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W:\Clean Energy Extension\Projects\ISSR Solar Equity\"/>
    </mc:Choice>
  </mc:AlternateContent>
  <xr:revisionPtr revIDLastSave="0" documentId="13_ncr:1_{5855F20D-A0F9-441C-B9AF-21B8A51BA80F}" xr6:coauthVersionLast="46" xr6:coauthVersionMax="46" xr10:uidLastSave="{00000000-0000-0000-0000-000000000000}"/>
  <bookViews>
    <workbookView xWindow="135" yWindow="345" windowWidth="24705" windowHeight="14730" tabRatio="856" activeTab="5" xr2:uid="{00000000-000D-0000-FFFF-FFFF00000000}"/>
  </bookViews>
  <sheets>
    <sheet name="Data Mapping Table" sheetId="164" r:id="rId1"/>
    <sheet name="SREC II Data" sheetId="14" r:id="rId2"/>
    <sheet name="3P v DO" sheetId="27" r:id="rId3"/>
    <sheet name="SREC Prices" sheetId="4" r:id="rId4"/>
    <sheet name="Fin. Assumptions" sheetId="28" r:id="rId5"/>
    <sheet name="Master Sheet" sheetId="19" r:id="rId6"/>
    <sheet name="Com 3P 14" sheetId="89" r:id="rId7"/>
    <sheet name="Com DO 14" sheetId="92" r:id="rId8"/>
    <sheet name="CSS 3P 14" sheetId="93" r:id="rId9"/>
    <sheet name="CSS DO 14" sheetId="94" r:id="rId10"/>
    <sheet name="LOI 3P 14" sheetId="95" r:id="rId11"/>
    <sheet name="LOI DO 14" sheetId="96" r:id="rId12"/>
    <sheet name="NPO 3P 14" sheetId="97" r:id="rId13"/>
    <sheet name="NPO DO 14" sheetId="98" r:id="rId14"/>
    <sheet name="P&amp;G 3P 14" sheetId="99" r:id="rId15"/>
    <sheet name="P&amp;G DO 14" sheetId="100" r:id="rId16"/>
    <sheet name="RES 3P 14" sheetId="101" r:id="rId17"/>
    <sheet name="RES DO 14" sheetId="102" r:id="rId18"/>
    <sheet name="COM 3P 15" sheetId="103" r:id="rId19"/>
    <sheet name="COM DO 15" sheetId="110" r:id="rId20"/>
    <sheet name="CSS 3P 15" sheetId="104" r:id="rId21"/>
    <sheet name="CSS DO 15" sheetId="112" r:id="rId22"/>
    <sheet name="LOI 3P 15" sheetId="114" r:id="rId23"/>
    <sheet name="LOI DO 15" sheetId="111" r:id="rId24"/>
    <sheet name="NPO 3P 15" sheetId="105" r:id="rId25"/>
    <sheet name="NPO DO 15" sheetId="113" r:id="rId26"/>
    <sheet name="P&amp;G 3P 15" sheetId="106" r:id="rId27"/>
    <sheet name="P&amp;G DO 15" sheetId="107" r:id="rId28"/>
    <sheet name="RES 3P 15" sheetId="108" r:id="rId29"/>
    <sheet name="RES DO 15" sheetId="109" r:id="rId30"/>
    <sheet name="COM 3P 16" sheetId="115" r:id="rId31"/>
    <sheet name="COM DO 16" sheetId="116" r:id="rId32"/>
    <sheet name="CSS 3P 16" sheetId="117" r:id="rId33"/>
    <sheet name="CSS DO 16" sheetId="118" r:id="rId34"/>
    <sheet name="LOI 3P 16" sheetId="119" r:id="rId35"/>
    <sheet name="LOI DO 16" sheetId="120" r:id="rId36"/>
    <sheet name="NPO 3P 16" sheetId="121" r:id="rId37"/>
    <sheet name="NPO DO 16" sheetId="122" r:id="rId38"/>
    <sheet name="P&amp;G 3P 16" sheetId="123" r:id="rId39"/>
    <sheet name="P&amp;G DO 16" sheetId="124" r:id="rId40"/>
    <sheet name="RES 3P 16" sheetId="125" r:id="rId41"/>
    <sheet name="RES DO 16" sheetId="126" r:id="rId42"/>
    <sheet name="COM 3P 17" sheetId="127" r:id="rId43"/>
    <sheet name="COM DO 17" sheetId="128" r:id="rId44"/>
    <sheet name="CSS 3P 17" sheetId="129" r:id="rId45"/>
    <sheet name="CSS DO 17" sheetId="130" r:id="rId46"/>
    <sheet name="LOI 3P 17" sheetId="131" r:id="rId47"/>
    <sheet name="LOI DO 17" sheetId="132" r:id="rId48"/>
    <sheet name="NPO 3P 17" sheetId="133" r:id="rId49"/>
    <sheet name="NPO DO 17" sheetId="134" r:id="rId50"/>
    <sheet name="P&amp;G 3P 17" sheetId="135" r:id="rId51"/>
    <sheet name="P&amp;G DO 17" sheetId="136" r:id="rId52"/>
    <sheet name="COM 3P 17 (11)" sheetId="137" r:id="rId53"/>
    <sheet name="RES 3P 17" sheetId="138" r:id="rId54"/>
    <sheet name="RES DO 17" sheetId="139" r:id="rId55"/>
    <sheet name="COM 3P 18" sheetId="140" r:id="rId56"/>
    <sheet name="COM DO 18" sheetId="141" r:id="rId57"/>
    <sheet name="CSS 3P 18" sheetId="142" r:id="rId58"/>
    <sheet name="CSS DO 18" sheetId="143" r:id="rId59"/>
    <sheet name="LOI 3P 18" sheetId="144" r:id="rId60"/>
    <sheet name="LOI DO 18" sheetId="145" r:id="rId61"/>
    <sheet name="NPO 3P 18" sheetId="146" r:id="rId62"/>
    <sheet name="NPO DO 18" sheetId="147" r:id="rId63"/>
    <sheet name="P&amp;G 3P 18" sheetId="148" r:id="rId64"/>
    <sheet name="P&amp;G DO 18" sheetId="149" r:id="rId65"/>
    <sheet name="RES 3P 18" sheetId="150" r:id="rId66"/>
    <sheet name="RES DO 18" sheetId="151" r:id="rId67"/>
    <sheet name="COM 3P 19" sheetId="152" r:id="rId68"/>
    <sheet name="COM DO 19" sheetId="153" r:id="rId69"/>
    <sheet name="CSS 3P 19" sheetId="154" r:id="rId70"/>
    <sheet name="CSS DO 19" sheetId="155" r:id="rId71"/>
    <sheet name="LOI 3P 19" sheetId="156" r:id="rId72"/>
    <sheet name="LOI DO 19" sheetId="157" r:id="rId73"/>
    <sheet name="NPO 3P 19" sheetId="158" r:id="rId74"/>
    <sheet name="NPO DO 19" sheetId="159" r:id="rId75"/>
    <sheet name="P&amp;G 3P 19" sheetId="160" r:id="rId76"/>
    <sheet name="P&amp;G DO 19" sheetId="161" r:id="rId77"/>
    <sheet name="RES 3P 19" sheetId="162" r:id="rId78"/>
    <sheet name="RES DO 19" sheetId="163" r:id="rId79"/>
  </sheets>
  <externalReferences>
    <externalReference r:id="rId80"/>
    <externalReference r:id="rId81"/>
    <externalReference r:id="rId82"/>
    <externalReference r:id="rId83"/>
    <externalReference r:id="rId84"/>
    <externalReference r:id="rId85"/>
  </externalReferences>
  <definedNames>
    <definedName name="Aggregators" localSheetId="0">[1]lists!$G$6:$G$19</definedName>
    <definedName name="Aggregators">[2]lists!$G$6:$G$19</definedName>
    <definedName name="AssetBasis" localSheetId="6">'Com 3P 14'!$G$23</definedName>
    <definedName name="AssetBasis" localSheetId="18">'COM 3P 15'!$G$23</definedName>
    <definedName name="AssetBasis" localSheetId="30">'COM 3P 16'!$G$23</definedName>
    <definedName name="AssetBasis" localSheetId="42">'COM 3P 17'!$G$23</definedName>
    <definedName name="AssetBasis" localSheetId="52">'COM 3P 17 (11)'!$G$23</definedName>
    <definedName name="AssetBasis" localSheetId="55">'COM 3P 18'!$G$23</definedName>
    <definedName name="AssetBasis" localSheetId="67">'COM 3P 19'!$G$23</definedName>
    <definedName name="AssetBasis" localSheetId="7">'Com DO 14'!$G$23</definedName>
    <definedName name="AssetBasis" localSheetId="19">'COM DO 15'!$G$23</definedName>
    <definedName name="AssetBasis" localSheetId="31">'COM DO 16'!$G$23</definedName>
    <definedName name="AssetBasis" localSheetId="43">'COM DO 17'!$G$23</definedName>
    <definedName name="AssetBasis" localSheetId="56">'COM DO 18'!$G$23</definedName>
    <definedName name="AssetBasis" localSheetId="68">'COM DO 19'!$G$23</definedName>
    <definedName name="AssetBasis" localSheetId="8">'CSS 3P 14'!$G$23</definedName>
    <definedName name="AssetBasis" localSheetId="20">'CSS 3P 15'!$G$23</definedName>
    <definedName name="AssetBasis" localSheetId="32">'CSS 3P 16'!$G$23</definedName>
    <definedName name="AssetBasis" localSheetId="44">'CSS 3P 17'!$G$23</definedName>
    <definedName name="AssetBasis" localSheetId="57">'CSS 3P 18'!$G$23</definedName>
    <definedName name="AssetBasis" localSheetId="69">'CSS 3P 19'!$G$23</definedName>
    <definedName name="AssetBasis" localSheetId="9">'CSS DO 14'!$G$23</definedName>
    <definedName name="AssetBasis" localSheetId="21">'CSS DO 15'!$G$23</definedName>
    <definedName name="AssetBasis" localSheetId="33">'CSS DO 16'!$G$23</definedName>
    <definedName name="AssetBasis" localSheetId="45">'CSS DO 17'!$G$23</definedName>
    <definedName name="AssetBasis" localSheetId="58">'CSS DO 18'!$G$23</definedName>
    <definedName name="AssetBasis" localSheetId="70">'CSS DO 19'!$G$23</definedName>
    <definedName name="AssetBasis" localSheetId="0">#REF!</definedName>
    <definedName name="AssetBasis" localSheetId="10">'LOI 3P 14'!$G$23</definedName>
    <definedName name="AssetBasis" localSheetId="22">'LOI 3P 15'!$G$23</definedName>
    <definedName name="AssetBasis" localSheetId="34">'LOI 3P 16'!$G$23</definedName>
    <definedName name="AssetBasis" localSheetId="46">'LOI 3P 17'!$G$23</definedName>
    <definedName name="AssetBasis" localSheetId="59">'LOI 3P 18'!$G$23</definedName>
    <definedName name="AssetBasis" localSheetId="71">'LOI 3P 19'!$G$23</definedName>
    <definedName name="AssetBasis" localSheetId="11">'LOI DO 14'!$G$23</definedName>
    <definedName name="AssetBasis" localSheetId="23">'LOI DO 15'!$G$23</definedName>
    <definedName name="AssetBasis" localSheetId="35">'LOI DO 16'!$G$23</definedName>
    <definedName name="AssetBasis" localSheetId="47">'LOI DO 17'!$G$23</definedName>
    <definedName name="AssetBasis" localSheetId="60">'LOI DO 18'!$G$23</definedName>
    <definedName name="AssetBasis" localSheetId="72">'LOI DO 19'!$G$23</definedName>
    <definedName name="AssetBasis" localSheetId="12">'NPO 3P 14'!$G$23</definedName>
    <definedName name="AssetBasis" localSheetId="24">'NPO 3P 15'!$G$23</definedName>
    <definedName name="AssetBasis" localSheetId="36">'NPO 3P 16'!$G$23</definedName>
    <definedName name="AssetBasis" localSheetId="48">'NPO 3P 17'!$G$23</definedName>
    <definedName name="AssetBasis" localSheetId="61">'NPO 3P 18'!$G$23</definedName>
    <definedName name="AssetBasis" localSheetId="73">'NPO 3P 19'!$G$23</definedName>
    <definedName name="AssetBasis" localSheetId="13">'NPO DO 14'!$G$23</definedName>
    <definedName name="AssetBasis" localSheetId="25">'NPO DO 15'!$G$23</definedName>
    <definedName name="AssetBasis" localSheetId="37">'NPO DO 16'!$G$23</definedName>
    <definedName name="AssetBasis" localSheetId="49">'NPO DO 17'!$G$23</definedName>
    <definedName name="AssetBasis" localSheetId="62">'NPO DO 18'!$G$23</definedName>
    <definedName name="AssetBasis" localSheetId="74">'NPO DO 19'!$G$23</definedName>
    <definedName name="AssetBasis" localSheetId="14">'P&amp;G 3P 14'!$G$23</definedName>
    <definedName name="AssetBasis" localSheetId="26">'P&amp;G 3P 15'!$G$23</definedName>
    <definedName name="AssetBasis" localSheetId="38">'P&amp;G 3P 16'!$G$23</definedName>
    <definedName name="AssetBasis" localSheetId="50">'P&amp;G 3P 17'!$G$23</definedName>
    <definedName name="AssetBasis" localSheetId="63">'P&amp;G 3P 18'!$G$23</definedName>
    <definedName name="AssetBasis" localSheetId="75">'P&amp;G 3P 19'!$G$23</definedName>
    <definedName name="AssetBasis" localSheetId="15">'P&amp;G DO 14'!$G$23</definedName>
    <definedName name="AssetBasis" localSheetId="27">'P&amp;G DO 15'!$G$23</definedName>
    <definedName name="AssetBasis" localSheetId="39">'P&amp;G DO 16'!$G$23</definedName>
    <definedName name="AssetBasis" localSheetId="51">'P&amp;G DO 17'!$G$23</definedName>
    <definedName name="AssetBasis" localSheetId="64">'P&amp;G DO 18'!$G$23</definedName>
    <definedName name="AssetBasis" localSheetId="76">'P&amp;G DO 19'!$G$23</definedName>
    <definedName name="AssetBasis" localSheetId="16">'RES 3P 14'!$G$23</definedName>
    <definedName name="AssetBasis" localSheetId="28">'RES 3P 15'!$G$23</definedName>
    <definedName name="AssetBasis" localSheetId="40">'RES 3P 16'!$G$23</definedName>
    <definedName name="AssetBasis" localSheetId="53">'RES 3P 17'!$G$23</definedName>
    <definedName name="AssetBasis" localSheetId="65">'RES 3P 18'!$G$23</definedName>
    <definedName name="AssetBasis" localSheetId="77">'RES 3P 19'!$G$23</definedName>
    <definedName name="AssetBasis" localSheetId="17">'RES DO 14'!$G$23</definedName>
    <definedName name="AssetBasis" localSheetId="29">'RES DO 15'!$G$23</definedName>
    <definedName name="AssetBasis" localSheetId="41">'RES DO 16'!$G$23</definedName>
    <definedName name="AssetBasis" localSheetId="54">'RES DO 17'!$G$23</definedName>
    <definedName name="AssetBasis" localSheetId="66">'RES DO 18'!$G$23</definedName>
    <definedName name="AssetBasis" localSheetId="78">'RES DO 19'!$G$23</definedName>
    <definedName name="AssetBasis">#REF!</definedName>
    <definedName name="AuctionPrice" localSheetId="6">'Com 3P 14'!$B$33</definedName>
    <definedName name="AuctionPrice" localSheetId="18">'COM 3P 15'!$B$33</definedName>
    <definedName name="AuctionPrice" localSheetId="30">'COM 3P 16'!$B$33</definedName>
    <definedName name="AuctionPrice" localSheetId="42">'COM 3P 17'!$B$33</definedName>
    <definedName name="AuctionPrice" localSheetId="52">'COM 3P 17 (11)'!$B$33</definedName>
    <definedName name="AuctionPrice" localSheetId="55">'COM 3P 18'!$B$33</definedName>
    <definedName name="AuctionPrice" localSheetId="67">'COM 3P 19'!$B$33</definedName>
    <definedName name="AuctionPrice" localSheetId="7">'Com DO 14'!$B$33</definedName>
    <definedName name="AuctionPrice" localSheetId="19">'COM DO 15'!$B$33</definedName>
    <definedName name="AuctionPrice" localSheetId="31">'COM DO 16'!$B$33</definedName>
    <definedName name="AuctionPrice" localSheetId="43">'COM DO 17'!$B$33</definedName>
    <definedName name="AuctionPrice" localSheetId="56">'COM DO 18'!$B$33</definedName>
    <definedName name="AuctionPrice" localSheetId="68">'COM DO 19'!$B$33</definedName>
    <definedName name="AuctionPrice" localSheetId="8">'CSS 3P 14'!$B$33</definedName>
    <definedName name="AuctionPrice" localSheetId="20">'CSS 3P 15'!$B$33</definedName>
    <definedName name="AuctionPrice" localSheetId="32">'CSS 3P 16'!$B$33</definedName>
    <definedName name="AuctionPrice" localSheetId="44">'CSS 3P 17'!$B$33</definedName>
    <definedName name="AuctionPrice" localSheetId="57">'CSS 3P 18'!$B$33</definedName>
    <definedName name="AuctionPrice" localSheetId="69">'CSS 3P 19'!$B$33</definedName>
    <definedName name="AuctionPrice" localSheetId="9">'CSS DO 14'!$B$33</definedName>
    <definedName name="AuctionPrice" localSheetId="21">'CSS DO 15'!$B$33</definedName>
    <definedName name="AuctionPrice" localSheetId="33">'CSS DO 16'!$B$33</definedName>
    <definedName name="AuctionPrice" localSheetId="45">'CSS DO 17'!$B$33</definedName>
    <definedName name="AuctionPrice" localSheetId="58">'CSS DO 18'!$B$33</definedName>
    <definedName name="AuctionPrice" localSheetId="70">'CSS DO 19'!$B$33</definedName>
    <definedName name="AuctionPrice" localSheetId="0">#REF!</definedName>
    <definedName name="AuctionPrice" localSheetId="10">'LOI 3P 14'!$B$33</definedName>
    <definedName name="AuctionPrice" localSheetId="22">'LOI 3P 15'!$B$33</definedName>
    <definedName name="AuctionPrice" localSheetId="34">'LOI 3P 16'!$B$33</definedName>
    <definedName name="AuctionPrice" localSheetId="46">'LOI 3P 17'!$B$33</definedName>
    <definedName name="AuctionPrice" localSheetId="59">'LOI 3P 18'!$B$33</definedName>
    <definedName name="AuctionPrice" localSheetId="71">'LOI 3P 19'!$B$33</definedName>
    <definedName name="AuctionPrice" localSheetId="11">'LOI DO 14'!$B$33</definedName>
    <definedName name="AuctionPrice" localSheetId="23">'LOI DO 15'!$B$33</definedName>
    <definedName name="AuctionPrice" localSheetId="35">'LOI DO 16'!$B$33</definedName>
    <definedName name="AuctionPrice" localSheetId="47">'LOI DO 17'!$B$33</definedName>
    <definedName name="AuctionPrice" localSheetId="60">'LOI DO 18'!$B$33</definedName>
    <definedName name="AuctionPrice" localSheetId="72">'LOI DO 19'!$B$33</definedName>
    <definedName name="AuctionPrice" localSheetId="12">'NPO 3P 14'!$B$33</definedName>
    <definedName name="AuctionPrice" localSheetId="24">'NPO 3P 15'!$B$33</definedName>
    <definedName name="AuctionPrice" localSheetId="36">'NPO 3P 16'!$B$33</definedName>
    <definedName name="AuctionPrice" localSheetId="48">'NPO 3P 17'!$B$33</definedName>
    <definedName name="AuctionPrice" localSheetId="61">'NPO 3P 18'!$B$33</definedName>
    <definedName name="AuctionPrice" localSheetId="73">'NPO 3P 19'!$B$33</definedName>
    <definedName name="AuctionPrice" localSheetId="13">'NPO DO 14'!$B$33</definedName>
    <definedName name="AuctionPrice" localSheetId="25">'NPO DO 15'!$B$33</definedName>
    <definedName name="AuctionPrice" localSheetId="37">'NPO DO 16'!$B$33</definedName>
    <definedName name="AuctionPrice" localSheetId="49">'NPO DO 17'!$B$33</definedName>
    <definedName name="AuctionPrice" localSheetId="62">'NPO DO 18'!$B$33</definedName>
    <definedName name="AuctionPrice" localSheetId="74">'NPO DO 19'!$B$33</definedName>
    <definedName name="AuctionPrice" localSheetId="14">'P&amp;G 3P 14'!$B$33</definedName>
    <definedName name="AuctionPrice" localSheetId="26">'P&amp;G 3P 15'!$B$33</definedName>
    <definedName name="AuctionPrice" localSheetId="38">'P&amp;G 3P 16'!$B$33</definedName>
    <definedName name="AuctionPrice" localSheetId="50">'P&amp;G 3P 17'!$B$33</definedName>
    <definedName name="AuctionPrice" localSheetId="63">'P&amp;G 3P 18'!$B$33</definedName>
    <definedName name="AuctionPrice" localSheetId="75">'P&amp;G 3P 19'!$B$33</definedName>
    <definedName name="AuctionPrice" localSheetId="15">'P&amp;G DO 14'!$B$33</definedName>
    <definedName name="AuctionPrice" localSheetId="27">'P&amp;G DO 15'!$B$33</definedName>
    <definedName name="AuctionPrice" localSheetId="39">'P&amp;G DO 16'!$B$33</definedName>
    <definedName name="AuctionPrice" localSheetId="51">'P&amp;G DO 17'!$B$33</definedName>
    <definedName name="AuctionPrice" localSheetId="64">'P&amp;G DO 18'!$B$33</definedName>
    <definedName name="AuctionPrice" localSheetId="76">'P&amp;G DO 19'!$B$33</definedName>
    <definedName name="AuctionPrice" localSheetId="16">'RES 3P 14'!$B$33</definedName>
    <definedName name="AuctionPrice" localSheetId="28">'RES 3P 15'!$B$33</definedName>
    <definedName name="AuctionPrice" localSheetId="40">'RES 3P 16'!$B$33</definedName>
    <definedName name="AuctionPrice" localSheetId="53">'RES 3P 17'!$B$33</definedName>
    <definedName name="AuctionPrice" localSheetId="65">'RES 3P 18'!$B$33</definedName>
    <definedName name="AuctionPrice" localSheetId="77">'RES 3P 19'!$B$33</definedName>
    <definedName name="AuctionPrice" localSheetId="17">'RES DO 14'!$B$33</definedName>
    <definedName name="AuctionPrice" localSheetId="29">'RES DO 15'!$B$33</definedName>
    <definedName name="AuctionPrice" localSheetId="41">'RES DO 16'!$B$33</definedName>
    <definedName name="AuctionPrice" localSheetId="54">'RES DO 17'!$B$33</definedName>
    <definedName name="AuctionPrice" localSheetId="66">'RES DO 18'!$B$33</definedName>
    <definedName name="AuctionPrice" localSheetId="78">'RES DO 19'!$B$33</definedName>
    <definedName name="AuctionPrice">#REF!</definedName>
    <definedName name="BegLoanBal" localSheetId="6">'Com 3P 14'!$89:$89</definedName>
    <definedName name="BegLoanBal" localSheetId="18">'COM 3P 15'!$89:$89</definedName>
    <definedName name="BegLoanBal" localSheetId="30">'COM 3P 16'!$89:$89</definedName>
    <definedName name="BegLoanBal" localSheetId="42">'COM 3P 17'!$89:$89</definedName>
    <definedName name="BegLoanBal" localSheetId="52">'COM 3P 17 (11)'!$89:$89</definedName>
    <definedName name="BegLoanBal" localSheetId="55">'COM 3P 18'!$89:$89</definedName>
    <definedName name="BegLoanBal" localSheetId="67">'COM 3P 19'!$89:$89</definedName>
    <definedName name="BegLoanBal" localSheetId="7">'Com DO 14'!$89:$89</definedName>
    <definedName name="BegLoanBal" localSheetId="19">'COM DO 15'!$89:$89</definedName>
    <definedName name="BegLoanBal" localSheetId="31">'COM DO 16'!$89:$89</definedName>
    <definedName name="BegLoanBal" localSheetId="43">'COM DO 17'!$89:$89</definedName>
    <definedName name="BegLoanBal" localSheetId="56">'COM DO 18'!$89:$89</definedName>
    <definedName name="BegLoanBal" localSheetId="68">'COM DO 19'!$89:$89</definedName>
    <definedName name="BegLoanBal" localSheetId="8">'CSS 3P 14'!$89:$89</definedName>
    <definedName name="BegLoanBal" localSheetId="20">'CSS 3P 15'!$89:$89</definedName>
    <definedName name="BegLoanBal" localSheetId="32">'CSS 3P 16'!$89:$89</definedName>
    <definedName name="BegLoanBal" localSheetId="44">'CSS 3P 17'!$89:$89</definedName>
    <definedName name="BegLoanBal" localSheetId="57">'CSS 3P 18'!$89:$89</definedName>
    <definedName name="BegLoanBal" localSheetId="69">'CSS 3P 19'!$89:$89</definedName>
    <definedName name="BegLoanBal" localSheetId="9">'CSS DO 14'!$89:$89</definedName>
    <definedName name="BegLoanBal" localSheetId="21">'CSS DO 15'!$89:$89</definedName>
    <definedName name="BegLoanBal" localSheetId="33">'CSS DO 16'!$89:$89</definedName>
    <definedName name="BegLoanBal" localSheetId="45">'CSS DO 17'!$89:$89</definedName>
    <definedName name="BegLoanBal" localSheetId="58">'CSS DO 18'!$89:$89</definedName>
    <definedName name="BegLoanBal" localSheetId="70">'CSS DO 19'!$89:$89</definedName>
    <definedName name="BegLoanBal" localSheetId="0">#REF!</definedName>
    <definedName name="BegLoanBal" localSheetId="10">'LOI 3P 14'!$89:$89</definedName>
    <definedName name="BegLoanBal" localSheetId="22">'LOI 3P 15'!$89:$89</definedName>
    <definedName name="BegLoanBal" localSheetId="34">'LOI 3P 16'!$89:$89</definedName>
    <definedName name="BegLoanBal" localSheetId="46">'LOI 3P 17'!$89:$89</definedName>
    <definedName name="BegLoanBal" localSheetId="59">'LOI 3P 18'!$89:$89</definedName>
    <definedName name="BegLoanBal" localSheetId="71">'LOI 3P 19'!$89:$89</definedName>
    <definedName name="BegLoanBal" localSheetId="11">'LOI DO 14'!$89:$89</definedName>
    <definedName name="BegLoanBal" localSheetId="23">'LOI DO 15'!$89:$89</definedName>
    <definedName name="BegLoanBal" localSheetId="35">'LOI DO 16'!$89:$89</definedName>
    <definedName name="BegLoanBal" localSheetId="47">'LOI DO 17'!$89:$89</definedName>
    <definedName name="BegLoanBal" localSheetId="60">'LOI DO 18'!$89:$89</definedName>
    <definedName name="BegLoanBal" localSheetId="72">'LOI DO 19'!$89:$89</definedName>
    <definedName name="BegLoanBal" localSheetId="12">'NPO 3P 14'!$89:$89</definedName>
    <definedName name="BegLoanBal" localSheetId="24">'NPO 3P 15'!$89:$89</definedName>
    <definedName name="BegLoanBal" localSheetId="36">'NPO 3P 16'!$89:$89</definedName>
    <definedName name="BegLoanBal" localSheetId="48">'NPO 3P 17'!$89:$89</definedName>
    <definedName name="BegLoanBal" localSheetId="61">'NPO 3P 18'!$89:$89</definedName>
    <definedName name="BegLoanBal" localSheetId="73">'NPO 3P 19'!$89:$89</definedName>
    <definedName name="BegLoanBal" localSheetId="13">'NPO DO 14'!$89:$89</definedName>
    <definedName name="BegLoanBal" localSheetId="25">'NPO DO 15'!$89:$89</definedName>
    <definedName name="BegLoanBal" localSheetId="37">'NPO DO 16'!$89:$89</definedName>
    <definedName name="BegLoanBal" localSheetId="49">'NPO DO 17'!$89:$89</definedName>
    <definedName name="BegLoanBal" localSheetId="62">'NPO DO 18'!$89:$89</definedName>
    <definedName name="BegLoanBal" localSheetId="74">'NPO DO 19'!$89:$89</definedName>
    <definedName name="BegLoanBal" localSheetId="14">'P&amp;G 3P 14'!$89:$89</definedName>
    <definedName name="BegLoanBal" localSheetId="26">'P&amp;G 3P 15'!$89:$89</definedName>
    <definedName name="BegLoanBal" localSheetId="38">'P&amp;G 3P 16'!$89:$89</definedName>
    <definedName name="BegLoanBal" localSheetId="50">'P&amp;G 3P 17'!$89:$89</definedName>
    <definedName name="BegLoanBal" localSheetId="63">'P&amp;G 3P 18'!$89:$89</definedName>
    <definedName name="BegLoanBal" localSheetId="75">'P&amp;G 3P 19'!$89:$89</definedName>
    <definedName name="BegLoanBal" localSheetId="15">'P&amp;G DO 14'!$89:$89</definedName>
    <definedName name="BegLoanBal" localSheetId="27">'P&amp;G DO 15'!$89:$89</definedName>
    <definedName name="BegLoanBal" localSheetId="39">'P&amp;G DO 16'!$89:$89</definedName>
    <definedName name="BegLoanBal" localSheetId="51">'P&amp;G DO 17'!$89:$89</definedName>
    <definedName name="BegLoanBal" localSheetId="64">'P&amp;G DO 18'!$89:$89</definedName>
    <definedName name="BegLoanBal" localSheetId="76">'P&amp;G DO 19'!$89:$89</definedName>
    <definedName name="BegLoanBal" localSheetId="16">'RES 3P 14'!$89:$89</definedName>
    <definedName name="BegLoanBal" localSheetId="28">'RES 3P 15'!$89:$89</definedName>
    <definedName name="BegLoanBal" localSheetId="40">'RES 3P 16'!$89:$89</definedName>
    <definedName name="BegLoanBal" localSheetId="53">'RES 3P 17'!$89:$89</definedName>
    <definedName name="BegLoanBal" localSheetId="65">'RES 3P 18'!$89:$89</definedName>
    <definedName name="BegLoanBal" localSheetId="77">'RES 3P 19'!$89:$89</definedName>
    <definedName name="BegLoanBal" localSheetId="17">'RES DO 14'!$89:$89</definedName>
    <definedName name="BegLoanBal" localSheetId="29">'RES DO 15'!$89:$89</definedName>
    <definedName name="BegLoanBal" localSheetId="41">'RES DO 16'!$89:$89</definedName>
    <definedName name="BegLoanBal" localSheetId="54">'RES DO 17'!$89:$89</definedName>
    <definedName name="BegLoanBal" localSheetId="66">'RES DO 18'!$89:$89</definedName>
    <definedName name="BegLoanBal" localSheetId="78">'RES DO 19'!$89:$89</definedName>
    <definedName name="BegLoanBal">#REF!</definedName>
    <definedName name="CapacityFactor" localSheetId="6">'Com 3P 14'!$B$27</definedName>
    <definedName name="CapacityFactor" localSheetId="18">'COM 3P 15'!$B$27</definedName>
    <definedName name="CapacityFactor" localSheetId="30">'COM 3P 16'!$B$27</definedName>
    <definedName name="CapacityFactor" localSheetId="42">'COM 3P 17'!$B$27</definedName>
    <definedName name="CapacityFactor" localSheetId="52">'COM 3P 17 (11)'!$B$27</definedName>
    <definedName name="CapacityFactor" localSheetId="55">'COM 3P 18'!$B$27</definedName>
    <definedName name="CapacityFactor" localSheetId="67">'COM 3P 19'!$B$27</definedName>
    <definedName name="CapacityFactor" localSheetId="7">'Com DO 14'!$B$27</definedName>
    <definedName name="CapacityFactor" localSheetId="19">'COM DO 15'!$B$27</definedName>
    <definedName name="CapacityFactor" localSheetId="31">'COM DO 16'!$B$27</definedName>
    <definedName name="CapacityFactor" localSheetId="43">'COM DO 17'!$B$27</definedName>
    <definedName name="CapacityFactor" localSheetId="56">'COM DO 18'!$B$27</definedName>
    <definedName name="CapacityFactor" localSheetId="68">'COM DO 19'!$B$27</definedName>
    <definedName name="CapacityFactor" localSheetId="8">'CSS 3P 14'!$B$27</definedName>
    <definedName name="CapacityFactor" localSheetId="20">'CSS 3P 15'!$B$27</definedName>
    <definedName name="CapacityFactor" localSheetId="32">'CSS 3P 16'!$B$27</definedName>
    <definedName name="CapacityFactor" localSheetId="44">'CSS 3P 17'!$B$27</definedName>
    <definedName name="CapacityFactor" localSheetId="57">'CSS 3P 18'!$B$27</definedName>
    <definedName name="CapacityFactor" localSheetId="69">'CSS 3P 19'!$B$27</definedName>
    <definedName name="CapacityFactor" localSheetId="9">'CSS DO 14'!$B$27</definedName>
    <definedName name="CapacityFactor" localSheetId="21">'CSS DO 15'!$B$27</definedName>
    <definedName name="CapacityFactor" localSheetId="33">'CSS DO 16'!$B$27</definedName>
    <definedName name="CapacityFactor" localSheetId="45">'CSS DO 17'!$B$27</definedName>
    <definedName name="CapacityFactor" localSheetId="58">'CSS DO 18'!$B$27</definedName>
    <definedName name="CapacityFactor" localSheetId="70">'CSS DO 19'!$B$27</definedName>
    <definedName name="CapacityFactor" localSheetId="0">#REF!</definedName>
    <definedName name="CapacityFactor" localSheetId="10">'LOI 3P 14'!$B$27</definedName>
    <definedName name="CapacityFactor" localSheetId="22">'LOI 3P 15'!$B$27</definedName>
    <definedName name="CapacityFactor" localSheetId="34">'LOI 3P 16'!$B$27</definedName>
    <definedName name="CapacityFactor" localSheetId="46">'LOI 3P 17'!$B$27</definedName>
    <definedName name="CapacityFactor" localSheetId="59">'LOI 3P 18'!$B$27</definedName>
    <definedName name="CapacityFactor" localSheetId="71">'LOI 3P 19'!$B$27</definedName>
    <definedName name="CapacityFactor" localSheetId="11">'LOI DO 14'!$B$27</definedName>
    <definedName name="CapacityFactor" localSheetId="23">'LOI DO 15'!$B$27</definedName>
    <definedName name="CapacityFactor" localSheetId="35">'LOI DO 16'!$B$27</definedName>
    <definedName name="CapacityFactor" localSheetId="47">'LOI DO 17'!$B$27</definedName>
    <definedName name="CapacityFactor" localSheetId="60">'LOI DO 18'!$B$27</definedName>
    <definedName name="CapacityFactor" localSheetId="72">'LOI DO 19'!$B$27</definedName>
    <definedName name="CapacityFactor" localSheetId="12">'NPO 3P 14'!$B$27</definedName>
    <definedName name="CapacityFactor" localSheetId="24">'NPO 3P 15'!$B$27</definedName>
    <definedName name="CapacityFactor" localSheetId="36">'NPO 3P 16'!$B$27</definedName>
    <definedName name="CapacityFactor" localSheetId="48">'NPO 3P 17'!$B$27</definedName>
    <definedName name="CapacityFactor" localSheetId="61">'NPO 3P 18'!$B$27</definedName>
    <definedName name="CapacityFactor" localSheetId="73">'NPO 3P 19'!$B$27</definedName>
    <definedName name="CapacityFactor" localSheetId="13">'NPO DO 14'!$B$27</definedName>
    <definedName name="CapacityFactor" localSheetId="25">'NPO DO 15'!$B$27</definedName>
    <definedName name="CapacityFactor" localSheetId="37">'NPO DO 16'!$B$27</definedName>
    <definedName name="CapacityFactor" localSheetId="49">'NPO DO 17'!$B$27</definedName>
    <definedName name="CapacityFactor" localSheetId="62">'NPO DO 18'!$B$27</definedName>
    <definedName name="CapacityFactor" localSheetId="74">'NPO DO 19'!$B$27</definedName>
    <definedName name="CapacityFactor" localSheetId="14">'P&amp;G 3P 14'!$B$27</definedName>
    <definedName name="CapacityFactor" localSheetId="26">'P&amp;G 3P 15'!$B$27</definedName>
    <definedName name="CapacityFactor" localSheetId="38">'P&amp;G 3P 16'!$B$27</definedName>
    <definedName name="CapacityFactor" localSheetId="50">'P&amp;G 3P 17'!$B$27</definedName>
    <definedName name="CapacityFactor" localSheetId="63">'P&amp;G 3P 18'!$B$27</definedName>
    <definedName name="CapacityFactor" localSheetId="75">'P&amp;G 3P 19'!$B$27</definedName>
    <definedName name="CapacityFactor" localSheetId="15">'P&amp;G DO 14'!$B$27</definedName>
    <definedName name="CapacityFactor" localSheetId="27">'P&amp;G DO 15'!$B$27</definedName>
    <definedName name="CapacityFactor" localSheetId="39">'P&amp;G DO 16'!$B$27</definedName>
    <definedName name="CapacityFactor" localSheetId="51">'P&amp;G DO 17'!$B$27</definedName>
    <definedName name="CapacityFactor" localSheetId="64">'P&amp;G DO 18'!$B$27</definedName>
    <definedName name="CapacityFactor" localSheetId="76">'P&amp;G DO 19'!$B$27</definedName>
    <definedName name="CapacityFactor" localSheetId="16">'RES 3P 14'!$B$27</definedName>
    <definedName name="CapacityFactor" localSheetId="28">'RES 3P 15'!$B$27</definedName>
    <definedName name="CapacityFactor" localSheetId="40">'RES 3P 16'!$B$27</definedName>
    <definedName name="CapacityFactor" localSheetId="53">'RES 3P 17'!$B$27</definedName>
    <definedName name="CapacityFactor" localSheetId="65">'RES 3P 18'!$B$27</definedName>
    <definedName name="CapacityFactor" localSheetId="77">'RES 3P 19'!$B$27</definedName>
    <definedName name="CapacityFactor" localSheetId="17">'RES DO 14'!$B$27</definedName>
    <definedName name="CapacityFactor" localSheetId="29">'RES DO 15'!$B$27</definedName>
    <definedName name="CapacityFactor" localSheetId="41">'RES DO 16'!$B$27</definedName>
    <definedName name="CapacityFactor" localSheetId="54">'RES DO 17'!$B$27</definedName>
    <definedName name="CapacityFactor" localSheetId="66">'RES DO 18'!$B$27</definedName>
    <definedName name="CapacityFactor" localSheetId="78">'RES DO 19'!$B$27</definedName>
    <definedName name="CapacityFactor">#REF!</definedName>
    <definedName name="ContractPrice" localSheetId="6">'Com 3P 14'!$B$36</definedName>
    <definedName name="ContractPrice" localSheetId="18">'COM 3P 15'!$B$36</definedName>
    <definedName name="ContractPrice" localSheetId="30">'COM 3P 16'!$B$36</definedName>
    <definedName name="ContractPrice" localSheetId="42">'COM 3P 17'!$B$36</definedName>
    <definedName name="ContractPrice" localSheetId="52">'COM 3P 17 (11)'!$B$36</definedName>
    <definedName name="ContractPrice" localSheetId="55">'COM 3P 18'!$B$36</definedName>
    <definedName name="ContractPrice" localSheetId="67">'COM 3P 19'!$B$36</definedName>
    <definedName name="ContractPrice" localSheetId="7">'Com DO 14'!$B$36</definedName>
    <definedName name="ContractPrice" localSheetId="19">'COM DO 15'!$B$36</definedName>
    <definedName name="ContractPrice" localSheetId="31">'COM DO 16'!$B$36</definedName>
    <definedName name="ContractPrice" localSheetId="43">'COM DO 17'!$B$36</definedName>
    <definedName name="ContractPrice" localSheetId="56">'COM DO 18'!$B$36</definedName>
    <definedName name="ContractPrice" localSheetId="68">'COM DO 19'!$B$36</definedName>
    <definedName name="ContractPrice" localSheetId="8">'CSS 3P 14'!$B$36</definedName>
    <definedName name="ContractPrice" localSheetId="20">'CSS 3P 15'!$B$36</definedName>
    <definedName name="ContractPrice" localSheetId="32">'CSS 3P 16'!$B$36</definedName>
    <definedName name="ContractPrice" localSheetId="44">'CSS 3P 17'!$B$36</definedName>
    <definedName name="ContractPrice" localSheetId="57">'CSS 3P 18'!$B$36</definedName>
    <definedName name="ContractPrice" localSheetId="69">'CSS 3P 19'!$B$36</definedName>
    <definedName name="ContractPrice" localSheetId="9">'CSS DO 14'!$B$36</definedName>
    <definedName name="ContractPrice" localSheetId="21">'CSS DO 15'!$B$36</definedName>
    <definedName name="ContractPrice" localSheetId="33">'CSS DO 16'!$B$36</definedName>
    <definedName name="ContractPrice" localSheetId="45">'CSS DO 17'!$B$36</definedName>
    <definedName name="ContractPrice" localSheetId="58">'CSS DO 18'!$B$36</definedName>
    <definedName name="ContractPrice" localSheetId="70">'CSS DO 19'!$B$36</definedName>
    <definedName name="ContractPrice" localSheetId="0">#REF!</definedName>
    <definedName name="ContractPrice" localSheetId="10">'LOI 3P 14'!$B$36</definedName>
    <definedName name="ContractPrice" localSheetId="22">'LOI 3P 15'!$B$36</definedName>
    <definedName name="ContractPrice" localSheetId="34">'LOI 3P 16'!$B$36</definedName>
    <definedName name="ContractPrice" localSheetId="46">'LOI 3P 17'!$B$36</definedName>
    <definedName name="ContractPrice" localSheetId="59">'LOI 3P 18'!$B$36</definedName>
    <definedName name="ContractPrice" localSheetId="71">'LOI 3P 19'!$B$36</definedName>
    <definedName name="ContractPrice" localSheetId="11">'LOI DO 14'!$B$36</definedName>
    <definedName name="ContractPrice" localSheetId="23">'LOI DO 15'!$B$36</definedName>
    <definedName name="ContractPrice" localSheetId="35">'LOI DO 16'!$B$36</definedName>
    <definedName name="ContractPrice" localSheetId="47">'LOI DO 17'!$B$36</definedName>
    <definedName name="ContractPrice" localSheetId="60">'LOI DO 18'!$B$36</definedName>
    <definedName name="ContractPrice" localSheetId="72">'LOI DO 19'!$B$36</definedName>
    <definedName name="ContractPrice" localSheetId="12">'NPO 3P 14'!$B$36</definedName>
    <definedName name="ContractPrice" localSheetId="24">'NPO 3P 15'!$B$36</definedName>
    <definedName name="ContractPrice" localSheetId="36">'NPO 3P 16'!$B$36</definedName>
    <definedName name="ContractPrice" localSheetId="48">'NPO 3P 17'!$B$36</definedName>
    <definedName name="ContractPrice" localSheetId="61">'NPO 3P 18'!$B$36</definedName>
    <definedName name="ContractPrice" localSheetId="73">'NPO 3P 19'!$B$36</definedName>
    <definedName name="ContractPrice" localSheetId="13">'NPO DO 14'!$B$36</definedName>
    <definedName name="ContractPrice" localSheetId="25">'NPO DO 15'!$B$36</definedName>
    <definedName name="ContractPrice" localSheetId="37">'NPO DO 16'!$B$36</definedName>
    <definedName name="ContractPrice" localSheetId="49">'NPO DO 17'!$B$36</definedName>
    <definedName name="ContractPrice" localSheetId="62">'NPO DO 18'!$B$36</definedName>
    <definedName name="ContractPrice" localSheetId="74">'NPO DO 19'!$B$36</definedName>
    <definedName name="ContractPrice" localSheetId="14">'P&amp;G 3P 14'!$B$36</definedName>
    <definedName name="ContractPrice" localSheetId="26">'P&amp;G 3P 15'!$B$36</definedName>
    <definedName name="ContractPrice" localSheetId="38">'P&amp;G 3P 16'!$B$36</definedName>
    <definedName name="ContractPrice" localSheetId="50">'P&amp;G 3P 17'!$B$36</definedName>
    <definedName name="ContractPrice" localSheetId="63">'P&amp;G 3P 18'!$B$36</definedName>
    <definedName name="ContractPrice" localSheetId="75">'P&amp;G 3P 19'!$B$36</definedName>
    <definedName name="ContractPrice" localSheetId="15">'P&amp;G DO 14'!$B$36</definedName>
    <definedName name="ContractPrice" localSheetId="27">'P&amp;G DO 15'!$B$36</definedName>
    <definedName name="ContractPrice" localSheetId="39">'P&amp;G DO 16'!$B$36</definedName>
    <definedName name="ContractPrice" localSheetId="51">'P&amp;G DO 17'!$B$36</definedName>
    <definedName name="ContractPrice" localSheetId="64">'P&amp;G DO 18'!$B$36</definedName>
    <definedName name="ContractPrice" localSheetId="76">'P&amp;G DO 19'!$B$36</definedName>
    <definedName name="ContractPrice" localSheetId="16">'RES 3P 14'!$B$36</definedName>
    <definedName name="ContractPrice" localSheetId="28">'RES 3P 15'!$B$36</definedName>
    <definedName name="ContractPrice" localSheetId="40">'RES 3P 16'!$B$36</definedName>
    <definedName name="ContractPrice" localSheetId="53">'RES 3P 17'!$B$36</definedName>
    <definedName name="ContractPrice" localSheetId="65">'RES 3P 18'!$B$36</definedName>
    <definedName name="ContractPrice" localSheetId="77">'RES 3P 19'!$B$36</definedName>
    <definedName name="ContractPrice" localSheetId="17">'RES DO 14'!$B$36</definedName>
    <definedName name="ContractPrice" localSheetId="29">'RES DO 15'!$B$36</definedName>
    <definedName name="ContractPrice" localSheetId="41">'RES DO 16'!$B$36</definedName>
    <definedName name="ContractPrice" localSheetId="54">'RES DO 17'!$B$36</definedName>
    <definedName name="ContractPrice" localSheetId="66">'RES DO 18'!$B$36</definedName>
    <definedName name="ContractPrice" localSheetId="78">'RES DO 19'!$B$36</definedName>
    <definedName name="ContractPrice">#REF!</definedName>
    <definedName name="ContractTerm" localSheetId="6">'Com 3P 14'!$B$37</definedName>
    <definedName name="ContractTerm" localSheetId="18">'COM 3P 15'!$B$37</definedName>
    <definedName name="ContractTerm" localSheetId="30">'COM 3P 16'!$B$37</definedName>
    <definedName name="ContractTerm" localSheetId="42">'COM 3P 17'!$B$37</definedName>
    <definedName name="ContractTerm" localSheetId="52">'COM 3P 17 (11)'!$B$37</definedName>
    <definedName name="ContractTerm" localSheetId="55">'COM 3P 18'!$B$37</definedName>
    <definedName name="ContractTerm" localSheetId="67">'COM 3P 19'!$B$37</definedName>
    <definedName name="ContractTerm" localSheetId="7">'Com DO 14'!$B$37</definedName>
    <definedName name="ContractTerm" localSheetId="19">'COM DO 15'!$B$37</definedName>
    <definedName name="ContractTerm" localSheetId="31">'COM DO 16'!$B$37</definedName>
    <definedName name="ContractTerm" localSheetId="43">'COM DO 17'!$B$37</definedName>
    <definedName name="ContractTerm" localSheetId="56">'COM DO 18'!$B$37</definedName>
    <definedName name="ContractTerm" localSheetId="68">'COM DO 19'!$B$37</definedName>
    <definedName name="ContractTerm" localSheetId="8">'CSS 3P 14'!$B$37</definedName>
    <definedName name="ContractTerm" localSheetId="20">'CSS 3P 15'!$B$37</definedName>
    <definedName name="ContractTerm" localSheetId="32">'CSS 3P 16'!$B$37</definedName>
    <definedName name="ContractTerm" localSheetId="44">'CSS 3P 17'!$B$37</definedName>
    <definedName name="ContractTerm" localSheetId="57">'CSS 3P 18'!$B$37</definedName>
    <definedName name="ContractTerm" localSheetId="69">'CSS 3P 19'!$B$37</definedName>
    <definedName name="ContractTerm" localSheetId="9">'CSS DO 14'!$B$37</definedName>
    <definedName name="ContractTerm" localSheetId="21">'CSS DO 15'!$B$37</definedName>
    <definedName name="ContractTerm" localSheetId="33">'CSS DO 16'!$B$37</definedName>
    <definedName name="ContractTerm" localSheetId="45">'CSS DO 17'!$B$37</definedName>
    <definedName name="ContractTerm" localSheetId="58">'CSS DO 18'!$B$37</definedName>
    <definedName name="ContractTerm" localSheetId="70">'CSS DO 19'!$B$37</definedName>
    <definedName name="ContractTerm" localSheetId="0">#REF!</definedName>
    <definedName name="ContractTerm" localSheetId="10">'LOI 3P 14'!$B$37</definedName>
    <definedName name="ContractTerm" localSheetId="22">'LOI 3P 15'!$B$37</definedName>
    <definedName name="ContractTerm" localSheetId="34">'LOI 3P 16'!$B$37</definedName>
    <definedName name="ContractTerm" localSheetId="46">'LOI 3P 17'!$B$37</definedName>
    <definedName name="ContractTerm" localSheetId="59">'LOI 3P 18'!$B$37</definedName>
    <definedName name="ContractTerm" localSheetId="71">'LOI 3P 19'!$B$37</definedName>
    <definedName name="ContractTerm" localSheetId="11">'LOI DO 14'!$B$37</definedName>
    <definedName name="ContractTerm" localSheetId="23">'LOI DO 15'!$B$37</definedName>
    <definedName name="ContractTerm" localSheetId="35">'LOI DO 16'!$B$37</definedName>
    <definedName name="ContractTerm" localSheetId="47">'LOI DO 17'!$B$37</definedName>
    <definedName name="ContractTerm" localSheetId="60">'LOI DO 18'!$B$37</definedName>
    <definedName name="ContractTerm" localSheetId="72">'LOI DO 19'!$B$37</definedName>
    <definedName name="ContractTerm" localSheetId="12">'NPO 3P 14'!$B$37</definedName>
    <definedName name="ContractTerm" localSheetId="24">'NPO 3P 15'!$B$37</definedName>
    <definedName name="ContractTerm" localSheetId="36">'NPO 3P 16'!$B$37</definedName>
    <definedName name="ContractTerm" localSheetId="48">'NPO 3P 17'!$B$37</definedName>
    <definedName name="ContractTerm" localSheetId="61">'NPO 3P 18'!$B$37</definedName>
    <definedName name="ContractTerm" localSheetId="73">'NPO 3P 19'!$B$37</definedName>
    <definedName name="ContractTerm" localSheetId="13">'NPO DO 14'!$B$37</definedName>
    <definedName name="ContractTerm" localSheetId="25">'NPO DO 15'!$B$37</definedName>
    <definedName name="ContractTerm" localSheetId="37">'NPO DO 16'!$B$37</definedName>
    <definedName name="ContractTerm" localSheetId="49">'NPO DO 17'!$B$37</definedName>
    <definedName name="ContractTerm" localSheetId="62">'NPO DO 18'!$B$37</definedName>
    <definedName name="ContractTerm" localSheetId="74">'NPO DO 19'!$B$37</definedName>
    <definedName name="ContractTerm" localSheetId="14">'P&amp;G 3P 14'!$B$37</definedName>
    <definedName name="ContractTerm" localSheetId="26">'P&amp;G 3P 15'!$B$37</definedName>
    <definedName name="ContractTerm" localSheetId="38">'P&amp;G 3P 16'!$B$37</definedName>
    <definedName name="ContractTerm" localSheetId="50">'P&amp;G 3P 17'!$B$37</definedName>
    <definedName name="ContractTerm" localSheetId="63">'P&amp;G 3P 18'!$B$37</definedName>
    <definedName name="ContractTerm" localSheetId="75">'P&amp;G 3P 19'!$B$37</definedName>
    <definedName name="ContractTerm" localSheetId="15">'P&amp;G DO 14'!$B$37</definedName>
    <definedName name="ContractTerm" localSheetId="27">'P&amp;G DO 15'!$B$37</definedName>
    <definedName name="ContractTerm" localSheetId="39">'P&amp;G DO 16'!$B$37</definedName>
    <definedName name="ContractTerm" localSheetId="51">'P&amp;G DO 17'!$B$37</definedName>
    <definedName name="ContractTerm" localSheetId="64">'P&amp;G DO 18'!$B$37</definedName>
    <definedName name="ContractTerm" localSheetId="76">'P&amp;G DO 19'!$B$37</definedName>
    <definedName name="ContractTerm" localSheetId="16">'RES 3P 14'!$B$37</definedName>
    <definedName name="ContractTerm" localSheetId="28">'RES 3P 15'!$B$37</definedName>
    <definedName name="ContractTerm" localSheetId="40">'RES 3P 16'!$B$37</definedName>
    <definedName name="ContractTerm" localSheetId="53">'RES 3P 17'!$B$37</definedName>
    <definedName name="ContractTerm" localSheetId="65">'RES 3P 18'!$B$37</definedName>
    <definedName name="ContractTerm" localSheetId="77">'RES 3P 19'!$B$37</definedName>
    <definedName name="ContractTerm" localSheetId="17">'RES DO 14'!$B$37</definedName>
    <definedName name="ContractTerm" localSheetId="29">'RES DO 15'!$B$37</definedName>
    <definedName name="ContractTerm" localSheetId="41">'RES DO 16'!$B$37</definedName>
    <definedName name="ContractTerm" localSheetId="54">'RES DO 17'!$B$37</definedName>
    <definedName name="ContractTerm" localSheetId="66">'RES DO 18'!$B$37</definedName>
    <definedName name="ContractTerm" localSheetId="78">'RES DO 19'!$B$37</definedName>
    <definedName name="ContractTerm">#REF!</definedName>
    <definedName name="costperwatt" localSheetId="6">'Com 3P 14'!$B$16</definedName>
    <definedName name="costperwatt" localSheetId="18">'COM 3P 15'!$B$16</definedName>
    <definedName name="costperwatt" localSheetId="30">'COM 3P 16'!$B$16</definedName>
    <definedName name="costperwatt" localSheetId="42">'COM 3P 17'!$B$16</definedName>
    <definedName name="costperwatt" localSheetId="52">'COM 3P 17 (11)'!$B$16</definedName>
    <definedName name="costperwatt" localSheetId="55">'COM 3P 18'!$B$16</definedName>
    <definedName name="costperwatt" localSheetId="67">'COM 3P 19'!$B$16</definedName>
    <definedName name="costperwatt" localSheetId="7">'Com DO 14'!$B$16</definedName>
    <definedName name="costperwatt" localSheetId="19">'COM DO 15'!$B$16</definedName>
    <definedName name="costperwatt" localSheetId="31">'COM DO 16'!$B$16</definedName>
    <definedName name="costperwatt" localSheetId="43">'COM DO 17'!$B$16</definedName>
    <definedName name="costperwatt" localSheetId="56">'COM DO 18'!$B$16</definedName>
    <definedName name="costperwatt" localSheetId="68">'COM DO 19'!$B$16</definedName>
    <definedName name="costperwatt" localSheetId="8">'CSS 3P 14'!$B$16</definedName>
    <definedName name="costperwatt" localSheetId="20">'CSS 3P 15'!$B$16</definedName>
    <definedName name="costperwatt" localSheetId="32">'CSS 3P 16'!$B$16</definedName>
    <definedName name="costperwatt" localSheetId="44">'CSS 3P 17'!$B$16</definedName>
    <definedName name="costperwatt" localSheetId="57">'CSS 3P 18'!$B$16</definedName>
    <definedName name="costperwatt" localSheetId="69">'CSS 3P 19'!$B$16</definedName>
    <definedName name="costperwatt" localSheetId="9">'CSS DO 14'!$B$16</definedName>
    <definedName name="costperwatt" localSheetId="21">'CSS DO 15'!$B$16</definedName>
    <definedName name="costperwatt" localSheetId="33">'CSS DO 16'!$B$16</definedName>
    <definedName name="costperwatt" localSheetId="45">'CSS DO 17'!$B$16</definedName>
    <definedName name="costperwatt" localSheetId="58">'CSS DO 18'!$B$16</definedName>
    <definedName name="costperwatt" localSheetId="70">'CSS DO 19'!$B$16</definedName>
    <definedName name="costperwatt" localSheetId="0">#REF!</definedName>
    <definedName name="costperwatt" localSheetId="10">'LOI 3P 14'!$B$16</definedName>
    <definedName name="costperwatt" localSheetId="22">'LOI 3P 15'!$B$16</definedName>
    <definedName name="costperwatt" localSheetId="34">'LOI 3P 16'!$B$16</definedName>
    <definedName name="costperwatt" localSheetId="46">'LOI 3P 17'!$B$16</definedName>
    <definedName name="costperwatt" localSheetId="59">'LOI 3P 18'!$B$16</definedName>
    <definedName name="costperwatt" localSheetId="71">'LOI 3P 19'!$B$16</definedName>
    <definedName name="costperwatt" localSheetId="11">'LOI DO 14'!$B$16</definedName>
    <definedName name="costperwatt" localSheetId="23">'LOI DO 15'!$B$16</definedName>
    <definedName name="costperwatt" localSheetId="35">'LOI DO 16'!$B$16</definedName>
    <definedName name="costperwatt" localSheetId="47">'LOI DO 17'!$B$16</definedName>
    <definedName name="costperwatt" localSheetId="60">'LOI DO 18'!$B$16</definedName>
    <definedName name="costperwatt" localSheetId="72">'LOI DO 19'!$B$16</definedName>
    <definedName name="costperwatt" localSheetId="12">'NPO 3P 14'!$B$16</definedName>
    <definedName name="costperwatt" localSheetId="24">'NPO 3P 15'!$B$16</definedName>
    <definedName name="costperwatt" localSheetId="36">'NPO 3P 16'!$B$16</definedName>
    <definedName name="costperwatt" localSheetId="48">'NPO 3P 17'!$B$16</definedName>
    <definedName name="costperwatt" localSheetId="61">'NPO 3P 18'!$B$16</definedName>
    <definedName name="costperwatt" localSheetId="73">'NPO 3P 19'!$B$16</definedName>
    <definedName name="costperwatt" localSheetId="13">'NPO DO 14'!$B$16</definedName>
    <definedName name="costperwatt" localSheetId="25">'NPO DO 15'!$B$16</definedName>
    <definedName name="costperwatt" localSheetId="37">'NPO DO 16'!$B$16</definedName>
    <definedName name="costperwatt" localSheetId="49">'NPO DO 17'!$B$16</definedName>
    <definedName name="costperwatt" localSheetId="62">'NPO DO 18'!$B$16</definedName>
    <definedName name="costperwatt" localSheetId="74">'NPO DO 19'!$B$16</definedName>
    <definedName name="costperwatt" localSheetId="14">'P&amp;G 3P 14'!$B$16</definedName>
    <definedName name="costperwatt" localSheetId="26">'P&amp;G 3P 15'!$B$16</definedName>
    <definedName name="costperwatt" localSheetId="38">'P&amp;G 3P 16'!$B$16</definedName>
    <definedName name="costperwatt" localSheetId="50">'P&amp;G 3P 17'!$B$16</definedName>
    <definedName name="costperwatt" localSheetId="63">'P&amp;G 3P 18'!$B$16</definedName>
    <definedName name="costperwatt" localSheetId="75">'P&amp;G 3P 19'!$B$16</definedName>
    <definedName name="costperwatt" localSheetId="15">'P&amp;G DO 14'!$B$16</definedName>
    <definedName name="costperwatt" localSheetId="27">'P&amp;G DO 15'!$B$16</definedName>
    <definedName name="costperwatt" localSheetId="39">'P&amp;G DO 16'!$B$16</definedName>
    <definedName name="costperwatt" localSheetId="51">'P&amp;G DO 17'!$B$16</definedName>
    <definedName name="costperwatt" localSheetId="64">'P&amp;G DO 18'!$B$16</definedName>
    <definedName name="costperwatt" localSheetId="76">'P&amp;G DO 19'!$B$16</definedName>
    <definedName name="costperwatt" localSheetId="16">'RES 3P 14'!$B$16</definedName>
    <definedName name="costperwatt" localSheetId="28">'RES 3P 15'!$B$16</definedName>
    <definedName name="costperwatt" localSheetId="40">'RES 3P 16'!$B$16</definedName>
    <definedName name="costperwatt" localSheetId="53">'RES 3P 17'!$B$16</definedName>
    <definedName name="costperwatt" localSheetId="65">'RES 3P 18'!$B$16</definedName>
    <definedName name="costperwatt" localSheetId="77">'RES 3P 19'!$B$16</definedName>
    <definedName name="costperwatt" localSheetId="17">'RES DO 14'!$B$16</definedName>
    <definedName name="costperwatt" localSheetId="29">'RES DO 15'!$B$16</definedName>
    <definedName name="costperwatt" localSheetId="41">'RES DO 16'!$B$16</definedName>
    <definedName name="costperwatt" localSheetId="54">'RES DO 17'!$B$16</definedName>
    <definedName name="costperwatt" localSheetId="66">'RES DO 18'!$B$16</definedName>
    <definedName name="costperwatt" localSheetId="78">'RES DO 19'!$B$16</definedName>
    <definedName name="costperwatt">#REF!</definedName>
    <definedName name="DAS_Providers_List" localSheetId="0">[1]lists!$K$6:$K$25</definedName>
    <definedName name="DAS_Providers_List">[2]lists!$K$6:$K$25</definedName>
    <definedName name="DebtService" localSheetId="6">'Com 3P 14'!$90:$90</definedName>
    <definedName name="DebtService" localSheetId="18">'COM 3P 15'!$90:$90</definedName>
    <definedName name="DebtService" localSheetId="30">'COM 3P 16'!$90:$90</definedName>
    <definedName name="DebtService" localSheetId="42">'COM 3P 17'!$90:$90</definedName>
    <definedName name="DebtService" localSheetId="52">'COM 3P 17 (11)'!$90:$90</definedName>
    <definedName name="DebtService" localSheetId="55">'COM 3P 18'!$90:$90</definedName>
    <definedName name="DebtService" localSheetId="67">'COM 3P 19'!$90:$90</definedName>
    <definedName name="DebtService" localSheetId="7">'Com DO 14'!$90:$90</definedName>
    <definedName name="DebtService" localSheetId="19">'COM DO 15'!$90:$90</definedName>
    <definedName name="DebtService" localSheetId="31">'COM DO 16'!$90:$90</definedName>
    <definedName name="DebtService" localSheetId="43">'COM DO 17'!$90:$90</definedName>
    <definedName name="DebtService" localSheetId="56">'COM DO 18'!$90:$90</definedName>
    <definedName name="DebtService" localSheetId="68">'COM DO 19'!$90:$90</definedName>
    <definedName name="DebtService" localSheetId="8">'CSS 3P 14'!$90:$90</definedName>
    <definedName name="DebtService" localSheetId="20">'CSS 3P 15'!$90:$90</definedName>
    <definedName name="DebtService" localSheetId="32">'CSS 3P 16'!$90:$90</definedName>
    <definedName name="DebtService" localSheetId="44">'CSS 3P 17'!$90:$90</definedName>
    <definedName name="DebtService" localSheetId="57">'CSS 3P 18'!$90:$90</definedName>
    <definedName name="DebtService" localSheetId="69">'CSS 3P 19'!$90:$90</definedName>
    <definedName name="DebtService" localSheetId="9">'CSS DO 14'!$90:$90</definedName>
    <definedName name="DebtService" localSheetId="21">'CSS DO 15'!$90:$90</definedName>
    <definedName name="DebtService" localSheetId="33">'CSS DO 16'!$90:$90</definedName>
    <definedName name="DebtService" localSheetId="45">'CSS DO 17'!$90:$90</definedName>
    <definedName name="DebtService" localSheetId="58">'CSS DO 18'!$90:$90</definedName>
    <definedName name="DebtService" localSheetId="70">'CSS DO 19'!$90:$90</definedName>
    <definedName name="DebtService" localSheetId="0">#REF!</definedName>
    <definedName name="DebtService" localSheetId="10">'LOI 3P 14'!$90:$90</definedName>
    <definedName name="DebtService" localSheetId="22">'LOI 3P 15'!$90:$90</definedName>
    <definedName name="DebtService" localSheetId="34">'LOI 3P 16'!$90:$90</definedName>
    <definedName name="DebtService" localSheetId="46">'LOI 3P 17'!$90:$90</definedName>
    <definedName name="DebtService" localSheetId="59">'LOI 3P 18'!$90:$90</definedName>
    <definedName name="DebtService" localSheetId="71">'LOI 3P 19'!$90:$90</definedName>
    <definedName name="DebtService" localSheetId="11">'LOI DO 14'!$90:$90</definedName>
    <definedName name="DebtService" localSheetId="23">'LOI DO 15'!$90:$90</definedName>
    <definedName name="DebtService" localSheetId="35">'LOI DO 16'!$90:$90</definedName>
    <definedName name="DebtService" localSheetId="47">'LOI DO 17'!$90:$90</definedName>
    <definedName name="DebtService" localSheetId="60">'LOI DO 18'!$90:$90</definedName>
    <definedName name="DebtService" localSheetId="72">'LOI DO 19'!$90:$90</definedName>
    <definedName name="DebtService" localSheetId="12">'NPO 3P 14'!$90:$90</definedName>
    <definedName name="DebtService" localSheetId="24">'NPO 3P 15'!$90:$90</definedName>
    <definedName name="DebtService" localSheetId="36">'NPO 3P 16'!$90:$90</definedName>
    <definedName name="DebtService" localSheetId="48">'NPO 3P 17'!$90:$90</definedName>
    <definedName name="DebtService" localSheetId="61">'NPO 3P 18'!$90:$90</definedName>
    <definedName name="DebtService" localSheetId="73">'NPO 3P 19'!$90:$90</definedName>
    <definedName name="DebtService" localSheetId="13">'NPO DO 14'!$90:$90</definedName>
    <definedName name="DebtService" localSheetId="25">'NPO DO 15'!$90:$90</definedName>
    <definedName name="DebtService" localSheetId="37">'NPO DO 16'!$90:$90</definedName>
    <definedName name="DebtService" localSheetId="49">'NPO DO 17'!$90:$90</definedName>
    <definedName name="DebtService" localSheetId="62">'NPO DO 18'!$90:$90</definedName>
    <definedName name="DebtService" localSheetId="74">'NPO DO 19'!$90:$90</definedName>
    <definedName name="DebtService" localSheetId="14">'P&amp;G 3P 14'!$90:$90</definedName>
    <definedName name="DebtService" localSheetId="26">'P&amp;G 3P 15'!$90:$90</definedName>
    <definedName name="DebtService" localSheetId="38">'P&amp;G 3P 16'!$90:$90</definedName>
    <definedName name="DebtService" localSheetId="50">'P&amp;G 3P 17'!$90:$90</definedName>
    <definedName name="DebtService" localSheetId="63">'P&amp;G 3P 18'!$90:$90</definedName>
    <definedName name="DebtService" localSheetId="75">'P&amp;G 3P 19'!$90:$90</definedName>
    <definedName name="DebtService" localSheetId="15">'P&amp;G DO 14'!$90:$90</definedName>
    <definedName name="DebtService" localSheetId="27">'P&amp;G DO 15'!$90:$90</definedName>
    <definedName name="DebtService" localSheetId="39">'P&amp;G DO 16'!$90:$90</definedName>
    <definedName name="DebtService" localSheetId="51">'P&amp;G DO 17'!$90:$90</definedName>
    <definedName name="DebtService" localSheetId="64">'P&amp;G DO 18'!$90:$90</definedName>
    <definedName name="DebtService" localSheetId="76">'P&amp;G DO 19'!$90:$90</definedName>
    <definedName name="DebtService" localSheetId="16">'RES 3P 14'!$90:$90</definedName>
    <definedName name="DebtService" localSheetId="28">'RES 3P 15'!$90:$90</definedName>
    <definedName name="DebtService" localSheetId="40">'RES 3P 16'!$90:$90</definedName>
    <definedName name="DebtService" localSheetId="53">'RES 3P 17'!$90:$90</definedName>
    <definedName name="DebtService" localSheetId="65">'RES 3P 18'!$90:$90</definedName>
    <definedName name="DebtService" localSheetId="77">'RES 3P 19'!$90:$90</definedName>
    <definedName name="DebtService" localSheetId="17">'RES DO 14'!$90:$90</definedName>
    <definedName name="DebtService" localSheetId="29">'RES DO 15'!$90:$90</definedName>
    <definedName name="DebtService" localSheetId="41">'RES DO 16'!$90:$90</definedName>
    <definedName name="DebtService" localSheetId="54">'RES DO 17'!$90:$90</definedName>
    <definedName name="DebtService" localSheetId="66">'RES DO 18'!$90:$90</definedName>
    <definedName name="DebtService" localSheetId="78">'RES DO 19'!$90:$90</definedName>
    <definedName name="DebtService">#REF!</definedName>
    <definedName name="Degredation" localSheetId="6">'Com 3P 14'!$B$28</definedName>
    <definedName name="Degredation" localSheetId="18">'COM 3P 15'!$B$28</definedName>
    <definedName name="Degredation" localSheetId="30">'COM 3P 16'!$B$28</definedName>
    <definedName name="Degredation" localSheetId="42">'COM 3P 17'!$B$28</definedName>
    <definedName name="Degredation" localSheetId="52">'COM 3P 17 (11)'!$B$28</definedName>
    <definedName name="Degredation" localSheetId="55">'COM 3P 18'!$B$28</definedName>
    <definedName name="Degredation" localSheetId="67">'COM 3P 19'!$B$28</definedName>
    <definedName name="Degredation" localSheetId="7">'Com DO 14'!$B$28</definedName>
    <definedName name="Degredation" localSheetId="19">'COM DO 15'!$B$28</definedName>
    <definedName name="Degredation" localSheetId="31">'COM DO 16'!$B$28</definedName>
    <definedName name="Degredation" localSheetId="43">'COM DO 17'!$B$28</definedName>
    <definedName name="Degredation" localSheetId="56">'COM DO 18'!$B$28</definedName>
    <definedName name="Degredation" localSheetId="68">'COM DO 19'!$B$28</definedName>
    <definedName name="Degredation" localSheetId="8">'CSS 3P 14'!$B$28</definedName>
    <definedName name="Degredation" localSheetId="20">'CSS 3P 15'!$B$28</definedName>
    <definedName name="Degredation" localSheetId="32">'CSS 3P 16'!$B$28</definedName>
    <definedName name="Degredation" localSheetId="44">'CSS 3P 17'!$B$28</definedName>
    <definedName name="Degredation" localSheetId="57">'CSS 3P 18'!$B$28</definedName>
    <definedName name="Degredation" localSheetId="69">'CSS 3P 19'!$B$28</definedName>
    <definedName name="Degredation" localSheetId="9">'CSS DO 14'!$B$28</definedName>
    <definedName name="Degredation" localSheetId="21">'CSS DO 15'!$B$28</definedName>
    <definedName name="Degredation" localSheetId="33">'CSS DO 16'!$B$28</definedName>
    <definedName name="Degredation" localSheetId="45">'CSS DO 17'!$B$28</definedName>
    <definedName name="Degredation" localSheetId="58">'CSS DO 18'!$B$28</definedName>
    <definedName name="Degredation" localSheetId="70">'CSS DO 19'!$B$28</definedName>
    <definedName name="Degredation" localSheetId="0">#REF!</definedName>
    <definedName name="Degredation" localSheetId="10">'LOI 3P 14'!$B$28</definedName>
    <definedName name="Degredation" localSheetId="22">'LOI 3P 15'!$B$28</definedName>
    <definedName name="Degredation" localSheetId="34">'LOI 3P 16'!$B$28</definedName>
    <definedName name="Degredation" localSheetId="46">'LOI 3P 17'!$B$28</definedName>
    <definedName name="Degredation" localSheetId="59">'LOI 3P 18'!$B$28</definedName>
    <definedName name="Degredation" localSheetId="71">'LOI 3P 19'!$B$28</definedName>
    <definedName name="Degredation" localSheetId="11">'LOI DO 14'!$B$28</definedName>
    <definedName name="Degredation" localSheetId="23">'LOI DO 15'!$B$28</definedName>
    <definedName name="Degredation" localSheetId="35">'LOI DO 16'!$B$28</definedName>
    <definedName name="Degredation" localSheetId="47">'LOI DO 17'!$B$28</definedName>
    <definedName name="Degredation" localSheetId="60">'LOI DO 18'!$B$28</definedName>
    <definedName name="Degredation" localSheetId="72">'LOI DO 19'!$B$28</definedName>
    <definedName name="Degredation" localSheetId="12">'NPO 3P 14'!$B$28</definedName>
    <definedName name="Degredation" localSheetId="24">'NPO 3P 15'!$B$28</definedName>
    <definedName name="Degredation" localSheetId="36">'NPO 3P 16'!$B$28</definedName>
    <definedName name="Degredation" localSheetId="48">'NPO 3P 17'!$B$28</definedName>
    <definedName name="Degredation" localSheetId="61">'NPO 3P 18'!$B$28</definedName>
    <definedName name="Degredation" localSheetId="73">'NPO 3P 19'!$B$28</definedName>
    <definedName name="Degredation" localSheetId="13">'NPO DO 14'!$B$28</definedName>
    <definedName name="Degredation" localSheetId="25">'NPO DO 15'!$B$28</definedName>
    <definedName name="Degredation" localSheetId="37">'NPO DO 16'!$B$28</definedName>
    <definedName name="Degredation" localSheetId="49">'NPO DO 17'!$B$28</definedName>
    <definedName name="Degredation" localSheetId="62">'NPO DO 18'!$B$28</definedName>
    <definedName name="Degredation" localSheetId="74">'NPO DO 19'!$B$28</definedName>
    <definedName name="Degredation" localSheetId="14">'P&amp;G 3P 14'!$B$28</definedName>
    <definedName name="Degredation" localSheetId="26">'P&amp;G 3P 15'!$B$28</definedName>
    <definedName name="Degredation" localSheetId="38">'P&amp;G 3P 16'!$B$28</definedName>
    <definedName name="Degredation" localSheetId="50">'P&amp;G 3P 17'!$B$28</definedName>
    <definedName name="Degredation" localSheetId="63">'P&amp;G 3P 18'!$B$28</definedName>
    <definedName name="Degredation" localSheetId="75">'P&amp;G 3P 19'!$B$28</definedName>
    <definedName name="Degredation" localSheetId="15">'P&amp;G DO 14'!$B$28</definedName>
    <definedName name="Degredation" localSheetId="27">'P&amp;G DO 15'!$B$28</definedName>
    <definedName name="Degredation" localSheetId="39">'P&amp;G DO 16'!$B$28</definedName>
    <definedName name="Degredation" localSheetId="51">'P&amp;G DO 17'!$B$28</definedName>
    <definedName name="Degredation" localSheetId="64">'P&amp;G DO 18'!$B$28</definedName>
    <definedName name="Degredation" localSheetId="76">'P&amp;G DO 19'!$B$28</definedName>
    <definedName name="Degredation" localSheetId="16">'RES 3P 14'!$B$28</definedName>
    <definedName name="Degredation" localSheetId="28">'RES 3P 15'!$B$28</definedName>
    <definedName name="Degredation" localSheetId="40">'RES 3P 16'!$B$28</definedName>
    <definedName name="Degredation" localSheetId="53">'RES 3P 17'!$B$28</definedName>
    <definedName name="Degredation" localSheetId="65">'RES 3P 18'!$B$28</definedName>
    <definedName name="Degredation" localSheetId="77">'RES 3P 19'!$B$28</definedName>
    <definedName name="Degredation" localSheetId="17">'RES DO 14'!$B$28</definedName>
    <definedName name="Degredation" localSheetId="29">'RES DO 15'!$B$28</definedName>
    <definedName name="Degredation" localSheetId="41">'RES DO 16'!$B$28</definedName>
    <definedName name="Degredation" localSheetId="54">'RES DO 17'!$B$28</definedName>
    <definedName name="Degredation" localSheetId="66">'RES DO 18'!$B$28</definedName>
    <definedName name="Degredation" localSheetId="78">'RES DO 19'!$B$28</definedName>
    <definedName name="Degredation">#REF!</definedName>
    <definedName name="DEP_01" localSheetId="6">'Com 3P 14'!$G$18</definedName>
    <definedName name="DEP_01" localSheetId="18">'COM 3P 15'!$G$18</definedName>
    <definedName name="DEP_01" localSheetId="30">'COM 3P 16'!$G$18</definedName>
    <definedName name="DEP_01" localSheetId="42">'COM 3P 17'!$G$18</definedName>
    <definedName name="DEP_01" localSheetId="52">'COM 3P 17 (11)'!$G$18</definedName>
    <definedName name="DEP_01" localSheetId="55">'COM 3P 18'!$G$18</definedName>
    <definedName name="DEP_01" localSheetId="67">'COM 3P 19'!$G$18</definedName>
    <definedName name="DEP_01" localSheetId="7">'Com DO 14'!$G$18</definedName>
    <definedName name="DEP_01" localSheetId="19">'COM DO 15'!$G$18</definedName>
    <definedName name="DEP_01" localSheetId="31">'COM DO 16'!$G$18</definedName>
    <definedName name="DEP_01" localSheetId="43">'COM DO 17'!$G$18</definedName>
    <definedName name="DEP_01" localSheetId="56">'COM DO 18'!$G$18</definedName>
    <definedName name="DEP_01" localSheetId="68">'COM DO 19'!$G$18</definedName>
    <definedName name="DEP_01" localSheetId="8">'CSS 3P 14'!$G$18</definedName>
    <definedName name="DEP_01" localSheetId="20">'CSS 3P 15'!$G$18</definedName>
    <definedName name="DEP_01" localSheetId="32">'CSS 3P 16'!$G$18</definedName>
    <definedName name="DEP_01" localSheetId="44">'CSS 3P 17'!$G$18</definedName>
    <definedName name="DEP_01" localSheetId="57">'CSS 3P 18'!$G$18</definedName>
    <definedName name="DEP_01" localSheetId="69">'CSS 3P 19'!$G$18</definedName>
    <definedName name="DEP_01" localSheetId="9">'CSS DO 14'!$G$18</definedName>
    <definedName name="DEP_01" localSheetId="21">'CSS DO 15'!$G$18</definedName>
    <definedName name="DEP_01" localSheetId="33">'CSS DO 16'!$G$18</definedName>
    <definedName name="DEP_01" localSheetId="45">'CSS DO 17'!$G$18</definedName>
    <definedName name="DEP_01" localSheetId="58">'CSS DO 18'!$G$18</definedName>
    <definedName name="DEP_01" localSheetId="70">'CSS DO 19'!$G$18</definedName>
    <definedName name="DEP_01" localSheetId="0">#REF!</definedName>
    <definedName name="DEP_01" localSheetId="10">'LOI 3P 14'!$G$18</definedName>
    <definedName name="DEP_01" localSheetId="22">'LOI 3P 15'!$G$18</definedName>
    <definedName name="DEP_01" localSheetId="34">'LOI 3P 16'!$G$18</definedName>
    <definedName name="DEP_01" localSheetId="46">'LOI 3P 17'!$G$18</definedName>
    <definedName name="DEP_01" localSheetId="59">'LOI 3P 18'!$G$18</definedName>
    <definedName name="DEP_01" localSheetId="71">'LOI 3P 19'!$G$18</definedName>
    <definedName name="DEP_01" localSheetId="11">'LOI DO 14'!$G$18</definedName>
    <definedName name="DEP_01" localSheetId="23">'LOI DO 15'!$G$18</definedName>
    <definedName name="DEP_01" localSheetId="35">'LOI DO 16'!$G$18</definedName>
    <definedName name="DEP_01" localSheetId="47">'LOI DO 17'!$G$18</definedName>
    <definedName name="DEP_01" localSheetId="60">'LOI DO 18'!$G$18</definedName>
    <definedName name="DEP_01" localSheetId="72">'LOI DO 19'!$G$18</definedName>
    <definedName name="DEP_01" localSheetId="12">'NPO 3P 14'!$G$18</definedName>
    <definedName name="DEP_01" localSheetId="24">'NPO 3P 15'!$G$18</definedName>
    <definedName name="DEP_01" localSheetId="36">'NPO 3P 16'!$G$18</definedName>
    <definedName name="DEP_01" localSheetId="48">'NPO 3P 17'!$G$18</definedName>
    <definedName name="DEP_01" localSheetId="61">'NPO 3P 18'!$G$18</definedName>
    <definedName name="DEP_01" localSheetId="73">'NPO 3P 19'!$G$18</definedName>
    <definedName name="DEP_01" localSheetId="13">'NPO DO 14'!$G$18</definedName>
    <definedName name="DEP_01" localSheetId="25">'NPO DO 15'!$G$18</definedName>
    <definedName name="DEP_01" localSheetId="37">'NPO DO 16'!$G$18</definedName>
    <definedName name="DEP_01" localSheetId="49">'NPO DO 17'!$G$18</definedName>
    <definedName name="DEP_01" localSheetId="62">'NPO DO 18'!$G$18</definedName>
    <definedName name="DEP_01" localSheetId="74">'NPO DO 19'!$G$18</definedName>
    <definedName name="DEP_01" localSheetId="14">'P&amp;G 3P 14'!$G$18</definedName>
    <definedName name="DEP_01" localSheetId="26">'P&amp;G 3P 15'!$G$18</definedName>
    <definedName name="DEP_01" localSheetId="38">'P&amp;G 3P 16'!$G$18</definedName>
    <definedName name="DEP_01" localSheetId="50">'P&amp;G 3P 17'!$G$18</definedName>
    <definedName name="DEP_01" localSheetId="63">'P&amp;G 3P 18'!$G$18</definedName>
    <definedName name="DEP_01" localSheetId="75">'P&amp;G 3P 19'!$G$18</definedName>
    <definedName name="DEP_01" localSheetId="15">'P&amp;G DO 14'!$G$18</definedName>
    <definedName name="DEP_01" localSheetId="27">'P&amp;G DO 15'!$G$18</definedName>
    <definedName name="DEP_01" localSheetId="39">'P&amp;G DO 16'!$G$18</definedName>
    <definedName name="DEP_01" localSheetId="51">'P&amp;G DO 17'!$G$18</definedName>
    <definedName name="DEP_01" localSheetId="64">'P&amp;G DO 18'!$G$18</definedName>
    <definedName name="DEP_01" localSheetId="76">'P&amp;G DO 19'!$G$18</definedName>
    <definedName name="DEP_01" localSheetId="16">'RES 3P 14'!$G$18</definedName>
    <definedName name="DEP_01" localSheetId="28">'RES 3P 15'!$G$18</definedName>
    <definedName name="DEP_01" localSheetId="40">'RES 3P 16'!$G$18</definedName>
    <definedName name="DEP_01" localSheetId="53">'RES 3P 17'!$G$18</definedName>
    <definedName name="DEP_01" localSheetId="65">'RES 3P 18'!$G$18</definedName>
    <definedName name="DEP_01" localSheetId="77">'RES 3P 19'!$G$18</definedName>
    <definedName name="DEP_01" localSheetId="17">'RES DO 14'!$G$18</definedName>
    <definedName name="DEP_01" localSheetId="29">'RES DO 15'!$G$18</definedName>
    <definedName name="DEP_01" localSheetId="41">'RES DO 16'!$G$18</definedName>
    <definedName name="DEP_01" localSheetId="54">'RES DO 17'!$G$18</definedName>
    <definedName name="DEP_01" localSheetId="66">'RES DO 18'!$G$18</definedName>
    <definedName name="DEP_01" localSheetId="78">'RES DO 19'!$G$18</definedName>
    <definedName name="DEP_01">#REF!</definedName>
    <definedName name="Dep_02" localSheetId="6">'Com 3P 14'!$H$18</definedName>
    <definedName name="Dep_02" localSheetId="18">'COM 3P 15'!$H$18</definedName>
    <definedName name="Dep_02" localSheetId="30">'COM 3P 16'!$H$18</definedName>
    <definedName name="Dep_02" localSheetId="42">'COM 3P 17'!$H$18</definedName>
    <definedName name="Dep_02" localSheetId="52">'COM 3P 17 (11)'!$H$18</definedName>
    <definedName name="Dep_02" localSheetId="55">'COM 3P 18'!$H$18</definedName>
    <definedName name="Dep_02" localSheetId="67">'COM 3P 19'!$H$18</definedName>
    <definedName name="Dep_02" localSheetId="7">'Com DO 14'!$H$18</definedName>
    <definedName name="Dep_02" localSheetId="19">'COM DO 15'!$H$18</definedName>
    <definedName name="Dep_02" localSheetId="31">'COM DO 16'!$H$18</definedName>
    <definedName name="Dep_02" localSheetId="43">'COM DO 17'!$H$18</definedName>
    <definedName name="Dep_02" localSheetId="56">'COM DO 18'!$H$18</definedName>
    <definedName name="Dep_02" localSheetId="68">'COM DO 19'!$H$18</definedName>
    <definedName name="Dep_02" localSheetId="8">'CSS 3P 14'!$H$18</definedName>
    <definedName name="Dep_02" localSheetId="20">'CSS 3P 15'!$H$18</definedName>
    <definedName name="Dep_02" localSheetId="32">'CSS 3P 16'!$H$18</definedName>
    <definedName name="Dep_02" localSheetId="44">'CSS 3P 17'!$H$18</definedName>
    <definedName name="Dep_02" localSheetId="57">'CSS 3P 18'!$H$18</definedName>
    <definedName name="Dep_02" localSheetId="69">'CSS 3P 19'!$H$18</definedName>
    <definedName name="Dep_02" localSheetId="9">'CSS DO 14'!$H$18</definedName>
    <definedName name="Dep_02" localSheetId="21">'CSS DO 15'!$H$18</definedName>
    <definedName name="Dep_02" localSheetId="33">'CSS DO 16'!$H$18</definedName>
    <definedName name="Dep_02" localSheetId="45">'CSS DO 17'!$H$18</definedName>
    <definedName name="Dep_02" localSheetId="58">'CSS DO 18'!$H$18</definedName>
    <definedName name="Dep_02" localSheetId="70">'CSS DO 19'!$H$18</definedName>
    <definedName name="Dep_02" localSheetId="0">#REF!</definedName>
    <definedName name="Dep_02" localSheetId="10">'LOI 3P 14'!$H$18</definedName>
    <definedName name="Dep_02" localSheetId="22">'LOI 3P 15'!$H$18</definedName>
    <definedName name="Dep_02" localSheetId="34">'LOI 3P 16'!$H$18</definedName>
    <definedName name="Dep_02" localSheetId="46">'LOI 3P 17'!$H$18</definedName>
    <definedName name="Dep_02" localSheetId="59">'LOI 3P 18'!$H$18</definedName>
    <definedName name="Dep_02" localSheetId="71">'LOI 3P 19'!$H$18</definedName>
    <definedName name="Dep_02" localSheetId="11">'LOI DO 14'!$H$18</definedName>
    <definedName name="Dep_02" localSheetId="23">'LOI DO 15'!$H$18</definedName>
    <definedName name="Dep_02" localSheetId="35">'LOI DO 16'!$H$18</definedName>
    <definedName name="Dep_02" localSheetId="47">'LOI DO 17'!$H$18</definedName>
    <definedName name="Dep_02" localSheetId="60">'LOI DO 18'!$H$18</definedName>
    <definedName name="Dep_02" localSheetId="72">'LOI DO 19'!$H$18</definedName>
    <definedName name="Dep_02" localSheetId="12">'NPO 3P 14'!$H$18</definedName>
    <definedName name="Dep_02" localSheetId="24">'NPO 3P 15'!$H$18</definedName>
    <definedName name="Dep_02" localSheetId="36">'NPO 3P 16'!$H$18</definedName>
    <definedName name="Dep_02" localSheetId="48">'NPO 3P 17'!$H$18</definedName>
    <definedName name="Dep_02" localSheetId="61">'NPO 3P 18'!$H$18</definedName>
    <definedName name="Dep_02" localSheetId="73">'NPO 3P 19'!$H$18</definedName>
    <definedName name="Dep_02" localSheetId="13">'NPO DO 14'!$H$18</definedName>
    <definedName name="Dep_02" localSheetId="25">'NPO DO 15'!$H$18</definedName>
    <definedName name="Dep_02" localSheetId="37">'NPO DO 16'!$H$18</definedName>
    <definedName name="Dep_02" localSheetId="49">'NPO DO 17'!$H$18</definedName>
    <definedName name="Dep_02" localSheetId="62">'NPO DO 18'!$H$18</definedName>
    <definedName name="Dep_02" localSheetId="74">'NPO DO 19'!$H$18</definedName>
    <definedName name="Dep_02" localSheetId="14">'P&amp;G 3P 14'!$H$18</definedName>
    <definedName name="Dep_02" localSheetId="26">'P&amp;G 3P 15'!$H$18</definedName>
    <definedName name="Dep_02" localSheetId="38">'P&amp;G 3P 16'!$H$18</definedName>
    <definedName name="Dep_02" localSheetId="50">'P&amp;G 3P 17'!$H$18</definedName>
    <definedName name="Dep_02" localSheetId="63">'P&amp;G 3P 18'!$H$18</definedName>
    <definedName name="Dep_02" localSheetId="75">'P&amp;G 3P 19'!$H$18</definedName>
    <definedName name="Dep_02" localSheetId="15">'P&amp;G DO 14'!$H$18</definedName>
    <definedName name="Dep_02" localSheetId="27">'P&amp;G DO 15'!$H$18</definedName>
    <definedName name="Dep_02" localSheetId="39">'P&amp;G DO 16'!$H$18</definedName>
    <definedName name="Dep_02" localSheetId="51">'P&amp;G DO 17'!$H$18</definedName>
    <definedName name="Dep_02" localSheetId="64">'P&amp;G DO 18'!$H$18</definedName>
    <definedName name="Dep_02" localSheetId="76">'P&amp;G DO 19'!$H$18</definedName>
    <definedName name="Dep_02" localSheetId="16">'RES 3P 14'!$H$18</definedName>
    <definedName name="Dep_02" localSheetId="28">'RES 3P 15'!$H$18</definedName>
    <definedName name="Dep_02" localSheetId="40">'RES 3P 16'!$H$18</definedName>
    <definedName name="Dep_02" localSheetId="53">'RES 3P 17'!$H$18</definedName>
    <definedName name="Dep_02" localSheetId="65">'RES 3P 18'!$H$18</definedName>
    <definedName name="Dep_02" localSheetId="77">'RES 3P 19'!$H$18</definedName>
    <definedName name="Dep_02" localSheetId="17">'RES DO 14'!$H$18</definedName>
    <definedName name="Dep_02" localSheetId="29">'RES DO 15'!$H$18</definedName>
    <definedName name="Dep_02" localSheetId="41">'RES DO 16'!$H$18</definedName>
    <definedName name="Dep_02" localSheetId="54">'RES DO 17'!$H$18</definedName>
    <definedName name="Dep_02" localSheetId="66">'RES DO 18'!$H$18</definedName>
    <definedName name="Dep_02" localSheetId="78">'RES DO 19'!$H$18</definedName>
    <definedName name="Dep_02">#REF!</definedName>
    <definedName name="Dep_03" localSheetId="6">'Com 3P 14'!$I$18</definedName>
    <definedName name="Dep_03" localSheetId="18">'COM 3P 15'!$I$18</definedName>
    <definedName name="Dep_03" localSheetId="30">'COM 3P 16'!$I$18</definedName>
    <definedName name="Dep_03" localSheetId="42">'COM 3P 17'!$I$18</definedName>
    <definedName name="Dep_03" localSheetId="52">'COM 3P 17 (11)'!$I$18</definedName>
    <definedName name="Dep_03" localSheetId="55">'COM 3P 18'!$I$18</definedName>
    <definedName name="Dep_03" localSheetId="67">'COM 3P 19'!$I$18</definedName>
    <definedName name="Dep_03" localSheetId="7">'Com DO 14'!$I$18</definedName>
    <definedName name="Dep_03" localSheetId="19">'COM DO 15'!$I$18</definedName>
    <definedName name="Dep_03" localSheetId="31">'COM DO 16'!$I$18</definedName>
    <definedName name="Dep_03" localSheetId="43">'COM DO 17'!$I$18</definedName>
    <definedName name="Dep_03" localSheetId="56">'COM DO 18'!$I$18</definedName>
    <definedName name="Dep_03" localSheetId="68">'COM DO 19'!$I$18</definedName>
    <definedName name="Dep_03" localSheetId="8">'CSS 3P 14'!$I$18</definedName>
    <definedName name="Dep_03" localSheetId="20">'CSS 3P 15'!$I$18</definedName>
    <definedName name="Dep_03" localSheetId="32">'CSS 3P 16'!$I$18</definedName>
    <definedName name="Dep_03" localSheetId="44">'CSS 3P 17'!$I$18</definedName>
    <definedName name="Dep_03" localSheetId="57">'CSS 3P 18'!$I$18</definedName>
    <definedName name="Dep_03" localSheetId="69">'CSS 3P 19'!$I$18</definedName>
    <definedName name="Dep_03" localSheetId="9">'CSS DO 14'!$I$18</definedName>
    <definedName name="Dep_03" localSheetId="21">'CSS DO 15'!$I$18</definedName>
    <definedName name="Dep_03" localSheetId="33">'CSS DO 16'!$I$18</definedName>
    <definedName name="Dep_03" localSheetId="45">'CSS DO 17'!$I$18</definedName>
    <definedName name="Dep_03" localSheetId="58">'CSS DO 18'!$I$18</definedName>
    <definedName name="Dep_03" localSheetId="70">'CSS DO 19'!$I$18</definedName>
    <definedName name="Dep_03" localSheetId="0">#REF!</definedName>
    <definedName name="Dep_03" localSheetId="10">'LOI 3P 14'!$I$18</definedName>
    <definedName name="Dep_03" localSheetId="22">'LOI 3P 15'!$I$18</definedName>
    <definedName name="Dep_03" localSheetId="34">'LOI 3P 16'!$I$18</definedName>
    <definedName name="Dep_03" localSheetId="46">'LOI 3P 17'!$I$18</definedName>
    <definedName name="Dep_03" localSheetId="59">'LOI 3P 18'!$I$18</definedName>
    <definedName name="Dep_03" localSheetId="71">'LOI 3P 19'!$I$18</definedName>
    <definedName name="Dep_03" localSheetId="11">'LOI DO 14'!$I$18</definedName>
    <definedName name="Dep_03" localSheetId="23">'LOI DO 15'!$I$18</definedName>
    <definedName name="Dep_03" localSheetId="35">'LOI DO 16'!$I$18</definedName>
    <definedName name="Dep_03" localSheetId="47">'LOI DO 17'!$I$18</definedName>
    <definedName name="Dep_03" localSheetId="60">'LOI DO 18'!$I$18</definedName>
    <definedName name="Dep_03" localSheetId="72">'LOI DO 19'!$I$18</definedName>
    <definedName name="Dep_03" localSheetId="12">'NPO 3P 14'!$I$18</definedName>
    <definedName name="Dep_03" localSheetId="24">'NPO 3P 15'!$I$18</definedName>
    <definedName name="Dep_03" localSheetId="36">'NPO 3P 16'!$I$18</definedName>
    <definedName name="Dep_03" localSheetId="48">'NPO 3P 17'!$I$18</definedName>
    <definedName name="Dep_03" localSheetId="61">'NPO 3P 18'!$I$18</definedName>
    <definedName name="Dep_03" localSheetId="73">'NPO 3P 19'!$I$18</definedName>
    <definedName name="Dep_03" localSheetId="13">'NPO DO 14'!$I$18</definedName>
    <definedName name="Dep_03" localSheetId="25">'NPO DO 15'!$I$18</definedName>
    <definedName name="Dep_03" localSheetId="37">'NPO DO 16'!$I$18</definedName>
    <definedName name="Dep_03" localSheetId="49">'NPO DO 17'!$I$18</definedName>
    <definedName name="Dep_03" localSheetId="62">'NPO DO 18'!$I$18</definedName>
    <definedName name="Dep_03" localSheetId="74">'NPO DO 19'!$I$18</definedName>
    <definedName name="Dep_03" localSheetId="14">'P&amp;G 3P 14'!$I$18</definedName>
    <definedName name="Dep_03" localSheetId="26">'P&amp;G 3P 15'!$I$18</definedName>
    <definedName name="Dep_03" localSheetId="38">'P&amp;G 3P 16'!$I$18</definedName>
    <definedName name="Dep_03" localSheetId="50">'P&amp;G 3P 17'!$I$18</definedName>
    <definedName name="Dep_03" localSheetId="63">'P&amp;G 3P 18'!$I$18</definedName>
    <definedName name="Dep_03" localSheetId="75">'P&amp;G 3P 19'!$I$18</definedName>
    <definedName name="Dep_03" localSheetId="15">'P&amp;G DO 14'!$I$18</definedName>
    <definedName name="Dep_03" localSheetId="27">'P&amp;G DO 15'!$I$18</definedName>
    <definedName name="Dep_03" localSheetId="39">'P&amp;G DO 16'!$I$18</definedName>
    <definedName name="Dep_03" localSheetId="51">'P&amp;G DO 17'!$I$18</definedName>
    <definedName name="Dep_03" localSheetId="64">'P&amp;G DO 18'!$I$18</definedName>
    <definedName name="Dep_03" localSheetId="76">'P&amp;G DO 19'!$I$18</definedName>
    <definedName name="Dep_03" localSheetId="16">'RES 3P 14'!$I$18</definedName>
    <definedName name="Dep_03" localSheetId="28">'RES 3P 15'!$I$18</definedName>
    <definedName name="Dep_03" localSheetId="40">'RES 3P 16'!$I$18</definedName>
    <definedName name="Dep_03" localSheetId="53">'RES 3P 17'!$I$18</definedName>
    <definedName name="Dep_03" localSheetId="65">'RES 3P 18'!$I$18</definedName>
    <definedName name="Dep_03" localSheetId="77">'RES 3P 19'!$I$18</definedName>
    <definedName name="Dep_03" localSheetId="17">'RES DO 14'!$I$18</definedName>
    <definedName name="Dep_03" localSheetId="29">'RES DO 15'!$I$18</definedName>
    <definedName name="Dep_03" localSheetId="41">'RES DO 16'!$I$18</definedName>
    <definedName name="Dep_03" localSheetId="54">'RES DO 17'!$I$18</definedName>
    <definedName name="Dep_03" localSheetId="66">'RES DO 18'!$I$18</definedName>
    <definedName name="Dep_03" localSheetId="78">'RES DO 19'!$I$18</definedName>
    <definedName name="Dep_03">#REF!</definedName>
    <definedName name="DEP_04" localSheetId="6">'Com 3P 14'!$J$18</definedName>
    <definedName name="DEP_04" localSheetId="18">'COM 3P 15'!$J$18</definedName>
    <definedName name="DEP_04" localSheetId="30">'COM 3P 16'!$J$18</definedName>
    <definedName name="DEP_04" localSheetId="42">'COM 3P 17'!$J$18</definedName>
    <definedName name="DEP_04" localSheetId="52">'COM 3P 17 (11)'!$J$18</definedName>
    <definedName name="DEP_04" localSheetId="55">'COM 3P 18'!$J$18</definedName>
    <definedName name="DEP_04" localSheetId="67">'COM 3P 19'!$J$18</definedName>
    <definedName name="DEP_04" localSheetId="7">'Com DO 14'!$J$18</definedName>
    <definedName name="DEP_04" localSheetId="19">'COM DO 15'!$J$18</definedName>
    <definedName name="DEP_04" localSheetId="31">'COM DO 16'!$J$18</definedName>
    <definedName name="DEP_04" localSheetId="43">'COM DO 17'!$J$18</definedName>
    <definedName name="DEP_04" localSheetId="56">'COM DO 18'!$J$18</definedName>
    <definedName name="DEP_04" localSheetId="68">'COM DO 19'!$J$18</definedName>
    <definedName name="DEP_04" localSheetId="8">'CSS 3P 14'!$J$18</definedName>
    <definedName name="DEP_04" localSheetId="20">'CSS 3P 15'!$J$18</definedName>
    <definedName name="DEP_04" localSheetId="32">'CSS 3P 16'!$J$18</definedName>
    <definedName name="DEP_04" localSheetId="44">'CSS 3P 17'!$J$18</definedName>
    <definedName name="DEP_04" localSheetId="57">'CSS 3P 18'!$J$18</definedName>
    <definedName name="DEP_04" localSheetId="69">'CSS 3P 19'!$J$18</definedName>
    <definedName name="DEP_04" localSheetId="9">'CSS DO 14'!$J$18</definedName>
    <definedName name="DEP_04" localSheetId="21">'CSS DO 15'!$J$18</definedName>
    <definedName name="DEP_04" localSheetId="33">'CSS DO 16'!$J$18</definedName>
    <definedName name="DEP_04" localSheetId="45">'CSS DO 17'!$J$18</definedName>
    <definedName name="DEP_04" localSheetId="58">'CSS DO 18'!$J$18</definedName>
    <definedName name="DEP_04" localSheetId="70">'CSS DO 19'!$J$18</definedName>
    <definedName name="DEP_04" localSheetId="0">#REF!</definedName>
    <definedName name="DEP_04" localSheetId="10">'LOI 3P 14'!$J$18</definedName>
    <definedName name="DEP_04" localSheetId="22">'LOI 3P 15'!$J$18</definedName>
    <definedName name="DEP_04" localSheetId="34">'LOI 3P 16'!$J$18</definedName>
    <definedName name="DEP_04" localSheetId="46">'LOI 3P 17'!$J$18</definedName>
    <definedName name="DEP_04" localSheetId="59">'LOI 3P 18'!$J$18</definedName>
    <definedName name="DEP_04" localSheetId="71">'LOI 3P 19'!$J$18</definedName>
    <definedName name="DEP_04" localSheetId="11">'LOI DO 14'!$J$18</definedName>
    <definedName name="DEP_04" localSheetId="23">'LOI DO 15'!$J$18</definedName>
    <definedName name="DEP_04" localSheetId="35">'LOI DO 16'!$J$18</definedName>
    <definedName name="DEP_04" localSheetId="47">'LOI DO 17'!$J$18</definedName>
    <definedName name="DEP_04" localSheetId="60">'LOI DO 18'!$J$18</definedName>
    <definedName name="DEP_04" localSheetId="72">'LOI DO 19'!$J$18</definedName>
    <definedName name="DEP_04" localSheetId="12">'NPO 3P 14'!$J$18</definedName>
    <definedName name="DEP_04" localSheetId="24">'NPO 3P 15'!$J$18</definedName>
    <definedName name="DEP_04" localSheetId="36">'NPO 3P 16'!$J$18</definedName>
    <definedName name="DEP_04" localSheetId="48">'NPO 3P 17'!$J$18</definedName>
    <definedName name="DEP_04" localSheetId="61">'NPO 3P 18'!$J$18</definedName>
    <definedName name="DEP_04" localSheetId="73">'NPO 3P 19'!$J$18</definedName>
    <definedName name="DEP_04" localSheetId="13">'NPO DO 14'!$J$18</definedName>
    <definedName name="DEP_04" localSheetId="25">'NPO DO 15'!$J$18</definedName>
    <definedName name="DEP_04" localSheetId="37">'NPO DO 16'!$J$18</definedName>
    <definedName name="DEP_04" localSheetId="49">'NPO DO 17'!$J$18</definedName>
    <definedName name="DEP_04" localSheetId="62">'NPO DO 18'!$J$18</definedName>
    <definedName name="DEP_04" localSheetId="74">'NPO DO 19'!$J$18</definedName>
    <definedName name="DEP_04" localSheetId="14">'P&amp;G 3P 14'!$J$18</definedName>
    <definedName name="DEP_04" localSheetId="26">'P&amp;G 3P 15'!$J$18</definedName>
    <definedName name="DEP_04" localSheetId="38">'P&amp;G 3P 16'!$J$18</definedName>
    <definedName name="DEP_04" localSheetId="50">'P&amp;G 3P 17'!$J$18</definedName>
    <definedName name="DEP_04" localSheetId="63">'P&amp;G 3P 18'!$J$18</definedName>
    <definedName name="DEP_04" localSheetId="75">'P&amp;G 3P 19'!$J$18</definedName>
    <definedName name="DEP_04" localSheetId="15">'P&amp;G DO 14'!$J$18</definedName>
    <definedName name="DEP_04" localSheetId="27">'P&amp;G DO 15'!$J$18</definedName>
    <definedName name="DEP_04" localSheetId="39">'P&amp;G DO 16'!$J$18</definedName>
    <definedName name="DEP_04" localSheetId="51">'P&amp;G DO 17'!$J$18</definedName>
    <definedName name="DEP_04" localSheetId="64">'P&amp;G DO 18'!$J$18</definedName>
    <definedName name="DEP_04" localSheetId="76">'P&amp;G DO 19'!$J$18</definedName>
    <definedName name="DEP_04" localSheetId="16">'RES 3P 14'!$J$18</definedName>
    <definedName name="DEP_04" localSheetId="28">'RES 3P 15'!$J$18</definedName>
    <definedName name="DEP_04" localSheetId="40">'RES 3P 16'!$J$18</definedName>
    <definedName name="DEP_04" localSheetId="53">'RES 3P 17'!$J$18</definedName>
    <definedName name="DEP_04" localSheetId="65">'RES 3P 18'!$J$18</definedName>
    <definedName name="DEP_04" localSheetId="77">'RES 3P 19'!$J$18</definedName>
    <definedName name="DEP_04" localSheetId="17">'RES DO 14'!$J$18</definedName>
    <definedName name="DEP_04" localSheetId="29">'RES DO 15'!$J$18</definedName>
    <definedName name="DEP_04" localSheetId="41">'RES DO 16'!$J$18</definedName>
    <definedName name="DEP_04" localSheetId="54">'RES DO 17'!$J$18</definedName>
    <definedName name="DEP_04" localSheetId="66">'RES DO 18'!$J$18</definedName>
    <definedName name="DEP_04" localSheetId="78">'RES DO 19'!$J$18</definedName>
    <definedName name="DEP_04">#REF!</definedName>
    <definedName name="DEP_05" localSheetId="6">'Com 3P 14'!$K$18</definedName>
    <definedName name="DEP_05" localSheetId="18">'COM 3P 15'!$K$18</definedName>
    <definedName name="DEP_05" localSheetId="30">'COM 3P 16'!$K$18</definedName>
    <definedName name="DEP_05" localSheetId="42">'COM 3P 17'!$K$18</definedName>
    <definedName name="DEP_05" localSheetId="52">'COM 3P 17 (11)'!$K$18</definedName>
    <definedName name="DEP_05" localSheetId="55">'COM 3P 18'!$K$18</definedName>
    <definedName name="DEP_05" localSheetId="67">'COM 3P 19'!$K$18</definedName>
    <definedName name="DEP_05" localSheetId="7">'Com DO 14'!$K$18</definedName>
    <definedName name="DEP_05" localSheetId="19">'COM DO 15'!$K$18</definedName>
    <definedName name="DEP_05" localSheetId="31">'COM DO 16'!$K$18</definedName>
    <definedName name="DEP_05" localSheetId="43">'COM DO 17'!$K$18</definedName>
    <definedName name="DEP_05" localSheetId="56">'COM DO 18'!$K$18</definedName>
    <definedName name="DEP_05" localSheetId="68">'COM DO 19'!$K$18</definedName>
    <definedName name="DEP_05" localSheetId="8">'CSS 3P 14'!$K$18</definedName>
    <definedName name="DEP_05" localSheetId="20">'CSS 3P 15'!$K$18</definedName>
    <definedName name="DEP_05" localSheetId="32">'CSS 3P 16'!$K$18</definedName>
    <definedName name="DEP_05" localSheetId="44">'CSS 3P 17'!$K$18</definedName>
    <definedName name="DEP_05" localSheetId="57">'CSS 3P 18'!$K$18</definedName>
    <definedName name="DEP_05" localSheetId="69">'CSS 3P 19'!$K$18</definedName>
    <definedName name="DEP_05" localSheetId="9">'CSS DO 14'!$K$18</definedName>
    <definedName name="DEP_05" localSheetId="21">'CSS DO 15'!$K$18</definedName>
    <definedName name="DEP_05" localSheetId="33">'CSS DO 16'!$K$18</definedName>
    <definedName name="DEP_05" localSheetId="45">'CSS DO 17'!$K$18</definedName>
    <definedName name="DEP_05" localSheetId="58">'CSS DO 18'!$K$18</definedName>
    <definedName name="DEP_05" localSheetId="70">'CSS DO 19'!$K$18</definedName>
    <definedName name="DEP_05" localSheetId="0">#REF!</definedName>
    <definedName name="DEP_05" localSheetId="10">'LOI 3P 14'!$K$18</definedName>
    <definedName name="DEP_05" localSheetId="22">'LOI 3P 15'!$K$18</definedName>
    <definedName name="DEP_05" localSheetId="34">'LOI 3P 16'!$K$18</definedName>
    <definedName name="DEP_05" localSheetId="46">'LOI 3P 17'!$K$18</definedName>
    <definedName name="DEP_05" localSheetId="59">'LOI 3P 18'!$K$18</definedName>
    <definedName name="DEP_05" localSheetId="71">'LOI 3P 19'!$K$18</definedName>
    <definedName name="DEP_05" localSheetId="11">'LOI DO 14'!$K$18</definedName>
    <definedName name="DEP_05" localSheetId="23">'LOI DO 15'!$K$18</definedName>
    <definedName name="DEP_05" localSheetId="35">'LOI DO 16'!$K$18</definedName>
    <definedName name="DEP_05" localSheetId="47">'LOI DO 17'!$K$18</definedName>
    <definedName name="DEP_05" localSheetId="60">'LOI DO 18'!$K$18</definedName>
    <definedName name="DEP_05" localSheetId="72">'LOI DO 19'!$K$18</definedName>
    <definedName name="DEP_05" localSheetId="12">'NPO 3P 14'!$K$18</definedName>
    <definedName name="DEP_05" localSheetId="24">'NPO 3P 15'!$K$18</definedName>
    <definedName name="DEP_05" localSheetId="36">'NPO 3P 16'!$K$18</definedName>
    <definedName name="DEP_05" localSheetId="48">'NPO 3P 17'!$K$18</definedName>
    <definedName name="DEP_05" localSheetId="61">'NPO 3P 18'!$K$18</definedName>
    <definedName name="DEP_05" localSheetId="73">'NPO 3P 19'!$K$18</definedName>
    <definedName name="DEP_05" localSheetId="13">'NPO DO 14'!$K$18</definedName>
    <definedName name="DEP_05" localSheetId="25">'NPO DO 15'!$K$18</definedName>
    <definedName name="DEP_05" localSheetId="37">'NPO DO 16'!$K$18</definedName>
    <definedName name="DEP_05" localSheetId="49">'NPO DO 17'!$K$18</definedName>
    <definedName name="DEP_05" localSheetId="62">'NPO DO 18'!$K$18</definedName>
    <definedName name="DEP_05" localSheetId="74">'NPO DO 19'!$K$18</definedName>
    <definedName name="DEP_05" localSheetId="14">'P&amp;G 3P 14'!$K$18</definedName>
    <definedName name="DEP_05" localSheetId="26">'P&amp;G 3P 15'!$K$18</definedName>
    <definedName name="DEP_05" localSheetId="38">'P&amp;G 3P 16'!$K$18</definedName>
    <definedName name="DEP_05" localSheetId="50">'P&amp;G 3P 17'!$K$18</definedName>
    <definedName name="DEP_05" localSheetId="63">'P&amp;G 3P 18'!$K$18</definedName>
    <definedName name="DEP_05" localSheetId="75">'P&amp;G 3P 19'!$K$18</definedName>
    <definedName name="DEP_05" localSheetId="15">'P&amp;G DO 14'!$K$18</definedName>
    <definedName name="DEP_05" localSheetId="27">'P&amp;G DO 15'!$K$18</definedName>
    <definedName name="DEP_05" localSheetId="39">'P&amp;G DO 16'!$K$18</definedName>
    <definedName name="DEP_05" localSheetId="51">'P&amp;G DO 17'!$K$18</definedName>
    <definedName name="DEP_05" localSheetId="64">'P&amp;G DO 18'!$K$18</definedName>
    <definedName name="DEP_05" localSheetId="76">'P&amp;G DO 19'!$K$18</definedName>
    <definedName name="DEP_05" localSheetId="16">'RES 3P 14'!$K$18</definedName>
    <definedName name="DEP_05" localSheetId="28">'RES 3P 15'!$K$18</definedName>
    <definedName name="DEP_05" localSheetId="40">'RES 3P 16'!$K$18</definedName>
    <definedName name="DEP_05" localSheetId="53">'RES 3P 17'!$K$18</definedName>
    <definedName name="DEP_05" localSheetId="65">'RES 3P 18'!$K$18</definedName>
    <definedName name="DEP_05" localSheetId="77">'RES 3P 19'!$K$18</definedName>
    <definedName name="DEP_05" localSheetId="17">'RES DO 14'!$K$18</definedName>
    <definedName name="DEP_05" localSheetId="29">'RES DO 15'!$K$18</definedName>
    <definedName name="DEP_05" localSheetId="41">'RES DO 16'!$K$18</definedName>
    <definedName name="DEP_05" localSheetId="54">'RES DO 17'!$K$18</definedName>
    <definedName name="DEP_05" localSheetId="66">'RES DO 18'!$K$18</definedName>
    <definedName name="DEP_05" localSheetId="78">'RES DO 19'!$K$18</definedName>
    <definedName name="DEP_05">#REF!</definedName>
    <definedName name="DEP_06" localSheetId="6">'Com 3P 14'!$L$18</definedName>
    <definedName name="DEP_06" localSheetId="18">'COM 3P 15'!$L$18</definedName>
    <definedName name="DEP_06" localSheetId="30">'COM 3P 16'!$L$18</definedName>
    <definedName name="DEP_06" localSheetId="42">'COM 3P 17'!$L$18</definedName>
    <definedName name="DEP_06" localSheetId="52">'COM 3P 17 (11)'!$L$18</definedName>
    <definedName name="DEP_06" localSheetId="55">'COM 3P 18'!$L$18</definedName>
    <definedName name="DEP_06" localSheetId="67">'COM 3P 19'!$L$18</definedName>
    <definedName name="DEP_06" localSheetId="7">'Com DO 14'!$L$18</definedName>
    <definedName name="DEP_06" localSheetId="19">'COM DO 15'!$L$18</definedName>
    <definedName name="DEP_06" localSheetId="31">'COM DO 16'!$L$18</definedName>
    <definedName name="DEP_06" localSheetId="43">'COM DO 17'!$L$18</definedName>
    <definedName name="DEP_06" localSheetId="56">'COM DO 18'!$L$18</definedName>
    <definedName name="DEP_06" localSheetId="68">'COM DO 19'!$L$18</definedName>
    <definedName name="DEP_06" localSheetId="8">'CSS 3P 14'!$L$18</definedName>
    <definedName name="DEP_06" localSheetId="20">'CSS 3P 15'!$L$18</definedName>
    <definedName name="DEP_06" localSheetId="32">'CSS 3P 16'!$L$18</definedName>
    <definedName name="DEP_06" localSheetId="44">'CSS 3P 17'!$L$18</definedName>
    <definedName name="DEP_06" localSheetId="57">'CSS 3P 18'!$L$18</definedName>
    <definedName name="DEP_06" localSheetId="69">'CSS 3P 19'!$L$18</definedName>
    <definedName name="DEP_06" localSheetId="9">'CSS DO 14'!$L$18</definedName>
    <definedName name="DEP_06" localSheetId="21">'CSS DO 15'!$L$18</definedName>
    <definedName name="DEP_06" localSheetId="33">'CSS DO 16'!$L$18</definedName>
    <definedName name="DEP_06" localSheetId="45">'CSS DO 17'!$L$18</definedName>
    <definedName name="DEP_06" localSheetId="58">'CSS DO 18'!$L$18</definedName>
    <definedName name="DEP_06" localSheetId="70">'CSS DO 19'!$L$18</definedName>
    <definedName name="DEP_06" localSheetId="0">#REF!</definedName>
    <definedName name="DEP_06" localSheetId="10">'LOI 3P 14'!$L$18</definedName>
    <definedName name="DEP_06" localSheetId="22">'LOI 3P 15'!$L$18</definedName>
    <definedName name="DEP_06" localSheetId="34">'LOI 3P 16'!$L$18</definedName>
    <definedName name="DEP_06" localSheetId="46">'LOI 3P 17'!$L$18</definedName>
    <definedName name="DEP_06" localSheetId="59">'LOI 3P 18'!$L$18</definedName>
    <definedName name="DEP_06" localSheetId="71">'LOI 3P 19'!$L$18</definedName>
    <definedName name="DEP_06" localSheetId="11">'LOI DO 14'!$L$18</definedName>
    <definedName name="DEP_06" localSheetId="23">'LOI DO 15'!$L$18</definedName>
    <definedName name="DEP_06" localSheetId="35">'LOI DO 16'!$L$18</definedName>
    <definedName name="DEP_06" localSheetId="47">'LOI DO 17'!$L$18</definedName>
    <definedName name="DEP_06" localSheetId="60">'LOI DO 18'!$L$18</definedName>
    <definedName name="DEP_06" localSheetId="72">'LOI DO 19'!$L$18</definedName>
    <definedName name="DEP_06" localSheetId="12">'NPO 3P 14'!$L$18</definedName>
    <definedName name="DEP_06" localSheetId="24">'NPO 3P 15'!$L$18</definedName>
    <definedName name="DEP_06" localSheetId="36">'NPO 3P 16'!$L$18</definedName>
    <definedName name="DEP_06" localSheetId="48">'NPO 3P 17'!$L$18</definedName>
    <definedName name="DEP_06" localSheetId="61">'NPO 3P 18'!$L$18</definedName>
    <definedName name="DEP_06" localSheetId="73">'NPO 3P 19'!$L$18</definedName>
    <definedName name="DEP_06" localSheetId="13">'NPO DO 14'!$L$18</definedName>
    <definedName name="DEP_06" localSheetId="25">'NPO DO 15'!$L$18</definedName>
    <definedName name="DEP_06" localSheetId="37">'NPO DO 16'!$L$18</definedName>
    <definedName name="DEP_06" localSheetId="49">'NPO DO 17'!$L$18</definedName>
    <definedName name="DEP_06" localSheetId="62">'NPO DO 18'!$L$18</definedName>
    <definedName name="DEP_06" localSheetId="74">'NPO DO 19'!$L$18</definedName>
    <definedName name="DEP_06" localSheetId="14">'P&amp;G 3P 14'!$L$18</definedName>
    <definedName name="DEP_06" localSheetId="26">'P&amp;G 3P 15'!$L$18</definedName>
    <definedName name="DEP_06" localSheetId="38">'P&amp;G 3P 16'!$L$18</definedName>
    <definedName name="DEP_06" localSheetId="50">'P&amp;G 3P 17'!$L$18</definedName>
    <definedName name="DEP_06" localSheetId="63">'P&amp;G 3P 18'!$L$18</definedName>
    <definedName name="DEP_06" localSheetId="75">'P&amp;G 3P 19'!$L$18</definedName>
    <definedName name="DEP_06" localSheetId="15">'P&amp;G DO 14'!$L$18</definedName>
    <definedName name="DEP_06" localSheetId="27">'P&amp;G DO 15'!$L$18</definedName>
    <definedName name="DEP_06" localSheetId="39">'P&amp;G DO 16'!$L$18</definedName>
    <definedName name="DEP_06" localSheetId="51">'P&amp;G DO 17'!$L$18</definedName>
    <definedName name="DEP_06" localSheetId="64">'P&amp;G DO 18'!$L$18</definedName>
    <definedName name="DEP_06" localSheetId="76">'P&amp;G DO 19'!$L$18</definedName>
    <definedName name="DEP_06" localSheetId="16">'RES 3P 14'!$L$18</definedName>
    <definedName name="DEP_06" localSheetId="28">'RES 3P 15'!$L$18</definedName>
    <definedName name="DEP_06" localSheetId="40">'RES 3P 16'!$L$18</definedName>
    <definedName name="DEP_06" localSheetId="53">'RES 3P 17'!$L$18</definedName>
    <definedName name="DEP_06" localSheetId="65">'RES 3P 18'!$L$18</definedName>
    <definedName name="DEP_06" localSheetId="77">'RES 3P 19'!$L$18</definedName>
    <definedName name="DEP_06" localSheetId="17">'RES DO 14'!$L$18</definedName>
    <definedName name="DEP_06" localSheetId="29">'RES DO 15'!$L$18</definedName>
    <definedName name="DEP_06" localSheetId="41">'RES DO 16'!$L$18</definedName>
    <definedName name="DEP_06" localSheetId="54">'RES DO 17'!$L$18</definedName>
    <definedName name="DEP_06" localSheetId="66">'RES DO 18'!$L$18</definedName>
    <definedName name="DEP_06" localSheetId="78">'RES DO 19'!$L$18</definedName>
    <definedName name="DEP_06">#REF!</definedName>
    <definedName name="DEP_07" localSheetId="6">'Com 3P 14'!$M$18</definedName>
    <definedName name="DEP_07" localSheetId="18">'COM 3P 15'!$M$18</definedName>
    <definedName name="DEP_07" localSheetId="30">'COM 3P 16'!$M$18</definedName>
    <definedName name="DEP_07" localSheetId="42">'COM 3P 17'!$M$18</definedName>
    <definedName name="DEP_07" localSheetId="52">'COM 3P 17 (11)'!$M$18</definedName>
    <definedName name="DEP_07" localSheetId="55">'COM 3P 18'!$M$18</definedName>
    <definedName name="DEP_07" localSheetId="67">'COM 3P 19'!$M$18</definedName>
    <definedName name="DEP_07" localSheetId="7">'Com DO 14'!$M$18</definedName>
    <definedName name="DEP_07" localSheetId="19">'COM DO 15'!$M$18</definedName>
    <definedName name="DEP_07" localSheetId="31">'COM DO 16'!$M$18</definedName>
    <definedName name="DEP_07" localSheetId="43">'COM DO 17'!$M$18</definedName>
    <definedName name="DEP_07" localSheetId="56">'COM DO 18'!$M$18</definedName>
    <definedName name="DEP_07" localSheetId="68">'COM DO 19'!$M$18</definedName>
    <definedName name="DEP_07" localSheetId="8">'CSS 3P 14'!$M$18</definedName>
    <definedName name="DEP_07" localSheetId="20">'CSS 3P 15'!$M$18</definedName>
    <definedName name="DEP_07" localSheetId="32">'CSS 3P 16'!$M$18</definedName>
    <definedName name="DEP_07" localSheetId="44">'CSS 3P 17'!$M$18</definedName>
    <definedName name="DEP_07" localSheetId="57">'CSS 3P 18'!$M$18</definedName>
    <definedName name="DEP_07" localSheetId="69">'CSS 3P 19'!$M$18</definedName>
    <definedName name="DEP_07" localSheetId="9">'CSS DO 14'!$M$18</definedName>
    <definedName name="DEP_07" localSheetId="21">'CSS DO 15'!$M$18</definedName>
    <definedName name="DEP_07" localSheetId="33">'CSS DO 16'!$M$18</definedName>
    <definedName name="DEP_07" localSheetId="45">'CSS DO 17'!$M$18</definedName>
    <definedName name="DEP_07" localSheetId="58">'CSS DO 18'!$M$18</definedName>
    <definedName name="DEP_07" localSheetId="70">'CSS DO 19'!$M$18</definedName>
    <definedName name="DEP_07" localSheetId="0">#REF!</definedName>
    <definedName name="DEP_07" localSheetId="10">'LOI 3P 14'!$M$18</definedName>
    <definedName name="DEP_07" localSheetId="22">'LOI 3P 15'!$M$18</definedName>
    <definedName name="DEP_07" localSheetId="34">'LOI 3P 16'!$M$18</definedName>
    <definedName name="DEP_07" localSheetId="46">'LOI 3P 17'!$M$18</definedName>
    <definedName name="DEP_07" localSheetId="59">'LOI 3P 18'!$M$18</definedName>
    <definedName name="DEP_07" localSheetId="71">'LOI 3P 19'!$M$18</definedName>
    <definedName name="DEP_07" localSheetId="11">'LOI DO 14'!$M$18</definedName>
    <definedName name="DEP_07" localSheetId="23">'LOI DO 15'!$M$18</definedName>
    <definedName name="DEP_07" localSheetId="35">'LOI DO 16'!$M$18</definedName>
    <definedName name="DEP_07" localSheetId="47">'LOI DO 17'!$M$18</definedName>
    <definedName name="DEP_07" localSheetId="60">'LOI DO 18'!$M$18</definedName>
    <definedName name="DEP_07" localSheetId="72">'LOI DO 19'!$M$18</definedName>
    <definedName name="DEP_07" localSheetId="12">'NPO 3P 14'!$M$18</definedName>
    <definedName name="DEP_07" localSheetId="24">'NPO 3P 15'!$M$18</definedName>
    <definedName name="DEP_07" localSheetId="36">'NPO 3P 16'!$M$18</definedName>
    <definedName name="DEP_07" localSheetId="48">'NPO 3P 17'!$M$18</definedName>
    <definedName name="DEP_07" localSheetId="61">'NPO 3P 18'!$M$18</definedName>
    <definedName name="DEP_07" localSheetId="73">'NPO 3P 19'!$M$18</definedName>
    <definedName name="DEP_07" localSheetId="13">'NPO DO 14'!$M$18</definedName>
    <definedName name="DEP_07" localSheetId="25">'NPO DO 15'!$M$18</definedName>
    <definedName name="DEP_07" localSheetId="37">'NPO DO 16'!$M$18</definedName>
    <definedName name="DEP_07" localSheetId="49">'NPO DO 17'!$M$18</definedName>
    <definedName name="DEP_07" localSheetId="62">'NPO DO 18'!$M$18</definedName>
    <definedName name="DEP_07" localSheetId="74">'NPO DO 19'!$M$18</definedName>
    <definedName name="DEP_07" localSheetId="14">'P&amp;G 3P 14'!$M$18</definedName>
    <definedName name="DEP_07" localSheetId="26">'P&amp;G 3P 15'!$M$18</definedName>
    <definedName name="DEP_07" localSheetId="38">'P&amp;G 3P 16'!$M$18</definedName>
    <definedName name="DEP_07" localSheetId="50">'P&amp;G 3P 17'!$M$18</definedName>
    <definedName name="DEP_07" localSheetId="63">'P&amp;G 3P 18'!$M$18</definedName>
    <definedName name="DEP_07" localSheetId="75">'P&amp;G 3P 19'!$M$18</definedName>
    <definedName name="DEP_07" localSheetId="15">'P&amp;G DO 14'!$M$18</definedName>
    <definedName name="DEP_07" localSheetId="27">'P&amp;G DO 15'!$M$18</definedName>
    <definedName name="DEP_07" localSheetId="39">'P&amp;G DO 16'!$M$18</definedName>
    <definedName name="DEP_07" localSheetId="51">'P&amp;G DO 17'!$M$18</definedName>
    <definedName name="DEP_07" localSheetId="64">'P&amp;G DO 18'!$M$18</definedName>
    <definedName name="DEP_07" localSheetId="76">'P&amp;G DO 19'!$M$18</definedName>
    <definedName name="DEP_07" localSheetId="16">'RES 3P 14'!$M$18</definedName>
    <definedName name="DEP_07" localSheetId="28">'RES 3P 15'!$M$18</definedName>
    <definedName name="DEP_07" localSheetId="40">'RES 3P 16'!$M$18</definedName>
    <definedName name="DEP_07" localSheetId="53">'RES 3P 17'!$M$18</definedName>
    <definedName name="DEP_07" localSheetId="65">'RES 3P 18'!$M$18</definedName>
    <definedName name="DEP_07" localSheetId="77">'RES 3P 19'!$M$18</definedName>
    <definedName name="DEP_07" localSheetId="17">'RES DO 14'!$M$18</definedName>
    <definedName name="DEP_07" localSheetId="29">'RES DO 15'!$M$18</definedName>
    <definedName name="DEP_07" localSheetId="41">'RES DO 16'!$M$18</definedName>
    <definedName name="DEP_07" localSheetId="54">'RES DO 17'!$M$18</definedName>
    <definedName name="DEP_07" localSheetId="66">'RES DO 18'!$M$18</definedName>
    <definedName name="DEP_07" localSheetId="78">'RES DO 19'!$M$18</definedName>
    <definedName name="DEP_07">#REF!</definedName>
    <definedName name="DEP_08" localSheetId="6">'Com 3P 14'!$N$18</definedName>
    <definedName name="DEP_08" localSheetId="18">'COM 3P 15'!$N$18</definedName>
    <definedName name="DEP_08" localSheetId="30">'COM 3P 16'!$N$18</definedName>
    <definedName name="DEP_08" localSheetId="42">'COM 3P 17'!$N$18</definedName>
    <definedName name="DEP_08" localSheetId="52">'COM 3P 17 (11)'!$N$18</definedName>
    <definedName name="DEP_08" localSheetId="55">'COM 3P 18'!$N$18</definedName>
    <definedName name="DEP_08" localSheetId="67">'COM 3P 19'!$N$18</definedName>
    <definedName name="DEP_08" localSheetId="7">'Com DO 14'!$N$18</definedName>
    <definedName name="DEP_08" localSheetId="19">'COM DO 15'!$N$18</definedName>
    <definedName name="DEP_08" localSheetId="31">'COM DO 16'!$N$18</definedName>
    <definedName name="DEP_08" localSheetId="43">'COM DO 17'!$N$18</definedName>
    <definedName name="DEP_08" localSheetId="56">'COM DO 18'!$N$18</definedName>
    <definedName name="DEP_08" localSheetId="68">'COM DO 19'!$N$18</definedName>
    <definedName name="DEP_08" localSheetId="8">'CSS 3P 14'!$N$18</definedName>
    <definedName name="DEP_08" localSheetId="20">'CSS 3P 15'!$N$18</definedName>
    <definedName name="DEP_08" localSheetId="32">'CSS 3P 16'!$N$18</definedName>
    <definedName name="DEP_08" localSheetId="44">'CSS 3P 17'!$N$18</definedName>
    <definedName name="DEP_08" localSheetId="57">'CSS 3P 18'!$N$18</definedName>
    <definedName name="DEP_08" localSheetId="69">'CSS 3P 19'!$N$18</definedName>
    <definedName name="DEP_08" localSheetId="9">'CSS DO 14'!$N$18</definedName>
    <definedName name="DEP_08" localSheetId="21">'CSS DO 15'!$N$18</definedName>
    <definedName name="DEP_08" localSheetId="33">'CSS DO 16'!$N$18</definedName>
    <definedName name="DEP_08" localSheetId="45">'CSS DO 17'!$N$18</definedName>
    <definedName name="DEP_08" localSheetId="58">'CSS DO 18'!$N$18</definedName>
    <definedName name="DEP_08" localSheetId="70">'CSS DO 19'!$N$18</definedName>
    <definedName name="DEP_08" localSheetId="0">#REF!</definedName>
    <definedName name="DEP_08" localSheetId="10">'LOI 3P 14'!$N$18</definedName>
    <definedName name="DEP_08" localSheetId="22">'LOI 3P 15'!$N$18</definedName>
    <definedName name="DEP_08" localSheetId="34">'LOI 3P 16'!$N$18</definedName>
    <definedName name="DEP_08" localSheetId="46">'LOI 3P 17'!$N$18</definedName>
    <definedName name="DEP_08" localSheetId="59">'LOI 3P 18'!$N$18</definedName>
    <definedName name="DEP_08" localSheetId="71">'LOI 3P 19'!$N$18</definedName>
    <definedName name="DEP_08" localSheetId="11">'LOI DO 14'!$N$18</definedName>
    <definedName name="DEP_08" localSheetId="23">'LOI DO 15'!$N$18</definedName>
    <definedName name="DEP_08" localSheetId="35">'LOI DO 16'!$N$18</definedName>
    <definedName name="DEP_08" localSheetId="47">'LOI DO 17'!$N$18</definedName>
    <definedName name="DEP_08" localSheetId="60">'LOI DO 18'!$N$18</definedName>
    <definedName name="DEP_08" localSheetId="72">'LOI DO 19'!$N$18</definedName>
    <definedName name="DEP_08" localSheetId="12">'NPO 3P 14'!$N$18</definedName>
    <definedName name="DEP_08" localSheetId="24">'NPO 3P 15'!$N$18</definedName>
    <definedName name="DEP_08" localSheetId="36">'NPO 3P 16'!$N$18</definedName>
    <definedName name="DEP_08" localSheetId="48">'NPO 3P 17'!$N$18</definedName>
    <definedName name="DEP_08" localSheetId="61">'NPO 3P 18'!$N$18</definedName>
    <definedName name="DEP_08" localSheetId="73">'NPO 3P 19'!$N$18</definedName>
    <definedName name="DEP_08" localSheetId="13">'NPO DO 14'!$N$18</definedName>
    <definedName name="DEP_08" localSheetId="25">'NPO DO 15'!$N$18</definedName>
    <definedName name="DEP_08" localSheetId="37">'NPO DO 16'!$N$18</definedName>
    <definedName name="DEP_08" localSheetId="49">'NPO DO 17'!$N$18</definedName>
    <definedName name="DEP_08" localSheetId="62">'NPO DO 18'!$N$18</definedName>
    <definedName name="DEP_08" localSheetId="74">'NPO DO 19'!$N$18</definedName>
    <definedName name="DEP_08" localSheetId="14">'P&amp;G 3P 14'!$N$18</definedName>
    <definedName name="DEP_08" localSheetId="26">'P&amp;G 3P 15'!$N$18</definedName>
    <definedName name="DEP_08" localSheetId="38">'P&amp;G 3P 16'!$N$18</definedName>
    <definedName name="DEP_08" localSheetId="50">'P&amp;G 3P 17'!$N$18</definedName>
    <definedName name="DEP_08" localSheetId="63">'P&amp;G 3P 18'!$N$18</definedName>
    <definedName name="DEP_08" localSheetId="75">'P&amp;G 3P 19'!$N$18</definedName>
    <definedName name="DEP_08" localSheetId="15">'P&amp;G DO 14'!$N$18</definedName>
    <definedName name="DEP_08" localSheetId="27">'P&amp;G DO 15'!$N$18</definedName>
    <definedName name="DEP_08" localSheetId="39">'P&amp;G DO 16'!$N$18</definedName>
    <definedName name="DEP_08" localSheetId="51">'P&amp;G DO 17'!$N$18</definedName>
    <definedName name="DEP_08" localSheetId="64">'P&amp;G DO 18'!$N$18</definedName>
    <definedName name="DEP_08" localSheetId="76">'P&amp;G DO 19'!$N$18</definedName>
    <definedName name="DEP_08" localSheetId="16">'RES 3P 14'!$N$18</definedName>
    <definedName name="DEP_08" localSheetId="28">'RES 3P 15'!$N$18</definedName>
    <definedName name="DEP_08" localSheetId="40">'RES 3P 16'!$N$18</definedName>
    <definedName name="DEP_08" localSheetId="53">'RES 3P 17'!$N$18</definedName>
    <definedName name="DEP_08" localSheetId="65">'RES 3P 18'!$N$18</definedName>
    <definedName name="DEP_08" localSheetId="77">'RES 3P 19'!$N$18</definedName>
    <definedName name="DEP_08" localSheetId="17">'RES DO 14'!$N$18</definedName>
    <definedName name="DEP_08" localSheetId="29">'RES DO 15'!$N$18</definedName>
    <definedName name="DEP_08" localSheetId="41">'RES DO 16'!$N$18</definedName>
    <definedName name="DEP_08" localSheetId="54">'RES DO 17'!$N$18</definedName>
    <definedName name="DEP_08" localSheetId="66">'RES DO 18'!$N$18</definedName>
    <definedName name="DEP_08" localSheetId="78">'RES DO 19'!$N$18</definedName>
    <definedName name="DEP_08">#REF!</definedName>
    <definedName name="DEP_09" localSheetId="6">'Com 3P 14'!$O$18</definedName>
    <definedName name="DEP_09" localSheetId="18">'COM 3P 15'!$O$18</definedName>
    <definedName name="DEP_09" localSheetId="30">'COM 3P 16'!$O$18</definedName>
    <definedName name="DEP_09" localSheetId="42">'COM 3P 17'!$O$18</definedName>
    <definedName name="DEP_09" localSheetId="52">'COM 3P 17 (11)'!$O$18</definedName>
    <definedName name="DEP_09" localSheetId="55">'COM 3P 18'!$O$18</definedName>
    <definedName name="DEP_09" localSheetId="67">'COM 3P 19'!$O$18</definedName>
    <definedName name="DEP_09" localSheetId="7">'Com DO 14'!$O$18</definedName>
    <definedName name="DEP_09" localSheetId="19">'COM DO 15'!$O$18</definedName>
    <definedName name="DEP_09" localSheetId="31">'COM DO 16'!$O$18</definedName>
    <definedName name="DEP_09" localSheetId="43">'COM DO 17'!$O$18</definedName>
    <definedName name="DEP_09" localSheetId="56">'COM DO 18'!$O$18</definedName>
    <definedName name="DEP_09" localSheetId="68">'COM DO 19'!$O$18</definedName>
    <definedName name="DEP_09" localSheetId="8">'CSS 3P 14'!$O$18</definedName>
    <definedName name="DEP_09" localSheetId="20">'CSS 3P 15'!$O$18</definedName>
    <definedName name="DEP_09" localSheetId="32">'CSS 3P 16'!$O$18</definedName>
    <definedName name="DEP_09" localSheetId="44">'CSS 3P 17'!$O$18</definedName>
    <definedName name="DEP_09" localSheetId="57">'CSS 3P 18'!$O$18</definedName>
    <definedName name="DEP_09" localSheetId="69">'CSS 3P 19'!$O$18</definedName>
    <definedName name="DEP_09" localSheetId="9">'CSS DO 14'!$O$18</definedName>
    <definedName name="DEP_09" localSheetId="21">'CSS DO 15'!$O$18</definedName>
    <definedName name="DEP_09" localSheetId="33">'CSS DO 16'!$O$18</definedName>
    <definedName name="DEP_09" localSheetId="45">'CSS DO 17'!$O$18</definedName>
    <definedName name="DEP_09" localSheetId="58">'CSS DO 18'!$O$18</definedName>
    <definedName name="DEP_09" localSheetId="70">'CSS DO 19'!$O$18</definedName>
    <definedName name="DEP_09" localSheetId="0">#REF!</definedName>
    <definedName name="DEP_09" localSheetId="10">'LOI 3P 14'!$O$18</definedName>
    <definedName name="DEP_09" localSheetId="22">'LOI 3P 15'!$O$18</definedName>
    <definedName name="DEP_09" localSheetId="34">'LOI 3P 16'!$O$18</definedName>
    <definedName name="DEP_09" localSheetId="46">'LOI 3P 17'!$O$18</definedName>
    <definedName name="DEP_09" localSheetId="59">'LOI 3P 18'!$O$18</definedName>
    <definedName name="DEP_09" localSheetId="71">'LOI 3P 19'!$O$18</definedName>
    <definedName name="DEP_09" localSheetId="11">'LOI DO 14'!$O$18</definedName>
    <definedName name="DEP_09" localSheetId="23">'LOI DO 15'!$O$18</definedName>
    <definedName name="DEP_09" localSheetId="35">'LOI DO 16'!$O$18</definedName>
    <definedName name="DEP_09" localSheetId="47">'LOI DO 17'!$O$18</definedName>
    <definedName name="DEP_09" localSheetId="60">'LOI DO 18'!$O$18</definedName>
    <definedName name="DEP_09" localSheetId="72">'LOI DO 19'!$O$18</definedName>
    <definedName name="DEP_09" localSheetId="12">'NPO 3P 14'!$O$18</definedName>
    <definedName name="DEP_09" localSheetId="24">'NPO 3P 15'!$O$18</definedName>
    <definedName name="DEP_09" localSheetId="36">'NPO 3P 16'!$O$18</definedName>
    <definedName name="DEP_09" localSheetId="48">'NPO 3P 17'!$O$18</definedName>
    <definedName name="DEP_09" localSheetId="61">'NPO 3P 18'!$O$18</definedName>
    <definedName name="DEP_09" localSheetId="73">'NPO 3P 19'!$O$18</definedName>
    <definedName name="DEP_09" localSheetId="13">'NPO DO 14'!$O$18</definedName>
    <definedName name="DEP_09" localSheetId="25">'NPO DO 15'!$O$18</definedName>
    <definedName name="DEP_09" localSheetId="37">'NPO DO 16'!$O$18</definedName>
    <definedName name="DEP_09" localSheetId="49">'NPO DO 17'!$O$18</definedName>
    <definedName name="DEP_09" localSheetId="62">'NPO DO 18'!$O$18</definedName>
    <definedName name="DEP_09" localSheetId="74">'NPO DO 19'!$O$18</definedName>
    <definedName name="DEP_09" localSheetId="14">'P&amp;G 3P 14'!$O$18</definedName>
    <definedName name="DEP_09" localSheetId="26">'P&amp;G 3P 15'!$O$18</definedName>
    <definedName name="DEP_09" localSheetId="38">'P&amp;G 3P 16'!$O$18</definedName>
    <definedName name="DEP_09" localSheetId="50">'P&amp;G 3P 17'!$O$18</definedName>
    <definedName name="DEP_09" localSheetId="63">'P&amp;G 3P 18'!$O$18</definedName>
    <definedName name="DEP_09" localSheetId="75">'P&amp;G 3P 19'!$O$18</definedName>
    <definedName name="DEP_09" localSheetId="15">'P&amp;G DO 14'!$O$18</definedName>
    <definedName name="DEP_09" localSheetId="27">'P&amp;G DO 15'!$O$18</definedName>
    <definedName name="DEP_09" localSheetId="39">'P&amp;G DO 16'!$O$18</definedName>
    <definedName name="DEP_09" localSheetId="51">'P&amp;G DO 17'!$O$18</definedName>
    <definedName name="DEP_09" localSheetId="64">'P&amp;G DO 18'!$O$18</definedName>
    <definedName name="DEP_09" localSheetId="76">'P&amp;G DO 19'!$O$18</definedName>
    <definedName name="DEP_09" localSheetId="16">'RES 3P 14'!$O$18</definedName>
    <definedName name="DEP_09" localSheetId="28">'RES 3P 15'!$O$18</definedName>
    <definedName name="DEP_09" localSheetId="40">'RES 3P 16'!$O$18</definedName>
    <definedName name="DEP_09" localSheetId="53">'RES 3P 17'!$O$18</definedName>
    <definedName name="DEP_09" localSheetId="65">'RES 3P 18'!$O$18</definedName>
    <definedName name="DEP_09" localSheetId="77">'RES 3P 19'!$O$18</definedName>
    <definedName name="DEP_09" localSheetId="17">'RES DO 14'!$O$18</definedName>
    <definedName name="DEP_09" localSheetId="29">'RES DO 15'!$O$18</definedName>
    <definedName name="DEP_09" localSheetId="41">'RES DO 16'!$O$18</definedName>
    <definedName name="DEP_09" localSheetId="54">'RES DO 17'!$O$18</definedName>
    <definedName name="DEP_09" localSheetId="66">'RES DO 18'!$O$18</definedName>
    <definedName name="DEP_09" localSheetId="78">'RES DO 19'!$O$18</definedName>
    <definedName name="DEP_09">#REF!</definedName>
    <definedName name="DEP_10" localSheetId="6">'Com 3P 14'!$P$18</definedName>
    <definedName name="DEP_10" localSheetId="18">'COM 3P 15'!$P$18</definedName>
    <definedName name="DEP_10" localSheetId="30">'COM 3P 16'!$P$18</definedName>
    <definedName name="DEP_10" localSheetId="42">'COM 3P 17'!$P$18</definedName>
    <definedName name="DEP_10" localSheetId="52">'COM 3P 17 (11)'!$P$18</definedName>
    <definedName name="DEP_10" localSheetId="55">'COM 3P 18'!$P$18</definedName>
    <definedName name="DEP_10" localSheetId="67">'COM 3P 19'!$P$18</definedName>
    <definedName name="DEP_10" localSheetId="7">'Com DO 14'!$P$18</definedName>
    <definedName name="DEP_10" localSheetId="19">'COM DO 15'!$P$18</definedName>
    <definedName name="DEP_10" localSheetId="31">'COM DO 16'!$P$18</definedName>
    <definedName name="DEP_10" localSheetId="43">'COM DO 17'!$P$18</definedName>
    <definedName name="DEP_10" localSheetId="56">'COM DO 18'!$P$18</definedName>
    <definedName name="DEP_10" localSheetId="68">'COM DO 19'!$P$18</definedName>
    <definedName name="DEP_10" localSheetId="8">'CSS 3P 14'!$P$18</definedName>
    <definedName name="DEP_10" localSheetId="20">'CSS 3P 15'!$P$18</definedName>
    <definedName name="DEP_10" localSheetId="32">'CSS 3P 16'!$P$18</definedName>
    <definedName name="DEP_10" localSheetId="44">'CSS 3P 17'!$P$18</definedName>
    <definedName name="DEP_10" localSheetId="57">'CSS 3P 18'!$P$18</definedName>
    <definedName name="DEP_10" localSheetId="69">'CSS 3P 19'!$P$18</definedName>
    <definedName name="DEP_10" localSheetId="9">'CSS DO 14'!$P$18</definedName>
    <definedName name="DEP_10" localSheetId="21">'CSS DO 15'!$P$18</definedName>
    <definedName name="DEP_10" localSheetId="33">'CSS DO 16'!$P$18</definedName>
    <definedName name="DEP_10" localSheetId="45">'CSS DO 17'!$P$18</definedName>
    <definedName name="DEP_10" localSheetId="58">'CSS DO 18'!$P$18</definedName>
    <definedName name="DEP_10" localSheetId="70">'CSS DO 19'!$P$18</definedName>
    <definedName name="DEP_10" localSheetId="0">#REF!</definedName>
    <definedName name="DEP_10" localSheetId="10">'LOI 3P 14'!$P$18</definedName>
    <definedName name="DEP_10" localSheetId="22">'LOI 3P 15'!$P$18</definedName>
    <definedName name="DEP_10" localSheetId="34">'LOI 3P 16'!$P$18</definedName>
    <definedName name="DEP_10" localSheetId="46">'LOI 3P 17'!$P$18</definedName>
    <definedName name="DEP_10" localSheetId="59">'LOI 3P 18'!$P$18</definedName>
    <definedName name="DEP_10" localSheetId="71">'LOI 3P 19'!$P$18</definedName>
    <definedName name="DEP_10" localSheetId="11">'LOI DO 14'!$P$18</definedName>
    <definedName name="DEP_10" localSheetId="23">'LOI DO 15'!$P$18</definedName>
    <definedName name="DEP_10" localSheetId="35">'LOI DO 16'!$P$18</definedName>
    <definedName name="DEP_10" localSheetId="47">'LOI DO 17'!$P$18</definedName>
    <definedName name="DEP_10" localSheetId="60">'LOI DO 18'!$P$18</definedName>
    <definedName name="DEP_10" localSheetId="72">'LOI DO 19'!$P$18</definedName>
    <definedName name="DEP_10" localSheetId="12">'NPO 3P 14'!$P$18</definedName>
    <definedName name="DEP_10" localSheetId="24">'NPO 3P 15'!$P$18</definedName>
    <definedName name="DEP_10" localSheetId="36">'NPO 3P 16'!$P$18</definedName>
    <definedName name="DEP_10" localSheetId="48">'NPO 3P 17'!$P$18</definedName>
    <definedName name="DEP_10" localSheetId="61">'NPO 3P 18'!$P$18</definedName>
    <definedName name="DEP_10" localSheetId="73">'NPO 3P 19'!$P$18</definedName>
    <definedName name="DEP_10" localSheetId="13">'NPO DO 14'!$P$18</definedName>
    <definedName name="DEP_10" localSheetId="25">'NPO DO 15'!$P$18</definedName>
    <definedName name="DEP_10" localSheetId="37">'NPO DO 16'!$P$18</definedName>
    <definedName name="DEP_10" localSheetId="49">'NPO DO 17'!$P$18</definedName>
    <definedName name="DEP_10" localSheetId="62">'NPO DO 18'!$P$18</definedName>
    <definedName name="DEP_10" localSheetId="74">'NPO DO 19'!$P$18</definedName>
    <definedName name="DEP_10" localSheetId="14">'P&amp;G 3P 14'!$P$18</definedName>
    <definedName name="DEP_10" localSheetId="26">'P&amp;G 3P 15'!$P$18</definedName>
    <definedName name="DEP_10" localSheetId="38">'P&amp;G 3P 16'!$P$18</definedName>
    <definedName name="DEP_10" localSheetId="50">'P&amp;G 3P 17'!$P$18</definedName>
    <definedName name="DEP_10" localSheetId="63">'P&amp;G 3P 18'!$P$18</definedName>
    <definedName name="DEP_10" localSheetId="75">'P&amp;G 3P 19'!$P$18</definedName>
    <definedName name="DEP_10" localSheetId="15">'P&amp;G DO 14'!$P$18</definedName>
    <definedName name="DEP_10" localSheetId="27">'P&amp;G DO 15'!$P$18</definedName>
    <definedName name="DEP_10" localSheetId="39">'P&amp;G DO 16'!$P$18</definedName>
    <definedName name="DEP_10" localSheetId="51">'P&amp;G DO 17'!$P$18</definedName>
    <definedName name="DEP_10" localSheetId="64">'P&amp;G DO 18'!$P$18</definedName>
    <definedName name="DEP_10" localSheetId="76">'P&amp;G DO 19'!$P$18</definedName>
    <definedName name="DEP_10" localSheetId="16">'RES 3P 14'!$P$18</definedName>
    <definedName name="DEP_10" localSheetId="28">'RES 3P 15'!$P$18</definedName>
    <definedName name="DEP_10" localSheetId="40">'RES 3P 16'!$P$18</definedName>
    <definedName name="DEP_10" localSheetId="53">'RES 3P 17'!$P$18</definedName>
    <definedName name="DEP_10" localSheetId="65">'RES 3P 18'!$P$18</definedName>
    <definedName name="DEP_10" localSheetId="77">'RES 3P 19'!$P$18</definedName>
    <definedName name="DEP_10" localSheetId="17">'RES DO 14'!$P$18</definedName>
    <definedName name="DEP_10" localSheetId="29">'RES DO 15'!$P$18</definedName>
    <definedName name="DEP_10" localSheetId="41">'RES DO 16'!$P$18</definedName>
    <definedName name="DEP_10" localSheetId="54">'RES DO 17'!$P$18</definedName>
    <definedName name="DEP_10" localSheetId="66">'RES DO 18'!$P$18</definedName>
    <definedName name="DEP_10" localSheetId="78">'RES DO 19'!$P$18</definedName>
    <definedName name="DEP_10">#REF!</definedName>
    <definedName name="DEP_11" localSheetId="6">'Com 3P 14'!$Q$18</definedName>
    <definedName name="DEP_11" localSheetId="18">'COM 3P 15'!$Q$18</definedName>
    <definedName name="DEP_11" localSheetId="30">'COM 3P 16'!$Q$18</definedName>
    <definedName name="DEP_11" localSheetId="42">'COM 3P 17'!$Q$18</definedName>
    <definedName name="DEP_11" localSheetId="52">'COM 3P 17 (11)'!$Q$18</definedName>
    <definedName name="DEP_11" localSheetId="55">'COM 3P 18'!$Q$18</definedName>
    <definedName name="DEP_11" localSheetId="67">'COM 3P 19'!$Q$18</definedName>
    <definedName name="DEP_11" localSheetId="7">'Com DO 14'!$Q$18</definedName>
    <definedName name="DEP_11" localSheetId="19">'COM DO 15'!$Q$18</definedName>
    <definedName name="DEP_11" localSheetId="31">'COM DO 16'!$Q$18</definedName>
    <definedName name="DEP_11" localSheetId="43">'COM DO 17'!$Q$18</definedName>
    <definedName name="DEP_11" localSheetId="56">'COM DO 18'!$Q$18</definedName>
    <definedName name="DEP_11" localSheetId="68">'COM DO 19'!$Q$18</definedName>
    <definedName name="DEP_11" localSheetId="8">'CSS 3P 14'!$Q$18</definedName>
    <definedName name="DEP_11" localSheetId="20">'CSS 3P 15'!$Q$18</definedName>
    <definedName name="DEP_11" localSheetId="32">'CSS 3P 16'!$Q$18</definedName>
    <definedName name="DEP_11" localSheetId="44">'CSS 3P 17'!$Q$18</definedName>
    <definedName name="DEP_11" localSheetId="57">'CSS 3P 18'!$Q$18</definedName>
    <definedName name="DEP_11" localSheetId="69">'CSS 3P 19'!$Q$18</definedName>
    <definedName name="DEP_11" localSheetId="9">'CSS DO 14'!$Q$18</definedName>
    <definedName name="DEP_11" localSheetId="21">'CSS DO 15'!$Q$18</definedName>
    <definedName name="DEP_11" localSheetId="33">'CSS DO 16'!$Q$18</definedName>
    <definedName name="DEP_11" localSheetId="45">'CSS DO 17'!$Q$18</definedName>
    <definedName name="DEP_11" localSheetId="58">'CSS DO 18'!$Q$18</definedName>
    <definedName name="DEP_11" localSheetId="70">'CSS DO 19'!$Q$18</definedName>
    <definedName name="DEP_11" localSheetId="0">#REF!</definedName>
    <definedName name="DEP_11" localSheetId="10">'LOI 3P 14'!$Q$18</definedName>
    <definedName name="DEP_11" localSheetId="22">'LOI 3P 15'!$Q$18</definedName>
    <definedName name="DEP_11" localSheetId="34">'LOI 3P 16'!$Q$18</definedName>
    <definedName name="DEP_11" localSheetId="46">'LOI 3P 17'!$Q$18</definedName>
    <definedName name="DEP_11" localSheetId="59">'LOI 3P 18'!$Q$18</definedName>
    <definedName name="DEP_11" localSheetId="71">'LOI 3P 19'!$Q$18</definedName>
    <definedName name="DEP_11" localSheetId="11">'LOI DO 14'!$Q$18</definedName>
    <definedName name="DEP_11" localSheetId="23">'LOI DO 15'!$Q$18</definedName>
    <definedName name="DEP_11" localSheetId="35">'LOI DO 16'!$Q$18</definedName>
    <definedName name="DEP_11" localSheetId="47">'LOI DO 17'!$Q$18</definedName>
    <definedName name="DEP_11" localSheetId="60">'LOI DO 18'!$Q$18</definedName>
    <definedName name="DEP_11" localSheetId="72">'LOI DO 19'!$Q$18</definedName>
    <definedName name="DEP_11" localSheetId="12">'NPO 3P 14'!$Q$18</definedName>
    <definedName name="DEP_11" localSheetId="24">'NPO 3P 15'!$Q$18</definedName>
    <definedName name="DEP_11" localSheetId="36">'NPO 3P 16'!$Q$18</definedName>
    <definedName name="DEP_11" localSheetId="48">'NPO 3P 17'!$Q$18</definedName>
    <definedName name="DEP_11" localSheetId="61">'NPO 3P 18'!$Q$18</definedName>
    <definedName name="DEP_11" localSheetId="73">'NPO 3P 19'!$Q$18</definedName>
    <definedName name="DEP_11" localSheetId="13">'NPO DO 14'!$Q$18</definedName>
    <definedName name="DEP_11" localSheetId="25">'NPO DO 15'!$Q$18</definedName>
    <definedName name="DEP_11" localSheetId="37">'NPO DO 16'!$Q$18</definedName>
    <definedName name="DEP_11" localSheetId="49">'NPO DO 17'!$Q$18</definedName>
    <definedName name="DEP_11" localSheetId="62">'NPO DO 18'!$Q$18</definedName>
    <definedName name="DEP_11" localSheetId="74">'NPO DO 19'!$Q$18</definedName>
    <definedName name="DEP_11" localSheetId="14">'P&amp;G 3P 14'!$Q$18</definedName>
    <definedName name="DEP_11" localSheetId="26">'P&amp;G 3P 15'!$Q$18</definedName>
    <definedName name="DEP_11" localSheetId="38">'P&amp;G 3P 16'!$Q$18</definedName>
    <definedName name="DEP_11" localSheetId="50">'P&amp;G 3P 17'!$Q$18</definedName>
    <definedName name="DEP_11" localSheetId="63">'P&amp;G 3P 18'!$Q$18</definedName>
    <definedName name="DEP_11" localSheetId="75">'P&amp;G 3P 19'!$Q$18</definedName>
    <definedName name="DEP_11" localSheetId="15">'P&amp;G DO 14'!$Q$18</definedName>
    <definedName name="DEP_11" localSheetId="27">'P&amp;G DO 15'!$Q$18</definedName>
    <definedName name="DEP_11" localSheetId="39">'P&amp;G DO 16'!$Q$18</definedName>
    <definedName name="DEP_11" localSheetId="51">'P&amp;G DO 17'!$Q$18</definedName>
    <definedName name="DEP_11" localSheetId="64">'P&amp;G DO 18'!$Q$18</definedName>
    <definedName name="DEP_11" localSheetId="76">'P&amp;G DO 19'!$Q$18</definedName>
    <definedName name="DEP_11" localSheetId="16">'RES 3P 14'!$Q$18</definedName>
    <definedName name="DEP_11" localSheetId="28">'RES 3P 15'!$Q$18</definedName>
    <definedName name="DEP_11" localSheetId="40">'RES 3P 16'!$Q$18</definedName>
    <definedName name="DEP_11" localSheetId="53">'RES 3P 17'!$Q$18</definedName>
    <definedName name="DEP_11" localSheetId="65">'RES 3P 18'!$Q$18</definedName>
    <definedName name="DEP_11" localSheetId="77">'RES 3P 19'!$Q$18</definedName>
    <definedName name="DEP_11" localSheetId="17">'RES DO 14'!$Q$18</definedName>
    <definedName name="DEP_11" localSheetId="29">'RES DO 15'!$Q$18</definedName>
    <definedName name="DEP_11" localSheetId="41">'RES DO 16'!$Q$18</definedName>
    <definedName name="DEP_11" localSheetId="54">'RES DO 17'!$Q$18</definedName>
    <definedName name="DEP_11" localSheetId="66">'RES DO 18'!$Q$18</definedName>
    <definedName name="DEP_11" localSheetId="78">'RES DO 19'!$Q$18</definedName>
    <definedName name="DEP_11">#REF!</definedName>
    <definedName name="DEP_12" localSheetId="6">'Com 3P 14'!$R$18</definedName>
    <definedName name="DEP_12" localSheetId="18">'COM 3P 15'!$R$18</definedName>
    <definedName name="DEP_12" localSheetId="30">'COM 3P 16'!$R$18</definedName>
    <definedName name="DEP_12" localSheetId="42">'COM 3P 17'!$R$18</definedName>
    <definedName name="DEP_12" localSheetId="52">'COM 3P 17 (11)'!$R$18</definedName>
    <definedName name="DEP_12" localSheetId="55">'COM 3P 18'!$R$18</definedName>
    <definedName name="DEP_12" localSheetId="67">'COM 3P 19'!$R$18</definedName>
    <definedName name="DEP_12" localSheetId="7">'Com DO 14'!$R$18</definedName>
    <definedName name="DEP_12" localSheetId="19">'COM DO 15'!$R$18</definedName>
    <definedName name="DEP_12" localSheetId="31">'COM DO 16'!$R$18</definedName>
    <definedName name="DEP_12" localSheetId="43">'COM DO 17'!$R$18</definedName>
    <definedName name="DEP_12" localSheetId="56">'COM DO 18'!$R$18</definedName>
    <definedName name="DEP_12" localSheetId="68">'COM DO 19'!$R$18</definedName>
    <definedName name="DEP_12" localSheetId="8">'CSS 3P 14'!$R$18</definedName>
    <definedName name="DEP_12" localSheetId="20">'CSS 3P 15'!$R$18</definedName>
    <definedName name="DEP_12" localSheetId="32">'CSS 3P 16'!$R$18</definedName>
    <definedName name="DEP_12" localSheetId="44">'CSS 3P 17'!$R$18</definedName>
    <definedName name="DEP_12" localSheetId="57">'CSS 3P 18'!$R$18</definedName>
    <definedName name="DEP_12" localSheetId="69">'CSS 3P 19'!$R$18</definedName>
    <definedName name="DEP_12" localSheetId="9">'CSS DO 14'!$R$18</definedName>
    <definedName name="DEP_12" localSheetId="21">'CSS DO 15'!$R$18</definedName>
    <definedName name="DEP_12" localSheetId="33">'CSS DO 16'!$R$18</definedName>
    <definedName name="DEP_12" localSheetId="45">'CSS DO 17'!$R$18</definedName>
    <definedName name="DEP_12" localSheetId="58">'CSS DO 18'!$R$18</definedName>
    <definedName name="DEP_12" localSheetId="70">'CSS DO 19'!$R$18</definedName>
    <definedName name="DEP_12" localSheetId="0">#REF!</definedName>
    <definedName name="DEP_12" localSheetId="10">'LOI 3P 14'!$R$18</definedName>
    <definedName name="DEP_12" localSheetId="22">'LOI 3P 15'!$R$18</definedName>
    <definedName name="DEP_12" localSheetId="34">'LOI 3P 16'!$R$18</definedName>
    <definedName name="DEP_12" localSheetId="46">'LOI 3P 17'!$R$18</definedName>
    <definedName name="DEP_12" localSheetId="59">'LOI 3P 18'!$R$18</definedName>
    <definedName name="DEP_12" localSheetId="71">'LOI 3P 19'!$R$18</definedName>
    <definedName name="DEP_12" localSheetId="11">'LOI DO 14'!$R$18</definedName>
    <definedName name="DEP_12" localSheetId="23">'LOI DO 15'!$R$18</definedName>
    <definedName name="DEP_12" localSheetId="35">'LOI DO 16'!$R$18</definedName>
    <definedName name="DEP_12" localSheetId="47">'LOI DO 17'!$R$18</definedName>
    <definedName name="DEP_12" localSheetId="60">'LOI DO 18'!$R$18</definedName>
    <definedName name="DEP_12" localSheetId="72">'LOI DO 19'!$R$18</definedName>
    <definedName name="DEP_12" localSheetId="12">'NPO 3P 14'!$R$18</definedName>
    <definedName name="DEP_12" localSheetId="24">'NPO 3P 15'!$R$18</definedName>
    <definedName name="DEP_12" localSheetId="36">'NPO 3P 16'!$R$18</definedName>
    <definedName name="DEP_12" localSheetId="48">'NPO 3P 17'!$R$18</definedName>
    <definedName name="DEP_12" localSheetId="61">'NPO 3P 18'!$R$18</definedName>
    <definedName name="DEP_12" localSheetId="73">'NPO 3P 19'!$R$18</definedName>
    <definedName name="DEP_12" localSheetId="13">'NPO DO 14'!$R$18</definedName>
    <definedName name="DEP_12" localSheetId="25">'NPO DO 15'!$R$18</definedName>
    <definedName name="DEP_12" localSheetId="37">'NPO DO 16'!$R$18</definedName>
    <definedName name="DEP_12" localSheetId="49">'NPO DO 17'!$R$18</definedName>
    <definedName name="DEP_12" localSheetId="62">'NPO DO 18'!$R$18</definedName>
    <definedName name="DEP_12" localSheetId="74">'NPO DO 19'!$R$18</definedName>
    <definedName name="DEP_12" localSheetId="14">'P&amp;G 3P 14'!$R$18</definedName>
    <definedName name="DEP_12" localSheetId="26">'P&amp;G 3P 15'!$R$18</definedName>
    <definedName name="DEP_12" localSheetId="38">'P&amp;G 3P 16'!$R$18</definedName>
    <definedName name="DEP_12" localSheetId="50">'P&amp;G 3P 17'!$R$18</definedName>
    <definedName name="DEP_12" localSheetId="63">'P&amp;G 3P 18'!$R$18</definedName>
    <definedName name="DEP_12" localSheetId="75">'P&amp;G 3P 19'!$R$18</definedName>
    <definedName name="DEP_12" localSheetId="15">'P&amp;G DO 14'!$R$18</definedName>
    <definedName name="DEP_12" localSheetId="27">'P&amp;G DO 15'!$R$18</definedName>
    <definedName name="DEP_12" localSheetId="39">'P&amp;G DO 16'!$R$18</definedName>
    <definedName name="DEP_12" localSheetId="51">'P&amp;G DO 17'!$R$18</definedName>
    <definedName name="DEP_12" localSheetId="64">'P&amp;G DO 18'!$R$18</definedName>
    <definedName name="DEP_12" localSheetId="76">'P&amp;G DO 19'!$R$18</definedName>
    <definedName name="DEP_12" localSheetId="16">'RES 3P 14'!$R$18</definedName>
    <definedName name="DEP_12" localSheetId="28">'RES 3P 15'!$R$18</definedName>
    <definedName name="DEP_12" localSheetId="40">'RES 3P 16'!$R$18</definedName>
    <definedName name="DEP_12" localSheetId="53">'RES 3P 17'!$R$18</definedName>
    <definedName name="DEP_12" localSheetId="65">'RES 3P 18'!$R$18</definedName>
    <definedName name="DEP_12" localSheetId="77">'RES 3P 19'!$R$18</definedName>
    <definedName name="DEP_12" localSheetId="17">'RES DO 14'!$R$18</definedName>
    <definedName name="DEP_12" localSheetId="29">'RES DO 15'!$R$18</definedName>
    <definedName name="DEP_12" localSheetId="41">'RES DO 16'!$R$18</definedName>
    <definedName name="DEP_12" localSheetId="54">'RES DO 17'!$R$18</definedName>
    <definedName name="DEP_12" localSheetId="66">'RES DO 18'!$R$18</definedName>
    <definedName name="DEP_12" localSheetId="78">'RES DO 19'!$R$18</definedName>
    <definedName name="DEP_12">#REF!</definedName>
    <definedName name="DEP_13" localSheetId="6">'Com 3P 14'!$S$18</definedName>
    <definedName name="DEP_13" localSheetId="18">'COM 3P 15'!$S$18</definedName>
    <definedName name="DEP_13" localSheetId="30">'COM 3P 16'!$S$18</definedName>
    <definedName name="DEP_13" localSheetId="42">'COM 3P 17'!$S$18</definedName>
    <definedName name="DEP_13" localSheetId="52">'COM 3P 17 (11)'!$S$18</definedName>
    <definedName name="DEP_13" localSheetId="55">'COM 3P 18'!$S$18</definedName>
    <definedName name="DEP_13" localSheetId="67">'COM 3P 19'!$S$18</definedName>
    <definedName name="DEP_13" localSheetId="7">'Com DO 14'!$S$18</definedName>
    <definedName name="DEP_13" localSheetId="19">'COM DO 15'!$S$18</definedName>
    <definedName name="DEP_13" localSheetId="31">'COM DO 16'!$S$18</definedName>
    <definedName name="DEP_13" localSheetId="43">'COM DO 17'!$S$18</definedName>
    <definedName name="DEP_13" localSheetId="56">'COM DO 18'!$S$18</definedName>
    <definedName name="DEP_13" localSheetId="68">'COM DO 19'!$S$18</definedName>
    <definedName name="DEP_13" localSheetId="8">'CSS 3P 14'!$S$18</definedName>
    <definedName name="DEP_13" localSheetId="20">'CSS 3P 15'!$S$18</definedName>
    <definedName name="DEP_13" localSheetId="32">'CSS 3P 16'!$S$18</definedName>
    <definedName name="DEP_13" localSheetId="44">'CSS 3P 17'!$S$18</definedName>
    <definedName name="DEP_13" localSheetId="57">'CSS 3P 18'!$S$18</definedName>
    <definedName name="DEP_13" localSheetId="69">'CSS 3P 19'!$S$18</definedName>
    <definedName name="DEP_13" localSheetId="9">'CSS DO 14'!$S$18</definedName>
    <definedName name="DEP_13" localSheetId="21">'CSS DO 15'!$S$18</definedName>
    <definedName name="DEP_13" localSheetId="33">'CSS DO 16'!$S$18</definedName>
    <definedName name="DEP_13" localSheetId="45">'CSS DO 17'!$S$18</definedName>
    <definedName name="DEP_13" localSheetId="58">'CSS DO 18'!$S$18</definedName>
    <definedName name="DEP_13" localSheetId="70">'CSS DO 19'!$S$18</definedName>
    <definedName name="DEP_13" localSheetId="0">#REF!</definedName>
    <definedName name="DEP_13" localSheetId="10">'LOI 3P 14'!$S$18</definedName>
    <definedName name="DEP_13" localSheetId="22">'LOI 3P 15'!$S$18</definedName>
    <definedName name="DEP_13" localSheetId="34">'LOI 3P 16'!$S$18</definedName>
    <definedName name="DEP_13" localSheetId="46">'LOI 3P 17'!$S$18</definedName>
    <definedName name="DEP_13" localSheetId="59">'LOI 3P 18'!$S$18</definedName>
    <definedName name="DEP_13" localSheetId="71">'LOI 3P 19'!$S$18</definedName>
    <definedName name="DEP_13" localSheetId="11">'LOI DO 14'!$S$18</definedName>
    <definedName name="DEP_13" localSheetId="23">'LOI DO 15'!$S$18</definedName>
    <definedName name="DEP_13" localSheetId="35">'LOI DO 16'!$S$18</definedName>
    <definedName name="DEP_13" localSheetId="47">'LOI DO 17'!$S$18</definedName>
    <definedName name="DEP_13" localSheetId="60">'LOI DO 18'!$S$18</definedName>
    <definedName name="DEP_13" localSheetId="72">'LOI DO 19'!$S$18</definedName>
    <definedName name="DEP_13" localSheetId="12">'NPO 3P 14'!$S$18</definedName>
    <definedName name="DEP_13" localSheetId="24">'NPO 3P 15'!$S$18</definedName>
    <definedName name="DEP_13" localSheetId="36">'NPO 3P 16'!$S$18</definedName>
    <definedName name="DEP_13" localSheetId="48">'NPO 3P 17'!$S$18</definedName>
    <definedName name="DEP_13" localSheetId="61">'NPO 3P 18'!$S$18</definedName>
    <definedName name="DEP_13" localSheetId="73">'NPO 3P 19'!$S$18</definedName>
    <definedName name="DEP_13" localSheetId="13">'NPO DO 14'!$S$18</definedName>
    <definedName name="DEP_13" localSheetId="25">'NPO DO 15'!$S$18</definedName>
    <definedName name="DEP_13" localSheetId="37">'NPO DO 16'!$S$18</definedName>
    <definedName name="DEP_13" localSheetId="49">'NPO DO 17'!$S$18</definedName>
    <definedName name="DEP_13" localSheetId="62">'NPO DO 18'!$S$18</definedName>
    <definedName name="DEP_13" localSheetId="74">'NPO DO 19'!$S$18</definedName>
    <definedName name="DEP_13" localSheetId="14">'P&amp;G 3P 14'!$S$18</definedName>
    <definedName name="DEP_13" localSheetId="26">'P&amp;G 3P 15'!$S$18</definedName>
    <definedName name="DEP_13" localSheetId="38">'P&amp;G 3P 16'!$S$18</definedName>
    <definedName name="DEP_13" localSheetId="50">'P&amp;G 3P 17'!$S$18</definedName>
    <definedName name="DEP_13" localSheetId="63">'P&amp;G 3P 18'!$S$18</definedName>
    <definedName name="DEP_13" localSheetId="75">'P&amp;G 3P 19'!$S$18</definedName>
    <definedName name="DEP_13" localSheetId="15">'P&amp;G DO 14'!$S$18</definedName>
    <definedName name="DEP_13" localSheetId="27">'P&amp;G DO 15'!$S$18</definedName>
    <definedName name="DEP_13" localSheetId="39">'P&amp;G DO 16'!$S$18</definedName>
    <definedName name="DEP_13" localSheetId="51">'P&amp;G DO 17'!$S$18</definedName>
    <definedName name="DEP_13" localSheetId="64">'P&amp;G DO 18'!$S$18</definedName>
    <definedName name="DEP_13" localSheetId="76">'P&amp;G DO 19'!$S$18</definedName>
    <definedName name="DEP_13" localSheetId="16">'RES 3P 14'!$S$18</definedName>
    <definedName name="DEP_13" localSheetId="28">'RES 3P 15'!$S$18</definedName>
    <definedName name="DEP_13" localSheetId="40">'RES 3P 16'!$S$18</definedName>
    <definedName name="DEP_13" localSheetId="53">'RES 3P 17'!$S$18</definedName>
    <definedName name="DEP_13" localSheetId="65">'RES 3P 18'!$S$18</definedName>
    <definedName name="DEP_13" localSheetId="77">'RES 3P 19'!$S$18</definedName>
    <definedName name="DEP_13" localSheetId="17">'RES DO 14'!$S$18</definedName>
    <definedName name="DEP_13" localSheetId="29">'RES DO 15'!$S$18</definedName>
    <definedName name="DEP_13" localSheetId="41">'RES DO 16'!$S$18</definedName>
    <definedName name="DEP_13" localSheetId="54">'RES DO 17'!$S$18</definedName>
    <definedName name="DEP_13" localSheetId="66">'RES DO 18'!$S$18</definedName>
    <definedName name="DEP_13" localSheetId="78">'RES DO 19'!$S$18</definedName>
    <definedName name="DEP_13">#REF!</definedName>
    <definedName name="DEP_14" localSheetId="6">'Com 3P 14'!$T$18</definedName>
    <definedName name="DEP_14" localSheetId="18">'COM 3P 15'!$T$18</definedName>
    <definedName name="DEP_14" localSheetId="30">'COM 3P 16'!$T$18</definedName>
    <definedName name="DEP_14" localSheetId="42">'COM 3P 17'!$T$18</definedName>
    <definedName name="DEP_14" localSheetId="52">'COM 3P 17 (11)'!$T$18</definedName>
    <definedName name="DEP_14" localSheetId="55">'COM 3P 18'!$T$18</definedName>
    <definedName name="DEP_14" localSheetId="67">'COM 3P 19'!$T$18</definedName>
    <definedName name="DEP_14" localSheetId="7">'Com DO 14'!$T$18</definedName>
    <definedName name="DEP_14" localSheetId="19">'COM DO 15'!$T$18</definedName>
    <definedName name="DEP_14" localSheetId="31">'COM DO 16'!$T$18</definedName>
    <definedName name="DEP_14" localSheetId="43">'COM DO 17'!$T$18</definedName>
    <definedName name="DEP_14" localSheetId="56">'COM DO 18'!$T$18</definedName>
    <definedName name="DEP_14" localSheetId="68">'COM DO 19'!$T$18</definedName>
    <definedName name="DEP_14" localSheetId="8">'CSS 3P 14'!$T$18</definedName>
    <definedName name="DEP_14" localSheetId="20">'CSS 3P 15'!$T$18</definedName>
    <definedName name="DEP_14" localSheetId="32">'CSS 3P 16'!$T$18</definedName>
    <definedName name="DEP_14" localSheetId="44">'CSS 3P 17'!$T$18</definedName>
    <definedName name="DEP_14" localSheetId="57">'CSS 3P 18'!$T$18</definedName>
    <definedName name="DEP_14" localSheetId="69">'CSS 3P 19'!$T$18</definedName>
    <definedName name="DEP_14" localSheetId="9">'CSS DO 14'!$T$18</definedName>
    <definedName name="DEP_14" localSheetId="21">'CSS DO 15'!$T$18</definedName>
    <definedName name="DEP_14" localSheetId="33">'CSS DO 16'!$T$18</definedName>
    <definedName name="DEP_14" localSheetId="45">'CSS DO 17'!$T$18</definedName>
    <definedName name="DEP_14" localSheetId="58">'CSS DO 18'!$T$18</definedName>
    <definedName name="DEP_14" localSheetId="70">'CSS DO 19'!$T$18</definedName>
    <definedName name="DEP_14" localSheetId="0">#REF!</definedName>
    <definedName name="DEP_14" localSheetId="10">'LOI 3P 14'!$T$18</definedName>
    <definedName name="DEP_14" localSheetId="22">'LOI 3P 15'!$T$18</definedName>
    <definedName name="DEP_14" localSheetId="34">'LOI 3P 16'!$T$18</definedName>
    <definedName name="DEP_14" localSheetId="46">'LOI 3P 17'!$T$18</definedName>
    <definedName name="DEP_14" localSheetId="59">'LOI 3P 18'!$T$18</definedName>
    <definedName name="DEP_14" localSheetId="71">'LOI 3P 19'!$T$18</definedName>
    <definedName name="DEP_14" localSheetId="11">'LOI DO 14'!$T$18</definedName>
    <definedName name="DEP_14" localSheetId="23">'LOI DO 15'!$T$18</definedName>
    <definedName name="DEP_14" localSheetId="35">'LOI DO 16'!$T$18</definedName>
    <definedName name="DEP_14" localSheetId="47">'LOI DO 17'!$T$18</definedName>
    <definedName name="DEP_14" localSheetId="60">'LOI DO 18'!$T$18</definedName>
    <definedName name="DEP_14" localSheetId="72">'LOI DO 19'!$T$18</definedName>
    <definedName name="DEP_14" localSheetId="12">'NPO 3P 14'!$T$18</definedName>
    <definedName name="DEP_14" localSheetId="24">'NPO 3P 15'!$T$18</definedName>
    <definedName name="DEP_14" localSheetId="36">'NPO 3P 16'!$T$18</definedName>
    <definedName name="DEP_14" localSheetId="48">'NPO 3P 17'!$T$18</definedName>
    <definedName name="DEP_14" localSheetId="61">'NPO 3P 18'!$T$18</definedName>
    <definedName name="DEP_14" localSheetId="73">'NPO 3P 19'!$T$18</definedName>
    <definedName name="DEP_14" localSheetId="13">'NPO DO 14'!$T$18</definedName>
    <definedName name="DEP_14" localSheetId="25">'NPO DO 15'!$T$18</definedName>
    <definedName name="DEP_14" localSheetId="37">'NPO DO 16'!$T$18</definedName>
    <definedName name="DEP_14" localSheetId="49">'NPO DO 17'!$T$18</definedName>
    <definedName name="DEP_14" localSheetId="62">'NPO DO 18'!$T$18</definedName>
    <definedName name="DEP_14" localSheetId="74">'NPO DO 19'!$T$18</definedName>
    <definedName name="DEP_14" localSheetId="14">'P&amp;G 3P 14'!$T$18</definedName>
    <definedName name="DEP_14" localSheetId="26">'P&amp;G 3P 15'!$T$18</definedName>
    <definedName name="DEP_14" localSheetId="38">'P&amp;G 3P 16'!$T$18</definedName>
    <definedName name="DEP_14" localSheetId="50">'P&amp;G 3P 17'!$T$18</definedName>
    <definedName name="DEP_14" localSheetId="63">'P&amp;G 3P 18'!$T$18</definedName>
    <definedName name="DEP_14" localSheetId="75">'P&amp;G 3P 19'!$T$18</definedName>
    <definedName name="DEP_14" localSheetId="15">'P&amp;G DO 14'!$T$18</definedName>
    <definedName name="DEP_14" localSheetId="27">'P&amp;G DO 15'!$T$18</definedName>
    <definedName name="DEP_14" localSheetId="39">'P&amp;G DO 16'!$T$18</definedName>
    <definedName name="DEP_14" localSheetId="51">'P&amp;G DO 17'!$T$18</definedName>
    <definedName name="DEP_14" localSheetId="64">'P&amp;G DO 18'!$T$18</definedName>
    <definedName name="DEP_14" localSheetId="76">'P&amp;G DO 19'!$T$18</definedName>
    <definedName name="DEP_14" localSheetId="16">'RES 3P 14'!$T$18</definedName>
    <definedName name="DEP_14" localSheetId="28">'RES 3P 15'!$T$18</definedName>
    <definedName name="DEP_14" localSheetId="40">'RES 3P 16'!$T$18</definedName>
    <definedName name="DEP_14" localSheetId="53">'RES 3P 17'!$T$18</definedName>
    <definedName name="DEP_14" localSheetId="65">'RES 3P 18'!$T$18</definedName>
    <definedName name="DEP_14" localSheetId="77">'RES 3P 19'!$T$18</definedName>
    <definedName name="DEP_14" localSheetId="17">'RES DO 14'!$T$18</definedName>
    <definedName name="DEP_14" localSheetId="29">'RES DO 15'!$T$18</definedName>
    <definedName name="DEP_14" localSheetId="41">'RES DO 16'!$T$18</definedName>
    <definedName name="DEP_14" localSheetId="54">'RES DO 17'!$T$18</definedName>
    <definedName name="DEP_14" localSheetId="66">'RES DO 18'!$T$18</definedName>
    <definedName name="DEP_14" localSheetId="78">'RES DO 19'!$T$18</definedName>
    <definedName name="DEP_14">#REF!</definedName>
    <definedName name="DEP_15" localSheetId="6">'Com 3P 14'!$U$18</definedName>
    <definedName name="DEP_15" localSheetId="18">'COM 3P 15'!$U$18</definedName>
    <definedName name="DEP_15" localSheetId="30">'COM 3P 16'!$U$18</definedName>
    <definedName name="DEP_15" localSheetId="42">'COM 3P 17'!$U$18</definedName>
    <definedName name="DEP_15" localSheetId="52">'COM 3P 17 (11)'!$U$18</definedName>
    <definedName name="DEP_15" localSheetId="55">'COM 3P 18'!$U$18</definedName>
    <definedName name="DEP_15" localSheetId="67">'COM 3P 19'!$U$18</definedName>
    <definedName name="DEP_15" localSheetId="7">'Com DO 14'!$U$18</definedName>
    <definedName name="DEP_15" localSheetId="19">'COM DO 15'!$U$18</definedName>
    <definedName name="DEP_15" localSheetId="31">'COM DO 16'!$U$18</definedName>
    <definedName name="DEP_15" localSheetId="43">'COM DO 17'!$U$18</definedName>
    <definedName name="DEP_15" localSheetId="56">'COM DO 18'!$U$18</definedName>
    <definedName name="DEP_15" localSheetId="68">'COM DO 19'!$U$18</definedName>
    <definedName name="DEP_15" localSheetId="8">'CSS 3P 14'!$U$18</definedName>
    <definedName name="DEP_15" localSheetId="20">'CSS 3P 15'!$U$18</definedName>
    <definedName name="DEP_15" localSheetId="32">'CSS 3P 16'!$U$18</definedName>
    <definedName name="DEP_15" localSheetId="44">'CSS 3P 17'!$U$18</definedName>
    <definedName name="DEP_15" localSheetId="57">'CSS 3P 18'!$U$18</definedName>
    <definedName name="DEP_15" localSheetId="69">'CSS 3P 19'!$U$18</definedName>
    <definedName name="DEP_15" localSheetId="9">'CSS DO 14'!$U$18</definedName>
    <definedName name="DEP_15" localSheetId="21">'CSS DO 15'!$U$18</definedName>
    <definedName name="DEP_15" localSheetId="33">'CSS DO 16'!$U$18</definedName>
    <definedName name="DEP_15" localSheetId="45">'CSS DO 17'!$U$18</definedName>
    <definedName name="DEP_15" localSheetId="58">'CSS DO 18'!$U$18</definedName>
    <definedName name="DEP_15" localSheetId="70">'CSS DO 19'!$U$18</definedName>
    <definedName name="DEP_15" localSheetId="0">#REF!</definedName>
    <definedName name="DEP_15" localSheetId="10">'LOI 3P 14'!$U$18</definedName>
    <definedName name="DEP_15" localSheetId="22">'LOI 3P 15'!$U$18</definedName>
    <definedName name="DEP_15" localSheetId="34">'LOI 3P 16'!$U$18</definedName>
    <definedName name="DEP_15" localSheetId="46">'LOI 3P 17'!$U$18</definedName>
    <definedName name="DEP_15" localSheetId="59">'LOI 3P 18'!$U$18</definedName>
    <definedName name="DEP_15" localSheetId="71">'LOI 3P 19'!$U$18</definedName>
    <definedName name="DEP_15" localSheetId="11">'LOI DO 14'!$U$18</definedName>
    <definedName name="DEP_15" localSheetId="23">'LOI DO 15'!$U$18</definedName>
    <definedName name="DEP_15" localSheetId="35">'LOI DO 16'!$U$18</definedName>
    <definedName name="DEP_15" localSheetId="47">'LOI DO 17'!$U$18</definedName>
    <definedName name="DEP_15" localSheetId="60">'LOI DO 18'!$U$18</definedName>
    <definedName name="DEP_15" localSheetId="72">'LOI DO 19'!$U$18</definedName>
    <definedName name="DEP_15" localSheetId="12">'NPO 3P 14'!$U$18</definedName>
    <definedName name="DEP_15" localSheetId="24">'NPO 3P 15'!$U$18</definedName>
    <definedName name="DEP_15" localSheetId="36">'NPO 3P 16'!$U$18</definedName>
    <definedName name="DEP_15" localSheetId="48">'NPO 3P 17'!$U$18</definedName>
    <definedName name="DEP_15" localSheetId="61">'NPO 3P 18'!$U$18</definedName>
    <definedName name="DEP_15" localSheetId="73">'NPO 3P 19'!$U$18</definedName>
    <definedName name="DEP_15" localSheetId="13">'NPO DO 14'!$U$18</definedName>
    <definedName name="DEP_15" localSheetId="25">'NPO DO 15'!$U$18</definedName>
    <definedName name="DEP_15" localSheetId="37">'NPO DO 16'!$U$18</definedName>
    <definedName name="DEP_15" localSheetId="49">'NPO DO 17'!$U$18</definedName>
    <definedName name="DEP_15" localSheetId="62">'NPO DO 18'!$U$18</definedName>
    <definedName name="DEP_15" localSheetId="74">'NPO DO 19'!$U$18</definedName>
    <definedName name="DEP_15" localSheetId="14">'P&amp;G 3P 14'!$U$18</definedName>
    <definedName name="DEP_15" localSheetId="26">'P&amp;G 3P 15'!$U$18</definedName>
    <definedName name="DEP_15" localSheetId="38">'P&amp;G 3P 16'!$U$18</definedName>
    <definedName name="DEP_15" localSheetId="50">'P&amp;G 3P 17'!$U$18</definedName>
    <definedName name="DEP_15" localSheetId="63">'P&amp;G 3P 18'!$U$18</definedName>
    <definedName name="DEP_15" localSheetId="75">'P&amp;G 3P 19'!$U$18</definedName>
    <definedName name="DEP_15" localSheetId="15">'P&amp;G DO 14'!$U$18</definedName>
    <definedName name="DEP_15" localSheetId="27">'P&amp;G DO 15'!$U$18</definedName>
    <definedName name="DEP_15" localSheetId="39">'P&amp;G DO 16'!$U$18</definedName>
    <definedName name="DEP_15" localSheetId="51">'P&amp;G DO 17'!$U$18</definedName>
    <definedName name="DEP_15" localSheetId="64">'P&amp;G DO 18'!$U$18</definedName>
    <definedName name="DEP_15" localSheetId="76">'P&amp;G DO 19'!$U$18</definedName>
    <definedName name="DEP_15" localSheetId="16">'RES 3P 14'!$U$18</definedName>
    <definedName name="DEP_15" localSheetId="28">'RES 3P 15'!$U$18</definedName>
    <definedName name="DEP_15" localSheetId="40">'RES 3P 16'!$U$18</definedName>
    <definedName name="DEP_15" localSheetId="53">'RES 3P 17'!$U$18</definedName>
    <definedName name="DEP_15" localSheetId="65">'RES 3P 18'!$U$18</definedName>
    <definedName name="DEP_15" localSheetId="77">'RES 3P 19'!$U$18</definedName>
    <definedName name="DEP_15" localSheetId="17">'RES DO 14'!$U$18</definedName>
    <definedName name="DEP_15" localSheetId="29">'RES DO 15'!$U$18</definedName>
    <definedName name="DEP_15" localSheetId="41">'RES DO 16'!$U$18</definedName>
    <definedName name="DEP_15" localSheetId="54">'RES DO 17'!$U$18</definedName>
    <definedName name="DEP_15" localSheetId="66">'RES DO 18'!$U$18</definedName>
    <definedName name="DEP_15" localSheetId="78">'RES DO 19'!$U$18</definedName>
    <definedName name="DEP_15">#REF!</definedName>
    <definedName name="DEP_16" localSheetId="6">'Com 3P 14'!$V$18</definedName>
    <definedName name="DEP_16" localSheetId="18">'COM 3P 15'!$V$18</definedName>
    <definedName name="DEP_16" localSheetId="30">'COM 3P 16'!$V$18</definedName>
    <definedName name="DEP_16" localSheetId="42">'COM 3P 17'!$V$18</definedName>
    <definedName name="DEP_16" localSheetId="52">'COM 3P 17 (11)'!$V$18</definedName>
    <definedName name="DEP_16" localSheetId="55">'COM 3P 18'!$V$18</definedName>
    <definedName name="DEP_16" localSheetId="67">'COM 3P 19'!$V$18</definedName>
    <definedName name="DEP_16" localSheetId="7">'Com DO 14'!$V$18</definedName>
    <definedName name="DEP_16" localSheetId="19">'COM DO 15'!$V$18</definedName>
    <definedName name="DEP_16" localSheetId="31">'COM DO 16'!$V$18</definedName>
    <definedName name="DEP_16" localSheetId="43">'COM DO 17'!$V$18</definedName>
    <definedName name="DEP_16" localSheetId="56">'COM DO 18'!$V$18</definedName>
    <definedName name="DEP_16" localSheetId="68">'COM DO 19'!$V$18</definedName>
    <definedName name="DEP_16" localSheetId="8">'CSS 3P 14'!$V$18</definedName>
    <definedName name="DEP_16" localSheetId="20">'CSS 3P 15'!$V$18</definedName>
    <definedName name="DEP_16" localSheetId="32">'CSS 3P 16'!$V$18</definedName>
    <definedName name="DEP_16" localSheetId="44">'CSS 3P 17'!$V$18</definedName>
    <definedName name="DEP_16" localSheetId="57">'CSS 3P 18'!$V$18</definedName>
    <definedName name="DEP_16" localSheetId="69">'CSS 3P 19'!$V$18</definedName>
    <definedName name="DEP_16" localSheetId="9">'CSS DO 14'!$V$18</definedName>
    <definedName name="DEP_16" localSheetId="21">'CSS DO 15'!$V$18</definedName>
    <definedName name="DEP_16" localSheetId="33">'CSS DO 16'!$V$18</definedName>
    <definedName name="DEP_16" localSheetId="45">'CSS DO 17'!$V$18</definedName>
    <definedName name="DEP_16" localSheetId="58">'CSS DO 18'!$V$18</definedName>
    <definedName name="DEP_16" localSheetId="70">'CSS DO 19'!$V$18</definedName>
    <definedName name="DEP_16" localSheetId="0">#REF!</definedName>
    <definedName name="DEP_16" localSheetId="10">'LOI 3P 14'!$V$18</definedName>
    <definedName name="DEP_16" localSheetId="22">'LOI 3P 15'!$V$18</definedName>
    <definedName name="DEP_16" localSheetId="34">'LOI 3P 16'!$V$18</definedName>
    <definedName name="DEP_16" localSheetId="46">'LOI 3P 17'!$V$18</definedName>
    <definedName name="DEP_16" localSheetId="59">'LOI 3P 18'!$V$18</definedName>
    <definedName name="DEP_16" localSheetId="71">'LOI 3P 19'!$V$18</definedName>
    <definedName name="DEP_16" localSheetId="11">'LOI DO 14'!$V$18</definedName>
    <definedName name="DEP_16" localSheetId="23">'LOI DO 15'!$V$18</definedName>
    <definedName name="DEP_16" localSheetId="35">'LOI DO 16'!$V$18</definedName>
    <definedName name="DEP_16" localSheetId="47">'LOI DO 17'!$V$18</definedName>
    <definedName name="DEP_16" localSheetId="60">'LOI DO 18'!$V$18</definedName>
    <definedName name="DEP_16" localSheetId="72">'LOI DO 19'!$V$18</definedName>
    <definedName name="DEP_16" localSheetId="12">'NPO 3P 14'!$V$18</definedName>
    <definedName name="DEP_16" localSheetId="24">'NPO 3P 15'!$V$18</definedName>
    <definedName name="DEP_16" localSheetId="36">'NPO 3P 16'!$V$18</definedName>
    <definedName name="DEP_16" localSheetId="48">'NPO 3P 17'!$V$18</definedName>
    <definedName name="DEP_16" localSheetId="61">'NPO 3P 18'!$V$18</definedName>
    <definedName name="DEP_16" localSheetId="73">'NPO 3P 19'!$V$18</definedName>
    <definedName name="DEP_16" localSheetId="13">'NPO DO 14'!$V$18</definedName>
    <definedName name="DEP_16" localSheetId="25">'NPO DO 15'!$V$18</definedName>
    <definedName name="DEP_16" localSheetId="37">'NPO DO 16'!$V$18</definedName>
    <definedName name="DEP_16" localSheetId="49">'NPO DO 17'!$V$18</definedName>
    <definedName name="DEP_16" localSheetId="62">'NPO DO 18'!$V$18</definedName>
    <definedName name="DEP_16" localSheetId="74">'NPO DO 19'!$V$18</definedName>
    <definedName name="DEP_16" localSheetId="14">'P&amp;G 3P 14'!$V$18</definedName>
    <definedName name="DEP_16" localSheetId="26">'P&amp;G 3P 15'!$V$18</definedName>
    <definedName name="DEP_16" localSheetId="38">'P&amp;G 3P 16'!$V$18</definedName>
    <definedName name="DEP_16" localSheetId="50">'P&amp;G 3P 17'!$V$18</definedName>
    <definedName name="DEP_16" localSheetId="63">'P&amp;G 3P 18'!$V$18</definedName>
    <definedName name="DEP_16" localSheetId="75">'P&amp;G 3P 19'!$V$18</definedName>
    <definedName name="DEP_16" localSheetId="15">'P&amp;G DO 14'!$V$18</definedName>
    <definedName name="DEP_16" localSheetId="27">'P&amp;G DO 15'!$V$18</definedName>
    <definedName name="DEP_16" localSheetId="39">'P&amp;G DO 16'!$V$18</definedName>
    <definedName name="DEP_16" localSheetId="51">'P&amp;G DO 17'!$V$18</definedName>
    <definedName name="DEP_16" localSheetId="64">'P&amp;G DO 18'!$V$18</definedName>
    <definedName name="DEP_16" localSheetId="76">'P&amp;G DO 19'!$V$18</definedName>
    <definedName name="DEP_16" localSheetId="16">'RES 3P 14'!$V$18</definedName>
    <definedName name="DEP_16" localSheetId="28">'RES 3P 15'!$V$18</definedName>
    <definedName name="DEP_16" localSheetId="40">'RES 3P 16'!$V$18</definedName>
    <definedName name="DEP_16" localSheetId="53">'RES 3P 17'!$V$18</definedName>
    <definedName name="DEP_16" localSheetId="65">'RES 3P 18'!$V$18</definedName>
    <definedName name="DEP_16" localSheetId="77">'RES 3P 19'!$V$18</definedName>
    <definedName name="DEP_16" localSheetId="17">'RES DO 14'!$V$18</definedName>
    <definedName name="DEP_16" localSheetId="29">'RES DO 15'!$V$18</definedName>
    <definedName name="DEP_16" localSheetId="41">'RES DO 16'!$V$18</definedName>
    <definedName name="DEP_16" localSheetId="54">'RES DO 17'!$V$18</definedName>
    <definedName name="DEP_16" localSheetId="66">'RES DO 18'!$V$18</definedName>
    <definedName name="DEP_16" localSheetId="78">'RES DO 19'!$V$18</definedName>
    <definedName name="DEP_16">#REF!</definedName>
    <definedName name="DEP_17" localSheetId="6">'Com 3P 14'!$W$18</definedName>
    <definedName name="DEP_17" localSheetId="18">'COM 3P 15'!$W$18</definedName>
    <definedName name="DEP_17" localSheetId="30">'COM 3P 16'!$W$18</definedName>
    <definedName name="DEP_17" localSheetId="42">'COM 3P 17'!$W$18</definedName>
    <definedName name="DEP_17" localSheetId="52">'COM 3P 17 (11)'!$W$18</definedName>
    <definedName name="DEP_17" localSheetId="55">'COM 3P 18'!$W$18</definedName>
    <definedName name="DEP_17" localSheetId="67">'COM 3P 19'!$W$18</definedName>
    <definedName name="DEP_17" localSheetId="7">'Com DO 14'!$W$18</definedName>
    <definedName name="DEP_17" localSheetId="19">'COM DO 15'!$W$18</definedName>
    <definedName name="DEP_17" localSheetId="31">'COM DO 16'!$W$18</definedName>
    <definedName name="DEP_17" localSheetId="43">'COM DO 17'!$W$18</definedName>
    <definedName name="DEP_17" localSheetId="56">'COM DO 18'!$W$18</definedName>
    <definedName name="DEP_17" localSheetId="68">'COM DO 19'!$W$18</definedName>
    <definedName name="DEP_17" localSheetId="8">'CSS 3P 14'!$W$18</definedName>
    <definedName name="DEP_17" localSheetId="20">'CSS 3P 15'!$W$18</definedName>
    <definedName name="DEP_17" localSheetId="32">'CSS 3P 16'!$W$18</definedName>
    <definedName name="DEP_17" localSheetId="44">'CSS 3P 17'!$W$18</definedName>
    <definedName name="DEP_17" localSheetId="57">'CSS 3P 18'!$W$18</definedName>
    <definedName name="DEP_17" localSheetId="69">'CSS 3P 19'!$W$18</definedName>
    <definedName name="DEP_17" localSheetId="9">'CSS DO 14'!$W$18</definedName>
    <definedName name="DEP_17" localSheetId="21">'CSS DO 15'!$W$18</definedName>
    <definedName name="DEP_17" localSheetId="33">'CSS DO 16'!$W$18</definedName>
    <definedName name="DEP_17" localSheetId="45">'CSS DO 17'!$W$18</definedName>
    <definedName name="DEP_17" localSheetId="58">'CSS DO 18'!$W$18</definedName>
    <definedName name="DEP_17" localSheetId="70">'CSS DO 19'!$W$18</definedName>
    <definedName name="DEP_17" localSheetId="0">#REF!</definedName>
    <definedName name="DEP_17" localSheetId="10">'LOI 3P 14'!$W$18</definedName>
    <definedName name="DEP_17" localSheetId="22">'LOI 3P 15'!$W$18</definedName>
    <definedName name="DEP_17" localSheetId="34">'LOI 3P 16'!$W$18</definedName>
    <definedName name="DEP_17" localSheetId="46">'LOI 3P 17'!$W$18</definedName>
    <definedName name="DEP_17" localSheetId="59">'LOI 3P 18'!$W$18</definedName>
    <definedName name="DEP_17" localSheetId="71">'LOI 3P 19'!$W$18</definedName>
    <definedName name="DEP_17" localSheetId="11">'LOI DO 14'!$W$18</definedName>
    <definedName name="DEP_17" localSheetId="23">'LOI DO 15'!$W$18</definedName>
    <definedName name="DEP_17" localSheetId="35">'LOI DO 16'!$W$18</definedName>
    <definedName name="DEP_17" localSheetId="47">'LOI DO 17'!$W$18</definedName>
    <definedName name="DEP_17" localSheetId="60">'LOI DO 18'!$W$18</definedName>
    <definedName name="DEP_17" localSheetId="72">'LOI DO 19'!$W$18</definedName>
    <definedName name="DEP_17" localSheetId="12">'NPO 3P 14'!$W$18</definedName>
    <definedName name="DEP_17" localSheetId="24">'NPO 3P 15'!$W$18</definedName>
    <definedName name="DEP_17" localSheetId="36">'NPO 3P 16'!$W$18</definedName>
    <definedName name="DEP_17" localSheetId="48">'NPO 3P 17'!$W$18</definedName>
    <definedName name="DEP_17" localSheetId="61">'NPO 3P 18'!$W$18</definedName>
    <definedName name="DEP_17" localSheetId="73">'NPO 3P 19'!$W$18</definedName>
    <definedName name="DEP_17" localSheetId="13">'NPO DO 14'!$W$18</definedName>
    <definedName name="DEP_17" localSheetId="25">'NPO DO 15'!$W$18</definedName>
    <definedName name="DEP_17" localSheetId="37">'NPO DO 16'!$W$18</definedName>
    <definedName name="DEP_17" localSheetId="49">'NPO DO 17'!$W$18</definedName>
    <definedName name="DEP_17" localSheetId="62">'NPO DO 18'!$W$18</definedName>
    <definedName name="DEP_17" localSheetId="74">'NPO DO 19'!$W$18</definedName>
    <definedName name="DEP_17" localSheetId="14">'P&amp;G 3P 14'!$W$18</definedName>
    <definedName name="DEP_17" localSheetId="26">'P&amp;G 3P 15'!$W$18</definedName>
    <definedName name="DEP_17" localSheetId="38">'P&amp;G 3P 16'!$W$18</definedName>
    <definedName name="DEP_17" localSheetId="50">'P&amp;G 3P 17'!$W$18</definedName>
    <definedName name="DEP_17" localSheetId="63">'P&amp;G 3P 18'!$W$18</definedName>
    <definedName name="DEP_17" localSheetId="75">'P&amp;G 3P 19'!$W$18</definedName>
    <definedName name="DEP_17" localSheetId="15">'P&amp;G DO 14'!$W$18</definedName>
    <definedName name="DEP_17" localSheetId="27">'P&amp;G DO 15'!$W$18</definedName>
    <definedName name="DEP_17" localSheetId="39">'P&amp;G DO 16'!$W$18</definedName>
    <definedName name="DEP_17" localSheetId="51">'P&amp;G DO 17'!$W$18</definedName>
    <definedName name="DEP_17" localSheetId="64">'P&amp;G DO 18'!$W$18</definedName>
    <definedName name="DEP_17" localSheetId="76">'P&amp;G DO 19'!$W$18</definedName>
    <definedName name="DEP_17" localSheetId="16">'RES 3P 14'!$W$18</definedName>
    <definedName name="DEP_17" localSheetId="28">'RES 3P 15'!$W$18</definedName>
    <definedName name="DEP_17" localSheetId="40">'RES 3P 16'!$W$18</definedName>
    <definedName name="DEP_17" localSheetId="53">'RES 3P 17'!$W$18</definedName>
    <definedName name="DEP_17" localSheetId="65">'RES 3P 18'!$W$18</definedName>
    <definedName name="DEP_17" localSheetId="77">'RES 3P 19'!$W$18</definedName>
    <definedName name="DEP_17" localSheetId="17">'RES DO 14'!$W$18</definedName>
    <definedName name="DEP_17" localSheetId="29">'RES DO 15'!$W$18</definedName>
    <definedName name="DEP_17" localSheetId="41">'RES DO 16'!$W$18</definedName>
    <definedName name="DEP_17" localSheetId="54">'RES DO 17'!$W$18</definedName>
    <definedName name="DEP_17" localSheetId="66">'RES DO 18'!$W$18</definedName>
    <definedName name="DEP_17" localSheetId="78">'RES DO 19'!$W$18</definedName>
    <definedName name="DEP_17">#REF!</definedName>
    <definedName name="DEP_18" localSheetId="6">'Com 3P 14'!$X$18</definedName>
    <definedName name="DEP_18" localSheetId="18">'COM 3P 15'!$X$18</definedName>
    <definedName name="DEP_18" localSheetId="30">'COM 3P 16'!$X$18</definedName>
    <definedName name="DEP_18" localSheetId="42">'COM 3P 17'!$X$18</definedName>
    <definedName name="DEP_18" localSheetId="52">'COM 3P 17 (11)'!$X$18</definedName>
    <definedName name="DEP_18" localSheetId="55">'COM 3P 18'!$X$18</definedName>
    <definedName name="DEP_18" localSheetId="67">'COM 3P 19'!$X$18</definedName>
    <definedName name="DEP_18" localSheetId="7">'Com DO 14'!$X$18</definedName>
    <definedName name="DEP_18" localSheetId="19">'COM DO 15'!$X$18</definedName>
    <definedName name="DEP_18" localSheetId="31">'COM DO 16'!$X$18</definedName>
    <definedName name="DEP_18" localSheetId="43">'COM DO 17'!$X$18</definedName>
    <definedName name="DEP_18" localSheetId="56">'COM DO 18'!$X$18</definedName>
    <definedName name="DEP_18" localSheetId="68">'COM DO 19'!$X$18</definedName>
    <definedName name="DEP_18" localSheetId="8">'CSS 3P 14'!$X$18</definedName>
    <definedName name="DEP_18" localSheetId="20">'CSS 3P 15'!$X$18</definedName>
    <definedName name="DEP_18" localSheetId="32">'CSS 3P 16'!$X$18</definedName>
    <definedName name="DEP_18" localSheetId="44">'CSS 3P 17'!$X$18</definedName>
    <definedName name="DEP_18" localSheetId="57">'CSS 3P 18'!$X$18</definedName>
    <definedName name="DEP_18" localSheetId="69">'CSS 3P 19'!$X$18</definedName>
    <definedName name="DEP_18" localSheetId="9">'CSS DO 14'!$X$18</definedName>
    <definedName name="DEP_18" localSheetId="21">'CSS DO 15'!$X$18</definedName>
    <definedName name="DEP_18" localSheetId="33">'CSS DO 16'!$X$18</definedName>
    <definedName name="DEP_18" localSheetId="45">'CSS DO 17'!$X$18</definedName>
    <definedName name="DEP_18" localSheetId="58">'CSS DO 18'!$X$18</definedName>
    <definedName name="DEP_18" localSheetId="70">'CSS DO 19'!$X$18</definedName>
    <definedName name="DEP_18" localSheetId="0">#REF!</definedName>
    <definedName name="DEP_18" localSheetId="10">'LOI 3P 14'!$X$18</definedName>
    <definedName name="DEP_18" localSheetId="22">'LOI 3P 15'!$X$18</definedName>
    <definedName name="DEP_18" localSheetId="34">'LOI 3P 16'!$X$18</definedName>
    <definedName name="DEP_18" localSheetId="46">'LOI 3P 17'!$X$18</definedName>
    <definedName name="DEP_18" localSheetId="59">'LOI 3P 18'!$X$18</definedName>
    <definedName name="DEP_18" localSheetId="71">'LOI 3P 19'!$X$18</definedName>
    <definedName name="DEP_18" localSheetId="11">'LOI DO 14'!$X$18</definedName>
    <definedName name="DEP_18" localSheetId="23">'LOI DO 15'!$X$18</definedName>
    <definedName name="DEP_18" localSheetId="35">'LOI DO 16'!$X$18</definedName>
    <definedName name="DEP_18" localSheetId="47">'LOI DO 17'!$X$18</definedName>
    <definedName name="DEP_18" localSheetId="60">'LOI DO 18'!$X$18</definedName>
    <definedName name="DEP_18" localSheetId="72">'LOI DO 19'!$X$18</definedName>
    <definedName name="DEP_18" localSheetId="12">'NPO 3P 14'!$X$18</definedName>
    <definedName name="DEP_18" localSheetId="24">'NPO 3P 15'!$X$18</definedName>
    <definedName name="DEP_18" localSheetId="36">'NPO 3P 16'!$X$18</definedName>
    <definedName name="DEP_18" localSheetId="48">'NPO 3P 17'!$X$18</definedName>
    <definedName name="DEP_18" localSheetId="61">'NPO 3P 18'!$X$18</definedName>
    <definedName name="DEP_18" localSheetId="73">'NPO 3P 19'!$X$18</definedName>
    <definedName name="DEP_18" localSheetId="13">'NPO DO 14'!$X$18</definedName>
    <definedName name="DEP_18" localSheetId="25">'NPO DO 15'!$X$18</definedName>
    <definedName name="DEP_18" localSheetId="37">'NPO DO 16'!$X$18</definedName>
    <definedName name="DEP_18" localSheetId="49">'NPO DO 17'!$X$18</definedName>
    <definedName name="DEP_18" localSheetId="62">'NPO DO 18'!$X$18</definedName>
    <definedName name="DEP_18" localSheetId="74">'NPO DO 19'!$X$18</definedName>
    <definedName name="DEP_18" localSheetId="14">'P&amp;G 3P 14'!$X$18</definedName>
    <definedName name="DEP_18" localSheetId="26">'P&amp;G 3P 15'!$X$18</definedName>
    <definedName name="DEP_18" localSheetId="38">'P&amp;G 3P 16'!$X$18</definedName>
    <definedName name="DEP_18" localSheetId="50">'P&amp;G 3P 17'!$X$18</definedName>
    <definedName name="DEP_18" localSheetId="63">'P&amp;G 3P 18'!$X$18</definedName>
    <definedName name="DEP_18" localSheetId="75">'P&amp;G 3P 19'!$X$18</definedName>
    <definedName name="DEP_18" localSheetId="15">'P&amp;G DO 14'!$X$18</definedName>
    <definedName name="DEP_18" localSheetId="27">'P&amp;G DO 15'!$X$18</definedName>
    <definedName name="DEP_18" localSheetId="39">'P&amp;G DO 16'!$X$18</definedName>
    <definedName name="DEP_18" localSheetId="51">'P&amp;G DO 17'!$X$18</definedName>
    <definedName name="DEP_18" localSheetId="64">'P&amp;G DO 18'!$X$18</definedName>
    <definedName name="DEP_18" localSheetId="76">'P&amp;G DO 19'!$X$18</definedName>
    <definedName name="DEP_18" localSheetId="16">'RES 3P 14'!$X$18</definedName>
    <definedName name="DEP_18" localSheetId="28">'RES 3P 15'!$X$18</definedName>
    <definedName name="DEP_18" localSheetId="40">'RES 3P 16'!$X$18</definedName>
    <definedName name="DEP_18" localSheetId="53">'RES 3P 17'!$X$18</definedName>
    <definedName name="DEP_18" localSheetId="65">'RES 3P 18'!$X$18</definedName>
    <definedName name="DEP_18" localSheetId="77">'RES 3P 19'!$X$18</definedName>
    <definedName name="DEP_18" localSheetId="17">'RES DO 14'!$X$18</definedName>
    <definedName name="DEP_18" localSheetId="29">'RES DO 15'!$X$18</definedName>
    <definedName name="DEP_18" localSheetId="41">'RES DO 16'!$X$18</definedName>
    <definedName name="DEP_18" localSheetId="54">'RES DO 17'!$X$18</definedName>
    <definedName name="DEP_18" localSheetId="66">'RES DO 18'!$X$18</definedName>
    <definedName name="DEP_18" localSheetId="78">'RES DO 19'!$X$18</definedName>
    <definedName name="DEP_18">#REF!</definedName>
    <definedName name="DEP_19" localSheetId="6">'Com 3P 14'!$Y$18</definedName>
    <definedName name="DEP_19" localSheetId="18">'COM 3P 15'!$Y$18</definedName>
    <definedName name="DEP_19" localSheetId="30">'COM 3P 16'!$Y$18</definedName>
    <definedName name="DEP_19" localSheetId="42">'COM 3P 17'!$Y$18</definedName>
    <definedName name="DEP_19" localSheetId="52">'COM 3P 17 (11)'!$Y$18</definedName>
    <definedName name="DEP_19" localSheetId="55">'COM 3P 18'!$Y$18</definedName>
    <definedName name="DEP_19" localSheetId="67">'COM 3P 19'!$Y$18</definedName>
    <definedName name="DEP_19" localSheetId="7">'Com DO 14'!$Y$18</definedName>
    <definedName name="DEP_19" localSheetId="19">'COM DO 15'!$Y$18</definedName>
    <definedName name="DEP_19" localSheetId="31">'COM DO 16'!$Y$18</definedName>
    <definedName name="DEP_19" localSheetId="43">'COM DO 17'!$Y$18</definedName>
    <definedName name="DEP_19" localSheetId="56">'COM DO 18'!$Y$18</definedName>
    <definedName name="DEP_19" localSheetId="68">'COM DO 19'!$Y$18</definedName>
    <definedName name="DEP_19" localSheetId="8">'CSS 3P 14'!$Y$18</definedName>
    <definedName name="DEP_19" localSheetId="20">'CSS 3P 15'!$Y$18</definedName>
    <definedName name="DEP_19" localSheetId="32">'CSS 3P 16'!$Y$18</definedName>
    <definedName name="DEP_19" localSheetId="44">'CSS 3P 17'!$Y$18</definedName>
    <definedName name="DEP_19" localSheetId="57">'CSS 3P 18'!$Y$18</definedName>
    <definedName name="DEP_19" localSheetId="69">'CSS 3P 19'!$Y$18</definedName>
    <definedName name="DEP_19" localSheetId="9">'CSS DO 14'!$Y$18</definedName>
    <definedName name="DEP_19" localSheetId="21">'CSS DO 15'!$Y$18</definedName>
    <definedName name="DEP_19" localSheetId="33">'CSS DO 16'!$Y$18</definedName>
    <definedName name="DEP_19" localSheetId="45">'CSS DO 17'!$Y$18</definedName>
    <definedName name="DEP_19" localSheetId="58">'CSS DO 18'!$Y$18</definedName>
    <definedName name="DEP_19" localSheetId="70">'CSS DO 19'!$Y$18</definedName>
    <definedName name="DEP_19" localSheetId="0">#REF!</definedName>
    <definedName name="DEP_19" localSheetId="10">'LOI 3P 14'!$Y$18</definedName>
    <definedName name="DEP_19" localSheetId="22">'LOI 3P 15'!$Y$18</definedName>
    <definedName name="DEP_19" localSheetId="34">'LOI 3P 16'!$Y$18</definedName>
    <definedName name="DEP_19" localSheetId="46">'LOI 3P 17'!$Y$18</definedName>
    <definedName name="DEP_19" localSheetId="59">'LOI 3P 18'!$Y$18</definedName>
    <definedName name="DEP_19" localSheetId="71">'LOI 3P 19'!$Y$18</definedName>
    <definedName name="DEP_19" localSheetId="11">'LOI DO 14'!$Y$18</definedName>
    <definedName name="DEP_19" localSheetId="23">'LOI DO 15'!$Y$18</definedName>
    <definedName name="DEP_19" localSheetId="35">'LOI DO 16'!$Y$18</definedName>
    <definedName name="DEP_19" localSheetId="47">'LOI DO 17'!$Y$18</definedName>
    <definedName name="DEP_19" localSheetId="60">'LOI DO 18'!$Y$18</definedName>
    <definedName name="DEP_19" localSheetId="72">'LOI DO 19'!$Y$18</definedName>
    <definedName name="DEP_19" localSheetId="12">'NPO 3P 14'!$Y$18</definedName>
    <definedName name="DEP_19" localSheetId="24">'NPO 3P 15'!$Y$18</definedName>
    <definedName name="DEP_19" localSheetId="36">'NPO 3P 16'!$Y$18</definedName>
    <definedName name="DEP_19" localSheetId="48">'NPO 3P 17'!$Y$18</definedName>
    <definedName name="DEP_19" localSheetId="61">'NPO 3P 18'!$Y$18</definedName>
    <definedName name="DEP_19" localSheetId="73">'NPO 3P 19'!$Y$18</definedName>
    <definedName name="DEP_19" localSheetId="13">'NPO DO 14'!$Y$18</definedName>
    <definedName name="DEP_19" localSheetId="25">'NPO DO 15'!$Y$18</definedName>
    <definedName name="DEP_19" localSheetId="37">'NPO DO 16'!$Y$18</definedName>
    <definedName name="DEP_19" localSheetId="49">'NPO DO 17'!$Y$18</definedName>
    <definedName name="DEP_19" localSheetId="62">'NPO DO 18'!$Y$18</definedName>
    <definedName name="DEP_19" localSheetId="74">'NPO DO 19'!$Y$18</definedName>
    <definedName name="DEP_19" localSheetId="14">'P&amp;G 3P 14'!$Y$18</definedName>
    <definedName name="DEP_19" localSheetId="26">'P&amp;G 3P 15'!$Y$18</definedName>
    <definedName name="DEP_19" localSheetId="38">'P&amp;G 3P 16'!$Y$18</definedName>
    <definedName name="DEP_19" localSheetId="50">'P&amp;G 3P 17'!$Y$18</definedName>
    <definedName name="DEP_19" localSheetId="63">'P&amp;G 3P 18'!$Y$18</definedName>
    <definedName name="DEP_19" localSheetId="75">'P&amp;G 3P 19'!$Y$18</definedName>
    <definedName name="DEP_19" localSheetId="15">'P&amp;G DO 14'!$Y$18</definedName>
    <definedName name="DEP_19" localSheetId="27">'P&amp;G DO 15'!$Y$18</definedName>
    <definedName name="DEP_19" localSheetId="39">'P&amp;G DO 16'!$Y$18</definedName>
    <definedName name="DEP_19" localSheetId="51">'P&amp;G DO 17'!$Y$18</definedName>
    <definedName name="DEP_19" localSheetId="64">'P&amp;G DO 18'!$Y$18</definedName>
    <definedName name="DEP_19" localSheetId="76">'P&amp;G DO 19'!$Y$18</definedName>
    <definedName name="DEP_19" localSheetId="16">'RES 3P 14'!$Y$18</definedName>
    <definedName name="DEP_19" localSheetId="28">'RES 3P 15'!$Y$18</definedName>
    <definedName name="DEP_19" localSheetId="40">'RES 3P 16'!$Y$18</definedName>
    <definedName name="DEP_19" localSheetId="53">'RES 3P 17'!$Y$18</definedName>
    <definedName name="DEP_19" localSheetId="65">'RES 3P 18'!$Y$18</definedName>
    <definedName name="DEP_19" localSheetId="77">'RES 3P 19'!$Y$18</definedName>
    <definedName name="DEP_19" localSheetId="17">'RES DO 14'!$Y$18</definedName>
    <definedName name="DEP_19" localSheetId="29">'RES DO 15'!$Y$18</definedName>
    <definedName name="DEP_19" localSheetId="41">'RES DO 16'!$Y$18</definedName>
    <definedName name="DEP_19" localSheetId="54">'RES DO 17'!$Y$18</definedName>
    <definedName name="DEP_19" localSheetId="66">'RES DO 18'!$Y$18</definedName>
    <definedName name="DEP_19" localSheetId="78">'RES DO 19'!$Y$18</definedName>
    <definedName name="DEP_19">#REF!</definedName>
    <definedName name="DEP_20" localSheetId="6">'Com 3P 14'!$Z$18</definedName>
    <definedName name="DEP_20" localSheetId="18">'COM 3P 15'!$Z$18</definedName>
    <definedName name="DEP_20" localSheetId="30">'COM 3P 16'!$Z$18</definedName>
    <definedName name="DEP_20" localSheetId="42">'COM 3P 17'!$Z$18</definedName>
    <definedName name="DEP_20" localSheetId="52">'COM 3P 17 (11)'!$Z$18</definedName>
    <definedName name="DEP_20" localSheetId="55">'COM 3P 18'!$Z$18</definedName>
    <definedName name="DEP_20" localSheetId="67">'COM 3P 19'!$Z$18</definedName>
    <definedName name="DEP_20" localSheetId="7">'Com DO 14'!$Z$18</definedName>
    <definedName name="DEP_20" localSheetId="19">'COM DO 15'!$Z$18</definedName>
    <definedName name="DEP_20" localSheetId="31">'COM DO 16'!$Z$18</definedName>
    <definedName name="DEP_20" localSheetId="43">'COM DO 17'!$Z$18</definedName>
    <definedName name="DEP_20" localSheetId="56">'COM DO 18'!$Z$18</definedName>
    <definedName name="DEP_20" localSheetId="68">'COM DO 19'!$Z$18</definedName>
    <definedName name="DEP_20" localSheetId="8">'CSS 3P 14'!$Z$18</definedName>
    <definedName name="DEP_20" localSheetId="20">'CSS 3P 15'!$Z$18</definedName>
    <definedName name="DEP_20" localSheetId="32">'CSS 3P 16'!$Z$18</definedName>
    <definedName name="DEP_20" localSheetId="44">'CSS 3P 17'!$Z$18</definedName>
    <definedName name="DEP_20" localSheetId="57">'CSS 3P 18'!$Z$18</definedName>
    <definedName name="DEP_20" localSheetId="69">'CSS 3P 19'!$Z$18</definedName>
    <definedName name="DEP_20" localSheetId="9">'CSS DO 14'!$Z$18</definedName>
    <definedName name="DEP_20" localSheetId="21">'CSS DO 15'!$Z$18</definedName>
    <definedName name="DEP_20" localSheetId="33">'CSS DO 16'!$Z$18</definedName>
    <definedName name="DEP_20" localSheetId="45">'CSS DO 17'!$Z$18</definedName>
    <definedName name="DEP_20" localSheetId="58">'CSS DO 18'!$Z$18</definedName>
    <definedName name="DEP_20" localSheetId="70">'CSS DO 19'!$Z$18</definedName>
    <definedName name="DEP_20" localSheetId="0">#REF!</definedName>
    <definedName name="DEP_20" localSheetId="10">'LOI 3P 14'!$Z$18</definedName>
    <definedName name="DEP_20" localSheetId="22">'LOI 3P 15'!$Z$18</definedName>
    <definedName name="DEP_20" localSheetId="34">'LOI 3P 16'!$Z$18</definedName>
    <definedName name="DEP_20" localSheetId="46">'LOI 3P 17'!$Z$18</definedName>
    <definedName name="DEP_20" localSheetId="59">'LOI 3P 18'!$Z$18</definedName>
    <definedName name="DEP_20" localSheetId="71">'LOI 3P 19'!$Z$18</definedName>
    <definedName name="DEP_20" localSheetId="11">'LOI DO 14'!$Z$18</definedName>
    <definedName name="DEP_20" localSheetId="23">'LOI DO 15'!$Z$18</definedName>
    <definedName name="DEP_20" localSheetId="35">'LOI DO 16'!$Z$18</definedName>
    <definedName name="DEP_20" localSheetId="47">'LOI DO 17'!$Z$18</definedName>
    <definedName name="DEP_20" localSheetId="60">'LOI DO 18'!$Z$18</definedName>
    <definedName name="DEP_20" localSheetId="72">'LOI DO 19'!$Z$18</definedName>
    <definedName name="DEP_20" localSheetId="12">'NPO 3P 14'!$Z$18</definedName>
    <definedName name="DEP_20" localSheetId="24">'NPO 3P 15'!$Z$18</definedName>
    <definedName name="DEP_20" localSheetId="36">'NPO 3P 16'!$Z$18</definedName>
    <definedName name="DEP_20" localSheetId="48">'NPO 3P 17'!$Z$18</definedName>
    <definedName name="DEP_20" localSheetId="61">'NPO 3P 18'!$Z$18</definedName>
    <definedName name="DEP_20" localSheetId="73">'NPO 3P 19'!$Z$18</definedName>
    <definedName name="DEP_20" localSheetId="13">'NPO DO 14'!$Z$18</definedName>
    <definedName name="DEP_20" localSheetId="25">'NPO DO 15'!$Z$18</definedName>
    <definedName name="DEP_20" localSheetId="37">'NPO DO 16'!$Z$18</definedName>
    <definedName name="DEP_20" localSheetId="49">'NPO DO 17'!$Z$18</definedName>
    <definedName name="DEP_20" localSheetId="62">'NPO DO 18'!$Z$18</definedName>
    <definedName name="DEP_20" localSheetId="74">'NPO DO 19'!$Z$18</definedName>
    <definedName name="DEP_20" localSheetId="14">'P&amp;G 3P 14'!$Z$18</definedName>
    <definedName name="DEP_20" localSheetId="26">'P&amp;G 3P 15'!$Z$18</definedName>
    <definedName name="DEP_20" localSheetId="38">'P&amp;G 3P 16'!$Z$18</definedName>
    <definedName name="DEP_20" localSheetId="50">'P&amp;G 3P 17'!$Z$18</definedName>
    <definedName name="DEP_20" localSheetId="63">'P&amp;G 3P 18'!$Z$18</definedName>
    <definedName name="DEP_20" localSheetId="75">'P&amp;G 3P 19'!$Z$18</definedName>
    <definedName name="DEP_20" localSheetId="15">'P&amp;G DO 14'!$Z$18</definedName>
    <definedName name="DEP_20" localSheetId="27">'P&amp;G DO 15'!$Z$18</definedName>
    <definedName name="DEP_20" localSheetId="39">'P&amp;G DO 16'!$Z$18</definedName>
    <definedName name="DEP_20" localSheetId="51">'P&amp;G DO 17'!$Z$18</definedName>
    <definedName name="DEP_20" localSheetId="64">'P&amp;G DO 18'!$Z$18</definedName>
    <definedName name="DEP_20" localSheetId="76">'P&amp;G DO 19'!$Z$18</definedName>
    <definedName name="DEP_20" localSheetId="16">'RES 3P 14'!$Z$18</definedName>
    <definedName name="DEP_20" localSheetId="28">'RES 3P 15'!$Z$18</definedName>
    <definedName name="DEP_20" localSheetId="40">'RES 3P 16'!$Z$18</definedName>
    <definedName name="DEP_20" localSheetId="53">'RES 3P 17'!$Z$18</definedName>
    <definedName name="DEP_20" localSheetId="65">'RES 3P 18'!$Z$18</definedName>
    <definedName name="DEP_20" localSheetId="77">'RES 3P 19'!$Z$18</definedName>
    <definedName name="DEP_20" localSheetId="17">'RES DO 14'!$Z$18</definedName>
    <definedName name="DEP_20" localSheetId="29">'RES DO 15'!$Z$18</definedName>
    <definedName name="DEP_20" localSheetId="41">'RES DO 16'!$Z$18</definedName>
    <definedName name="DEP_20" localSheetId="54">'RES DO 17'!$Z$18</definedName>
    <definedName name="DEP_20" localSheetId="66">'RES DO 18'!$Z$18</definedName>
    <definedName name="DEP_20" localSheetId="78">'RES DO 19'!$Z$18</definedName>
    <definedName name="DEP_20">#REF!</definedName>
    <definedName name="DEP_21" localSheetId="6">'Com 3P 14'!$AA$18</definedName>
    <definedName name="DEP_21" localSheetId="18">'COM 3P 15'!$AA$18</definedName>
    <definedName name="DEP_21" localSheetId="30">'COM 3P 16'!$AA$18</definedName>
    <definedName name="DEP_21" localSheetId="42">'COM 3P 17'!$AA$18</definedName>
    <definedName name="DEP_21" localSheetId="52">'COM 3P 17 (11)'!$AA$18</definedName>
    <definedName name="DEP_21" localSheetId="55">'COM 3P 18'!$AA$18</definedName>
    <definedName name="DEP_21" localSheetId="67">'COM 3P 19'!$AA$18</definedName>
    <definedName name="DEP_21" localSheetId="7">'Com DO 14'!$AA$18</definedName>
    <definedName name="DEP_21" localSheetId="19">'COM DO 15'!$AA$18</definedName>
    <definedName name="DEP_21" localSheetId="31">'COM DO 16'!$AA$18</definedName>
    <definedName name="DEP_21" localSheetId="43">'COM DO 17'!$AA$18</definedName>
    <definedName name="DEP_21" localSheetId="56">'COM DO 18'!$AA$18</definedName>
    <definedName name="DEP_21" localSheetId="68">'COM DO 19'!$AA$18</definedName>
    <definedName name="DEP_21" localSheetId="8">'CSS 3P 14'!$AA$18</definedName>
    <definedName name="DEP_21" localSheetId="20">'CSS 3P 15'!$AA$18</definedName>
    <definedName name="DEP_21" localSheetId="32">'CSS 3P 16'!$AA$18</definedName>
    <definedName name="DEP_21" localSheetId="44">'CSS 3P 17'!$AA$18</definedName>
    <definedName name="DEP_21" localSheetId="57">'CSS 3P 18'!$AA$18</definedName>
    <definedName name="DEP_21" localSheetId="69">'CSS 3P 19'!$AA$18</definedName>
    <definedName name="DEP_21" localSheetId="9">'CSS DO 14'!$AA$18</definedName>
    <definedName name="DEP_21" localSheetId="21">'CSS DO 15'!$AA$18</definedName>
    <definedName name="DEP_21" localSheetId="33">'CSS DO 16'!$AA$18</definedName>
    <definedName name="DEP_21" localSheetId="45">'CSS DO 17'!$AA$18</definedName>
    <definedName name="DEP_21" localSheetId="58">'CSS DO 18'!$AA$18</definedName>
    <definedName name="DEP_21" localSheetId="70">'CSS DO 19'!$AA$18</definedName>
    <definedName name="DEP_21" localSheetId="0">#REF!</definedName>
    <definedName name="DEP_21" localSheetId="10">'LOI 3P 14'!$AA$18</definedName>
    <definedName name="DEP_21" localSheetId="22">'LOI 3P 15'!$AA$18</definedName>
    <definedName name="DEP_21" localSheetId="34">'LOI 3P 16'!$AA$18</definedName>
    <definedName name="DEP_21" localSheetId="46">'LOI 3P 17'!$AA$18</definedName>
    <definedName name="DEP_21" localSheetId="59">'LOI 3P 18'!$AA$18</definedName>
    <definedName name="DEP_21" localSheetId="71">'LOI 3P 19'!$AA$18</definedName>
    <definedName name="DEP_21" localSheetId="11">'LOI DO 14'!$AA$18</definedName>
    <definedName name="DEP_21" localSheetId="23">'LOI DO 15'!$AA$18</definedName>
    <definedName name="DEP_21" localSheetId="35">'LOI DO 16'!$AA$18</definedName>
    <definedName name="DEP_21" localSheetId="47">'LOI DO 17'!$AA$18</definedName>
    <definedName name="DEP_21" localSheetId="60">'LOI DO 18'!$AA$18</definedName>
    <definedName name="DEP_21" localSheetId="72">'LOI DO 19'!$AA$18</definedName>
    <definedName name="DEP_21" localSheetId="12">'NPO 3P 14'!$AA$18</definedName>
    <definedName name="DEP_21" localSheetId="24">'NPO 3P 15'!$AA$18</definedName>
    <definedName name="DEP_21" localSheetId="36">'NPO 3P 16'!$AA$18</definedName>
    <definedName name="DEP_21" localSheetId="48">'NPO 3P 17'!$AA$18</definedName>
    <definedName name="DEP_21" localSheetId="61">'NPO 3P 18'!$AA$18</definedName>
    <definedName name="DEP_21" localSheetId="73">'NPO 3P 19'!$AA$18</definedName>
    <definedName name="DEP_21" localSheetId="13">'NPO DO 14'!$AA$18</definedName>
    <definedName name="DEP_21" localSheetId="25">'NPO DO 15'!$AA$18</definedName>
    <definedName name="DEP_21" localSheetId="37">'NPO DO 16'!$AA$18</definedName>
    <definedName name="DEP_21" localSheetId="49">'NPO DO 17'!$AA$18</definedName>
    <definedName name="DEP_21" localSheetId="62">'NPO DO 18'!$AA$18</definedName>
    <definedName name="DEP_21" localSheetId="74">'NPO DO 19'!$AA$18</definedName>
    <definedName name="DEP_21" localSheetId="14">'P&amp;G 3P 14'!$AA$18</definedName>
    <definedName name="DEP_21" localSheetId="26">'P&amp;G 3P 15'!$AA$18</definedName>
    <definedName name="DEP_21" localSheetId="38">'P&amp;G 3P 16'!$AA$18</definedName>
    <definedName name="DEP_21" localSheetId="50">'P&amp;G 3P 17'!$AA$18</definedName>
    <definedName name="DEP_21" localSheetId="63">'P&amp;G 3P 18'!$AA$18</definedName>
    <definedName name="DEP_21" localSheetId="75">'P&amp;G 3P 19'!$AA$18</definedName>
    <definedName name="DEP_21" localSheetId="15">'P&amp;G DO 14'!$AA$18</definedName>
    <definedName name="DEP_21" localSheetId="27">'P&amp;G DO 15'!$AA$18</definedName>
    <definedName name="DEP_21" localSheetId="39">'P&amp;G DO 16'!$AA$18</definedName>
    <definedName name="DEP_21" localSheetId="51">'P&amp;G DO 17'!$AA$18</definedName>
    <definedName name="DEP_21" localSheetId="64">'P&amp;G DO 18'!$AA$18</definedName>
    <definedName name="DEP_21" localSheetId="76">'P&amp;G DO 19'!$AA$18</definedName>
    <definedName name="DEP_21" localSheetId="16">'RES 3P 14'!$AA$18</definedName>
    <definedName name="DEP_21" localSheetId="28">'RES 3P 15'!$AA$18</definedName>
    <definedName name="DEP_21" localSheetId="40">'RES 3P 16'!$AA$18</definedName>
    <definedName name="DEP_21" localSheetId="53">'RES 3P 17'!$AA$18</definedName>
    <definedName name="DEP_21" localSheetId="65">'RES 3P 18'!$AA$18</definedName>
    <definedName name="DEP_21" localSheetId="77">'RES 3P 19'!$AA$18</definedName>
    <definedName name="DEP_21" localSheetId="17">'RES DO 14'!$AA$18</definedName>
    <definedName name="DEP_21" localSheetId="29">'RES DO 15'!$AA$18</definedName>
    <definedName name="DEP_21" localSheetId="41">'RES DO 16'!$AA$18</definedName>
    <definedName name="DEP_21" localSheetId="54">'RES DO 17'!$AA$18</definedName>
    <definedName name="DEP_21" localSheetId="66">'RES DO 18'!$AA$18</definedName>
    <definedName name="DEP_21" localSheetId="78">'RES DO 19'!$AA$18</definedName>
    <definedName name="DEP_21">#REF!</definedName>
    <definedName name="DEP_22" localSheetId="6">'Com 3P 14'!$AB$18</definedName>
    <definedName name="DEP_22" localSheetId="18">'COM 3P 15'!$AB$18</definedName>
    <definedName name="DEP_22" localSheetId="30">'COM 3P 16'!$AB$18</definedName>
    <definedName name="DEP_22" localSheetId="42">'COM 3P 17'!$AB$18</definedName>
    <definedName name="DEP_22" localSheetId="52">'COM 3P 17 (11)'!$AB$18</definedName>
    <definedName name="DEP_22" localSheetId="55">'COM 3P 18'!$AB$18</definedName>
    <definedName name="DEP_22" localSheetId="67">'COM 3P 19'!$AB$18</definedName>
    <definedName name="DEP_22" localSheetId="7">'Com DO 14'!$AB$18</definedName>
    <definedName name="DEP_22" localSheetId="19">'COM DO 15'!$AB$18</definedName>
    <definedName name="DEP_22" localSheetId="31">'COM DO 16'!$AB$18</definedName>
    <definedName name="DEP_22" localSheetId="43">'COM DO 17'!$AB$18</definedName>
    <definedName name="DEP_22" localSheetId="56">'COM DO 18'!$AB$18</definedName>
    <definedName name="DEP_22" localSheetId="68">'COM DO 19'!$AB$18</definedName>
    <definedName name="DEP_22" localSheetId="8">'CSS 3P 14'!$AB$18</definedName>
    <definedName name="DEP_22" localSheetId="20">'CSS 3P 15'!$AB$18</definedName>
    <definedName name="DEP_22" localSheetId="32">'CSS 3P 16'!$AB$18</definedName>
    <definedName name="DEP_22" localSheetId="44">'CSS 3P 17'!$AB$18</definedName>
    <definedName name="DEP_22" localSheetId="57">'CSS 3P 18'!$AB$18</definedName>
    <definedName name="DEP_22" localSheetId="69">'CSS 3P 19'!$AB$18</definedName>
    <definedName name="DEP_22" localSheetId="9">'CSS DO 14'!$AB$18</definedName>
    <definedName name="DEP_22" localSheetId="21">'CSS DO 15'!$AB$18</definedName>
    <definedName name="DEP_22" localSheetId="33">'CSS DO 16'!$AB$18</definedName>
    <definedName name="DEP_22" localSheetId="45">'CSS DO 17'!$AB$18</definedName>
    <definedName name="DEP_22" localSheetId="58">'CSS DO 18'!$AB$18</definedName>
    <definedName name="DEP_22" localSheetId="70">'CSS DO 19'!$AB$18</definedName>
    <definedName name="DEP_22" localSheetId="0">#REF!</definedName>
    <definedName name="DEP_22" localSheetId="10">'LOI 3P 14'!$AB$18</definedName>
    <definedName name="DEP_22" localSheetId="22">'LOI 3P 15'!$AB$18</definedName>
    <definedName name="DEP_22" localSheetId="34">'LOI 3P 16'!$AB$18</definedName>
    <definedName name="DEP_22" localSheetId="46">'LOI 3P 17'!$AB$18</definedName>
    <definedName name="DEP_22" localSheetId="59">'LOI 3P 18'!$AB$18</definedName>
    <definedName name="DEP_22" localSheetId="71">'LOI 3P 19'!$AB$18</definedName>
    <definedName name="DEP_22" localSheetId="11">'LOI DO 14'!$AB$18</definedName>
    <definedName name="DEP_22" localSheetId="23">'LOI DO 15'!$AB$18</definedName>
    <definedName name="DEP_22" localSheetId="35">'LOI DO 16'!$AB$18</definedName>
    <definedName name="DEP_22" localSheetId="47">'LOI DO 17'!$AB$18</definedName>
    <definedName name="DEP_22" localSheetId="60">'LOI DO 18'!$AB$18</definedName>
    <definedName name="DEP_22" localSheetId="72">'LOI DO 19'!$AB$18</definedName>
    <definedName name="DEP_22" localSheetId="12">'NPO 3P 14'!$AB$18</definedName>
    <definedName name="DEP_22" localSheetId="24">'NPO 3P 15'!$AB$18</definedName>
    <definedName name="DEP_22" localSheetId="36">'NPO 3P 16'!$AB$18</definedName>
    <definedName name="DEP_22" localSheetId="48">'NPO 3P 17'!$AB$18</definedName>
    <definedName name="DEP_22" localSheetId="61">'NPO 3P 18'!$AB$18</definedName>
    <definedName name="DEP_22" localSheetId="73">'NPO 3P 19'!$AB$18</definedName>
    <definedName name="DEP_22" localSheetId="13">'NPO DO 14'!$AB$18</definedName>
    <definedName name="DEP_22" localSheetId="25">'NPO DO 15'!$AB$18</definedName>
    <definedName name="DEP_22" localSheetId="37">'NPO DO 16'!$AB$18</definedName>
    <definedName name="DEP_22" localSheetId="49">'NPO DO 17'!$AB$18</definedName>
    <definedName name="DEP_22" localSheetId="62">'NPO DO 18'!$AB$18</definedName>
    <definedName name="DEP_22" localSheetId="74">'NPO DO 19'!$AB$18</definedName>
    <definedName name="DEP_22" localSheetId="14">'P&amp;G 3P 14'!$AB$18</definedName>
    <definedName name="DEP_22" localSheetId="26">'P&amp;G 3P 15'!$AB$18</definedName>
    <definedName name="DEP_22" localSheetId="38">'P&amp;G 3P 16'!$AB$18</definedName>
    <definedName name="DEP_22" localSheetId="50">'P&amp;G 3P 17'!$AB$18</definedName>
    <definedName name="DEP_22" localSheetId="63">'P&amp;G 3P 18'!$AB$18</definedName>
    <definedName name="DEP_22" localSheetId="75">'P&amp;G 3P 19'!$AB$18</definedName>
    <definedName name="DEP_22" localSheetId="15">'P&amp;G DO 14'!$AB$18</definedName>
    <definedName name="DEP_22" localSheetId="27">'P&amp;G DO 15'!$AB$18</definedName>
    <definedName name="DEP_22" localSheetId="39">'P&amp;G DO 16'!$AB$18</definedName>
    <definedName name="DEP_22" localSheetId="51">'P&amp;G DO 17'!$AB$18</definedName>
    <definedName name="DEP_22" localSheetId="64">'P&amp;G DO 18'!$AB$18</definedName>
    <definedName name="DEP_22" localSheetId="76">'P&amp;G DO 19'!$AB$18</definedName>
    <definedName name="DEP_22" localSheetId="16">'RES 3P 14'!$AB$18</definedName>
    <definedName name="DEP_22" localSheetId="28">'RES 3P 15'!$AB$18</definedName>
    <definedName name="DEP_22" localSheetId="40">'RES 3P 16'!$AB$18</definedName>
    <definedName name="DEP_22" localSheetId="53">'RES 3P 17'!$AB$18</definedName>
    <definedName name="DEP_22" localSheetId="65">'RES 3P 18'!$AB$18</definedName>
    <definedName name="DEP_22" localSheetId="77">'RES 3P 19'!$AB$18</definedName>
    <definedName name="DEP_22" localSheetId="17">'RES DO 14'!$AB$18</definedName>
    <definedName name="DEP_22" localSheetId="29">'RES DO 15'!$AB$18</definedName>
    <definedName name="DEP_22" localSheetId="41">'RES DO 16'!$AB$18</definedName>
    <definedName name="DEP_22" localSheetId="54">'RES DO 17'!$AB$18</definedName>
    <definedName name="DEP_22" localSheetId="66">'RES DO 18'!$AB$18</definedName>
    <definedName name="DEP_22" localSheetId="78">'RES DO 19'!$AB$18</definedName>
    <definedName name="DEP_22">#REF!</definedName>
    <definedName name="DEP_23" localSheetId="6">'Com 3P 14'!$AC$18</definedName>
    <definedName name="DEP_23" localSheetId="18">'COM 3P 15'!$AC$18</definedName>
    <definedName name="DEP_23" localSheetId="30">'COM 3P 16'!$AC$18</definedName>
    <definedName name="DEP_23" localSheetId="42">'COM 3P 17'!$AC$18</definedName>
    <definedName name="DEP_23" localSheetId="52">'COM 3P 17 (11)'!$AC$18</definedName>
    <definedName name="DEP_23" localSheetId="55">'COM 3P 18'!$AC$18</definedName>
    <definedName name="DEP_23" localSheetId="67">'COM 3P 19'!$AC$18</definedName>
    <definedName name="DEP_23" localSheetId="7">'Com DO 14'!$AC$18</definedName>
    <definedName name="DEP_23" localSheetId="19">'COM DO 15'!$AC$18</definedName>
    <definedName name="DEP_23" localSheetId="31">'COM DO 16'!$AC$18</definedName>
    <definedName name="DEP_23" localSheetId="43">'COM DO 17'!$AC$18</definedName>
    <definedName name="DEP_23" localSheetId="56">'COM DO 18'!$AC$18</definedName>
    <definedName name="DEP_23" localSheetId="68">'COM DO 19'!$AC$18</definedName>
    <definedName name="DEP_23" localSheetId="8">'CSS 3P 14'!$AC$18</definedName>
    <definedName name="DEP_23" localSheetId="20">'CSS 3P 15'!$AC$18</definedName>
    <definedName name="DEP_23" localSheetId="32">'CSS 3P 16'!$AC$18</definedName>
    <definedName name="DEP_23" localSheetId="44">'CSS 3P 17'!$AC$18</definedName>
    <definedName name="DEP_23" localSheetId="57">'CSS 3P 18'!$AC$18</definedName>
    <definedName name="DEP_23" localSheetId="69">'CSS 3P 19'!$AC$18</definedName>
    <definedName name="DEP_23" localSheetId="9">'CSS DO 14'!$AC$18</definedName>
    <definedName name="DEP_23" localSheetId="21">'CSS DO 15'!$AC$18</definedName>
    <definedName name="DEP_23" localSheetId="33">'CSS DO 16'!$AC$18</definedName>
    <definedName name="DEP_23" localSheetId="45">'CSS DO 17'!$AC$18</definedName>
    <definedName name="DEP_23" localSheetId="58">'CSS DO 18'!$AC$18</definedName>
    <definedName name="DEP_23" localSheetId="70">'CSS DO 19'!$AC$18</definedName>
    <definedName name="DEP_23" localSheetId="0">#REF!</definedName>
    <definedName name="DEP_23" localSheetId="10">'LOI 3P 14'!$AC$18</definedName>
    <definedName name="DEP_23" localSheetId="22">'LOI 3P 15'!$AC$18</definedName>
    <definedName name="DEP_23" localSheetId="34">'LOI 3P 16'!$AC$18</definedName>
    <definedName name="DEP_23" localSheetId="46">'LOI 3P 17'!$AC$18</definedName>
    <definedName name="DEP_23" localSheetId="59">'LOI 3P 18'!$AC$18</definedName>
    <definedName name="DEP_23" localSheetId="71">'LOI 3P 19'!$AC$18</definedName>
    <definedName name="DEP_23" localSheetId="11">'LOI DO 14'!$AC$18</definedName>
    <definedName name="DEP_23" localSheetId="23">'LOI DO 15'!$AC$18</definedName>
    <definedName name="DEP_23" localSheetId="35">'LOI DO 16'!$AC$18</definedName>
    <definedName name="DEP_23" localSheetId="47">'LOI DO 17'!$AC$18</definedName>
    <definedName name="DEP_23" localSheetId="60">'LOI DO 18'!$AC$18</definedName>
    <definedName name="DEP_23" localSheetId="72">'LOI DO 19'!$AC$18</definedName>
    <definedName name="DEP_23" localSheetId="12">'NPO 3P 14'!$AC$18</definedName>
    <definedName name="DEP_23" localSheetId="24">'NPO 3P 15'!$AC$18</definedName>
    <definedName name="DEP_23" localSheetId="36">'NPO 3P 16'!$AC$18</definedName>
    <definedName name="DEP_23" localSheetId="48">'NPO 3P 17'!$AC$18</definedName>
    <definedName name="DEP_23" localSheetId="61">'NPO 3P 18'!$AC$18</definedName>
    <definedName name="DEP_23" localSheetId="73">'NPO 3P 19'!$AC$18</definedName>
    <definedName name="DEP_23" localSheetId="13">'NPO DO 14'!$AC$18</definedName>
    <definedName name="DEP_23" localSheetId="25">'NPO DO 15'!$AC$18</definedName>
    <definedName name="DEP_23" localSheetId="37">'NPO DO 16'!$AC$18</definedName>
    <definedName name="DEP_23" localSheetId="49">'NPO DO 17'!$AC$18</definedName>
    <definedName name="DEP_23" localSheetId="62">'NPO DO 18'!$AC$18</definedName>
    <definedName name="DEP_23" localSheetId="74">'NPO DO 19'!$AC$18</definedName>
    <definedName name="DEP_23" localSheetId="14">'P&amp;G 3P 14'!$AC$18</definedName>
    <definedName name="DEP_23" localSheetId="26">'P&amp;G 3P 15'!$AC$18</definedName>
    <definedName name="DEP_23" localSheetId="38">'P&amp;G 3P 16'!$AC$18</definedName>
    <definedName name="DEP_23" localSheetId="50">'P&amp;G 3P 17'!$AC$18</definedName>
    <definedName name="DEP_23" localSheetId="63">'P&amp;G 3P 18'!$AC$18</definedName>
    <definedName name="DEP_23" localSheetId="75">'P&amp;G 3P 19'!$AC$18</definedName>
    <definedName name="DEP_23" localSheetId="15">'P&amp;G DO 14'!$AC$18</definedName>
    <definedName name="DEP_23" localSheetId="27">'P&amp;G DO 15'!$AC$18</definedName>
    <definedName name="DEP_23" localSheetId="39">'P&amp;G DO 16'!$AC$18</definedName>
    <definedName name="DEP_23" localSheetId="51">'P&amp;G DO 17'!$AC$18</definedName>
    <definedName name="DEP_23" localSheetId="64">'P&amp;G DO 18'!$AC$18</definedName>
    <definedName name="DEP_23" localSheetId="76">'P&amp;G DO 19'!$AC$18</definedName>
    <definedName name="DEP_23" localSheetId="16">'RES 3P 14'!$AC$18</definedName>
    <definedName name="DEP_23" localSheetId="28">'RES 3P 15'!$AC$18</definedName>
    <definedName name="DEP_23" localSheetId="40">'RES 3P 16'!$AC$18</definedName>
    <definedName name="DEP_23" localSheetId="53">'RES 3P 17'!$AC$18</definedName>
    <definedName name="DEP_23" localSheetId="65">'RES 3P 18'!$AC$18</definedName>
    <definedName name="DEP_23" localSheetId="77">'RES 3P 19'!$AC$18</definedName>
    <definedName name="DEP_23" localSheetId="17">'RES DO 14'!$AC$18</definedName>
    <definedName name="DEP_23" localSheetId="29">'RES DO 15'!$AC$18</definedName>
    <definedName name="DEP_23" localSheetId="41">'RES DO 16'!$AC$18</definedName>
    <definedName name="DEP_23" localSheetId="54">'RES DO 17'!$AC$18</definedName>
    <definedName name="DEP_23" localSheetId="66">'RES DO 18'!$AC$18</definedName>
    <definedName name="DEP_23" localSheetId="78">'RES DO 19'!$AC$18</definedName>
    <definedName name="DEP_23">#REF!</definedName>
    <definedName name="DEP_24" localSheetId="6">'Com 3P 14'!$AD$18</definedName>
    <definedName name="DEP_24" localSheetId="18">'COM 3P 15'!$AD$18</definedName>
    <definedName name="DEP_24" localSheetId="30">'COM 3P 16'!$AD$18</definedName>
    <definedName name="DEP_24" localSheetId="42">'COM 3P 17'!$AD$18</definedName>
    <definedName name="DEP_24" localSheetId="52">'COM 3P 17 (11)'!$AD$18</definedName>
    <definedName name="DEP_24" localSheetId="55">'COM 3P 18'!$AD$18</definedName>
    <definedName name="DEP_24" localSheetId="67">'COM 3P 19'!$AD$18</definedName>
    <definedName name="DEP_24" localSheetId="7">'Com DO 14'!$AD$18</definedName>
    <definedName name="DEP_24" localSheetId="19">'COM DO 15'!$AD$18</definedName>
    <definedName name="DEP_24" localSheetId="31">'COM DO 16'!$AD$18</definedName>
    <definedName name="DEP_24" localSheetId="43">'COM DO 17'!$AD$18</definedName>
    <definedName name="DEP_24" localSheetId="56">'COM DO 18'!$AD$18</definedName>
    <definedName name="DEP_24" localSheetId="68">'COM DO 19'!$AD$18</definedName>
    <definedName name="DEP_24" localSheetId="8">'CSS 3P 14'!$AD$18</definedName>
    <definedName name="DEP_24" localSheetId="20">'CSS 3P 15'!$AD$18</definedName>
    <definedName name="DEP_24" localSheetId="32">'CSS 3P 16'!$AD$18</definedName>
    <definedName name="DEP_24" localSheetId="44">'CSS 3P 17'!$AD$18</definedName>
    <definedName name="DEP_24" localSheetId="57">'CSS 3P 18'!$AD$18</definedName>
    <definedName name="DEP_24" localSheetId="69">'CSS 3P 19'!$AD$18</definedName>
    <definedName name="DEP_24" localSheetId="9">'CSS DO 14'!$AD$18</definedName>
    <definedName name="DEP_24" localSheetId="21">'CSS DO 15'!$AD$18</definedName>
    <definedName name="DEP_24" localSheetId="33">'CSS DO 16'!$AD$18</definedName>
    <definedName name="DEP_24" localSheetId="45">'CSS DO 17'!$AD$18</definedName>
    <definedName name="DEP_24" localSheetId="58">'CSS DO 18'!$AD$18</definedName>
    <definedName name="DEP_24" localSheetId="70">'CSS DO 19'!$AD$18</definedName>
    <definedName name="DEP_24" localSheetId="0">#REF!</definedName>
    <definedName name="DEP_24" localSheetId="10">'LOI 3P 14'!$AD$18</definedName>
    <definedName name="DEP_24" localSheetId="22">'LOI 3P 15'!$AD$18</definedName>
    <definedName name="DEP_24" localSheetId="34">'LOI 3P 16'!$AD$18</definedName>
    <definedName name="DEP_24" localSheetId="46">'LOI 3P 17'!$AD$18</definedName>
    <definedName name="DEP_24" localSheetId="59">'LOI 3P 18'!$AD$18</definedName>
    <definedName name="DEP_24" localSheetId="71">'LOI 3P 19'!$AD$18</definedName>
    <definedName name="DEP_24" localSheetId="11">'LOI DO 14'!$AD$18</definedName>
    <definedName name="DEP_24" localSheetId="23">'LOI DO 15'!$AD$18</definedName>
    <definedName name="DEP_24" localSheetId="35">'LOI DO 16'!$AD$18</definedName>
    <definedName name="DEP_24" localSheetId="47">'LOI DO 17'!$AD$18</definedName>
    <definedName name="DEP_24" localSheetId="60">'LOI DO 18'!$AD$18</definedName>
    <definedName name="DEP_24" localSheetId="72">'LOI DO 19'!$AD$18</definedName>
    <definedName name="DEP_24" localSheetId="12">'NPO 3P 14'!$AD$18</definedName>
    <definedName name="DEP_24" localSheetId="24">'NPO 3P 15'!$AD$18</definedName>
    <definedName name="DEP_24" localSheetId="36">'NPO 3P 16'!$AD$18</definedName>
    <definedName name="DEP_24" localSheetId="48">'NPO 3P 17'!$AD$18</definedName>
    <definedName name="DEP_24" localSheetId="61">'NPO 3P 18'!$AD$18</definedName>
    <definedName name="DEP_24" localSheetId="73">'NPO 3P 19'!$AD$18</definedName>
    <definedName name="DEP_24" localSheetId="13">'NPO DO 14'!$AD$18</definedName>
    <definedName name="DEP_24" localSheetId="25">'NPO DO 15'!$AD$18</definedName>
    <definedName name="DEP_24" localSheetId="37">'NPO DO 16'!$AD$18</definedName>
    <definedName name="DEP_24" localSheetId="49">'NPO DO 17'!$AD$18</definedName>
    <definedName name="DEP_24" localSheetId="62">'NPO DO 18'!$AD$18</definedName>
    <definedName name="DEP_24" localSheetId="74">'NPO DO 19'!$AD$18</definedName>
    <definedName name="DEP_24" localSheetId="14">'P&amp;G 3P 14'!$AD$18</definedName>
    <definedName name="DEP_24" localSheetId="26">'P&amp;G 3P 15'!$AD$18</definedName>
    <definedName name="DEP_24" localSheetId="38">'P&amp;G 3P 16'!$AD$18</definedName>
    <definedName name="DEP_24" localSheetId="50">'P&amp;G 3P 17'!$AD$18</definedName>
    <definedName name="DEP_24" localSheetId="63">'P&amp;G 3P 18'!$AD$18</definedName>
    <definedName name="DEP_24" localSheetId="75">'P&amp;G 3P 19'!$AD$18</definedName>
    <definedName name="DEP_24" localSheetId="15">'P&amp;G DO 14'!$AD$18</definedName>
    <definedName name="DEP_24" localSheetId="27">'P&amp;G DO 15'!$AD$18</definedName>
    <definedName name="DEP_24" localSheetId="39">'P&amp;G DO 16'!$AD$18</definedName>
    <definedName name="DEP_24" localSheetId="51">'P&amp;G DO 17'!$AD$18</definedName>
    <definedName name="DEP_24" localSheetId="64">'P&amp;G DO 18'!$AD$18</definedName>
    <definedName name="DEP_24" localSheetId="76">'P&amp;G DO 19'!$AD$18</definedName>
    <definedName name="DEP_24" localSheetId="16">'RES 3P 14'!$AD$18</definedName>
    <definedName name="DEP_24" localSheetId="28">'RES 3P 15'!$AD$18</definedName>
    <definedName name="DEP_24" localSheetId="40">'RES 3P 16'!$AD$18</definedName>
    <definedName name="DEP_24" localSheetId="53">'RES 3P 17'!$AD$18</definedName>
    <definedName name="DEP_24" localSheetId="65">'RES 3P 18'!$AD$18</definedName>
    <definedName name="DEP_24" localSheetId="77">'RES 3P 19'!$AD$18</definedName>
    <definedName name="DEP_24" localSheetId="17">'RES DO 14'!$AD$18</definedName>
    <definedName name="DEP_24" localSheetId="29">'RES DO 15'!$AD$18</definedName>
    <definedName name="DEP_24" localSheetId="41">'RES DO 16'!$AD$18</definedName>
    <definedName name="DEP_24" localSheetId="54">'RES DO 17'!$AD$18</definedName>
    <definedName name="DEP_24" localSheetId="66">'RES DO 18'!$AD$18</definedName>
    <definedName name="DEP_24" localSheetId="78">'RES DO 19'!$AD$18</definedName>
    <definedName name="DEP_24">#REF!</definedName>
    <definedName name="DEP_25" localSheetId="6">'Com 3P 14'!$AE$18</definedName>
    <definedName name="DEP_25" localSheetId="18">'COM 3P 15'!$AE$18</definedName>
    <definedName name="DEP_25" localSheetId="30">'COM 3P 16'!$AE$18</definedName>
    <definedName name="DEP_25" localSheetId="42">'COM 3P 17'!$AE$18</definedName>
    <definedName name="DEP_25" localSheetId="52">'COM 3P 17 (11)'!$AE$18</definedName>
    <definedName name="DEP_25" localSheetId="55">'COM 3P 18'!$AE$18</definedName>
    <definedName name="DEP_25" localSheetId="67">'COM 3P 19'!$AE$18</definedName>
    <definedName name="DEP_25" localSheetId="7">'Com DO 14'!$AE$18</definedName>
    <definedName name="DEP_25" localSheetId="19">'COM DO 15'!$AE$18</definedName>
    <definedName name="DEP_25" localSheetId="31">'COM DO 16'!$AE$18</definedName>
    <definedName name="DEP_25" localSheetId="43">'COM DO 17'!$AE$18</definedName>
    <definedName name="DEP_25" localSheetId="56">'COM DO 18'!$AE$18</definedName>
    <definedName name="DEP_25" localSheetId="68">'COM DO 19'!$AE$18</definedName>
    <definedName name="DEP_25" localSheetId="8">'CSS 3P 14'!$AE$18</definedName>
    <definedName name="DEP_25" localSheetId="20">'CSS 3P 15'!$AE$18</definedName>
    <definedName name="DEP_25" localSheetId="32">'CSS 3P 16'!$AE$18</definedName>
    <definedName name="DEP_25" localSheetId="44">'CSS 3P 17'!$AE$18</definedName>
    <definedName name="DEP_25" localSheetId="57">'CSS 3P 18'!$AE$18</definedName>
    <definedName name="DEP_25" localSheetId="69">'CSS 3P 19'!$AE$18</definedName>
    <definedName name="DEP_25" localSheetId="9">'CSS DO 14'!$AE$18</definedName>
    <definedName name="DEP_25" localSheetId="21">'CSS DO 15'!$AE$18</definedName>
    <definedName name="DEP_25" localSheetId="33">'CSS DO 16'!$AE$18</definedName>
    <definedName name="DEP_25" localSheetId="45">'CSS DO 17'!$AE$18</definedName>
    <definedName name="DEP_25" localSheetId="58">'CSS DO 18'!$AE$18</definedName>
    <definedName name="DEP_25" localSheetId="70">'CSS DO 19'!$AE$18</definedName>
    <definedName name="DEP_25" localSheetId="0">#REF!</definedName>
    <definedName name="DEP_25" localSheetId="10">'LOI 3P 14'!$AE$18</definedName>
    <definedName name="DEP_25" localSheetId="22">'LOI 3P 15'!$AE$18</definedName>
    <definedName name="DEP_25" localSheetId="34">'LOI 3P 16'!$AE$18</definedName>
    <definedName name="DEP_25" localSheetId="46">'LOI 3P 17'!$AE$18</definedName>
    <definedName name="DEP_25" localSheetId="59">'LOI 3P 18'!$AE$18</definedName>
    <definedName name="DEP_25" localSheetId="71">'LOI 3P 19'!$AE$18</definedName>
    <definedName name="DEP_25" localSheetId="11">'LOI DO 14'!$AE$18</definedName>
    <definedName name="DEP_25" localSheetId="23">'LOI DO 15'!$AE$18</definedName>
    <definedName name="DEP_25" localSheetId="35">'LOI DO 16'!$AE$18</definedName>
    <definedName name="DEP_25" localSheetId="47">'LOI DO 17'!$AE$18</definedName>
    <definedName name="DEP_25" localSheetId="60">'LOI DO 18'!$AE$18</definedName>
    <definedName name="DEP_25" localSheetId="72">'LOI DO 19'!$AE$18</definedName>
    <definedName name="DEP_25" localSheetId="12">'NPO 3P 14'!$AE$18</definedName>
    <definedName name="DEP_25" localSheetId="24">'NPO 3P 15'!$AE$18</definedName>
    <definedName name="DEP_25" localSheetId="36">'NPO 3P 16'!$AE$18</definedName>
    <definedName name="DEP_25" localSheetId="48">'NPO 3P 17'!$AE$18</definedName>
    <definedName name="DEP_25" localSheetId="61">'NPO 3P 18'!$AE$18</definedName>
    <definedName name="DEP_25" localSheetId="73">'NPO 3P 19'!$AE$18</definedName>
    <definedName name="DEP_25" localSheetId="13">'NPO DO 14'!$AE$18</definedName>
    <definedName name="DEP_25" localSheetId="25">'NPO DO 15'!$AE$18</definedName>
    <definedName name="DEP_25" localSheetId="37">'NPO DO 16'!$AE$18</definedName>
    <definedName name="DEP_25" localSheetId="49">'NPO DO 17'!$AE$18</definedName>
    <definedName name="DEP_25" localSheetId="62">'NPO DO 18'!$AE$18</definedName>
    <definedName name="DEP_25" localSheetId="74">'NPO DO 19'!$AE$18</definedName>
    <definedName name="DEP_25" localSheetId="14">'P&amp;G 3P 14'!$AE$18</definedName>
    <definedName name="DEP_25" localSheetId="26">'P&amp;G 3P 15'!$AE$18</definedName>
    <definedName name="DEP_25" localSheetId="38">'P&amp;G 3P 16'!$AE$18</definedName>
    <definedName name="DEP_25" localSheetId="50">'P&amp;G 3P 17'!$AE$18</definedName>
    <definedName name="DEP_25" localSheetId="63">'P&amp;G 3P 18'!$AE$18</definedName>
    <definedName name="DEP_25" localSheetId="75">'P&amp;G 3P 19'!$AE$18</definedName>
    <definedName name="DEP_25" localSheetId="15">'P&amp;G DO 14'!$AE$18</definedName>
    <definedName name="DEP_25" localSheetId="27">'P&amp;G DO 15'!$AE$18</definedName>
    <definedName name="DEP_25" localSheetId="39">'P&amp;G DO 16'!$AE$18</definedName>
    <definedName name="DEP_25" localSheetId="51">'P&amp;G DO 17'!$AE$18</definedName>
    <definedName name="DEP_25" localSheetId="64">'P&amp;G DO 18'!$AE$18</definedName>
    <definedName name="DEP_25" localSheetId="76">'P&amp;G DO 19'!$AE$18</definedName>
    <definedName name="DEP_25" localSheetId="16">'RES 3P 14'!$AE$18</definedName>
    <definedName name="DEP_25" localSheetId="28">'RES 3P 15'!$AE$18</definedName>
    <definedName name="DEP_25" localSheetId="40">'RES 3P 16'!$AE$18</definedName>
    <definedName name="DEP_25" localSheetId="53">'RES 3P 17'!$AE$18</definedName>
    <definedName name="DEP_25" localSheetId="65">'RES 3P 18'!$AE$18</definedName>
    <definedName name="DEP_25" localSheetId="77">'RES 3P 19'!$AE$18</definedName>
    <definedName name="DEP_25" localSheetId="17">'RES DO 14'!$AE$18</definedName>
    <definedName name="DEP_25" localSheetId="29">'RES DO 15'!$AE$18</definedName>
    <definedName name="DEP_25" localSheetId="41">'RES DO 16'!$AE$18</definedName>
    <definedName name="DEP_25" localSheetId="54">'RES DO 17'!$AE$18</definedName>
    <definedName name="DEP_25" localSheetId="66">'RES DO 18'!$AE$18</definedName>
    <definedName name="DEP_25" localSheetId="78">'RES DO 19'!$AE$18</definedName>
    <definedName name="DEP_25">#REF!</definedName>
    <definedName name="DEP_26" localSheetId="6">'Com 3P 14'!$AF$18</definedName>
    <definedName name="DEP_26" localSheetId="18">'COM 3P 15'!$AF$18</definedName>
    <definedName name="DEP_26" localSheetId="30">'COM 3P 16'!$AF$18</definedName>
    <definedName name="DEP_26" localSheetId="42">'COM 3P 17'!$AF$18</definedName>
    <definedName name="DEP_26" localSheetId="52">'COM 3P 17 (11)'!$AF$18</definedName>
    <definedName name="DEP_26" localSheetId="55">'COM 3P 18'!$AF$18</definedName>
    <definedName name="DEP_26" localSheetId="67">'COM 3P 19'!$AF$18</definedName>
    <definedName name="DEP_26" localSheetId="7">'Com DO 14'!$AF$18</definedName>
    <definedName name="DEP_26" localSheetId="19">'COM DO 15'!$AF$18</definedName>
    <definedName name="DEP_26" localSheetId="31">'COM DO 16'!$AF$18</definedName>
    <definedName name="DEP_26" localSheetId="43">'COM DO 17'!$AF$18</definedName>
    <definedName name="DEP_26" localSheetId="56">'COM DO 18'!$AF$18</definedName>
    <definedName name="DEP_26" localSheetId="68">'COM DO 19'!$AF$18</definedName>
    <definedName name="DEP_26" localSheetId="8">'CSS 3P 14'!$AF$18</definedName>
    <definedName name="DEP_26" localSheetId="20">'CSS 3P 15'!$AF$18</definedName>
    <definedName name="DEP_26" localSheetId="32">'CSS 3P 16'!$AF$18</definedName>
    <definedName name="DEP_26" localSheetId="44">'CSS 3P 17'!$AF$18</definedName>
    <definedName name="DEP_26" localSheetId="57">'CSS 3P 18'!$AF$18</definedName>
    <definedName name="DEP_26" localSheetId="69">'CSS 3P 19'!$AF$18</definedName>
    <definedName name="DEP_26" localSheetId="9">'CSS DO 14'!$AF$18</definedName>
    <definedName name="DEP_26" localSheetId="21">'CSS DO 15'!$AF$18</definedName>
    <definedName name="DEP_26" localSheetId="33">'CSS DO 16'!$AF$18</definedName>
    <definedName name="DEP_26" localSheetId="45">'CSS DO 17'!$AF$18</definedName>
    <definedName name="DEP_26" localSheetId="58">'CSS DO 18'!$AF$18</definedName>
    <definedName name="DEP_26" localSheetId="70">'CSS DO 19'!$AF$18</definedName>
    <definedName name="DEP_26" localSheetId="0">#REF!</definedName>
    <definedName name="DEP_26" localSheetId="10">'LOI 3P 14'!$AF$18</definedName>
    <definedName name="DEP_26" localSheetId="22">'LOI 3P 15'!$AF$18</definedName>
    <definedName name="DEP_26" localSheetId="34">'LOI 3P 16'!$AF$18</definedName>
    <definedName name="DEP_26" localSheetId="46">'LOI 3P 17'!$AF$18</definedName>
    <definedName name="DEP_26" localSheetId="59">'LOI 3P 18'!$AF$18</definedName>
    <definedName name="DEP_26" localSheetId="71">'LOI 3P 19'!$AF$18</definedName>
    <definedName name="DEP_26" localSheetId="11">'LOI DO 14'!$AF$18</definedName>
    <definedName name="DEP_26" localSheetId="23">'LOI DO 15'!$AF$18</definedName>
    <definedName name="DEP_26" localSheetId="35">'LOI DO 16'!$AF$18</definedName>
    <definedName name="DEP_26" localSheetId="47">'LOI DO 17'!$AF$18</definedName>
    <definedName name="DEP_26" localSheetId="60">'LOI DO 18'!$AF$18</definedName>
    <definedName name="DEP_26" localSheetId="72">'LOI DO 19'!$AF$18</definedName>
    <definedName name="DEP_26" localSheetId="12">'NPO 3P 14'!$AF$18</definedName>
    <definedName name="DEP_26" localSheetId="24">'NPO 3P 15'!$AF$18</definedName>
    <definedName name="DEP_26" localSheetId="36">'NPO 3P 16'!$AF$18</definedName>
    <definedName name="DEP_26" localSheetId="48">'NPO 3P 17'!$AF$18</definedName>
    <definedName name="DEP_26" localSheetId="61">'NPO 3P 18'!$AF$18</definedName>
    <definedName name="DEP_26" localSheetId="73">'NPO 3P 19'!$AF$18</definedName>
    <definedName name="DEP_26" localSheetId="13">'NPO DO 14'!$AF$18</definedName>
    <definedName name="DEP_26" localSheetId="25">'NPO DO 15'!$AF$18</definedName>
    <definedName name="DEP_26" localSheetId="37">'NPO DO 16'!$AF$18</definedName>
    <definedName name="DEP_26" localSheetId="49">'NPO DO 17'!$AF$18</definedName>
    <definedName name="DEP_26" localSheetId="62">'NPO DO 18'!$AF$18</definedName>
    <definedName name="DEP_26" localSheetId="74">'NPO DO 19'!$AF$18</definedName>
    <definedName name="DEP_26" localSheetId="14">'P&amp;G 3P 14'!$AF$18</definedName>
    <definedName name="DEP_26" localSheetId="26">'P&amp;G 3P 15'!$AF$18</definedName>
    <definedName name="DEP_26" localSheetId="38">'P&amp;G 3P 16'!$AF$18</definedName>
    <definedName name="DEP_26" localSheetId="50">'P&amp;G 3P 17'!$AF$18</definedName>
    <definedName name="DEP_26" localSheetId="63">'P&amp;G 3P 18'!$AF$18</definedName>
    <definedName name="DEP_26" localSheetId="75">'P&amp;G 3P 19'!$AF$18</definedName>
    <definedName name="DEP_26" localSheetId="15">'P&amp;G DO 14'!$AF$18</definedName>
    <definedName name="DEP_26" localSheetId="27">'P&amp;G DO 15'!$AF$18</definedName>
    <definedName name="DEP_26" localSheetId="39">'P&amp;G DO 16'!$AF$18</definedName>
    <definedName name="DEP_26" localSheetId="51">'P&amp;G DO 17'!$AF$18</definedName>
    <definedName name="DEP_26" localSheetId="64">'P&amp;G DO 18'!$AF$18</definedName>
    <definedName name="DEP_26" localSheetId="76">'P&amp;G DO 19'!$AF$18</definedName>
    <definedName name="DEP_26" localSheetId="16">'RES 3P 14'!$AF$18</definedName>
    <definedName name="DEP_26" localSheetId="28">'RES 3P 15'!$AF$18</definedName>
    <definedName name="DEP_26" localSheetId="40">'RES 3P 16'!$AF$18</definedName>
    <definedName name="DEP_26" localSheetId="53">'RES 3P 17'!$AF$18</definedName>
    <definedName name="DEP_26" localSheetId="65">'RES 3P 18'!$AF$18</definedName>
    <definedName name="DEP_26" localSheetId="77">'RES 3P 19'!$AF$18</definedName>
    <definedName name="DEP_26" localSheetId="17">'RES DO 14'!$AF$18</definedName>
    <definedName name="DEP_26" localSheetId="29">'RES DO 15'!$AF$18</definedName>
    <definedName name="DEP_26" localSheetId="41">'RES DO 16'!$AF$18</definedName>
    <definedName name="DEP_26" localSheetId="54">'RES DO 17'!$AF$18</definedName>
    <definedName name="DEP_26" localSheetId="66">'RES DO 18'!$AF$18</definedName>
    <definedName name="DEP_26" localSheetId="78">'RES DO 19'!$AF$18</definedName>
    <definedName name="DEP_26">#REF!</definedName>
    <definedName name="DEP_27" localSheetId="6">'Com 3P 14'!$AG$18</definedName>
    <definedName name="DEP_27" localSheetId="18">'COM 3P 15'!$AG$18</definedName>
    <definedName name="DEP_27" localSheetId="30">'COM 3P 16'!$AG$18</definedName>
    <definedName name="DEP_27" localSheetId="42">'COM 3P 17'!$AG$18</definedName>
    <definedName name="DEP_27" localSheetId="52">'COM 3P 17 (11)'!$AG$18</definedName>
    <definedName name="DEP_27" localSheetId="55">'COM 3P 18'!$AG$18</definedName>
    <definedName name="DEP_27" localSheetId="67">'COM 3P 19'!$AG$18</definedName>
    <definedName name="DEP_27" localSheetId="7">'Com DO 14'!$AG$18</definedName>
    <definedName name="DEP_27" localSheetId="19">'COM DO 15'!$AG$18</definedName>
    <definedName name="DEP_27" localSheetId="31">'COM DO 16'!$AG$18</definedName>
    <definedName name="DEP_27" localSheetId="43">'COM DO 17'!$AG$18</definedName>
    <definedName name="DEP_27" localSheetId="56">'COM DO 18'!$AG$18</definedName>
    <definedName name="DEP_27" localSheetId="68">'COM DO 19'!$AG$18</definedName>
    <definedName name="DEP_27" localSheetId="8">'CSS 3P 14'!$AG$18</definedName>
    <definedName name="DEP_27" localSheetId="20">'CSS 3P 15'!$AG$18</definedName>
    <definedName name="DEP_27" localSheetId="32">'CSS 3P 16'!$AG$18</definedName>
    <definedName name="DEP_27" localSheetId="44">'CSS 3P 17'!$AG$18</definedName>
    <definedName name="DEP_27" localSheetId="57">'CSS 3P 18'!$AG$18</definedName>
    <definedName name="DEP_27" localSheetId="69">'CSS 3P 19'!$AG$18</definedName>
    <definedName name="DEP_27" localSheetId="9">'CSS DO 14'!$AG$18</definedName>
    <definedName name="DEP_27" localSheetId="21">'CSS DO 15'!$AG$18</definedName>
    <definedName name="DEP_27" localSheetId="33">'CSS DO 16'!$AG$18</definedName>
    <definedName name="DEP_27" localSheetId="45">'CSS DO 17'!$AG$18</definedName>
    <definedName name="DEP_27" localSheetId="58">'CSS DO 18'!$AG$18</definedName>
    <definedName name="DEP_27" localSheetId="70">'CSS DO 19'!$AG$18</definedName>
    <definedName name="DEP_27" localSheetId="0">#REF!</definedName>
    <definedName name="DEP_27" localSheetId="10">'LOI 3P 14'!$AG$18</definedName>
    <definedName name="DEP_27" localSheetId="22">'LOI 3P 15'!$AG$18</definedName>
    <definedName name="DEP_27" localSheetId="34">'LOI 3P 16'!$AG$18</definedName>
    <definedName name="DEP_27" localSheetId="46">'LOI 3P 17'!$AG$18</definedName>
    <definedName name="DEP_27" localSheetId="59">'LOI 3P 18'!$AG$18</definedName>
    <definedName name="DEP_27" localSheetId="71">'LOI 3P 19'!$AG$18</definedName>
    <definedName name="DEP_27" localSheetId="11">'LOI DO 14'!$AG$18</definedName>
    <definedName name="DEP_27" localSheetId="23">'LOI DO 15'!$AG$18</definedName>
    <definedName name="DEP_27" localSheetId="35">'LOI DO 16'!$AG$18</definedName>
    <definedName name="DEP_27" localSheetId="47">'LOI DO 17'!$AG$18</definedName>
    <definedName name="DEP_27" localSheetId="60">'LOI DO 18'!$AG$18</definedName>
    <definedName name="DEP_27" localSheetId="72">'LOI DO 19'!$AG$18</definedName>
    <definedName name="DEP_27" localSheetId="12">'NPO 3P 14'!$AG$18</definedName>
    <definedName name="DEP_27" localSheetId="24">'NPO 3P 15'!$AG$18</definedName>
    <definedName name="DEP_27" localSheetId="36">'NPO 3P 16'!$AG$18</definedName>
    <definedName name="DEP_27" localSheetId="48">'NPO 3P 17'!$AG$18</definedName>
    <definedName name="DEP_27" localSheetId="61">'NPO 3P 18'!$AG$18</definedName>
    <definedName name="DEP_27" localSheetId="73">'NPO 3P 19'!$AG$18</definedName>
    <definedName name="DEP_27" localSheetId="13">'NPO DO 14'!$AG$18</definedName>
    <definedName name="DEP_27" localSheetId="25">'NPO DO 15'!$AG$18</definedName>
    <definedName name="DEP_27" localSheetId="37">'NPO DO 16'!$AG$18</definedName>
    <definedName name="DEP_27" localSheetId="49">'NPO DO 17'!$AG$18</definedName>
    <definedName name="DEP_27" localSheetId="62">'NPO DO 18'!$AG$18</definedName>
    <definedName name="DEP_27" localSheetId="74">'NPO DO 19'!$AG$18</definedName>
    <definedName name="DEP_27" localSheetId="14">'P&amp;G 3P 14'!$AG$18</definedName>
    <definedName name="DEP_27" localSheetId="26">'P&amp;G 3P 15'!$AG$18</definedName>
    <definedName name="DEP_27" localSheetId="38">'P&amp;G 3P 16'!$AG$18</definedName>
    <definedName name="DEP_27" localSheetId="50">'P&amp;G 3P 17'!$AG$18</definedName>
    <definedName name="DEP_27" localSheetId="63">'P&amp;G 3P 18'!$AG$18</definedName>
    <definedName name="DEP_27" localSheetId="75">'P&amp;G 3P 19'!$AG$18</definedName>
    <definedName name="DEP_27" localSheetId="15">'P&amp;G DO 14'!$AG$18</definedName>
    <definedName name="DEP_27" localSheetId="27">'P&amp;G DO 15'!$AG$18</definedName>
    <definedName name="DEP_27" localSheetId="39">'P&amp;G DO 16'!$AG$18</definedName>
    <definedName name="DEP_27" localSheetId="51">'P&amp;G DO 17'!$AG$18</definedName>
    <definedName name="DEP_27" localSheetId="64">'P&amp;G DO 18'!$AG$18</definedName>
    <definedName name="DEP_27" localSheetId="76">'P&amp;G DO 19'!$AG$18</definedName>
    <definedName name="DEP_27" localSheetId="16">'RES 3P 14'!$AG$18</definedName>
    <definedName name="DEP_27" localSheetId="28">'RES 3P 15'!$AG$18</definedName>
    <definedName name="DEP_27" localSheetId="40">'RES 3P 16'!$AG$18</definedName>
    <definedName name="DEP_27" localSheetId="53">'RES 3P 17'!$AG$18</definedName>
    <definedName name="DEP_27" localSheetId="65">'RES 3P 18'!$AG$18</definedName>
    <definedName name="DEP_27" localSheetId="77">'RES 3P 19'!$AG$18</definedName>
    <definedName name="DEP_27" localSheetId="17">'RES DO 14'!$AG$18</definedName>
    <definedName name="DEP_27" localSheetId="29">'RES DO 15'!$AG$18</definedName>
    <definedName name="DEP_27" localSheetId="41">'RES DO 16'!$AG$18</definedName>
    <definedName name="DEP_27" localSheetId="54">'RES DO 17'!$AG$18</definedName>
    <definedName name="DEP_27" localSheetId="66">'RES DO 18'!$AG$18</definedName>
    <definedName name="DEP_27" localSheetId="78">'RES DO 19'!$AG$18</definedName>
    <definedName name="DEP_27">#REF!</definedName>
    <definedName name="DEP_28" localSheetId="6">'Com 3P 14'!$AH$18</definedName>
    <definedName name="DEP_28" localSheetId="18">'COM 3P 15'!$AH$18</definedName>
    <definedName name="DEP_28" localSheetId="30">'COM 3P 16'!$AH$18</definedName>
    <definedName name="DEP_28" localSheetId="42">'COM 3P 17'!$AH$18</definedName>
    <definedName name="DEP_28" localSheetId="52">'COM 3P 17 (11)'!$AH$18</definedName>
    <definedName name="DEP_28" localSheetId="55">'COM 3P 18'!$AH$18</definedName>
    <definedName name="DEP_28" localSheetId="67">'COM 3P 19'!$AH$18</definedName>
    <definedName name="DEP_28" localSheetId="7">'Com DO 14'!$AH$18</definedName>
    <definedName name="DEP_28" localSheetId="19">'COM DO 15'!$AH$18</definedName>
    <definedName name="DEP_28" localSheetId="31">'COM DO 16'!$AH$18</definedName>
    <definedName name="DEP_28" localSheetId="43">'COM DO 17'!$AH$18</definedName>
    <definedName name="DEP_28" localSheetId="56">'COM DO 18'!$AH$18</definedName>
    <definedName name="DEP_28" localSheetId="68">'COM DO 19'!$AH$18</definedName>
    <definedName name="DEP_28" localSheetId="8">'CSS 3P 14'!$AH$18</definedName>
    <definedName name="DEP_28" localSheetId="20">'CSS 3P 15'!$AH$18</definedName>
    <definedName name="DEP_28" localSheetId="32">'CSS 3P 16'!$AH$18</definedName>
    <definedName name="DEP_28" localSheetId="44">'CSS 3P 17'!$AH$18</definedName>
    <definedName name="DEP_28" localSheetId="57">'CSS 3P 18'!$AH$18</definedName>
    <definedName name="DEP_28" localSheetId="69">'CSS 3P 19'!$AH$18</definedName>
    <definedName name="DEP_28" localSheetId="9">'CSS DO 14'!$AH$18</definedName>
    <definedName name="DEP_28" localSheetId="21">'CSS DO 15'!$AH$18</definedName>
    <definedName name="DEP_28" localSheetId="33">'CSS DO 16'!$AH$18</definedName>
    <definedName name="DEP_28" localSheetId="45">'CSS DO 17'!$AH$18</definedName>
    <definedName name="DEP_28" localSheetId="58">'CSS DO 18'!$AH$18</definedName>
    <definedName name="DEP_28" localSheetId="70">'CSS DO 19'!$AH$18</definedName>
    <definedName name="DEP_28" localSheetId="0">#REF!</definedName>
    <definedName name="DEP_28" localSheetId="10">'LOI 3P 14'!$AH$18</definedName>
    <definedName name="DEP_28" localSheetId="22">'LOI 3P 15'!$AH$18</definedName>
    <definedName name="DEP_28" localSheetId="34">'LOI 3P 16'!$AH$18</definedName>
    <definedName name="DEP_28" localSheetId="46">'LOI 3P 17'!$AH$18</definedName>
    <definedName name="DEP_28" localSheetId="59">'LOI 3P 18'!$AH$18</definedName>
    <definedName name="DEP_28" localSheetId="71">'LOI 3P 19'!$AH$18</definedName>
    <definedName name="DEP_28" localSheetId="11">'LOI DO 14'!$AH$18</definedName>
    <definedName name="DEP_28" localSheetId="23">'LOI DO 15'!$AH$18</definedName>
    <definedName name="DEP_28" localSheetId="35">'LOI DO 16'!$AH$18</definedName>
    <definedName name="DEP_28" localSheetId="47">'LOI DO 17'!$AH$18</definedName>
    <definedName name="DEP_28" localSheetId="60">'LOI DO 18'!$AH$18</definedName>
    <definedName name="DEP_28" localSheetId="72">'LOI DO 19'!$AH$18</definedName>
    <definedName name="DEP_28" localSheetId="12">'NPO 3P 14'!$AH$18</definedName>
    <definedName name="DEP_28" localSheetId="24">'NPO 3P 15'!$AH$18</definedName>
    <definedName name="DEP_28" localSheetId="36">'NPO 3P 16'!$AH$18</definedName>
    <definedName name="DEP_28" localSheetId="48">'NPO 3P 17'!$AH$18</definedName>
    <definedName name="DEP_28" localSheetId="61">'NPO 3P 18'!$AH$18</definedName>
    <definedName name="DEP_28" localSheetId="73">'NPO 3P 19'!$AH$18</definedName>
    <definedName name="DEP_28" localSheetId="13">'NPO DO 14'!$AH$18</definedName>
    <definedName name="DEP_28" localSheetId="25">'NPO DO 15'!$AH$18</definedName>
    <definedName name="DEP_28" localSheetId="37">'NPO DO 16'!$AH$18</definedName>
    <definedName name="DEP_28" localSheetId="49">'NPO DO 17'!$AH$18</definedName>
    <definedName name="DEP_28" localSheetId="62">'NPO DO 18'!$AH$18</definedName>
    <definedName name="DEP_28" localSheetId="74">'NPO DO 19'!$AH$18</definedName>
    <definedName name="DEP_28" localSheetId="14">'P&amp;G 3P 14'!$AH$18</definedName>
    <definedName name="DEP_28" localSheetId="26">'P&amp;G 3P 15'!$AH$18</definedName>
    <definedName name="DEP_28" localSheetId="38">'P&amp;G 3P 16'!$AH$18</definedName>
    <definedName name="DEP_28" localSheetId="50">'P&amp;G 3P 17'!$AH$18</definedName>
    <definedName name="DEP_28" localSheetId="63">'P&amp;G 3P 18'!$AH$18</definedName>
    <definedName name="DEP_28" localSheetId="75">'P&amp;G 3P 19'!$AH$18</definedName>
    <definedName name="DEP_28" localSheetId="15">'P&amp;G DO 14'!$AH$18</definedName>
    <definedName name="DEP_28" localSheetId="27">'P&amp;G DO 15'!$AH$18</definedName>
    <definedName name="DEP_28" localSheetId="39">'P&amp;G DO 16'!$AH$18</definedName>
    <definedName name="DEP_28" localSheetId="51">'P&amp;G DO 17'!$AH$18</definedName>
    <definedName name="DEP_28" localSheetId="64">'P&amp;G DO 18'!$AH$18</definedName>
    <definedName name="DEP_28" localSheetId="76">'P&amp;G DO 19'!$AH$18</definedName>
    <definedName name="DEP_28" localSheetId="16">'RES 3P 14'!$AH$18</definedName>
    <definedName name="DEP_28" localSheetId="28">'RES 3P 15'!$AH$18</definedName>
    <definedName name="DEP_28" localSheetId="40">'RES 3P 16'!$AH$18</definedName>
    <definedName name="DEP_28" localSheetId="53">'RES 3P 17'!$AH$18</definedName>
    <definedName name="DEP_28" localSheetId="65">'RES 3P 18'!$AH$18</definedName>
    <definedName name="DEP_28" localSheetId="77">'RES 3P 19'!$AH$18</definedName>
    <definedName name="DEP_28" localSheetId="17">'RES DO 14'!$AH$18</definedName>
    <definedName name="DEP_28" localSheetId="29">'RES DO 15'!$AH$18</definedName>
    <definedName name="DEP_28" localSheetId="41">'RES DO 16'!$AH$18</definedName>
    <definedName name="DEP_28" localSheetId="54">'RES DO 17'!$AH$18</definedName>
    <definedName name="DEP_28" localSheetId="66">'RES DO 18'!$AH$18</definedName>
    <definedName name="DEP_28" localSheetId="78">'RES DO 19'!$AH$18</definedName>
    <definedName name="DEP_28">#REF!</definedName>
    <definedName name="DEP_29" localSheetId="6">'Com 3P 14'!$AI$18</definedName>
    <definedName name="DEP_29" localSheetId="18">'COM 3P 15'!$AI$18</definedName>
    <definedName name="DEP_29" localSheetId="30">'COM 3P 16'!$AI$18</definedName>
    <definedName name="DEP_29" localSheetId="42">'COM 3P 17'!$AI$18</definedName>
    <definedName name="DEP_29" localSheetId="52">'COM 3P 17 (11)'!$AI$18</definedName>
    <definedName name="DEP_29" localSheetId="55">'COM 3P 18'!$AI$18</definedName>
    <definedName name="DEP_29" localSheetId="67">'COM 3P 19'!$AI$18</definedName>
    <definedName name="DEP_29" localSheetId="7">'Com DO 14'!$AI$18</definedName>
    <definedName name="DEP_29" localSheetId="19">'COM DO 15'!$AI$18</definedName>
    <definedName name="DEP_29" localSheetId="31">'COM DO 16'!$AI$18</definedName>
    <definedName name="DEP_29" localSheetId="43">'COM DO 17'!$AI$18</definedName>
    <definedName name="DEP_29" localSheetId="56">'COM DO 18'!$AI$18</definedName>
    <definedName name="DEP_29" localSheetId="68">'COM DO 19'!$AI$18</definedName>
    <definedName name="DEP_29" localSheetId="8">'CSS 3P 14'!$AI$18</definedName>
    <definedName name="DEP_29" localSheetId="20">'CSS 3P 15'!$AI$18</definedName>
    <definedName name="DEP_29" localSheetId="32">'CSS 3P 16'!$AI$18</definedName>
    <definedName name="DEP_29" localSheetId="44">'CSS 3P 17'!$AI$18</definedName>
    <definedName name="DEP_29" localSheetId="57">'CSS 3P 18'!$AI$18</definedName>
    <definedName name="DEP_29" localSheetId="69">'CSS 3P 19'!$AI$18</definedName>
    <definedName name="DEP_29" localSheetId="9">'CSS DO 14'!$AI$18</definedName>
    <definedName name="DEP_29" localSheetId="21">'CSS DO 15'!$AI$18</definedName>
    <definedName name="DEP_29" localSheetId="33">'CSS DO 16'!$AI$18</definedName>
    <definedName name="DEP_29" localSheetId="45">'CSS DO 17'!$AI$18</definedName>
    <definedName name="DEP_29" localSheetId="58">'CSS DO 18'!$AI$18</definedName>
    <definedName name="DEP_29" localSheetId="70">'CSS DO 19'!$AI$18</definedName>
    <definedName name="DEP_29" localSheetId="0">#REF!</definedName>
    <definedName name="DEP_29" localSheetId="10">'LOI 3P 14'!$AI$18</definedName>
    <definedName name="DEP_29" localSheetId="22">'LOI 3P 15'!$AI$18</definedName>
    <definedName name="DEP_29" localSheetId="34">'LOI 3P 16'!$AI$18</definedName>
    <definedName name="DEP_29" localSheetId="46">'LOI 3P 17'!$AI$18</definedName>
    <definedName name="DEP_29" localSheetId="59">'LOI 3P 18'!$AI$18</definedName>
    <definedName name="DEP_29" localSheetId="71">'LOI 3P 19'!$AI$18</definedName>
    <definedName name="DEP_29" localSheetId="11">'LOI DO 14'!$AI$18</definedName>
    <definedName name="DEP_29" localSheetId="23">'LOI DO 15'!$AI$18</definedName>
    <definedName name="DEP_29" localSheetId="35">'LOI DO 16'!$AI$18</definedName>
    <definedName name="DEP_29" localSheetId="47">'LOI DO 17'!$AI$18</definedName>
    <definedName name="DEP_29" localSheetId="60">'LOI DO 18'!$AI$18</definedName>
    <definedName name="DEP_29" localSheetId="72">'LOI DO 19'!$AI$18</definedName>
    <definedName name="DEP_29" localSheetId="12">'NPO 3P 14'!$AI$18</definedName>
    <definedName name="DEP_29" localSheetId="24">'NPO 3P 15'!$AI$18</definedName>
    <definedName name="DEP_29" localSheetId="36">'NPO 3P 16'!$AI$18</definedName>
    <definedName name="DEP_29" localSheetId="48">'NPO 3P 17'!$AI$18</definedName>
    <definedName name="DEP_29" localSheetId="61">'NPO 3P 18'!$AI$18</definedName>
    <definedName name="DEP_29" localSheetId="73">'NPO 3P 19'!$AI$18</definedName>
    <definedName name="DEP_29" localSheetId="13">'NPO DO 14'!$AI$18</definedName>
    <definedName name="DEP_29" localSheetId="25">'NPO DO 15'!$AI$18</definedName>
    <definedName name="DEP_29" localSheetId="37">'NPO DO 16'!$AI$18</definedName>
    <definedName name="DEP_29" localSheetId="49">'NPO DO 17'!$AI$18</definedName>
    <definedName name="DEP_29" localSheetId="62">'NPO DO 18'!$AI$18</definedName>
    <definedName name="DEP_29" localSheetId="74">'NPO DO 19'!$AI$18</definedName>
    <definedName name="DEP_29" localSheetId="14">'P&amp;G 3P 14'!$AI$18</definedName>
    <definedName name="DEP_29" localSheetId="26">'P&amp;G 3P 15'!$AI$18</definedName>
    <definedName name="DEP_29" localSheetId="38">'P&amp;G 3P 16'!$AI$18</definedName>
    <definedName name="DEP_29" localSheetId="50">'P&amp;G 3P 17'!$AI$18</definedName>
    <definedName name="DEP_29" localSheetId="63">'P&amp;G 3P 18'!$AI$18</definedName>
    <definedName name="DEP_29" localSheetId="75">'P&amp;G 3P 19'!$AI$18</definedName>
    <definedName name="DEP_29" localSheetId="15">'P&amp;G DO 14'!$AI$18</definedName>
    <definedName name="DEP_29" localSheetId="27">'P&amp;G DO 15'!$AI$18</definedName>
    <definedName name="DEP_29" localSheetId="39">'P&amp;G DO 16'!$AI$18</definedName>
    <definedName name="DEP_29" localSheetId="51">'P&amp;G DO 17'!$AI$18</definedName>
    <definedName name="DEP_29" localSheetId="64">'P&amp;G DO 18'!$AI$18</definedName>
    <definedName name="DEP_29" localSheetId="76">'P&amp;G DO 19'!$AI$18</definedName>
    <definedName name="DEP_29" localSheetId="16">'RES 3P 14'!$AI$18</definedName>
    <definedName name="DEP_29" localSheetId="28">'RES 3P 15'!$AI$18</definedName>
    <definedName name="DEP_29" localSheetId="40">'RES 3P 16'!$AI$18</definedName>
    <definedName name="DEP_29" localSheetId="53">'RES 3P 17'!$AI$18</definedName>
    <definedName name="DEP_29" localSheetId="65">'RES 3P 18'!$AI$18</definedName>
    <definedName name="DEP_29" localSheetId="77">'RES 3P 19'!$AI$18</definedName>
    <definedName name="DEP_29" localSheetId="17">'RES DO 14'!$AI$18</definedName>
    <definedName name="DEP_29" localSheetId="29">'RES DO 15'!$AI$18</definedName>
    <definedName name="DEP_29" localSheetId="41">'RES DO 16'!$AI$18</definedName>
    <definedName name="DEP_29" localSheetId="54">'RES DO 17'!$AI$18</definedName>
    <definedName name="DEP_29" localSheetId="66">'RES DO 18'!$AI$18</definedName>
    <definedName name="DEP_29" localSheetId="78">'RES DO 19'!$AI$18</definedName>
    <definedName name="DEP_29">#REF!</definedName>
    <definedName name="DEP_30" localSheetId="6">'Com 3P 14'!$AJ$18</definedName>
    <definedName name="DEP_30" localSheetId="18">'COM 3P 15'!$AJ$18</definedName>
    <definedName name="DEP_30" localSheetId="30">'COM 3P 16'!$AJ$18</definedName>
    <definedName name="DEP_30" localSheetId="42">'COM 3P 17'!$AJ$18</definedName>
    <definedName name="DEP_30" localSheetId="52">'COM 3P 17 (11)'!$AJ$18</definedName>
    <definedName name="DEP_30" localSheetId="55">'COM 3P 18'!$AJ$18</definedName>
    <definedName name="DEP_30" localSheetId="67">'COM 3P 19'!$AJ$18</definedName>
    <definedName name="DEP_30" localSheetId="7">'Com DO 14'!$AJ$18</definedName>
    <definedName name="DEP_30" localSheetId="19">'COM DO 15'!$AJ$18</definedName>
    <definedName name="DEP_30" localSheetId="31">'COM DO 16'!$AJ$18</definedName>
    <definedName name="DEP_30" localSheetId="43">'COM DO 17'!$AJ$18</definedName>
    <definedName name="DEP_30" localSheetId="56">'COM DO 18'!$AJ$18</definedName>
    <definedName name="DEP_30" localSheetId="68">'COM DO 19'!$AJ$18</definedName>
    <definedName name="DEP_30" localSheetId="8">'CSS 3P 14'!$AJ$18</definedName>
    <definedName name="DEP_30" localSheetId="20">'CSS 3P 15'!$AJ$18</definedName>
    <definedName name="DEP_30" localSheetId="32">'CSS 3P 16'!$AJ$18</definedName>
    <definedName name="DEP_30" localSheetId="44">'CSS 3P 17'!$AJ$18</definedName>
    <definedName name="DEP_30" localSheetId="57">'CSS 3P 18'!$AJ$18</definedName>
    <definedName name="DEP_30" localSheetId="69">'CSS 3P 19'!$AJ$18</definedName>
    <definedName name="DEP_30" localSheetId="9">'CSS DO 14'!$AJ$18</definedName>
    <definedName name="DEP_30" localSheetId="21">'CSS DO 15'!$AJ$18</definedName>
    <definedName name="DEP_30" localSheetId="33">'CSS DO 16'!$AJ$18</definedName>
    <definedName name="DEP_30" localSheetId="45">'CSS DO 17'!$AJ$18</definedName>
    <definedName name="DEP_30" localSheetId="58">'CSS DO 18'!$AJ$18</definedName>
    <definedName name="DEP_30" localSheetId="70">'CSS DO 19'!$AJ$18</definedName>
    <definedName name="DEP_30" localSheetId="0">#REF!</definedName>
    <definedName name="DEP_30" localSheetId="10">'LOI 3P 14'!$AJ$18</definedName>
    <definedName name="DEP_30" localSheetId="22">'LOI 3P 15'!$AJ$18</definedName>
    <definedName name="DEP_30" localSheetId="34">'LOI 3P 16'!$AJ$18</definedName>
    <definedName name="DEP_30" localSheetId="46">'LOI 3P 17'!$AJ$18</definedName>
    <definedName name="DEP_30" localSheetId="59">'LOI 3P 18'!$AJ$18</definedName>
    <definedName name="DEP_30" localSheetId="71">'LOI 3P 19'!$AJ$18</definedName>
    <definedName name="DEP_30" localSheetId="11">'LOI DO 14'!$AJ$18</definedName>
    <definedName name="DEP_30" localSheetId="23">'LOI DO 15'!$AJ$18</definedName>
    <definedName name="DEP_30" localSheetId="35">'LOI DO 16'!$AJ$18</definedName>
    <definedName name="DEP_30" localSheetId="47">'LOI DO 17'!$AJ$18</definedName>
    <definedName name="DEP_30" localSheetId="60">'LOI DO 18'!$AJ$18</definedName>
    <definedName name="DEP_30" localSheetId="72">'LOI DO 19'!$AJ$18</definedName>
    <definedName name="DEP_30" localSheetId="12">'NPO 3P 14'!$AJ$18</definedName>
    <definedName name="DEP_30" localSheetId="24">'NPO 3P 15'!$AJ$18</definedName>
    <definedName name="DEP_30" localSheetId="36">'NPO 3P 16'!$AJ$18</definedName>
    <definedName name="DEP_30" localSheetId="48">'NPO 3P 17'!$AJ$18</definedName>
    <definedName name="DEP_30" localSheetId="61">'NPO 3P 18'!$AJ$18</definedName>
    <definedName name="DEP_30" localSheetId="73">'NPO 3P 19'!$AJ$18</definedName>
    <definedName name="DEP_30" localSheetId="13">'NPO DO 14'!$AJ$18</definedName>
    <definedName name="DEP_30" localSheetId="25">'NPO DO 15'!$AJ$18</definedName>
    <definedName name="DEP_30" localSheetId="37">'NPO DO 16'!$AJ$18</definedName>
    <definedName name="DEP_30" localSheetId="49">'NPO DO 17'!$AJ$18</definedName>
    <definedName name="DEP_30" localSheetId="62">'NPO DO 18'!$AJ$18</definedName>
    <definedName name="DEP_30" localSheetId="74">'NPO DO 19'!$AJ$18</definedName>
    <definedName name="DEP_30" localSheetId="14">'P&amp;G 3P 14'!$AJ$18</definedName>
    <definedName name="DEP_30" localSheetId="26">'P&amp;G 3P 15'!$AJ$18</definedName>
    <definedName name="DEP_30" localSheetId="38">'P&amp;G 3P 16'!$AJ$18</definedName>
    <definedName name="DEP_30" localSheetId="50">'P&amp;G 3P 17'!$AJ$18</definedName>
    <definedName name="DEP_30" localSheetId="63">'P&amp;G 3P 18'!$AJ$18</definedName>
    <definedName name="DEP_30" localSheetId="75">'P&amp;G 3P 19'!$AJ$18</definedName>
    <definedName name="DEP_30" localSheetId="15">'P&amp;G DO 14'!$AJ$18</definedName>
    <definedName name="DEP_30" localSheetId="27">'P&amp;G DO 15'!$AJ$18</definedName>
    <definedName name="DEP_30" localSheetId="39">'P&amp;G DO 16'!$AJ$18</definedName>
    <definedName name="DEP_30" localSheetId="51">'P&amp;G DO 17'!$AJ$18</definedName>
    <definedName name="DEP_30" localSheetId="64">'P&amp;G DO 18'!$AJ$18</definedName>
    <definedName name="DEP_30" localSheetId="76">'P&amp;G DO 19'!$AJ$18</definedName>
    <definedName name="DEP_30" localSheetId="16">'RES 3P 14'!$AJ$18</definedName>
    <definedName name="DEP_30" localSheetId="28">'RES 3P 15'!$AJ$18</definedName>
    <definedName name="DEP_30" localSheetId="40">'RES 3P 16'!$AJ$18</definedName>
    <definedName name="DEP_30" localSheetId="53">'RES 3P 17'!$AJ$18</definedName>
    <definedName name="DEP_30" localSheetId="65">'RES 3P 18'!$AJ$18</definedName>
    <definedName name="DEP_30" localSheetId="77">'RES 3P 19'!$AJ$18</definedName>
    <definedName name="DEP_30" localSheetId="17">'RES DO 14'!$AJ$18</definedName>
    <definedName name="DEP_30" localSheetId="29">'RES DO 15'!$AJ$18</definedName>
    <definedName name="DEP_30" localSheetId="41">'RES DO 16'!$AJ$18</definedName>
    <definedName name="DEP_30" localSheetId="54">'RES DO 17'!$AJ$18</definedName>
    <definedName name="DEP_30" localSheetId="66">'RES DO 18'!$AJ$18</definedName>
    <definedName name="DEP_30" localSheetId="78">'RES DO 19'!$AJ$18</definedName>
    <definedName name="DEP_30">#REF!</definedName>
    <definedName name="DepreciationLife" localSheetId="6">'Com 3P 14'!$B$30</definedName>
    <definedName name="DepreciationLife" localSheetId="18">'COM 3P 15'!$B$30</definedName>
    <definedName name="DepreciationLife" localSheetId="30">'COM 3P 16'!$B$30</definedName>
    <definedName name="DepreciationLife" localSheetId="42">'COM 3P 17'!$B$30</definedName>
    <definedName name="DepreciationLife" localSheetId="52">'COM 3P 17 (11)'!$B$30</definedName>
    <definedName name="DepreciationLife" localSheetId="55">'COM 3P 18'!$B$30</definedName>
    <definedName name="DepreciationLife" localSheetId="67">'COM 3P 19'!$B$30</definedName>
    <definedName name="DepreciationLife" localSheetId="7">'Com DO 14'!$B$30</definedName>
    <definedName name="DepreciationLife" localSheetId="19">'COM DO 15'!$B$30</definedName>
    <definedName name="DepreciationLife" localSheetId="31">'COM DO 16'!$B$30</definedName>
    <definedName name="DepreciationLife" localSheetId="43">'COM DO 17'!$B$30</definedName>
    <definedName name="DepreciationLife" localSheetId="56">'COM DO 18'!$B$30</definedName>
    <definedName name="DepreciationLife" localSheetId="68">'COM DO 19'!$B$30</definedName>
    <definedName name="DepreciationLife" localSheetId="8">'CSS 3P 14'!$B$30</definedName>
    <definedName name="DepreciationLife" localSheetId="20">'CSS 3P 15'!$B$30</definedName>
    <definedName name="DepreciationLife" localSheetId="32">'CSS 3P 16'!$B$30</definedName>
    <definedName name="DepreciationLife" localSheetId="44">'CSS 3P 17'!$B$30</definedName>
    <definedName name="DepreciationLife" localSheetId="57">'CSS 3P 18'!$B$30</definedName>
    <definedName name="DepreciationLife" localSheetId="69">'CSS 3P 19'!$B$30</definedName>
    <definedName name="DepreciationLife" localSheetId="9">'CSS DO 14'!$B$30</definedName>
    <definedName name="DepreciationLife" localSheetId="21">'CSS DO 15'!$B$30</definedName>
    <definedName name="DepreciationLife" localSheetId="33">'CSS DO 16'!$B$30</definedName>
    <definedName name="DepreciationLife" localSheetId="45">'CSS DO 17'!$B$30</definedName>
    <definedName name="DepreciationLife" localSheetId="58">'CSS DO 18'!$B$30</definedName>
    <definedName name="DepreciationLife" localSheetId="70">'CSS DO 19'!$B$30</definedName>
    <definedName name="DepreciationLife" localSheetId="0">#REF!</definedName>
    <definedName name="DepreciationLife" localSheetId="10">'LOI 3P 14'!$B$30</definedName>
    <definedName name="DepreciationLife" localSheetId="22">'LOI 3P 15'!$B$30</definedName>
    <definedName name="DepreciationLife" localSheetId="34">'LOI 3P 16'!$B$30</definedName>
    <definedName name="DepreciationLife" localSheetId="46">'LOI 3P 17'!$B$30</definedName>
    <definedName name="DepreciationLife" localSheetId="59">'LOI 3P 18'!$B$30</definedName>
    <definedName name="DepreciationLife" localSheetId="71">'LOI 3P 19'!$B$30</definedName>
    <definedName name="DepreciationLife" localSheetId="11">'LOI DO 14'!$B$30</definedName>
    <definedName name="DepreciationLife" localSheetId="23">'LOI DO 15'!$B$30</definedName>
    <definedName name="DepreciationLife" localSheetId="35">'LOI DO 16'!$B$30</definedName>
    <definedName name="DepreciationLife" localSheetId="47">'LOI DO 17'!$B$30</definedName>
    <definedName name="DepreciationLife" localSheetId="60">'LOI DO 18'!$B$30</definedName>
    <definedName name="DepreciationLife" localSheetId="72">'LOI DO 19'!$B$30</definedName>
    <definedName name="DepreciationLife" localSheetId="12">'NPO 3P 14'!$B$30</definedName>
    <definedName name="DepreciationLife" localSheetId="24">'NPO 3P 15'!$B$30</definedName>
    <definedName name="DepreciationLife" localSheetId="36">'NPO 3P 16'!$B$30</definedName>
    <definedName name="DepreciationLife" localSheetId="48">'NPO 3P 17'!$B$30</definedName>
    <definedName name="DepreciationLife" localSheetId="61">'NPO 3P 18'!$B$30</definedName>
    <definedName name="DepreciationLife" localSheetId="73">'NPO 3P 19'!$B$30</definedName>
    <definedName name="DepreciationLife" localSheetId="13">'NPO DO 14'!$B$30</definedName>
    <definedName name="DepreciationLife" localSheetId="25">'NPO DO 15'!$B$30</definedName>
    <definedName name="DepreciationLife" localSheetId="37">'NPO DO 16'!$B$30</definedName>
    <definedName name="DepreciationLife" localSheetId="49">'NPO DO 17'!$B$30</definedName>
    <definedName name="DepreciationLife" localSheetId="62">'NPO DO 18'!$B$30</definedName>
    <definedName name="DepreciationLife" localSheetId="74">'NPO DO 19'!$B$30</definedName>
    <definedName name="DepreciationLife" localSheetId="14">'P&amp;G 3P 14'!$B$30</definedName>
    <definedName name="DepreciationLife" localSheetId="26">'P&amp;G 3P 15'!$B$30</definedName>
    <definedName name="DepreciationLife" localSheetId="38">'P&amp;G 3P 16'!$B$30</definedName>
    <definedName name="DepreciationLife" localSheetId="50">'P&amp;G 3P 17'!$B$30</definedName>
    <definedName name="DepreciationLife" localSheetId="63">'P&amp;G 3P 18'!$B$30</definedName>
    <definedName name="DepreciationLife" localSheetId="75">'P&amp;G 3P 19'!$B$30</definedName>
    <definedName name="DepreciationLife" localSheetId="15">'P&amp;G DO 14'!$B$30</definedName>
    <definedName name="DepreciationLife" localSheetId="27">'P&amp;G DO 15'!$B$30</definedName>
    <definedName name="DepreciationLife" localSheetId="39">'P&amp;G DO 16'!$B$30</definedName>
    <definedName name="DepreciationLife" localSheetId="51">'P&amp;G DO 17'!$B$30</definedName>
    <definedName name="DepreciationLife" localSheetId="64">'P&amp;G DO 18'!$B$30</definedName>
    <definedName name="DepreciationLife" localSheetId="76">'P&amp;G DO 19'!$B$30</definedName>
    <definedName name="DepreciationLife" localSheetId="16">'RES 3P 14'!$B$30</definedName>
    <definedName name="DepreciationLife" localSheetId="28">'RES 3P 15'!$B$30</definedName>
    <definedName name="DepreciationLife" localSheetId="40">'RES 3P 16'!$B$30</definedName>
    <definedName name="DepreciationLife" localSheetId="53">'RES 3P 17'!$B$30</definedName>
    <definedName name="DepreciationLife" localSheetId="65">'RES 3P 18'!$B$30</definedName>
    <definedName name="DepreciationLife" localSheetId="77">'RES 3P 19'!$B$30</definedName>
    <definedName name="DepreciationLife" localSheetId="17">'RES DO 14'!$B$30</definedName>
    <definedName name="DepreciationLife" localSheetId="29">'RES DO 15'!$B$30</definedName>
    <definedName name="DepreciationLife" localSheetId="41">'RES DO 16'!$B$30</definedName>
    <definedName name="DepreciationLife" localSheetId="54">'RES DO 17'!$B$30</definedName>
    <definedName name="DepreciationLife" localSheetId="66">'RES DO 18'!$B$30</definedName>
    <definedName name="DepreciationLife" localSheetId="78">'RES DO 19'!$B$30</definedName>
    <definedName name="DepreciationLife">#REF!</definedName>
    <definedName name="EBT" localSheetId="6">'Com 3P 14'!$67:$67</definedName>
    <definedName name="EBT" localSheetId="18">'COM 3P 15'!$67:$67</definedName>
    <definedName name="EBT" localSheetId="30">'COM 3P 16'!$67:$67</definedName>
    <definedName name="EBT" localSheetId="42">'COM 3P 17'!$67:$67</definedName>
    <definedName name="EBT" localSheetId="52">'COM 3P 17 (11)'!$67:$67</definedName>
    <definedName name="EBT" localSheetId="55">'COM 3P 18'!$67:$67</definedName>
    <definedName name="EBT" localSheetId="67">'COM 3P 19'!$67:$67</definedName>
    <definedName name="EBT" localSheetId="7">'Com DO 14'!$67:$67</definedName>
    <definedName name="EBT" localSheetId="19">'COM DO 15'!$67:$67</definedName>
    <definedName name="EBT" localSheetId="31">'COM DO 16'!$67:$67</definedName>
    <definedName name="EBT" localSheetId="43">'COM DO 17'!$67:$67</definedName>
    <definedName name="EBT" localSheetId="56">'COM DO 18'!$67:$67</definedName>
    <definedName name="EBT" localSheetId="68">'COM DO 19'!$67:$67</definedName>
    <definedName name="EBT" localSheetId="8">'CSS 3P 14'!$67:$67</definedName>
    <definedName name="EBT" localSheetId="20">'CSS 3P 15'!$67:$67</definedName>
    <definedName name="EBT" localSheetId="32">'CSS 3P 16'!$67:$67</definedName>
    <definedName name="EBT" localSheetId="44">'CSS 3P 17'!$67:$67</definedName>
    <definedName name="EBT" localSheetId="57">'CSS 3P 18'!$67:$67</definedName>
    <definedName name="EBT" localSheetId="69">'CSS 3P 19'!$67:$67</definedName>
    <definedName name="EBT" localSheetId="9">'CSS DO 14'!$67:$67</definedName>
    <definedName name="EBT" localSheetId="21">'CSS DO 15'!$67:$67</definedName>
    <definedName name="EBT" localSheetId="33">'CSS DO 16'!$67:$67</definedName>
    <definedName name="EBT" localSheetId="45">'CSS DO 17'!$67:$67</definedName>
    <definedName name="EBT" localSheetId="58">'CSS DO 18'!$67:$67</definedName>
    <definedName name="EBT" localSheetId="70">'CSS DO 19'!$67:$67</definedName>
    <definedName name="EBT" localSheetId="0">#REF!</definedName>
    <definedName name="EBT" localSheetId="10">'LOI 3P 14'!$67:$67</definedName>
    <definedName name="EBT" localSheetId="22">'LOI 3P 15'!$67:$67</definedName>
    <definedName name="EBT" localSheetId="34">'LOI 3P 16'!$67:$67</definedName>
    <definedName name="EBT" localSheetId="46">'LOI 3P 17'!$67:$67</definedName>
    <definedName name="EBT" localSheetId="59">'LOI 3P 18'!$67:$67</definedName>
    <definedName name="EBT" localSheetId="71">'LOI 3P 19'!$67:$67</definedName>
    <definedName name="EBT" localSheetId="11">'LOI DO 14'!$67:$67</definedName>
    <definedName name="EBT" localSheetId="23">'LOI DO 15'!$67:$67</definedName>
    <definedName name="EBT" localSheetId="35">'LOI DO 16'!$67:$67</definedName>
    <definedName name="EBT" localSheetId="47">'LOI DO 17'!$67:$67</definedName>
    <definedName name="EBT" localSheetId="60">'LOI DO 18'!$67:$67</definedName>
    <definedName name="EBT" localSheetId="72">'LOI DO 19'!$67:$67</definedName>
    <definedName name="EBT" localSheetId="12">'NPO 3P 14'!$67:$67</definedName>
    <definedName name="EBT" localSheetId="24">'NPO 3P 15'!$67:$67</definedName>
    <definedName name="EBT" localSheetId="36">'NPO 3P 16'!$67:$67</definedName>
    <definedName name="EBT" localSheetId="48">'NPO 3P 17'!$67:$67</definedName>
    <definedName name="EBT" localSheetId="61">'NPO 3P 18'!$67:$67</definedName>
    <definedName name="EBT" localSheetId="73">'NPO 3P 19'!$67:$67</definedName>
    <definedName name="EBT" localSheetId="13">'NPO DO 14'!$67:$67</definedName>
    <definedName name="EBT" localSheetId="25">'NPO DO 15'!$67:$67</definedName>
    <definedName name="EBT" localSheetId="37">'NPO DO 16'!$67:$67</definedName>
    <definedName name="EBT" localSheetId="49">'NPO DO 17'!$67:$67</definedName>
    <definedName name="EBT" localSheetId="62">'NPO DO 18'!$67:$67</definedName>
    <definedName name="EBT" localSheetId="74">'NPO DO 19'!$67:$67</definedName>
    <definedName name="EBT" localSheetId="14">'P&amp;G 3P 14'!$67:$67</definedName>
    <definedName name="EBT" localSheetId="26">'P&amp;G 3P 15'!$67:$67</definedName>
    <definedName name="EBT" localSheetId="38">'P&amp;G 3P 16'!$67:$67</definedName>
    <definedName name="EBT" localSheetId="50">'P&amp;G 3P 17'!$67:$67</definedName>
    <definedName name="EBT" localSheetId="63">'P&amp;G 3P 18'!$67:$67</definedName>
    <definedName name="EBT" localSheetId="75">'P&amp;G 3P 19'!$67:$67</definedName>
    <definedName name="EBT" localSheetId="15">'P&amp;G DO 14'!$67:$67</definedName>
    <definedName name="EBT" localSheetId="27">'P&amp;G DO 15'!$67:$67</definedName>
    <definedName name="EBT" localSheetId="39">'P&amp;G DO 16'!$67:$67</definedName>
    <definedName name="EBT" localSheetId="51">'P&amp;G DO 17'!$67:$67</definedName>
    <definedName name="EBT" localSheetId="64">'P&amp;G DO 18'!$67:$67</definedName>
    <definedName name="EBT" localSheetId="76">'P&amp;G DO 19'!$67:$67</definedName>
    <definedName name="EBT" localSheetId="16">'RES 3P 14'!$67:$67</definedName>
    <definedName name="EBT" localSheetId="28">'RES 3P 15'!$67:$67</definedName>
    <definedName name="EBT" localSheetId="40">'RES 3P 16'!$67:$67</definedName>
    <definedName name="EBT" localSheetId="53">'RES 3P 17'!$67:$67</definedName>
    <definedName name="EBT" localSheetId="65">'RES 3P 18'!$67:$67</definedName>
    <definedName name="EBT" localSheetId="77">'RES 3P 19'!$67:$67</definedName>
    <definedName name="EBT" localSheetId="17">'RES DO 14'!$67:$67</definedName>
    <definedName name="EBT" localSheetId="29">'RES DO 15'!$67:$67</definedName>
    <definedName name="EBT" localSheetId="41">'RES DO 16'!$67:$67</definedName>
    <definedName name="EBT" localSheetId="54">'RES DO 17'!$67:$67</definedName>
    <definedName name="EBT" localSheetId="66">'RES DO 18'!$67:$67</definedName>
    <definedName name="EBT" localSheetId="78">'RES DO 19'!$67:$67</definedName>
    <definedName name="EBT">#REF!</definedName>
    <definedName name="elecRev" localSheetId="6">'Com 3P 14'!$B$31</definedName>
    <definedName name="elecRev" localSheetId="18">'COM 3P 15'!$B$31</definedName>
    <definedName name="elecRev" localSheetId="30">'COM 3P 16'!$B$31</definedName>
    <definedName name="elecRev" localSheetId="42">'COM 3P 17'!$B$31</definedName>
    <definedName name="elecRev" localSheetId="52">'COM 3P 17 (11)'!$B$31</definedName>
    <definedName name="elecRev" localSheetId="55">'COM 3P 18'!$B$31</definedName>
    <definedName name="elecRev" localSheetId="67">'COM 3P 19'!$B$31</definedName>
    <definedName name="elecRev" localSheetId="7">'Com DO 14'!$B$31</definedName>
    <definedName name="elecRev" localSheetId="19">'COM DO 15'!$B$31</definedName>
    <definedName name="elecRev" localSheetId="31">'COM DO 16'!$B$31</definedName>
    <definedName name="elecRev" localSheetId="43">'COM DO 17'!$B$31</definedName>
    <definedName name="elecRev" localSheetId="56">'COM DO 18'!$B$31</definedName>
    <definedName name="elecRev" localSheetId="68">'COM DO 19'!$B$31</definedName>
    <definedName name="elecRev" localSheetId="8">'CSS 3P 14'!$B$31</definedName>
    <definedName name="elecRev" localSheetId="20">'CSS 3P 15'!$B$31</definedName>
    <definedName name="elecRev" localSheetId="32">'CSS 3P 16'!$B$31</definedName>
    <definedName name="elecRev" localSheetId="44">'CSS 3P 17'!$B$31</definedName>
    <definedName name="elecRev" localSheetId="57">'CSS 3P 18'!$B$31</definedName>
    <definedName name="elecRev" localSheetId="69">'CSS 3P 19'!$B$31</definedName>
    <definedName name="elecRev" localSheetId="9">'CSS DO 14'!$B$31</definedName>
    <definedName name="elecRev" localSheetId="21">'CSS DO 15'!$B$31</definedName>
    <definedName name="elecRev" localSheetId="33">'CSS DO 16'!$B$31</definedName>
    <definedName name="elecRev" localSheetId="45">'CSS DO 17'!$B$31</definedName>
    <definedName name="elecRev" localSheetId="58">'CSS DO 18'!$B$31</definedName>
    <definedName name="elecRev" localSheetId="70">'CSS DO 19'!$B$31</definedName>
    <definedName name="elecRev" localSheetId="0">#REF!</definedName>
    <definedName name="elecRev" localSheetId="10">'LOI 3P 14'!$B$31</definedName>
    <definedName name="elecRev" localSheetId="22">'LOI 3P 15'!$B$31</definedName>
    <definedName name="elecRev" localSheetId="34">'LOI 3P 16'!$B$31</definedName>
    <definedName name="elecRev" localSheetId="46">'LOI 3P 17'!$B$31</definedName>
    <definedName name="elecRev" localSheetId="59">'LOI 3P 18'!$B$31</definedName>
    <definedName name="elecRev" localSheetId="71">'LOI 3P 19'!$B$31</definedName>
    <definedName name="elecRev" localSheetId="11">'LOI DO 14'!$B$31</definedName>
    <definedName name="elecRev" localSheetId="23">'LOI DO 15'!$B$31</definedName>
    <definedName name="elecRev" localSheetId="35">'LOI DO 16'!$B$31</definedName>
    <definedName name="elecRev" localSheetId="47">'LOI DO 17'!$B$31</definedName>
    <definedName name="elecRev" localSheetId="60">'LOI DO 18'!$B$31</definedName>
    <definedName name="elecRev" localSheetId="72">'LOI DO 19'!$B$31</definedName>
    <definedName name="elecRev" localSheetId="12">'NPO 3P 14'!$B$31</definedName>
    <definedName name="elecRev" localSheetId="24">'NPO 3P 15'!$B$31</definedName>
    <definedName name="elecRev" localSheetId="36">'NPO 3P 16'!$B$31</definedName>
    <definedName name="elecRev" localSheetId="48">'NPO 3P 17'!$B$31</definedName>
    <definedName name="elecRev" localSheetId="61">'NPO 3P 18'!$B$31</definedName>
    <definedName name="elecRev" localSheetId="73">'NPO 3P 19'!$B$31</definedName>
    <definedName name="elecRev" localSheetId="13">'NPO DO 14'!$B$31</definedName>
    <definedName name="elecRev" localSheetId="25">'NPO DO 15'!$B$31</definedName>
    <definedName name="elecRev" localSheetId="37">'NPO DO 16'!$B$31</definedName>
    <definedName name="elecRev" localSheetId="49">'NPO DO 17'!$B$31</definedName>
    <definedName name="elecRev" localSheetId="62">'NPO DO 18'!$B$31</definedName>
    <definedName name="elecRev" localSheetId="74">'NPO DO 19'!$B$31</definedName>
    <definedName name="elecRev" localSheetId="14">'P&amp;G 3P 14'!$B$31</definedName>
    <definedName name="elecRev" localSheetId="26">'P&amp;G 3P 15'!$B$31</definedName>
    <definedName name="elecRev" localSheetId="38">'P&amp;G 3P 16'!$B$31</definedName>
    <definedName name="elecRev" localSheetId="50">'P&amp;G 3P 17'!$B$31</definedName>
    <definedName name="elecRev" localSheetId="63">'P&amp;G 3P 18'!$B$31</definedName>
    <definedName name="elecRev" localSheetId="75">'P&amp;G 3P 19'!$B$31</definedName>
    <definedName name="elecRev" localSheetId="15">'P&amp;G DO 14'!$B$31</definedName>
    <definedName name="elecRev" localSheetId="27">'P&amp;G DO 15'!$B$31</definedName>
    <definedName name="elecRev" localSheetId="39">'P&amp;G DO 16'!$B$31</definedName>
    <definedName name="elecRev" localSheetId="51">'P&amp;G DO 17'!$B$31</definedName>
    <definedName name="elecRev" localSheetId="64">'P&amp;G DO 18'!$B$31</definedName>
    <definedName name="elecRev" localSheetId="76">'P&amp;G DO 19'!$B$31</definedName>
    <definedName name="elecRev" localSheetId="16">'RES 3P 14'!$B$31</definedName>
    <definedName name="elecRev" localSheetId="28">'RES 3P 15'!$B$31</definedName>
    <definedName name="elecRev" localSheetId="40">'RES 3P 16'!$B$31</definedName>
    <definedName name="elecRev" localSheetId="53">'RES 3P 17'!$B$31</definedName>
    <definedName name="elecRev" localSheetId="65">'RES 3P 18'!$B$31</definedName>
    <definedName name="elecRev" localSheetId="77">'RES 3P 19'!$B$31</definedName>
    <definedName name="elecRev" localSheetId="17">'RES DO 14'!$B$31</definedName>
    <definedName name="elecRev" localSheetId="29">'RES DO 15'!$B$31</definedName>
    <definedName name="elecRev" localSheetId="41">'RES DO 16'!$B$31</definedName>
    <definedName name="elecRev" localSheetId="54">'RES DO 17'!$B$31</definedName>
    <definedName name="elecRev" localSheetId="66">'RES DO 18'!$B$31</definedName>
    <definedName name="elecRev" localSheetId="78">'RES DO 19'!$B$31</definedName>
    <definedName name="elecRev">#REF!</definedName>
    <definedName name="ElecRevAdj" localSheetId="6">'Com 3P 14'!$B$32</definedName>
    <definedName name="ElecRevAdj" localSheetId="18">'COM 3P 15'!$B$32</definedName>
    <definedName name="ElecRevAdj" localSheetId="30">'COM 3P 16'!$B$32</definedName>
    <definedName name="ElecRevAdj" localSheetId="42">'COM 3P 17'!$B$32</definedName>
    <definedName name="ElecRevAdj" localSheetId="52">'COM 3P 17 (11)'!$B$32</definedName>
    <definedName name="ElecRevAdj" localSheetId="55">'COM 3P 18'!$B$32</definedName>
    <definedName name="ElecRevAdj" localSheetId="67">'COM 3P 19'!$B$32</definedName>
    <definedName name="ElecRevAdj" localSheetId="7">'Com DO 14'!$B$32</definedName>
    <definedName name="ElecRevAdj" localSheetId="19">'COM DO 15'!$B$32</definedName>
    <definedName name="ElecRevAdj" localSheetId="31">'COM DO 16'!$B$32</definedName>
    <definedName name="ElecRevAdj" localSheetId="43">'COM DO 17'!$B$32</definedName>
    <definedName name="ElecRevAdj" localSheetId="56">'COM DO 18'!$B$32</definedName>
    <definedName name="ElecRevAdj" localSheetId="68">'COM DO 19'!$B$32</definedName>
    <definedName name="ElecRevAdj" localSheetId="8">'CSS 3P 14'!$B$32</definedName>
    <definedName name="ElecRevAdj" localSheetId="20">'CSS 3P 15'!$B$32</definedName>
    <definedName name="ElecRevAdj" localSheetId="32">'CSS 3P 16'!$B$32</definedName>
    <definedName name="ElecRevAdj" localSheetId="44">'CSS 3P 17'!$B$32</definedName>
    <definedName name="ElecRevAdj" localSheetId="57">'CSS 3P 18'!$B$32</definedName>
    <definedName name="ElecRevAdj" localSheetId="69">'CSS 3P 19'!$B$32</definedName>
    <definedName name="ElecRevAdj" localSheetId="9">'CSS DO 14'!$B$32</definedName>
    <definedName name="ElecRevAdj" localSheetId="21">'CSS DO 15'!$B$32</definedName>
    <definedName name="ElecRevAdj" localSheetId="33">'CSS DO 16'!$B$32</definedName>
    <definedName name="ElecRevAdj" localSheetId="45">'CSS DO 17'!$B$32</definedName>
    <definedName name="ElecRevAdj" localSheetId="58">'CSS DO 18'!$B$32</definedName>
    <definedName name="ElecRevAdj" localSheetId="70">'CSS DO 19'!$B$32</definedName>
    <definedName name="ElecRevAdj" localSheetId="0">#REF!</definedName>
    <definedName name="ElecRevAdj" localSheetId="10">'LOI 3P 14'!$B$32</definedName>
    <definedName name="ElecRevAdj" localSheetId="22">'LOI 3P 15'!$B$32</definedName>
    <definedName name="ElecRevAdj" localSheetId="34">'LOI 3P 16'!$B$32</definedName>
    <definedName name="ElecRevAdj" localSheetId="46">'LOI 3P 17'!$B$32</definedName>
    <definedName name="ElecRevAdj" localSheetId="59">'LOI 3P 18'!$B$32</definedName>
    <definedName name="ElecRevAdj" localSheetId="71">'LOI 3P 19'!$B$32</definedName>
    <definedName name="ElecRevAdj" localSheetId="11">'LOI DO 14'!$B$32</definedName>
    <definedName name="ElecRevAdj" localSheetId="23">'LOI DO 15'!$B$32</definedName>
    <definedName name="ElecRevAdj" localSheetId="35">'LOI DO 16'!$B$32</definedName>
    <definedName name="ElecRevAdj" localSheetId="47">'LOI DO 17'!$B$32</definedName>
    <definedName name="ElecRevAdj" localSheetId="60">'LOI DO 18'!$B$32</definedName>
    <definedName name="ElecRevAdj" localSheetId="72">'LOI DO 19'!$B$32</definedName>
    <definedName name="ElecRevAdj" localSheetId="12">'NPO 3P 14'!$B$32</definedName>
    <definedName name="ElecRevAdj" localSheetId="24">'NPO 3P 15'!$B$32</definedName>
    <definedName name="ElecRevAdj" localSheetId="36">'NPO 3P 16'!$B$32</definedName>
    <definedName name="ElecRevAdj" localSheetId="48">'NPO 3P 17'!$B$32</definedName>
    <definedName name="ElecRevAdj" localSheetId="61">'NPO 3P 18'!$B$32</definedName>
    <definedName name="ElecRevAdj" localSheetId="73">'NPO 3P 19'!$B$32</definedName>
    <definedName name="ElecRevAdj" localSheetId="13">'NPO DO 14'!$B$32</definedName>
    <definedName name="ElecRevAdj" localSheetId="25">'NPO DO 15'!$B$32</definedName>
    <definedName name="ElecRevAdj" localSheetId="37">'NPO DO 16'!$B$32</definedName>
    <definedName name="ElecRevAdj" localSheetId="49">'NPO DO 17'!$B$32</definedName>
    <definedName name="ElecRevAdj" localSheetId="62">'NPO DO 18'!$B$32</definedName>
    <definedName name="ElecRevAdj" localSheetId="74">'NPO DO 19'!$B$32</definedName>
    <definedName name="ElecRevAdj" localSheetId="14">'P&amp;G 3P 14'!$B$32</definedName>
    <definedName name="ElecRevAdj" localSheetId="26">'P&amp;G 3P 15'!$B$32</definedName>
    <definedName name="ElecRevAdj" localSheetId="38">'P&amp;G 3P 16'!$B$32</definedName>
    <definedName name="ElecRevAdj" localSheetId="50">'P&amp;G 3P 17'!$B$32</definedName>
    <definedName name="ElecRevAdj" localSheetId="63">'P&amp;G 3P 18'!$B$32</definedName>
    <definedName name="ElecRevAdj" localSheetId="75">'P&amp;G 3P 19'!$B$32</definedName>
    <definedName name="ElecRevAdj" localSheetId="15">'P&amp;G DO 14'!$B$32</definedName>
    <definedName name="ElecRevAdj" localSheetId="27">'P&amp;G DO 15'!$B$32</definedName>
    <definedName name="ElecRevAdj" localSheetId="39">'P&amp;G DO 16'!$B$32</definedName>
    <definedName name="ElecRevAdj" localSheetId="51">'P&amp;G DO 17'!$B$32</definedName>
    <definedName name="ElecRevAdj" localSheetId="64">'P&amp;G DO 18'!$B$32</definedName>
    <definedName name="ElecRevAdj" localSheetId="76">'P&amp;G DO 19'!$B$32</definedName>
    <definedName name="ElecRevAdj" localSheetId="16">'RES 3P 14'!$B$32</definedName>
    <definedName name="ElecRevAdj" localSheetId="28">'RES 3P 15'!$B$32</definedName>
    <definedName name="ElecRevAdj" localSheetId="40">'RES 3P 16'!$B$32</definedName>
    <definedName name="ElecRevAdj" localSheetId="53">'RES 3P 17'!$B$32</definedName>
    <definedName name="ElecRevAdj" localSheetId="65">'RES 3P 18'!$B$32</definedName>
    <definedName name="ElecRevAdj" localSheetId="77">'RES 3P 19'!$B$32</definedName>
    <definedName name="ElecRevAdj" localSheetId="17">'RES DO 14'!$B$32</definedName>
    <definedName name="ElecRevAdj" localSheetId="29">'RES DO 15'!$B$32</definedName>
    <definedName name="ElecRevAdj" localSheetId="41">'RES DO 16'!$B$32</definedName>
    <definedName name="ElecRevAdj" localSheetId="54">'RES DO 17'!$B$32</definedName>
    <definedName name="ElecRevAdj" localSheetId="66">'RES DO 18'!$B$32</definedName>
    <definedName name="ElecRevAdj" localSheetId="78">'RES DO 19'!$B$32</definedName>
    <definedName name="ElecRevAdj">#REF!</definedName>
    <definedName name="Facility_Type" localSheetId="0">'[3]Drop-Down Lists'!$A$2:$A$15</definedName>
    <definedName name="Facility_Type">'[4]Drop-Down Lists'!$A$2:$A$15</definedName>
    <definedName name="FedDepr" localSheetId="6">'Com 3P 14'!$64:$64</definedName>
    <definedName name="FedDepr" localSheetId="18">'COM 3P 15'!$64:$64</definedName>
    <definedName name="FedDepr" localSheetId="30">'COM 3P 16'!$64:$64</definedName>
    <definedName name="FedDepr" localSheetId="42">'COM 3P 17'!$64:$64</definedName>
    <definedName name="FedDepr" localSheetId="52">'COM 3P 17 (11)'!$64:$64</definedName>
    <definedName name="FedDepr" localSheetId="55">'COM 3P 18'!$64:$64</definedName>
    <definedName name="FedDepr" localSheetId="67">'COM 3P 19'!$64:$64</definedName>
    <definedName name="FedDepr" localSheetId="7">'Com DO 14'!$64:$64</definedName>
    <definedName name="FedDepr" localSheetId="19">'COM DO 15'!$64:$64</definedName>
    <definedName name="FedDepr" localSheetId="31">'COM DO 16'!$64:$64</definedName>
    <definedName name="FedDepr" localSheetId="43">'COM DO 17'!$64:$64</definedName>
    <definedName name="FedDepr" localSheetId="56">'COM DO 18'!$64:$64</definedName>
    <definedName name="FedDepr" localSheetId="68">'COM DO 19'!$64:$64</definedName>
    <definedName name="FedDepr" localSheetId="8">'CSS 3P 14'!$64:$64</definedName>
    <definedName name="FedDepr" localSheetId="20">'CSS 3P 15'!$64:$64</definedName>
    <definedName name="FedDepr" localSheetId="32">'CSS 3P 16'!$64:$64</definedName>
    <definedName name="FedDepr" localSheetId="44">'CSS 3P 17'!$64:$64</definedName>
    <definedName name="FedDepr" localSheetId="57">'CSS 3P 18'!$64:$64</definedName>
    <definedName name="FedDepr" localSheetId="69">'CSS 3P 19'!$64:$64</definedName>
    <definedName name="FedDepr" localSheetId="9">'CSS DO 14'!$64:$64</definedName>
    <definedName name="FedDepr" localSheetId="21">'CSS DO 15'!$64:$64</definedName>
    <definedName name="FedDepr" localSheetId="33">'CSS DO 16'!$64:$64</definedName>
    <definedName name="FedDepr" localSheetId="45">'CSS DO 17'!$64:$64</definedName>
    <definedName name="FedDepr" localSheetId="58">'CSS DO 18'!$64:$64</definedName>
    <definedName name="FedDepr" localSheetId="70">'CSS DO 19'!$64:$64</definedName>
    <definedName name="FedDepr" localSheetId="0">#REF!</definedName>
    <definedName name="FedDepr" localSheetId="10">'LOI 3P 14'!$64:$64</definedName>
    <definedName name="FedDepr" localSheetId="22">'LOI 3P 15'!$64:$64</definedName>
    <definedName name="FedDepr" localSheetId="34">'LOI 3P 16'!$64:$64</definedName>
    <definedName name="FedDepr" localSheetId="46">'LOI 3P 17'!$64:$64</definedName>
    <definedName name="FedDepr" localSheetId="59">'LOI 3P 18'!$64:$64</definedName>
    <definedName name="FedDepr" localSheetId="71">'LOI 3P 19'!$64:$64</definedName>
    <definedName name="FedDepr" localSheetId="11">'LOI DO 14'!$64:$64</definedName>
    <definedName name="FedDepr" localSheetId="23">'LOI DO 15'!$64:$64</definedName>
    <definedName name="FedDepr" localSheetId="35">'LOI DO 16'!$64:$64</definedName>
    <definedName name="FedDepr" localSheetId="47">'LOI DO 17'!$64:$64</definedName>
    <definedName name="FedDepr" localSheetId="60">'LOI DO 18'!$64:$64</definedName>
    <definedName name="FedDepr" localSheetId="72">'LOI DO 19'!$64:$64</definedName>
    <definedName name="FedDepr" localSheetId="12">'NPO 3P 14'!$64:$64</definedName>
    <definedName name="FedDepr" localSheetId="24">'NPO 3P 15'!$64:$64</definedName>
    <definedName name="FedDepr" localSheetId="36">'NPO 3P 16'!$64:$64</definedName>
    <definedName name="FedDepr" localSheetId="48">'NPO 3P 17'!$64:$64</definedName>
    <definedName name="FedDepr" localSheetId="61">'NPO 3P 18'!$64:$64</definedName>
    <definedName name="FedDepr" localSheetId="73">'NPO 3P 19'!$64:$64</definedName>
    <definedName name="FedDepr" localSheetId="13">'NPO DO 14'!$64:$64</definedName>
    <definedName name="FedDepr" localSheetId="25">'NPO DO 15'!$64:$64</definedName>
    <definedName name="FedDepr" localSheetId="37">'NPO DO 16'!$64:$64</definedName>
    <definedName name="FedDepr" localSheetId="49">'NPO DO 17'!$64:$64</definedName>
    <definedName name="FedDepr" localSheetId="62">'NPO DO 18'!$64:$64</definedName>
    <definedName name="FedDepr" localSheetId="74">'NPO DO 19'!$64:$64</definedName>
    <definedName name="FedDepr" localSheetId="14">'P&amp;G 3P 14'!$64:$64</definedName>
    <definedName name="FedDepr" localSheetId="26">'P&amp;G 3P 15'!$64:$64</definedName>
    <definedName name="FedDepr" localSheetId="38">'P&amp;G 3P 16'!$64:$64</definedName>
    <definedName name="FedDepr" localSheetId="50">'P&amp;G 3P 17'!$64:$64</definedName>
    <definedName name="FedDepr" localSheetId="63">'P&amp;G 3P 18'!$64:$64</definedName>
    <definedName name="FedDepr" localSheetId="75">'P&amp;G 3P 19'!$64:$64</definedName>
    <definedName name="FedDepr" localSheetId="15">'P&amp;G DO 14'!$64:$64</definedName>
    <definedName name="FedDepr" localSheetId="27">'P&amp;G DO 15'!$64:$64</definedName>
    <definedName name="FedDepr" localSheetId="39">'P&amp;G DO 16'!$64:$64</definedName>
    <definedName name="FedDepr" localSheetId="51">'P&amp;G DO 17'!$64:$64</definedName>
    <definedName name="FedDepr" localSheetId="64">'P&amp;G DO 18'!$64:$64</definedName>
    <definedName name="FedDepr" localSheetId="76">'P&amp;G DO 19'!$64:$64</definedName>
    <definedName name="FedDepr" localSheetId="16">'RES 3P 14'!$64:$64</definedName>
    <definedName name="FedDepr" localSheetId="28">'RES 3P 15'!$64:$64</definedName>
    <definedName name="FedDepr" localSheetId="40">'RES 3P 16'!$64:$64</definedName>
    <definedName name="FedDepr" localSheetId="53">'RES 3P 17'!$64:$64</definedName>
    <definedName name="FedDepr" localSheetId="65">'RES 3P 18'!$64:$64</definedName>
    <definedName name="FedDepr" localSheetId="77">'RES 3P 19'!$64:$64</definedName>
    <definedName name="FedDepr" localSheetId="17">'RES DO 14'!$64:$64</definedName>
    <definedName name="FedDepr" localSheetId="29">'RES DO 15'!$64:$64</definedName>
    <definedName name="FedDepr" localSheetId="41">'RES DO 16'!$64:$64</definedName>
    <definedName name="FedDepr" localSheetId="54">'RES DO 17'!$64:$64</definedName>
    <definedName name="FedDepr" localSheetId="66">'RES DO 18'!$64:$64</definedName>
    <definedName name="FedDepr" localSheetId="78">'RES DO 19'!$64:$64</definedName>
    <definedName name="FedDepr">#REF!</definedName>
    <definedName name="FedTaxCredit" localSheetId="6">'Com 3P 14'!$G$14</definedName>
    <definedName name="FedTaxCredit" localSheetId="18">'COM 3P 15'!$G$14</definedName>
    <definedName name="FedTaxCredit" localSheetId="30">'COM 3P 16'!$G$14</definedName>
    <definedName name="FedTaxCredit" localSheetId="42">'COM 3P 17'!$G$14</definedName>
    <definedName name="FedTaxCredit" localSheetId="52">'COM 3P 17 (11)'!$G$14</definedName>
    <definedName name="FedTaxCredit" localSheetId="55">'COM 3P 18'!$G$14</definedName>
    <definedName name="FedTaxCredit" localSheetId="67">'COM 3P 19'!$G$14</definedName>
    <definedName name="FedTaxCredit" localSheetId="7">'Com DO 14'!$G$14</definedName>
    <definedName name="FedTaxCredit" localSheetId="19">'COM DO 15'!$G$14</definedName>
    <definedName name="FedTaxCredit" localSheetId="31">'COM DO 16'!$G$14</definedName>
    <definedName name="FedTaxCredit" localSheetId="43">'COM DO 17'!$G$14</definedName>
    <definedName name="FedTaxCredit" localSheetId="56">'COM DO 18'!$G$14</definedName>
    <definedName name="FedTaxCredit" localSheetId="68">'COM DO 19'!$G$14</definedName>
    <definedName name="FedTaxCredit" localSheetId="8">'CSS 3P 14'!$G$14</definedName>
    <definedName name="FedTaxCredit" localSheetId="20">'CSS 3P 15'!$G$14</definedName>
    <definedName name="FedTaxCredit" localSheetId="32">'CSS 3P 16'!$G$14</definedName>
    <definedName name="FedTaxCredit" localSheetId="44">'CSS 3P 17'!$G$14</definedName>
    <definedName name="FedTaxCredit" localSheetId="57">'CSS 3P 18'!$G$14</definedName>
    <definedName name="FedTaxCredit" localSheetId="69">'CSS 3P 19'!$G$14</definedName>
    <definedName name="FedTaxCredit" localSheetId="9">'CSS DO 14'!$G$14</definedName>
    <definedName name="FedTaxCredit" localSheetId="21">'CSS DO 15'!$G$14</definedName>
    <definedName name="FedTaxCredit" localSheetId="33">'CSS DO 16'!$G$14</definedName>
    <definedName name="FedTaxCredit" localSheetId="45">'CSS DO 17'!$G$14</definedName>
    <definedName name="FedTaxCredit" localSheetId="58">'CSS DO 18'!$G$14</definedName>
    <definedName name="FedTaxCredit" localSheetId="70">'CSS DO 19'!$G$14</definedName>
    <definedName name="FedTaxCredit" localSheetId="0">#REF!</definedName>
    <definedName name="FedTaxCredit" localSheetId="10">'LOI 3P 14'!$G$14</definedName>
    <definedName name="FedTaxCredit" localSheetId="22">'LOI 3P 15'!$G$14</definedName>
    <definedName name="FedTaxCredit" localSheetId="34">'LOI 3P 16'!$G$14</definedName>
    <definedName name="FedTaxCredit" localSheetId="46">'LOI 3P 17'!$G$14</definedName>
    <definedName name="FedTaxCredit" localSheetId="59">'LOI 3P 18'!$G$14</definedName>
    <definedName name="FedTaxCredit" localSheetId="71">'LOI 3P 19'!$G$14</definedName>
    <definedName name="FedTaxCredit" localSheetId="11">'LOI DO 14'!$G$14</definedName>
    <definedName name="FedTaxCredit" localSheetId="23">'LOI DO 15'!$G$14</definedName>
    <definedName name="FedTaxCredit" localSheetId="35">'LOI DO 16'!$G$14</definedName>
    <definedName name="FedTaxCredit" localSheetId="47">'LOI DO 17'!$G$14</definedName>
    <definedName name="FedTaxCredit" localSheetId="60">'LOI DO 18'!$G$14</definedName>
    <definedName name="FedTaxCredit" localSheetId="72">'LOI DO 19'!$G$14</definedName>
    <definedName name="FedTaxCredit" localSheetId="12">'NPO 3P 14'!$G$14</definedName>
    <definedName name="FedTaxCredit" localSheetId="24">'NPO 3P 15'!$G$14</definedName>
    <definedName name="FedTaxCredit" localSheetId="36">'NPO 3P 16'!$G$14</definedName>
    <definedName name="FedTaxCredit" localSheetId="48">'NPO 3P 17'!$G$14</definedName>
    <definedName name="FedTaxCredit" localSheetId="61">'NPO 3P 18'!$G$14</definedName>
    <definedName name="FedTaxCredit" localSheetId="73">'NPO 3P 19'!$G$14</definedName>
    <definedName name="FedTaxCredit" localSheetId="13">'NPO DO 14'!$G$14</definedName>
    <definedName name="FedTaxCredit" localSheetId="25">'NPO DO 15'!$G$14</definedName>
    <definedName name="FedTaxCredit" localSheetId="37">'NPO DO 16'!$G$14</definedName>
    <definedName name="FedTaxCredit" localSheetId="49">'NPO DO 17'!$G$14</definedName>
    <definedName name="FedTaxCredit" localSheetId="62">'NPO DO 18'!$G$14</definedName>
    <definedName name="FedTaxCredit" localSheetId="74">'NPO DO 19'!$G$14</definedName>
    <definedName name="FedTaxCredit" localSheetId="14">'P&amp;G 3P 14'!$G$14</definedName>
    <definedName name="FedTaxCredit" localSheetId="26">'P&amp;G 3P 15'!$G$14</definedName>
    <definedName name="FedTaxCredit" localSheetId="38">'P&amp;G 3P 16'!$G$14</definedName>
    <definedName name="FedTaxCredit" localSheetId="50">'P&amp;G 3P 17'!$G$14</definedName>
    <definedName name="FedTaxCredit" localSheetId="63">'P&amp;G 3P 18'!$G$14</definedName>
    <definedName name="FedTaxCredit" localSheetId="75">'P&amp;G 3P 19'!$G$14</definedName>
    <definedName name="FedTaxCredit" localSheetId="15">'P&amp;G DO 14'!$G$14</definedName>
    <definedName name="FedTaxCredit" localSheetId="27">'P&amp;G DO 15'!$G$14</definedName>
    <definedName name="FedTaxCredit" localSheetId="39">'P&amp;G DO 16'!$G$14</definedName>
    <definedName name="FedTaxCredit" localSheetId="51">'P&amp;G DO 17'!$G$14</definedName>
    <definedName name="FedTaxCredit" localSheetId="64">'P&amp;G DO 18'!$G$14</definedName>
    <definedName name="FedTaxCredit" localSheetId="76">'P&amp;G DO 19'!$G$14</definedName>
    <definedName name="FedTaxCredit" localSheetId="16">'RES 3P 14'!$G$14</definedName>
    <definedName name="FedTaxCredit" localSheetId="28">'RES 3P 15'!$G$14</definedName>
    <definedName name="FedTaxCredit" localSheetId="40">'RES 3P 16'!$G$14</definedName>
    <definedName name="FedTaxCredit" localSheetId="53">'RES 3P 17'!$G$14</definedName>
    <definedName name="FedTaxCredit" localSheetId="65">'RES 3P 18'!$G$14</definedName>
    <definedName name="FedTaxCredit" localSheetId="77">'RES 3P 19'!$G$14</definedName>
    <definedName name="FedTaxCredit" localSheetId="17">'RES DO 14'!$G$14</definedName>
    <definedName name="FedTaxCredit" localSheetId="29">'RES DO 15'!$G$14</definedName>
    <definedName name="FedTaxCredit" localSheetId="41">'RES DO 16'!$G$14</definedName>
    <definedName name="FedTaxCredit" localSheetId="54">'RES DO 17'!$G$14</definedName>
    <definedName name="FedTaxCredit" localSheetId="66">'RES DO 18'!$G$14</definedName>
    <definedName name="FedTaxCredit" localSheetId="78">'RES DO 19'!$G$14</definedName>
    <definedName name="FedTaxCredit">#REF!</definedName>
    <definedName name="FedTaxCreditAmt" localSheetId="6">'Com 3P 14'!$D$76</definedName>
    <definedName name="FedTaxCreditAmt" localSheetId="18">'COM 3P 15'!$D$76</definedName>
    <definedName name="FedTaxCreditAmt" localSheetId="30">'COM 3P 16'!$D$76</definedName>
    <definedName name="FedTaxCreditAmt" localSheetId="42">'COM 3P 17'!$D$76</definedName>
    <definedName name="FedTaxCreditAmt" localSheetId="52">'COM 3P 17 (11)'!$D$76</definedName>
    <definedName name="FedTaxCreditAmt" localSheetId="55">'COM 3P 18'!$D$76</definedName>
    <definedName name="FedTaxCreditAmt" localSheetId="67">'COM 3P 19'!$D$76</definedName>
    <definedName name="FedTaxCreditAmt" localSheetId="7">'Com DO 14'!$D$76</definedName>
    <definedName name="FedTaxCreditAmt" localSheetId="19">'COM DO 15'!$D$76</definedName>
    <definedName name="FedTaxCreditAmt" localSheetId="31">'COM DO 16'!$D$76</definedName>
    <definedName name="FedTaxCreditAmt" localSheetId="43">'COM DO 17'!$D$76</definedName>
    <definedName name="FedTaxCreditAmt" localSheetId="56">'COM DO 18'!$D$76</definedName>
    <definedName name="FedTaxCreditAmt" localSheetId="68">'COM DO 19'!$D$76</definedName>
    <definedName name="FedTaxCreditAmt" localSheetId="8">'CSS 3P 14'!$D$76</definedName>
    <definedName name="FedTaxCreditAmt" localSheetId="20">'CSS 3P 15'!$D$76</definedName>
    <definedName name="FedTaxCreditAmt" localSheetId="32">'CSS 3P 16'!$D$76</definedName>
    <definedName name="FedTaxCreditAmt" localSheetId="44">'CSS 3P 17'!$D$76</definedName>
    <definedName name="FedTaxCreditAmt" localSheetId="57">'CSS 3P 18'!$D$76</definedName>
    <definedName name="FedTaxCreditAmt" localSheetId="69">'CSS 3P 19'!$D$76</definedName>
    <definedName name="FedTaxCreditAmt" localSheetId="9">'CSS DO 14'!$D$76</definedName>
    <definedName name="FedTaxCreditAmt" localSheetId="21">'CSS DO 15'!$D$76</definedName>
    <definedName name="FedTaxCreditAmt" localSheetId="33">'CSS DO 16'!$D$76</definedName>
    <definedName name="FedTaxCreditAmt" localSheetId="45">'CSS DO 17'!$D$76</definedName>
    <definedName name="FedTaxCreditAmt" localSheetId="58">'CSS DO 18'!$D$76</definedName>
    <definedName name="FedTaxCreditAmt" localSheetId="70">'CSS DO 19'!$D$76</definedName>
    <definedName name="FedTaxCreditAmt" localSheetId="0">#REF!</definedName>
    <definedName name="FedTaxCreditAmt" localSheetId="10">'LOI 3P 14'!$D$76</definedName>
    <definedName name="FedTaxCreditAmt" localSheetId="22">'LOI 3P 15'!$D$76</definedName>
    <definedName name="FedTaxCreditAmt" localSheetId="34">'LOI 3P 16'!$D$76</definedName>
    <definedName name="FedTaxCreditAmt" localSheetId="46">'LOI 3P 17'!$D$76</definedName>
    <definedName name="FedTaxCreditAmt" localSheetId="59">'LOI 3P 18'!$D$76</definedName>
    <definedName name="FedTaxCreditAmt" localSheetId="71">'LOI 3P 19'!$D$76</definedName>
    <definedName name="FedTaxCreditAmt" localSheetId="11">'LOI DO 14'!$D$76</definedName>
    <definedName name="FedTaxCreditAmt" localSheetId="23">'LOI DO 15'!$D$76</definedName>
    <definedName name="FedTaxCreditAmt" localSheetId="35">'LOI DO 16'!$D$76</definedName>
    <definedName name="FedTaxCreditAmt" localSheetId="47">'LOI DO 17'!$D$76</definedName>
    <definedName name="FedTaxCreditAmt" localSheetId="60">'LOI DO 18'!$D$76</definedName>
    <definedName name="FedTaxCreditAmt" localSheetId="72">'LOI DO 19'!$D$76</definedName>
    <definedName name="FedTaxCreditAmt" localSheetId="12">'NPO 3P 14'!$D$76</definedName>
    <definedName name="FedTaxCreditAmt" localSheetId="24">'NPO 3P 15'!$D$76</definedName>
    <definedName name="FedTaxCreditAmt" localSheetId="36">'NPO 3P 16'!$D$76</definedName>
    <definedName name="FedTaxCreditAmt" localSheetId="48">'NPO 3P 17'!$D$76</definedName>
    <definedName name="FedTaxCreditAmt" localSheetId="61">'NPO 3P 18'!$D$76</definedName>
    <definedName name="FedTaxCreditAmt" localSheetId="73">'NPO 3P 19'!$D$76</definedName>
    <definedName name="FedTaxCreditAmt" localSheetId="13">'NPO DO 14'!$D$76</definedName>
    <definedName name="FedTaxCreditAmt" localSheetId="25">'NPO DO 15'!$D$76</definedName>
    <definedName name="FedTaxCreditAmt" localSheetId="37">'NPO DO 16'!$D$76</definedName>
    <definedName name="FedTaxCreditAmt" localSheetId="49">'NPO DO 17'!$D$76</definedName>
    <definedName name="FedTaxCreditAmt" localSheetId="62">'NPO DO 18'!$D$76</definedName>
    <definedName name="FedTaxCreditAmt" localSheetId="74">'NPO DO 19'!$D$76</definedName>
    <definedName name="FedTaxCreditAmt" localSheetId="14">'P&amp;G 3P 14'!$D$76</definedName>
    <definedName name="FedTaxCreditAmt" localSheetId="26">'P&amp;G 3P 15'!$D$76</definedName>
    <definedName name="FedTaxCreditAmt" localSheetId="38">'P&amp;G 3P 16'!$D$76</definedName>
    <definedName name="FedTaxCreditAmt" localSheetId="50">'P&amp;G 3P 17'!$D$76</definedName>
    <definedName name="FedTaxCreditAmt" localSheetId="63">'P&amp;G 3P 18'!$D$76</definedName>
    <definedName name="FedTaxCreditAmt" localSheetId="75">'P&amp;G 3P 19'!$D$76</definedName>
    <definedName name="FedTaxCreditAmt" localSheetId="15">'P&amp;G DO 14'!$D$76</definedName>
    <definedName name="FedTaxCreditAmt" localSheetId="27">'P&amp;G DO 15'!$D$76</definedName>
    <definedName name="FedTaxCreditAmt" localSheetId="39">'P&amp;G DO 16'!$D$76</definedName>
    <definedName name="FedTaxCreditAmt" localSheetId="51">'P&amp;G DO 17'!$D$76</definedName>
    <definedName name="FedTaxCreditAmt" localSheetId="64">'P&amp;G DO 18'!$D$76</definedName>
    <definedName name="FedTaxCreditAmt" localSheetId="76">'P&amp;G DO 19'!$D$76</definedName>
    <definedName name="FedTaxCreditAmt" localSheetId="16">'RES 3P 14'!$D$76</definedName>
    <definedName name="FedTaxCreditAmt" localSheetId="28">'RES 3P 15'!$D$76</definedName>
    <definedName name="FedTaxCreditAmt" localSheetId="40">'RES 3P 16'!$D$76</definedName>
    <definedName name="FedTaxCreditAmt" localSheetId="53">'RES 3P 17'!$D$76</definedName>
    <definedName name="FedTaxCreditAmt" localSheetId="65">'RES 3P 18'!$D$76</definedName>
    <definedName name="FedTaxCreditAmt" localSheetId="77">'RES 3P 19'!$D$76</definedName>
    <definedName name="FedTaxCreditAmt" localSheetId="17">'RES DO 14'!$D$76</definedName>
    <definedName name="FedTaxCreditAmt" localSheetId="29">'RES DO 15'!$D$76</definedName>
    <definedName name="FedTaxCreditAmt" localSheetId="41">'RES DO 16'!$D$76</definedName>
    <definedName name="FedTaxCreditAmt" localSheetId="54">'RES DO 17'!$D$76</definedName>
    <definedName name="FedTaxCreditAmt" localSheetId="66">'RES DO 18'!$D$76</definedName>
    <definedName name="FedTaxCreditAmt" localSheetId="78">'RES DO 19'!$D$76</definedName>
    <definedName name="FedTaxCreditAmt">#REF!</definedName>
    <definedName name="FedTaxRate" localSheetId="6">'Com 3P 14'!$G$11</definedName>
    <definedName name="FedTaxRate" localSheetId="18">'COM 3P 15'!$G$11</definedName>
    <definedName name="FedTaxRate" localSheetId="30">'COM 3P 16'!$G$11</definedName>
    <definedName name="FedTaxRate" localSheetId="42">'COM 3P 17'!$G$11</definedName>
    <definedName name="FedTaxRate" localSheetId="52">'COM 3P 17 (11)'!$G$11</definedName>
    <definedName name="FedTaxRate" localSheetId="55">'COM 3P 18'!$G$11</definedName>
    <definedName name="FedTaxRate" localSheetId="67">'COM 3P 19'!$G$11</definedName>
    <definedName name="FedTaxRate" localSheetId="7">'Com DO 14'!$G$11</definedName>
    <definedName name="FedTaxRate" localSheetId="19">'COM DO 15'!$G$11</definedName>
    <definedName name="FedTaxRate" localSheetId="31">'COM DO 16'!$G$11</definedName>
    <definedName name="FedTaxRate" localSheetId="43">'COM DO 17'!$G$11</definedName>
    <definedName name="FedTaxRate" localSheetId="56">'COM DO 18'!$G$11</definedName>
    <definedName name="FedTaxRate" localSheetId="68">'COM DO 19'!$G$11</definedName>
    <definedName name="FedTaxRate" localSheetId="8">'CSS 3P 14'!$G$11</definedName>
    <definedName name="FedTaxRate" localSheetId="20">'CSS 3P 15'!$G$11</definedName>
    <definedName name="FedTaxRate" localSheetId="32">'CSS 3P 16'!$G$11</definedName>
    <definedName name="FedTaxRate" localSheetId="44">'CSS 3P 17'!$G$11</definedName>
    <definedName name="FedTaxRate" localSheetId="57">'CSS 3P 18'!$G$11</definedName>
    <definedName name="FedTaxRate" localSheetId="69">'CSS 3P 19'!$G$11</definedName>
    <definedName name="FedTaxRate" localSheetId="9">'CSS DO 14'!$G$11</definedName>
    <definedName name="FedTaxRate" localSheetId="21">'CSS DO 15'!$G$11</definedName>
    <definedName name="FedTaxRate" localSheetId="33">'CSS DO 16'!$G$11</definedName>
    <definedName name="FedTaxRate" localSheetId="45">'CSS DO 17'!$G$11</definedName>
    <definedName name="FedTaxRate" localSheetId="58">'CSS DO 18'!$G$11</definedName>
    <definedName name="FedTaxRate" localSheetId="70">'CSS DO 19'!$G$11</definedName>
    <definedName name="FedTaxRate" localSheetId="0">#REF!</definedName>
    <definedName name="FedTaxRate" localSheetId="10">'LOI 3P 14'!$G$11</definedName>
    <definedName name="FedTaxRate" localSheetId="22">'LOI 3P 15'!$G$11</definedName>
    <definedName name="FedTaxRate" localSheetId="34">'LOI 3P 16'!$G$11</definedName>
    <definedName name="FedTaxRate" localSheetId="46">'LOI 3P 17'!$G$11</definedName>
    <definedName name="FedTaxRate" localSheetId="59">'LOI 3P 18'!$G$11</definedName>
    <definedName name="FedTaxRate" localSheetId="71">'LOI 3P 19'!$G$11</definedName>
    <definedName name="FedTaxRate" localSheetId="11">'LOI DO 14'!$G$11</definedName>
    <definedName name="FedTaxRate" localSheetId="23">'LOI DO 15'!$G$11</definedName>
    <definedName name="FedTaxRate" localSheetId="35">'LOI DO 16'!$G$11</definedName>
    <definedName name="FedTaxRate" localSheetId="47">'LOI DO 17'!$G$11</definedName>
    <definedName name="FedTaxRate" localSheetId="60">'LOI DO 18'!$G$11</definedName>
    <definedName name="FedTaxRate" localSheetId="72">'LOI DO 19'!$G$11</definedName>
    <definedName name="FedTaxRate" localSheetId="12">'NPO 3P 14'!$G$11</definedName>
    <definedName name="FedTaxRate" localSheetId="24">'NPO 3P 15'!$G$11</definedName>
    <definedName name="FedTaxRate" localSheetId="36">'NPO 3P 16'!$G$11</definedName>
    <definedName name="FedTaxRate" localSheetId="48">'NPO 3P 17'!$G$11</definedName>
    <definedName name="FedTaxRate" localSheetId="61">'NPO 3P 18'!$G$11</definedName>
    <definedName name="FedTaxRate" localSheetId="73">'NPO 3P 19'!$G$11</definedName>
    <definedName name="FedTaxRate" localSheetId="13">'NPO DO 14'!$G$11</definedName>
    <definedName name="FedTaxRate" localSheetId="25">'NPO DO 15'!$G$11</definedName>
    <definedName name="FedTaxRate" localSheetId="37">'NPO DO 16'!$G$11</definedName>
    <definedName name="FedTaxRate" localSheetId="49">'NPO DO 17'!$G$11</definedName>
    <definedName name="FedTaxRate" localSheetId="62">'NPO DO 18'!$G$11</definedName>
    <definedName name="FedTaxRate" localSheetId="74">'NPO DO 19'!$G$11</definedName>
    <definedName name="FedTaxRate" localSheetId="14">'P&amp;G 3P 14'!$G$11</definedName>
    <definedName name="FedTaxRate" localSheetId="26">'P&amp;G 3P 15'!$G$11</definedName>
    <definedName name="FedTaxRate" localSheetId="38">'P&amp;G 3P 16'!$G$11</definedName>
    <definedName name="FedTaxRate" localSheetId="50">'P&amp;G 3P 17'!$G$11</definedName>
    <definedName name="FedTaxRate" localSheetId="63">'P&amp;G 3P 18'!$G$11</definedName>
    <definedName name="FedTaxRate" localSheetId="75">'P&amp;G 3P 19'!$G$11</definedName>
    <definedName name="FedTaxRate" localSheetId="15">'P&amp;G DO 14'!$G$11</definedName>
    <definedName name="FedTaxRate" localSheetId="27">'P&amp;G DO 15'!$G$11</definedName>
    <definedName name="FedTaxRate" localSheetId="39">'P&amp;G DO 16'!$G$11</definedName>
    <definedName name="FedTaxRate" localSheetId="51">'P&amp;G DO 17'!$G$11</definedName>
    <definedName name="FedTaxRate" localSheetId="64">'P&amp;G DO 18'!$G$11</definedName>
    <definedName name="FedTaxRate" localSheetId="76">'P&amp;G DO 19'!$G$11</definedName>
    <definedName name="FedTaxRate" localSheetId="16">'RES 3P 14'!$G$11</definedName>
    <definedName name="FedTaxRate" localSheetId="28">'RES 3P 15'!$G$11</definedName>
    <definedName name="FedTaxRate" localSheetId="40">'RES 3P 16'!$G$11</definedName>
    <definedName name="FedTaxRate" localSheetId="53">'RES 3P 17'!$G$11</definedName>
    <definedName name="FedTaxRate" localSheetId="65">'RES 3P 18'!$G$11</definedName>
    <definedName name="FedTaxRate" localSheetId="77">'RES 3P 19'!$G$11</definedName>
    <definedName name="FedTaxRate" localSheetId="17">'RES DO 14'!$G$11</definedName>
    <definedName name="FedTaxRate" localSheetId="29">'RES DO 15'!$G$11</definedName>
    <definedName name="FedTaxRate" localSheetId="41">'RES DO 16'!$G$11</definedName>
    <definedName name="FedTaxRate" localSheetId="54">'RES DO 17'!$G$11</definedName>
    <definedName name="FedTaxRate" localSheetId="66">'RES DO 18'!$G$11</definedName>
    <definedName name="FedTaxRate" localSheetId="78">'RES DO 19'!$G$11</definedName>
    <definedName name="FedTaxRate">#REF!</definedName>
    <definedName name="Generation" localSheetId="6">'Com 3P 14'!$50:$50</definedName>
    <definedName name="Generation" localSheetId="18">'COM 3P 15'!$50:$50</definedName>
    <definedName name="Generation" localSheetId="30">'COM 3P 16'!$50:$50</definedName>
    <definedName name="Generation" localSheetId="42">'COM 3P 17'!$50:$50</definedName>
    <definedName name="Generation" localSheetId="52">'COM 3P 17 (11)'!$50:$50</definedName>
    <definedName name="Generation" localSheetId="55">'COM 3P 18'!$50:$50</definedName>
    <definedName name="Generation" localSheetId="67">'COM 3P 19'!$50:$50</definedName>
    <definedName name="Generation" localSheetId="7">'Com DO 14'!$50:$50</definedName>
    <definedName name="Generation" localSheetId="19">'COM DO 15'!$50:$50</definedName>
    <definedName name="Generation" localSheetId="31">'COM DO 16'!$50:$50</definedName>
    <definedName name="Generation" localSheetId="43">'COM DO 17'!$50:$50</definedName>
    <definedName name="Generation" localSheetId="56">'COM DO 18'!$50:$50</definedName>
    <definedName name="Generation" localSheetId="68">'COM DO 19'!$50:$50</definedName>
    <definedName name="Generation" localSheetId="8">'CSS 3P 14'!$50:$50</definedName>
    <definedName name="Generation" localSheetId="20">'CSS 3P 15'!$50:$50</definedName>
    <definedName name="Generation" localSheetId="32">'CSS 3P 16'!$50:$50</definedName>
    <definedName name="Generation" localSheetId="44">'CSS 3P 17'!$50:$50</definedName>
    <definedName name="Generation" localSheetId="57">'CSS 3P 18'!$50:$50</definedName>
    <definedName name="Generation" localSheetId="69">'CSS 3P 19'!$50:$50</definedName>
    <definedName name="Generation" localSheetId="9">'CSS DO 14'!$50:$50</definedName>
    <definedName name="Generation" localSheetId="21">'CSS DO 15'!$50:$50</definedName>
    <definedName name="Generation" localSheetId="33">'CSS DO 16'!$50:$50</definedName>
    <definedName name="Generation" localSheetId="45">'CSS DO 17'!$50:$50</definedName>
    <definedName name="Generation" localSheetId="58">'CSS DO 18'!$50:$50</definedName>
    <definedName name="Generation" localSheetId="70">'CSS DO 19'!$50:$50</definedName>
    <definedName name="Generation" localSheetId="0">#REF!</definedName>
    <definedName name="Generation" localSheetId="10">'LOI 3P 14'!$50:$50</definedName>
    <definedName name="Generation" localSheetId="22">'LOI 3P 15'!$50:$50</definedName>
    <definedName name="Generation" localSheetId="34">'LOI 3P 16'!$50:$50</definedName>
    <definedName name="Generation" localSheetId="46">'LOI 3P 17'!$50:$50</definedName>
    <definedName name="Generation" localSheetId="59">'LOI 3P 18'!$50:$50</definedName>
    <definedName name="Generation" localSheetId="71">'LOI 3P 19'!$50:$50</definedName>
    <definedName name="Generation" localSheetId="11">'LOI DO 14'!$50:$50</definedName>
    <definedName name="Generation" localSheetId="23">'LOI DO 15'!$50:$50</definedName>
    <definedName name="Generation" localSheetId="35">'LOI DO 16'!$50:$50</definedName>
    <definedName name="Generation" localSheetId="47">'LOI DO 17'!$50:$50</definedName>
    <definedName name="Generation" localSheetId="60">'LOI DO 18'!$50:$50</definedName>
    <definedName name="Generation" localSheetId="72">'LOI DO 19'!$50:$50</definedName>
    <definedName name="Generation" localSheetId="12">'NPO 3P 14'!$50:$50</definedName>
    <definedName name="Generation" localSheetId="24">'NPO 3P 15'!$50:$50</definedName>
    <definedName name="Generation" localSheetId="36">'NPO 3P 16'!$50:$50</definedName>
    <definedName name="Generation" localSheetId="48">'NPO 3P 17'!$50:$50</definedName>
    <definedName name="Generation" localSheetId="61">'NPO 3P 18'!$50:$50</definedName>
    <definedName name="Generation" localSheetId="73">'NPO 3P 19'!$50:$50</definedName>
    <definedName name="Generation" localSheetId="13">'NPO DO 14'!$50:$50</definedName>
    <definedName name="Generation" localSheetId="25">'NPO DO 15'!$50:$50</definedName>
    <definedName name="Generation" localSheetId="37">'NPO DO 16'!$50:$50</definedName>
    <definedName name="Generation" localSheetId="49">'NPO DO 17'!$50:$50</definedName>
    <definedName name="Generation" localSheetId="62">'NPO DO 18'!$50:$50</definedName>
    <definedName name="Generation" localSheetId="74">'NPO DO 19'!$50:$50</definedName>
    <definedName name="Generation" localSheetId="14">'P&amp;G 3P 14'!$50:$50</definedName>
    <definedName name="Generation" localSheetId="26">'P&amp;G 3P 15'!$50:$50</definedName>
    <definedName name="Generation" localSheetId="38">'P&amp;G 3P 16'!$50:$50</definedName>
    <definedName name="Generation" localSheetId="50">'P&amp;G 3P 17'!$50:$50</definedName>
    <definedName name="Generation" localSheetId="63">'P&amp;G 3P 18'!$50:$50</definedName>
    <definedName name="Generation" localSheetId="75">'P&amp;G 3P 19'!$50:$50</definedName>
    <definedName name="Generation" localSheetId="15">'P&amp;G DO 14'!$50:$50</definedName>
    <definedName name="Generation" localSheetId="27">'P&amp;G DO 15'!$50:$50</definedName>
    <definedName name="Generation" localSheetId="39">'P&amp;G DO 16'!$50:$50</definedName>
    <definedName name="Generation" localSheetId="51">'P&amp;G DO 17'!$50:$50</definedName>
    <definedName name="Generation" localSheetId="64">'P&amp;G DO 18'!$50:$50</definedName>
    <definedName name="Generation" localSheetId="76">'P&amp;G DO 19'!$50:$50</definedName>
    <definedName name="Generation" localSheetId="16">'RES 3P 14'!$50:$50</definedName>
    <definedName name="Generation" localSheetId="28">'RES 3P 15'!$50:$50</definedName>
    <definedName name="Generation" localSheetId="40">'RES 3P 16'!$50:$50</definedName>
    <definedName name="Generation" localSheetId="53">'RES 3P 17'!$50:$50</definedName>
    <definedName name="Generation" localSheetId="65">'RES 3P 18'!$50:$50</definedName>
    <definedName name="Generation" localSheetId="77">'RES 3P 19'!$50:$50</definedName>
    <definedName name="Generation" localSheetId="17">'RES DO 14'!$50:$50</definedName>
    <definedName name="Generation" localSheetId="29">'RES DO 15'!$50:$50</definedName>
    <definedName name="Generation" localSheetId="41">'RES DO 16'!$50:$50</definedName>
    <definedName name="Generation" localSheetId="54">'RES DO 17'!$50:$50</definedName>
    <definedName name="Generation" localSheetId="66">'RES DO 18'!$50:$50</definedName>
    <definedName name="Generation" localSheetId="78">'RES DO 19'!$50:$50</definedName>
    <definedName name="Generation">#REF!</definedName>
    <definedName name="Independent_Verifier" localSheetId="0">'[3]Drop-Down Lists'!$H$2</definedName>
    <definedName name="Independent_Verifier">'[4]Drop-Down Lists'!$H$2</definedName>
    <definedName name="Interest" localSheetId="6">'Com 3P 14'!$92:$92</definedName>
    <definedName name="Interest" localSheetId="18">'COM 3P 15'!$92:$92</definedName>
    <definedName name="Interest" localSheetId="30">'COM 3P 16'!$92:$92</definedName>
    <definedName name="Interest" localSheetId="42">'COM 3P 17'!$92:$92</definedName>
    <definedName name="Interest" localSheetId="52">'COM 3P 17 (11)'!$92:$92</definedName>
    <definedName name="Interest" localSheetId="55">'COM 3P 18'!$92:$92</definedName>
    <definedName name="Interest" localSheetId="67">'COM 3P 19'!$92:$92</definedName>
    <definedName name="Interest" localSheetId="7">'Com DO 14'!$92:$92</definedName>
    <definedName name="Interest" localSheetId="19">'COM DO 15'!$92:$92</definedName>
    <definedName name="Interest" localSheetId="31">'COM DO 16'!$92:$92</definedName>
    <definedName name="Interest" localSheetId="43">'COM DO 17'!$92:$92</definedName>
    <definedName name="Interest" localSheetId="56">'COM DO 18'!$92:$92</definedName>
    <definedName name="Interest" localSheetId="68">'COM DO 19'!$92:$92</definedName>
    <definedName name="Interest" localSheetId="8">'CSS 3P 14'!$92:$92</definedName>
    <definedName name="Interest" localSheetId="20">'CSS 3P 15'!$92:$92</definedName>
    <definedName name="Interest" localSheetId="32">'CSS 3P 16'!$92:$92</definedName>
    <definedName name="Interest" localSheetId="44">'CSS 3P 17'!$92:$92</definedName>
    <definedName name="Interest" localSheetId="57">'CSS 3P 18'!$92:$92</definedName>
    <definedName name="Interest" localSheetId="69">'CSS 3P 19'!$92:$92</definedName>
    <definedName name="Interest" localSheetId="9">'CSS DO 14'!$92:$92</definedName>
    <definedName name="Interest" localSheetId="21">'CSS DO 15'!$92:$92</definedName>
    <definedName name="Interest" localSheetId="33">'CSS DO 16'!$92:$92</definedName>
    <definedName name="Interest" localSheetId="45">'CSS DO 17'!$92:$92</definedName>
    <definedName name="Interest" localSheetId="58">'CSS DO 18'!$92:$92</definedName>
    <definedName name="Interest" localSheetId="70">'CSS DO 19'!$92:$92</definedName>
    <definedName name="Interest" localSheetId="0">#REF!</definedName>
    <definedName name="Interest" localSheetId="10">'LOI 3P 14'!$92:$92</definedName>
    <definedName name="Interest" localSheetId="22">'LOI 3P 15'!$92:$92</definedName>
    <definedName name="Interest" localSheetId="34">'LOI 3P 16'!$92:$92</definedName>
    <definedName name="Interest" localSheetId="46">'LOI 3P 17'!$92:$92</definedName>
    <definedName name="Interest" localSheetId="59">'LOI 3P 18'!$92:$92</definedName>
    <definedName name="Interest" localSheetId="71">'LOI 3P 19'!$92:$92</definedName>
    <definedName name="Interest" localSheetId="11">'LOI DO 14'!$92:$92</definedName>
    <definedName name="Interest" localSheetId="23">'LOI DO 15'!$92:$92</definedName>
    <definedName name="Interest" localSheetId="35">'LOI DO 16'!$92:$92</definedName>
    <definedName name="Interest" localSheetId="47">'LOI DO 17'!$92:$92</definedName>
    <definedName name="Interest" localSheetId="60">'LOI DO 18'!$92:$92</definedName>
    <definedName name="Interest" localSheetId="72">'LOI DO 19'!$92:$92</definedName>
    <definedName name="Interest" localSheetId="12">'NPO 3P 14'!$92:$92</definedName>
    <definedName name="Interest" localSheetId="24">'NPO 3P 15'!$92:$92</definedName>
    <definedName name="Interest" localSheetId="36">'NPO 3P 16'!$92:$92</definedName>
    <definedName name="Interest" localSheetId="48">'NPO 3P 17'!$92:$92</definedName>
    <definedName name="Interest" localSheetId="61">'NPO 3P 18'!$92:$92</definedName>
    <definedName name="Interest" localSheetId="73">'NPO 3P 19'!$92:$92</definedName>
    <definedName name="Interest" localSheetId="13">'NPO DO 14'!$92:$92</definedName>
    <definedName name="Interest" localSheetId="25">'NPO DO 15'!$92:$92</definedName>
    <definedName name="Interest" localSheetId="37">'NPO DO 16'!$92:$92</definedName>
    <definedName name="Interest" localSheetId="49">'NPO DO 17'!$92:$92</definedName>
    <definedName name="Interest" localSheetId="62">'NPO DO 18'!$92:$92</definedName>
    <definedName name="Interest" localSheetId="74">'NPO DO 19'!$92:$92</definedName>
    <definedName name="Interest" localSheetId="14">'P&amp;G 3P 14'!$92:$92</definedName>
    <definedName name="Interest" localSheetId="26">'P&amp;G 3P 15'!$92:$92</definedName>
    <definedName name="Interest" localSheetId="38">'P&amp;G 3P 16'!$92:$92</definedName>
    <definedName name="Interest" localSheetId="50">'P&amp;G 3P 17'!$92:$92</definedName>
    <definedName name="Interest" localSheetId="63">'P&amp;G 3P 18'!$92:$92</definedName>
    <definedName name="Interest" localSheetId="75">'P&amp;G 3P 19'!$92:$92</definedName>
    <definedName name="Interest" localSheetId="15">'P&amp;G DO 14'!$92:$92</definedName>
    <definedName name="Interest" localSheetId="27">'P&amp;G DO 15'!$92:$92</definedName>
    <definedName name="Interest" localSheetId="39">'P&amp;G DO 16'!$92:$92</definedName>
    <definedName name="Interest" localSheetId="51">'P&amp;G DO 17'!$92:$92</definedName>
    <definedName name="Interest" localSheetId="64">'P&amp;G DO 18'!$92:$92</definedName>
    <definedName name="Interest" localSheetId="76">'P&amp;G DO 19'!$92:$92</definedName>
    <definedName name="Interest" localSheetId="16">'RES 3P 14'!$92:$92</definedName>
    <definedName name="Interest" localSheetId="28">'RES 3P 15'!$92:$92</definedName>
    <definedName name="Interest" localSheetId="40">'RES 3P 16'!$92:$92</definedName>
    <definedName name="Interest" localSheetId="53">'RES 3P 17'!$92:$92</definedName>
    <definedName name="Interest" localSheetId="65">'RES 3P 18'!$92:$92</definedName>
    <definedName name="Interest" localSheetId="77">'RES 3P 19'!$92:$92</definedName>
    <definedName name="Interest" localSheetId="17">'RES DO 14'!$92:$92</definedName>
    <definedName name="Interest" localSheetId="29">'RES DO 15'!$92:$92</definedName>
    <definedName name="Interest" localSheetId="41">'RES DO 16'!$92:$92</definedName>
    <definedName name="Interest" localSheetId="54">'RES DO 17'!$92:$92</definedName>
    <definedName name="Interest" localSheetId="66">'RES DO 18'!$92:$92</definedName>
    <definedName name="Interest" localSheetId="78">'RES DO 19'!$92:$92</definedName>
    <definedName name="Interest">#REF!</definedName>
    <definedName name="InverterReplaceCost" localSheetId="6">'Com 3P 14'!$B$41</definedName>
    <definedName name="InverterReplaceCost" localSheetId="18">'COM 3P 15'!$B$41</definedName>
    <definedName name="InverterReplaceCost" localSheetId="30">'COM 3P 16'!$B$41</definedName>
    <definedName name="InverterReplaceCost" localSheetId="42">'COM 3P 17'!$B$41</definedName>
    <definedName name="InverterReplaceCost" localSheetId="52">'COM 3P 17 (11)'!$B$41</definedName>
    <definedName name="InverterReplaceCost" localSheetId="55">'COM 3P 18'!$B$41</definedName>
    <definedName name="InverterReplaceCost" localSheetId="67">'COM 3P 19'!$B$41</definedName>
    <definedName name="InverterReplaceCost" localSheetId="7">'Com DO 14'!$B$41</definedName>
    <definedName name="InverterReplaceCost" localSheetId="19">'COM DO 15'!$B$41</definedName>
    <definedName name="InverterReplaceCost" localSheetId="31">'COM DO 16'!$B$41</definedName>
    <definedName name="InverterReplaceCost" localSheetId="43">'COM DO 17'!$B$41</definedName>
    <definedName name="InverterReplaceCost" localSheetId="56">'COM DO 18'!$B$41</definedName>
    <definedName name="InverterReplaceCost" localSheetId="68">'COM DO 19'!$B$41</definedName>
    <definedName name="InverterReplaceCost" localSheetId="8">'CSS 3P 14'!$B$41</definedName>
    <definedName name="InverterReplaceCost" localSheetId="20">'CSS 3P 15'!$B$41</definedName>
    <definedName name="InverterReplaceCost" localSheetId="32">'CSS 3P 16'!$B$41</definedName>
    <definedName name="InverterReplaceCost" localSheetId="44">'CSS 3P 17'!$B$41</definedName>
    <definedName name="InverterReplaceCost" localSheetId="57">'CSS 3P 18'!$B$41</definedName>
    <definedName name="InverterReplaceCost" localSheetId="69">'CSS 3P 19'!$B$41</definedName>
    <definedName name="InverterReplaceCost" localSheetId="9">'CSS DO 14'!$B$41</definedName>
    <definedName name="InverterReplaceCost" localSheetId="21">'CSS DO 15'!$B$41</definedName>
    <definedName name="InverterReplaceCost" localSheetId="33">'CSS DO 16'!$B$41</definedName>
    <definedName name="InverterReplaceCost" localSheetId="45">'CSS DO 17'!$B$41</definedName>
    <definedName name="InverterReplaceCost" localSheetId="58">'CSS DO 18'!$B$41</definedName>
    <definedName name="InverterReplaceCost" localSheetId="70">'CSS DO 19'!$B$41</definedName>
    <definedName name="InverterReplaceCost" localSheetId="0">#REF!</definedName>
    <definedName name="InverterReplaceCost" localSheetId="10">'LOI 3P 14'!$B$41</definedName>
    <definedName name="InverterReplaceCost" localSheetId="22">'LOI 3P 15'!$B$41</definedName>
    <definedName name="InverterReplaceCost" localSheetId="34">'LOI 3P 16'!$B$41</definedName>
    <definedName name="InverterReplaceCost" localSheetId="46">'LOI 3P 17'!$B$41</definedName>
    <definedName name="InverterReplaceCost" localSheetId="59">'LOI 3P 18'!$B$41</definedName>
    <definedName name="InverterReplaceCost" localSheetId="71">'LOI 3P 19'!$B$41</definedName>
    <definedName name="InverterReplaceCost" localSheetId="11">'LOI DO 14'!$B$41</definedName>
    <definedName name="InverterReplaceCost" localSheetId="23">'LOI DO 15'!$B$41</definedName>
    <definedName name="InverterReplaceCost" localSheetId="35">'LOI DO 16'!$B$41</definedName>
    <definedName name="InverterReplaceCost" localSheetId="47">'LOI DO 17'!$B$41</definedName>
    <definedName name="InverterReplaceCost" localSheetId="60">'LOI DO 18'!$B$41</definedName>
    <definedName name="InverterReplaceCost" localSheetId="72">'LOI DO 19'!$B$41</definedName>
    <definedName name="InverterReplaceCost" localSheetId="12">'NPO 3P 14'!$B$41</definedName>
    <definedName name="InverterReplaceCost" localSheetId="24">'NPO 3P 15'!$B$41</definedName>
    <definedName name="InverterReplaceCost" localSheetId="36">'NPO 3P 16'!$B$41</definedName>
    <definedName name="InverterReplaceCost" localSheetId="48">'NPO 3P 17'!$B$41</definedName>
    <definedName name="InverterReplaceCost" localSheetId="61">'NPO 3P 18'!$B$41</definedName>
    <definedName name="InverterReplaceCost" localSheetId="73">'NPO 3P 19'!$B$41</definedName>
    <definedName name="InverterReplaceCost" localSheetId="13">'NPO DO 14'!$B$41</definedName>
    <definedName name="InverterReplaceCost" localSheetId="25">'NPO DO 15'!$B$41</definedName>
    <definedName name="InverterReplaceCost" localSheetId="37">'NPO DO 16'!$B$41</definedName>
    <definedName name="InverterReplaceCost" localSheetId="49">'NPO DO 17'!$B$41</definedName>
    <definedName name="InverterReplaceCost" localSheetId="62">'NPO DO 18'!$B$41</definedName>
    <definedName name="InverterReplaceCost" localSheetId="74">'NPO DO 19'!$B$41</definedName>
    <definedName name="InverterReplaceCost" localSheetId="14">'P&amp;G 3P 14'!$B$41</definedName>
    <definedName name="InverterReplaceCost" localSheetId="26">'P&amp;G 3P 15'!$B$41</definedName>
    <definedName name="InverterReplaceCost" localSheetId="38">'P&amp;G 3P 16'!$B$41</definedName>
    <definedName name="InverterReplaceCost" localSheetId="50">'P&amp;G 3P 17'!$B$41</definedName>
    <definedName name="InverterReplaceCost" localSheetId="63">'P&amp;G 3P 18'!$B$41</definedName>
    <definedName name="InverterReplaceCost" localSheetId="75">'P&amp;G 3P 19'!$B$41</definedName>
    <definedName name="InverterReplaceCost" localSheetId="15">'P&amp;G DO 14'!$B$41</definedName>
    <definedName name="InverterReplaceCost" localSheetId="27">'P&amp;G DO 15'!$B$41</definedName>
    <definedName name="InverterReplaceCost" localSheetId="39">'P&amp;G DO 16'!$B$41</definedName>
    <definedName name="InverterReplaceCost" localSheetId="51">'P&amp;G DO 17'!$B$41</definedName>
    <definedName name="InverterReplaceCost" localSheetId="64">'P&amp;G DO 18'!$B$41</definedName>
    <definedName name="InverterReplaceCost" localSheetId="76">'P&amp;G DO 19'!$B$41</definedName>
    <definedName name="InverterReplaceCost" localSheetId="16">'RES 3P 14'!$B$41</definedName>
    <definedName name="InverterReplaceCost" localSheetId="28">'RES 3P 15'!$B$41</definedName>
    <definedName name="InverterReplaceCost" localSheetId="40">'RES 3P 16'!$B$41</definedName>
    <definedName name="InverterReplaceCost" localSheetId="53">'RES 3P 17'!$B$41</definedName>
    <definedName name="InverterReplaceCost" localSheetId="65">'RES 3P 18'!$B$41</definedName>
    <definedName name="InverterReplaceCost" localSheetId="77">'RES 3P 19'!$B$41</definedName>
    <definedName name="InverterReplaceCost" localSheetId="17">'RES DO 14'!$B$41</definedName>
    <definedName name="InverterReplaceCost" localSheetId="29">'RES DO 15'!$B$41</definedName>
    <definedName name="InverterReplaceCost" localSheetId="41">'RES DO 16'!$B$41</definedName>
    <definedName name="InverterReplaceCost" localSheetId="54">'RES DO 17'!$B$41</definedName>
    <definedName name="InverterReplaceCost" localSheetId="66">'RES DO 18'!$B$41</definedName>
    <definedName name="InverterReplaceCost" localSheetId="78">'RES DO 19'!$B$41</definedName>
    <definedName name="InverterReplaceCost">#REF!</definedName>
    <definedName name="LoanAmount" localSheetId="6">'Com 3P 14'!$G$31</definedName>
    <definedName name="LoanAmount" localSheetId="18">'COM 3P 15'!$G$31</definedName>
    <definedName name="LoanAmount" localSheetId="30">'COM 3P 16'!$G$31</definedName>
    <definedName name="LoanAmount" localSheetId="42">'COM 3P 17'!$G$31</definedName>
    <definedName name="LoanAmount" localSheetId="52">'COM 3P 17 (11)'!$G$31</definedName>
    <definedName name="LoanAmount" localSheetId="55">'COM 3P 18'!$G$31</definedName>
    <definedName name="LoanAmount" localSheetId="67">'COM 3P 19'!$G$31</definedName>
    <definedName name="LoanAmount" localSheetId="7">'Com DO 14'!$G$31</definedName>
    <definedName name="LoanAmount" localSheetId="19">'COM DO 15'!$G$31</definedName>
    <definedName name="LoanAmount" localSheetId="31">'COM DO 16'!$G$31</definedName>
    <definedName name="LoanAmount" localSheetId="43">'COM DO 17'!$G$31</definedName>
    <definedName name="LoanAmount" localSheetId="56">'COM DO 18'!$G$31</definedName>
    <definedName name="LoanAmount" localSheetId="68">'COM DO 19'!$G$31</definedName>
    <definedName name="LoanAmount" localSheetId="8">'CSS 3P 14'!$G$31</definedName>
    <definedName name="LoanAmount" localSheetId="20">'CSS 3P 15'!$G$31</definedName>
    <definedName name="LoanAmount" localSheetId="32">'CSS 3P 16'!$G$31</definedName>
    <definedName name="LoanAmount" localSheetId="44">'CSS 3P 17'!$G$31</definedName>
    <definedName name="LoanAmount" localSheetId="57">'CSS 3P 18'!$G$31</definedName>
    <definedName name="LoanAmount" localSheetId="69">'CSS 3P 19'!$G$31</definedName>
    <definedName name="LoanAmount" localSheetId="9">'CSS DO 14'!$G$31</definedName>
    <definedName name="LoanAmount" localSheetId="21">'CSS DO 15'!$G$31</definedName>
    <definedName name="LoanAmount" localSheetId="33">'CSS DO 16'!$G$31</definedName>
    <definedName name="LoanAmount" localSheetId="45">'CSS DO 17'!$G$31</definedName>
    <definedName name="LoanAmount" localSheetId="58">'CSS DO 18'!$G$31</definedName>
    <definedName name="LoanAmount" localSheetId="70">'CSS DO 19'!$G$31</definedName>
    <definedName name="LoanAmount" localSheetId="0">#REF!</definedName>
    <definedName name="LoanAmount" localSheetId="10">'LOI 3P 14'!$G$31</definedName>
    <definedName name="LoanAmount" localSheetId="22">'LOI 3P 15'!$G$31</definedName>
    <definedName name="LoanAmount" localSheetId="34">'LOI 3P 16'!$G$31</definedName>
    <definedName name="LoanAmount" localSheetId="46">'LOI 3P 17'!$G$31</definedName>
    <definedName name="LoanAmount" localSheetId="59">'LOI 3P 18'!$G$31</definedName>
    <definedName name="LoanAmount" localSheetId="71">'LOI 3P 19'!$G$31</definedName>
    <definedName name="LoanAmount" localSheetId="11">'LOI DO 14'!$G$31</definedName>
    <definedName name="LoanAmount" localSheetId="23">'LOI DO 15'!$G$31</definedName>
    <definedName name="LoanAmount" localSheetId="35">'LOI DO 16'!$G$31</definedName>
    <definedName name="LoanAmount" localSheetId="47">'LOI DO 17'!$G$31</definedName>
    <definedName name="LoanAmount" localSheetId="60">'LOI DO 18'!$G$31</definedName>
    <definedName name="LoanAmount" localSheetId="72">'LOI DO 19'!$G$31</definedName>
    <definedName name="LoanAmount" localSheetId="12">'NPO 3P 14'!$G$31</definedName>
    <definedName name="LoanAmount" localSheetId="24">'NPO 3P 15'!$G$31</definedName>
    <definedName name="LoanAmount" localSheetId="36">'NPO 3P 16'!$G$31</definedName>
    <definedName name="LoanAmount" localSheetId="48">'NPO 3P 17'!$G$31</definedName>
    <definedName name="LoanAmount" localSheetId="61">'NPO 3P 18'!$G$31</definedName>
    <definedName name="LoanAmount" localSheetId="73">'NPO 3P 19'!$G$31</definedName>
    <definedName name="LoanAmount" localSheetId="13">'NPO DO 14'!$G$31</definedName>
    <definedName name="LoanAmount" localSheetId="25">'NPO DO 15'!$G$31</definedName>
    <definedName name="LoanAmount" localSheetId="37">'NPO DO 16'!$G$31</definedName>
    <definedName name="LoanAmount" localSheetId="49">'NPO DO 17'!$G$31</definedName>
    <definedName name="LoanAmount" localSheetId="62">'NPO DO 18'!$G$31</definedName>
    <definedName name="LoanAmount" localSheetId="74">'NPO DO 19'!$G$31</definedName>
    <definedName name="LoanAmount" localSheetId="14">'P&amp;G 3P 14'!$G$31</definedName>
    <definedName name="LoanAmount" localSheetId="26">'P&amp;G 3P 15'!$G$31</definedName>
    <definedName name="LoanAmount" localSheetId="38">'P&amp;G 3P 16'!$G$31</definedName>
    <definedName name="LoanAmount" localSheetId="50">'P&amp;G 3P 17'!$G$31</definedName>
    <definedName name="LoanAmount" localSheetId="63">'P&amp;G 3P 18'!$G$31</definedName>
    <definedName name="LoanAmount" localSheetId="75">'P&amp;G 3P 19'!$G$31</definedName>
    <definedName name="LoanAmount" localSheetId="15">'P&amp;G DO 14'!$G$31</definedName>
    <definedName name="LoanAmount" localSheetId="27">'P&amp;G DO 15'!$G$31</definedName>
    <definedName name="LoanAmount" localSheetId="39">'P&amp;G DO 16'!$G$31</definedName>
    <definedName name="LoanAmount" localSheetId="51">'P&amp;G DO 17'!$G$31</definedName>
    <definedName name="LoanAmount" localSheetId="64">'P&amp;G DO 18'!$G$31</definedName>
    <definedName name="LoanAmount" localSheetId="76">'P&amp;G DO 19'!$G$31</definedName>
    <definedName name="LoanAmount" localSheetId="16">'RES 3P 14'!$G$31</definedName>
    <definedName name="LoanAmount" localSheetId="28">'RES 3P 15'!$G$31</definedName>
    <definedName name="LoanAmount" localSheetId="40">'RES 3P 16'!$G$31</definedName>
    <definedName name="LoanAmount" localSheetId="53">'RES 3P 17'!$G$31</definedName>
    <definedName name="LoanAmount" localSheetId="65">'RES 3P 18'!$G$31</definedName>
    <definedName name="LoanAmount" localSheetId="77">'RES 3P 19'!$G$31</definedName>
    <definedName name="LoanAmount" localSheetId="17">'RES DO 14'!$G$31</definedName>
    <definedName name="LoanAmount" localSheetId="29">'RES DO 15'!$G$31</definedName>
    <definedName name="LoanAmount" localSheetId="41">'RES DO 16'!$G$31</definedName>
    <definedName name="LoanAmount" localSheetId="54">'RES DO 17'!$G$31</definedName>
    <definedName name="LoanAmount" localSheetId="66">'RES DO 18'!$G$31</definedName>
    <definedName name="LoanAmount" localSheetId="78">'RES DO 19'!$G$31</definedName>
    <definedName name="LoanAmount">#REF!</definedName>
    <definedName name="LoanInterest" localSheetId="6">'Com 3P 14'!$G$27</definedName>
    <definedName name="LoanInterest" localSheetId="18">'COM 3P 15'!$G$27</definedName>
    <definedName name="LoanInterest" localSheetId="30">'COM 3P 16'!$G$27</definedName>
    <definedName name="LoanInterest" localSheetId="42">'COM 3P 17'!$G$27</definedName>
    <definedName name="LoanInterest" localSheetId="52">'COM 3P 17 (11)'!$G$27</definedName>
    <definedName name="LoanInterest" localSheetId="55">'COM 3P 18'!$G$27</definedName>
    <definedName name="LoanInterest" localSheetId="67">'COM 3P 19'!$G$27</definedName>
    <definedName name="LoanInterest" localSheetId="7">'Com DO 14'!$G$27</definedName>
    <definedName name="LoanInterest" localSheetId="19">'COM DO 15'!$G$27</definedName>
    <definedName name="LoanInterest" localSheetId="31">'COM DO 16'!$G$27</definedName>
    <definedName name="LoanInterest" localSheetId="43">'COM DO 17'!$G$27</definedName>
    <definedName name="LoanInterest" localSheetId="56">'COM DO 18'!$G$27</definedName>
    <definedName name="LoanInterest" localSheetId="68">'COM DO 19'!$G$27</definedName>
    <definedName name="LoanInterest" localSheetId="8">'CSS 3P 14'!$G$27</definedName>
    <definedName name="LoanInterest" localSheetId="20">'CSS 3P 15'!$G$27</definedName>
    <definedName name="LoanInterest" localSheetId="32">'CSS 3P 16'!$G$27</definedName>
    <definedName name="LoanInterest" localSheetId="44">'CSS 3P 17'!$G$27</definedName>
    <definedName name="LoanInterest" localSheetId="57">'CSS 3P 18'!$G$27</definedName>
    <definedName name="LoanInterest" localSheetId="69">'CSS 3P 19'!$G$27</definedName>
    <definedName name="LoanInterest" localSheetId="9">'CSS DO 14'!$G$27</definedName>
    <definedName name="LoanInterest" localSheetId="21">'CSS DO 15'!$G$27</definedName>
    <definedName name="LoanInterest" localSheetId="33">'CSS DO 16'!$G$27</definedName>
    <definedName name="LoanInterest" localSheetId="45">'CSS DO 17'!$G$27</definedName>
    <definedName name="LoanInterest" localSheetId="58">'CSS DO 18'!$G$27</definedName>
    <definedName name="LoanInterest" localSheetId="70">'CSS DO 19'!$G$27</definedName>
    <definedName name="LoanInterest" localSheetId="0">#REF!</definedName>
    <definedName name="LoanInterest" localSheetId="10">'LOI 3P 14'!$G$27</definedName>
    <definedName name="LoanInterest" localSheetId="22">'LOI 3P 15'!$G$27</definedName>
    <definedName name="LoanInterest" localSheetId="34">'LOI 3P 16'!$G$27</definedName>
    <definedName name="LoanInterest" localSheetId="46">'LOI 3P 17'!$G$27</definedName>
    <definedName name="LoanInterest" localSheetId="59">'LOI 3P 18'!$G$27</definedName>
    <definedName name="LoanInterest" localSheetId="71">'LOI 3P 19'!$G$27</definedName>
    <definedName name="LoanInterest" localSheetId="11">'LOI DO 14'!$G$27</definedName>
    <definedName name="LoanInterest" localSheetId="23">'LOI DO 15'!$G$27</definedName>
    <definedName name="LoanInterest" localSheetId="35">'LOI DO 16'!$G$27</definedName>
    <definedName name="LoanInterest" localSheetId="47">'LOI DO 17'!$G$27</definedName>
    <definedName name="LoanInterest" localSheetId="60">'LOI DO 18'!$G$27</definedName>
    <definedName name="LoanInterest" localSheetId="72">'LOI DO 19'!$G$27</definedName>
    <definedName name="LoanInterest" localSheetId="12">'NPO 3P 14'!$G$27</definedName>
    <definedName name="LoanInterest" localSheetId="24">'NPO 3P 15'!$G$27</definedName>
    <definedName name="LoanInterest" localSheetId="36">'NPO 3P 16'!$G$27</definedName>
    <definedName name="LoanInterest" localSheetId="48">'NPO 3P 17'!$G$27</definedName>
    <definedName name="LoanInterest" localSheetId="61">'NPO 3P 18'!$G$27</definedName>
    <definedName name="LoanInterest" localSheetId="73">'NPO 3P 19'!$G$27</definedName>
    <definedName name="LoanInterest" localSheetId="13">'NPO DO 14'!$G$27</definedName>
    <definedName name="LoanInterest" localSheetId="25">'NPO DO 15'!$G$27</definedName>
    <definedName name="LoanInterest" localSheetId="37">'NPO DO 16'!$G$27</definedName>
    <definedName name="LoanInterest" localSheetId="49">'NPO DO 17'!$G$27</definedName>
    <definedName name="LoanInterest" localSheetId="62">'NPO DO 18'!$G$27</definedName>
    <definedName name="LoanInterest" localSheetId="74">'NPO DO 19'!$G$27</definedName>
    <definedName name="LoanInterest" localSheetId="14">'P&amp;G 3P 14'!$G$27</definedName>
    <definedName name="LoanInterest" localSheetId="26">'P&amp;G 3P 15'!$G$27</definedName>
    <definedName name="LoanInterest" localSheetId="38">'P&amp;G 3P 16'!$G$27</definedName>
    <definedName name="LoanInterest" localSheetId="50">'P&amp;G 3P 17'!$G$27</definedName>
    <definedName name="LoanInterest" localSheetId="63">'P&amp;G 3P 18'!$G$27</definedName>
    <definedName name="LoanInterest" localSheetId="75">'P&amp;G 3P 19'!$G$27</definedName>
    <definedName name="LoanInterest" localSheetId="15">'P&amp;G DO 14'!$G$27</definedName>
    <definedName name="LoanInterest" localSheetId="27">'P&amp;G DO 15'!$G$27</definedName>
    <definedName name="LoanInterest" localSheetId="39">'P&amp;G DO 16'!$G$27</definedName>
    <definedName name="LoanInterest" localSheetId="51">'P&amp;G DO 17'!$G$27</definedName>
    <definedName name="LoanInterest" localSheetId="64">'P&amp;G DO 18'!$G$27</definedName>
    <definedName name="LoanInterest" localSheetId="76">'P&amp;G DO 19'!$G$27</definedName>
    <definedName name="LoanInterest" localSheetId="16">'RES 3P 14'!$G$27</definedName>
    <definedName name="LoanInterest" localSheetId="28">'RES 3P 15'!$G$27</definedName>
    <definedName name="LoanInterest" localSheetId="40">'RES 3P 16'!$G$27</definedName>
    <definedName name="LoanInterest" localSheetId="53">'RES 3P 17'!$G$27</definedName>
    <definedName name="LoanInterest" localSheetId="65">'RES 3P 18'!$G$27</definedName>
    <definedName name="LoanInterest" localSheetId="77">'RES 3P 19'!$G$27</definedName>
    <definedName name="LoanInterest" localSheetId="17">'RES DO 14'!$G$27</definedName>
    <definedName name="LoanInterest" localSheetId="29">'RES DO 15'!$G$27</definedName>
    <definedName name="LoanInterest" localSheetId="41">'RES DO 16'!$G$27</definedName>
    <definedName name="LoanInterest" localSheetId="54">'RES DO 17'!$G$27</definedName>
    <definedName name="LoanInterest" localSheetId="66">'RES DO 18'!$G$27</definedName>
    <definedName name="LoanInterest" localSheetId="78">'RES DO 19'!$G$27</definedName>
    <definedName name="LoanInterest">#REF!</definedName>
    <definedName name="LoanPer" localSheetId="6">'Com 3P 14'!$G$26</definedName>
    <definedName name="LoanPer" localSheetId="18">'COM 3P 15'!$G$26</definedName>
    <definedName name="LoanPer" localSheetId="30">'COM 3P 16'!$G$26</definedName>
    <definedName name="LoanPer" localSheetId="42">'COM 3P 17'!$G$26</definedName>
    <definedName name="LoanPer" localSheetId="52">'COM 3P 17 (11)'!$G$26</definedName>
    <definedName name="LoanPer" localSheetId="55">'COM 3P 18'!$G$26</definedName>
    <definedName name="LoanPer" localSheetId="67">'COM 3P 19'!$G$26</definedName>
    <definedName name="LoanPer" localSheetId="7">'Com DO 14'!$G$26</definedName>
    <definedName name="LoanPer" localSheetId="19">'COM DO 15'!$G$26</definedName>
    <definedName name="LoanPer" localSheetId="31">'COM DO 16'!$G$26</definedName>
    <definedName name="LoanPer" localSheetId="43">'COM DO 17'!$G$26</definedName>
    <definedName name="LoanPer" localSheetId="56">'COM DO 18'!$G$26</definedName>
    <definedName name="LoanPer" localSheetId="68">'COM DO 19'!$G$26</definedName>
    <definedName name="LoanPer" localSheetId="8">'CSS 3P 14'!$G$26</definedName>
    <definedName name="LoanPer" localSheetId="20">'CSS 3P 15'!$G$26</definedName>
    <definedName name="LoanPer" localSheetId="32">'CSS 3P 16'!$G$26</definedName>
    <definedName name="LoanPer" localSheetId="44">'CSS 3P 17'!$G$26</definedName>
    <definedName name="LoanPer" localSheetId="57">'CSS 3P 18'!$G$26</definedName>
    <definedName name="LoanPer" localSheetId="69">'CSS 3P 19'!$G$26</definedName>
    <definedName name="LoanPer" localSheetId="9">'CSS DO 14'!$G$26</definedName>
    <definedName name="LoanPer" localSheetId="21">'CSS DO 15'!$G$26</definedName>
    <definedName name="LoanPer" localSheetId="33">'CSS DO 16'!$G$26</definedName>
    <definedName name="LoanPer" localSheetId="45">'CSS DO 17'!$G$26</definedName>
    <definedName name="LoanPer" localSheetId="58">'CSS DO 18'!$G$26</definedName>
    <definedName name="LoanPer" localSheetId="70">'CSS DO 19'!$G$26</definedName>
    <definedName name="LoanPer" localSheetId="0">#REF!</definedName>
    <definedName name="LoanPer" localSheetId="10">'LOI 3P 14'!$G$26</definedName>
    <definedName name="LoanPer" localSheetId="22">'LOI 3P 15'!$G$26</definedName>
    <definedName name="LoanPer" localSheetId="34">'LOI 3P 16'!$G$26</definedName>
    <definedName name="LoanPer" localSheetId="46">'LOI 3P 17'!$G$26</definedName>
    <definedName name="LoanPer" localSheetId="59">'LOI 3P 18'!$G$26</definedName>
    <definedName name="LoanPer" localSheetId="71">'LOI 3P 19'!$G$26</definedName>
    <definedName name="LoanPer" localSheetId="11">'LOI DO 14'!$G$26</definedName>
    <definedName name="LoanPer" localSheetId="23">'LOI DO 15'!$G$26</definedName>
    <definedName name="LoanPer" localSheetId="35">'LOI DO 16'!$G$26</definedName>
    <definedName name="LoanPer" localSheetId="47">'LOI DO 17'!$G$26</definedName>
    <definedName name="LoanPer" localSheetId="60">'LOI DO 18'!$G$26</definedName>
    <definedName name="LoanPer" localSheetId="72">'LOI DO 19'!$G$26</definedName>
    <definedName name="LoanPer" localSheetId="12">'NPO 3P 14'!$G$26</definedName>
    <definedName name="LoanPer" localSheetId="24">'NPO 3P 15'!$G$26</definedName>
    <definedName name="LoanPer" localSheetId="36">'NPO 3P 16'!$G$26</definedName>
    <definedName name="LoanPer" localSheetId="48">'NPO 3P 17'!$G$26</definedName>
    <definedName name="LoanPer" localSheetId="61">'NPO 3P 18'!$G$26</definedName>
    <definedName name="LoanPer" localSheetId="73">'NPO 3P 19'!$G$26</definedName>
    <definedName name="LoanPer" localSheetId="13">'NPO DO 14'!$G$26</definedName>
    <definedName name="LoanPer" localSheetId="25">'NPO DO 15'!$G$26</definedName>
    <definedName name="LoanPer" localSheetId="37">'NPO DO 16'!$G$26</definedName>
    <definedName name="LoanPer" localSheetId="49">'NPO DO 17'!$G$26</definedName>
    <definedName name="LoanPer" localSheetId="62">'NPO DO 18'!$G$26</definedName>
    <definedName name="LoanPer" localSheetId="74">'NPO DO 19'!$G$26</definedName>
    <definedName name="LoanPer" localSheetId="14">'P&amp;G 3P 14'!$G$26</definedName>
    <definedName name="LoanPer" localSheetId="26">'P&amp;G 3P 15'!$G$26</definedName>
    <definedName name="LoanPer" localSheetId="38">'P&amp;G 3P 16'!$G$26</definedName>
    <definedName name="LoanPer" localSheetId="50">'P&amp;G 3P 17'!$G$26</definedName>
    <definedName name="LoanPer" localSheetId="63">'P&amp;G 3P 18'!$G$26</definedName>
    <definedName name="LoanPer" localSheetId="75">'P&amp;G 3P 19'!$G$26</definedName>
    <definedName name="LoanPer" localSheetId="15">'P&amp;G DO 14'!$G$26</definedName>
    <definedName name="LoanPer" localSheetId="27">'P&amp;G DO 15'!$G$26</definedName>
    <definedName name="LoanPer" localSheetId="39">'P&amp;G DO 16'!$G$26</definedName>
    <definedName name="LoanPer" localSheetId="51">'P&amp;G DO 17'!$G$26</definedName>
    <definedName name="LoanPer" localSheetId="64">'P&amp;G DO 18'!$G$26</definedName>
    <definedName name="LoanPer" localSheetId="76">'P&amp;G DO 19'!$G$26</definedName>
    <definedName name="LoanPer" localSheetId="16">'RES 3P 14'!$G$26</definedName>
    <definedName name="LoanPer" localSheetId="28">'RES 3P 15'!$G$26</definedName>
    <definedName name="LoanPer" localSheetId="40">'RES 3P 16'!$G$26</definedName>
    <definedName name="LoanPer" localSheetId="53">'RES 3P 17'!$G$26</definedName>
    <definedName name="LoanPer" localSheetId="65">'RES 3P 18'!$G$26</definedName>
    <definedName name="LoanPer" localSheetId="77">'RES 3P 19'!$G$26</definedName>
    <definedName name="LoanPer" localSheetId="17">'RES DO 14'!$G$26</definedName>
    <definedName name="LoanPer" localSheetId="29">'RES DO 15'!$G$26</definedName>
    <definedName name="LoanPer" localSheetId="41">'RES DO 16'!$G$26</definedName>
    <definedName name="LoanPer" localSheetId="54">'RES DO 17'!$G$26</definedName>
    <definedName name="LoanPer" localSheetId="66">'RES DO 18'!$G$26</definedName>
    <definedName name="LoanPer" localSheetId="78">'RES DO 19'!$G$26</definedName>
    <definedName name="LoanPer">#REF!</definedName>
    <definedName name="LoanTerm" localSheetId="6">'Com 3P 14'!$G$28</definedName>
    <definedName name="LoanTerm" localSheetId="18">'COM 3P 15'!$G$28</definedName>
    <definedName name="LoanTerm" localSheetId="30">'COM 3P 16'!$G$28</definedName>
    <definedName name="LoanTerm" localSheetId="42">'COM 3P 17'!$G$28</definedName>
    <definedName name="LoanTerm" localSheetId="52">'COM 3P 17 (11)'!$G$28</definedName>
    <definedName name="LoanTerm" localSheetId="55">'COM 3P 18'!$G$28</definedName>
    <definedName name="LoanTerm" localSheetId="67">'COM 3P 19'!$G$28</definedName>
    <definedName name="LoanTerm" localSheetId="7">'Com DO 14'!$G$28</definedName>
    <definedName name="LoanTerm" localSheetId="19">'COM DO 15'!$G$28</definedName>
    <definedName name="LoanTerm" localSheetId="31">'COM DO 16'!$G$28</definedName>
    <definedName name="LoanTerm" localSheetId="43">'COM DO 17'!$G$28</definedName>
    <definedName name="LoanTerm" localSheetId="56">'COM DO 18'!$G$28</definedName>
    <definedName name="LoanTerm" localSheetId="68">'COM DO 19'!$G$28</definedName>
    <definedName name="LoanTerm" localSheetId="8">'CSS 3P 14'!$G$28</definedName>
    <definedName name="LoanTerm" localSheetId="20">'CSS 3P 15'!$G$28</definedName>
    <definedName name="LoanTerm" localSheetId="32">'CSS 3P 16'!$G$28</definedName>
    <definedName name="LoanTerm" localSheetId="44">'CSS 3P 17'!$G$28</definedName>
    <definedName name="LoanTerm" localSheetId="57">'CSS 3P 18'!$G$28</definedName>
    <definedName name="LoanTerm" localSheetId="69">'CSS 3P 19'!$G$28</definedName>
    <definedName name="LoanTerm" localSheetId="9">'CSS DO 14'!$G$28</definedName>
    <definedName name="LoanTerm" localSheetId="21">'CSS DO 15'!$G$28</definedName>
    <definedName name="LoanTerm" localSheetId="33">'CSS DO 16'!$G$28</definedName>
    <definedName name="LoanTerm" localSheetId="45">'CSS DO 17'!$G$28</definedName>
    <definedName name="LoanTerm" localSheetId="58">'CSS DO 18'!$G$28</definedName>
    <definedName name="LoanTerm" localSheetId="70">'CSS DO 19'!$G$28</definedName>
    <definedName name="LoanTerm" localSheetId="0">#REF!</definedName>
    <definedName name="LoanTerm" localSheetId="10">'LOI 3P 14'!$G$28</definedName>
    <definedName name="LoanTerm" localSheetId="22">'LOI 3P 15'!$G$28</definedName>
    <definedName name="LoanTerm" localSheetId="34">'LOI 3P 16'!$G$28</definedName>
    <definedName name="LoanTerm" localSheetId="46">'LOI 3P 17'!$G$28</definedName>
    <definedName name="LoanTerm" localSheetId="59">'LOI 3P 18'!$G$28</definedName>
    <definedName name="LoanTerm" localSheetId="71">'LOI 3P 19'!$G$28</definedName>
    <definedName name="LoanTerm" localSheetId="11">'LOI DO 14'!$G$28</definedName>
    <definedName name="LoanTerm" localSheetId="23">'LOI DO 15'!$G$28</definedName>
    <definedName name="LoanTerm" localSheetId="35">'LOI DO 16'!$G$28</definedName>
    <definedName name="LoanTerm" localSheetId="47">'LOI DO 17'!$G$28</definedName>
    <definedName name="LoanTerm" localSheetId="60">'LOI DO 18'!$G$28</definedName>
    <definedName name="LoanTerm" localSheetId="72">'LOI DO 19'!$G$28</definedName>
    <definedName name="LoanTerm" localSheetId="12">'NPO 3P 14'!$G$28</definedName>
    <definedName name="LoanTerm" localSheetId="24">'NPO 3P 15'!$G$28</definedName>
    <definedName name="LoanTerm" localSheetId="36">'NPO 3P 16'!$G$28</definedName>
    <definedName name="LoanTerm" localSheetId="48">'NPO 3P 17'!$G$28</definedName>
    <definedName name="LoanTerm" localSheetId="61">'NPO 3P 18'!$G$28</definedName>
    <definedName name="LoanTerm" localSheetId="73">'NPO 3P 19'!$G$28</definedName>
    <definedName name="LoanTerm" localSheetId="13">'NPO DO 14'!$G$28</definedName>
    <definedName name="LoanTerm" localSheetId="25">'NPO DO 15'!$G$28</definedName>
    <definedName name="LoanTerm" localSheetId="37">'NPO DO 16'!$G$28</definedName>
    <definedName name="LoanTerm" localSheetId="49">'NPO DO 17'!$G$28</definedName>
    <definedName name="LoanTerm" localSheetId="62">'NPO DO 18'!$G$28</definedName>
    <definedName name="LoanTerm" localSheetId="74">'NPO DO 19'!$G$28</definedName>
    <definedName name="LoanTerm" localSheetId="14">'P&amp;G 3P 14'!$G$28</definedName>
    <definedName name="LoanTerm" localSheetId="26">'P&amp;G 3P 15'!$G$28</definedName>
    <definedName name="LoanTerm" localSheetId="38">'P&amp;G 3P 16'!$G$28</definedName>
    <definedName name="LoanTerm" localSheetId="50">'P&amp;G 3P 17'!$G$28</definedName>
    <definedName name="LoanTerm" localSheetId="63">'P&amp;G 3P 18'!$G$28</definedName>
    <definedName name="LoanTerm" localSheetId="75">'P&amp;G 3P 19'!$G$28</definedName>
    <definedName name="LoanTerm" localSheetId="15">'P&amp;G DO 14'!$G$28</definedName>
    <definedName name="LoanTerm" localSheetId="27">'P&amp;G DO 15'!$G$28</definedName>
    <definedName name="LoanTerm" localSheetId="39">'P&amp;G DO 16'!$G$28</definedName>
    <definedName name="LoanTerm" localSheetId="51">'P&amp;G DO 17'!$G$28</definedName>
    <definedName name="LoanTerm" localSheetId="64">'P&amp;G DO 18'!$G$28</definedName>
    <definedName name="LoanTerm" localSheetId="76">'P&amp;G DO 19'!$G$28</definedName>
    <definedName name="LoanTerm" localSheetId="16">'RES 3P 14'!$G$28</definedName>
    <definedName name="LoanTerm" localSheetId="28">'RES 3P 15'!$G$28</definedName>
    <definedName name="LoanTerm" localSheetId="40">'RES 3P 16'!$G$28</definedName>
    <definedName name="LoanTerm" localSheetId="53">'RES 3P 17'!$G$28</definedName>
    <definedName name="LoanTerm" localSheetId="65">'RES 3P 18'!$G$28</definedName>
    <definedName name="LoanTerm" localSheetId="77">'RES 3P 19'!$G$28</definedName>
    <definedName name="LoanTerm" localSheetId="17">'RES DO 14'!$G$28</definedName>
    <definedName name="LoanTerm" localSheetId="29">'RES DO 15'!$G$28</definedName>
    <definedName name="LoanTerm" localSheetId="41">'RES DO 16'!$G$28</definedName>
    <definedName name="LoanTerm" localSheetId="54">'RES DO 17'!$G$28</definedName>
    <definedName name="LoanTerm" localSheetId="66">'RES DO 18'!$G$28</definedName>
    <definedName name="LoanTerm" localSheetId="78">'RES DO 19'!$G$28</definedName>
    <definedName name="LoanTerm">#REF!</definedName>
    <definedName name="Market_Sheet_1" localSheetId="0">#REF!</definedName>
    <definedName name="Market_Sheet_1">'SREC Prices'!#REF!</definedName>
    <definedName name="NetCost" localSheetId="6">'Com 3P 14'!$G$29</definedName>
    <definedName name="NetCost" localSheetId="18">'COM 3P 15'!$G$29</definedName>
    <definedName name="NetCost" localSheetId="30">'COM 3P 16'!$G$29</definedName>
    <definedName name="NetCost" localSheetId="42">'COM 3P 17'!$G$29</definedName>
    <definedName name="NetCost" localSheetId="52">'COM 3P 17 (11)'!$G$29</definedName>
    <definedName name="NetCost" localSheetId="55">'COM 3P 18'!$G$29</definedName>
    <definedName name="NetCost" localSheetId="67">'COM 3P 19'!$G$29</definedName>
    <definedName name="NetCost" localSheetId="7">'Com DO 14'!$G$29</definedName>
    <definedName name="NetCost" localSheetId="19">'COM DO 15'!$G$29</definedName>
    <definedName name="NetCost" localSheetId="31">'COM DO 16'!$G$29</definedName>
    <definedName name="NetCost" localSheetId="43">'COM DO 17'!$G$29</definedName>
    <definedName name="NetCost" localSheetId="56">'COM DO 18'!$G$29</definedName>
    <definedName name="NetCost" localSheetId="68">'COM DO 19'!$G$29</definedName>
    <definedName name="NetCost" localSheetId="8">'CSS 3P 14'!$G$29</definedName>
    <definedName name="NetCost" localSheetId="20">'CSS 3P 15'!$G$29</definedName>
    <definedName name="NetCost" localSheetId="32">'CSS 3P 16'!$G$29</definedName>
    <definedName name="NetCost" localSheetId="44">'CSS 3P 17'!$G$29</definedName>
    <definedName name="NetCost" localSheetId="57">'CSS 3P 18'!$G$29</definedName>
    <definedName name="NetCost" localSheetId="69">'CSS 3P 19'!$G$29</definedName>
    <definedName name="NetCost" localSheetId="9">'CSS DO 14'!$G$29</definedName>
    <definedName name="NetCost" localSheetId="21">'CSS DO 15'!$G$29</definedName>
    <definedName name="NetCost" localSheetId="33">'CSS DO 16'!$G$29</definedName>
    <definedName name="NetCost" localSheetId="45">'CSS DO 17'!$G$29</definedName>
    <definedName name="NetCost" localSheetId="58">'CSS DO 18'!$G$29</definedName>
    <definedName name="NetCost" localSheetId="70">'CSS DO 19'!$G$29</definedName>
    <definedName name="NetCost" localSheetId="0">#REF!</definedName>
    <definedName name="NetCost" localSheetId="10">'LOI 3P 14'!$G$29</definedName>
    <definedName name="NetCost" localSheetId="22">'LOI 3P 15'!$G$29</definedName>
    <definedName name="NetCost" localSheetId="34">'LOI 3P 16'!$G$29</definedName>
    <definedName name="NetCost" localSheetId="46">'LOI 3P 17'!$G$29</definedName>
    <definedName name="NetCost" localSheetId="59">'LOI 3P 18'!$G$29</definedName>
    <definedName name="NetCost" localSheetId="71">'LOI 3P 19'!$G$29</definedName>
    <definedName name="NetCost" localSheetId="11">'LOI DO 14'!$G$29</definedName>
    <definedName name="NetCost" localSheetId="23">'LOI DO 15'!$G$29</definedName>
    <definedName name="NetCost" localSheetId="35">'LOI DO 16'!$G$29</definedName>
    <definedName name="NetCost" localSheetId="47">'LOI DO 17'!$G$29</definedName>
    <definedName name="NetCost" localSheetId="60">'LOI DO 18'!$G$29</definedName>
    <definedName name="NetCost" localSheetId="72">'LOI DO 19'!$G$29</definedName>
    <definedName name="NetCost" localSheetId="12">'NPO 3P 14'!$G$29</definedName>
    <definedName name="NetCost" localSheetId="24">'NPO 3P 15'!$G$29</definedName>
    <definedName name="NetCost" localSheetId="36">'NPO 3P 16'!$G$29</definedName>
    <definedName name="NetCost" localSheetId="48">'NPO 3P 17'!$G$29</definedName>
    <definedName name="NetCost" localSheetId="61">'NPO 3P 18'!$G$29</definedName>
    <definedName name="NetCost" localSheetId="73">'NPO 3P 19'!$G$29</definedName>
    <definedName name="NetCost" localSheetId="13">'NPO DO 14'!$G$29</definedName>
    <definedName name="NetCost" localSheetId="25">'NPO DO 15'!$G$29</definedName>
    <definedName name="NetCost" localSheetId="37">'NPO DO 16'!$G$29</definedName>
    <definedName name="NetCost" localSheetId="49">'NPO DO 17'!$G$29</definedName>
    <definedName name="NetCost" localSheetId="62">'NPO DO 18'!$G$29</definedName>
    <definedName name="NetCost" localSheetId="74">'NPO DO 19'!$G$29</definedName>
    <definedName name="NetCost" localSheetId="14">'P&amp;G 3P 14'!$G$29</definedName>
    <definedName name="NetCost" localSheetId="26">'P&amp;G 3P 15'!$G$29</definedName>
    <definedName name="NetCost" localSheetId="38">'P&amp;G 3P 16'!$G$29</definedName>
    <definedName name="NetCost" localSheetId="50">'P&amp;G 3P 17'!$G$29</definedName>
    <definedName name="NetCost" localSheetId="63">'P&amp;G 3P 18'!$G$29</definedName>
    <definedName name="NetCost" localSheetId="75">'P&amp;G 3P 19'!$G$29</definedName>
    <definedName name="NetCost" localSheetId="15">'P&amp;G DO 14'!$G$29</definedName>
    <definedName name="NetCost" localSheetId="27">'P&amp;G DO 15'!$G$29</definedName>
    <definedName name="NetCost" localSheetId="39">'P&amp;G DO 16'!$G$29</definedName>
    <definedName name="NetCost" localSheetId="51">'P&amp;G DO 17'!$G$29</definedName>
    <definedName name="NetCost" localSheetId="64">'P&amp;G DO 18'!$G$29</definedName>
    <definedName name="NetCost" localSheetId="76">'P&amp;G DO 19'!$G$29</definedName>
    <definedName name="NetCost" localSheetId="16">'RES 3P 14'!$G$29</definedName>
    <definedName name="NetCost" localSheetId="28">'RES 3P 15'!$G$29</definedName>
    <definedName name="NetCost" localSheetId="40">'RES 3P 16'!$G$29</definedName>
    <definedName name="NetCost" localSheetId="53">'RES 3P 17'!$G$29</definedName>
    <definedName name="NetCost" localSheetId="65">'RES 3P 18'!$G$29</definedName>
    <definedName name="NetCost" localSheetId="77">'RES 3P 19'!$G$29</definedName>
    <definedName name="NetCost" localSheetId="17">'RES DO 14'!$G$29</definedName>
    <definedName name="NetCost" localSheetId="29">'RES DO 15'!$G$29</definedName>
    <definedName name="NetCost" localSheetId="41">'RES DO 16'!$G$29</definedName>
    <definedName name="NetCost" localSheetId="54">'RES DO 17'!$G$29</definedName>
    <definedName name="NetCost" localSheetId="66">'RES DO 18'!$G$29</definedName>
    <definedName name="NetCost" localSheetId="78">'RES DO 19'!$G$29</definedName>
    <definedName name="NetCost">#REF!</definedName>
    <definedName name="Official_Names" localSheetId="0">'[3]Drop-Down Lists'!$F$2:$F$352</definedName>
    <definedName name="Official_Names">'[4]Drop-Down Lists'!$F$2:$F$352</definedName>
    <definedName name="OMFactor" localSheetId="6">'Com 3P 14'!$B$38</definedName>
    <definedName name="OMFactor" localSheetId="18">'COM 3P 15'!$B$38</definedName>
    <definedName name="OMFactor" localSheetId="30">'COM 3P 16'!$B$38</definedName>
    <definedName name="OMFactor" localSheetId="42">'COM 3P 17'!$B$38</definedName>
    <definedName name="OMFactor" localSheetId="52">'COM 3P 17 (11)'!$B$38</definedName>
    <definedName name="OMFactor" localSheetId="55">'COM 3P 18'!$B$38</definedName>
    <definedName name="OMFactor" localSheetId="67">'COM 3P 19'!$B$38</definedName>
    <definedName name="OMFactor" localSheetId="7">'Com DO 14'!$B$38</definedName>
    <definedName name="OMFactor" localSheetId="19">'COM DO 15'!$B$38</definedName>
    <definedName name="OMFactor" localSheetId="31">'COM DO 16'!$B$38</definedName>
    <definedName name="OMFactor" localSheetId="43">'COM DO 17'!$B$38</definedName>
    <definedName name="OMFactor" localSheetId="56">'COM DO 18'!$B$38</definedName>
    <definedName name="OMFactor" localSheetId="68">'COM DO 19'!$B$38</definedName>
    <definedName name="OMFactor" localSheetId="8">'CSS 3P 14'!$B$38</definedName>
    <definedName name="OMFactor" localSheetId="20">'CSS 3P 15'!$B$38</definedName>
    <definedName name="OMFactor" localSheetId="32">'CSS 3P 16'!$B$38</definedName>
    <definedName name="OMFactor" localSheetId="44">'CSS 3P 17'!$B$38</definedName>
    <definedName name="OMFactor" localSheetId="57">'CSS 3P 18'!$B$38</definedName>
    <definedName name="OMFactor" localSheetId="69">'CSS 3P 19'!$B$38</definedName>
    <definedName name="OMFactor" localSheetId="9">'CSS DO 14'!$B$38</definedName>
    <definedName name="OMFactor" localSheetId="21">'CSS DO 15'!$B$38</definedName>
    <definedName name="OMFactor" localSheetId="33">'CSS DO 16'!$B$38</definedName>
    <definedName name="OMFactor" localSheetId="45">'CSS DO 17'!$B$38</definedName>
    <definedName name="OMFactor" localSheetId="58">'CSS DO 18'!$B$38</definedName>
    <definedName name="OMFactor" localSheetId="70">'CSS DO 19'!$B$38</definedName>
    <definedName name="OMFactor" localSheetId="0">#REF!</definedName>
    <definedName name="OMFactor" localSheetId="10">'LOI 3P 14'!$B$38</definedName>
    <definedName name="OMFactor" localSheetId="22">'LOI 3P 15'!$B$38</definedName>
    <definedName name="OMFactor" localSheetId="34">'LOI 3P 16'!$B$38</definedName>
    <definedName name="OMFactor" localSheetId="46">'LOI 3P 17'!$B$38</definedName>
    <definedName name="OMFactor" localSheetId="59">'LOI 3P 18'!$B$38</definedName>
    <definedName name="OMFactor" localSheetId="71">'LOI 3P 19'!$B$38</definedName>
    <definedName name="OMFactor" localSheetId="11">'LOI DO 14'!$B$38</definedName>
    <definedName name="OMFactor" localSheetId="23">'LOI DO 15'!$B$38</definedName>
    <definedName name="OMFactor" localSheetId="35">'LOI DO 16'!$B$38</definedName>
    <definedName name="OMFactor" localSheetId="47">'LOI DO 17'!$B$38</definedName>
    <definedName name="OMFactor" localSheetId="60">'LOI DO 18'!$B$38</definedName>
    <definedName name="OMFactor" localSheetId="72">'LOI DO 19'!$B$38</definedName>
    <definedName name="OMFactor" localSheetId="12">'NPO 3P 14'!$B$38</definedName>
    <definedName name="OMFactor" localSheetId="24">'NPO 3P 15'!$B$38</definedName>
    <definedName name="OMFactor" localSheetId="36">'NPO 3P 16'!$B$38</definedName>
    <definedName name="OMFactor" localSheetId="48">'NPO 3P 17'!$B$38</definedName>
    <definedName name="OMFactor" localSheetId="61">'NPO 3P 18'!$B$38</definedName>
    <definedName name="OMFactor" localSheetId="73">'NPO 3P 19'!$B$38</definedName>
    <definedName name="OMFactor" localSheetId="13">'NPO DO 14'!$B$38</definedName>
    <definedName name="OMFactor" localSheetId="25">'NPO DO 15'!$B$38</definedName>
    <definedName name="OMFactor" localSheetId="37">'NPO DO 16'!$B$38</definedName>
    <definedName name="OMFactor" localSheetId="49">'NPO DO 17'!$B$38</definedName>
    <definedName name="OMFactor" localSheetId="62">'NPO DO 18'!$B$38</definedName>
    <definedName name="OMFactor" localSheetId="74">'NPO DO 19'!$B$38</definedName>
    <definedName name="OMFactor" localSheetId="14">'P&amp;G 3P 14'!$B$38</definedName>
    <definedName name="OMFactor" localSheetId="26">'P&amp;G 3P 15'!$B$38</definedName>
    <definedName name="OMFactor" localSheetId="38">'P&amp;G 3P 16'!$B$38</definedName>
    <definedName name="OMFactor" localSheetId="50">'P&amp;G 3P 17'!$B$38</definedName>
    <definedName name="OMFactor" localSheetId="63">'P&amp;G 3P 18'!$B$38</definedName>
    <definedName name="OMFactor" localSheetId="75">'P&amp;G 3P 19'!$B$38</definedName>
    <definedName name="OMFactor" localSheetId="15">'P&amp;G DO 14'!$B$38</definedName>
    <definedName name="OMFactor" localSheetId="27">'P&amp;G DO 15'!$B$38</definedName>
    <definedName name="OMFactor" localSheetId="39">'P&amp;G DO 16'!$B$38</definedName>
    <definedName name="OMFactor" localSheetId="51">'P&amp;G DO 17'!$B$38</definedName>
    <definedName name="OMFactor" localSheetId="64">'P&amp;G DO 18'!$B$38</definedName>
    <definedName name="OMFactor" localSheetId="76">'P&amp;G DO 19'!$B$38</definedName>
    <definedName name="OMFactor" localSheetId="16">'RES 3P 14'!$B$38</definedName>
    <definedName name="OMFactor" localSheetId="28">'RES 3P 15'!$B$38</definedName>
    <definedName name="OMFactor" localSheetId="40">'RES 3P 16'!$B$38</definedName>
    <definedName name="OMFactor" localSheetId="53">'RES 3P 17'!$B$38</definedName>
    <definedName name="OMFactor" localSheetId="65">'RES 3P 18'!$B$38</definedName>
    <definedName name="OMFactor" localSheetId="77">'RES 3P 19'!$B$38</definedName>
    <definedName name="OMFactor" localSheetId="17">'RES DO 14'!$B$38</definedName>
    <definedName name="OMFactor" localSheetId="29">'RES DO 15'!$B$38</definedName>
    <definedName name="OMFactor" localSheetId="41">'RES DO 16'!$B$38</definedName>
    <definedName name="OMFactor" localSheetId="54">'RES DO 17'!$B$38</definedName>
    <definedName name="OMFactor" localSheetId="66">'RES DO 18'!$B$38</definedName>
    <definedName name="OMFactor" localSheetId="78">'RES DO 19'!$B$38</definedName>
    <definedName name="OMFactor">#REF!</definedName>
    <definedName name="OpCost_Yr" localSheetId="6">'Com 3P 14'!$B$39</definedName>
    <definedName name="OpCost_Yr" localSheetId="18">'COM 3P 15'!$B$39</definedName>
    <definedName name="OpCost_Yr" localSheetId="30">'COM 3P 16'!$B$39</definedName>
    <definedName name="OpCost_Yr" localSheetId="42">'COM 3P 17'!$B$39</definedName>
    <definedName name="OpCost_Yr" localSheetId="52">'COM 3P 17 (11)'!$B$39</definedName>
    <definedName name="OpCost_Yr" localSheetId="55">'COM 3P 18'!$B$39</definedName>
    <definedName name="OpCost_Yr" localSheetId="67">'COM 3P 19'!$B$39</definedName>
    <definedName name="OpCost_Yr" localSheetId="7">'Com DO 14'!$B$39</definedName>
    <definedName name="OpCost_Yr" localSheetId="19">'COM DO 15'!$B$39</definedName>
    <definedName name="OpCost_Yr" localSheetId="31">'COM DO 16'!$B$39</definedName>
    <definedName name="OpCost_Yr" localSheetId="43">'COM DO 17'!$B$39</definedName>
    <definedName name="OpCost_Yr" localSheetId="56">'COM DO 18'!$B$39</definedName>
    <definedName name="OpCost_Yr" localSheetId="68">'COM DO 19'!$B$39</definedName>
    <definedName name="OpCost_Yr" localSheetId="8">'CSS 3P 14'!$B$39</definedName>
    <definedName name="OpCost_Yr" localSheetId="20">'CSS 3P 15'!$B$39</definedName>
    <definedName name="OpCost_Yr" localSheetId="32">'CSS 3P 16'!$B$39</definedName>
    <definedName name="OpCost_Yr" localSheetId="44">'CSS 3P 17'!$B$39</definedName>
    <definedName name="OpCost_Yr" localSheetId="57">'CSS 3P 18'!$B$39</definedName>
    <definedName name="OpCost_Yr" localSheetId="69">'CSS 3P 19'!$B$39</definedName>
    <definedName name="OpCost_Yr" localSheetId="9">'CSS DO 14'!$B$39</definedName>
    <definedName name="OpCost_Yr" localSheetId="21">'CSS DO 15'!$B$39</definedName>
    <definedName name="OpCost_Yr" localSheetId="33">'CSS DO 16'!$B$39</definedName>
    <definedName name="OpCost_Yr" localSheetId="45">'CSS DO 17'!$B$39</definedName>
    <definedName name="OpCost_Yr" localSheetId="58">'CSS DO 18'!$B$39</definedName>
    <definedName name="OpCost_Yr" localSheetId="70">'CSS DO 19'!$B$39</definedName>
    <definedName name="OpCost_Yr" localSheetId="0">#REF!</definedName>
    <definedName name="OpCost_Yr" localSheetId="10">'LOI 3P 14'!$B$39</definedName>
    <definedName name="OpCost_Yr" localSheetId="22">'LOI 3P 15'!$B$39</definedName>
    <definedName name="OpCost_Yr" localSheetId="34">'LOI 3P 16'!$B$39</definedName>
    <definedName name="OpCost_Yr" localSheetId="46">'LOI 3P 17'!$B$39</definedName>
    <definedName name="OpCost_Yr" localSheetId="59">'LOI 3P 18'!$B$39</definedName>
    <definedName name="OpCost_Yr" localSheetId="71">'LOI 3P 19'!$B$39</definedName>
    <definedName name="OpCost_Yr" localSheetId="11">'LOI DO 14'!$B$39</definedName>
    <definedName name="OpCost_Yr" localSheetId="23">'LOI DO 15'!$B$39</definedName>
    <definedName name="OpCost_Yr" localSheetId="35">'LOI DO 16'!$B$39</definedName>
    <definedName name="OpCost_Yr" localSheetId="47">'LOI DO 17'!$B$39</definedName>
    <definedName name="OpCost_Yr" localSheetId="60">'LOI DO 18'!$B$39</definedName>
    <definedName name="OpCost_Yr" localSheetId="72">'LOI DO 19'!$B$39</definedName>
    <definedName name="OpCost_Yr" localSheetId="12">'NPO 3P 14'!$B$39</definedName>
    <definedName name="OpCost_Yr" localSheetId="24">'NPO 3P 15'!$B$39</definedName>
    <definedName name="OpCost_Yr" localSheetId="36">'NPO 3P 16'!$B$39</definedName>
    <definedName name="OpCost_Yr" localSheetId="48">'NPO 3P 17'!$B$39</definedName>
    <definedName name="OpCost_Yr" localSheetId="61">'NPO 3P 18'!$B$39</definedName>
    <definedName name="OpCost_Yr" localSheetId="73">'NPO 3P 19'!$B$39</definedName>
    <definedName name="OpCost_Yr" localSheetId="13">'NPO DO 14'!$B$39</definedName>
    <definedName name="OpCost_Yr" localSheetId="25">'NPO DO 15'!$B$39</definedName>
    <definedName name="OpCost_Yr" localSheetId="37">'NPO DO 16'!$B$39</definedName>
    <definedName name="OpCost_Yr" localSheetId="49">'NPO DO 17'!$B$39</definedName>
    <definedName name="OpCost_Yr" localSheetId="62">'NPO DO 18'!$B$39</definedName>
    <definedName name="OpCost_Yr" localSheetId="74">'NPO DO 19'!$B$39</definedName>
    <definedName name="OpCost_Yr" localSheetId="14">'P&amp;G 3P 14'!$B$39</definedName>
    <definedName name="OpCost_Yr" localSheetId="26">'P&amp;G 3P 15'!$B$39</definedName>
    <definedName name="OpCost_Yr" localSheetId="38">'P&amp;G 3P 16'!$B$39</definedName>
    <definedName name="OpCost_Yr" localSheetId="50">'P&amp;G 3P 17'!$B$39</definedName>
    <definedName name="OpCost_Yr" localSheetId="63">'P&amp;G 3P 18'!$B$39</definedName>
    <definedName name="OpCost_Yr" localSheetId="75">'P&amp;G 3P 19'!$B$39</definedName>
    <definedName name="OpCost_Yr" localSheetId="15">'P&amp;G DO 14'!$B$39</definedName>
    <definedName name="OpCost_Yr" localSheetId="27">'P&amp;G DO 15'!$B$39</definedName>
    <definedName name="OpCost_Yr" localSheetId="39">'P&amp;G DO 16'!$B$39</definedName>
    <definedName name="OpCost_Yr" localSheetId="51">'P&amp;G DO 17'!$B$39</definedName>
    <definedName name="OpCost_Yr" localSheetId="64">'P&amp;G DO 18'!$B$39</definedName>
    <definedName name="OpCost_Yr" localSheetId="76">'P&amp;G DO 19'!$B$39</definedName>
    <definedName name="OpCost_Yr" localSheetId="16">'RES 3P 14'!$B$39</definedName>
    <definedName name="OpCost_Yr" localSheetId="28">'RES 3P 15'!$B$39</definedName>
    <definedName name="OpCost_Yr" localSheetId="40">'RES 3P 16'!$B$39</definedName>
    <definedName name="OpCost_Yr" localSheetId="53">'RES 3P 17'!$B$39</definedName>
    <definedName name="OpCost_Yr" localSheetId="65">'RES 3P 18'!$B$39</definedName>
    <definedName name="OpCost_Yr" localSheetId="77">'RES 3P 19'!$B$39</definedName>
    <definedName name="OpCost_Yr" localSheetId="17">'RES DO 14'!$B$39</definedName>
    <definedName name="OpCost_Yr" localSheetId="29">'RES DO 15'!$B$39</definedName>
    <definedName name="OpCost_Yr" localSheetId="41">'RES DO 16'!$B$39</definedName>
    <definedName name="OpCost_Yr" localSheetId="54">'RES DO 17'!$B$39</definedName>
    <definedName name="OpCost_Yr" localSheetId="66">'RES DO 18'!$B$39</definedName>
    <definedName name="OpCost_Yr" localSheetId="78">'RES DO 19'!$B$39</definedName>
    <definedName name="OpCost_Yr">#REF!</definedName>
    <definedName name="OpCostAdj_Yr" localSheetId="6">'Com 3P 14'!$B$40</definedName>
    <definedName name="OpCostAdj_Yr" localSheetId="18">'COM 3P 15'!$B$40</definedName>
    <definedName name="OpCostAdj_Yr" localSheetId="30">'COM 3P 16'!$B$40</definedName>
    <definedName name="OpCostAdj_Yr" localSheetId="42">'COM 3P 17'!$B$40</definedName>
    <definedName name="OpCostAdj_Yr" localSheetId="52">'COM 3P 17 (11)'!$B$40</definedName>
    <definedName name="OpCostAdj_Yr" localSheetId="55">'COM 3P 18'!$B$40</definedName>
    <definedName name="OpCostAdj_Yr" localSheetId="67">'COM 3P 19'!$B$40</definedName>
    <definedName name="OpCostAdj_Yr" localSheetId="7">'Com DO 14'!$B$40</definedName>
    <definedName name="OpCostAdj_Yr" localSheetId="19">'COM DO 15'!$B$40</definedName>
    <definedName name="OpCostAdj_Yr" localSheetId="31">'COM DO 16'!$B$40</definedName>
    <definedName name="OpCostAdj_Yr" localSheetId="43">'COM DO 17'!$B$40</definedName>
    <definedName name="OpCostAdj_Yr" localSheetId="56">'COM DO 18'!$B$40</definedName>
    <definedName name="OpCostAdj_Yr" localSheetId="68">'COM DO 19'!$B$40</definedName>
    <definedName name="OpCostAdj_Yr" localSheetId="8">'CSS 3P 14'!$B$40</definedName>
    <definedName name="OpCostAdj_Yr" localSheetId="20">'CSS 3P 15'!$B$40</definedName>
    <definedName name="OpCostAdj_Yr" localSheetId="32">'CSS 3P 16'!$B$40</definedName>
    <definedName name="OpCostAdj_Yr" localSheetId="44">'CSS 3P 17'!$B$40</definedName>
    <definedName name="OpCostAdj_Yr" localSheetId="57">'CSS 3P 18'!$B$40</definedName>
    <definedName name="OpCostAdj_Yr" localSheetId="69">'CSS 3P 19'!$B$40</definedName>
    <definedName name="OpCostAdj_Yr" localSheetId="9">'CSS DO 14'!$B$40</definedName>
    <definedName name="OpCostAdj_Yr" localSheetId="21">'CSS DO 15'!$B$40</definedName>
    <definedName name="OpCostAdj_Yr" localSheetId="33">'CSS DO 16'!$B$40</definedName>
    <definedName name="OpCostAdj_Yr" localSheetId="45">'CSS DO 17'!$B$40</definedName>
    <definedName name="OpCostAdj_Yr" localSheetId="58">'CSS DO 18'!$B$40</definedName>
    <definedName name="OpCostAdj_Yr" localSheetId="70">'CSS DO 19'!$B$40</definedName>
    <definedName name="OpCostAdj_Yr" localSheetId="0">#REF!</definedName>
    <definedName name="OpCostAdj_Yr" localSheetId="10">'LOI 3P 14'!$B$40</definedName>
    <definedName name="OpCostAdj_Yr" localSheetId="22">'LOI 3P 15'!$B$40</definedName>
    <definedName name="OpCostAdj_Yr" localSheetId="34">'LOI 3P 16'!$B$40</definedName>
    <definedName name="OpCostAdj_Yr" localSheetId="46">'LOI 3P 17'!$B$40</definedName>
    <definedName name="OpCostAdj_Yr" localSheetId="59">'LOI 3P 18'!$B$40</definedName>
    <definedName name="OpCostAdj_Yr" localSheetId="71">'LOI 3P 19'!$B$40</definedName>
    <definedName name="OpCostAdj_Yr" localSheetId="11">'LOI DO 14'!$B$40</definedName>
    <definedName name="OpCostAdj_Yr" localSheetId="23">'LOI DO 15'!$B$40</definedName>
    <definedName name="OpCostAdj_Yr" localSheetId="35">'LOI DO 16'!$B$40</definedName>
    <definedName name="OpCostAdj_Yr" localSheetId="47">'LOI DO 17'!$B$40</definedName>
    <definedName name="OpCostAdj_Yr" localSheetId="60">'LOI DO 18'!$B$40</definedName>
    <definedName name="OpCostAdj_Yr" localSheetId="72">'LOI DO 19'!$B$40</definedName>
    <definedName name="OpCostAdj_Yr" localSheetId="12">'NPO 3P 14'!$B$40</definedName>
    <definedName name="OpCostAdj_Yr" localSheetId="24">'NPO 3P 15'!$B$40</definedName>
    <definedName name="OpCostAdj_Yr" localSheetId="36">'NPO 3P 16'!$B$40</definedName>
    <definedName name="OpCostAdj_Yr" localSheetId="48">'NPO 3P 17'!$B$40</definedName>
    <definedName name="OpCostAdj_Yr" localSheetId="61">'NPO 3P 18'!$B$40</definedName>
    <definedName name="OpCostAdj_Yr" localSheetId="73">'NPO 3P 19'!$B$40</definedName>
    <definedName name="OpCostAdj_Yr" localSheetId="13">'NPO DO 14'!$B$40</definedName>
    <definedName name="OpCostAdj_Yr" localSheetId="25">'NPO DO 15'!$B$40</definedName>
    <definedName name="OpCostAdj_Yr" localSheetId="37">'NPO DO 16'!$B$40</definedName>
    <definedName name="OpCostAdj_Yr" localSheetId="49">'NPO DO 17'!$B$40</definedName>
    <definedName name="OpCostAdj_Yr" localSheetId="62">'NPO DO 18'!$B$40</definedName>
    <definedName name="OpCostAdj_Yr" localSheetId="74">'NPO DO 19'!$B$40</definedName>
    <definedName name="OpCostAdj_Yr" localSheetId="14">'P&amp;G 3P 14'!$B$40</definedName>
    <definedName name="OpCostAdj_Yr" localSheetId="26">'P&amp;G 3P 15'!$B$40</definedName>
    <definedName name="OpCostAdj_Yr" localSheetId="38">'P&amp;G 3P 16'!$B$40</definedName>
    <definedName name="OpCostAdj_Yr" localSheetId="50">'P&amp;G 3P 17'!$B$40</definedName>
    <definedName name="OpCostAdj_Yr" localSheetId="63">'P&amp;G 3P 18'!$B$40</definedName>
    <definedName name="OpCostAdj_Yr" localSheetId="75">'P&amp;G 3P 19'!$B$40</definedName>
    <definedName name="OpCostAdj_Yr" localSheetId="15">'P&amp;G DO 14'!$B$40</definedName>
    <definedName name="OpCostAdj_Yr" localSheetId="27">'P&amp;G DO 15'!$B$40</definedName>
    <definedName name="OpCostAdj_Yr" localSheetId="39">'P&amp;G DO 16'!$B$40</definedName>
    <definedName name="OpCostAdj_Yr" localSheetId="51">'P&amp;G DO 17'!$B$40</definedName>
    <definedName name="OpCostAdj_Yr" localSheetId="64">'P&amp;G DO 18'!$B$40</definedName>
    <definedName name="OpCostAdj_Yr" localSheetId="76">'P&amp;G DO 19'!$B$40</definedName>
    <definedName name="OpCostAdj_Yr" localSheetId="16">'RES 3P 14'!$B$40</definedName>
    <definedName name="OpCostAdj_Yr" localSheetId="28">'RES 3P 15'!$B$40</definedName>
    <definedName name="OpCostAdj_Yr" localSheetId="40">'RES 3P 16'!$B$40</definedName>
    <definedName name="OpCostAdj_Yr" localSheetId="53">'RES 3P 17'!$B$40</definedName>
    <definedName name="OpCostAdj_Yr" localSheetId="65">'RES 3P 18'!$B$40</definedName>
    <definedName name="OpCostAdj_Yr" localSheetId="77">'RES 3P 19'!$B$40</definedName>
    <definedName name="OpCostAdj_Yr" localSheetId="17">'RES DO 14'!$B$40</definedName>
    <definedName name="OpCostAdj_Yr" localSheetId="29">'RES DO 15'!$B$40</definedName>
    <definedName name="OpCostAdj_Yr" localSheetId="41">'RES DO 16'!$B$40</definedName>
    <definedName name="OpCostAdj_Yr" localSheetId="54">'RES DO 17'!$B$40</definedName>
    <definedName name="OpCostAdj_Yr" localSheetId="66">'RES DO 18'!$B$40</definedName>
    <definedName name="OpCostAdj_Yr" localSheetId="78">'RES DO 19'!$B$40</definedName>
    <definedName name="OpCostAdj_Yr">#REF!</definedName>
    <definedName name="OptInTerm" localSheetId="6">'Com 3P 14'!$B$34</definedName>
    <definedName name="OptInTerm" localSheetId="18">'COM 3P 15'!$B$34</definedName>
    <definedName name="OptInTerm" localSheetId="30">'COM 3P 16'!$B$34</definedName>
    <definedName name="OptInTerm" localSheetId="42">'COM 3P 17'!$B$34</definedName>
    <definedName name="OptInTerm" localSheetId="52">'COM 3P 17 (11)'!$B$34</definedName>
    <definedName name="OptInTerm" localSheetId="55">'COM 3P 18'!$B$34</definedName>
    <definedName name="OptInTerm" localSheetId="67">'COM 3P 19'!$B$34</definedName>
    <definedName name="OptInTerm" localSheetId="7">'Com DO 14'!$B$34</definedName>
    <definedName name="OptInTerm" localSheetId="19">'COM DO 15'!$B$34</definedName>
    <definedName name="OptInTerm" localSheetId="31">'COM DO 16'!$B$34</definedName>
    <definedName name="OptInTerm" localSheetId="43">'COM DO 17'!$B$34</definedName>
    <definedName name="OptInTerm" localSheetId="56">'COM DO 18'!$B$34</definedName>
    <definedName name="OptInTerm" localSheetId="68">'COM DO 19'!$B$34</definedName>
    <definedName name="OptInTerm" localSheetId="8">'CSS 3P 14'!$B$34</definedName>
    <definedName name="OptInTerm" localSheetId="20">'CSS 3P 15'!$B$34</definedName>
    <definedName name="OptInTerm" localSheetId="32">'CSS 3P 16'!$B$34</definedName>
    <definedName name="OptInTerm" localSheetId="44">'CSS 3P 17'!$B$34</definedName>
    <definedName name="OptInTerm" localSheetId="57">'CSS 3P 18'!$B$34</definedName>
    <definedName name="OptInTerm" localSheetId="69">'CSS 3P 19'!$B$34</definedName>
    <definedName name="OptInTerm" localSheetId="9">'CSS DO 14'!$B$34</definedName>
    <definedName name="OptInTerm" localSheetId="21">'CSS DO 15'!$B$34</definedName>
    <definedName name="OptInTerm" localSheetId="33">'CSS DO 16'!$B$34</definedName>
    <definedName name="OptInTerm" localSheetId="45">'CSS DO 17'!$B$34</definedName>
    <definedName name="OptInTerm" localSheetId="58">'CSS DO 18'!$B$34</definedName>
    <definedName name="OptInTerm" localSheetId="70">'CSS DO 19'!$B$34</definedName>
    <definedName name="OptInTerm" localSheetId="0">#REF!</definedName>
    <definedName name="OptInTerm" localSheetId="10">'LOI 3P 14'!$B$34</definedName>
    <definedName name="OptInTerm" localSheetId="22">'LOI 3P 15'!$B$34</definedName>
    <definedName name="OptInTerm" localSheetId="34">'LOI 3P 16'!$B$34</definedName>
    <definedName name="OptInTerm" localSheetId="46">'LOI 3P 17'!$B$34</definedName>
    <definedName name="OptInTerm" localSheetId="59">'LOI 3P 18'!$B$34</definedName>
    <definedName name="OptInTerm" localSheetId="71">'LOI 3P 19'!$B$34</definedName>
    <definedName name="OptInTerm" localSheetId="11">'LOI DO 14'!$B$34</definedName>
    <definedName name="OptInTerm" localSheetId="23">'LOI DO 15'!$B$34</definedName>
    <definedName name="OptInTerm" localSheetId="35">'LOI DO 16'!$B$34</definedName>
    <definedName name="OptInTerm" localSheetId="47">'LOI DO 17'!$B$34</definedName>
    <definedName name="OptInTerm" localSheetId="60">'LOI DO 18'!$B$34</definedName>
    <definedName name="OptInTerm" localSheetId="72">'LOI DO 19'!$B$34</definedName>
    <definedName name="OptInTerm" localSheetId="12">'NPO 3P 14'!$B$34</definedName>
    <definedName name="OptInTerm" localSheetId="24">'NPO 3P 15'!$B$34</definedName>
    <definedName name="OptInTerm" localSheetId="36">'NPO 3P 16'!$B$34</definedName>
    <definedName name="OptInTerm" localSheetId="48">'NPO 3P 17'!$B$34</definedName>
    <definedName name="OptInTerm" localSheetId="61">'NPO 3P 18'!$B$34</definedName>
    <definedName name="OptInTerm" localSheetId="73">'NPO 3P 19'!$B$34</definedName>
    <definedName name="OptInTerm" localSheetId="13">'NPO DO 14'!$B$34</definedName>
    <definedName name="OptInTerm" localSheetId="25">'NPO DO 15'!$B$34</definedName>
    <definedName name="OptInTerm" localSheetId="37">'NPO DO 16'!$B$34</definedName>
    <definedName name="OptInTerm" localSheetId="49">'NPO DO 17'!$B$34</definedName>
    <definedName name="OptInTerm" localSheetId="62">'NPO DO 18'!$B$34</definedName>
    <definedName name="OptInTerm" localSheetId="74">'NPO DO 19'!$B$34</definedName>
    <definedName name="OptInTerm" localSheetId="14">'P&amp;G 3P 14'!$B$34</definedName>
    <definedName name="OptInTerm" localSheetId="26">'P&amp;G 3P 15'!$B$34</definedName>
    <definedName name="OptInTerm" localSheetId="38">'P&amp;G 3P 16'!$B$34</definedName>
    <definedName name="OptInTerm" localSheetId="50">'P&amp;G 3P 17'!$B$34</definedName>
    <definedName name="OptInTerm" localSheetId="63">'P&amp;G 3P 18'!$B$34</definedName>
    <definedName name="OptInTerm" localSheetId="75">'P&amp;G 3P 19'!$B$34</definedName>
    <definedName name="OptInTerm" localSheetId="15">'P&amp;G DO 14'!$B$34</definedName>
    <definedName name="OptInTerm" localSheetId="27">'P&amp;G DO 15'!$B$34</definedName>
    <definedName name="OptInTerm" localSheetId="39">'P&amp;G DO 16'!$B$34</definedName>
    <definedName name="OptInTerm" localSheetId="51">'P&amp;G DO 17'!$B$34</definedName>
    <definedName name="OptInTerm" localSheetId="64">'P&amp;G DO 18'!$B$34</definedName>
    <definedName name="OptInTerm" localSheetId="76">'P&amp;G DO 19'!$B$34</definedName>
    <definedName name="OptInTerm" localSheetId="16">'RES 3P 14'!$B$34</definedName>
    <definedName name="OptInTerm" localSheetId="28">'RES 3P 15'!$B$34</definedName>
    <definedName name="OptInTerm" localSheetId="40">'RES 3P 16'!$B$34</definedName>
    <definedName name="OptInTerm" localSheetId="53">'RES 3P 17'!$B$34</definedName>
    <definedName name="OptInTerm" localSheetId="65">'RES 3P 18'!$B$34</definedName>
    <definedName name="OptInTerm" localSheetId="77">'RES 3P 19'!$B$34</definedName>
    <definedName name="OptInTerm" localSheetId="17">'RES DO 14'!$B$34</definedName>
    <definedName name="OptInTerm" localSheetId="29">'RES DO 15'!$B$34</definedName>
    <definedName name="OptInTerm" localSheetId="41">'RES DO 16'!$B$34</definedName>
    <definedName name="OptInTerm" localSheetId="54">'RES DO 17'!$B$34</definedName>
    <definedName name="OptInTerm" localSheetId="66">'RES DO 18'!$B$34</definedName>
    <definedName name="OptInTerm" localSheetId="78">'RES DO 19'!$B$34</definedName>
    <definedName name="OptInTerm">#REF!</definedName>
    <definedName name="Orientation_Type" localSheetId="0">'[3]Drop-Down Lists'!$B$2:$B$4</definedName>
    <definedName name="Orientation_Type">'[4]Drop-Down Lists'!$B$2:$B$4</definedName>
    <definedName name="price_sheet_1" localSheetId="0">#REF!</definedName>
    <definedName name="price_sheet_1">#REF!</definedName>
    <definedName name="Principle" localSheetId="6">'Com 3P 14'!$91:$91</definedName>
    <definedName name="Principle" localSheetId="18">'COM 3P 15'!$91:$91</definedName>
    <definedName name="Principle" localSheetId="30">'COM 3P 16'!$91:$91</definedName>
    <definedName name="Principle" localSheetId="42">'COM 3P 17'!$91:$91</definedName>
    <definedName name="Principle" localSheetId="52">'COM 3P 17 (11)'!$91:$91</definedName>
    <definedName name="Principle" localSheetId="55">'COM 3P 18'!$91:$91</definedName>
    <definedName name="Principle" localSheetId="67">'COM 3P 19'!$91:$91</definedName>
    <definedName name="Principle" localSheetId="7">'Com DO 14'!$91:$91</definedName>
    <definedName name="Principle" localSheetId="19">'COM DO 15'!$91:$91</definedName>
    <definedName name="Principle" localSheetId="31">'COM DO 16'!$91:$91</definedName>
    <definedName name="Principle" localSheetId="43">'COM DO 17'!$91:$91</definedName>
    <definedName name="Principle" localSheetId="56">'COM DO 18'!$91:$91</definedName>
    <definedName name="Principle" localSheetId="68">'COM DO 19'!$91:$91</definedName>
    <definedName name="Principle" localSheetId="8">'CSS 3P 14'!$91:$91</definedName>
    <definedName name="Principle" localSheetId="20">'CSS 3P 15'!$91:$91</definedName>
    <definedName name="Principle" localSheetId="32">'CSS 3P 16'!$91:$91</definedName>
    <definedName name="Principle" localSheetId="44">'CSS 3P 17'!$91:$91</definedName>
    <definedName name="Principle" localSheetId="57">'CSS 3P 18'!$91:$91</definedName>
    <definedName name="Principle" localSheetId="69">'CSS 3P 19'!$91:$91</definedName>
    <definedName name="Principle" localSheetId="9">'CSS DO 14'!$91:$91</definedName>
    <definedName name="Principle" localSheetId="21">'CSS DO 15'!$91:$91</definedName>
    <definedName name="Principle" localSheetId="33">'CSS DO 16'!$91:$91</definedName>
    <definedName name="Principle" localSheetId="45">'CSS DO 17'!$91:$91</definedName>
    <definedName name="Principle" localSheetId="58">'CSS DO 18'!$91:$91</definedName>
    <definedName name="Principle" localSheetId="70">'CSS DO 19'!$91:$91</definedName>
    <definedName name="Principle" localSheetId="0">#REF!</definedName>
    <definedName name="Principle" localSheetId="10">'LOI 3P 14'!$91:$91</definedName>
    <definedName name="Principle" localSheetId="22">'LOI 3P 15'!$91:$91</definedName>
    <definedName name="Principle" localSheetId="34">'LOI 3P 16'!$91:$91</definedName>
    <definedName name="Principle" localSheetId="46">'LOI 3P 17'!$91:$91</definedName>
    <definedName name="Principle" localSheetId="59">'LOI 3P 18'!$91:$91</definedName>
    <definedName name="Principle" localSheetId="71">'LOI 3P 19'!$91:$91</definedName>
    <definedName name="Principle" localSheetId="11">'LOI DO 14'!$91:$91</definedName>
    <definedName name="Principle" localSheetId="23">'LOI DO 15'!$91:$91</definedName>
    <definedName name="Principle" localSheetId="35">'LOI DO 16'!$91:$91</definedName>
    <definedName name="Principle" localSheetId="47">'LOI DO 17'!$91:$91</definedName>
    <definedName name="Principle" localSheetId="60">'LOI DO 18'!$91:$91</definedName>
    <definedName name="Principle" localSheetId="72">'LOI DO 19'!$91:$91</definedName>
    <definedName name="Principle" localSheetId="12">'NPO 3P 14'!$91:$91</definedName>
    <definedName name="Principle" localSheetId="24">'NPO 3P 15'!$91:$91</definedName>
    <definedName name="Principle" localSheetId="36">'NPO 3P 16'!$91:$91</definedName>
    <definedName name="Principle" localSheetId="48">'NPO 3P 17'!$91:$91</definedName>
    <definedName name="Principle" localSheetId="61">'NPO 3P 18'!$91:$91</definedName>
    <definedName name="Principle" localSheetId="73">'NPO 3P 19'!$91:$91</definedName>
    <definedName name="Principle" localSheetId="13">'NPO DO 14'!$91:$91</definedName>
    <definedName name="Principle" localSheetId="25">'NPO DO 15'!$91:$91</definedName>
    <definedName name="Principle" localSheetId="37">'NPO DO 16'!$91:$91</definedName>
    <definedName name="Principle" localSheetId="49">'NPO DO 17'!$91:$91</definedName>
    <definedName name="Principle" localSheetId="62">'NPO DO 18'!$91:$91</definedName>
    <definedName name="Principle" localSheetId="74">'NPO DO 19'!$91:$91</definedName>
    <definedName name="Principle" localSheetId="14">'P&amp;G 3P 14'!$91:$91</definedName>
    <definedName name="Principle" localSheetId="26">'P&amp;G 3P 15'!$91:$91</definedName>
    <definedName name="Principle" localSheetId="38">'P&amp;G 3P 16'!$91:$91</definedName>
    <definedName name="Principle" localSheetId="50">'P&amp;G 3P 17'!$91:$91</definedName>
    <definedName name="Principle" localSheetId="63">'P&amp;G 3P 18'!$91:$91</definedName>
    <definedName name="Principle" localSheetId="75">'P&amp;G 3P 19'!$91:$91</definedName>
    <definedName name="Principle" localSheetId="15">'P&amp;G DO 14'!$91:$91</definedName>
    <definedName name="Principle" localSheetId="27">'P&amp;G DO 15'!$91:$91</definedName>
    <definedName name="Principle" localSheetId="39">'P&amp;G DO 16'!$91:$91</definedName>
    <definedName name="Principle" localSheetId="51">'P&amp;G DO 17'!$91:$91</definedName>
    <definedName name="Principle" localSheetId="64">'P&amp;G DO 18'!$91:$91</definedName>
    <definedName name="Principle" localSheetId="76">'P&amp;G DO 19'!$91:$91</definedName>
    <definedName name="Principle" localSheetId="16">'RES 3P 14'!$91:$91</definedName>
    <definedName name="Principle" localSheetId="28">'RES 3P 15'!$91:$91</definedName>
    <definedName name="Principle" localSheetId="40">'RES 3P 16'!$91:$91</definedName>
    <definedName name="Principle" localSheetId="53">'RES 3P 17'!$91:$91</definedName>
    <definedName name="Principle" localSheetId="65">'RES 3P 18'!$91:$91</definedName>
    <definedName name="Principle" localSheetId="77">'RES 3P 19'!$91:$91</definedName>
    <definedName name="Principle" localSheetId="17">'RES DO 14'!$91:$91</definedName>
    <definedName name="Principle" localSheetId="29">'RES DO 15'!$91:$91</definedName>
    <definedName name="Principle" localSheetId="41">'RES DO 16'!$91:$91</definedName>
    <definedName name="Principle" localSheetId="54">'RES DO 17'!$91:$91</definedName>
    <definedName name="Principle" localSheetId="66">'RES DO 18'!$91:$91</definedName>
    <definedName name="Principle" localSheetId="78">'RES DO 19'!$91:$91</definedName>
    <definedName name="Principle">#REF!</definedName>
    <definedName name="_xlnm.Print_Area" localSheetId="6">'Com 3P 14'!$A$1:$X$94</definedName>
    <definedName name="_xlnm.Print_Area" localSheetId="18">'COM 3P 15'!$A$1:$X$94</definedName>
    <definedName name="_xlnm.Print_Area" localSheetId="30">'COM 3P 16'!$A$1:$X$94</definedName>
    <definedName name="_xlnm.Print_Area" localSheetId="42">'COM 3P 17'!$A$1:$X$94</definedName>
    <definedName name="_xlnm.Print_Area" localSheetId="52">'COM 3P 17 (11)'!$A$1:$X$94</definedName>
    <definedName name="_xlnm.Print_Area" localSheetId="55">'COM 3P 18'!$A$1:$X$94</definedName>
    <definedName name="_xlnm.Print_Area" localSheetId="67">'COM 3P 19'!$A$1:$X$94</definedName>
    <definedName name="_xlnm.Print_Area" localSheetId="7">'Com DO 14'!$A$1:$X$94</definedName>
    <definedName name="_xlnm.Print_Area" localSheetId="19">'COM DO 15'!$A$1:$X$94</definedName>
    <definedName name="_xlnm.Print_Area" localSheetId="31">'COM DO 16'!$A$1:$X$94</definedName>
    <definedName name="_xlnm.Print_Area" localSheetId="43">'COM DO 17'!$A$1:$X$94</definedName>
    <definedName name="_xlnm.Print_Area" localSheetId="56">'COM DO 18'!$A$1:$X$94</definedName>
    <definedName name="_xlnm.Print_Area" localSheetId="68">'COM DO 19'!$A$1:$X$94</definedName>
    <definedName name="_xlnm.Print_Area" localSheetId="8">'CSS 3P 14'!$A$1:$X$94</definedName>
    <definedName name="_xlnm.Print_Area" localSheetId="20">'CSS 3P 15'!$A$1:$X$94</definedName>
    <definedName name="_xlnm.Print_Area" localSheetId="32">'CSS 3P 16'!$A$1:$X$94</definedName>
    <definedName name="_xlnm.Print_Area" localSheetId="44">'CSS 3P 17'!$A$1:$X$94</definedName>
    <definedName name="_xlnm.Print_Area" localSheetId="57">'CSS 3P 18'!$A$1:$X$94</definedName>
    <definedName name="_xlnm.Print_Area" localSheetId="69">'CSS 3P 19'!$A$1:$X$94</definedName>
    <definedName name="_xlnm.Print_Area" localSheetId="9">'CSS DO 14'!$A$1:$X$94</definedName>
    <definedName name="_xlnm.Print_Area" localSheetId="21">'CSS DO 15'!$A$1:$X$94</definedName>
    <definedName name="_xlnm.Print_Area" localSheetId="33">'CSS DO 16'!$A$1:$X$94</definedName>
    <definedName name="_xlnm.Print_Area" localSheetId="45">'CSS DO 17'!$A$1:$X$94</definedName>
    <definedName name="_xlnm.Print_Area" localSheetId="58">'CSS DO 18'!$A$1:$X$94</definedName>
    <definedName name="_xlnm.Print_Area" localSheetId="70">'CSS DO 19'!$A$1:$X$94</definedName>
    <definedName name="_xlnm.Print_Area" localSheetId="10">'LOI 3P 14'!$A$1:$X$94</definedName>
    <definedName name="_xlnm.Print_Area" localSheetId="22">'LOI 3P 15'!$A$1:$X$94</definedName>
    <definedName name="_xlnm.Print_Area" localSheetId="34">'LOI 3P 16'!$A$1:$X$94</definedName>
    <definedName name="_xlnm.Print_Area" localSheetId="46">'LOI 3P 17'!$A$1:$X$94</definedName>
    <definedName name="_xlnm.Print_Area" localSheetId="59">'LOI 3P 18'!$A$1:$X$94</definedName>
    <definedName name="_xlnm.Print_Area" localSheetId="71">'LOI 3P 19'!$A$1:$X$94</definedName>
    <definedName name="_xlnm.Print_Area" localSheetId="11">'LOI DO 14'!$A$1:$X$94</definedName>
    <definedName name="_xlnm.Print_Area" localSheetId="23">'LOI DO 15'!$A$1:$X$94</definedName>
    <definedName name="_xlnm.Print_Area" localSheetId="35">'LOI DO 16'!$A$1:$X$94</definedName>
    <definedName name="_xlnm.Print_Area" localSheetId="47">'LOI DO 17'!$A$1:$X$94</definedName>
    <definedName name="_xlnm.Print_Area" localSheetId="60">'LOI DO 18'!$A$1:$X$94</definedName>
    <definedName name="_xlnm.Print_Area" localSheetId="72">'LOI DO 19'!$A$1:$X$94</definedName>
    <definedName name="_xlnm.Print_Area" localSheetId="12">'NPO 3P 14'!$A$1:$X$94</definedName>
    <definedName name="_xlnm.Print_Area" localSheetId="24">'NPO 3P 15'!$A$1:$X$94</definedName>
    <definedName name="_xlnm.Print_Area" localSheetId="36">'NPO 3P 16'!$A$1:$X$94</definedName>
    <definedName name="_xlnm.Print_Area" localSheetId="48">'NPO 3P 17'!$A$1:$X$94</definedName>
    <definedName name="_xlnm.Print_Area" localSheetId="61">'NPO 3P 18'!$A$1:$X$94</definedName>
    <definedName name="_xlnm.Print_Area" localSheetId="73">'NPO 3P 19'!$A$1:$X$94</definedName>
    <definedName name="_xlnm.Print_Area" localSheetId="13">'NPO DO 14'!$A$1:$X$94</definedName>
    <definedName name="_xlnm.Print_Area" localSheetId="25">'NPO DO 15'!$A$1:$X$94</definedName>
    <definedName name="_xlnm.Print_Area" localSheetId="37">'NPO DO 16'!$A$1:$X$94</definedName>
    <definedName name="_xlnm.Print_Area" localSheetId="49">'NPO DO 17'!$A$1:$X$94</definedName>
    <definedName name="_xlnm.Print_Area" localSheetId="62">'NPO DO 18'!$A$1:$X$94</definedName>
    <definedName name="_xlnm.Print_Area" localSheetId="74">'NPO DO 19'!$A$1:$X$94</definedName>
    <definedName name="_xlnm.Print_Area" localSheetId="14">'P&amp;G 3P 14'!$A$1:$X$94</definedName>
    <definedName name="_xlnm.Print_Area" localSheetId="26">'P&amp;G 3P 15'!$A$1:$X$94</definedName>
    <definedName name="_xlnm.Print_Area" localSheetId="38">'P&amp;G 3P 16'!$A$1:$X$94</definedName>
    <definedName name="_xlnm.Print_Area" localSheetId="50">'P&amp;G 3P 17'!$A$1:$X$94</definedName>
    <definedName name="_xlnm.Print_Area" localSheetId="63">'P&amp;G 3P 18'!$A$1:$X$94</definedName>
    <definedName name="_xlnm.Print_Area" localSheetId="75">'P&amp;G 3P 19'!$A$1:$X$94</definedName>
    <definedName name="_xlnm.Print_Area" localSheetId="15">'P&amp;G DO 14'!$A$1:$X$94</definedName>
    <definedName name="_xlnm.Print_Area" localSheetId="27">'P&amp;G DO 15'!$A$1:$X$94</definedName>
    <definedName name="_xlnm.Print_Area" localSheetId="39">'P&amp;G DO 16'!$A$1:$X$94</definedName>
    <definedName name="_xlnm.Print_Area" localSheetId="51">'P&amp;G DO 17'!$A$1:$X$94</definedName>
    <definedName name="_xlnm.Print_Area" localSheetId="64">'P&amp;G DO 18'!$A$1:$X$94</definedName>
    <definedName name="_xlnm.Print_Area" localSheetId="76">'P&amp;G DO 19'!$A$1:$X$94</definedName>
    <definedName name="_xlnm.Print_Area" localSheetId="16">'RES 3P 14'!$A$1:$X$94</definedName>
    <definedName name="_xlnm.Print_Area" localSheetId="28">'RES 3P 15'!$A$1:$X$94</definedName>
    <definedName name="_xlnm.Print_Area" localSheetId="40">'RES 3P 16'!$A$1:$X$94</definedName>
    <definedName name="_xlnm.Print_Area" localSheetId="53">'RES 3P 17'!$A$1:$X$94</definedName>
    <definedName name="_xlnm.Print_Area" localSheetId="65">'RES 3P 18'!$A$1:$X$94</definedName>
    <definedName name="_xlnm.Print_Area" localSheetId="77">'RES 3P 19'!$A$1:$X$94</definedName>
    <definedName name="_xlnm.Print_Area" localSheetId="17">'RES DO 14'!$A$1:$X$94</definedName>
    <definedName name="_xlnm.Print_Area" localSheetId="29">'RES DO 15'!$A$1:$X$94</definedName>
    <definedName name="_xlnm.Print_Area" localSheetId="41">'RES DO 16'!$A$1:$X$94</definedName>
    <definedName name="_xlnm.Print_Area" localSheetId="54">'RES DO 17'!$A$1:$X$94</definedName>
    <definedName name="_xlnm.Print_Area" localSheetId="66">'RES DO 18'!$A$1:$X$94</definedName>
    <definedName name="_xlnm.Print_Area" localSheetId="78">'RES DO 19'!$A$1:$X$94</definedName>
    <definedName name="_xlnm.Print_Titles" localSheetId="6">'Com 3P 14'!$1:$1</definedName>
    <definedName name="_xlnm.Print_Titles" localSheetId="18">'COM 3P 15'!$1:$1</definedName>
    <definedName name="_xlnm.Print_Titles" localSheetId="30">'COM 3P 16'!$1:$1</definedName>
    <definedName name="_xlnm.Print_Titles" localSheetId="42">'COM 3P 17'!$1:$1</definedName>
    <definedName name="_xlnm.Print_Titles" localSheetId="52">'COM 3P 17 (11)'!$1:$1</definedName>
    <definedName name="_xlnm.Print_Titles" localSheetId="55">'COM 3P 18'!$1:$1</definedName>
    <definedName name="_xlnm.Print_Titles" localSheetId="67">'COM 3P 19'!$1:$1</definedName>
    <definedName name="_xlnm.Print_Titles" localSheetId="7">'Com DO 14'!$1:$1</definedName>
    <definedName name="_xlnm.Print_Titles" localSheetId="19">'COM DO 15'!$1:$1</definedName>
    <definedName name="_xlnm.Print_Titles" localSheetId="31">'COM DO 16'!$1:$1</definedName>
    <definedName name="_xlnm.Print_Titles" localSheetId="43">'COM DO 17'!$1:$1</definedName>
    <definedName name="_xlnm.Print_Titles" localSheetId="56">'COM DO 18'!$1:$1</definedName>
    <definedName name="_xlnm.Print_Titles" localSheetId="68">'COM DO 19'!$1:$1</definedName>
    <definedName name="_xlnm.Print_Titles" localSheetId="8">'CSS 3P 14'!$1:$1</definedName>
    <definedName name="_xlnm.Print_Titles" localSheetId="20">'CSS 3P 15'!$1:$1</definedName>
    <definedName name="_xlnm.Print_Titles" localSheetId="32">'CSS 3P 16'!$1:$1</definedName>
    <definedName name="_xlnm.Print_Titles" localSheetId="44">'CSS 3P 17'!$1:$1</definedName>
    <definedName name="_xlnm.Print_Titles" localSheetId="57">'CSS 3P 18'!$1:$1</definedName>
    <definedName name="_xlnm.Print_Titles" localSheetId="69">'CSS 3P 19'!$1:$1</definedName>
    <definedName name="_xlnm.Print_Titles" localSheetId="9">'CSS DO 14'!$1:$1</definedName>
    <definedName name="_xlnm.Print_Titles" localSheetId="21">'CSS DO 15'!$1:$1</definedName>
    <definedName name="_xlnm.Print_Titles" localSheetId="33">'CSS DO 16'!$1:$1</definedName>
    <definedName name="_xlnm.Print_Titles" localSheetId="45">'CSS DO 17'!$1:$1</definedName>
    <definedName name="_xlnm.Print_Titles" localSheetId="58">'CSS DO 18'!$1:$1</definedName>
    <definedName name="_xlnm.Print_Titles" localSheetId="70">'CSS DO 19'!$1:$1</definedName>
    <definedName name="_xlnm.Print_Titles" localSheetId="10">'LOI 3P 14'!$1:$1</definedName>
    <definedName name="_xlnm.Print_Titles" localSheetId="22">'LOI 3P 15'!$1:$1</definedName>
    <definedName name="_xlnm.Print_Titles" localSheetId="34">'LOI 3P 16'!$1:$1</definedName>
    <definedName name="_xlnm.Print_Titles" localSheetId="46">'LOI 3P 17'!$1:$1</definedName>
    <definedName name="_xlnm.Print_Titles" localSheetId="59">'LOI 3P 18'!$1:$1</definedName>
    <definedName name="_xlnm.Print_Titles" localSheetId="71">'LOI 3P 19'!$1:$1</definedName>
    <definedName name="_xlnm.Print_Titles" localSheetId="11">'LOI DO 14'!$1:$1</definedName>
    <definedName name="_xlnm.Print_Titles" localSheetId="23">'LOI DO 15'!$1:$1</definedName>
    <definedName name="_xlnm.Print_Titles" localSheetId="35">'LOI DO 16'!$1:$1</definedName>
    <definedName name="_xlnm.Print_Titles" localSheetId="47">'LOI DO 17'!$1:$1</definedName>
    <definedName name="_xlnm.Print_Titles" localSheetId="60">'LOI DO 18'!$1:$1</definedName>
    <definedName name="_xlnm.Print_Titles" localSheetId="72">'LOI DO 19'!$1:$1</definedName>
    <definedName name="_xlnm.Print_Titles" localSheetId="12">'NPO 3P 14'!$1:$1</definedName>
    <definedName name="_xlnm.Print_Titles" localSheetId="24">'NPO 3P 15'!$1:$1</definedName>
    <definedName name="_xlnm.Print_Titles" localSheetId="36">'NPO 3P 16'!$1:$1</definedName>
    <definedName name="_xlnm.Print_Titles" localSheetId="48">'NPO 3P 17'!$1:$1</definedName>
    <definedName name="_xlnm.Print_Titles" localSheetId="61">'NPO 3P 18'!$1:$1</definedName>
    <definedName name="_xlnm.Print_Titles" localSheetId="73">'NPO 3P 19'!$1:$1</definedName>
    <definedName name="_xlnm.Print_Titles" localSheetId="13">'NPO DO 14'!$1:$1</definedName>
    <definedName name="_xlnm.Print_Titles" localSheetId="25">'NPO DO 15'!$1:$1</definedName>
    <definedName name="_xlnm.Print_Titles" localSheetId="37">'NPO DO 16'!$1:$1</definedName>
    <definedName name="_xlnm.Print_Titles" localSheetId="49">'NPO DO 17'!$1:$1</definedName>
    <definedName name="_xlnm.Print_Titles" localSheetId="62">'NPO DO 18'!$1:$1</definedName>
    <definedName name="_xlnm.Print_Titles" localSheetId="74">'NPO DO 19'!$1:$1</definedName>
    <definedName name="_xlnm.Print_Titles" localSheetId="14">'P&amp;G 3P 14'!$1:$1</definedName>
    <definedName name="_xlnm.Print_Titles" localSheetId="26">'P&amp;G 3P 15'!$1:$1</definedName>
    <definedName name="_xlnm.Print_Titles" localSheetId="38">'P&amp;G 3P 16'!$1:$1</definedName>
    <definedName name="_xlnm.Print_Titles" localSheetId="50">'P&amp;G 3P 17'!$1:$1</definedName>
    <definedName name="_xlnm.Print_Titles" localSheetId="63">'P&amp;G 3P 18'!$1:$1</definedName>
    <definedName name="_xlnm.Print_Titles" localSheetId="75">'P&amp;G 3P 19'!$1:$1</definedName>
    <definedName name="_xlnm.Print_Titles" localSheetId="15">'P&amp;G DO 14'!$1:$1</definedName>
    <definedName name="_xlnm.Print_Titles" localSheetId="27">'P&amp;G DO 15'!$1:$1</definedName>
    <definedName name="_xlnm.Print_Titles" localSheetId="39">'P&amp;G DO 16'!$1:$1</definedName>
    <definedName name="_xlnm.Print_Titles" localSheetId="51">'P&amp;G DO 17'!$1:$1</definedName>
    <definedName name="_xlnm.Print_Titles" localSheetId="64">'P&amp;G DO 18'!$1:$1</definedName>
    <definedName name="_xlnm.Print_Titles" localSheetId="76">'P&amp;G DO 19'!$1:$1</definedName>
    <definedName name="_xlnm.Print_Titles" localSheetId="16">'RES 3P 14'!$1:$1</definedName>
    <definedName name="_xlnm.Print_Titles" localSheetId="28">'RES 3P 15'!$1:$1</definedName>
    <definedName name="_xlnm.Print_Titles" localSheetId="40">'RES 3P 16'!$1:$1</definedName>
    <definedName name="_xlnm.Print_Titles" localSheetId="53">'RES 3P 17'!$1:$1</definedName>
    <definedName name="_xlnm.Print_Titles" localSheetId="65">'RES 3P 18'!$1:$1</definedName>
    <definedName name="_xlnm.Print_Titles" localSheetId="77">'RES 3P 19'!$1:$1</definedName>
    <definedName name="_xlnm.Print_Titles" localSheetId="17">'RES DO 14'!$1:$1</definedName>
    <definedName name="_xlnm.Print_Titles" localSheetId="29">'RES DO 15'!$1:$1</definedName>
    <definedName name="_xlnm.Print_Titles" localSheetId="41">'RES DO 16'!$1:$1</definedName>
    <definedName name="_xlnm.Print_Titles" localSheetId="54">'RES DO 17'!$1:$1</definedName>
    <definedName name="_xlnm.Print_Titles" localSheetId="66">'RES DO 18'!$1:$1</definedName>
    <definedName name="_xlnm.Print_Titles" localSheetId="78">'RES DO 19'!$1:$1</definedName>
    <definedName name="projectlife" localSheetId="6">'Com 3P 14'!$B$29</definedName>
    <definedName name="projectlife" localSheetId="18">'COM 3P 15'!$B$29</definedName>
    <definedName name="projectlife" localSheetId="30">'COM 3P 16'!$B$29</definedName>
    <definedName name="projectlife" localSheetId="42">'COM 3P 17'!$B$29</definedName>
    <definedName name="projectlife" localSheetId="52">'COM 3P 17 (11)'!$B$29</definedName>
    <definedName name="projectlife" localSheetId="55">'COM 3P 18'!$B$29</definedName>
    <definedName name="projectlife" localSheetId="67">'COM 3P 19'!$B$29</definedName>
    <definedName name="projectlife" localSheetId="7">'Com DO 14'!$B$29</definedName>
    <definedName name="projectlife" localSheetId="19">'COM DO 15'!$B$29</definedName>
    <definedName name="projectlife" localSheetId="31">'COM DO 16'!$B$29</definedName>
    <definedName name="projectlife" localSheetId="43">'COM DO 17'!$B$29</definedName>
    <definedName name="projectlife" localSheetId="56">'COM DO 18'!$B$29</definedName>
    <definedName name="projectlife" localSheetId="68">'COM DO 19'!$B$29</definedName>
    <definedName name="projectlife" localSheetId="8">'CSS 3P 14'!$B$29</definedName>
    <definedName name="projectlife" localSheetId="20">'CSS 3P 15'!$B$29</definedName>
    <definedName name="projectlife" localSheetId="32">'CSS 3P 16'!$B$29</definedName>
    <definedName name="projectlife" localSheetId="44">'CSS 3P 17'!$B$29</definedName>
    <definedName name="projectlife" localSheetId="57">'CSS 3P 18'!$B$29</definedName>
    <definedName name="projectlife" localSheetId="69">'CSS 3P 19'!$B$29</definedName>
    <definedName name="projectlife" localSheetId="9">'CSS DO 14'!$B$29</definedName>
    <definedName name="projectlife" localSheetId="21">'CSS DO 15'!$B$29</definedName>
    <definedName name="projectlife" localSheetId="33">'CSS DO 16'!$B$29</definedName>
    <definedName name="projectlife" localSheetId="45">'CSS DO 17'!$B$29</definedName>
    <definedName name="projectlife" localSheetId="58">'CSS DO 18'!$B$29</definedName>
    <definedName name="projectlife" localSheetId="70">'CSS DO 19'!$B$29</definedName>
    <definedName name="projectlife" localSheetId="0">#REF!</definedName>
    <definedName name="projectlife" localSheetId="10">'LOI 3P 14'!$B$29</definedName>
    <definedName name="projectlife" localSheetId="22">'LOI 3P 15'!$B$29</definedName>
    <definedName name="projectlife" localSheetId="34">'LOI 3P 16'!$B$29</definedName>
    <definedName name="projectlife" localSheetId="46">'LOI 3P 17'!$B$29</definedName>
    <definedName name="projectlife" localSheetId="59">'LOI 3P 18'!$B$29</definedName>
    <definedName name="projectlife" localSheetId="71">'LOI 3P 19'!$B$29</definedName>
    <definedName name="projectlife" localSheetId="11">'LOI DO 14'!$B$29</definedName>
    <definedName name="projectlife" localSheetId="23">'LOI DO 15'!$B$29</definedName>
    <definedName name="projectlife" localSheetId="35">'LOI DO 16'!$B$29</definedName>
    <definedName name="projectlife" localSheetId="47">'LOI DO 17'!$B$29</definedName>
    <definedName name="projectlife" localSheetId="60">'LOI DO 18'!$B$29</definedName>
    <definedName name="projectlife" localSheetId="72">'LOI DO 19'!$B$29</definedName>
    <definedName name="projectlife" localSheetId="12">'NPO 3P 14'!$B$29</definedName>
    <definedName name="projectlife" localSheetId="24">'NPO 3P 15'!$B$29</definedName>
    <definedName name="projectlife" localSheetId="36">'NPO 3P 16'!$B$29</definedName>
    <definedName name="projectlife" localSheetId="48">'NPO 3P 17'!$B$29</definedName>
    <definedName name="projectlife" localSheetId="61">'NPO 3P 18'!$B$29</definedName>
    <definedName name="projectlife" localSheetId="73">'NPO 3P 19'!$B$29</definedName>
    <definedName name="projectlife" localSheetId="13">'NPO DO 14'!$B$29</definedName>
    <definedName name="projectlife" localSheetId="25">'NPO DO 15'!$B$29</definedName>
    <definedName name="projectlife" localSheetId="37">'NPO DO 16'!$B$29</definedName>
    <definedName name="projectlife" localSheetId="49">'NPO DO 17'!$B$29</definedName>
    <definedName name="projectlife" localSheetId="62">'NPO DO 18'!$B$29</definedName>
    <definedName name="projectlife" localSheetId="74">'NPO DO 19'!$B$29</definedName>
    <definedName name="projectlife" localSheetId="14">'P&amp;G 3P 14'!$B$29</definedName>
    <definedName name="projectlife" localSheetId="26">'P&amp;G 3P 15'!$B$29</definedName>
    <definedName name="projectlife" localSheetId="38">'P&amp;G 3P 16'!$B$29</definedName>
    <definedName name="projectlife" localSheetId="50">'P&amp;G 3P 17'!$B$29</definedName>
    <definedName name="projectlife" localSheetId="63">'P&amp;G 3P 18'!$B$29</definedName>
    <definedName name="projectlife" localSheetId="75">'P&amp;G 3P 19'!$B$29</definedName>
    <definedName name="projectlife" localSheetId="15">'P&amp;G DO 14'!$B$29</definedName>
    <definedName name="projectlife" localSheetId="27">'P&amp;G DO 15'!$B$29</definedName>
    <definedName name="projectlife" localSheetId="39">'P&amp;G DO 16'!$B$29</definedName>
    <definedName name="projectlife" localSheetId="51">'P&amp;G DO 17'!$B$29</definedName>
    <definedName name="projectlife" localSheetId="64">'P&amp;G DO 18'!$B$29</definedName>
    <definedName name="projectlife" localSheetId="76">'P&amp;G DO 19'!$B$29</definedName>
    <definedName name="projectlife" localSheetId="16">'RES 3P 14'!$B$29</definedName>
    <definedName name="projectlife" localSheetId="28">'RES 3P 15'!$B$29</definedName>
    <definedName name="projectlife" localSheetId="40">'RES 3P 16'!$B$29</definedName>
    <definedName name="projectlife" localSheetId="53">'RES 3P 17'!$B$29</definedName>
    <definedName name="projectlife" localSheetId="65">'RES 3P 18'!$B$29</definedName>
    <definedName name="projectlife" localSheetId="77">'RES 3P 19'!$B$29</definedName>
    <definedName name="projectlife" localSheetId="17">'RES DO 14'!$B$29</definedName>
    <definedName name="projectlife" localSheetId="29">'RES DO 15'!$B$29</definedName>
    <definedName name="projectlife" localSheetId="41">'RES DO 16'!$B$29</definedName>
    <definedName name="projectlife" localSheetId="54">'RES DO 17'!$B$29</definedName>
    <definedName name="projectlife" localSheetId="66">'RES DO 18'!$B$29</definedName>
    <definedName name="projectlife" localSheetId="78">'RES DO 19'!$B$29</definedName>
    <definedName name="projectlife">#REF!</definedName>
    <definedName name="ProjectYear" localSheetId="6">'Com 3P 14'!$49:$49</definedName>
    <definedName name="ProjectYear" localSheetId="18">'COM 3P 15'!$49:$49</definedName>
    <definedName name="ProjectYear" localSheetId="30">'COM 3P 16'!$49:$49</definedName>
    <definedName name="ProjectYear" localSheetId="42">'COM 3P 17'!$49:$49</definedName>
    <definedName name="ProjectYear" localSheetId="52">'COM 3P 17 (11)'!$49:$49</definedName>
    <definedName name="ProjectYear" localSheetId="55">'COM 3P 18'!$49:$49</definedName>
    <definedName name="ProjectYear" localSheetId="67">'COM 3P 19'!$49:$49</definedName>
    <definedName name="ProjectYear" localSheetId="7">'Com DO 14'!$49:$49</definedName>
    <definedName name="ProjectYear" localSheetId="19">'COM DO 15'!$49:$49</definedName>
    <definedName name="ProjectYear" localSheetId="31">'COM DO 16'!$49:$49</definedName>
    <definedName name="ProjectYear" localSheetId="43">'COM DO 17'!$49:$49</definedName>
    <definedName name="ProjectYear" localSheetId="56">'COM DO 18'!$49:$49</definedName>
    <definedName name="ProjectYear" localSheetId="68">'COM DO 19'!$49:$49</definedName>
    <definedName name="ProjectYear" localSheetId="8">'CSS 3P 14'!$49:$49</definedName>
    <definedName name="ProjectYear" localSheetId="20">'CSS 3P 15'!$49:$49</definedName>
    <definedName name="ProjectYear" localSheetId="32">'CSS 3P 16'!$49:$49</definedName>
    <definedName name="ProjectYear" localSheetId="44">'CSS 3P 17'!$49:$49</definedName>
    <definedName name="ProjectYear" localSheetId="57">'CSS 3P 18'!$49:$49</definedName>
    <definedName name="ProjectYear" localSheetId="69">'CSS 3P 19'!$49:$49</definedName>
    <definedName name="ProjectYear" localSheetId="9">'CSS DO 14'!$49:$49</definedName>
    <definedName name="ProjectYear" localSheetId="21">'CSS DO 15'!$49:$49</definedName>
    <definedName name="ProjectYear" localSheetId="33">'CSS DO 16'!$49:$49</definedName>
    <definedName name="ProjectYear" localSheetId="45">'CSS DO 17'!$49:$49</definedName>
    <definedName name="ProjectYear" localSheetId="58">'CSS DO 18'!$49:$49</definedName>
    <definedName name="ProjectYear" localSheetId="70">'CSS DO 19'!$49:$49</definedName>
    <definedName name="ProjectYear" localSheetId="0">#REF!</definedName>
    <definedName name="ProjectYear" localSheetId="10">'LOI 3P 14'!$49:$49</definedName>
    <definedName name="ProjectYear" localSheetId="22">'LOI 3P 15'!$49:$49</definedName>
    <definedName name="ProjectYear" localSheetId="34">'LOI 3P 16'!$49:$49</definedName>
    <definedName name="ProjectYear" localSheetId="46">'LOI 3P 17'!$49:$49</definedName>
    <definedName name="ProjectYear" localSheetId="59">'LOI 3P 18'!$49:$49</definedName>
    <definedName name="ProjectYear" localSheetId="71">'LOI 3P 19'!$49:$49</definedName>
    <definedName name="ProjectYear" localSheetId="11">'LOI DO 14'!$49:$49</definedName>
    <definedName name="ProjectYear" localSheetId="23">'LOI DO 15'!$49:$49</definedName>
    <definedName name="ProjectYear" localSheetId="35">'LOI DO 16'!$49:$49</definedName>
    <definedName name="ProjectYear" localSheetId="47">'LOI DO 17'!$49:$49</definedName>
    <definedName name="ProjectYear" localSheetId="60">'LOI DO 18'!$49:$49</definedName>
    <definedName name="ProjectYear" localSheetId="72">'LOI DO 19'!$49:$49</definedName>
    <definedName name="ProjectYear" localSheetId="12">'NPO 3P 14'!$49:$49</definedName>
    <definedName name="ProjectYear" localSheetId="24">'NPO 3P 15'!$49:$49</definedName>
    <definedName name="ProjectYear" localSheetId="36">'NPO 3P 16'!$49:$49</definedName>
    <definedName name="ProjectYear" localSheetId="48">'NPO 3P 17'!$49:$49</definedName>
    <definedName name="ProjectYear" localSheetId="61">'NPO 3P 18'!$49:$49</definedName>
    <definedName name="ProjectYear" localSheetId="73">'NPO 3P 19'!$49:$49</definedName>
    <definedName name="ProjectYear" localSheetId="13">'NPO DO 14'!$49:$49</definedName>
    <definedName name="ProjectYear" localSheetId="25">'NPO DO 15'!$49:$49</definedName>
    <definedName name="ProjectYear" localSheetId="37">'NPO DO 16'!$49:$49</definedName>
    <definedName name="ProjectYear" localSheetId="49">'NPO DO 17'!$49:$49</definedName>
    <definedName name="ProjectYear" localSheetId="62">'NPO DO 18'!$49:$49</definedName>
    <definedName name="ProjectYear" localSheetId="74">'NPO DO 19'!$49:$49</definedName>
    <definedName name="ProjectYear" localSheetId="14">'P&amp;G 3P 14'!$49:$49</definedName>
    <definedName name="ProjectYear" localSheetId="26">'P&amp;G 3P 15'!$49:$49</definedName>
    <definedName name="ProjectYear" localSheetId="38">'P&amp;G 3P 16'!$49:$49</definedName>
    <definedName name="ProjectYear" localSheetId="50">'P&amp;G 3P 17'!$49:$49</definedName>
    <definedName name="ProjectYear" localSheetId="63">'P&amp;G 3P 18'!$49:$49</definedName>
    <definedName name="ProjectYear" localSheetId="75">'P&amp;G 3P 19'!$49:$49</definedName>
    <definedName name="ProjectYear" localSheetId="15">'P&amp;G DO 14'!$49:$49</definedName>
    <definedName name="ProjectYear" localSheetId="27">'P&amp;G DO 15'!$49:$49</definedName>
    <definedName name="ProjectYear" localSheetId="39">'P&amp;G DO 16'!$49:$49</definedName>
    <definedName name="ProjectYear" localSheetId="51">'P&amp;G DO 17'!$49:$49</definedName>
    <definedName name="ProjectYear" localSheetId="64">'P&amp;G DO 18'!$49:$49</definedName>
    <definedName name="ProjectYear" localSheetId="76">'P&amp;G DO 19'!$49:$49</definedName>
    <definedName name="ProjectYear" localSheetId="16">'RES 3P 14'!$49:$49</definedName>
    <definedName name="ProjectYear" localSheetId="28">'RES 3P 15'!$49:$49</definedName>
    <definedName name="ProjectYear" localSheetId="40">'RES 3P 16'!$49:$49</definedName>
    <definedName name="ProjectYear" localSheetId="53">'RES 3P 17'!$49:$49</definedName>
    <definedName name="ProjectYear" localSheetId="65">'RES 3P 18'!$49:$49</definedName>
    <definedName name="ProjectYear" localSheetId="77">'RES 3P 19'!$49:$49</definedName>
    <definedName name="ProjectYear" localSheetId="17">'RES DO 14'!$49:$49</definedName>
    <definedName name="ProjectYear" localSheetId="29">'RES DO 15'!$49:$49</definedName>
    <definedName name="ProjectYear" localSheetId="41">'RES DO 16'!$49:$49</definedName>
    <definedName name="ProjectYear" localSheetId="54">'RES DO 17'!$49:$49</definedName>
    <definedName name="ProjectYear" localSheetId="66">'RES DO 18'!$49:$49</definedName>
    <definedName name="ProjectYear" localSheetId="78">'RES DO 19'!$49:$49</definedName>
    <definedName name="ProjectYear">#REF!</definedName>
    <definedName name="Rebate" localSheetId="6">'Com 3P 14'!$B$21</definedName>
    <definedName name="Rebate" localSheetId="18">'COM 3P 15'!$B$21</definedName>
    <definedName name="Rebate" localSheetId="30">'COM 3P 16'!$B$21</definedName>
    <definedName name="Rebate" localSheetId="42">'COM 3P 17'!$B$21</definedName>
    <definedName name="Rebate" localSheetId="52">'COM 3P 17 (11)'!$B$21</definedName>
    <definedName name="Rebate" localSheetId="55">'COM 3P 18'!$B$21</definedName>
    <definedName name="Rebate" localSheetId="67">'COM 3P 19'!$B$21</definedName>
    <definedName name="Rebate" localSheetId="7">'Com DO 14'!$B$21</definedName>
    <definedName name="Rebate" localSheetId="19">'COM DO 15'!$B$21</definedName>
    <definedName name="Rebate" localSheetId="31">'COM DO 16'!$B$21</definedName>
    <definedName name="Rebate" localSheetId="43">'COM DO 17'!$B$21</definedName>
    <definedName name="Rebate" localSheetId="56">'COM DO 18'!$B$21</definedName>
    <definedName name="Rebate" localSheetId="68">'COM DO 19'!$B$21</definedName>
    <definedName name="Rebate" localSheetId="8">'CSS 3P 14'!$B$21</definedName>
    <definedName name="Rebate" localSheetId="20">'CSS 3P 15'!$B$21</definedName>
    <definedName name="Rebate" localSheetId="32">'CSS 3P 16'!$B$21</definedName>
    <definedName name="Rebate" localSheetId="44">'CSS 3P 17'!$B$21</definedName>
    <definedName name="Rebate" localSheetId="57">'CSS 3P 18'!$B$21</definedName>
    <definedName name="Rebate" localSheetId="69">'CSS 3P 19'!$B$21</definedName>
    <definedName name="Rebate" localSheetId="9">'CSS DO 14'!$B$21</definedName>
    <definedName name="Rebate" localSheetId="21">'CSS DO 15'!$B$21</definedName>
    <definedName name="Rebate" localSheetId="33">'CSS DO 16'!$B$21</definedName>
    <definedName name="Rebate" localSheetId="45">'CSS DO 17'!$B$21</definedName>
    <definedName name="Rebate" localSheetId="58">'CSS DO 18'!$B$21</definedName>
    <definedName name="Rebate" localSheetId="70">'CSS DO 19'!$B$21</definedName>
    <definedName name="Rebate" localSheetId="0">#REF!</definedName>
    <definedName name="Rebate" localSheetId="10">'LOI 3P 14'!$B$21</definedName>
    <definedName name="Rebate" localSheetId="22">'LOI 3P 15'!$B$21</definedName>
    <definedName name="Rebate" localSheetId="34">'LOI 3P 16'!$B$21</definedName>
    <definedName name="Rebate" localSheetId="46">'LOI 3P 17'!$B$21</definedName>
    <definedName name="Rebate" localSheetId="59">'LOI 3P 18'!$B$21</definedName>
    <definedName name="Rebate" localSheetId="71">'LOI 3P 19'!$B$21</definedName>
    <definedName name="Rebate" localSheetId="11">'LOI DO 14'!$B$21</definedName>
    <definedName name="Rebate" localSheetId="23">'LOI DO 15'!$B$21</definedName>
    <definedName name="Rebate" localSheetId="35">'LOI DO 16'!$B$21</definedName>
    <definedName name="Rebate" localSheetId="47">'LOI DO 17'!$B$21</definedName>
    <definedName name="Rebate" localSheetId="60">'LOI DO 18'!$B$21</definedName>
    <definedName name="Rebate" localSheetId="72">'LOI DO 19'!$B$21</definedName>
    <definedName name="Rebate" localSheetId="12">'NPO 3P 14'!$B$21</definedName>
    <definedName name="Rebate" localSheetId="24">'NPO 3P 15'!$B$21</definedName>
    <definedName name="Rebate" localSheetId="36">'NPO 3P 16'!$B$21</definedName>
    <definedName name="Rebate" localSheetId="48">'NPO 3P 17'!$B$21</definedName>
    <definedName name="Rebate" localSheetId="61">'NPO 3P 18'!$B$21</definedName>
    <definedName name="Rebate" localSheetId="73">'NPO 3P 19'!$B$21</definedName>
    <definedName name="Rebate" localSheetId="13">'NPO DO 14'!$B$21</definedName>
    <definedName name="Rebate" localSheetId="25">'NPO DO 15'!$B$21</definedName>
    <definedName name="Rebate" localSheetId="37">'NPO DO 16'!$B$21</definedName>
    <definedName name="Rebate" localSheetId="49">'NPO DO 17'!$B$21</definedName>
    <definedName name="Rebate" localSheetId="62">'NPO DO 18'!$B$21</definedName>
    <definedName name="Rebate" localSheetId="74">'NPO DO 19'!$B$21</definedName>
    <definedName name="Rebate" localSheetId="14">'P&amp;G 3P 14'!$B$21</definedName>
    <definedName name="Rebate" localSheetId="26">'P&amp;G 3P 15'!$B$21</definedName>
    <definedName name="Rebate" localSheetId="38">'P&amp;G 3P 16'!$B$21</definedName>
    <definedName name="Rebate" localSheetId="50">'P&amp;G 3P 17'!$B$21</definedName>
    <definedName name="Rebate" localSheetId="63">'P&amp;G 3P 18'!$B$21</definedName>
    <definedName name="Rebate" localSheetId="75">'P&amp;G 3P 19'!$B$21</definedName>
    <definedName name="Rebate" localSheetId="15">'P&amp;G DO 14'!$B$21</definedName>
    <definedName name="Rebate" localSheetId="27">'P&amp;G DO 15'!$B$21</definedName>
    <definedName name="Rebate" localSheetId="39">'P&amp;G DO 16'!$B$21</definedName>
    <definedName name="Rebate" localSheetId="51">'P&amp;G DO 17'!$B$21</definedName>
    <definedName name="Rebate" localSheetId="64">'P&amp;G DO 18'!$B$21</definedName>
    <definedName name="Rebate" localSheetId="76">'P&amp;G DO 19'!$B$21</definedName>
    <definedName name="Rebate" localSheetId="16">'RES 3P 14'!$B$21</definedName>
    <definedName name="Rebate" localSheetId="28">'RES 3P 15'!$B$21</definedName>
    <definedName name="Rebate" localSheetId="40">'RES 3P 16'!$B$21</definedName>
    <definedName name="Rebate" localSheetId="53">'RES 3P 17'!$B$21</definedName>
    <definedName name="Rebate" localSheetId="65">'RES 3P 18'!$B$21</definedName>
    <definedName name="Rebate" localSheetId="77">'RES 3P 19'!$B$21</definedName>
    <definedName name="Rebate" localSheetId="17">'RES DO 14'!$B$21</definedName>
    <definedName name="Rebate" localSheetId="29">'RES DO 15'!$B$21</definedName>
    <definedName name="Rebate" localSheetId="41">'RES DO 16'!$B$21</definedName>
    <definedName name="Rebate" localSheetId="54">'RES DO 17'!$B$21</definedName>
    <definedName name="Rebate" localSheetId="66">'RES DO 18'!$B$21</definedName>
    <definedName name="Rebate" localSheetId="78">'RES DO 19'!$B$21</definedName>
    <definedName name="Rebate">#REF!</definedName>
    <definedName name="rebateperwatt" localSheetId="0">#REF!</definedName>
    <definedName name="rebateperwatt">#REF!</definedName>
    <definedName name="RECRevAdj" localSheetId="6">'Com 3P 14'!$B$35</definedName>
    <definedName name="RECRevAdj" localSheetId="18">'COM 3P 15'!$B$35</definedName>
    <definedName name="RECRevAdj" localSheetId="30">'COM 3P 16'!$B$35</definedName>
    <definedName name="RECRevAdj" localSheetId="42">'COM 3P 17'!$B$35</definedName>
    <definedName name="RECRevAdj" localSheetId="52">'COM 3P 17 (11)'!$B$35</definedName>
    <definedName name="RECRevAdj" localSheetId="55">'COM 3P 18'!$B$35</definedName>
    <definedName name="RECRevAdj" localSheetId="67">'COM 3P 19'!$B$35</definedName>
    <definedName name="RECRevAdj" localSheetId="7">'Com DO 14'!$B$35</definedName>
    <definedName name="RECRevAdj" localSheetId="19">'COM DO 15'!$B$35</definedName>
    <definedName name="RECRevAdj" localSheetId="31">'COM DO 16'!$B$35</definedName>
    <definedName name="RECRevAdj" localSheetId="43">'COM DO 17'!$B$35</definedName>
    <definedName name="RECRevAdj" localSheetId="56">'COM DO 18'!$B$35</definedName>
    <definedName name="RECRevAdj" localSheetId="68">'COM DO 19'!$B$35</definedName>
    <definedName name="RECRevAdj" localSheetId="8">'CSS 3P 14'!$B$35</definedName>
    <definedName name="RECRevAdj" localSheetId="20">'CSS 3P 15'!$B$35</definedName>
    <definedName name="RECRevAdj" localSheetId="32">'CSS 3P 16'!$B$35</definedName>
    <definedName name="RECRevAdj" localSheetId="44">'CSS 3P 17'!$B$35</definedName>
    <definedName name="RECRevAdj" localSheetId="57">'CSS 3P 18'!$B$35</definedName>
    <definedName name="RECRevAdj" localSheetId="69">'CSS 3P 19'!$B$35</definedName>
    <definedName name="RECRevAdj" localSheetId="9">'CSS DO 14'!$B$35</definedName>
    <definedName name="RECRevAdj" localSheetId="21">'CSS DO 15'!$B$35</definedName>
    <definedName name="RECRevAdj" localSheetId="33">'CSS DO 16'!$B$35</definedName>
    <definedName name="RECRevAdj" localSheetId="45">'CSS DO 17'!$B$35</definedName>
    <definedName name="RECRevAdj" localSheetId="58">'CSS DO 18'!$B$35</definedName>
    <definedName name="RECRevAdj" localSheetId="70">'CSS DO 19'!$B$35</definedName>
    <definedName name="RECRevAdj" localSheetId="0">#REF!</definedName>
    <definedName name="RECRevAdj" localSheetId="10">'LOI 3P 14'!$B$35</definedName>
    <definedName name="RECRevAdj" localSheetId="22">'LOI 3P 15'!$B$35</definedName>
    <definedName name="RECRevAdj" localSheetId="34">'LOI 3P 16'!$B$35</definedName>
    <definedName name="RECRevAdj" localSheetId="46">'LOI 3P 17'!$B$35</definedName>
    <definedName name="RECRevAdj" localSheetId="59">'LOI 3P 18'!$B$35</definedName>
    <definedName name="RECRevAdj" localSheetId="71">'LOI 3P 19'!$B$35</definedName>
    <definedName name="RECRevAdj" localSheetId="11">'LOI DO 14'!$B$35</definedName>
    <definedName name="RECRevAdj" localSheetId="23">'LOI DO 15'!$B$35</definedName>
    <definedName name="RECRevAdj" localSheetId="35">'LOI DO 16'!$B$35</definedName>
    <definedName name="RECRevAdj" localSheetId="47">'LOI DO 17'!$B$35</definedName>
    <definedName name="RECRevAdj" localSheetId="60">'LOI DO 18'!$B$35</definedName>
    <definedName name="RECRevAdj" localSheetId="72">'LOI DO 19'!$B$35</definedName>
    <definedName name="RECRevAdj" localSheetId="12">'NPO 3P 14'!$B$35</definedName>
    <definedName name="RECRevAdj" localSheetId="24">'NPO 3P 15'!$B$35</definedName>
    <definedName name="RECRevAdj" localSheetId="36">'NPO 3P 16'!$B$35</definedName>
    <definedName name="RECRevAdj" localSheetId="48">'NPO 3P 17'!$B$35</definedName>
    <definedName name="RECRevAdj" localSheetId="61">'NPO 3P 18'!$B$35</definedName>
    <definedName name="RECRevAdj" localSheetId="73">'NPO 3P 19'!$B$35</definedName>
    <definedName name="RECRevAdj" localSheetId="13">'NPO DO 14'!$B$35</definedName>
    <definedName name="RECRevAdj" localSheetId="25">'NPO DO 15'!$B$35</definedName>
    <definedName name="RECRevAdj" localSheetId="37">'NPO DO 16'!$B$35</definedName>
    <definedName name="RECRevAdj" localSheetId="49">'NPO DO 17'!$B$35</definedName>
    <definedName name="RECRevAdj" localSheetId="62">'NPO DO 18'!$B$35</definedName>
    <definedName name="RECRevAdj" localSheetId="74">'NPO DO 19'!$B$35</definedName>
    <definedName name="RECRevAdj" localSheetId="14">'P&amp;G 3P 14'!$B$35</definedName>
    <definedName name="RECRevAdj" localSheetId="26">'P&amp;G 3P 15'!$B$35</definedName>
    <definedName name="RECRevAdj" localSheetId="38">'P&amp;G 3P 16'!$B$35</definedName>
    <definedName name="RECRevAdj" localSheetId="50">'P&amp;G 3P 17'!$B$35</definedName>
    <definedName name="RECRevAdj" localSheetId="63">'P&amp;G 3P 18'!$B$35</definedName>
    <definedName name="RECRevAdj" localSheetId="75">'P&amp;G 3P 19'!$B$35</definedName>
    <definedName name="RECRevAdj" localSheetId="15">'P&amp;G DO 14'!$B$35</definedName>
    <definedName name="RECRevAdj" localSheetId="27">'P&amp;G DO 15'!$B$35</definedName>
    <definedName name="RECRevAdj" localSheetId="39">'P&amp;G DO 16'!$B$35</definedName>
    <definedName name="RECRevAdj" localSheetId="51">'P&amp;G DO 17'!$B$35</definedName>
    <definedName name="RECRevAdj" localSheetId="64">'P&amp;G DO 18'!$B$35</definedName>
    <definedName name="RECRevAdj" localSheetId="76">'P&amp;G DO 19'!$B$35</definedName>
    <definedName name="RECRevAdj" localSheetId="16">'RES 3P 14'!$B$35</definedName>
    <definedName name="RECRevAdj" localSheetId="28">'RES 3P 15'!$B$35</definedName>
    <definedName name="RECRevAdj" localSheetId="40">'RES 3P 16'!$B$35</definedName>
    <definedName name="RECRevAdj" localSheetId="53">'RES 3P 17'!$B$35</definedName>
    <definedName name="RECRevAdj" localSheetId="65">'RES 3P 18'!$B$35</definedName>
    <definedName name="RECRevAdj" localSheetId="77">'RES 3P 19'!$B$35</definedName>
    <definedName name="RECRevAdj" localSheetId="17">'RES DO 14'!$B$35</definedName>
    <definedName name="RECRevAdj" localSheetId="29">'RES DO 15'!$B$35</definedName>
    <definedName name="RECRevAdj" localSheetId="41">'RES DO 16'!$B$35</definedName>
    <definedName name="RECRevAdj" localSheetId="54">'RES DO 17'!$B$35</definedName>
    <definedName name="RECRevAdj" localSheetId="66">'RES DO 18'!$B$35</definedName>
    <definedName name="RECRevAdj" localSheetId="78">'RES DO 19'!$B$35</definedName>
    <definedName name="RECRevAdj">#REF!</definedName>
    <definedName name="RECRevperKwh" localSheetId="6">'Com 3P 14'!$B$33</definedName>
    <definedName name="RECRevperKwh" localSheetId="18">'COM 3P 15'!$B$33</definedName>
    <definedName name="RECRevperKwh" localSheetId="30">'COM 3P 16'!$B$33</definedName>
    <definedName name="RECRevperKwh" localSheetId="42">'COM 3P 17'!$B$33</definedName>
    <definedName name="RECRevperKwh" localSheetId="52">'COM 3P 17 (11)'!$B$33</definedName>
    <definedName name="RECRevperKwh" localSheetId="55">'COM 3P 18'!$B$33</definedName>
    <definedName name="RECRevperKwh" localSheetId="67">'COM 3P 19'!$B$33</definedName>
    <definedName name="RECRevperKwh" localSheetId="7">'Com DO 14'!$B$33</definedName>
    <definedName name="RECRevperKwh" localSheetId="19">'COM DO 15'!$B$33</definedName>
    <definedName name="RECRevperKwh" localSheetId="31">'COM DO 16'!$B$33</definedName>
    <definedName name="RECRevperKwh" localSheetId="43">'COM DO 17'!$B$33</definedName>
    <definedName name="RECRevperKwh" localSheetId="56">'COM DO 18'!$B$33</definedName>
    <definedName name="RECRevperKwh" localSheetId="68">'COM DO 19'!$B$33</definedName>
    <definedName name="RECRevperKwh" localSheetId="8">'CSS 3P 14'!$B$33</definedName>
    <definedName name="RECRevperKwh" localSheetId="20">'CSS 3P 15'!$B$33</definedName>
    <definedName name="RECRevperKwh" localSheetId="32">'CSS 3P 16'!$B$33</definedName>
    <definedName name="RECRevperKwh" localSheetId="44">'CSS 3P 17'!$B$33</definedName>
    <definedName name="RECRevperKwh" localSheetId="57">'CSS 3P 18'!$B$33</definedName>
    <definedName name="RECRevperKwh" localSheetId="69">'CSS 3P 19'!$B$33</definedName>
    <definedName name="RECRevperKwh" localSheetId="9">'CSS DO 14'!$B$33</definedName>
    <definedName name="RECRevperKwh" localSheetId="21">'CSS DO 15'!$B$33</definedName>
    <definedName name="RECRevperKwh" localSheetId="33">'CSS DO 16'!$B$33</definedName>
    <definedName name="RECRevperKwh" localSheetId="45">'CSS DO 17'!$B$33</definedName>
    <definedName name="RECRevperKwh" localSheetId="58">'CSS DO 18'!$B$33</definedName>
    <definedName name="RECRevperKwh" localSheetId="70">'CSS DO 19'!$B$33</definedName>
    <definedName name="RECRevperKwh" localSheetId="0">#REF!</definedName>
    <definedName name="RECRevperKwh" localSheetId="10">'LOI 3P 14'!$B$33</definedName>
    <definedName name="RECRevperKwh" localSheetId="22">'LOI 3P 15'!$B$33</definedName>
    <definedName name="RECRevperKwh" localSheetId="34">'LOI 3P 16'!$B$33</definedName>
    <definedName name="RECRevperKwh" localSheetId="46">'LOI 3P 17'!$B$33</definedName>
    <definedName name="RECRevperKwh" localSheetId="59">'LOI 3P 18'!$B$33</definedName>
    <definedName name="RECRevperKwh" localSheetId="71">'LOI 3P 19'!$B$33</definedName>
    <definedName name="RECRevperKwh" localSheetId="11">'LOI DO 14'!$B$33</definedName>
    <definedName name="RECRevperKwh" localSheetId="23">'LOI DO 15'!$B$33</definedName>
    <definedName name="RECRevperKwh" localSheetId="35">'LOI DO 16'!$B$33</definedName>
    <definedName name="RECRevperKwh" localSheetId="47">'LOI DO 17'!$B$33</definedName>
    <definedName name="RECRevperKwh" localSheetId="60">'LOI DO 18'!$B$33</definedName>
    <definedName name="RECRevperKwh" localSheetId="72">'LOI DO 19'!$B$33</definedName>
    <definedName name="RECRevperKwh" localSheetId="12">'NPO 3P 14'!$B$33</definedName>
    <definedName name="RECRevperKwh" localSheetId="24">'NPO 3P 15'!$B$33</definedName>
    <definedName name="RECRevperKwh" localSheetId="36">'NPO 3P 16'!$B$33</definedName>
    <definedName name="RECRevperKwh" localSheetId="48">'NPO 3P 17'!$B$33</definedName>
    <definedName name="RECRevperKwh" localSheetId="61">'NPO 3P 18'!$B$33</definedName>
    <definedName name="RECRevperKwh" localSheetId="73">'NPO 3P 19'!$B$33</definedName>
    <definedName name="RECRevperKwh" localSheetId="13">'NPO DO 14'!$B$33</definedName>
    <definedName name="RECRevperKwh" localSheetId="25">'NPO DO 15'!$B$33</definedName>
    <definedName name="RECRevperKwh" localSheetId="37">'NPO DO 16'!$B$33</definedName>
    <definedName name="RECRevperKwh" localSheetId="49">'NPO DO 17'!$B$33</definedName>
    <definedName name="RECRevperKwh" localSheetId="62">'NPO DO 18'!$B$33</definedName>
    <definedName name="RECRevperKwh" localSheetId="74">'NPO DO 19'!$B$33</definedName>
    <definedName name="RECRevperKwh" localSheetId="14">'P&amp;G 3P 14'!$B$33</definedName>
    <definedName name="RECRevperKwh" localSheetId="26">'P&amp;G 3P 15'!$B$33</definedName>
    <definedName name="RECRevperKwh" localSheetId="38">'P&amp;G 3P 16'!$B$33</definedName>
    <definedName name="RECRevperKwh" localSheetId="50">'P&amp;G 3P 17'!$B$33</definedName>
    <definedName name="RECRevperKwh" localSheetId="63">'P&amp;G 3P 18'!$B$33</definedName>
    <definedName name="RECRevperKwh" localSheetId="75">'P&amp;G 3P 19'!$B$33</definedName>
    <definedName name="RECRevperKwh" localSheetId="15">'P&amp;G DO 14'!$B$33</definedName>
    <definedName name="RECRevperKwh" localSheetId="27">'P&amp;G DO 15'!$B$33</definedName>
    <definedName name="RECRevperKwh" localSheetId="39">'P&amp;G DO 16'!$B$33</definedName>
    <definedName name="RECRevperKwh" localSheetId="51">'P&amp;G DO 17'!$B$33</definedName>
    <definedName name="RECRevperKwh" localSheetId="64">'P&amp;G DO 18'!$B$33</definedName>
    <definedName name="RECRevperKwh" localSheetId="76">'P&amp;G DO 19'!$B$33</definedName>
    <definedName name="RECRevperKwh" localSheetId="16">'RES 3P 14'!$B$33</definedName>
    <definedName name="RECRevperKwh" localSheetId="28">'RES 3P 15'!$B$33</definedName>
    <definedName name="RECRevperKwh" localSheetId="40">'RES 3P 16'!$B$33</definedName>
    <definedName name="RECRevperKwh" localSheetId="53">'RES 3P 17'!$B$33</definedName>
    <definedName name="RECRevperKwh" localSheetId="65">'RES 3P 18'!$B$33</definedName>
    <definedName name="RECRevperKwh" localSheetId="77">'RES 3P 19'!$B$33</definedName>
    <definedName name="RECRevperKwh" localSheetId="17">'RES DO 14'!$B$33</definedName>
    <definedName name="RECRevperKwh" localSheetId="29">'RES DO 15'!$B$33</definedName>
    <definedName name="RECRevperKwh" localSheetId="41">'RES DO 16'!$B$33</definedName>
    <definedName name="RECRevperKwh" localSheetId="54">'RES DO 17'!$B$33</definedName>
    <definedName name="RECRevperKwh" localSheetId="66">'RES DO 18'!$B$33</definedName>
    <definedName name="RECRevperKwh" localSheetId="78">'RES DO 19'!$B$33</definedName>
    <definedName name="RECRevperKwh">#REF!</definedName>
    <definedName name="RECRevTerm" localSheetId="6">'Com 3P 14'!$B$34</definedName>
    <definedName name="RECRevTerm" localSheetId="18">'COM 3P 15'!$B$34</definedName>
    <definedName name="RECRevTerm" localSheetId="30">'COM 3P 16'!$B$34</definedName>
    <definedName name="RECRevTerm" localSheetId="42">'COM 3P 17'!$B$34</definedName>
    <definedName name="RECRevTerm" localSheetId="52">'COM 3P 17 (11)'!$B$34</definedName>
    <definedName name="RECRevTerm" localSheetId="55">'COM 3P 18'!$B$34</definedName>
    <definedName name="RECRevTerm" localSheetId="67">'COM 3P 19'!$B$34</definedName>
    <definedName name="RECRevTerm" localSheetId="7">'Com DO 14'!$B$34</definedName>
    <definedName name="RECRevTerm" localSheetId="19">'COM DO 15'!$B$34</definedName>
    <definedName name="RECRevTerm" localSheetId="31">'COM DO 16'!$B$34</definedName>
    <definedName name="RECRevTerm" localSheetId="43">'COM DO 17'!$B$34</definedName>
    <definedName name="RECRevTerm" localSheetId="56">'COM DO 18'!$B$34</definedName>
    <definedName name="RECRevTerm" localSheetId="68">'COM DO 19'!$B$34</definedName>
    <definedName name="RECRevTerm" localSheetId="8">'CSS 3P 14'!$B$34</definedName>
    <definedName name="RECRevTerm" localSheetId="20">'CSS 3P 15'!$B$34</definedName>
    <definedName name="RECRevTerm" localSheetId="32">'CSS 3P 16'!$B$34</definedName>
    <definedName name="RECRevTerm" localSheetId="44">'CSS 3P 17'!$B$34</definedName>
    <definedName name="RECRevTerm" localSheetId="57">'CSS 3P 18'!$B$34</definedName>
    <definedName name="RECRevTerm" localSheetId="69">'CSS 3P 19'!$B$34</definedName>
    <definedName name="RECRevTerm" localSheetId="9">'CSS DO 14'!$B$34</definedName>
    <definedName name="RECRevTerm" localSheetId="21">'CSS DO 15'!$B$34</definedName>
    <definedName name="RECRevTerm" localSheetId="33">'CSS DO 16'!$B$34</definedName>
    <definedName name="RECRevTerm" localSheetId="45">'CSS DO 17'!$B$34</definedName>
    <definedName name="RECRevTerm" localSheetId="58">'CSS DO 18'!$B$34</definedName>
    <definedName name="RECRevTerm" localSheetId="70">'CSS DO 19'!$B$34</definedName>
    <definedName name="RECRevTerm" localSheetId="0">#REF!</definedName>
    <definedName name="RECRevTerm" localSheetId="10">'LOI 3P 14'!$B$34</definedName>
    <definedName name="RECRevTerm" localSheetId="22">'LOI 3P 15'!$B$34</definedName>
    <definedName name="RECRevTerm" localSheetId="34">'LOI 3P 16'!$B$34</definedName>
    <definedName name="RECRevTerm" localSheetId="46">'LOI 3P 17'!$B$34</definedName>
    <definedName name="RECRevTerm" localSheetId="59">'LOI 3P 18'!$B$34</definedName>
    <definedName name="RECRevTerm" localSheetId="71">'LOI 3P 19'!$B$34</definedName>
    <definedName name="RECRevTerm" localSheetId="11">'LOI DO 14'!$B$34</definedName>
    <definedName name="RECRevTerm" localSheetId="23">'LOI DO 15'!$B$34</definedName>
    <definedName name="RECRevTerm" localSheetId="35">'LOI DO 16'!$B$34</definedName>
    <definedName name="RECRevTerm" localSheetId="47">'LOI DO 17'!$B$34</definedName>
    <definedName name="RECRevTerm" localSheetId="60">'LOI DO 18'!$B$34</definedName>
    <definedName name="RECRevTerm" localSheetId="72">'LOI DO 19'!$B$34</definedName>
    <definedName name="RECRevTerm" localSheetId="12">'NPO 3P 14'!$B$34</definedName>
    <definedName name="RECRevTerm" localSheetId="24">'NPO 3P 15'!$B$34</definedName>
    <definedName name="RECRevTerm" localSheetId="36">'NPO 3P 16'!$B$34</definedName>
    <definedName name="RECRevTerm" localSheetId="48">'NPO 3P 17'!$B$34</definedName>
    <definedName name="RECRevTerm" localSheetId="61">'NPO 3P 18'!$B$34</definedName>
    <definedName name="RECRevTerm" localSheetId="73">'NPO 3P 19'!$B$34</definedName>
    <definedName name="RECRevTerm" localSheetId="13">'NPO DO 14'!$B$34</definedName>
    <definedName name="RECRevTerm" localSheetId="25">'NPO DO 15'!$B$34</definedName>
    <definedName name="RECRevTerm" localSheetId="37">'NPO DO 16'!$B$34</definedName>
    <definedName name="RECRevTerm" localSheetId="49">'NPO DO 17'!$B$34</definedName>
    <definedName name="RECRevTerm" localSheetId="62">'NPO DO 18'!$B$34</definedName>
    <definedName name="RECRevTerm" localSheetId="74">'NPO DO 19'!$B$34</definedName>
    <definedName name="RECRevTerm" localSheetId="14">'P&amp;G 3P 14'!$B$34</definedName>
    <definedName name="RECRevTerm" localSheetId="26">'P&amp;G 3P 15'!$B$34</definedName>
    <definedName name="RECRevTerm" localSheetId="38">'P&amp;G 3P 16'!$B$34</definedName>
    <definedName name="RECRevTerm" localSheetId="50">'P&amp;G 3P 17'!$B$34</definedName>
    <definedName name="RECRevTerm" localSheetId="63">'P&amp;G 3P 18'!$B$34</definedName>
    <definedName name="RECRevTerm" localSheetId="75">'P&amp;G 3P 19'!$B$34</definedName>
    <definedName name="RECRevTerm" localSheetId="15">'P&amp;G DO 14'!$B$34</definedName>
    <definedName name="RECRevTerm" localSheetId="27">'P&amp;G DO 15'!$B$34</definedName>
    <definedName name="RECRevTerm" localSheetId="39">'P&amp;G DO 16'!$B$34</definedName>
    <definedName name="RECRevTerm" localSheetId="51">'P&amp;G DO 17'!$B$34</definedName>
    <definedName name="RECRevTerm" localSheetId="64">'P&amp;G DO 18'!$B$34</definedName>
    <definedName name="RECRevTerm" localSheetId="76">'P&amp;G DO 19'!$B$34</definedName>
    <definedName name="RECRevTerm" localSheetId="16">'RES 3P 14'!$B$34</definedName>
    <definedName name="RECRevTerm" localSheetId="28">'RES 3P 15'!$B$34</definedName>
    <definedName name="RECRevTerm" localSheetId="40">'RES 3P 16'!$B$34</definedName>
    <definedName name="RECRevTerm" localSheetId="53">'RES 3P 17'!$B$34</definedName>
    <definedName name="RECRevTerm" localSheetId="65">'RES 3P 18'!$B$34</definedName>
    <definedName name="RECRevTerm" localSheetId="77">'RES 3P 19'!$B$34</definedName>
    <definedName name="RECRevTerm" localSheetId="17">'RES DO 14'!$B$34</definedName>
    <definedName name="RECRevTerm" localSheetId="29">'RES DO 15'!$B$34</definedName>
    <definedName name="RECRevTerm" localSheetId="41">'RES DO 16'!$B$34</definedName>
    <definedName name="RECRevTerm" localSheetId="54">'RES DO 17'!$B$34</definedName>
    <definedName name="RECRevTerm" localSheetId="66">'RES DO 18'!$B$34</definedName>
    <definedName name="RECRevTerm" localSheetId="78">'RES DO 19'!$B$34</definedName>
    <definedName name="RECRevTerm">#REF!</definedName>
    <definedName name="ReplaceInverterYear" localSheetId="6">'Com 3P 14'!$B$42</definedName>
    <definedName name="ReplaceInverterYear" localSheetId="18">'COM 3P 15'!$B$42</definedName>
    <definedName name="ReplaceInverterYear" localSheetId="30">'COM 3P 16'!$B$42</definedName>
    <definedName name="ReplaceInverterYear" localSheetId="42">'COM 3P 17'!$B$42</definedName>
    <definedName name="ReplaceInverterYear" localSheetId="52">'COM 3P 17 (11)'!$B$42</definedName>
    <definedName name="ReplaceInverterYear" localSheetId="55">'COM 3P 18'!$B$42</definedName>
    <definedName name="ReplaceInverterYear" localSheetId="67">'COM 3P 19'!$B$42</definedName>
    <definedName name="ReplaceInverterYear" localSheetId="7">'Com DO 14'!$B$42</definedName>
    <definedName name="ReplaceInverterYear" localSheetId="19">'COM DO 15'!$B$42</definedName>
    <definedName name="ReplaceInverterYear" localSheetId="31">'COM DO 16'!$B$42</definedName>
    <definedName name="ReplaceInverterYear" localSheetId="43">'COM DO 17'!$B$42</definedName>
    <definedName name="ReplaceInverterYear" localSheetId="56">'COM DO 18'!$B$42</definedName>
    <definedName name="ReplaceInverterYear" localSheetId="68">'COM DO 19'!$B$42</definedName>
    <definedName name="ReplaceInverterYear" localSheetId="8">'CSS 3P 14'!$B$42</definedName>
    <definedName name="ReplaceInverterYear" localSheetId="20">'CSS 3P 15'!$B$42</definedName>
    <definedName name="ReplaceInverterYear" localSheetId="32">'CSS 3P 16'!$B$42</definedName>
    <definedName name="ReplaceInverterYear" localSheetId="44">'CSS 3P 17'!$B$42</definedName>
    <definedName name="ReplaceInverterYear" localSheetId="57">'CSS 3P 18'!$B$42</definedName>
    <definedName name="ReplaceInverterYear" localSheetId="69">'CSS 3P 19'!$B$42</definedName>
    <definedName name="ReplaceInverterYear" localSheetId="9">'CSS DO 14'!$B$42</definedName>
    <definedName name="ReplaceInverterYear" localSheetId="21">'CSS DO 15'!$B$42</definedName>
    <definedName name="ReplaceInverterYear" localSheetId="33">'CSS DO 16'!$B$42</definedName>
    <definedName name="ReplaceInverterYear" localSheetId="45">'CSS DO 17'!$B$42</definedName>
    <definedName name="ReplaceInverterYear" localSheetId="58">'CSS DO 18'!$B$42</definedName>
    <definedName name="ReplaceInverterYear" localSheetId="70">'CSS DO 19'!$B$42</definedName>
    <definedName name="ReplaceInverterYear" localSheetId="0">#REF!</definedName>
    <definedName name="ReplaceInverterYear" localSheetId="10">'LOI 3P 14'!$B$42</definedName>
    <definedName name="ReplaceInverterYear" localSheetId="22">'LOI 3P 15'!$B$42</definedName>
    <definedName name="ReplaceInverterYear" localSheetId="34">'LOI 3P 16'!$B$42</definedName>
    <definedName name="ReplaceInverterYear" localSheetId="46">'LOI 3P 17'!$B$42</definedName>
    <definedName name="ReplaceInverterYear" localSheetId="59">'LOI 3P 18'!$B$42</definedName>
    <definedName name="ReplaceInverterYear" localSheetId="71">'LOI 3P 19'!$B$42</definedName>
    <definedName name="ReplaceInverterYear" localSheetId="11">'LOI DO 14'!$B$42</definedName>
    <definedName name="ReplaceInverterYear" localSheetId="23">'LOI DO 15'!$B$42</definedName>
    <definedName name="ReplaceInverterYear" localSheetId="35">'LOI DO 16'!$B$42</definedName>
    <definedName name="ReplaceInverterYear" localSheetId="47">'LOI DO 17'!$B$42</definedName>
    <definedName name="ReplaceInverterYear" localSheetId="60">'LOI DO 18'!$B$42</definedName>
    <definedName name="ReplaceInverterYear" localSheetId="72">'LOI DO 19'!$B$42</definedName>
    <definedName name="ReplaceInverterYear" localSheetId="12">'NPO 3P 14'!$B$42</definedName>
    <definedName name="ReplaceInverterYear" localSheetId="24">'NPO 3P 15'!$B$42</definedName>
    <definedName name="ReplaceInverterYear" localSheetId="36">'NPO 3P 16'!$B$42</definedName>
    <definedName name="ReplaceInverterYear" localSheetId="48">'NPO 3P 17'!$B$42</definedName>
    <definedName name="ReplaceInverterYear" localSheetId="61">'NPO 3P 18'!$B$42</definedName>
    <definedName name="ReplaceInverterYear" localSheetId="73">'NPO 3P 19'!$B$42</definedName>
    <definedName name="ReplaceInverterYear" localSheetId="13">'NPO DO 14'!$B$42</definedName>
    <definedName name="ReplaceInverterYear" localSheetId="25">'NPO DO 15'!$B$42</definedName>
    <definedName name="ReplaceInverterYear" localSheetId="37">'NPO DO 16'!$B$42</definedName>
    <definedName name="ReplaceInverterYear" localSheetId="49">'NPO DO 17'!$B$42</definedName>
    <definedName name="ReplaceInverterYear" localSheetId="62">'NPO DO 18'!$B$42</definedName>
    <definedName name="ReplaceInverterYear" localSheetId="74">'NPO DO 19'!$B$42</definedName>
    <definedName name="ReplaceInverterYear" localSheetId="14">'P&amp;G 3P 14'!$B$42</definedName>
    <definedName name="ReplaceInverterYear" localSheetId="26">'P&amp;G 3P 15'!$B$42</definedName>
    <definedName name="ReplaceInverterYear" localSheetId="38">'P&amp;G 3P 16'!$B$42</definedName>
    <definedName name="ReplaceInverterYear" localSheetId="50">'P&amp;G 3P 17'!$B$42</definedName>
    <definedName name="ReplaceInverterYear" localSheetId="63">'P&amp;G 3P 18'!$B$42</definedName>
    <definedName name="ReplaceInverterYear" localSheetId="75">'P&amp;G 3P 19'!$B$42</definedName>
    <definedName name="ReplaceInverterYear" localSheetId="15">'P&amp;G DO 14'!$B$42</definedName>
    <definedName name="ReplaceInverterYear" localSheetId="27">'P&amp;G DO 15'!$B$42</definedName>
    <definedName name="ReplaceInverterYear" localSheetId="39">'P&amp;G DO 16'!$B$42</definedName>
    <definedName name="ReplaceInverterYear" localSheetId="51">'P&amp;G DO 17'!$B$42</definedName>
    <definedName name="ReplaceInverterYear" localSheetId="64">'P&amp;G DO 18'!$B$42</definedName>
    <definedName name="ReplaceInverterYear" localSheetId="76">'P&amp;G DO 19'!$B$42</definedName>
    <definedName name="ReplaceInverterYear" localSheetId="16">'RES 3P 14'!$B$42</definedName>
    <definedName name="ReplaceInverterYear" localSheetId="28">'RES 3P 15'!$B$42</definedName>
    <definedName name="ReplaceInverterYear" localSheetId="40">'RES 3P 16'!$B$42</definedName>
    <definedName name="ReplaceInverterYear" localSheetId="53">'RES 3P 17'!$B$42</definedName>
    <definedName name="ReplaceInverterYear" localSheetId="65">'RES 3P 18'!$B$42</definedName>
    <definedName name="ReplaceInverterYear" localSheetId="77">'RES 3P 19'!$B$42</definedName>
    <definedName name="ReplaceInverterYear" localSheetId="17">'RES DO 14'!$B$42</definedName>
    <definedName name="ReplaceInverterYear" localSheetId="29">'RES DO 15'!$B$42</definedName>
    <definedName name="ReplaceInverterYear" localSheetId="41">'RES DO 16'!$B$42</definedName>
    <definedName name="ReplaceInverterYear" localSheetId="54">'RES DO 17'!$B$42</definedName>
    <definedName name="ReplaceInverterYear" localSheetId="66">'RES DO 18'!$B$42</definedName>
    <definedName name="ReplaceInverterYear" localSheetId="78">'RES DO 19'!$B$42</definedName>
    <definedName name="ReplaceInverterYear">#REF!</definedName>
    <definedName name="RooforGround" localSheetId="0">'[5]Drop-Down Lists'!$J$2:$J$4</definedName>
    <definedName name="RooforGround">'[6]Drop-Down Lists'!$J$2:$J$4</definedName>
    <definedName name="solver_adj" localSheetId="6" hidden="1">'Com 3P 14'!#REF!</definedName>
    <definedName name="solver_adj" localSheetId="18" hidden="1">'COM 3P 15'!#REF!</definedName>
    <definedName name="solver_adj" localSheetId="30" hidden="1">'COM 3P 16'!#REF!</definedName>
    <definedName name="solver_adj" localSheetId="42" hidden="1">'COM 3P 17'!#REF!</definedName>
    <definedName name="solver_adj" localSheetId="52" hidden="1">'COM 3P 17 (11)'!#REF!</definedName>
    <definedName name="solver_adj" localSheetId="55" hidden="1">'COM 3P 18'!#REF!</definedName>
    <definedName name="solver_adj" localSheetId="67" hidden="1">'COM 3P 19'!#REF!</definedName>
    <definedName name="solver_adj" localSheetId="7" hidden="1">'Com DO 14'!#REF!</definedName>
    <definedName name="solver_adj" localSheetId="19" hidden="1">'COM DO 15'!#REF!</definedName>
    <definedName name="solver_adj" localSheetId="31" hidden="1">'COM DO 16'!#REF!</definedName>
    <definedName name="solver_adj" localSheetId="43" hidden="1">'COM DO 17'!#REF!</definedName>
    <definedName name="solver_adj" localSheetId="56" hidden="1">'COM DO 18'!#REF!</definedName>
    <definedName name="solver_adj" localSheetId="68" hidden="1">'COM DO 19'!#REF!</definedName>
    <definedName name="solver_adj" localSheetId="8" hidden="1">'CSS 3P 14'!#REF!</definedName>
    <definedName name="solver_adj" localSheetId="20" hidden="1">'CSS 3P 15'!#REF!</definedName>
    <definedName name="solver_adj" localSheetId="32" hidden="1">'CSS 3P 16'!#REF!</definedName>
    <definedName name="solver_adj" localSheetId="44" hidden="1">'CSS 3P 17'!#REF!</definedName>
    <definedName name="solver_adj" localSheetId="57" hidden="1">'CSS 3P 18'!#REF!</definedName>
    <definedName name="solver_adj" localSheetId="69" hidden="1">'CSS 3P 19'!#REF!</definedName>
    <definedName name="solver_adj" localSheetId="9" hidden="1">'CSS DO 14'!#REF!</definedName>
    <definedName name="solver_adj" localSheetId="21" hidden="1">'CSS DO 15'!#REF!</definedName>
    <definedName name="solver_adj" localSheetId="33" hidden="1">'CSS DO 16'!#REF!</definedName>
    <definedName name="solver_adj" localSheetId="45" hidden="1">'CSS DO 17'!#REF!</definedName>
    <definedName name="solver_adj" localSheetId="58" hidden="1">'CSS DO 18'!#REF!</definedName>
    <definedName name="solver_adj" localSheetId="70" hidden="1">'CSS DO 19'!#REF!</definedName>
    <definedName name="solver_adj" localSheetId="10" hidden="1">'LOI 3P 14'!#REF!</definedName>
    <definedName name="solver_adj" localSheetId="22" hidden="1">'LOI 3P 15'!#REF!</definedName>
    <definedName name="solver_adj" localSheetId="34" hidden="1">'LOI 3P 16'!#REF!</definedName>
    <definedName name="solver_adj" localSheetId="46" hidden="1">'LOI 3P 17'!#REF!</definedName>
    <definedName name="solver_adj" localSheetId="59" hidden="1">'LOI 3P 18'!#REF!</definedName>
    <definedName name="solver_adj" localSheetId="71" hidden="1">'LOI 3P 19'!#REF!</definedName>
    <definedName name="solver_adj" localSheetId="11" hidden="1">'LOI DO 14'!#REF!</definedName>
    <definedName name="solver_adj" localSheetId="23" hidden="1">'LOI DO 15'!#REF!</definedName>
    <definedName name="solver_adj" localSheetId="35" hidden="1">'LOI DO 16'!#REF!</definedName>
    <definedName name="solver_adj" localSheetId="47" hidden="1">'LOI DO 17'!#REF!</definedName>
    <definedName name="solver_adj" localSheetId="60" hidden="1">'LOI DO 18'!#REF!</definedName>
    <definedName name="solver_adj" localSheetId="72" hidden="1">'LOI DO 19'!#REF!</definedName>
    <definedName name="solver_adj" localSheetId="12" hidden="1">'NPO 3P 14'!#REF!</definedName>
    <definedName name="solver_adj" localSheetId="24" hidden="1">'NPO 3P 15'!#REF!</definedName>
    <definedName name="solver_adj" localSheetId="36" hidden="1">'NPO 3P 16'!#REF!</definedName>
    <definedName name="solver_adj" localSheetId="48" hidden="1">'NPO 3P 17'!#REF!</definedName>
    <definedName name="solver_adj" localSheetId="61" hidden="1">'NPO 3P 18'!#REF!</definedName>
    <definedName name="solver_adj" localSheetId="73" hidden="1">'NPO 3P 19'!#REF!</definedName>
    <definedName name="solver_adj" localSheetId="13" hidden="1">'NPO DO 14'!#REF!</definedName>
    <definedName name="solver_adj" localSheetId="25" hidden="1">'NPO DO 15'!#REF!</definedName>
    <definedName name="solver_adj" localSheetId="37" hidden="1">'NPO DO 16'!#REF!</definedName>
    <definedName name="solver_adj" localSheetId="49" hidden="1">'NPO DO 17'!#REF!</definedName>
    <definedName name="solver_adj" localSheetId="62" hidden="1">'NPO DO 18'!#REF!</definedName>
    <definedName name="solver_adj" localSheetId="74" hidden="1">'NPO DO 19'!#REF!</definedName>
    <definedName name="solver_adj" localSheetId="14" hidden="1">'P&amp;G 3P 14'!#REF!</definedName>
    <definedName name="solver_adj" localSheetId="26" hidden="1">'P&amp;G 3P 15'!#REF!</definedName>
    <definedName name="solver_adj" localSheetId="38" hidden="1">'P&amp;G 3P 16'!#REF!</definedName>
    <definedName name="solver_adj" localSheetId="50" hidden="1">'P&amp;G 3P 17'!#REF!</definedName>
    <definedName name="solver_adj" localSheetId="63" hidden="1">'P&amp;G 3P 18'!#REF!</definedName>
    <definedName name="solver_adj" localSheetId="75" hidden="1">'P&amp;G 3P 19'!#REF!</definedName>
    <definedName name="solver_adj" localSheetId="15" hidden="1">'P&amp;G DO 14'!#REF!</definedName>
    <definedName name="solver_adj" localSheetId="27" hidden="1">'P&amp;G DO 15'!#REF!</definedName>
    <definedName name="solver_adj" localSheetId="39" hidden="1">'P&amp;G DO 16'!#REF!</definedName>
    <definedName name="solver_adj" localSheetId="51" hidden="1">'P&amp;G DO 17'!#REF!</definedName>
    <definedName name="solver_adj" localSheetId="64" hidden="1">'P&amp;G DO 18'!#REF!</definedName>
    <definedName name="solver_adj" localSheetId="76" hidden="1">'P&amp;G DO 19'!#REF!</definedName>
    <definedName name="solver_adj" localSheetId="16" hidden="1">'RES 3P 14'!#REF!</definedName>
    <definedName name="solver_adj" localSheetId="28" hidden="1">'RES 3P 15'!#REF!</definedName>
    <definedName name="solver_adj" localSheetId="40" hidden="1">'RES 3P 16'!#REF!</definedName>
    <definedName name="solver_adj" localSheetId="53" hidden="1">'RES 3P 17'!#REF!</definedName>
    <definedName name="solver_adj" localSheetId="65" hidden="1">'RES 3P 18'!#REF!</definedName>
    <definedName name="solver_adj" localSheetId="77" hidden="1">'RES 3P 19'!#REF!</definedName>
    <definedName name="solver_adj" localSheetId="17" hidden="1">'RES DO 14'!#REF!</definedName>
    <definedName name="solver_adj" localSheetId="29" hidden="1">'RES DO 15'!#REF!</definedName>
    <definedName name="solver_adj" localSheetId="41" hidden="1">'RES DO 16'!#REF!</definedName>
    <definedName name="solver_adj" localSheetId="54" hidden="1">'RES DO 17'!#REF!</definedName>
    <definedName name="solver_adj" localSheetId="66" hidden="1">'RES DO 18'!#REF!</definedName>
    <definedName name="solver_adj" localSheetId="78" hidden="1">'RES DO 19'!#REF!</definedName>
    <definedName name="solver_cvg" localSheetId="6" hidden="1">0.0001</definedName>
    <definedName name="solver_cvg" localSheetId="18" hidden="1">0.0001</definedName>
    <definedName name="solver_cvg" localSheetId="30" hidden="1">0.0001</definedName>
    <definedName name="solver_cvg" localSheetId="42" hidden="1">0.0001</definedName>
    <definedName name="solver_cvg" localSheetId="52" hidden="1">0.0001</definedName>
    <definedName name="solver_cvg" localSheetId="55" hidden="1">0.0001</definedName>
    <definedName name="solver_cvg" localSheetId="67" hidden="1">0.0001</definedName>
    <definedName name="solver_cvg" localSheetId="7" hidden="1">0.0001</definedName>
    <definedName name="solver_cvg" localSheetId="19" hidden="1">0.0001</definedName>
    <definedName name="solver_cvg" localSheetId="31" hidden="1">0.0001</definedName>
    <definedName name="solver_cvg" localSheetId="43" hidden="1">0.0001</definedName>
    <definedName name="solver_cvg" localSheetId="56" hidden="1">0.0001</definedName>
    <definedName name="solver_cvg" localSheetId="68" hidden="1">0.0001</definedName>
    <definedName name="solver_cvg" localSheetId="8" hidden="1">0.0001</definedName>
    <definedName name="solver_cvg" localSheetId="20" hidden="1">0.0001</definedName>
    <definedName name="solver_cvg" localSheetId="32" hidden="1">0.0001</definedName>
    <definedName name="solver_cvg" localSheetId="44" hidden="1">0.0001</definedName>
    <definedName name="solver_cvg" localSheetId="57" hidden="1">0.0001</definedName>
    <definedName name="solver_cvg" localSheetId="69" hidden="1">0.0001</definedName>
    <definedName name="solver_cvg" localSheetId="9" hidden="1">0.0001</definedName>
    <definedName name="solver_cvg" localSheetId="21" hidden="1">0.0001</definedName>
    <definedName name="solver_cvg" localSheetId="33" hidden="1">0.0001</definedName>
    <definedName name="solver_cvg" localSheetId="45" hidden="1">0.0001</definedName>
    <definedName name="solver_cvg" localSheetId="58" hidden="1">0.0001</definedName>
    <definedName name="solver_cvg" localSheetId="70" hidden="1">0.0001</definedName>
    <definedName name="solver_cvg" localSheetId="10" hidden="1">0.0001</definedName>
    <definedName name="solver_cvg" localSheetId="22" hidden="1">0.0001</definedName>
    <definedName name="solver_cvg" localSheetId="34" hidden="1">0.0001</definedName>
    <definedName name="solver_cvg" localSheetId="46" hidden="1">0.0001</definedName>
    <definedName name="solver_cvg" localSheetId="59" hidden="1">0.0001</definedName>
    <definedName name="solver_cvg" localSheetId="71" hidden="1">0.0001</definedName>
    <definedName name="solver_cvg" localSheetId="11" hidden="1">0.0001</definedName>
    <definedName name="solver_cvg" localSheetId="23" hidden="1">0.0001</definedName>
    <definedName name="solver_cvg" localSheetId="35" hidden="1">0.0001</definedName>
    <definedName name="solver_cvg" localSheetId="47" hidden="1">0.0001</definedName>
    <definedName name="solver_cvg" localSheetId="60" hidden="1">0.0001</definedName>
    <definedName name="solver_cvg" localSheetId="72" hidden="1">0.0001</definedName>
    <definedName name="solver_cvg" localSheetId="12" hidden="1">0.0001</definedName>
    <definedName name="solver_cvg" localSheetId="24" hidden="1">0.0001</definedName>
    <definedName name="solver_cvg" localSheetId="36" hidden="1">0.0001</definedName>
    <definedName name="solver_cvg" localSheetId="48" hidden="1">0.0001</definedName>
    <definedName name="solver_cvg" localSheetId="61" hidden="1">0.0001</definedName>
    <definedName name="solver_cvg" localSheetId="73" hidden="1">0.0001</definedName>
    <definedName name="solver_cvg" localSheetId="13" hidden="1">0.0001</definedName>
    <definedName name="solver_cvg" localSheetId="25" hidden="1">0.0001</definedName>
    <definedName name="solver_cvg" localSheetId="37" hidden="1">0.0001</definedName>
    <definedName name="solver_cvg" localSheetId="49" hidden="1">0.0001</definedName>
    <definedName name="solver_cvg" localSheetId="62" hidden="1">0.0001</definedName>
    <definedName name="solver_cvg" localSheetId="74" hidden="1">0.0001</definedName>
    <definedName name="solver_cvg" localSheetId="14" hidden="1">0.0001</definedName>
    <definedName name="solver_cvg" localSheetId="26" hidden="1">0.0001</definedName>
    <definedName name="solver_cvg" localSheetId="38" hidden="1">0.0001</definedName>
    <definedName name="solver_cvg" localSheetId="50" hidden="1">0.0001</definedName>
    <definedName name="solver_cvg" localSheetId="63" hidden="1">0.0001</definedName>
    <definedName name="solver_cvg" localSheetId="75" hidden="1">0.0001</definedName>
    <definedName name="solver_cvg" localSheetId="15" hidden="1">0.0001</definedName>
    <definedName name="solver_cvg" localSheetId="27" hidden="1">0.0001</definedName>
    <definedName name="solver_cvg" localSheetId="39" hidden="1">0.0001</definedName>
    <definedName name="solver_cvg" localSheetId="51" hidden="1">0.0001</definedName>
    <definedName name="solver_cvg" localSheetId="64" hidden="1">0.0001</definedName>
    <definedName name="solver_cvg" localSheetId="76" hidden="1">0.0001</definedName>
    <definedName name="solver_cvg" localSheetId="16" hidden="1">0.0001</definedName>
    <definedName name="solver_cvg" localSheetId="28" hidden="1">0.0001</definedName>
    <definedName name="solver_cvg" localSheetId="40" hidden="1">0.0001</definedName>
    <definedName name="solver_cvg" localSheetId="53" hidden="1">0.0001</definedName>
    <definedName name="solver_cvg" localSheetId="65" hidden="1">0.0001</definedName>
    <definedName name="solver_cvg" localSheetId="77" hidden="1">0.0001</definedName>
    <definedName name="solver_cvg" localSheetId="17" hidden="1">0.0001</definedName>
    <definedName name="solver_cvg" localSheetId="29" hidden="1">0.0001</definedName>
    <definedName name="solver_cvg" localSheetId="41" hidden="1">0.0001</definedName>
    <definedName name="solver_cvg" localSheetId="54" hidden="1">0.0001</definedName>
    <definedName name="solver_cvg" localSheetId="66" hidden="1">0.0001</definedName>
    <definedName name="solver_cvg" localSheetId="78" hidden="1">0.0001</definedName>
    <definedName name="solver_drv" localSheetId="6" hidden="1">1</definedName>
    <definedName name="solver_drv" localSheetId="18" hidden="1">1</definedName>
    <definedName name="solver_drv" localSheetId="30" hidden="1">1</definedName>
    <definedName name="solver_drv" localSheetId="42" hidden="1">1</definedName>
    <definedName name="solver_drv" localSheetId="52" hidden="1">1</definedName>
    <definedName name="solver_drv" localSheetId="55" hidden="1">1</definedName>
    <definedName name="solver_drv" localSheetId="67" hidden="1">1</definedName>
    <definedName name="solver_drv" localSheetId="7" hidden="1">1</definedName>
    <definedName name="solver_drv" localSheetId="19" hidden="1">1</definedName>
    <definedName name="solver_drv" localSheetId="31" hidden="1">1</definedName>
    <definedName name="solver_drv" localSheetId="43" hidden="1">1</definedName>
    <definedName name="solver_drv" localSheetId="56" hidden="1">1</definedName>
    <definedName name="solver_drv" localSheetId="68" hidden="1">1</definedName>
    <definedName name="solver_drv" localSheetId="8" hidden="1">1</definedName>
    <definedName name="solver_drv" localSheetId="20" hidden="1">1</definedName>
    <definedName name="solver_drv" localSheetId="32" hidden="1">1</definedName>
    <definedName name="solver_drv" localSheetId="44" hidden="1">1</definedName>
    <definedName name="solver_drv" localSheetId="57" hidden="1">1</definedName>
    <definedName name="solver_drv" localSheetId="69" hidden="1">1</definedName>
    <definedName name="solver_drv" localSheetId="9" hidden="1">1</definedName>
    <definedName name="solver_drv" localSheetId="21" hidden="1">1</definedName>
    <definedName name="solver_drv" localSheetId="33" hidden="1">1</definedName>
    <definedName name="solver_drv" localSheetId="45" hidden="1">1</definedName>
    <definedName name="solver_drv" localSheetId="58" hidden="1">1</definedName>
    <definedName name="solver_drv" localSheetId="70" hidden="1">1</definedName>
    <definedName name="solver_drv" localSheetId="10" hidden="1">1</definedName>
    <definedName name="solver_drv" localSheetId="22" hidden="1">1</definedName>
    <definedName name="solver_drv" localSheetId="34" hidden="1">1</definedName>
    <definedName name="solver_drv" localSheetId="46" hidden="1">1</definedName>
    <definedName name="solver_drv" localSheetId="59" hidden="1">1</definedName>
    <definedName name="solver_drv" localSheetId="71" hidden="1">1</definedName>
    <definedName name="solver_drv" localSheetId="11" hidden="1">1</definedName>
    <definedName name="solver_drv" localSheetId="23" hidden="1">1</definedName>
    <definedName name="solver_drv" localSheetId="35" hidden="1">1</definedName>
    <definedName name="solver_drv" localSheetId="47" hidden="1">1</definedName>
    <definedName name="solver_drv" localSheetId="60" hidden="1">1</definedName>
    <definedName name="solver_drv" localSheetId="72" hidden="1">1</definedName>
    <definedName name="solver_drv" localSheetId="12" hidden="1">1</definedName>
    <definedName name="solver_drv" localSheetId="24" hidden="1">1</definedName>
    <definedName name="solver_drv" localSheetId="36" hidden="1">1</definedName>
    <definedName name="solver_drv" localSheetId="48" hidden="1">1</definedName>
    <definedName name="solver_drv" localSheetId="61" hidden="1">1</definedName>
    <definedName name="solver_drv" localSheetId="73" hidden="1">1</definedName>
    <definedName name="solver_drv" localSheetId="13" hidden="1">1</definedName>
    <definedName name="solver_drv" localSheetId="25" hidden="1">1</definedName>
    <definedName name="solver_drv" localSheetId="37" hidden="1">1</definedName>
    <definedName name="solver_drv" localSheetId="49" hidden="1">1</definedName>
    <definedName name="solver_drv" localSheetId="62" hidden="1">1</definedName>
    <definedName name="solver_drv" localSheetId="74" hidden="1">1</definedName>
    <definedName name="solver_drv" localSheetId="14" hidden="1">1</definedName>
    <definedName name="solver_drv" localSheetId="26" hidden="1">1</definedName>
    <definedName name="solver_drv" localSheetId="38" hidden="1">1</definedName>
    <definedName name="solver_drv" localSheetId="50" hidden="1">1</definedName>
    <definedName name="solver_drv" localSheetId="63" hidden="1">1</definedName>
    <definedName name="solver_drv" localSheetId="75" hidden="1">1</definedName>
    <definedName name="solver_drv" localSheetId="15" hidden="1">1</definedName>
    <definedName name="solver_drv" localSheetId="27" hidden="1">1</definedName>
    <definedName name="solver_drv" localSheetId="39" hidden="1">1</definedName>
    <definedName name="solver_drv" localSheetId="51" hidden="1">1</definedName>
    <definedName name="solver_drv" localSheetId="64" hidden="1">1</definedName>
    <definedName name="solver_drv" localSheetId="76" hidden="1">1</definedName>
    <definedName name="solver_drv" localSheetId="16" hidden="1">1</definedName>
    <definedName name="solver_drv" localSheetId="28" hidden="1">1</definedName>
    <definedName name="solver_drv" localSheetId="40" hidden="1">1</definedName>
    <definedName name="solver_drv" localSheetId="53" hidden="1">1</definedName>
    <definedName name="solver_drv" localSheetId="65" hidden="1">1</definedName>
    <definedName name="solver_drv" localSheetId="77" hidden="1">1</definedName>
    <definedName name="solver_drv" localSheetId="17" hidden="1">1</definedName>
    <definedName name="solver_drv" localSheetId="29" hidden="1">1</definedName>
    <definedName name="solver_drv" localSheetId="41" hidden="1">1</definedName>
    <definedName name="solver_drv" localSheetId="54" hidden="1">1</definedName>
    <definedName name="solver_drv" localSheetId="66" hidden="1">1</definedName>
    <definedName name="solver_drv" localSheetId="78" hidden="1">1</definedName>
    <definedName name="solver_est" localSheetId="6" hidden="1">1</definedName>
    <definedName name="solver_est" localSheetId="18" hidden="1">1</definedName>
    <definedName name="solver_est" localSheetId="30" hidden="1">1</definedName>
    <definedName name="solver_est" localSheetId="42" hidden="1">1</definedName>
    <definedName name="solver_est" localSheetId="52" hidden="1">1</definedName>
    <definedName name="solver_est" localSheetId="55" hidden="1">1</definedName>
    <definedName name="solver_est" localSheetId="67" hidden="1">1</definedName>
    <definedName name="solver_est" localSheetId="7" hidden="1">1</definedName>
    <definedName name="solver_est" localSheetId="19" hidden="1">1</definedName>
    <definedName name="solver_est" localSheetId="31" hidden="1">1</definedName>
    <definedName name="solver_est" localSheetId="43" hidden="1">1</definedName>
    <definedName name="solver_est" localSheetId="56" hidden="1">1</definedName>
    <definedName name="solver_est" localSheetId="68" hidden="1">1</definedName>
    <definedName name="solver_est" localSheetId="8" hidden="1">1</definedName>
    <definedName name="solver_est" localSheetId="20" hidden="1">1</definedName>
    <definedName name="solver_est" localSheetId="32" hidden="1">1</definedName>
    <definedName name="solver_est" localSheetId="44" hidden="1">1</definedName>
    <definedName name="solver_est" localSheetId="57" hidden="1">1</definedName>
    <definedName name="solver_est" localSheetId="69" hidden="1">1</definedName>
    <definedName name="solver_est" localSheetId="9" hidden="1">1</definedName>
    <definedName name="solver_est" localSheetId="21" hidden="1">1</definedName>
    <definedName name="solver_est" localSheetId="33" hidden="1">1</definedName>
    <definedName name="solver_est" localSheetId="45" hidden="1">1</definedName>
    <definedName name="solver_est" localSheetId="58" hidden="1">1</definedName>
    <definedName name="solver_est" localSheetId="70" hidden="1">1</definedName>
    <definedName name="solver_est" localSheetId="10" hidden="1">1</definedName>
    <definedName name="solver_est" localSheetId="22" hidden="1">1</definedName>
    <definedName name="solver_est" localSheetId="34" hidden="1">1</definedName>
    <definedName name="solver_est" localSheetId="46" hidden="1">1</definedName>
    <definedName name="solver_est" localSheetId="59" hidden="1">1</definedName>
    <definedName name="solver_est" localSheetId="71" hidden="1">1</definedName>
    <definedName name="solver_est" localSheetId="11" hidden="1">1</definedName>
    <definedName name="solver_est" localSheetId="23" hidden="1">1</definedName>
    <definedName name="solver_est" localSheetId="35" hidden="1">1</definedName>
    <definedName name="solver_est" localSheetId="47" hidden="1">1</definedName>
    <definedName name="solver_est" localSheetId="60" hidden="1">1</definedName>
    <definedName name="solver_est" localSheetId="72" hidden="1">1</definedName>
    <definedName name="solver_est" localSheetId="12" hidden="1">1</definedName>
    <definedName name="solver_est" localSheetId="24" hidden="1">1</definedName>
    <definedName name="solver_est" localSheetId="36" hidden="1">1</definedName>
    <definedName name="solver_est" localSheetId="48" hidden="1">1</definedName>
    <definedName name="solver_est" localSheetId="61" hidden="1">1</definedName>
    <definedName name="solver_est" localSheetId="73" hidden="1">1</definedName>
    <definedName name="solver_est" localSheetId="13" hidden="1">1</definedName>
    <definedName name="solver_est" localSheetId="25" hidden="1">1</definedName>
    <definedName name="solver_est" localSheetId="37" hidden="1">1</definedName>
    <definedName name="solver_est" localSheetId="49" hidden="1">1</definedName>
    <definedName name="solver_est" localSheetId="62" hidden="1">1</definedName>
    <definedName name="solver_est" localSheetId="74" hidden="1">1</definedName>
    <definedName name="solver_est" localSheetId="14" hidden="1">1</definedName>
    <definedName name="solver_est" localSheetId="26" hidden="1">1</definedName>
    <definedName name="solver_est" localSheetId="38" hidden="1">1</definedName>
    <definedName name="solver_est" localSheetId="50" hidden="1">1</definedName>
    <definedName name="solver_est" localSheetId="63" hidden="1">1</definedName>
    <definedName name="solver_est" localSheetId="75" hidden="1">1</definedName>
    <definedName name="solver_est" localSheetId="15" hidden="1">1</definedName>
    <definedName name="solver_est" localSheetId="27" hidden="1">1</definedName>
    <definedName name="solver_est" localSheetId="39" hidden="1">1</definedName>
    <definedName name="solver_est" localSheetId="51" hidden="1">1</definedName>
    <definedName name="solver_est" localSheetId="64" hidden="1">1</definedName>
    <definedName name="solver_est" localSheetId="76" hidden="1">1</definedName>
    <definedName name="solver_est" localSheetId="16" hidden="1">1</definedName>
    <definedName name="solver_est" localSheetId="28" hidden="1">1</definedName>
    <definedName name="solver_est" localSheetId="40" hidden="1">1</definedName>
    <definedName name="solver_est" localSheetId="53" hidden="1">1</definedName>
    <definedName name="solver_est" localSheetId="65" hidden="1">1</definedName>
    <definedName name="solver_est" localSheetId="77" hidden="1">1</definedName>
    <definedName name="solver_est" localSheetId="17" hidden="1">1</definedName>
    <definedName name="solver_est" localSheetId="29" hidden="1">1</definedName>
    <definedName name="solver_est" localSheetId="41" hidden="1">1</definedName>
    <definedName name="solver_est" localSheetId="54" hidden="1">1</definedName>
    <definedName name="solver_est" localSheetId="66" hidden="1">1</definedName>
    <definedName name="solver_est" localSheetId="78" hidden="1">1</definedName>
    <definedName name="solver_itr" localSheetId="6" hidden="1">100</definedName>
    <definedName name="solver_itr" localSheetId="18" hidden="1">100</definedName>
    <definedName name="solver_itr" localSheetId="30" hidden="1">100</definedName>
    <definedName name="solver_itr" localSheetId="42" hidden="1">100</definedName>
    <definedName name="solver_itr" localSheetId="52" hidden="1">100</definedName>
    <definedName name="solver_itr" localSheetId="55" hidden="1">100</definedName>
    <definedName name="solver_itr" localSheetId="67" hidden="1">100</definedName>
    <definedName name="solver_itr" localSheetId="7" hidden="1">100</definedName>
    <definedName name="solver_itr" localSheetId="19" hidden="1">100</definedName>
    <definedName name="solver_itr" localSheetId="31" hidden="1">100</definedName>
    <definedName name="solver_itr" localSheetId="43" hidden="1">100</definedName>
    <definedName name="solver_itr" localSheetId="56" hidden="1">100</definedName>
    <definedName name="solver_itr" localSheetId="68" hidden="1">100</definedName>
    <definedName name="solver_itr" localSheetId="8" hidden="1">100</definedName>
    <definedName name="solver_itr" localSheetId="20" hidden="1">100</definedName>
    <definedName name="solver_itr" localSheetId="32" hidden="1">100</definedName>
    <definedName name="solver_itr" localSheetId="44" hidden="1">100</definedName>
    <definedName name="solver_itr" localSheetId="57" hidden="1">100</definedName>
    <definedName name="solver_itr" localSheetId="69" hidden="1">100</definedName>
    <definedName name="solver_itr" localSheetId="9" hidden="1">100</definedName>
    <definedName name="solver_itr" localSheetId="21" hidden="1">100</definedName>
    <definedName name="solver_itr" localSheetId="33" hidden="1">100</definedName>
    <definedName name="solver_itr" localSheetId="45" hidden="1">100</definedName>
    <definedName name="solver_itr" localSheetId="58" hidden="1">100</definedName>
    <definedName name="solver_itr" localSheetId="70" hidden="1">100</definedName>
    <definedName name="solver_itr" localSheetId="10" hidden="1">100</definedName>
    <definedName name="solver_itr" localSheetId="22" hidden="1">100</definedName>
    <definedName name="solver_itr" localSheetId="34" hidden="1">100</definedName>
    <definedName name="solver_itr" localSheetId="46" hidden="1">100</definedName>
    <definedName name="solver_itr" localSheetId="59" hidden="1">100</definedName>
    <definedName name="solver_itr" localSheetId="71" hidden="1">100</definedName>
    <definedName name="solver_itr" localSheetId="11" hidden="1">100</definedName>
    <definedName name="solver_itr" localSheetId="23" hidden="1">100</definedName>
    <definedName name="solver_itr" localSheetId="35" hidden="1">100</definedName>
    <definedName name="solver_itr" localSheetId="47" hidden="1">100</definedName>
    <definedName name="solver_itr" localSheetId="60" hidden="1">100</definedName>
    <definedName name="solver_itr" localSheetId="72" hidden="1">100</definedName>
    <definedName name="solver_itr" localSheetId="12" hidden="1">100</definedName>
    <definedName name="solver_itr" localSheetId="24" hidden="1">100</definedName>
    <definedName name="solver_itr" localSheetId="36" hidden="1">100</definedName>
    <definedName name="solver_itr" localSheetId="48" hidden="1">100</definedName>
    <definedName name="solver_itr" localSheetId="61" hidden="1">100</definedName>
    <definedName name="solver_itr" localSheetId="73" hidden="1">100</definedName>
    <definedName name="solver_itr" localSheetId="13" hidden="1">100</definedName>
    <definedName name="solver_itr" localSheetId="25" hidden="1">100</definedName>
    <definedName name="solver_itr" localSheetId="37" hidden="1">100</definedName>
    <definedName name="solver_itr" localSheetId="49" hidden="1">100</definedName>
    <definedName name="solver_itr" localSheetId="62" hidden="1">100</definedName>
    <definedName name="solver_itr" localSheetId="74" hidden="1">100</definedName>
    <definedName name="solver_itr" localSheetId="14" hidden="1">100</definedName>
    <definedName name="solver_itr" localSheetId="26" hidden="1">100</definedName>
    <definedName name="solver_itr" localSheetId="38" hidden="1">100</definedName>
    <definedName name="solver_itr" localSheetId="50" hidden="1">100</definedName>
    <definedName name="solver_itr" localSheetId="63" hidden="1">100</definedName>
    <definedName name="solver_itr" localSheetId="75" hidden="1">100</definedName>
    <definedName name="solver_itr" localSheetId="15" hidden="1">100</definedName>
    <definedName name="solver_itr" localSheetId="27" hidden="1">100</definedName>
    <definedName name="solver_itr" localSheetId="39" hidden="1">100</definedName>
    <definedName name="solver_itr" localSheetId="51" hidden="1">100</definedName>
    <definedName name="solver_itr" localSheetId="64" hidden="1">100</definedName>
    <definedName name="solver_itr" localSheetId="76" hidden="1">100</definedName>
    <definedName name="solver_itr" localSheetId="16" hidden="1">100</definedName>
    <definedName name="solver_itr" localSheetId="28" hidden="1">100</definedName>
    <definedName name="solver_itr" localSheetId="40" hidden="1">100</definedName>
    <definedName name="solver_itr" localSheetId="53" hidden="1">100</definedName>
    <definedName name="solver_itr" localSheetId="65" hidden="1">100</definedName>
    <definedName name="solver_itr" localSheetId="77" hidden="1">100</definedName>
    <definedName name="solver_itr" localSheetId="17" hidden="1">100</definedName>
    <definedName name="solver_itr" localSheetId="29" hidden="1">100</definedName>
    <definedName name="solver_itr" localSheetId="41" hidden="1">100</definedName>
    <definedName name="solver_itr" localSheetId="54" hidden="1">100</definedName>
    <definedName name="solver_itr" localSheetId="66" hidden="1">100</definedName>
    <definedName name="solver_itr" localSheetId="78" hidden="1">100</definedName>
    <definedName name="solver_lin" localSheetId="6" hidden="1">2</definedName>
    <definedName name="solver_lin" localSheetId="18" hidden="1">2</definedName>
    <definedName name="solver_lin" localSheetId="30" hidden="1">2</definedName>
    <definedName name="solver_lin" localSheetId="42" hidden="1">2</definedName>
    <definedName name="solver_lin" localSheetId="52" hidden="1">2</definedName>
    <definedName name="solver_lin" localSheetId="55" hidden="1">2</definedName>
    <definedName name="solver_lin" localSheetId="67" hidden="1">2</definedName>
    <definedName name="solver_lin" localSheetId="7" hidden="1">2</definedName>
    <definedName name="solver_lin" localSheetId="19" hidden="1">2</definedName>
    <definedName name="solver_lin" localSheetId="31" hidden="1">2</definedName>
    <definedName name="solver_lin" localSheetId="43" hidden="1">2</definedName>
    <definedName name="solver_lin" localSheetId="56" hidden="1">2</definedName>
    <definedName name="solver_lin" localSheetId="68" hidden="1">2</definedName>
    <definedName name="solver_lin" localSheetId="8" hidden="1">2</definedName>
    <definedName name="solver_lin" localSheetId="20" hidden="1">2</definedName>
    <definedName name="solver_lin" localSheetId="32" hidden="1">2</definedName>
    <definedName name="solver_lin" localSheetId="44" hidden="1">2</definedName>
    <definedName name="solver_lin" localSheetId="57" hidden="1">2</definedName>
    <definedName name="solver_lin" localSheetId="69" hidden="1">2</definedName>
    <definedName name="solver_lin" localSheetId="9" hidden="1">2</definedName>
    <definedName name="solver_lin" localSheetId="21" hidden="1">2</definedName>
    <definedName name="solver_lin" localSheetId="33" hidden="1">2</definedName>
    <definedName name="solver_lin" localSheetId="45" hidden="1">2</definedName>
    <definedName name="solver_lin" localSheetId="58" hidden="1">2</definedName>
    <definedName name="solver_lin" localSheetId="70" hidden="1">2</definedName>
    <definedName name="solver_lin" localSheetId="10" hidden="1">2</definedName>
    <definedName name="solver_lin" localSheetId="22" hidden="1">2</definedName>
    <definedName name="solver_lin" localSheetId="34" hidden="1">2</definedName>
    <definedName name="solver_lin" localSheetId="46" hidden="1">2</definedName>
    <definedName name="solver_lin" localSheetId="59" hidden="1">2</definedName>
    <definedName name="solver_lin" localSheetId="71" hidden="1">2</definedName>
    <definedName name="solver_lin" localSheetId="11" hidden="1">2</definedName>
    <definedName name="solver_lin" localSheetId="23" hidden="1">2</definedName>
    <definedName name="solver_lin" localSheetId="35" hidden="1">2</definedName>
    <definedName name="solver_lin" localSheetId="47" hidden="1">2</definedName>
    <definedName name="solver_lin" localSheetId="60" hidden="1">2</definedName>
    <definedName name="solver_lin" localSheetId="72" hidden="1">2</definedName>
    <definedName name="solver_lin" localSheetId="12" hidden="1">2</definedName>
    <definedName name="solver_lin" localSheetId="24" hidden="1">2</definedName>
    <definedName name="solver_lin" localSheetId="36" hidden="1">2</definedName>
    <definedName name="solver_lin" localSheetId="48" hidden="1">2</definedName>
    <definedName name="solver_lin" localSheetId="61" hidden="1">2</definedName>
    <definedName name="solver_lin" localSheetId="73" hidden="1">2</definedName>
    <definedName name="solver_lin" localSheetId="13" hidden="1">2</definedName>
    <definedName name="solver_lin" localSheetId="25" hidden="1">2</definedName>
    <definedName name="solver_lin" localSheetId="37" hidden="1">2</definedName>
    <definedName name="solver_lin" localSheetId="49" hidden="1">2</definedName>
    <definedName name="solver_lin" localSheetId="62" hidden="1">2</definedName>
    <definedName name="solver_lin" localSheetId="74" hidden="1">2</definedName>
    <definedName name="solver_lin" localSheetId="14" hidden="1">2</definedName>
    <definedName name="solver_lin" localSheetId="26" hidden="1">2</definedName>
    <definedName name="solver_lin" localSheetId="38" hidden="1">2</definedName>
    <definedName name="solver_lin" localSheetId="50" hidden="1">2</definedName>
    <definedName name="solver_lin" localSheetId="63" hidden="1">2</definedName>
    <definedName name="solver_lin" localSheetId="75" hidden="1">2</definedName>
    <definedName name="solver_lin" localSheetId="15" hidden="1">2</definedName>
    <definedName name="solver_lin" localSheetId="27" hidden="1">2</definedName>
    <definedName name="solver_lin" localSheetId="39" hidden="1">2</definedName>
    <definedName name="solver_lin" localSheetId="51" hidden="1">2</definedName>
    <definedName name="solver_lin" localSheetId="64" hidden="1">2</definedName>
    <definedName name="solver_lin" localSheetId="76" hidden="1">2</definedName>
    <definedName name="solver_lin" localSheetId="16" hidden="1">2</definedName>
    <definedName name="solver_lin" localSheetId="28" hidden="1">2</definedName>
    <definedName name="solver_lin" localSheetId="40" hidden="1">2</definedName>
    <definedName name="solver_lin" localSheetId="53" hidden="1">2</definedName>
    <definedName name="solver_lin" localSheetId="65" hidden="1">2</definedName>
    <definedName name="solver_lin" localSheetId="77" hidden="1">2</definedName>
    <definedName name="solver_lin" localSheetId="17" hidden="1">2</definedName>
    <definedName name="solver_lin" localSheetId="29" hidden="1">2</definedName>
    <definedName name="solver_lin" localSheetId="41" hidden="1">2</definedName>
    <definedName name="solver_lin" localSheetId="54" hidden="1">2</definedName>
    <definedName name="solver_lin" localSheetId="66" hidden="1">2</definedName>
    <definedName name="solver_lin" localSheetId="78" hidden="1">2</definedName>
    <definedName name="solver_neg" localSheetId="6" hidden="1">2</definedName>
    <definedName name="solver_neg" localSheetId="18" hidden="1">2</definedName>
    <definedName name="solver_neg" localSheetId="30" hidden="1">2</definedName>
    <definedName name="solver_neg" localSheetId="42" hidden="1">2</definedName>
    <definedName name="solver_neg" localSheetId="52" hidden="1">2</definedName>
    <definedName name="solver_neg" localSheetId="55" hidden="1">2</definedName>
    <definedName name="solver_neg" localSheetId="67" hidden="1">2</definedName>
    <definedName name="solver_neg" localSheetId="7" hidden="1">2</definedName>
    <definedName name="solver_neg" localSheetId="19" hidden="1">2</definedName>
    <definedName name="solver_neg" localSheetId="31" hidden="1">2</definedName>
    <definedName name="solver_neg" localSheetId="43" hidden="1">2</definedName>
    <definedName name="solver_neg" localSheetId="56" hidden="1">2</definedName>
    <definedName name="solver_neg" localSheetId="68" hidden="1">2</definedName>
    <definedName name="solver_neg" localSheetId="8" hidden="1">2</definedName>
    <definedName name="solver_neg" localSheetId="20" hidden="1">2</definedName>
    <definedName name="solver_neg" localSheetId="32" hidden="1">2</definedName>
    <definedName name="solver_neg" localSheetId="44" hidden="1">2</definedName>
    <definedName name="solver_neg" localSheetId="57" hidden="1">2</definedName>
    <definedName name="solver_neg" localSheetId="69" hidden="1">2</definedName>
    <definedName name="solver_neg" localSheetId="9" hidden="1">2</definedName>
    <definedName name="solver_neg" localSheetId="21" hidden="1">2</definedName>
    <definedName name="solver_neg" localSheetId="33" hidden="1">2</definedName>
    <definedName name="solver_neg" localSheetId="45" hidden="1">2</definedName>
    <definedName name="solver_neg" localSheetId="58" hidden="1">2</definedName>
    <definedName name="solver_neg" localSheetId="70" hidden="1">2</definedName>
    <definedName name="solver_neg" localSheetId="10" hidden="1">2</definedName>
    <definedName name="solver_neg" localSheetId="22" hidden="1">2</definedName>
    <definedName name="solver_neg" localSheetId="34" hidden="1">2</definedName>
    <definedName name="solver_neg" localSheetId="46" hidden="1">2</definedName>
    <definedName name="solver_neg" localSheetId="59" hidden="1">2</definedName>
    <definedName name="solver_neg" localSheetId="71" hidden="1">2</definedName>
    <definedName name="solver_neg" localSheetId="11" hidden="1">2</definedName>
    <definedName name="solver_neg" localSheetId="23" hidden="1">2</definedName>
    <definedName name="solver_neg" localSheetId="35" hidden="1">2</definedName>
    <definedName name="solver_neg" localSheetId="47" hidden="1">2</definedName>
    <definedName name="solver_neg" localSheetId="60" hidden="1">2</definedName>
    <definedName name="solver_neg" localSheetId="72" hidden="1">2</definedName>
    <definedName name="solver_neg" localSheetId="12" hidden="1">2</definedName>
    <definedName name="solver_neg" localSheetId="24" hidden="1">2</definedName>
    <definedName name="solver_neg" localSheetId="36" hidden="1">2</definedName>
    <definedName name="solver_neg" localSheetId="48" hidden="1">2</definedName>
    <definedName name="solver_neg" localSheetId="61" hidden="1">2</definedName>
    <definedName name="solver_neg" localSheetId="73" hidden="1">2</definedName>
    <definedName name="solver_neg" localSheetId="13" hidden="1">2</definedName>
    <definedName name="solver_neg" localSheetId="25" hidden="1">2</definedName>
    <definedName name="solver_neg" localSheetId="37" hidden="1">2</definedName>
    <definedName name="solver_neg" localSheetId="49" hidden="1">2</definedName>
    <definedName name="solver_neg" localSheetId="62" hidden="1">2</definedName>
    <definedName name="solver_neg" localSheetId="74" hidden="1">2</definedName>
    <definedName name="solver_neg" localSheetId="14" hidden="1">2</definedName>
    <definedName name="solver_neg" localSheetId="26" hidden="1">2</definedName>
    <definedName name="solver_neg" localSheetId="38" hidden="1">2</definedName>
    <definedName name="solver_neg" localSheetId="50" hidden="1">2</definedName>
    <definedName name="solver_neg" localSheetId="63" hidden="1">2</definedName>
    <definedName name="solver_neg" localSheetId="75" hidden="1">2</definedName>
    <definedName name="solver_neg" localSheetId="15" hidden="1">2</definedName>
    <definedName name="solver_neg" localSheetId="27" hidden="1">2</definedName>
    <definedName name="solver_neg" localSheetId="39" hidden="1">2</definedName>
    <definedName name="solver_neg" localSheetId="51" hidden="1">2</definedName>
    <definedName name="solver_neg" localSheetId="64" hidden="1">2</definedName>
    <definedName name="solver_neg" localSheetId="76" hidden="1">2</definedName>
    <definedName name="solver_neg" localSheetId="16" hidden="1">2</definedName>
    <definedName name="solver_neg" localSheetId="28" hidden="1">2</definedName>
    <definedName name="solver_neg" localSheetId="40" hidden="1">2</definedName>
    <definedName name="solver_neg" localSheetId="53" hidden="1">2</definedName>
    <definedName name="solver_neg" localSheetId="65" hidden="1">2</definedName>
    <definedName name="solver_neg" localSheetId="77" hidden="1">2</definedName>
    <definedName name="solver_neg" localSheetId="17" hidden="1">2</definedName>
    <definedName name="solver_neg" localSheetId="29" hidden="1">2</definedName>
    <definedName name="solver_neg" localSheetId="41" hidden="1">2</definedName>
    <definedName name="solver_neg" localSheetId="54" hidden="1">2</definedName>
    <definedName name="solver_neg" localSheetId="66" hidden="1">2</definedName>
    <definedName name="solver_neg" localSheetId="78" hidden="1">2</definedName>
    <definedName name="solver_num" localSheetId="6" hidden="1">0</definedName>
    <definedName name="solver_num" localSheetId="18" hidden="1">0</definedName>
    <definedName name="solver_num" localSheetId="30" hidden="1">0</definedName>
    <definedName name="solver_num" localSheetId="42" hidden="1">0</definedName>
    <definedName name="solver_num" localSheetId="52" hidden="1">0</definedName>
    <definedName name="solver_num" localSheetId="55" hidden="1">0</definedName>
    <definedName name="solver_num" localSheetId="67" hidden="1">0</definedName>
    <definedName name="solver_num" localSheetId="7" hidden="1">0</definedName>
    <definedName name="solver_num" localSheetId="19" hidden="1">0</definedName>
    <definedName name="solver_num" localSheetId="31" hidden="1">0</definedName>
    <definedName name="solver_num" localSheetId="43" hidden="1">0</definedName>
    <definedName name="solver_num" localSheetId="56" hidden="1">0</definedName>
    <definedName name="solver_num" localSheetId="68" hidden="1">0</definedName>
    <definedName name="solver_num" localSheetId="8" hidden="1">0</definedName>
    <definedName name="solver_num" localSheetId="20" hidden="1">0</definedName>
    <definedName name="solver_num" localSheetId="32" hidden="1">0</definedName>
    <definedName name="solver_num" localSheetId="44" hidden="1">0</definedName>
    <definedName name="solver_num" localSheetId="57" hidden="1">0</definedName>
    <definedName name="solver_num" localSheetId="69" hidden="1">0</definedName>
    <definedName name="solver_num" localSheetId="9" hidden="1">0</definedName>
    <definedName name="solver_num" localSheetId="21" hidden="1">0</definedName>
    <definedName name="solver_num" localSheetId="33" hidden="1">0</definedName>
    <definedName name="solver_num" localSheetId="45" hidden="1">0</definedName>
    <definedName name="solver_num" localSheetId="58" hidden="1">0</definedName>
    <definedName name="solver_num" localSheetId="70" hidden="1">0</definedName>
    <definedName name="solver_num" localSheetId="10" hidden="1">0</definedName>
    <definedName name="solver_num" localSheetId="22" hidden="1">0</definedName>
    <definedName name="solver_num" localSheetId="34" hidden="1">0</definedName>
    <definedName name="solver_num" localSheetId="46" hidden="1">0</definedName>
    <definedName name="solver_num" localSheetId="59" hidden="1">0</definedName>
    <definedName name="solver_num" localSheetId="71" hidden="1">0</definedName>
    <definedName name="solver_num" localSheetId="11" hidden="1">0</definedName>
    <definedName name="solver_num" localSheetId="23" hidden="1">0</definedName>
    <definedName name="solver_num" localSheetId="35" hidden="1">0</definedName>
    <definedName name="solver_num" localSheetId="47" hidden="1">0</definedName>
    <definedName name="solver_num" localSheetId="60" hidden="1">0</definedName>
    <definedName name="solver_num" localSheetId="72" hidden="1">0</definedName>
    <definedName name="solver_num" localSheetId="12" hidden="1">0</definedName>
    <definedName name="solver_num" localSheetId="24" hidden="1">0</definedName>
    <definedName name="solver_num" localSheetId="36" hidden="1">0</definedName>
    <definedName name="solver_num" localSheetId="48" hidden="1">0</definedName>
    <definedName name="solver_num" localSheetId="61" hidden="1">0</definedName>
    <definedName name="solver_num" localSheetId="73" hidden="1">0</definedName>
    <definedName name="solver_num" localSheetId="13" hidden="1">0</definedName>
    <definedName name="solver_num" localSheetId="25" hidden="1">0</definedName>
    <definedName name="solver_num" localSheetId="37" hidden="1">0</definedName>
    <definedName name="solver_num" localSheetId="49" hidden="1">0</definedName>
    <definedName name="solver_num" localSheetId="62" hidden="1">0</definedName>
    <definedName name="solver_num" localSheetId="74" hidden="1">0</definedName>
    <definedName name="solver_num" localSheetId="14" hidden="1">0</definedName>
    <definedName name="solver_num" localSheetId="26" hidden="1">0</definedName>
    <definedName name="solver_num" localSheetId="38" hidden="1">0</definedName>
    <definedName name="solver_num" localSheetId="50" hidden="1">0</definedName>
    <definedName name="solver_num" localSheetId="63" hidden="1">0</definedName>
    <definedName name="solver_num" localSheetId="75" hidden="1">0</definedName>
    <definedName name="solver_num" localSheetId="15" hidden="1">0</definedName>
    <definedName name="solver_num" localSheetId="27" hidden="1">0</definedName>
    <definedName name="solver_num" localSheetId="39" hidden="1">0</definedName>
    <definedName name="solver_num" localSheetId="51" hidden="1">0</definedName>
    <definedName name="solver_num" localSheetId="64" hidden="1">0</definedName>
    <definedName name="solver_num" localSheetId="76" hidden="1">0</definedName>
    <definedName name="solver_num" localSheetId="16" hidden="1">0</definedName>
    <definedName name="solver_num" localSheetId="28" hidden="1">0</definedName>
    <definedName name="solver_num" localSheetId="40" hidden="1">0</definedName>
    <definedName name="solver_num" localSheetId="53" hidden="1">0</definedName>
    <definedName name="solver_num" localSheetId="65" hidden="1">0</definedName>
    <definedName name="solver_num" localSheetId="77" hidden="1">0</definedName>
    <definedName name="solver_num" localSheetId="17" hidden="1">0</definedName>
    <definedName name="solver_num" localSheetId="29" hidden="1">0</definedName>
    <definedName name="solver_num" localSheetId="41" hidden="1">0</definedName>
    <definedName name="solver_num" localSheetId="54" hidden="1">0</definedName>
    <definedName name="solver_num" localSheetId="66" hidden="1">0</definedName>
    <definedName name="solver_num" localSheetId="78" hidden="1">0</definedName>
    <definedName name="solver_nwt" localSheetId="6" hidden="1">1</definedName>
    <definedName name="solver_nwt" localSheetId="18" hidden="1">1</definedName>
    <definedName name="solver_nwt" localSheetId="30" hidden="1">1</definedName>
    <definedName name="solver_nwt" localSheetId="42" hidden="1">1</definedName>
    <definedName name="solver_nwt" localSheetId="52" hidden="1">1</definedName>
    <definedName name="solver_nwt" localSheetId="55" hidden="1">1</definedName>
    <definedName name="solver_nwt" localSheetId="67" hidden="1">1</definedName>
    <definedName name="solver_nwt" localSheetId="7" hidden="1">1</definedName>
    <definedName name="solver_nwt" localSheetId="19" hidden="1">1</definedName>
    <definedName name="solver_nwt" localSheetId="31" hidden="1">1</definedName>
    <definedName name="solver_nwt" localSheetId="43" hidden="1">1</definedName>
    <definedName name="solver_nwt" localSheetId="56" hidden="1">1</definedName>
    <definedName name="solver_nwt" localSheetId="68" hidden="1">1</definedName>
    <definedName name="solver_nwt" localSheetId="8" hidden="1">1</definedName>
    <definedName name="solver_nwt" localSheetId="20" hidden="1">1</definedName>
    <definedName name="solver_nwt" localSheetId="32" hidden="1">1</definedName>
    <definedName name="solver_nwt" localSheetId="44" hidden="1">1</definedName>
    <definedName name="solver_nwt" localSheetId="57" hidden="1">1</definedName>
    <definedName name="solver_nwt" localSheetId="69" hidden="1">1</definedName>
    <definedName name="solver_nwt" localSheetId="9" hidden="1">1</definedName>
    <definedName name="solver_nwt" localSheetId="21" hidden="1">1</definedName>
    <definedName name="solver_nwt" localSheetId="33" hidden="1">1</definedName>
    <definedName name="solver_nwt" localSheetId="45" hidden="1">1</definedName>
    <definedName name="solver_nwt" localSheetId="58" hidden="1">1</definedName>
    <definedName name="solver_nwt" localSheetId="70" hidden="1">1</definedName>
    <definedName name="solver_nwt" localSheetId="10" hidden="1">1</definedName>
    <definedName name="solver_nwt" localSheetId="22" hidden="1">1</definedName>
    <definedName name="solver_nwt" localSheetId="34" hidden="1">1</definedName>
    <definedName name="solver_nwt" localSheetId="46" hidden="1">1</definedName>
    <definedName name="solver_nwt" localSheetId="59" hidden="1">1</definedName>
    <definedName name="solver_nwt" localSheetId="71" hidden="1">1</definedName>
    <definedName name="solver_nwt" localSheetId="11" hidden="1">1</definedName>
    <definedName name="solver_nwt" localSheetId="23" hidden="1">1</definedName>
    <definedName name="solver_nwt" localSheetId="35" hidden="1">1</definedName>
    <definedName name="solver_nwt" localSheetId="47" hidden="1">1</definedName>
    <definedName name="solver_nwt" localSheetId="60" hidden="1">1</definedName>
    <definedName name="solver_nwt" localSheetId="72" hidden="1">1</definedName>
    <definedName name="solver_nwt" localSheetId="12" hidden="1">1</definedName>
    <definedName name="solver_nwt" localSheetId="24" hidden="1">1</definedName>
    <definedName name="solver_nwt" localSheetId="36" hidden="1">1</definedName>
    <definedName name="solver_nwt" localSheetId="48" hidden="1">1</definedName>
    <definedName name="solver_nwt" localSheetId="61" hidden="1">1</definedName>
    <definedName name="solver_nwt" localSheetId="73" hidden="1">1</definedName>
    <definedName name="solver_nwt" localSheetId="13" hidden="1">1</definedName>
    <definedName name="solver_nwt" localSheetId="25" hidden="1">1</definedName>
    <definedName name="solver_nwt" localSheetId="37" hidden="1">1</definedName>
    <definedName name="solver_nwt" localSheetId="49" hidden="1">1</definedName>
    <definedName name="solver_nwt" localSheetId="62" hidden="1">1</definedName>
    <definedName name="solver_nwt" localSheetId="74" hidden="1">1</definedName>
    <definedName name="solver_nwt" localSheetId="14" hidden="1">1</definedName>
    <definedName name="solver_nwt" localSheetId="26" hidden="1">1</definedName>
    <definedName name="solver_nwt" localSheetId="38" hidden="1">1</definedName>
    <definedName name="solver_nwt" localSheetId="50" hidden="1">1</definedName>
    <definedName name="solver_nwt" localSheetId="63" hidden="1">1</definedName>
    <definedName name="solver_nwt" localSheetId="75" hidden="1">1</definedName>
    <definedName name="solver_nwt" localSheetId="15" hidden="1">1</definedName>
    <definedName name="solver_nwt" localSheetId="27" hidden="1">1</definedName>
    <definedName name="solver_nwt" localSheetId="39" hidden="1">1</definedName>
    <definedName name="solver_nwt" localSheetId="51" hidden="1">1</definedName>
    <definedName name="solver_nwt" localSheetId="64" hidden="1">1</definedName>
    <definedName name="solver_nwt" localSheetId="76" hidden="1">1</definedName>
    <definedName name="solver_nwt" localSheetId="16" hidden="1">1</definedName>
    <definedName name="solver_nwt" localSheetId="28" hidden="1">1</definedName>
    <definedName name="solver_nwt" localSheetId="40" hidden="1">1</definedName>
    <definedName name="solver_nwt" localSheetId="53" hidden="1">1</definedName>
    <definedName name="solver_nwt" localSheetId="65" hidden="1">1</definedName>
    <definedName name="solver_nwt" localSheetId="77" hidden="1">1</definedName>
    <definedName name="solver_nwt" localSheetId="17" hidden="1">1</definedName>
    <definedName name="solver_nwt" localSheetId="29" hidden="1">1</definedName>
    <definedName name="solver_nwt" localSheetId="41" hidden="1">1</definedName>
    <definedName name="solver_nwt" localSheetId="54" hidden="1">1</definedName>
    <definedName name="solver_nwt" localSheetId="66" hidden="1">1</definedName>
    <definedName name="solver_nwt" localSheetId="78" hidden="1">1</definedName>
    <definedName name="solver_opt" localSheetId="6" hidden="1">'Com 3P 14'!#REF!</definedName>
    <definedName name="solver_opt" localSheetId="18" hidden="1">'COM 3P 15'!#REF!</definedName>
    <definedName name="solver_opt" localSheetId="30" hidden="1">'COM 3P 16'!#REF!</definedName>
    <definedName name="solver_opt" localSheetId="42" hidden="1">'COM 3P 17'!#REF!</definedName>
    <definedName name="solver_opt" localSheetId="52" hidden="1">'COM 3P 17 (11)'!#REF!</definedName>
    <definedName name="solver_opt" localSheetId="55" hidden="1">'COM 3P 18'!#REF!</definedName>
    <definedName name="solver_opt" localSheetId="67" hidden="1">'COM 3P 19'!#REF!</definedName>
    <definedName name="solver_opt" localSheetId="7" hidden="1">'Com DO 14'!#REF!</definedName>
    <definedName name="solver_opt" localSheetId="19" hidden="1">'COM DO 15'!#REF!</definedName>
    <definedName name="solver_opt" localSheetId="31" hidden="1">'COM DO 16'!#REF!</definedName>
    <definedName name="solver_opt" localSheetId="43" hidden="1">'COM DO 17'!#REF!</definedName>
    <definedName name="solver_opt" localSheetId="56" hidden="1">'COM DO 18'!#REF!</definedName>
    <definedName name="solver_opt" localSheetId="68" hidden="1">'COM DO 19'!#REF!</definedName>
    <definedName name="solver_opt" localSheetId="8" hidden="1">'CSS 3P 14'!#REF!</definedName>
    <definedName name="solver_opt" localSheetId="20" hidden="1">'CSS 3P 15'!#REF!</definedName>
    <definedName name="solver_opt" localSheetId="32" hidden="1">'CSS 3P 16'!#REF!</definedName>
    <definedName name="solver_opt" localSheetId="44" hidden="1">'CSS 3P 17'!#REF!</definedName>
    <definedName name="solver_opt" localSheetId="57" hidden="1">'CSS 3P 18'!#REF!</definedName>
    <definedName name="solver_opt" localSheetId="69" hidden="1">'CSS 3P 19'!#REF!</definedName>
    <definedName name="solver_opt" localSheetId="9" hidden="1">'CSS DO 14'!#REF!</definedName>
    <definedName name="solver_opt" localSheetId="21" hidden="1">'CSS DO 15'!#REF!</definedName>
    <definedName name="solver_opt" localSheetId="33" hidden="1">'CSS DO 16'!#REF!</definedName>
    <definedName name="solver_opt" localSheetId="45" hidden="1">'CSS DO 17'!#REF!</definedName>
    <definedName name="solver_opt" localSheetId="58" hidden="1">'CSS DO 18'!#REF!</definedName>
    <definedName name="solver_opt" localSheetId="70" hidden="1">'CSS DO 19'!#REF!</definedName>
    <definedName name="solver_opt" localSheetId="10" hidden="1">'LOI 3P 14'!#REF!</definedName>
    <definedName name="solver_opt" localSheetId="22" hidden="1">'LOI 3P 15'!#REF!</definedName>
    <definedName name="solver_opt" localSheetId="34" hidden="1">'LOI 3P 16'!#REF!</definedName>
    <definedName name="solver_opt" localSheetId="46" hidden="1">'LOI 3P 17'!#REF!</definedName>
    <definedName name="solver_opt" localSheetId="59" hidden="1">'LOI 3P 18'!#REF!</definedName>
    <definedName name="solver_opt" localSheetId="71" hidden="1">'LOI 3P 19'!#REF!</definedName>
    <definedName name="solver_opt" localSheetId="11" hidden="1">'LOI DO 14'!#REF!</definedName>
    <definedName name="solver_opt" localSheetId="23" hidden="1">'LOI DO 15'!#REF!</definedName>
    <definedName name="solver_opt" localSheetId="35" hidden="1">'LOI DO 16'!#REF!</definedName>
    <definedName name="solver_opt" localSheetId="47" hidden="1">'LOI DO 17'!#REF!</definedName>
    <definedName name="solver_opt" localSheetId="60" hidden="1">'LOI DO 18'!#REF!</definedName>
    <definedName name="solver_opt" localSheetId="72" hidden="1">'LOI DO 19'!#REF!</definedName>
    <definedName name="solver_opt" localSheetId="12" hidden="1">'NPO 3P 14'!#REF!</definedName>
    <definedName name="solver_opt" localSheetId="24" hidden="1">'NPO 3P 15'!#REF!</definedName>
    <definedName name="solver_opt" localSheetId="36" hidden="1">'NPO 3P 16'!#REF!</definedName>
    <definedName name="solver_opt" localSheetId="48" hidden="1">'NPO 3P 17'!#REF!</definedName>
    <definedName name="solver_opt" localSheetId="61" hidden="1">'NPO 3P 18'!#REF!</definedName>
    <definedName name="solver_opt" localSheetId="73" hidden="1">'NPO 3P 19'!#REF!</definedName>
    <definedName name="solver_opt" localSheetId="13" hidden="1">'NPO DO 14'!#REF!</definedName>
    <definedName name="solver_opt" localSheetId="25" hidden="1">'NPO DO 15'!#REF!</definedName>
    <definedName name="solver_opt" localSheetId="37" hidden="1">'NPO DO 16'!#REF!</definedName>
    <definedName name="solver_opt" localSheetId="49" hidden="1">'NPO DO 17'!#REF!</definedName>
    <definedName name="solver_opt" localSheetId="62" hidden="1">'NPO DO 18'!#REF!</definedName>
    <definedName name="solver_opt" localSheetId="74" hidden="1">'NPO DO 19'!#REF!</definedName>
    <definedName name="solver_opt" localSheetId="14" hidden="1">'P&amp;G 3P 14'!#REF!</definedName>
    <definedName name="solver_opt" localSheetId="26" hidden="1">'P&amp;G 3P 15'!#REF!</definedName>
    <definedName name="solver_opt" localSheetId="38" hidden="1">'P&amp;G 3P 16'!#REF!</definedName>
    <definedName name="solver_opt" localSheetId="50" hidden="1">'P&amp;G 3P 17'!#REF!</definedName>
    <definedName name="solver_opt" localSheetId="63" hidden="1">'P&amp;G 3P 18'!#REF!</definedName>
    <definedName name="solver_opt" localSheetId="75" hidden="1">'P&amp;G 3P 19'!#REF!</definedName>
    <definedName name="solver_opt" localSheetId="15" hidden="1">'P&amp;G DO 14'!#REF!</definedName>
    <definedName name="solver_opt" localSheetId="27" hidden="1">'P&amp;G DO 15'!#REF!</definedName>
    <definedName name="solver_opt" localSheetId="39" hidden="1">'P&amp;G DO 16'!#REF!</definedName>
    <definedName name="solver_opt" localSheetId="51" hidden="1">'P&amp;G DO 17'!#REF!</definedName>
    <definedName name="solver_opt" localSheetId="64" hidden="1">'P&amp;G DO 18'!#REF!</definedName>
    <definedName name="solver_opt" localSheetId="76" hidden="1">'P&amp;G DO 19'!#REF!</definedName>
    <definedName name="solver_opt" localSheetId="16" hidden="1">'RES 3P 14'!#REF!</definedName>
    <definedName name="solver_opt" localSheetId="28" hidden="1">'RES 3P 15'!#REF!</definedName>
    <definedName name="solver_opt" localSheetId="40" hidden="1">'RES 3P 16'!#REF!</definedName>
    <definedName name="solver_opt" localSheetId="53" hidden="1">'RES 3P 17'!#REF!</definedName>
    <definedName name="solver_opt" localSheetId="65" hidden="1">'RES 3P 18'!#REF!</definedName>
    <definedName name="solver_opt" localSheetId="77" hidden="1">'RES 3P 19'!#REF!</definedName>
    <definedName name="solver_opt" localSheetId="17" hidden="1">'RES DO 14'!#REF!</definedName>
    <definedName name="solver_opt" localSheetId="29" hidden="1">'RES DO 15'!#REF!</definedName>
    <definedName name="solver_opt" localSheetId="41" hidden="1">'RES DO 16'!#REF!</definedName>
    <definedName name="solver_opt" localSheetId="54" hidden="1">'RES DO 17'!#REF!</definedName>
    <definedName name="solver_opt" localSheetId="66" hidden="1">'RES DO 18'!#REF!</definedName>
    <definedName name="solver_opt" localSheetId="78" hidden="1">'RES DO 19'!#REF!</definedName>
    <definedName name="solver_pre" localSheetId="6" hidden="1">0.000001</definedName>
    <definedName name="solver_pre" localSheetId="18" hidden="1">0.000001</definedName>
    <definedName name="solver_pre" localSheetId="30" hidden="1">0.000001</definedName>
    <definedName name="solver_pre" localSheetId="42" hidden="1">0.000001</definedName>
    <definedName name="solver_pre" localSheetId="52" hidden="1">0.000001</definedName>
    <definedName name="solver_pre" localSheetId="55" hidden="1">0.000001</definedName>
    <definedName name="solver_pre" localSheetId="67" hidden="1">0.000001</definedName>
    <definedName name="solver_pre" localSheetId="7" hidden="1">0.000001</definedName>
    <definedName name="solver_pre" localSheetId="19" hidden="1">0.000001</definedName>
    <definedName name="solver_pre" localSheetId="31" hidden="1">0.000001</definedName>
    <definedName name="solver_pre" localSheetId="43" hidden="1">0.000001</definedName>
    <definedName name="solver_pre" localSheetId="56" hidden="1">0.000001</definedName>
    <definedName name="solver_pre" localSheetId="68" hidden="1">0.000001</definedName>
    <definedName name="solver_pre" localSheetId="8" hidden="1">0.000001</definedName>
    <definedName name="solver_pre" localSheetId="20" hidden="1">0.000001</definedName>
    <definedName name="solver_pre" localSheetId="32" hidden="1">0.000001</definedName>
    <definedName name="solver_pre" localSheetId="44" hidden="1">0.000001</definedName>
    <definedName name="solver_pre" localSheetId="57" hidden="1">0.000001</definedName>
    <definedName name="solver_pre" localSheetId="69" hidden="1">0.000001</definedName>
    <definedName name="solver_pre" localSheetId="9" hidden="1">0.000001</definedName>
    <definedName name="solver_pre" localSheetId="21" hidden="1">0.000001</definedName>
    <definedName name="solver_pre" localSheetId="33" hidden="1">0.000001</definedName>
    <definedName name="solver_pre" localSheetId="45" hidden="1">0.000001</definedName>
    <definedName name="solver_pre" localSheetId="58" hidden="1">0.000001</definedName>
    <definedName name="solver_pre" localSheetId="70" hidden="1">0.000001</definedName>
    <definedName name="solver_pre" localSheetId="10" hidden="1">0.000001</definedName>
    <definedName name="solver_pre" localSheetId="22" hidden="1">0.000001</definedName>
    <definedName name="solver_pre" localSheetId="34" hidden="1">0.000001</definedName>
    <definedName name="solver_pre" localSheetId="46" hidden="1">0.000001</definedName>
    <definedName name="solver_pre" localSheetId="59" hidden="1">0.000001</definedName>
    <definedName name="solver_pre" localSheetId="71" hidden="1">0.000001</definedName>
    <definedName name="solver_pre" localSheetId="11" hidden="1">0.000001</definedName>
    <definedName name="solver_pre" localSheetId="23" hidden="1">0.000001</definedName>
    <definedName name="solver_pre" localSheetId="35" hidden="1">0.000001</definedName>
    <definedName name="solver_pre" localSheetId="47" hidden="1">0.000001</definedName>
    <definedName name="solver_pre" localSheetId="60" hidden="1">0.000001</definedName>
    <definedName name="solver_pre" localSheetId="72" hidden="1">0.000001</definedName>
    <definedName name="solver_pre" localSheetId="12" hidden="1">0.000001</definedName>
    <definedName name="solver_pre" localSheetId="24" hidden="1">0.000001</definedName>
    <definedName name="solver_pre" localSheetId="36" hidden="1">0.000001</definedName>
    <definedName name="solver_pre" localSheetId="48" hidden="1">0.000001</definedName>
    <definedName name="solver_pre" localSheetId="61" hidden="1">0.000001</definedName>
    <definedName name="solver_pre" localSheetId="73" hidden="1">0.000001</definedName>
    <definedName name="solver_pre" localSheetId="13" hidden="1">0.000001</definedName>
    <definedName name="solver_pre" localSheetId="25" hidden="1">0.000001</definedName>
    <definedName name="solver_pre" localSheetId="37" hidden="1">0.000001</definedName>
    <definedName name="solver_pre" localSheetId="49" hidden="1">0.000001</definedName>
    <definedName name="solver_pre" localSheetId="62" hidden="1">0.000001</definedName>
    <definedName name="solver_pre" localSheetId="74" hidden="1">0.000001</definedName>
    <definedName name="solver_pre" localSheetId="14" hidden="1">0.000001</definedName>
    <definedName name="solver_pre" localSheetId="26" hidden="1">0.000001</definedName>
    <definedName name="solver_pre" localSheetId="38" hidden="1">0.000001</definedName>
    <definedName name="solver_pre" localSheetId="50" hidden="1">0.000001</definedName>
    <definedName name="solver_pre" localSheetId="63" hidden="1">0.000001</definedName>
    <definedName name="solver_pre" localSheetId="75" hidden="1">0.000001</definedName>
    <definedName name="solver_pre" localSheetId="15" hidden="1">0.000001</definedName>
    <definedName name="solver_pre" localSheetId="27" hidden="1">0.000001</definedName>
    <definedName name="solver_pre" localSheetId="39" hidden="1">0.000001</definedName>
    <definedName name="solver_pre" localSheetId="51" hidden="1">0.000001</definedName>
    <definedName name="solver_pre" localSheetId="64" hidden="1">0.000001</definedName>
    <definedName name="solver_pre" localSheetId="76" hidden="1">0.000001</definedName>
    <definedName name="solver_pre" localSheetId="16" hidden="1">0.000001</definedName>
    <definedName name="solver_pre" localSheetId="28" hidden="1">0.000001</definedName>
    <definedName name="solver_pre" localSheetId="40" hidden="1">0.000001</definedName>
    <definedName name="solver_pre" localSheetId="53" hidden="1">0.000001</definedName>
    <definedName name="solver_pre" localSheetId="65" hidden="1">0.000001</definedName>
    <definedName name="solver_pre" localSheetId="77" hidden="1">0.000001</definedName>
    <definedName name="solver_pre" localSheetId="17" hidden="1">0.000001</definedName>
    <definedName name="solver_pre" localSheetId="29" hidden="1">0.000001</definedName>
    <definedName name="solver_pre" localSheetId="41" hidden="1">0.000001</definedName>
    <definedName name="solver_pre" localSheetId="54" hidden="1">0.000001</definedName>
    <definedName name="solver_pre" localSheetId="66" hidden="1">0.000001</definedName>
    <definedName name="solver_pre" localSheetId="78" hidden="1">0.000001</definedName>
    <definedName name="solver_scl" localSheetId="6" hidden="1">2</definedName>
    <definedName name="solver_scl" localSheetId="18" hidden="1">2</definedName>
    <definedName name="solver_scl" localSheetId="30" hidden="1">2</definedName>
    <definedName name="solver_scl" localSheetId="42" hidden="1">2</definedName>
    <definedName name="solver_scl" localSheetId="52" hidden="1">2</definedName>
    <definedName name="solver_scl" localSheetId="55" hidden="1">2</definedName>
    <definedName name="solver_scl" localSheetId="67" hidden="1">2</definedName>
    <definedName name="solver_scl" localSheetId="7" hidden="1">2</definedName>
    <definedName name="solver_scl" localSheetId="19" hidden="1">2</definedName>
    <definedName name="solver_scl" localSheetId="31" hidden="1">2</definedName>
    <definedName name="solver_scl" localSheetId="43" hidden="1">2</definedName>
    <definedName name="solver_scl" localSheetId="56" hidden="1">2</definedName>
    <definedName name="solver_scl" localSheetId="68" hidden="1">2</definedName>
    <definedName name="solver_scl" localSheetId="8" hidden="1">2</definedName>
    <definedName name="solver_scl" localSheetId="20" hidden="1">2</definedName>
    <definedName name="solver_scl" localSheetId="32" hidden="1">2</definedName>
    <definedName name="solver_scl" localSheetId="44" hidden="1">2</definedName>
    <definedName name="solver_scl" localSheetId="57" hidden="1">2</definedName>
    <definedName name="solver_scl" localSheetId="69" hidden="1">2</definedName>
    <definedName name="solver_scl" localSheetId="9" hidden="1">2</definedName>
    <definedName name="solver_scl" localSheetId="21" hidden="1">2</definedName>
    <definedName name="solver_scl" localSheetId="33" hidden="1">2</definedName>
    <definedName name="solver_scl" localSheetId="45" hidden="1">2</definedName>
    <definedName name="solver_scl" localSheetId="58" hidden="1">2</definedName>
    <definedName name="solver_scl" localSheetId="70" hidden="1">2</definedName>
    <definedName name="solver_scl" localSheetId="10" hidden="1">2</definedName>
    <definedName name="solver_scl" localSheetId="22" hidden="1">2</definedName>
    <definedName name="solver_scl" localSheetId="34" hidden="1">2</definedName>
    <definedName name="solver_scl" localSheetId="46" hidden="1">2</definedName>
    <definedName name="solver_scl" localSheetId="59" hidden="1">2</definedName>
    <definedName name="solver_scl" localSheetId="71" hidden="1">2</definedName>
    <definedName name="solver_scl" localSheetId="11" hidden="1">2</definedName>
    <definedName name="solver_scl" localSheetId="23" hidden="1">2</definedName>
    <definedName name="solver_scl" localSheetId="35" hidden="1">2</definedName>
    <definedName name="solver_scl" localSheetId="47" hidden="1">2</definedName>
    <definedName name="solver_scl" localSheetId="60" hidden="1">2</definedName>
    <definedName name="solver_scl" localSheetId="72" hidden="1">2</definedName>
    <definedName name="solver_scl" localSheetId="12" hidden="1">2</definedName>
    <definedName name="solver_scl" localSheetId="24" hidden="1">2</definedName>
    <definedName name="solver_scl" localSheetId="36" hidden="1">2</definedName>
    <definedName name="solver_scl" localSheetId="48" hidden="1">2</definedName>
    <definedName name="solver_scl" localSheetId="61" hidden="1">2</definedName>
    <definedName name="solver_scl" localSheetId="73" hidden="1">2</definedName>
    <definedName name="solver_scl" localSheetId="13" hidden="1">2</definedName>
    <definedName name="solver_scl" localSheetId="25" hidden="1">2</definedName>
    <definedName name="solver_scl" localSheetId="37" hidden="1">2</definedName>
    <definedName name="solver_scl" localSheetId="49" hidden="1">2</definedName>
    <definedName name="solver_scl" localSheetId="62" hidden="1">2</definedName>
    <definedName name="solver_scl" localSheetId="74" hidden="1">2</definedName>
    <definedName name="solver_scl" localSheetId="14" hidden="1">2</definedName>
    <definedName name="solver_scl" localSheetId="26" hidden="1">2</definedName>
    <definedName name="solver_scl" localSheetId="38" hidden="1">2</definedName>
    <definedName name="solver_scl" localSheetId="50" hidden="1">2</definedName>
    <definedName name="solver_scl" localSheetId="63" hidden="1">2</definedName>
    <definedName name="solver_scl" localSheetId="75" hidden="1">2</definedName>
    <definedName name="solver_scl" localSheetId="15" hidden="1">2</definedName>
    <definedName name="solver_scl" localSheetId="27" hidden="1">2</definedName>
    <definedName name="solver_scl" localSheetId="39" hidden="1">2</definedName>
    <definedName name="solver_scl" localSheetId="51" hidden="1">2</definedName>
    <definedName name="solver_scl" localSheetId="64" hidden="1">2</definedName>
    <definedName name="solver_scl" localSheetId="76" hidden="1">2</definedName>
    <definedName name="solver_scl" localSheetId="16" hidden="1">2</definedName>
    <definedName name="solver_scl" localSheetId="28" hidden="1">2</definedName>
    <definedName name="solver_scl" localSheetId="40" hidden="1">2</definedName>
    <definedName name="solver_scl" localSheetId="53" hidden="1">2</definedName>
    <definedName name="solver_scl" localSheetId="65" hidden="1">2</definedName>
    <definedName name="solver_scl" localSheetId="77" hidden="1">2</definedName>
    <definedName name="solver_scl" localSheetId="17" hidden="1">2</definedName>
    <definedName name="solver_scl" localSheetId="29" hidden="1">2</definedName>
    <definedName name="solver_scl" localSheetId="41" hidden="1">2</definedName>
    <definedName name="solver_scl" localSheetId="54" hidden="1">2</definedName>
    <definedName name="solver_scl" localSheetId="66" hidden="1">2</definedName>
    <definedName name="solver_scl" localSheetId="78" hidden="1">2</definedName>
    <definedName name="solver_sho" localSheetId="6" hidden="1">2</definedName>
    <definedName name="solver_sho" localSheetId="18" hidden="1">2</definedName>
    <definedName name="solver_sho" localSheetId="30" hidden="1">2</definedName>
    <definedName name="solver_sho" localSheetId="42" hidden="1">2</definedName>
    <definedName name="solver_sho" localSheetId="52" hidden="1">2</definedName>
    <definedName name="solver_sho" localSheetId="55" hidden="1">2</definedName>
    <definedName name="solver_sho" localSheetId="67" hidden="1">2</definedName>
    <definedName name="solver_sho" localSheetId="7" hidden="1">2</definedName>
    <definedName name="solver_sho" localSheetId="19" hidden="1">2</definedName>
    <definedName name="solver_sho" localSheetId="31" hidden="1">2</definedName>
    <definedName name="solver_sho" localSheetId="43" hidden="1">2</definedName>
    <definedName name="solver_sho" localSheetId="56" hidden="1">2</definedName>
    <definedName name="solver_sho" localSheetId="68" hidden="1">2</definedName>
    <definedName name="solver_sho" localSheetId="8" hidden="1">2</definedName>
    <definedName name="solver_sho" localSheetId="20" hidden="1">2</definedName>
    <definedName name="solver_sho" localSheetId="32" hidden="1">2</definedName>
    <definedName name="solver_sho" localSheetId="44" hidden="1">2</definedName>
    <definedName name="solver_sho" localSheetId="57" hidden="1">2</definedName>
    <definedName name="solver_sho" localSheetId="69" hidden="1">2</definedName>
    <definedName name="solver_sho" localSheetId="9" hidden="1">2</definedName>
    <definedName name="solver_sho" localSheetId="21" hidden="1">2</definedName>
    <definedName name="solver_sho" localSheetId="33" hidden="1">2</definedName>
    <definedName name="solver_sho" localSheetId="45" hidden="1">2</definedName>
    <definedName name="solver_sho" localSheetId="58" hidden="1">2</definedName>
    <definedName name="solver_sho" localSheetId="70" hidden="1">2</definedName>
    <definedName name="solver_sho" localSheetId="10" hidden="1">2</definedName>
    <definedName name="solver_sho" localSheetId="22" hidden="1">2</definedName>
    <definedName name="solver_sho" localSheetId="34" hidden="1">2</definedName>
    <definedName name="solver_sho" localSheetId="46" hidden="1">2</definedName>
    <definedName name="solver_sho" localSheetId="59" hidden="1">2</definedName>
    <definedName name="solver_sho" localSheetId="71" hidden="1">2</definedName>
    <definedName name="solver_sho" localSheetId="11" hidden="1">2</definedName>
    <definedName name="solver_sho" localSheetId="23" hidden="1">2</definedName>
    <definedName name="solver_sho" localSheetId="35" hidden="1">2</definedName>
    <definedName name="solver_sho" localSheetId="47" hidden="1">2</definedName>
    <definedName name="solver_sho" localSheetId="60" hidden="1">2</definedName>
    <definedName name="solver_sho" localSheetId="72" hidden="1">2</definedName>
    <definedName name="solver_sho" localSheetId="12" hidden="1">2</definedName>
    <definedName name="solver_sho" localSheetId="24" hidden="1">2</definedName>
    <definedName name="solver_sho" localSheetId="36" hidden="1">2</definedName>
    <definedName name="solver_sho" localSheetId="48" hidden="1">2</definedName>
    <definedName name="solver_sho" localSheetId="61" hidden="1">2</definedName>
    <definedName name="solver_sho" localSheetId="73" hidden="1">2</definedName>
    <definedName name="solver_sho" localSheetId="13" hidden="1">2</definedName>
    <definedName name="solver_sho" localSheetId="25" hidden="1">2</definedName>
    <definedName name="solver_sho" localSheetId="37" hidden="1">2</definedName>
    <definedName name="solver_sho" localSheetId="49" hidden="1">2</definedName>
    <definedName name="solver_sho" localSheetId="62" hidden="1">2</definedName>
    <definedName name="solver_sho" localSheetId="74" hidden="1">2</definedName>
    <definedName name="solver_sho" localSheetId="14" hidden="1">2</definedName>
    <definedName name="solver_sho" localSheetId="26" hidden="1">2</definedName>
    <definedName name="solver_sho" localSheetId="38" hidden="1">2</definedName>
    <definedName name="solver_sho" localSheetId="50" hidden="1">2</definedName>
    <definedName name="solver_sho" localSheetId="63" hidden="1">2</definedName>
    <definedName name="solver_sho" localSheetId="75" hidden="1">2</definedName>
    <definedName name="solver_sho" localSheetId="15" hidden="1">2</definedName>
    <definedName name="solver_sho" localSheetId="27" hidden="1">2</definedName>
    <definedName name="solver_sho" localSheetId="39" hidden="1">2</definedName>
    <definedName name="solver_sho" localSheetId="51" hidden="1">2</definedName>
    <definedName name="solver_sho" localSheetId="64" hidden="1">2</definedName>
    <definedName name="solver_sho" localSheetId="76" hidden="1">2</definedName>
    <definedName name="solver_sho" localSheetId="16" hidden="1">2</definedName>
    <definedName name="solver_sho" localSheetId="28" hidden="1">2</definedName>
    <definedName name="solver_sho" localSheetId="40" hidden="1">2</definedName>
    <definedName name="solver_sho" localSheetId="53" hidden="1">2</definedName>
    <definedName name="solver_sho" localSheetId="65" hidden="1">2</definedName>
    <definedName name="solver_sho" localSheetId="77" hidden="1">2</definedName>
    <definedName name="solver_sho" localSheetId="17" hidden="1">2</definedName>
    <definedName name="solver_sho" localSheetId="29" hidden="1">2</definedName>
    <definedName name="solver_sho" localSheetId="41" hidden="1">2</definedName>
    <definedName name="solver_sho" localSheetId="54" hidden="1">2</definedName>
    <definedName name="solver_sho" localSheetId="66" hidden="1">2</definedName>
    <definedName name="solver_sho" localSheetId="78" hidden="1">2</definedName>
    <definedName name="solver_tim" localSheetId="6" hidden="1">100</definedName>
    <definedName name="solver_tim" localSheetId="18" hidden="1">100</definedName>
    <definedName name="solver_tim" localSheetId="30" hidden="1">100</definedName>
    <definedName name="solver_tim" localSheetId="42" hidden="1">100</definedName>
    <definedName name="solver_tim" localSheetId="52" hidden="1">100</definedName>
    <definedName name="solver_tim" localSheetId="55" hidden="1">100</definedName>
    <definedName name="solver_tim" localSheetId="67" hidden="1">100</definedName>
    <definedName name="solver_tim" localSheetId="7" hidden="1">100</definedName>
    <definedName name="solver_tim" localSheetId="19" hidden="1">100</definedName>
    <definedName name="solver_tim" localSheetId="31" hidden="1">100</definedName>
    <definedName name="solver_tim" localSheetId="43" hidden="1">100</definedName>
    <definedName name="solver_tim" localSheetId="56" hidden="1">100</definedName>
    <definedName name="solver_tim" localSheetId="68" hidden="1">100</definedName>
    <definedName name="solver_tim" localSheetId="8" hidden="1">100</definedName>
    <definedName name="solver_tim" localSheetId="20" hidden="1">100</definedName>
    <definedName name="solver_tim" localSheetId="32" hidden="1">100</definedName>
    <definedName name="solver_tim" localSheetId="44" hidden="1">100</definedName>
    <definedName name="solver_tim" localSheetId="57" hidden="1">100</definedName>
    <definedName name="solver_tim" localSheetId="69" hidden="1">100</definedName>
    <definedName name="solver_tim" localSheetId="9" hidden="1">100</definedName>
    <definedName name="solver_tim" localSheetId="21" hidden="1">100</definedName>
    <definedName name="solver_tim" localSheetId="33" hidden="1">100</definedName>
    <definedName name="solver_tim" localSheetId="45" hidden="1">100</definedName>
    <definedName name="solver_tim" localSheetId="58" hidden="1">100</definedName>
    <definedName name="solver_tim" localSheetId="70" hidden="1">100</definedName>
    <definedName name="solver_tim" localSheetId="10" hidden="1">100</definedName>
    <definedName name="solver_tim" localSheetId="22" hidden="1">100</definedName>
    <definedName name="solver_tim" localSheetId="34" hidden="1">100</definedName>
    <definedName name="solver_tim" localSheetId="46" hidden="1">100</definedName>
    <definedName name="solver_tim" localSheetId="59" hidden="1">100</definedName>
    <definedName name="solver_tim" localSheetId="71" hidden="1">100</definedName>
    <definedName name="solver_tim" localSheetId="11" hidden="1">100</definedName>
    <definedName name="solver_tim" localSheetId="23" hidden="1">100</definedName>
    <definedName name="solver_tim" localSheetId="35" hidden="1">100</definedName>
    <definedName name="solver_tim" localSheetId="47" hidden="1">100</definedName>
    <definedName name="solver_tim" localSheetId="60" hidden="1">100</definedName>
    <definedName name="solver_tim" localSheetId="72" hidden="1">100</definedName>
    <definedName name="solver_tim" localSheetId="12" hidden="1">100</definedName>
    <definedName name="solver_tim" localSheetId="24" hidden="1">100</definedName>
    <definedName name="solver_tim" localSheetId="36" hidden="1">100</definedName>
    <definedName name="solver_tim" localSheetId="48" hidden="1">100</definedName>
    <definedName name="solver_tim" localSheetId="61" hidden="1">100</definedName>
    <definedName name="solver_tim" localSheetId="73" hidden="1">100</definedName>
    <definedName name="solver_tim" localSheetId="13" hidden="1">100</definedName>
    <definedName name="solver_tim" localSheetId="25" hidden="1">100</definedName>
    <definedName name="solver_tim" localSheetId="37" hidden="1">100</definedName>
    <definedName name="solver_tim" localSheetId="49" hidden="1">100</definedName>
    <definedName name="solver_tim" localSheetId="62" hidden="1">100</definedName>
    <definedName name="solver_tim" localSheetId="74" hidden="1">100</definedName>
    <definedName name="solver_tim" localSheetId="14" hidden="1">100</definedName>
    <definedName name="solver_tim" localSheetId="26" hidden="1">100</definedName>
    <definedName name="solver_tim" localSheetId="38" hidden="1">100</definedName>
    <definedName name="solver_tim" localSheetId="50" hidden="1">100</definedName>
    <definedName name="solver_tim" localSheetId="63" hidden="1">100</definedName>
    <definedName name="solver_tim" localSheetId="75" hidden="1">100</definedName>
    <definedName name="solver_tim" localSheetId="15" hidden="1">100</definedName>
    <definedName name="solver_tim" localSheetId="27" hidden="1">100</definedName>
    <definedName name="solver_tim" localSheetId="39" hidden="1">100</definedName>
    <definedName name="solver_tim" localSheetId="51" hidden="1">100</definedName>
    <definedName name="solver_tim" localSheetId="64" hidden="1">100</definedName>
    <definedName name="solver_tim" localSheetId="76" hidden="1">100</definedName>
    <definedName name="solver_tim" localSheetId="16" hidden="1">100</definedName>
    <definedName name="solver_tim" localSheetId="28" hidden="1">100</definedName>
    <definedName name="solver_tim" localSheetId="40" hidden="1">100</definedName>
    <definedName name="solver_tim" localSheetId="53" hidden="1">100</definedName>
    <definedName name="solver_tim" localSheetId="65" hidden="1">100</definedName>
    <definedName name="solver_tim" localSheetId="77" hidden="1">100</definedName>
    <definedName name="solver_tim" localSheetId="17" hidden="1">100</definedName>
    <definedName name="solver_tim" localSheetId="29" hidden="1">100</definedName>
    <definedName name="solver_tim" localSheetId="41" hidden="1">100</definedName>
    <definedName name="solver_tim" localSheetId="54" hidden="1">100</definedName>
    <definedName name="solver_tim" localSheetId="66" hidden="1">100</definedName>
    <definedName name="solver_tim" localSheetId="78" hidden="1">100</definedName>
    <definedName name="solver_tol" localSheetId="6" hidden="1">0.05</definedName>
    <definedName name="solver_tol" localSheetId="18" hidden="1">0.05</definedName>
    <definedName name="solver_tol" localSheetId="30" hidden="1">0.05</definedName>
    <definedName name="solver_tol" localSheetId="42" hidden="1">0.05</definedName>
    <definedName name="solver_tol" localSheetId="52" hidden="1">0.05</definedName>
    <definedName name="solver_tol" localSheetId="55" hidden="1">0.05</definedName>
    <definedName name="solver_tol" localSheetId="67" hidden="1">0.05</definedName>
    <definedName name="solver_tol" localSheetId="7" hidden="1">0.05</definedName>
    <definedName name="solver_tol" localSheetId="19" hidden="1">0.05</definedName>
    <definedName name="solver_tol" localSheetId="31" hidden="1">0.05</definedName>
    <definedName name="solver_tol" localSheetId="43" hidden="1">0.05</definedName>
    <definedName name="solver_tol" localSheetId="56" hidden="1">0.05</definedName>
    <definedName name="solver_tol" localSheetId="68" hidden="1">0.05</definedName>
    <definedName name="solver_tol" localSheetId="8" hidden="1">0.05</definedName>
    <definedName name="solver_tol" localSheetId="20" hidden="1">0.05</definedName>
    <definedName name="solver_tol" localSheetId="32" hidden="1">0.05</definedName>
    <definedName name="solver_tol" localSheetId="44" hidden="1">0.05</definedName>
    <definedName name="solver_tol" localSheetId="57" hidden="1">0.05</definedName>
    <definedName name="solver_tol" localSheetId="69" hidden="1">0.05</definedName>
    <definedName name="solver_tol" localSheetId="9" hidden="1">0.05</definedName>
    <definedName name="solver_tol" localSheetId="21" hidden="1">0.05</definedName>
    <definedName name="solver_tol" localSheetId="33" hidden="1">0.05</definedName>
    <definedName name="solver_tol" localSheetId="45" hidden="1">0.05</definedName>
    <definedName name="solver_tol" localSheetId="58" hidden="1">0.05</definedName>
    <definedName name="solver_tol" localSheetId="70" hidden="1">0.05</definedName>
    <definedName name="solver_tol" localSheetId="10" hidden="1">0.05</definedName>
    <definedName name="solver_tol" localSheetId="22" hidden="1">0.05</definedName>
    <definedName name="solver_tol" localSheetId="34" hidden="1">0.05</definedName>
    <definedName name="solver_tol" localSheetId="46" hidden="1">0.05</definedName>
    <definedName name="solver_tol" localSheetId="59" hidden="1">0.05</definedName>
    <definedName name="solver_tol" localSheetId="71" hidden="1">0.05</definedName>
    <definedName name="solver_tol" localSheetId="11" hidden="1">0.05</definedName>
    <definedName name="solver_tol" localSheetId="23" hidden="1">0.05</definedName>
    <definedName name="solver_tol" localSheetId="35" hidden="1">0.05</definedName>
    <definedName name="solver_tol" localSheetId="47" hidden="1">0.05</definedName>
    <definedName name="solver_tol" localSheetId="60" hidden="1">0.05</definedName>
    <definedName name="solver_tol" localSheetId="72" hidden="1">0.05</definedName>
    <definedName name="solver_tol" localSheetId="12" hidden="1">0.05</definedName>
    <definedName name="solver_tol" localSheetId="24" hidden="1">0.05</definedName>
    <definedName name="solver_tol" localSheetId="36" hidden="1">0.05</definedName>
    <definedName name="solver_tol" localSheetId="48" hidden="1">0.05</definedName>
    <definedName name="solver_tol" localSheetId="61" hidden="1">0.05</definedName>
    <definedName name="solver_tol" localSheetId="73" hidden="1">0.05</definedName>
    <definedName name="solver_tol" localSheetId="13" hidden="1">0.05</definedName>
    <definedName name="solver_tol" localSheetId="25" hidden="1">0.05</definedName>
    <definedName name="solver_tol" localSheetId="37" hidden="1">0.05</definedName>
    <definedName name="solver_tol" localSheetId="49" hidden="1">0.05</definedName>
    <definedName name="solver_tol" localSheetId="62" hidden="1">0.05</definedName>
    <definedName name="solver_tol" localSheetId="74" hidden="1">0.05</definedName>
    <definedName name="solver_tol" localSheetId="14" hidden="1">0.05</definedName>
    <definedName name="solver_tol" localSheetId="26" hidden="1">0.05</definedName>
    <definedName name="solver_tol" localSheetId="38" hidden="1">0.05</definedName>
    <definedName name="solver_tol" localSheetId="50" hidden="1">0.05</definedName>
    <definedName name="solver_tol" localSheetId="63" hidden="1">0.05</definedName>
    <definedName name="solver_tol" localSheetId="75" hidden="1">0.05</definedName>
    <definedName name="solver_tol" localSheetId="15" hidden="1">0.05</definedName>
    <definedName name="solver_tol" localSheetId="27" hidden="1">0.05</definedName>
    <definedName name="solver_tol" localSheetId="39" hidden="1">0.05</definedName>
    <definedName name="solver_tol" localSheetId="51" hidden="1">0.05</definedName>
    <definedName name="solver_tol" localSheetId="64" hidden="1">0.05</definedName>
    <definedName name="solver_tol" localSheetId="76" hidden="1">0.05</definedName>
    <definedName name="solver_tol" localSheetId="16" hidden="1">0.05</definedName>
    <definedName name="solver_tol" localSheetId="28" hidden="1">0.05</definedName>
    <definedName name="solver_tol" localSheetId="40" hidden="1">0.05</definedName>
    <definedName name="solver_tol" localSheetId="53" hidden="1">0.05</definedName>
    <definedName name="solver_tol" localSheetId="65" hidden="1">0.05</definedName>
    <definedName name="solver_tol" localSheetId="77" hidden="1">0.05</definedName>
    <definedName name="solver_tol" localSheetId="17" hidden="1">0.05</definedName>
    <definedName name="solver_tol" localSheetId="29" hidden="1">0.05</definedName>
    <definedName name="solver_tol" localSheetId="41" hidden="1">0.05</definedName>
    <definedName name="solver_tol" localSheetId="54" hidden="1">0.05</definedName>
    <definedName name="solver_tol" localSheetId="66" hidden="1">0.05</definedName>
    <definedName name="solver_tol" localSheetId="78" hidden="1">0.05</definedName>
    <definedName name="solver_typ" localSheetId="6" hidden="1">1</definedName>
    <definedName name="solver_typ" localSheetId="18" hidden="1">1</definedName>
    <definedName name="solver_typ" localSheetId="30" hidden="1">1</definedName>
    <definedName name="solver_typ" localSheetId="42" hidden="1">1</definedName>
    <definedName name="solver_typ" localSheetId="52" hidden="1">1</definedName>
    <definedName name="solver_typ" localSheetId="55" hidden="1">1</definedName>
    <definedName name="solver_typ" localSheetId="67" hidden="1">1</definedName>
    <definedName name="solver_typ" localSheetId="7" hidden="1">1</definedName>
    <definedName name="solver_typ" localSheetId="19" hidden="1">1</definedName>
    <definedName name="solver_typ" localSheetId="31" hidden="1">1</definedName>
    <definedName name="solver_typ" localSheetId="43" hidden="1">1</definedName>
    <definedName name="solver_typ" localSheetId="56" hidden="1">1</definedName>
    <definedName name="solver_typ" localSheetId="68" hidden="1">1</definedName>
    <definedName name="solver_typ" localSheetId="8" hidden="1">1</definedName>
    <definedName name="solver_typ" localSheetId="20" hidden="1">1</definedName>
    <definedName name="solver_typ" localSheetId="32" hidden="1">1</definedName>
    <definedName name="solver_typ" localSheetId="44" hidden="1">1</definedName>
    <definedName name="solver_typ" localSheetId="57" hidden="1">1</definedName>
    <definedName name="solver_typ" localSheetId="69" hidden="1">1</definedName>
    <definedName name="solver_typ" localSheetId="9" hidden="1">1</definedName>
    <definedName name="solver_typ" localSheetId="21" hidden="1">1</definedName>
    <definedName name="solver_typ" localSheetId="33" hidden="1">1</definedName>
    <definedName name="solver_typ" localSheetId="45" hidden="1">1</definedName>
    <definedName name="solver_typ" localSheetId="58" hidden="1">1</definedName>
    <definedName name="solver_typ" localSheetId="70" hidden="1">1</definedName>
    <definedName name="solver_typ" localSheetId="10" hidden="1">1</definedName>
    <definedName name="solver_typ" localSheetId="22" hidden="1">1</definedName>
    <definedName name="solver_typ" localSheetId="34" hidden="1">1</definedName>
    <definedName name="solver_typ" localSheetId="46" hidden="1">1</definedName>
    <definedName name="solver_typ" localSheetId="59" hidden="1">1</definedName>
    <definedName name="solver_typ" localSheetId="71" hidden="1">1</definedName>
    <definedName name="solver_typ" localSheetId="11" hidden="1">1</definedName>
    <definedName name="solver_typ" localSheetId="23" hidden="1">1</definedName>
    <definedName name="solver_typ" localSheetId="35" hidden="1">1</definedName>
    <definedName name="solver_typ" localSheetId="47" hidden="1">1</definedName>
    <definedName name="solver_typ" localSheetId="60" hidden="1">1</definedName>
    <definedName name="solver_typ" localSheetId="72" hidden="1">1</definedName>
    <definedName name="solver_typ" localSheetId="12" hidden="1">1</definedName>
    <definedName name="solver_typ" localSheetId="24" hidden="1">1</definedName>
    <definedName name="solver_typ" localSheetId="36" hidden="1">1</definedName>
    <definedName name="solver_typ" localSheetId="48" hidden="1">1</definedName>
    <definedName name="solver_typ" localSheetId="61" hidden="1">1</definedName>
    <definedName name="solver_typ" localSheetId="73" hidden="1">1</definedName>
    <definedName name="solver_typ" localSheetId="13" hidden="1">1</definedName>
    <definedName name="solver_typ" localSheetId="25" hidden="1">1</definedName>
    <definedName name="solver_typ" localSheetId="37" hidden="1">1</definedName>
    <definedName name="solver_typ" localSheetId="49" hidden="1">1</definedName>
    <definedName name="solver_typ" localSheetId="62" hidden="1">1</definedName>
    <definedName name="solver_typ" localSheetId="74" hidden="1">1</definedName>
    <definedName name="solver_typ" localSheetId="14" hidden="1">1</definedName>
    <definedName name="solver_typ" localSheetId="26" hidden="1">1</definedName>
    <definedName name="solver_typ" localSheetId="38" hidden="1">1</definedName>
    <definedName name="solver_typ" localSheetId="50" hidden="1">1</definedName>
    <definedName name="solver_typ" localSheetId="63" hidden="1">1</definedName>
    <definedName name="solver_typ" localSheetId="75" hidden="1">1</definedName>
    <definedName name="solver_typ" localSheetId="15" hidden="1">1</definedName>
    <definedName name="solver_typ" localSheetId="27" hidden="1">1</definedName>
    <definedName name="solver_typ" localSheetId="39" hidden="1">1</definedName>
    <definedName name="solver_typ" localSheetId="51" hidden="1">1</definedName>
    <definedName name="solver_typ" localSheetId="64" hidden="1">1</definedName>
    <definedName name="solver_typ" localSheetId="76" hidden="1">1</definedName>
    <definedName name="solver_typ" localSheetId="16" hidden="1">1</definedName>
    <definedName name="solver_typ" localSheetId="28" hidden="1">1</definedName>
    <definedName name="solver_typ" localSheetId="40" hidden="1">1</definedName>
    <definedName name="solver_typ" localSheetId="53" hidden="1">1</definedName>
    <definedName name="solver_typ" localSheetId="65" hidden="1">1</definedName>
    <definedName name="solver_typ" localSheetId="77" hidden="1">1</definedName>
    <definedName name="solver_typ" localSheetId="17" hidden="1">1</definedName>
    <definedName name="solver_typ" localSheetId="29" hidden="1">1</definedName>
    <definedName name="solver_typ" localSheetId="41" hidden="1">1</definedName>
    <definedName name="solver_typ" localSheetId="54" hidden="1">1</definedName>
    <definedName name="solver_typ" localSheetId="66" hidden="1">1</definedName>
    <definedName name="solver_typ" localSheetId="78" hidden="1">1</definedName>
    <definedName name="solver_val" localSheetId="6" hidden="1">1476</definedName>
    <definedName name="solver_val" localSheetId="18" hidden="1">1476</definedName>
    <definedName name="solver_val" localSheetId="30" hidden="1">1476</definedName>
    <definedName name="solver_val" localSheetId="42" hidden="1">1476</definedName>
    <definedName name="solver_val" localSheetId="52" hidden="1">1476</definedName>
    <definedName name="solver_val" localSheetId="55" hidden="1">1476</definedName>
    <definedName name="solver_val" localSheetId="67" hidden="1">1476</definedName>
    <definedName name="solver_val" localSheetId="7" hidden="1">1476</definedName>
    <definedName name="solver_val" localSheetId="19" hidden="1">1476</definedName>
    <definedName name="solver_val" localSheetId="31" hidden="1">1476</definedName>
    <definedName name="solver_val" localSheetId="43" hidden="1">1476</definedName>
    <definedName name="solver_val" localSheetId="56" hidden="1">1476</definedName>
    <definedName name="solver_val" localSheetId="68" hidden="1">1476</definedName>
    <definedName name="solver_val" localSheetId="8" hidden="1">1476</definedName>
    <definedName name="solver_val" localSheetId="20" hidden="1">1476</definedName>
    <definedName name="solver_val" localSheetId="32" hidden="1">1476</definedName>
    <definedName name="solver_val" localSheetId="44" hidden="1">1476</definedName>
    <definedName name="solver_val" localSheetId="57" hidden="1">1476</definedName>
    <definedName name="solver_val" localSheetId="69" hidden="1">1476</definedName>
    <definedName name="solver_val" localSheetId="9" hidden="1">1476</definedName>
    <definedName name="solver_val" localSheetId="21" hidden="1">1476</definedName>
    <definedName name="solver_val" localSheetId="33" hidden="1">1476</definedName>
    <definedName name="solver_val" localSheetId="45" hidden="1">1476</definedName>
    <definedName name="solver_val" localSheetId="58" hidden="1">1476</definedName>
    <definedName name="solver_val" localSheetId="70" hidden="1">1476</definedName>
    <definedName name="solver_val" localSheetId="10" hidden="1">1476</definedName>
    <definedName name="solver_val" localSheetId="22" hidden="1">1476</definedName>
    <definedName name="solver_val" localSheetId="34" hidden="1">1476</definedName>
    <definedName name="solver_val" localSheetId="46" hidden="1">1476</definedName>
    <definedName name="solver_val" localSheetId="59" hidden="1">1476</definedName>
    <definedName name="solver_val" localSheetId="71" hidden="1">1476</definedName>
    <definedName name="solver_val" localSheetId="11" hidden="1">1476</definedName>
    <definedName name="solver_val" localSheetId="23" hidden="1">1476</definedName>
    <definedName name="solver_val" localSheetId="35" hidden="1">1476</definedName>
    <definedName name="solver_val" localSheetId="47" hidden="1">1476</definedName>
    <definedName name="solver_val" localSheetId="60" hidden="1">1476</definedName>
    <definedName name="solver_val" localSheetId="72" hidden="1">1476</definedName>
    <definedName name="solver_val" localSheetId="12" hidden="1">1476</definedName>
    <definedName name="solver_val" localSheetId="24" hidden="1">1476</definedName>
    <definedName name="solver_val" localSheetId="36" hidden="1">1476</definedName>
    <definedName name="solver_val" localSheetId="48" hidden="1">1476</definedName>
    <definedName name="solver_val" localSheetId="61" hidden="1">1476</definedName>
    <definedName name="solver_val" localSheetId="73" hidden="1">1476</definedName>
    <definedName name="solver_val" localSheetId="13" hidden="1">1476</definedName>
    <definedName name="solver_val" localSheetId="25" hidden="1">1476</definedName>
    <definedName name="solver_val" localSheetId="37" hidden="1">1476</definedName>
    <definedName name="solver_val" localSheetId="49" hidden="1">1476</definedName>
    <definedName name="solver_val" localSheetId="62" hidden="1">1476</definedName>
    <definedName name="solver_val" localSheetId="74" hidden="1">1476</definedName>
    <definedName name="solver_val" localSheetId="14" hidden="1">1476</definedName>
    <definedName name="solver_val" localSheetId="26" hidden="1">1476</definedName>
    <definedName name="solver_val" localSheetId="38" hidden="1">1476</definedName>
    <definedName name="solver_val" localSheetId="50" hidden="1">1476</definedName>
    <definedName name="solver_val" localSheetId="63" hidden="1">1476</definedName>
    <definedName name="solver_val" localSheetId="75" hidden="1">1476</definedName>
    <definedName name="solver_val" localSheetId="15" hidden="1">1476</definedName>
    <definedName name="solver_val" localSheetId="27" hidden="1">1476</definedName>
    <definedName name="solver_val" localSheetId="39" hidden="1">1476</definedName>
    <definedName name="solver_val" localSheetId="51" hidden="1">1476</definedName>
    <definedName name="solver_val" localSheetId="64" hidden="1">1476</definedName>
    <definedName name="solver_val" localSheetId="76" hidden="1">1476</definedName>
    <definedName name="solver_val" localSheetId="16" hidden="1">1476</definedName>
    <definedName name="solver_val" localSheetId="28" hidden="1">1476</definedName>
    <definedName name="solver_val" localSheetId="40" hidden="1">1476</definedName>
    <definedName name="solver_val" localSheetId="53" hidden="1">1476</definedName>
    <definedName name="solver_val" localSheetId="65" hidden="1">1476</definedName>
    <definedName name="solver_val" localSheetId="77" hidden="1">1476</definedName>
    <definedName name="solver_val" localSheetId="17" hidden="1">1476</definedName>
    <definedName name="solver_val" localSheetId="29" hidden="1">1476</definedName>
    <definedName name="solver_val" localSheetId="41" hidden="1">1476</definedName>
    <definedName name="solver_val" localSheetId="54" hidden="1">1476</definedName>
    <definedName name="solver_val" localSheetId="66" hidden="1">1476</definedName>
    <definedName name="solver_val" localSheetId="78" hidden="1">1476</definedName>
    <definedName name="State_Abbreviations" localSheetId="0">'[3]Drop-Down Lists'!$E$2:$E$51</definedName>
    <definedName name="State_Abbreviations">'[4]Drop-Down Lists'!$E$2:$E$51</definedName>
    <definedName name="StateTaxAdj" localSheetId="6">'Com 3P 14'!$69:$69</definedName>
    <definedName name="StateTaxAdj" localSheetId="18">'COM 3P 15'!$69:$69</definedName>
    <definedName name="StateTaxAdj" localSheetId="30">'COM 3P 16'!$69:$69</definedName>
    <definedName name="StateTaxAdj" localSheetId="42">'COM 3P 17'!$69:$69</definedName>
    <definedName name="StateTaxAdj" localSheetId="52">'COM 3P 17 (11)'!$69:$69</definedName>
    <definedName name="StateTaxAdj" localSheetId="55">'COM 3P 18'!$69:$69</definedName>
    <definedName name="StateTaxAdj" localSheetId="67">'COM 3P 19'!$69:$69</definedName>
    <definedName name="StateTaxAdj" localSheetId="7">'Com DO 14'!$69:$69</definedName>
    <definedName name="StateTaxAdj" localSheetId="19">'COM DO 15'!$69:$69</definedName>
    <definedName name="StateTaxAdj" localSheetId="31">'COM DO 16'!$69:$69</definedName>
    <definedName name="StateTaxAdj" localSheetId="43">'COM DO 17'!$69:$69</definedName>
    <definedName name="StateTaxAdj" localSheetId="56">'COM DO 18'!$69:$69</definedName>
    <definedName name="StateTaxAdj" localSheetId="68">'COM DO 19'!$69:$69</definedName>
    <definedName name="StateTaxAdj" localSheetId="8">'CSS 3P 14'!$69:$69</definedName>
    <definedName name="StateTaxAdj" localSheetId="20">'CSS 3P 15'!$69:$69</definedName>
    <definedName name="StateTaxAdj" localSheetId="32">'CSS 3P 16'!$69:$69</definedName>
    <definedName name="StateTaxAdj" localSheetId="44">'CSS 3P 17'!$69:$69</definedName>
    <definedName name="StateTaxAdj" localSheetId="57">'CSS 3P 18'!$69:$69</definedName>
    <definedName name="StateTaxAdj" localSheetId="69">'CSS 3P 19'!$69:$69</definedName>
    <definedName name="StateTaxAdj" localSheetId="9">'CSS DO 14'!$69:$69</definedName>
    <definedName name="StateTaxAdj" localSheetId="21">'CSS DO 15'!$69:$69</definedName>
    <definedName name="StateTaxAdj" localSheetId="33">'CSS DO 16'!$69:$69</definedName>
    <definedName name="StateTaxAdj" localSheetId="45">'CSS DO 17'!$69:$69</definedName>
    <definedName name="StateTaxAdj" localSheetId="58">'CSS DO 18'!$69:$69</definedName>
    <definedName name="StateTaxAdj" localSheetId="70">'CSS DO 19'!$69:$69</definedName>
    <definedName name="StateTaxAdj" localSheetId="0">#REF!</definedName>
    <definedName name="StateTaxAdj" localSheetId="10">'LOI 3P 14'!$69:$69</definedName>
    <definedName name="StateTaxAdj" localSheetId="22">'LOI 3P 15'!$69:$69</definedName>
    <definedName name="StateTaxAdj" localSheetId="34">'LOI 3P 16'!$69:$69</definedName>
    <definedName name="StateTaxAdj" localSheetId="46">'LOI 3P 17'!$69:$69</definedName>
    <definedName name="StateTaxAdj" localSheetId="59">'LOI 3P 18'!$69:$69</definedName>
    <definedName name="StateTaxAdj" localSheetId="71">'LOI 3P 19'!$69:$69</definedName>
    <definedName name="StateTaxAdj" localSheetId="11">'LOI DO 14'!$69:$69</definedName>
    <definedName name="StateTaxAdj" localSheetId="23">'LOI DO 15'!$69:$69</definedName>
    <definedName name="StateTaxAdj" localSheetId="35">'LOI DO 16'!$69:$69</definedName>
    <definedName name="StateTaxAdj" localSheetId="47">'LOI DO 17'!$69:$69</definedName>
    <definedName name="StateTaxAdj" localSheetId="60">'LOI DO 18'!$69:$69</definedName>
    <definedName name="StateTaxAdj" localSheetId="72">'LOI DO 19'!$69:$69</definedName>
    <definedName name="StateTaxAdj" localSheetId="12">'NPO 3P 14'!$69:$69</definedName>
    <definedName name="StateTaxAdj" localSheetId="24">'NPO 3P 15'!$69:$69</definedName>
    <definedName name="StateTaxAdj" localSheetId="36">'NPO 3P 16'!$69:$69</definedName>
    <definedName name="StateTaxAdj" localSheetId="48">'NPO 3P 17'!$69:$69</definedName>
    <definedName name="StateTaxAdj" localSheetId="61">'NPO 3P 18'!$69:$69</definedName>
    <definedName name="StateTaxAdj" localSheetId="73">'NPO 3P 19'!$69:$69</definedName>
    <definedName name="StateTaxAdj" localSheetId="13">'NPO DO 14'!$69:$69</definedName>
    <definedName name="StateTaxAdj" localSheetId="25">'NPO DO 15'!$69:$69</definedName>
    <definedName name="StateTaxAdj" localSheetId="37">'NPO DO 16'!$69:$69</definedName>
    <definedName name="StateTaxAdj" localSheetId="49">'NPO DO 17'!$69:$69</definedName>
    <definedName name="StateTaxAdj" localSheetId="62">'NPO DO 18'!$69:$69</definedName>
    <definedName name="StateTaxAdj" localSheetId="74">'NPO DO 19'!$69:$69</definedName>
    <definedName name="StateTaxAdj" localSheetId="14">'P&amp;G 3P 14'!$69:$69</definedName>
    <definedName name="StateTaxAdj" localSheetId="26">'P&amp;G 3P 15'!$69:$69</definedName>
    <definedName name="StateTaxAdj" localSheetId="38">'P&amp;G 3P 16'!$69:$69</definedName>
    <definedName name="StateTaxAdj" localSheetId="50">'P&amp;G 3P 17'!$69:$69</definedName>
    <definedName name="StateTaxAdj" localSheetId="63">'P&amp;G 3P 18'!$69:$69</definedName>
    <definedName name="StateTaxAdj" localSheetId="75">'P&amp;G 3P 19'!$69:$69</definedName>
    <definedName name="StateTaxAdj" localSheetId="15">'P&amp;G DO 14'!$69:$69</definedName>
    <definedName name="StateTaxAdj" localSheetId="27">'P&amp;G DO 15'!$69:$69</definedName>
    <definedName name="StateTaxAdj" localSheetId="39">'P&amp;G DO 16'!$69:$69</definedName>
    <definedName name="StateTaxAdj" localSheetId="51">'P&amp;G DO 17'!$69:$69</definedName>
    <definedName name="StateTaxAdj" localSheetId="64">'P&amp;G DO 18'!$69:$69</definedName>
    <definedName name="StateTaxAdj" localSheetId="76">'P&amp;G DO 19'!$69:$69</definedName>
    <definedName name="StateTaxAdj" localSheetId="16">'RES 3P 14'!$69:$69</definedName>
    <definedName name="StateTaxAdj" localSheetId="28">'RES 3P 15'!$69:$69</definedName>
    <definedName name="StateTaxAdj" localSheetId="40">'RES 3P 16'!$69:$69</definedName>
    <definedName name="StateTaxAdj" localSheetId="53">'RES 3P 17'!$69:$69</definedName>
    <definedName name="StateTaxAdj" localSheetId="65">'RES 3P 18'!$69:$69</definedName>
    <definedName name="StateTaxAdj" localSheetId="77">'RES 3P 19'!$69:$69</definedName>
    <definedName name="StateTaxAdj" localSheetId="17">'RES DO 14'!$69:$69</definedName>
    <definedName name="StateTaxAdj" localSheetId="29">'RES DO 15'!$69:$69</definedName>
    <definedName name="StateTaxAdj" localSheetId="41">'RES DO 16'!$69:$69</definedName>
    <definedName name="StateTaxAdj" localSheetId="54">'RES DO 17'!$69:$69</definedName>
    <definedName name="StateTaxAdj" localSheetId="66">'RES DO 18'!$69:$69</definedName>
    <definedName name="StateTaxAdj" localSheetId="78">'RES DO 19'!$69:$69</definedName>
    <definedName name="StateTaxAdj">#REF!</definedName>
    <definedName name="StateTaxDed" localSheetId="6">'Com 3P 14'!$G$15</definedName>
    <definedName name="StateTaxDed" localSheetId="18">'COM 3P 15'!$G$15</definedName>
    <definedName name="StateTaxDed" localSheetId="30">'COM 3P 16'!$G$15</definedName>
    <definedName name="StateTaxDed" localSheetId="42">'COM 3P 17'!$G$15</definedName>
    <definedName name="StateTaxDed" localSheetId="52">'COM 3P 17 (11)'!$G$15</definedName>
    <definedName name="StateTaxDed" localSheetId="55">'COM 3P 18'!$G$15</definedName>
    <definedName name="StateTaxDed" localSheetId="67">'COM 3P 19'!$G$15</definedName>
    <definedName name="StateTaxDed" localSheetId="7">'Com DO 14'!$G$15</definedName>
    <definedName name="StateTaxDed" localSheetId="19">'COM DO 15'!$G$15</definedName>
    <definedName name="StateTaxDed" localSheetId="31">'COM DO 16'!$G$15</definedName>
    <definedName name="StateTaxDed" localSheetId="43">'COM DO 17'!$G$15</definedName>
    <definedName name="StateTaxDed" localSheetId="56">'COM DO 18'!$G$15</definedName>
    <definedName name="StateTaxDed" localSheetId="68">'COM DO 19'!$G$15</definedName>
    <definedName name="StateTaxDed" localSheetId="8">'CSS 3P 14'!$G$15</definedName>
    <definedName name="StateTaxDed" localSheetId="20">'CSS 3P 15'!$G$15</definedName>
    <definedName name="StateTaxDed" localSheetId="32">'CSS 3P 16'!$G$15</definedName>
    <definedName name="StateTaxDed" localSheetId="44">'CSS 3P 17'!$G$15</definedName>
    <definedName name="StateTaxDed" localSheetId="57">'CSS 3P 18'!$G$15</definedName>
    <definedName name="StateTaxDed" localSheetId="69">'CSS 3P 19'!$G$15</definedName>
    <definedName name="StateTaxDed" localSheetId="9">'CSS DO 14'!$G$15</definedName>
    <definedName name="StateTaxDed" localSheetId="21">'CSS DO 15'!$G$15</definedName>
    <definedName name="StateTaxDed" localSheetId="33">'CSS DO 16'!$G$15</definedName>
    <definedName name="StateTaxDed" localSheetId="45">'CSS DO 17'!$G$15</definedName>
    <definedName name="StateTaxDed" localSheetId="58">'CSS DO 18'!$G$15</definedName>
    <definedName name="StateTaxDed" localSheetId="70">'CSS DO 19'!$G$15</definedName>
    <definedName name="StateTaxDed" localSheetId="0">#REF!</definedName>
    <definedName name="StateTaxDed" localSheetId="10">'LOI 3P 14'!$G$15</definedName>
    <definedName name="StateTaxDed" localSheetId="22">'LOI 3P 15'!$G$15</definedName>
    <definedName name="StateTaxDed" localSheetId="34">'LOI 3P 16'!$G$15</definedName>
    <definedName name="StateTaxDed" localSheetId="46">'LOI 3P 17'!$G$15</definedName>
    <definedName name="StateTaxDed" localSheetId="59">'LOI 3P 18'!$G$15</definedName>
    <definedName name="StateTaxDed" localSheetId="71">'LOI 3P 19'!$G$15</definedName>
    <definedName name="StateTaxDed" localSheetId="11">'LOI DO 14'!$G$15</definedName>
    <definedName name="StateTaxDed" localSheetId="23">'LOI DO 15'!$G$15</definedName>
    <definedName name="StateTaxDed" localSheetId="35">'LOI DO 16'!$G$15</definedName>
    <definedName name="StateTaxDed" localSheetId="47">'LOI DO 17'!$G$15</definedName>
    <definedName name="StateTaxDed" localSheetId="60">'LOI DO 18'!$G$15</definedName>
    <definedName name="StateTaxDed" localSheetId="72">'LOI DO 19'!$G$15</definedName>
    <definedName name="StateTaxDed" localSheetId="12">'NPO 3P 14'!$G$15</definedName>
    <definedName name="StateTaxDed" localSheetId="24">'NPO 3P 15'!$G$15</definedName>
    <definedName name="StateTaxDed" localSheetId="36">'NPO 3P 16'!$G$15</definedName>
    <definedName name="StateTaxDed" localSheetId="48">'NPO 3P 17'!$G$15</definedName>
    <definedName name="StateTaxDed" localSheetId="61">'NPO 3P 18'!$G$15</definedName>
    <definedName name="StateTaxDed" localSheetId="73">'NPO 3P 19'!$G$15</definedName>
    <definedName name="StateTaxDed" localSheetId="13">'NPO DO 14'!$G$15</definedName>
    <definedName name="StateTaxDed" localSheetId="25">'NPO DO 15'!$G$15</definedName>
    <definedName name="StateTaxDed" localSheetId="37">'NPO DO 16'!$G$15</definedName>
    <definedName name="StateTaxDed" localSheetId="49">'NPO DO 17'!$G$15</definedName>
    <definedName name="StateTaxDed" localSheetId="62">'NPO DO 18'!$G$15</definedName>
    <definedName name="StateTaxDed" localSheetId="74">'NPO DO 19'!$G$15</definedName>
    <definedName name="StateTaxDed" localSheetId="14">'P&amp;G 3P 14'!$G$15</definedName>
    <definedName name="StateTaxDed" localSheetId="26">'P&amp;G 3P 15'!$G$15</definedName>
    <definedName name="StateTaxDed" localSheetId="38">'P&amp;G 3P 16'!$G$15</definedName>
    <definedName name="StateTaxDed" localSheetId="50">'P&amp;G 3P 17'!$G$15</definedName>
    <definedName name="StateTaxDed" localSheetId="63">'P&amp;G 3P 18'!$G$15</definedName>
    <definedName name="StateTaxDed" localSheetId="75">'P&amp;G 3P 19'!$G$15</definedName>
    <definedName name="StateTaxDed" localSheetId="15">'P&amp;G DO 14'!$G$15</definedName>
    <definedName name="StateTaxDed" localSheetId="27">'P&amp;G DO 15'!$G$15</definedName>
    <definedName name="StateTaxDed" localSheetId="39">'P&amp;G DO 16'!$G$15</definedName>
    <definedName name="StateTaxDed" localSheetId="51">'P&amp;G DO 17'!$G$15</definedName>
    <definedName name="StateTaxDed" localSheetId="64">'P&amp;G DO 18'!$G$15</definedName>
    <definedName name="StateTaxDed" localSheetId="76">'P&amp;G DO 19'!$G$15</definedName>
    <definedName name="StateTaxDed" localSheetId="16">'RES 3P 14'!$G$15</definedName>
    <definedName name="StateTaxDed" localSheetId="28">'RES 3P 15'!$G$15</definedName>
    <definedName name="StateTaxDed" localSheetId="40">'RES 3P 16'!$G$15</definedName>
    <definedName name="StateTaxDed" localSheetId="53">'RES 3P 17'!$G$15</definedName>
    <definedName name="StateTaxDed" localSheetId="65">'RES 3P 18'!$G$15</definedName>
    <definedName name="StateTaxDed" localSheetId="77">'RES 3P 19'!$G$15</definedName>
    <definedName name="StateTaxDed" localSheetId="17">'RES DO 14'!$G$15</definedName>
    <definedName name="StateTaxDed" localSheetId="29">'RES DO 15'!$G$15</definedName>
    <definedName name="StateTaxDed" localSheetId="41">'RES DO 16'!$G$15</definedName>
    <definedName name="StateTaxDed" localSheetId="54">'RES DO 17'!$G$15</definedName>
    <definedName name="StateTaxDed" localSheetId="66">'RES DO 18'!$G$15</definedName>
    <definedName name="StateTaxDed" localSheetId="78">'RES DO 19'!$G$15</definedName>
    <definedName name="StateTaxDed">#REF!</definedName>
    <definedName name="StateTaxRate" localSheetId="6">'Com 3P 14'!$G$12</definedName>
    <definedName name="StateTaxRate" localSheetId="18">'COM 3P 15'!$G$12</definedName>
    <definedName name="StateTaxRate" localSheetId="30">'COM 3P 16'!$G$12</definedName>
    <definedName name="StateTaxRate" localSheetId="42">'COM 3P 17'!$G$12</definedName>
    <definedName name="StateTaxRate" localSheetId="52">'COM 3P 17 (11)'!$G$12</definedName>
    <definedName name="StateTaxRate" localSheetId="55">'COM 3P 18'!$G$12</definedName>
    <definedName name="StateTaxRate" localSheetId="67">'COM 3P 19'!$G$12</definedName>
    <definedName name="StateTaxRate" localSheetId="7">'Com DO 14'!$G$12</definedName>
    <definedName name="StateTaxRate" localSheetId="19">'COM DO 15'!$G$12</definedName>
    <definedName name="StateTaxRate" localSheetId="31">'COM DO 16'!$G$12</definedName>
    <definedName name="StateTaxRate" localSheetId="43">'COM DO 17'!$G$12</definedName>
    <definedName name="StateTaxRate" localSheetId="56">'COM DO 18'!$G$12</definedName>
    <definedName name="StateTaxRate" localSheetId="68">'COM DO 19'!$G$12</definedName>
    <definedName name="StateTaxRate" localSheetId="8">'CSS 3P 14'!$G$12</definedName>
    <definedName name="StateTaxRate" localSheetId="20">'CSS 3P 15'!$G$12</definedName>
    <definedName name="StateTaxRate" localSheetId="32">'CSS 3P 16'!$G$12</definedName>
    <definedName name="StateTaxRate" localSheetId="44">'CSS 3P 17'!$G$12</definedName>
    <definedName name="StateTaxRate" localSheetId="57">'CSS 3P 18'!$G$12</definedName>
    <definedName name="StateTaxRate" localSheetId="69">'CSS 3P 19'!$G$12</definedName>
    <definedName name="StateTaxRate" localSheetId="9">'CSS DO 14'!$G$12</definedName>
    <definedName name="StateTaxRate" localSheetId="21">'CSS DO 15'!$G$12</definedName>
    <definedName name="StateTaxRate" localSheetId="33">'CSS DO 16'!$G$12</definedName>
    <definedName name="StateTaxRate" localSheetId="45">'CSS DO 17'!$G$12</definedName>
    <definedName name="StateTaxRate" localSheetId="58">'CSS DO 18'!$G$12</definedName>
    <definedName name="StateTaxRate" localSheetId="70">'CSS DO 19'!$G$12</definedName>
    <definedName name="StateTaxRate" localSheetId="0">#REF!</definedName>
    <definedName name="StateTaxRate" localSheetId="10">'LOI 3P 14'!$G$12</definedName>
    <definedName name="StateTaxRate" localSheetId="22">'LOI 3P 15'!$G$12</definedName>
    <definedName name="StateTaxRate" localSheetId="34">'LOI 3P 16'!$G$12</definedName>
    <definedName name="StateTaxRate" localSheetId="46">'LOI 3P 17'!$G$12</definedName>
    <definedName name="StateTaxRate" localSheetId="59">'LOI 3P 18'!$G$12</definedName>
    <definedName name="StateTaxRate" localSheetId="71">'LOI 3P 19'!$G$12</definedName>
    <definedName name="StateTaxRate" localSheetId="11">'LOI DO 14'!$G$12</definedName>
    <definedName name="StateTaxRate" localSheetId="23">'LOI DO 15'!$G$12</definedName>
    <definedName name="StateTaxRate" localSheetId="35">'LOI DO 16'!$G$12</definedName>
    <definedName name="StateTaxRate" localSheetId="47">'LOI DO 17'!$G$12</definedName>
    <definedName name="StateTaxRate" localSheetId="60">'LOI DO 18'!$G$12</definedName>
    <definedName name="StateTaxRate" localSheetId="72">'LOI DO 19'!$G$12</definedName>
    <definedName name="StateTaxRate" localSheetId="12">'NPO 3P 14'!$G$12</definedName>
    <definedName name="StateTaxRate" localSheetId="24">'NPO 3P 15'!$G$12</definedName>
    <definedName name="StateTaxRate" localSheetId="36">'NPO 3P 16'!$G$12</definedName>
    <definedName name="StateTaxRate" localSheetId="48">'NPO 3P 17'!$G$12</definedName>
    <definedName name="StateTaxRate" localSheetId="61">'NPO 3P 18'!$G$12</definedName>
    <definedName name="StateTaxRate" localSheetId="73">'NPO 3P 19'!$G$12</definedName>
    <definedName name="StateTaxRate" localSheetId="13">'NPO DO 14'!$G$12</definedName>
    <definedName name="StateTaxRate" localSheetId="25">'NPO DO 15'!$G$12</definedName>
    <definedName name="StateTaxRate" localSheetId="37">'NPO DO 16'!$G$12</definedName>
    <definedName name="StateTaxRate" localSheetId="49">'NPO DO 17'!$G$12</definedName>
    <definedName name="StateTaxRate" localSheetId="62">'NPO DO 18'!$G$12</definedName>
    <definedName name="StateTaxRate" localSheetId="74">'NPO DO 19'!$G$12</definedName>
    <definedName name="StateTaxRate" localSheetId="14">'P&amp;G 3P 14'!$G$12</definedName>
    <definedName name="StateTaxRate" localSheetId="26">'P&amp;G 3P 15'!$G$12</definedName>
    <definedName name="StateTaxRate" localSheetId="38">'P&amp;G 3P 16'!$G$12</definedName>
    <definedName name="StateTaxRate" localSheetId="50">'P&amp;G 3P 17'!$G$12</definedName>
    <definedName name="StateTaxRate" localSheetId="63">'P&amp;G 3P 18'!$G$12</definedName>
    <definedName name="StateTaxRate" localSheetId="75">'P&amp;G 3P 19'!$G$12</definedName>
    <definedName name="StateTaxRate" localSheetId="15">'P&amp;G DO 14'!$G$12</definedName>
    <definedName name="StateTaxRate" localSheetId="27">'P&amp;G DO 15'!$G$12</definedName>
    <definedName name="StateTaxRate" localSheetId="39">'P&amp;G DO 16'!$G$12</definedName>
    <definedName name="StateTaxRate" localSheetId="51">'P&amp;G DO 17'!$G$12</definedName>
    <definedName name="StateTaxRate" localSheetId="64">'P&amp;G DO 18'!$G$12</definedName>
    <definedName name="StateTaxRate" localSheetId="76">'P&amp;G DO 19'!$G$12</definedName>
    <definedName name="StateTaxRate" localSheetId="16">'RES 3P 14'!$G$12</definedName>
    <definedName name="StateTaxRate" localSheetId="28">'RES 3P 15'!$G$12</definedName>
    <definedName name="StateTaxRate" localSheetId="40">'RES 3P 16'!$G$12</definedName>
    <definedName name="StateTaxRate" localSheetId="53">'RES 3P 17'!$G$12</definedName>
    <definedName name="StateTaxRate" localSheetId="65">'RES 3P 18'!$G$12</definedName>
    <definedName name="StateTaxRate" localSheetId="77">'RES 3P 19'!$G$12</definedName>
    <definedName name="StateTaxRate" localSheetId="17">'RES DO 14'!$G$12</definedName>
    <definedName name="StateTaxRate" localSheetId="29">'RES DO 15'!$G$12</definedName>
    <definedName name="StateTaxRate" localSheetId="41">'RES DO 16'!$G$12</definedName>
    <definedName name="StateTaxRate" localSheetId="54">'RES DO 17'!$G$12</definedName>
    <definedName name="StateTaxRate" localSheetId="66">'RES DO 18'!$G$12</definedName>
    <definedName name="StateTaxRate" localSheetId="78">'RES DO 19'!$G$12</definedName>
    <definedName name="StateTaxRate">#REF!</definedName>
    <definedName name="SysCost" localSheetId="6">'Com 3P 14'!$B$17</definedName>
    <definedName name="SysCost" localSheetId="18">'COM 3P 15'!$B$17</definedName>
    <definedName name="SysCost" localSheetId="30">'COM 3P 16'!$B$17</definedName>
    <definedName name="SysCost" localSheetId="42">'COM 3P 17'!$B$17</definedName>
    <definedName name="SysCost" localSheetId="52">'COM 3P 17 (11)'!$B$17</definedName>
    <definedName name="SysCost" localSheetId="55">'COM 3P 18'!$B$17</definedName>
    <definedName name="SysCost" localSheetId="67">'COM 3P 19'!$B$17</definedName>
    <definedName name="SysCost" localSheetId="7">'Com DO 14'!$B$17</definedName>
    <definedName name="SysCost" localSheetId="19">'COM DO 15'!$B$17</definedName>
    <definedName name="SysCost" localSheetId="31">'COM DO 16'!$B$17</definedName>
    <definedName name="SysCost" localSheetId="43">'COM DO 17'!$B$17</definedName>
    <definedName name="SysCost" localSheetId="56">'COM DO 18'!$B$17</definedName>
    <definedName name="SysCost" localSheetId="68">'COM DO 19'!$B$17</definedName>
    <definedName name="SysCost" localSheetId="8">'CSS 3P 14'!$B$17</definedName>
    <definedName name="SysCost" localSheetId="20">'CSS 3P 15'!$B$17</definedName>
    <definedName name="SysCost" localSheetId="32">'CSS 3P 16'!$B$17</definedName>
    <definedName name="SysCost" localSheetId="44">'CSS 3P 17'!$B$17</definedName>
    <definedName name="SysCost" localSheetId="57">'CSS 3P 18'!$B$17</definedName>
    <definedName name="SysCost" localSheetId="69">'CSS 3P 19'!$B$17</definedName>
    <definedName name="SysCost" localSheetId="9">'CSS DO 14'!$B$17</definedName>
    <definedName name="SysCost" localSheetId="21">'CSS DO 15'!$B$17</definedName>
    <definedName name="SysCost" localSheetId="33">'CSS DO 16'!$B$17</definedName>
    <definedName name="SysCost" localSheetId="45">'CSS DO 17'!$B$17</definedName>
    <definedName name="SysCost" localSheetId="58">'CSS DO 18'!$B$17</definedName>
    <definedName name="SysCost" localSheetId="70">'CSS DO 19'!$B$17</definedName>
    <definedName name="SysCost" localSheetId="0">#REF!</definedName>
    <definedName name="SysCost" localSheetId="10">'LOI 3P 14'!$B$17</definedName>
    <definedName name="SysCost" localSheetId="22">'LOI 3P 15'!$B$17</definedName>
    <definedName name="SysCost" localSheetId="34">'LOI 3P 16'!$B$17</definedName>
    <definedName name="SysCost" localSheetId="46">'LOI 3P 17'!$B$17</definedName>
    <definedName name="SysCost" localSheetId="59">'LOI 3P 18'!$B$17</definedName>
    <definedName name="SysCost" localSheetId="71">'LOI 3P 19'!$B$17</definedName>
    <definedName name="SysCost" localSheetId="11">'LOI DO 14'!$B$17</definedName>
    <definedName name="SysCost" localSheetId="23">'LOI DO 15'!$B$17</definedName>
    <definedName name="SysCost" localSheetId="35">'LOI DO 16'!$B$17</definedName>
    <definedName name="SysCost" localSheetId="47">'LOI DO 17'!$B$17</definedName>
    <definedName name="SysCost" localSheetId="60">'LOI DO 18'!$B$17</definedName>
    <definedName name="SysCost" localSheetId="72">'LOI DO 19'!$B$17</definedName>
    <definedName name="SysCost" localSheetId="12">'NPO 3P 14'!$B$17</definedName>
    <definedName name="SysCost" localSheetId="24">'NPO 3P 15'!$B$17</definedName>
    <definedName name="SysCost" localSheetId="36">'NPO 3P 16'!$B$17</definedName>
    <definedName name="SysCost" localSheetId="48">'NPO 3P 17'!$B$17</definedName>
    <definedName name="SysCost" localSheetId="61">'NPO 3P 18'!$B$17</definedName>
    <definedName name="SysCost" localSheetId="73">'NPO 3P 19'!$B$17</definedName>
    <definedName name="SysCost" localSheetId="13">'NPO DO 14'!$B$17</definedName>
    <definedName name="SysCost" localSheetId="25">'NPO DO 15'!$B$17</definedName>
    <definedName name="SysCost" localSheetId="37">'NPO DO 16'!$B$17</definedName>
    <definedName name="SysCost" localSheetId="49">'NPO DO 17'!$B$17</definedName>
    <definedName name="SysCost" localSheetId="62">'NPO DO 18'!$B$17</definedName>
    <definedName name="SysCost" localSheetId="74">'NPO DO 19'!$B$17</definedName>
    <definedName name="SysCost" localSheetId="14">'P&amp;G 3P 14'!$B$17</definedName>
    <definedName name="SysCost" localSheetId="26">'P&amp;G 3P 15'!$B$17</definedName>
    <definedName name="SysCost" localSheetId="38">'P&amp;G 3P 16'!$B$17</definedName>
    <definedName name="SysCost" localSheetId="50">'P&amp;G 3P 17'!$B$17</definedName>
    <definedName name="SysCost" localSheetId="63">'P&amp;G 3P 18'!$B$17</definedName>
    <definedName name="SysCost" localSheetId="75">'P&amp;G 3P 19'!$B$17</definedName>
    <definedName name="SysCost" localSheetId="15">'P&amp;G DO 14'!$B$17</definedName>
    <definedName name="SysCost" localSheetId="27">'P&amp;G DO 15'!$B$17</definedName>
    <definedName name="SysCost" localSheetId="39">'P&amp;G DO 16'!$B$17</definedName>
    <definedName name="SysCost" localSheetId="51">'P&amp;G DO 17'!$B$17</definedName>
    <definedName name="SysCost" localSheetId="64">'P&amp;G DO 18'!$B$17</definedName>
    <definedName name="SysCost" localSheetId="76">'P&amp;G DO 19'!$B$17</definedName>
    <definedName name="SysCost" localSheetId="16">'RES 3P 14'!$B$17</definedName>
    <definedName name="SysCost" localSheetId="28">'RES 3P 15'!$B$17</definedName>
    <definedName name="SysCost" localSheetId="40">'RES 3P 16'!$B$17</definedName>
    <definedName name="SysCost" localSheetId="53">'RES 3P 17'!$B$17</definedName>
    <definedName name="SysCost" localSheetId="65">'RES 3P 18'!$B$17</definedName>
    <definedName name="SysCost" localSheetId="77">'RES 3P 19'!$B$17</definedName>
    <definedName name="SysCost" localSheetId="17">'RES DO 14'!$B$17</definedName>
    <definedName name="SysCost" localSheetId="29">'RES DO 15'!$B$17</definedName>
    <definedName name="SysCost" localSheetId="41">'RES DO 16'!$B$17</definedName>
    <definedName name="SysCost" localSheetId="54">'RES DO 17'!$B$17</definedName>
    <definedName name="SysCost" localSheetId="66">'RES DO 18'!$B$17</definedName>
    <definedName name="SysCost" localSheetId="78">'RES DO 19'!$B$17</definedName>
    <definedName name="SysCost">#REF!</definedName>
    <definedName name="syssize" localSheetId="0">#REF!</definedName>
    <definedName name="syssize">#REF!</definedName>
    <definedName name="syssize_rebate" localSheetId="0">#REF!</definedName>
    <definedName name="syssize_rebate">#REF!</definedName>
    <definedName name="System_Azimuth" localSheetId="0">'[3]Drop-Down Lists'!$C$2:$C$182</definedName>
    <definedName name="System_Azimuth">'[4]Drop-Down Lists'!$C$2:$C$182</definedName>
    <definedName name="System_Inclination" localSheetId="0">'[3]Drop-Down Lists'!$D$2:$D$92</definedName>
    <definedName name="System_Inclination">'[4]Drop-Down Lists'!$D$2:$D$92</definedName>
    <definedName name="SystemSize" localSheetId="6">'Com 3P 14'!$B$15</definedName>
    <definedName name="SystemSize" localSheetId="18">'COM 3P 15'!$B$15</definedName>
    <definedName name="SystemSize" localSheetId="30">'COM 3P 16'!$B$15</definedName>
    <definedName name="SystemSize" localSheetId="42">'COM 3P 17'!$B$15</definedName>
    <definedName name="SystemSize" localSheetId="52">'COM 3P 17 (11)'!$B$15</definedName>
    <definedName name="SystemSize" localSheetId="55">'COM 3P 18'!$B$15</definedName>
    <definedName name="SystemSize" localSheetId="67">'COM 3P 19'!$B$15</definedName>
    <definedName name="SystemSize" localSheetId="7">'Com DO 14'!$B$15</definedName>
    <definedName name="SystemSize" localSheetId="19">'COM DO 15'!$B$15</definedName>
    <definedName name="SystemSize" localSheetId="31">'COM DO 16'!$B$15</definedName>
    <definedName name="SystemSize" localSheetId="43">'COM DO 17'!$B$15</definedName>
    <definedName name="SystemSize" localSheetId="56">'COM DO 18'!$B$15</definedName>
    <definedName name="SystemSize" localSheetId="68">'COM DO 19'!$B$15</definedName>
    <definedName name="SystemSize" localSheetId="8">'CSS 3P 14'!$B$15</definedName>
    <definedName name="SystemSize" localSheetId="20">'CSS 3P 15'!$B$15</definedName>
    <definedName name="SystemSize" localSheetId="32">'CSS 3P 16'!$B$15</definedName>
    <definedName name="SystemSize" localSheetId="44">'CSS 3P 17'!$B$15</definedName>
    <definedName name="SystemSize" localSheetId="57">'CSS 3P 18'!$B$15</definedName>
    <definedName name="SystemSize" localSheetId="69">'CSS 3P 19'!$B$15</definedName>
    <definedName name="SystemSize" localSheetId="9">'CSS DO 14'!$B$15</definedName>
    <definedName name="SystemSize" localSheetId="21">'CSS DO 15'!$B$15</definedName>
    <definedName name="SystemSize" localSheetId="33">'CSS DO 16'!$B$15</definedName>
    <definedName name="SystemSize" localSheetId="45">'CSS DO 17'!$B$15</definedName>
    <definedName name="SystemSize" localSheetId="58">'CSS DO 18'!$B$15</definedName>
    <definedName name="SystemSize" localSheetId="70">'CSS DO 19'!$B$15</definedName>
    <definedName name="SystemSize" localSheetId="0">#REF!</definedName>
    <definedName name="SystemSize" localSheetId="10">'LOI 3P 14'!$B$15</definedName>
    <definedName name="SystemSize" localSheetId="22">'LOI 3P 15'!$B$15</definedName>
    <definedName name="SystemSize" localSheetId="34">'LOI 3P 16'!$B$15</definedName>
    <definedName name="SystemSize" localSheetId="46">'LOI 3P 17'!$B$15</definedName>
    <definedName name="SystemSize" localSheetId="59">'LOI 3P 18'!$B$15</definedName>
    <definedName name="SystemSize" localSheetId="71">'LOI 3P 19'!$B$15</definedName>
    <definedName name="SystemSize" localSheetId="11">'LOI DO 14'!$B$15</definedName>
    <definedName name="SystemSize" localSheetId="23">'LOI DO 15'!$B$15</definedName>
    <definedName name="SystemSize" localSheetId="35">'LOI DO 16'!$B$15</definedName>
    <definedName name="SystemSize" localSheetId="47">'LOI DO 17'!$B$15</definedName>
    <definedName name="SystemSize" localSheetId="60">'LOI DO 18'!$B$15</definedName>
    <definedName name="SystemSize" localSheetId="72">'LOI DO 19'!$B$15</definedName>
    <definedName name="SystemSize" localSheetId="12">'NPO 3P 14'!$B$15</definedName>
    <definedName name="SystemSize" localSheetId="24">'NPO 3P 15'!$B$15</definedName>
    <definedName name="SystemSize" localSheetId="36">'NPO 3P 16'!$B$15</definedName>
    <definedName name="SystemSize" localSheetId="48">'NPO 3P 17'!$B$15</definedName>
    <definedName name="SystemSize" localSheetId="61">'NPO 3P 18'!$B$15</definedName>
    <definedName name="SystemSize" localSheetId="73">'NPO 3P 19'!$B$15</definedName>
    <definedName name="SystemSize" localSheetId="13">'NPO DO 14'!$B$15</definedName>
    <definedName name="SystemSize" localSheetId="25">'NPO DO 15'!$B$15</definedName>
    <definedName name="SystemSize" localSheetId="37">'NPO DO 16'!$B$15</definedName>
    <definedName name="SystemSize" localSheetId="49">'NPO DO 17'!$B$15</definedName>
    <definedName name="SystemSize" localSheetId="62">'NPO DO 18'!$B$15</definedName>
    <definedName name="SystemSize" localSheetId="74">'NPO DO 19'!$B$15</definedName>
    <definedName name="SystemSize" localSheetId="14">'P&amp;G 3P 14'!$B$15</definedName>
    <definedName name="SystemSize" localSheetId="26">'P&amp;G 3P 15'!$B$15</definedName>
    <definedName name="SystemSize" localSheetId="38">'P&amp;G 3P 16'!$B$15</definedName>
    <definedName name="SystemSize" localSheetId="50">'P&amp;G 3P 17'!$B$15</definedName>
    <definedName name="SystemSize" localSheetId="63">'P&amp;G 3P 18'!$B$15</definedName>
    <definedName name="SystemSize" localSheetId="75">'P&amp;G 3P 19'!$B$15</definedName>
    <definedName name="SystemSize" localSheetId="15">'P&amp;G DO 14'!$B$15</definedName>
    <definedName name="SystemSize" localSheetId="27">'P&amp;G DO 15'!$B$15</definedName>
    <definedName name="SystemSize" localSheetId="39">'P&amp;G DO 16'!$B$15</definedName>
    <definedName name="SystemSize" localSheetId="51">'P&amp;G DO 17'!$B$15</definedName>
    <definedName name="SystemSize" localSheetId="64">'P&amp;G DO 18'!$B$15</definedName>
    <definedName name="SystemSize" localSheetId="76">'P&amp;G DO 19'!$B$15</definedName>
    <definedName name="SystemSize" localSheetId="16">'RES 3P 14'!$B$15</definedName>
    <definedName name="SystemSize" localSheetId="28">'RES 3P 15'!$B$15</definedName>
    <definedName name="SystemSize" localSheetId="40">'RES 3P 16'!$B$15</definedName>
    <definedName name="SystemSize" localSheetId="53">'RES 3P 17'!$B$15</definedName>
    <definedName name="SystemSize" localSheetId="65">'RES 3P 18'!$B$15</definedName>
    <definedName name="SystemSize" localSheetId="77">'RES 3P 19'!$B$15</definedName>
    <definedName name="SystemSize" localSheetId="17">'RES DO 14'!$B$15</definedName>
    <definedName name="SystemSize" localSheetId="29">'RES DO 15'!$B$15</definedName>
    <definedName name="SystemSize" localSheetId="41">'RES DO 16'!$B$15</definedName>
    <definedName name="SystemSize" localSheetId="54">'RES DO 17'!$B$15</definedName>
    <definedName name="SystemSize" localSheetId="66">'RES DO 18'!$B$15</definedName>
    <definedName name="SystemSize" localSheetId="78">'RES DO 19'!$B$15</definedName>
    <definedName name="SystemSize">#REF!</definedName>
    <definedName name="taxable" localSheetId="6">'Com 3P 14'!$B$11</definedName>
    <definedName name="taxable" localSheetId="18">'COM 3P 15'!$B$11</definedName>
    <definedName name="taxable" localSheetId="30">'COM 3P 16'!$B$11</definedName>
    <definedName name="taxable" localSheetId="42">'COM 3P 17'!$B$11</definedName>
    <definedName name="taxable" localSheetId="52">'COM 3P 17 (11)'!$B$11</definedName>
    <definedName name="taxable" localSheetId="55">'COM 3P 18'!$B$11</definedName>
    <definedName name="taxable" localSheetId="67">'COM 3P 19'!$B$11</definedName>
    <definedName name="taxable" localSheetId="7">'Com DO 14'!$B$11</definedName>
    <definedName name="taxable" localSheetId="19">'COM DO 15'!$B$11</definedName>
    <definedName name="taxable" localSheetId="31">'COM DO 16'!$B$11</definedName>
    <definedName name="taxable" localSheetId="43">'COM DO 17'!$B$11</definedName>
    <definedName name="taxable" localSheetId="56">'COM DO 18'!$B$11</definedName>
    <definedName name="taxable" localSheetId="68">'COM DO 19'!$B$11</definedName>
    <definedName name="taxable" localSheetId="8">'CSS 3P 14'!$B$11</definedName>
    <definedName name="taxable" localSheetId="20">'CSS 3P 15'!$B$11</definedName>
    <definedName name="taxable" localSheetId="32">'CSS 3P 16'!$B$11</definedName>
    <definedName name="taxable" localSheetId="44">'CSS 3P 17'!$B$11</definedName>
    <definedName name="taxable" localSheetId="57">'CSS 3P 18'!$B$11</definedName>
    <definedName name="taxable" localSheetId="69">'CSS 3P 19'!$B$11</definedName>
    <definedName name="taxable" localSheetId="9">'CSS DO 14'!$B$11</definedName>
    <definedName name="taxable" localSheetId="21">'CSS DO 15'!$B$11</definedName>
    <definedName name="taxable" localSheetId="33">'CSS DO 16'!$B$11</definedName>
    <definedName name="taxable" localSheetId="45">'CSS DO 17'!$B$11</definedName>
    <definedName name="taxable" localSheetId="58">'CSS DO 18'!$B$11</definedName>
    <definedName name="taxable" localSheetId="70">'CSS DO 19'!$B$11</definedName>
    <definedName name="taxable" localSheetId="0">#REF!</definedName>
    <definedName name="taxable" localSheetId="10">'LOI 3P 14'!$B$11</definedName>
    <definedName name="taxable" localSheetId="22">'LOI 3P 15'!$B$11</definedName>
    <definedName name="taxable" localSheetId="34">'LOI 3P 16'!$B$11</definedName>
    <definedName name="taxable" localSheetId="46">'LOI 3P 17'!$B$11</definedName>
    <definedName name="taxable" localSheetId="59">'LOI 3P 18'!$B$11</definedName>
    <definedName name="taxable" localSheetId="71">'LOI 3P 19'!$B$11</definedName>
    <definedName name="taxable" localSheetId="11">'LOI DO 14'!$B$11</definedName>
    <definedName name="taxable" localSheetId="23">'LOI DO 15'!$B$11</definedName>
    <definedName name="taxable" localSheetId="35">'LOI DO 16'!$B$11</definedName>
    <definedName name="taxable" localSheetId="47">'LOI DO 17'!$B$11</definedName>
    <definedName name="taxable" localSheetId="60">'LOI DO 18'!$B$11</definedName>
    <definedName name="taxable" localSheetId="72">'LOI DO 19'!$B$11</definedName>
    <definedName name="taxable" localSheetId="12">'NPO 3P 14'!$B$11</definedName>
    <definedName name="taxable" localSheetId="24">'NPO 3P 15'!$B$11</definedName>
    <definedName name="taxable" localSheetId="36">'NPO 3P 16'!$B$11</definedName>
    <definedName name="taxable" localSheetId="48">'NPO 3P 17'!$B$11</definedName>
    <definedName name="taxable" localSheetId="61">'NPO 3P 18'!$B$11</definedName>
    <definedName name="taxable" localSheetId="73">'NPO 3P 19'!$B$11</definedName>
    <definedName name="taxable" localSheetId="13">'NPO DO 14'!$B$11</definedName>
    <definedName name="taxable" localSheetId="25">'NPO DO 15'!$B$11</definedName>
    <definedName name="taxable" localSheetId="37">'NPO DO 16'!$B$11</definedName>
    <definedName name="taxable" localSheetId="49">'NPO DO 17'!$B$11</definedName>
    <definedName name="taxable" localSheetId="62">'NPO DO 18'!$B$11</definedName>
    <definedName name="taxable" localSheetId="74">'NPO DO 19'!$B$11</definedName>
    <definedName name="taxable" localSheetId="14">'P&amp;G 3P 14'!$B$11</definedName>
    <definedName name="taxable" localSheetId="26">'P&amp;G 3P 15'!$B$11</definedName>
    <definedName name="taxable" localSheetId="38">'P&amp;G 3P 16'!$B$11</definedName>
    <definedName name="taxable" localSheetId="50">'P&amp;G 3P 17'!$B$11</definedName>
    <definedName name="taxable" localSheetId="63">'P&amp;G 3P 18'!$B$11</definedName>
    <definedName name="taxable" localSheetId="75">'P&amp;G 3P 19'!$B$11</definedName>
    <definedName name="taxable" localSheetId="15">'P&amp;G DO 14'!$B$11</definedName>
    <definedName name="taxable" localSheetId="27">'P&amp;G DO 15'!$B$11</definedName>
    <definedName name="taxable" localSheetId="39">'P&amp;G DO 16'!$B$11</definedName>
    <definedName name="taxable" localSheetId="51">'P&amp;G DO 17'!$B$11</definedName>
    <definedName name="taxable" localSheetId="64">'P&amp;G DO 18'!$B$11</definedName>
    <definedName name="taxable" localSheetId="76">'P&amp;G DO 19'!$B$11</definedName>
    <definedName name="taxable" localSheetId="16">'RES 3P 14'!$B$11</definedName>
    <definedName name="taxable" localSheetId="28">'RES 3P 15'!$B$11</definedName>
    <definedName name="taxable" localSheetId="40">'RES 3P 16'!$B$11</definedName>
    <definedName name="taxable" localSheetId="53">'RES 3P 17'!$B$11</definedName>
    <definedName name="taxable" localSheetId="65">'RES 3P 18'!$B$11</definedName>
    <definedName name="taxable" localSheetId="77">'RES 3P 19'!$B$11</definedName>
    <definedName name="taxable" localSheetId="17">'RES DO 14'!$B$11</definedName>
    <definedName name="taxable" localSheetId="29">'RES DO 15'!$B$11</definedName>
    <definedName name="taxable" localSheetId="41">'RES DO 16'!$B$11</definedName>
    <definedName name="taxable" localSheetId="54">'RES DO 17'!$B$11</definedName>
    <definedName name="taxable" localSheetId="66">'RES DO 18'!$B$11</definedName>
    <definedName name="taxable" localSheetId="78">'RES DO 19'!$B$11</definedName>
    <definedName name="taxable">#REF!</definedName>
    <definedName name="time_sheet_1" localSheetId="0">#REF!</definedName>
    <definedName name="time_sheet_1">'SREC Prices'!#REF!</definedName>
    <definedName name="Utility_Providers" localSheetId="0">'[3]Drop-Down Lists'!$G$2:$G$6</definedName>
    <definedName name="Utility_Providers">'[4]Drop-Down Lists'!$G$2:$G$6</definedName>
    <definedName name="Year" localSheetId="0">#REF!</definedName>
    <definedName name="Year">'SREC Prices'!#REF!</definedName>
    <definedName name="Year_Sheet_1" localSheetId="0">#REF!</definedName>
    <definedName name="Year_Sheet_1">'SREC Prices'!#REF!</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260" i="19" l="1"/>
  <c r="AM1270" i="19" s="1"/>
  <c r="AL1260" i="19"/>
  <c r="AL1270" i="19" s="1"/>
  <c r="AK1260" i="19"/>
  <c r="AK1270" i="19" s="1"/>
  <c r="AJ1260" i="19"/>
  <c r="AJ1270" i="19" s="1"/>
  <c r="AI1260" i="19"/>
  <c r="AI1270" i="19" s="1"/>
  <c r="AH1260" i="19"/>
  <c r="AH1270" i="19" s="1"/>
  <c r="AG1260" i="19"/>
  <c r="AG1270" i="19" s="1"/>
  <c r="AF1260" i="19"/>
  <c r="AF1270" i="19" s="1"/>
  <c r="AE1260" i="19"/>
  <c r="AE1270" i="19" s="1"/>
  <c r="AD1260" i="19"/>
  <c r="AD1270" i="19" s="1"/>
  <c r="AC1260" i="19"/>
  <c r="AC1270" i="19" s="1"/>
  <c r="AB1260" i="19"/>
  <c r="AB1270" i="19" s="1"/>
  <c r="AA1260" i="19"/>
  <c r="AA1270" i="19" s="1"/>
  <c r="Z1260" i="19"/>
  <c r="Z1270" i="19" s="1"/>
  <c r="Y1260" i="19"/>
  <c r="Y1270" i="19" s="1"/>
  <c r="X1260" i="19"/>
  <c r="X1270" i="19" s="1"/>
  <c r="W1260" i="19"/>
  <c r="W1270" i="19" s="1"/>
  <c r="V1260" i="19"/>
  <c r="V1270" i="19" s="1"/>
  <c r="U1260" i="19"/>
  <c r="U1270" i="19" s="1"/>
  <c r="T1260" i="19"/>
  <c r="T1270" i="19" s="1"/>
  <c r="S1260" i="19"/>
  <c r="S1270" i="19" s="1"/>
  <c r="R1260" i="19"/>
  <c r="R1270" i="19" s="1"/>
  <c r="Q1260" i="19"/>
  <c r="Q1270" i="19" s="1"/>
  <c r="P1260" i="19"/>
  <c r="P1270" i="19" s="1"/>
  <c r="O1260" i="19"/>
  <c r="O1270" i="19" s="1"/>
  <c r="N1260" i="19"/>
  <c r="N1270" i="19" s="1"/>
  <c r="M1260" i="19"/>
  <c r="M1270" i="19" s="1"/>
  <c r="L1260" i="19"/>
  <c r="L1270" i="19" s="1"/>
  <c r="K1260" i="19"/>
  <c r="K1270" i="19" s="1"/>
  <c r="J1260" i="19"/>
  <c r="J1270" i="19" s="1"/>
  <c r="I1260" i="19"/>
  <c r="I1270" i="19" s="1"/>
  <c r="H1260" i="19"/>
  <c r="H1270" i="19" s="1"/>
  <c r="G1260" i="19"/>
  <c r="G1270" i="19" s="1"/>
  <c r="F1260" i="19"/>
  <c r="F1270" i="19" s="1"/>
  <c r="E1260" i="19"/>
  <c r="E1270" i="19" s="1"/>
  <c r="D1260" i="19"/>
  <c r="D1270" i="19" s="1"/>
  <c r="D41" i="27" l="1"/>
  <c r="I45" i="27"/>
  <c r="H45" i="27"/>
  <c r="G45" i="27"/>
  <c r="F45" i="27"/>
  <c r="E45" i="27"/>
  <c r="D45" i="27"/>
  <c r="J41" i="27"/>
  <c r="H41" i="27"/>
  <c r="G41" i="27"/>
  <c r="F41" i="27"/>
  <c r="E41" i="27"/>
  <c r="C41" i="27"/>
  <c r="J40" i="27"/>
  <c r="H40" i="27"/>
  <c r="G40" i="27"/>
  <c r="F40" i="27"/>
  <c r="E40" i="27"/>
  <c r="D40" i="27"/>
  <c r="C40" i="27"/>
  <c r="E625" i="19" l="1"/>
  <c r="E635" i="19" s="1"/>
  <c r="F625" i="19"/>
  <c r="F635" i="19" s="1"/>
  <c r="G625" i="19"/>
  <c r="G635" i="19" s="1"/>
  <c r="H625" i="19"/>
  <c r="H635" i="19" s="1"/>
  <c r="I625" i="19"/>
  <c r="I635" i="19" s="1"/>
  <c r="J625" i="19"/>
  <c r="J635" i="19" s="1"/>
  <c r="K625" i="19"/>
  <c r="K635" i="19" s="1"/>
  <c r="L625" i="19"/>
  <c r="L635" i="19" s="1"/>
  <c r="M625" i="19"/>
  <c r="M635" i="19" s="1"/>
  <c r="N625" i="19"/>
  <c r="N635" i="19" s="1"/>
  <c r="O625" i="19"/>
  <c r="O635" i="19" s="1"/>
  <c r="P625" i="19"/>
  <c r="P635" i="19" s="1"/>
  <c r="Q625" i="19"/>
  <c r="Q635" i="19" s="1"/>
  <c r="R625" i="19"/>
  <c r="R635" i="19" s="1"/>
  <c r="S625" i="19"/>
  <c r="S635" i="19" s="1"/>
  <c r="T625" i="19"/>
  <c r="T635" i="19" s="1"/>
  <c r="U625" i="19"/>
  <c r="U635" i="19" s="1"/>
  <c r="V625" i="19"/>
  <c r="V635" i="19" s="1"/>
  <c r="W625" i="19"/>
  <c r="W635" i="19" s="1"/>
  <c r="X625" i="19"/>
  <c r="X635" i="19" s="1"/>
  <c r="Y625" i="19"/>
  <c r="Y635" i="19" s="1"/>
  <c r="Z625" i="19"/>
  <c r="Z635" i="19" s="1"/>
  <c r="AA625" i="19"/>
  <c r="AA635" i="19" s="1"/>
  <c r="AB625" i="19"/>
  <c r="AB635" i="19" s="1"/>
  <c r="AC625" i="19"/>
  <c r="AC635" i="19" s="1"/>
  <c r="AD625" i="19"/>
  <c r="AD635" i="19" s="1"/>
  <c r="AE625" i="19"/>
  <c r="AE635" i="19" s="1"/>
  <c r="AF625" i="19"/>
  <c r="AF635" i="19" s="1"/>
  <c r="AG625" i="19"/>
  <c r="AG635" i="19" s="1"/>
  <c r="AH625" i="19"/>
  <c r="AH635" i="19" s="1"/>
  <c r="AI625" i="19"/>
  <c r="AI635" i="19" s="1"/>
  <c r="AJ625" i="19"/>
  <c r="AJ635" i="19" s="1"/>
  <c r="AK625" i="19"/>
  <c r="AK635" i="19" s="1"/>
  <c r="AL625" i="19"/>
  <c r="AL635" i="19" s="1"/>
  <c r="AM625" i="19"/>
  <c r="AM635" i="19" s="1"/>
  <c r="D625" i="19"/>
  <c r="D635" i="19" s="1"/>
  <c r="M12" i="14" l="1"/>
  <c r="M13" i="14"/>
  <c r="M14" i="14"/>
  <c r="M15" i="14"/>
  <c r="M16" i="14"/>
  <c r="M17" i="14"/>
  <c r="M18" i="14"/>
  <c r="M19" i="14"/>
  <c r="L19" i="14" l="1"/>
  <c r="H7" i="4" l="1"/>
  <c r="H8" i="4"/>
  <c r="H9" i="4"/>
  <c r="H10" i="4"/>
  <c r="H11" i="4"/>
  <c r="H12" i="4"/>
  <c r="H13" i="4"/>
  <c r="H14" i="4"/>
  <c r="H15" i="4"/>
  <c r="C15" i="4" s="1"/>
  <c r="I15" i="4" s="1"/>
  <c r="H16" i="4"/>
  <c r="C16" i="4" s="1"/>
  <c r="I16" i="4" s="1"/>
  <c r="H17" i="4"/>
  <c r="C17" i="4" s="1"/>
  <c r="I17" i="4" s="1"/>
  <c r="H18" i="4"/>
  <c r="C18" i="4" s="1"/>
  <c r="I18" i="4" s="1"/>
  <c r="H19" i="4"/>
  <c r="C19" i="4" s="1"/>
  <c r="I19" i="4" s="1"/>
  <c r="H6" i="4"/>
  <c r="I13" i="4"/>
  <c r="I14" i="4"/>
  <c r="I12" i="4"/>
  <c r="B41" i="92" l="1"/>
  <c r="B41" i="93"/>
  <c r="B41" i="94"/>
  <c r="B41" i="95"/>
  <c r="B41" i="96"/>
  <c r="B41" i="97"/>
  <c r="B41" i="98"/>
  <c r="B41" i="99"/>
  <c r="B41" i="100"/>
  <c r="B41" i="101"/>
  <c r="B41" i="102"/>
  <c r="B41" i="103"/>
  <c r="B41" i="110"/>
  <c r="B41" i="104"/>
  <c r="B41" i="112"/>
  <c r="B41" i="114"/>
  <c r="B41" i="111"/>
  <c r="B41" i="105"/>
  <c r="B41" i="113"/>
  <c r="B41" i="106"/>
  <c r="B41" i="107"/>
  <c r="B41" i="108"/>
  <c r="B41" i="109"/>
  <c r="B41" i="115"/>
  <c r="B41" i="116"/>
  <c r="B41" i="117"/>
  <c r="B41" i="118"/>
  <c r="B41" i="119"/>
  <c r="B41" i="120"/>
  <c r="B41" i="121"/>
  <c r="B41" i="122"/>
  <c r="B41" i="123"/>
  <c r="B41" i="124"/>
  <c r="B41" i="125"/>
  <c r="B41" i="126"/>
  <c r="B41" i="127"/>
  <c r="B41" i="128"/>
  <c r="B41" i="129"/>
  <c r="B41" i="130"/>
  <c r="B41" i="131"/>
  <c r="B41" i="132"/>
  <c r="B41" i="133"/>
  <c r="B41" i="134"/>
  <c r="B41" i="135"/>
  <c r="B41" i="136"/>
  <c r="B41" i="137"/>
  <c r="B41" i="138"/>
  <c r="B41" i="139"/>
  <c r="B41" i="140"/>
  <c r="B41" i="141"/>
  <c r="B41" i="142"/>
  <c r="B41" i="143"/>
  <c r="B41" i="144"/>
  <c r="B41" i="145"/>
  <c r="B41" i="146"/>
  <c r="B41" i="147"/>
  <c r="B41" i="148"/>
  <c r="B41" i="149"/>
  <c r="B41" i="150"/>
  <c r="B41" i="151"/>
  <c r="B41" i="152"/>
  <c r="B41" i="153"/>
  <c r="B41" i="154"/>
  <c r="B41" i="155"/>
  <c r="B41" i="156"/>
  <c r="B41" i="157"/>
  <c r="B41" i="158"/>
  <c r="B41" i="159"/>
  <c r="B41" i="160"/>
  <c r="B41" i="161"/>
  <c r="B41" i="162"/>
  <c r="B41" i="163"/>
  <c r="B41" i="89"/>
  <c r="B40" i="92"/>
  <c r="B40" i="93"/>
  <c r="B40" i="94"/>
  <c r="B40" i="95"/>
  <c r="B40" i="96"/>
  <c r="B40" i="97"/>
  <c r="B40" i="98"/>
  <c r="B40" i="99"/>
  <c r="B40" i="100"/>
  <c r="B40" i="101"/>
  <c r="B40" i="102"/>
  <c r="B40" i="103"/>
  <c r="B40" i="110"/>
  <c r="B40" i="104"/>
  <c r="B40" i="112"/>
  <c r="B40" i="114"/>
  <c r="B40" i="111"/>
  <c r="B40" i="105"/>
  <c r="B40" i="113"/>
  <c r="B40" i="106"/>
  <c r="B40" i="107"/>
  <c r="B40" i="108"/>
  <c r="B40" i="109"/>
  <c r="B40" i="115"/>
  <c r="B40" i="116"/>
  <c r="B40" i="117"/>
  <c r="B40" i="118"/>
  <c r="B40" i="119"/>
  <c r="B40" i="120"/>
  <c r="B40" i="121"/>
  <c r="B40" i="122"/>
  <c r="B40" i="123"/>
  <c r="B40" i="124"/>
  <c r="B40" i="125"/>
  <c r="B40" i="126"/>
  <c r="B40" i="127"/>
  <c r="B40" i="128"/>
  <c r="B40" i="129"/>
  <c r="B40" i="130"/>
  <c r="B40" i="131"/>
  <c r="B40" i="132"/>
  <c r="B40" i="133"/>
  <c r="B40" i="134"/>
  <c r="B40" i="135"/>
  <c r="B40" i="136"/>
  <c r="B40" i="137"/>
  <c r="B40" i="138"/>
  <c r="B40" i="139"/>
  <c r="B40" i="140"/>
  <c r="B40" i="141"/>
  <c r="B40" i="142"/>
  <c r="B40" i="143"/>
  <c r="B40" i="144"/>
  <c r="B40" i="145"/>
  <c r="B40" i="146"/>
  <c r="B40" i="147"/>
  <c r="B40" i="148"/>
  <c r="B40" i="149"/>
  <c r="B40" i="150"/>
  <c r="B40" i="151"/>
  <c r="B40" i="152"/>
  <c r="B40" i="153"/>
  <c r="B40" i="154"/>
  <c r="B40" i="155"/>
  <c r="B40" i="156"/>
  <c r="B40" i="157"/>
  <c r="B40" i="158"/>
  <c r="B40" i="159"/>
  <c r="B40" i="160"/>
  <c r="B40" i="161"/>
  <c r="B40" i="162"/>
  <c r="B40" i="163"/>
  <c r="B40" i="89"/>
  <c r="B38" i="92"/>
  <c r="B38" i="93"/>
  <c r="B38" i="94"/>
  <c r="B38" i="95"/>
  <c r="B38" i="96"/>
  <c r="B38" i="97"/>
  <c r="B38" i="98"/>
  <c r="B38" i="99"/>
  <c r="B38" i="100"/>
  <c r="B38" i="101"/>
  <c r="B38" i="102"/>
  <c r="B38" i="103"/>
  <c r="B38" i="110"/>
  <c r="B38" i="104"/>
  <c r="B38" i="112"/>
  <c r="B38" i="114"/>
  <c r="B38" i="111"/>
  <c r="B38" i="105"/>
  <c r="B38" i="113"/>
  <c r="B38" i="106"/>
  <c r="B38" i="107"/>
  <c r="B38" i="108"/>
  <c r="B38" i="109"/>
  <c r="B38" i="115"/>
  <c r="B38" i="116"/>
  <c r="B38" i="117"/>
  <c r="B38" i="118"/>
  <c r="B38" i="119"/>
  <c r="B38" i="120"/>
  <c r="B38" i="121"/>
  <c r="B38" i="122"/>
  <c r="B38" i="123"/>
  <c r="B38" i="124"/>
  <c r="B38" i="125"/>
  <c r="B38" i="126"/>
  <c r="B38" i="127"/>
  <c r="B38" i="128"/>
  <c r="B38" i="129"/>
  <c r="B38" i="130"/>
  <c r="B38" i="131"/>
  <c r="B38" i="132"/>
  <c r="B38" i="133"/>
  <c r="B38" i="134"/>
  <c r="B38" i="135"/>
  <c r="B38" i="136"/>
  <c r="B38" i="137"/>
  <c r="B38" i="138"/>
  <c r="B38" i="139"/>
  <c r="B38" i="140"/>
  <c r="B38" i="141"/>
  <c r="B38" i="142"/>
  <c r="B38" i="143"/>
  <c r="B38" i="144"/>
  <c r="B38" i="145"/>
  <c r="B38" i="146"/>
  <c r="B38" i="147"/>
  <c r="B38" i="148"/>
  <c r="B38" i="149"/>
  <c r="B38" i="150"/>
  <c r="B38" i="151"/>
  <c r="B38" i="152"/>
  <c r="B38" i="153"/>
  <c r="B38" i="154"/>
  <c r="B38" i="155"/>
  <c r="B38" i="156"/>
  <c r="B38" i="157"/>
  <c r="B38" i="158"/>
  <c r="B38" i="159"/>
  <c r="B38" i="160"/>
  <c r="B38" i="161"/>
  <c r="B38" i="162"/>
  <c r="B38" i="163"/>
  <c r="B38" i="89"/>
  <c r="D7" i="27" l="1"/>
  <c r="K17" i="19" l="1"/>
  <c r="K6" i="19" l="1"/>
  <c r="B106" i="163"/>
  <c r="B105" i="163"/>
  <c r="B104" i="163"/>
  <c r="B103" i="163"/>
  <c r="B102" i="163"/>
  <c r="B101" i="163"/>
  <c r="AH77" i="163"/>
  <c r="AG77" i="163"/>
  <c r="AF77" i="163"/>
  <c r="AE77" i="163"/>
  <c r="AD77" i="163"/>
  <c r="AC77" i="163"/>
  <c r="AB77" i="163"/>
  <c r="AA77" i="163"/>
  <c r="Z77" i="163"/>
  <c r="Y77" i="163"/>
  <c r="X77" i="163"/>
  <c r="W77" i="163"/>
  <c r="V77" i="163"/>
  <c r="U77" i="163"/>
  <c r="T77" i="163"/>
  <c r="S77" i="163"/>
  <c r="R77" i="163"/>
  <c r="Q77" i="163"/>
  <c r="P77" i="163"/>
  <c r="O77" i="163"/>
  <c r="N77" i="163"/>
  <c r="M77" i="163"/>
  <c r="L77" i="163"/>
  <c r="K77" i="163"/>
  <c r="J77" i="163"/>
  <c r="I77" i="163"/>
  <c r="H77" i="163"/>
  <c r="G77" i="163"/>
  <c r="F77" i="163"/>
  <c r="E77" i="163"/>
  <c r="D62" i="163"/>
  <c r="AH61" i="163"/>
  <c r="AG61" i="163"/>
  <c r="AF61" i="163"/>
  <c r="AE61" i="163"/>
  <c r="AD61" i="163"/>
  <c r="AC61" i="163"/>
  <c r="AB61" i="163"/>
  <c r="AA61" i="163"/>
  <c r="Z61" i="163"/>
  <c r="Y61" i="163"/>
  <c r="X61" i="163"/>
  <c r="W61" i="163"/>
  <c r="V61" i="163"/>
  <c r="U61" i="163"/>
  <c r="T61" i="163"/>
  <c r="S61" i="163"/>
  <c r="R61" i="163"/>
  <c r="Q61" i="163"/>
  <c r="P61" i="163"/>
  <c r="O61" i="163"/>
  <c r="N61" i="163"/>
  <c r="M61" i="163"/>
  <c r="L61" i="163"/>
  <c r="K61" i="163"/>
  <c r="J61" i="163"/>
  <c r="I61" i="163"/>
  <c r="H61" i="163"/>
  <c r="G61" i="163"/>
  <c r="F61" i="163"/>
  <c r="E61" i="163"/>
  <c r="AH60" i="163"/>
  <c r="AG60" i="163"/>
  <c r="AF60" i="163"/>
  <c r="AE60" i="163"/>
  <c r="AD60" i="163"/>
  <c r="D59" i="163"/>
  <c r="D63" i="163" s="1"/>
  <c r="D65" i="163" s="1"/>
  <c r="D67" i="163" s="1"/>
  <c r="AH56" i="163"/>
  <c r="AG56" i="163"/>
  <c r="AF56" i="163"/>
  <c r="AE56" i="163"/>
  <c r="AD56" i="163"/>
  <c r="AH50" i="163"/>
  <c r="AG50" i="163"/>
  <c r="AF50" i="163"/>
  <c r="AE50" i="163"/>
  <c r="AD50" i="163"/>
  <c r="E50" i="163"/>
  <c r="B39" i="163"/>
  <c r="B20" i="163"/>
  <c r="B6" i="163"/>
  <c r="G12" i="163" s="1"/>
  <c r="B106" i="162"/>
  <c r="B105" i="162"/>
  <c r="B104" i="162"/>
  <c r="B103" i="162"/>
  <c r="B102" i="162"/>
  <c r="B101" i="162"/>
  <c r="AH77" i="162"/>
  <c r="AG77" i="162"/>
  <c r="AF77" i="162"/>
  <c r="AE77" i="162"/>
  <c r="AD77" i="162"/>
  <c r="AC77" i="162"/>
  <c r="AB77" i="162"/>
  <c r="AA77" i="162"/>
  <c r="Z77" i="162"/>
  <c r="Y77" i="162"/>
  <c r="X77" i="162"/>
  <c r="W77" i="162"/>
  <c r="V77" i="162"/>
  <c r="U77" i="162"/>
  <c r="T77" i="162"/>
  <c r="S77" i="162"/>
  <c r="R77" i="162"/>
  <c r="Q77" i="162"/>
  <c r="P77" i="162"/>
  <c r="O77" i="162"/>
  <c r="N77" i="162"/>
  <c r="M77" i="162"/>
  <c r="L77" i="162"/>
  <c r="K77" i="162"/>
  <c r="J77" i="162"/>
  <c r="I77" i="162"/>
  <c r="H77" i="162"/>
  <c r="G77" i="162"/>
  <c r="F77" i="162"/>
  <c r="E77" i="162"/>
  <c r="D62" i="162"/>
  <c r="AH61" i="162"/>
  <c r="AG61" i="162"/>
  <c r="AF61" i="162"/>
  <c r="AE61" i="162"/>
  <c r="AD61" i="162"/>
  <c r="AC61" i="162"/>
  <c r="AB61" i="162"/>
  <c r="AA61" i="162"/>
  <c r="Z61" i="162"/>
  <c r="Y61" i="162"/>
  <c r="X61" i="162"/>
  <c r="W61" i="162"/>
  <c r="V61" i="162"/>
  <c r="U61" i="162"/>
  <c r="T61" i="162"/>
  <c r="S61" i="162"/>
  <c r="R61" i="162"/>
  <c r="Q61" i="162"/>
  <c r="P61" i="162"/>
  <c r="O61" i="162"/>
  <c r="N61" i="162"/>
  <c r="M61" i="162"/>
  <c r="L61" i="162"/>
  <c r="K61" i="162"/>
  <c r="J61" i="162"/>
  <c r="I61" i="162"/>
  <c r="H61" i="162"/>
  <c r="G61" i="162"/>
  <c r="F61" i="162"/>
  <c r="E61" i="162"/>
  <c r="AH60" i="162"/>
  <c r="AG60" i="162"/>
  <c r="AF60" i="162"/>
  <c r="AE60" i="162"/>
  <c r="AD60" i="162"/>
  <c r="D59" i="162"/>
  <c r="AH56" i="162"/>
  <c r="AG56" i="162"/>
  <c r="AF56" i="162"/>
  <c r="AE56" i="162"/>
  <c r="AD56" i="162"/>
  <c r="AH50" i="162"/>
  <c r="AG50" i="162"/>
  <c r="AF50" i="162"/>
  <c r="AE50" i="162"/>
  <c r="AD50" i="162"/>
  <c r="E50" i="162"/>
  <c r="B39" i="162"/>
  <c r="B20" i="162"/>
  <c r="B6" i="162"/>
  <c r="B106" i="161"/>
  <c r="B105" i="161"/>
  <c r="B104" i="161"/>
  <c r="B103" i="161"/>
  <c r="B102" i="161"/>
  <c r="B101" i="161"/>
  <c r="AH77" i="161"/>
  <c r="AG77" i="161"/>
  <c r="AF77" i="161"/>
  <c r="AE77" i="161"/>
  <c r="AD77" i="161"/>
  <c r="AC77" i="161"/>
  <c r="AB77" i="161"/>
  <c r="AA77" i="161"/>
  <c r="Z77" i="161"/>
  <c r="Y77" i="161"/>
  <c r="X77" i="161"/>
  <c r="W77" i="161"/>
  <c r="V77" i="161"/>
  <c r="U77" i="161"/>
  <c r="T77" i="161"/>
  <c r="S77" i="161"/>
  <c r="R77" i="161"/>
  <c r="Q77" i="161"/>
  <c r="P77" i="161"/>
  <c r="O77" i="161"/>
  <c r="N77" i="161"/>
  <c r="M77" i="161"/>
  <c r="L77" i="161"/>
  <c r="K77" i="161"/>
  <c r="J77" i="161"/>
  <c r="I77" i="161"/>
  <c r="H77" i="161"/>
  <c r="G77" i="161"/>
  <c r="F77" i="161"/>
  <c r="E77" i="161"/>
  <c r="D62" i="161"/>
  <c r="AH61" i="161"/>
  <c r="AG61" i="161"/>
  <c r="AF61" i="161"/>
  <c r="AE61" i="161"/>
  <c r="AD61" i="161"/>
  <c r="AC61" i="161"/>
  <c r="AB61" i="161"/>
  <c r="AA61" i="161"/>
  <c r="Z61" i="161"/>
  <c r="Y61" i="161"/>
  <c r="X61" i="161"/>
  <c r="W61" i="161"/>
  <c r="V61" i="161"/>
  <c r="U61" i="161"/>
  <c r="T61" i="161"/>
  <c r="S61" i="161"/>
  <c r="R61" i="161"/>
  <c r="Q61" i="161"/>
  <c r="P61" i="161"/>
  <c r="O61" i="161"/>
  <c r="N61" i="161"/>
  <c r="M61" i="161"/>
  <c r="L61" i="161"/>
  <c r="K61" i="161"/>
  <c r="J61" i="161"/>
  <c r="I61" i="161"/>
  <c r="H61" i="161"/>
  <c r="G61" i="161"/>
  <c r="F61" i="161"/>
  <c r="E61" i="161"/>
  <c r="AH60" i="161"/>
  <c r="AG60" i="161"/>
  <c r="AF60" i="161"/>
  <c r="AE60" i="161"/>
  <c r="AD60" i="161"/>
  <c r="AD62" i="161" s="1"/>
  <c r="D59" i="161"/>
  <c r="D63" i="161" s="1"/>
  <c r="D65" i="161" s="1"/>
  <c r="D67" i="161" s="1"/>
  <c r="AH56" i="161"/>
  <c r="AG56" i="161"/>
  <c r="AF56" i="161"/>
  <c r="AE56" i="161"/>
  <c r="AD56" i="161"/>
  <c r="AH50" i="161"/>
  <c r="AG50" i="161"/>
  <c r="AF50" i="161"/>
  <c r="AE50" i="161"/>
  <c r="AD50" i="161"/>
  <c r="E50" i="161"/>
  <c r="B39" i="161"/>
  <c r="B20" i="161"/>
  <c r="B6" i="161"/>
  <c r="G12" i="161" s="1"/>
  <c r="B106" i="160"/>
  <c r="B105" i="160"/>
  <c r="B104" i="160"/>
  <c r="B103" i="160"/>
  <c r="B102" i="160"/>
  <c r="B101" i="160"/>
  <c r="AH77" i="160"/>
  <c r="AG77" i="160"/>
  <c r="AF77" i="160"/>
  <c r="AE77" i="160"/>
  <c r="AD77" i="160"/>
  <c r="AC77" i="160"/>
  <c r="AB77" i="160"/>
  <c r="AA77" i="160"/>
  <c r="Z77" i="160"/>
  <c r="Y77" i="160"/>
  <c r="X77" i="160"/>
  <c r="W77" i="160"/>
  <c r="V77" i="160"/>
  <c r="U77" i="160"/>
  <c r="T77" i="160"/>
  <c r="S77" i="160"/>
  <c r="R77" i="160"/>
  <c r="Q77" i="160"/>
  <c r="P77" i="160"/>
  <c r="O77" i="160"/>
  <c r="N77" i="160"/>
  <c r="M77" i="160"/>
  <c r="L77" i="160"/>
  <c r="K77" i="160"/>
  <c r="J77" i="160"/>
  <c r="I77" i="160"/>
  <c r="H77" i="160"/>
  <c r="G77" i="160"/>
  <c r="F77" i="160"/>
  <c r="E77" i="160"/>
  <c r="D62" i="160"/>
  <c r="AH61" i="160"/>
  <c r="AG61" i="160"/>
  <c r="AF61" i="160"/>
  <c r="AE61" i="160"/>
  <c r="AD61" i="160"/>
  <c r="AC61" i="160"/>
  <c r="AB61" i="160"/>
  <c r="AA61" i="160"/>
  <c r="Z61" i="160"/>
  <c r="Y61" i="160"/>
  <c r="X61" i="160"/>
  <c r="W61" i="160"/>
  <c r="V61" i="160"/>
  <c r="U61" i="160"/>
  <c r="T61" i="160"/>
  <c r="S61" i="160"/>
  <c r="R61" i="160"/>
  <c r="Q61" i="160"/>
  <c r="P61" i="160"/>
  <c r="O61" i="160"/>
  <c r="N61" i="160"/>
  <c r="M61" i="160"/>
  <c r="L61" i="160"/>
  <c r="K61" i="160"/>
  <c r="J61" i="160"/>
  <c r="I61" i="160"/>
  <c r="H61" i="160"/>
  <c r="G61" i="160"/>
  <c r="F61" i="160"/>
  <c r="E61" i="160"/>
  <c r="AH60" i="160"/>
  <c r="AG60" i="160"/>
  <c r="AF60" i="160"/>
  <c r="AE60" i="160"/>
  <c r="AD60" i="160"/>
  <c r="D59" i="160"/>
  <c r="D63" i="160" s="1"/>
  <c r="D65" i="160" s="1"/>
  <c r="D67" i="160" s="1"/>
  <c r="AH56" i="160"/>
  <c r="AG56" i="160"/>
  <c r="AF56" i="160"/>
  <c r="AE56" i="160"/>
  <c r="AD56" i="160"/>
  <c r="AH50" i="160"/>
  <c r="AG50" i="160"/>
  <c r="AF50" i="160"/>
  <c r="AE50" i="160"/>
  <c r="AD50" i="160"/>
  <c r="E50" i="160"/>
  <c r="B39" i="160"/>
  <c r="B20" i="160"/>
  <c r="B6" i="160"/>
  <c r="G12" i="160" s="1"/>
  <c r="B106" i="159"/>
  <c r="B105" i="159"/>
  <c r="B104" i="159"/>
  <c r="B103" i="159"/>
  <c r="B102" i="159"/>
  <c r="B101" i="159"/>
  <c r="AH77" i="159"/>
  <c r="AG77" i="159"/>
  <c r="AF77" i="159"/>
  <c r="AE77" i="159"/>
  <c r="AD77" i="159"/>
  <c r="AC77" i="159"/>
  <c r="AB77" i="159"/>
  <c r="AA77" i="159"/>
  <c r="Z77" i="159"/>
  <c r="Y77" i="159"/>
  <c r="X77" i="159"/>
  <c r="W77" i="159"/>
  <c r="V77" i="159"/>
  <c r="U77" i="159"/>
  <c r="T77" i="159"/>
  <c r="S77" i="159"/>
  <c r="R77" i="159"/>
  <c r="Q77" i="159"/>
  <c r="P77" i="159"/>
  <c r="O77" i="159"/>
  <c r="N77" i="159"/>
  <c r="M77" i="159"/>
  <c r="L77" i="159"/>
  <c r="K77" i="159"/>
  <c r="J77" i="159"/>
  <c r="I77" i="159"/>
  <c r="H77" i="159"/>
  <c r="G77" i="159"/>
  <c r="F77" i="159"/>
  <c r="E77" i="159"/>
  <c r="D62" i="159"/>
  <c r="AH61" i="159"/>
  <c r="AG61" i="159"/>
  <c r="AF61" i="159"/>
  <c r="AE61" i="159"/>
  <c r="AD61" i="159"/>
  <c r="AC61" i="159"/>
  <c r="AB61" i="159"/>
  <c r="AA61" i="159"/>
  <c r="Z61" i="159"/>
  <c r="Y61" i="159"/>
  <c r="X61" i="159"/>
  <c r="W61" i="159"/>
  <c r="V61" i="159"/>
  <c r="U61" i="159"/>
  <c r="T61" i="159"/>
  <c r="S61" i="159"/>
  <c r="R61" i="159"/>
  <c r="Q61" i="159"/>
  <c r="P61" i="159"/>
  <c r="O61" i="159"/>
  <c r="N61" i="159"/>
  <c r="M61" i="159"/>
  <c r="L61" i="159"/>
  <c r="K61" i="159"/>
  <c r="J61" i="159"/>
  <c r="I61" i="159"/>
  <c r="H61" i="159"/>
  <c r="G61" i="159"/>
  <c r="F61" i="159"/>
  <c r="E61" i="159"/>
  <c r="AH60" i="159"/>
  <c r="AG60" i="159"/>
  <c r="AF60" i="159"/>
  <c r="AE60" i="159"/>
  <c r="AD60" i="159"/>
  <c r="D59" i="159"/>
  <c r="AH56" i="159"/>
  <c r="AG56" i="159"/>
  <c r="AF56" i="159"/>
  <c r="AE56" i="159"/>
  <c r="AD56" i="159"/>
  <c r="AH50" i="159"/>
  <c r="AG50" i="159"/>
  <c r="AF50" i="159"/>
  <c r="AE50" i="159"/>
  <c r="AD50" i="159"/>
  <c r="E50" i="159"/>
  <c r="B39" i="159"/>
  <c r="W60" i="159" s="1"/>
  <c r="B20" i="159"/>
  <c r="B6" i="159"/>
  <c r="G12" i="159" s="1"/>
  <c r="B106" i="158"/>
  <c r="B105" i="158"/>
  <c r="B104" i="158"/>
  <c r="B103" i="158"/>
  <c r="B102" i="158"/>
  <c r="B101" i="158"/>
  <c r="AH77" i="158"/>
  <c r="AG77" i="158"/>
  <c r="AF77" i="158"/>
  <c r="AE77" i="158"/>
  <c r="AD77" i="158"/>
  <c r="AC77" i="158"/>
  <c r="AB77" i="158"/>
  <c r="AA77" i="158"/>
  <c r="Z77" i="158"/>
  <c r="Y77" i="158"/>
  <c r="X77" i="158"/>
  <c r="W77" i="158"/>
  <c r="V77" i="158"/>
  <c r="U77" i="158"/>
  <c r="T77" i="158"/>
  <c r="S77" i="158"/>
  <c r="R77" i="158"/>
  <c r="Q77" i="158"/>
  <c r="P77" i="158"/>
  <c r="O77" i="158"/>
  <c r="N77" i="158"/>
  <c r="M77" i="158"/>
  <c r="L77" i="158"/>
  <c r="K77" i="158"/>
  <c r="J77" i="158"/>
  <c r="I77" i="158"/>
  <c r="H77" i="158"/>
  <c r="G77" i="158"/>
  <c r="F77" i="158"/>
  <c r="E77" i="158"/>
  <c r="D62" i="158"/>
  <c r="AH61" i="158"/>
  <c r="AG61" i="158"/>
  <c r="AF61" i="158"/>
  <c r="AE61" i="158"/>
  <c r="AD61" i="158"/>
  <c r="AC61" i="158"/>
  <c r="AB61" i="158"/>
  <c r="AA61" i="158"/>
  <c r="Z61" i="158"/>
  <c r="Y61" i="158"/>
  <c r="X61" i="158"/>
  <c r="W61" i="158"/>
  <c r="V61" i="158"/>
  <c r="U61" i="158"/>
  <c r="T61" i="158"/>
  <c r="S61" i="158"/>
  <c r="R61" i="158"/>
  <c r="Q61" i="158"/>
  <c r="P61" i="158"/>
  <c r="O61" i="158"/>
  <c r="N61" i="158"/>
  <c r="M61" i="158"/>
  <c r="L61" i="158"/>
  <c r="K61" i="158"/>
  <c r="J61" i="158"/>
  <c r="I61" i="158"/>
  <c r="H61" i="158"/>
  <c r="G61" i="158"/>
  <c r="F61" i="158"/>
  <c r="E61" i="158"/>
  <c r="AH60" i="158"/>
  <c r="AG60" i="158"/>
  <c r="AF60" i="158"/>
  <c r="AE60" i="158"/>
  <c r="AD60" i="158"/>
  <c r="D59" i="158"/>
  <c r="AH56" i="158"/>
  <c r="AG56" i="158"/>
  <c r="AF56" i="158"/>
  <c r="AE56" i="158"/>
  <c r="AD56" i="158"/>
  <c r="AH50" i="158"/>
  <c r="AG50" i="158"/>
  <c r="AF50" i="158"/>
  <c r="AE50" i="158"/>
  <c r="AD50" i="158"/>
  <c r="E50" i="158"/>
  <c r="B39" i="158"/>
  <c r="Z60" i="158" s="1"/>
  <c r="B20" i="158"/>
  <c r="B6" i="158"/>
  <c r="B106" i="157"/>
  <c r="B105" i="157"/>
  <c r="B104" i="157"/>
  <c r="B103" i="157"/>
  <c r="B102" i="157"/>
  <c r="B101" i="157"/>
  <c r="AH77" i="157"/>
  <c r="AG77" i="157"/>
  <c r="AF77" i="157"/>
  <c r="AE77" i="157"/>
  <c r="AD77" i="157"/>
  <c r="AC77" i="157"/>
  <c r="AB77" i="157"/>
  <c r="AA77" i="157"/>
  <c r="Z77" i="157"/>
  <c r="Y77" i="157"/>
  <c r="X77" i="157"/>
  <c r="W77" i="157"/>
  <c r="V77" i="157"/>
  <c r="U77" i="157"/>
  <c r="T77" i="157"/>
  <c r="S77" i="157"/>
  <c r="R77" i="157"/>
  <c r="Q77" i="157"/>
  <c r="P77" i="157"/>
  <c r="O77" i="157"/>
  <c r="N77" i="157"/>
  <c r="M77" i="157"/>
  <c r="L77" i="157"/>
  <c r="K77" i="157"/>
  <c r="J77" i="157"/>
  <c r="I77" i="157"/>
  <c r="H77" i="157"/>
  <c r="G77" i="157"/>
  <c r="F77" i="157"/>
  <c r="E77" i="157"/>
  <c r="D62" i="157"/>
  <c r="AH61" i="157"/>
  <c r="AG61" i="157"/>
  <c r="AF61" i="157"/>
  <c r="AE61" i="157"/>
  <c r="AD61" i="157"/>
  <c r="AC61" i="157"/>
  <c r="AB61" i="157"/>
  <c r="AA61" i="157"/>
  <c r="Z61" i="157"/>
  <c r="Y61" i="157"/>
  <c r="X61" i="157"/>
  <c r="W61" i="157"/>
  <c r="V61" i="157"/>
  <c r="U61" i="157"/>
  <c r="T61" i="157"/>
  <c r="S61" i="157"/>
  <c r="R61" i="157"/>
  <c r="Q61" i="157"/>
  <c r="P61" i="157"/>
  <c r="O61" i="157"/>
  <c r="N61" i="157"/>
  <c r="M61" i="157"/>
  <c r="L61" i="157"/>
  <c r="K61" i="157"/>
  <c r="J61" i="157"/>
  <c r="I61" i="157"/>
  <c r="H61" i="157"/>
  <c r="G61" i="157"/>
  <c r="F61" i="157"/>
  <c r="E61" i="157"/>
  <c r="AH60" i="157"/>
  <c r="AG60" i="157"/>
  <c r="AF60" i="157"/>
  <c r="AE60" i="157"/>
  <c r="AD60" i="157"/>
  <c r="D59" i="157"/>
  <c r="AH56" i="157"/>
  <c r="AG56" i="157"/>
  <c r="AF56" i="157"/>
  <c r="AE56" i="157"/>
  <c r="AD56" i="157"/>
  <c r="AH50" i="157"/>
  <c r="AG50" i="157"/>
  <c r="AF50" i="157"/>
  <c r="AE50" i="157"/>
  <c r="AD50" i="157"/>
  <c r="E50" i="157"/>
  <c r="B39" i="157"/>
  <c r="Z60" i="157" s="1"/>
  <c r="B20" i="157"/>
  <c r="B6" i="157"/>
  <c r="G12" i="157" s="1"/>
  <c r="B106" i="156"/>
  <c r="B105" i="156"/>
  <c r="B104" i="156"/>
  <c r="B103" i="156"/>
  <c r="B102" i="156"/>
  <c r="B101" i="156"/>
  <c r="AH77" i="156"/>
  <c r="AG77" i="156"/>
  <c r="AF77" i="156"/>
  <c r="AE77" i="156"/>
  <c r="AD77" i="156"/>
  <c r="AC77" i="156"/>
  <c r="AB77" i="156"/>
  <c r="AA77" i="156"/>
  <c r="Z77" i="156"/>
  <c r="Y77" i="156"/>
  <c r="X77" i="156"/>
  <c r="W77" i="156"/>
  <c r="V77" i="156"/>
  <c r="U77" i="156"/>
  <c r="T77" i="156"/>
  <c r="S77" i="156"/>
  <c r="R77" i="156"/>
  <c r="Q77" i="156"/>
  <c r="P77" i="156"/>
  <c r="O77" i="156"/>
  <c r="N77" i="156"/>
  <c r="M77" i="156"/>
  <c r="L77" i="156"/>
  <c r="K77" i="156"/>
  <c r="J77" i="156"/>
  <c r="I77" i="156"/>
  <c r="H77" i="156"/>
  <c r="G77" i="156"/>
  <c r="F77" i="156"/>
  <c r="E77" i="156"/>
  <c r="D62" i="156"/>
  <c r="AH61" i="156"/>
  <c r="AG61" i="156"/>
  <c r="AF61" i="156"/>
  <c r="AE61" i="156"/>
  <c r="AD61" i="156"/>
  <c r="AC61" i="156"/>
  <c r="AB61" i="156"/>
  <c r="AA61" i="156"/>
  <c r="Z61" i="156"/>
  <c r="Y61" i="156"/>
  <c r="X61" i="156"/>
  <c r="W61" i="156"/>
  <c r="V61" i="156"/>
  <c r="U61" i="156"/>
  <c r="T61" i="156"/>
  <c r="S61" i="156"/>
  <c r="R61" i="156"/>
  <c r="Q61" i="156"/>
  <c r="P61" i="156"/>
  <c r="O61" i="156"/>
  <c r="N61" i="156"/>
  <c r="M61" i="156"/>
  <c r="L61" i="156"/>
  <c r="K61" i="156"/>
  <c r="J61" i="156"/>
  <c r="I61" i="156"/>
  <c r="H61" i="156"/>
  <c r="G61" i="156"/>
  <c r="F61" i="156"/>
  <c r="E61" i="156"/>
  <c r="AH60" i="156"/>
  <c r="AG60" i="156"/>
  <c r="AF60" i="156"/>
  <c r="AE60" i="156"/>
  <c r="AD60" i="156"/>
  <c r="D59" i="156"/>
  <c r="D63" i="156" s="1"/>
  <c r="D65" i="156" s="1"/>
  <c r="D67" i="156" s="1"/>
  <c r="AH56" i="156"/>
  <c r="AG56" i="156"/>
  <c r="AF56" i="156"/>
  <c r="AE56" i="156"/>
  <c r="AD56" i="156"/>
  <c r="AH50" i="156"/>
  <c r="AG50" i="156"/>
  <c r="AF50" i="156"/>
  <c r="AE50" i="156"/>
  <c r="AD50" i="156"/>
  <c r="E50" i="156"/>
  <c r="B39" i="156"/>
  <c r="B20" i="156"/>
  <c r="B6" i="156"/>
  <c r="G12" i="156" s="1"/>
  <c r="B106" i="155"/>
  <c r="B105" i="155"/>
  <c r="B104" i="155"/>
  <c r="B103" i="155"/>
  <c r="B102" i="155"/>
  <c r="B101" i="155"/>
  <c r="AH77" i="155"/>
  <c r="AG77" i="155"/>
  <c r="AF77" i="155"/>
  <c r="AE77" i="155"/>
  <c r="AD77" i="155"/>
  <c r="AC77" i="155"/>
  <c r="AB77" i="155"/>
  <c r="AA77" i="155"/>
  <c r="Z77" i="155"/>
  <c r="Y77" i="155"/>
  <c r="X77" i="155"/>
  <c r="W77" i="155"/>
  <c r="V77" i="155"/>
  <c r="U77" i="155"/>
  <c r="T77" i="155"/>
  <c r="S77" i="155"/>
  <c r="R77" i="155"/>
  <c r="Q77" i="155"/>
  <c r="P77" i="155"/>
  <c r="O77" i="155"/>
  <c r="N77" i="155"/>
  <c r="M77" i="155"/>
  <c r="L77" i="155"/>
  <c r="K77" i="155"/>
  <c r="J77" i="155"/>
  <c r="I77" i="155"/>
  <c r="H77" i="155"/>
  <c r="G77" i="155"/>
  <c r="F77" i="155"/>
  <c r="E77" i="155"/>
  <c r="D62" i="155"/>
  <c r="AH61" i="155"/>
  <c r="AG61" i="155"/>
  <c r="AF61" i="155"/>
  <c r="AE61" i="155"/>
  <c r="AD61" i="155"/>
  <c r="AC61" i="155"/>
  <c r="AB61" i="155"/>
  <c r="AA61" i="155"/>
  <c r="Z61" i="155"/>
  <c r="Y61" i="155"/>
  <c r="X61" i="155"/>
  <c r="W61" i="155"/>
  <c r="V61" i="155"/>
  <c r="U61" i="155"/>
  <c r="T61" i="155"/>
  <c r="S61" i="155"/>
  <c r="R61" i="155"/>
  <c r="Q61" i="155"/>
  <c r="P61" i="155"/>
  <c r="O61" i="155"/>
  <c r="N61" i="155"/>
  <c r="M61" i="155"/>
  <c r="L61" i="155"/>
  <c r="K61" i="155"/>
  <c r="J61" i="155"/>
  <c r="I61" i="155"/>
  <c r="H61" i="155"/>
  <c r="G61" i="155"/>
  <c r="F61" i="155"/>
  <c r="E61" i="155"/>
  <c r="AH60" i="155"/>
  <c r="AG60" i="155"/>
  <c r="AF60" i="155"/>
  <c r="AE60" i="155"/>
  <c r="AD60" i="155"/>
  <c r="D59" i="155"/>
  <c r="D63" i="155" s="1"/>
  <c r="D65" i="155" s="1"/>
  <c r="D67" i="155" s="1"/>
  <c r="AH56" i="155"/>
  <c r="AG56" i="155"/>
  <c r="AF56" i="155"/>
  <c r="AE56" i="155"/>
  <c r="AD56" i="155"/>
  <c r="AH50" i="155"/>
  <c r="AG50" i="155"/>
  <c r="AF50" i="155"/>
  <c r="AE50" i="155"/>
  <c r="AD50" i="155"/>
  <c r="E50" i="155"/>
  <c r="B39" i="155"/>
  <c r="B20" i="155"/>
  <c r="B6" i="155"/>
  <c r="B106" i="154"/>
  <c r="B105" i="154"/>
  <c r="B104" i="154"/>
  <c r="B103" i="154"/>
  <c r="B102" i="154"/>
  <c r="B101" i="154"/>
  <c r="AH77" i="154"/>
  <c r="AG77" i="154"/>
  <c r="AF77" i="154"/>
  <c r="AE77" i="154"/>
  <c r="AD77" i="154"/>
  <c r="AC77" i="154"/>
  <c r="AB77" i="154"/>
  <c r="AA77" i="154"/>
  <c r="Z77" i="154"/>
  <c r="Y77" i="154"/>
  <c r="X77" i="154"/>
  <c r="W77" i="154"/>
  <c r="V77" i="154"/>
  <c r="U77" i="154"/>
  <c r="T77" i="154"/>
  <c r="S77" i="154"/>
  <c r="R77" i="154"/>
  <c r="Q77" i="154"/>
  <c r="P77" i="154"/>
  <c r="O77" i="154"/>
  <c r="N77" i="154"/>
  <c r="M77" i="154"/>
  <c r="L77" i="154"/>
  <c r="K77" i="154"/>
  <c r="J77" i="154"/>
  <c r="I77" i="154"/>
  <c r="H77" i="154"/>
  <c r="G77" i="154"/>
  <c r="F77" i="154"/>
  <c r="E77" i="154"/>
  <c r="D62" i="154"/>
  <c r="AH61" i="154"/>
  <c r="AG61" i="154"/>
  <c r="AF61" i="154"/>
  <c r="AE61" i="154"/>
  <c r="AD61" i="154"/>
  <c r="AC61" i="154"/>
  <c r="AB61" i="154"/>
  <c r="AA61" i="154"/>
  <c r="Z61" i="154"/>
  <c r="Y61" i="154"/>
  <c r="X61" i="154"/>
  <c r="W61" i="154"/>
  <c r="V61" i="154"/>
  <c r="U61" i="154"/>
  <c r="T61" i="154"/>
  <c r="S61" i="154"/>
  <c r="R61" i="154"/>
  <c r="Q61" i="154"/>
  <c r="P61" i="154"/>
  <c r="O61" i="154"/>
  <c r="N61" i="154"/>
  <c r="M61" i="154"/>
  <c r="L61" i="154"/>
  <c r="K61" i="154"/>
  <c r="J61" i="154"/>
  <c r="I61" i="154"/>
  <c r="H61" i="154"/>
  <c r="G61" i="154"/>
  <c r="F61" i="154"/>
  <c r="E61" i="154"/>
  <c r="AH60" i="154"/>
  <c r="AG60" i="154"/>
  <c r="AF60" i="154"/>
  <c r="AE60" i="154"/>
  <c r="AD60" i="154"/>
  <c r="D59" i="154"/>
  <c r="AH56" i="154"/>
  <c r="AG56" i="154"/>
  <c r="AF56" i="154"/>
  <c r="AE56" i="154"/>
  <c r="AD56" i="154"/>
  <c r="AH50" i="154"/>
  <c r="AG50" i="154"/>
  <c r="AF50" i="154"/>
  <c r="AE50" i="154"/>
  <c r="AD50" i="154"/>
  <c r="E50" i="154"/>
  <c r="B39" i="154"/>
  <c r="B20" i="154"/>
  <c r="B6" i="154"/>
  <c r="G12" i="154" s="1"/>
  <c r="B106" i="153"/>
  <c r="B105" i="153"/>
  <c r="B104" i="153"/>
  <c r="B103" i="153"/>
  <c r="B102" i="153"/>
  <c r="B101" i="153"/>
  <c r="AH77" i="153"/>
  <c r="AG77" i="153"/>
  <c r="AF77" i="153"/>
  <c r="AE77" i="153"/>
  <c r="AD77" i="153"/>
  <c r="AC77" i="153"/>
  <c r="AB77" i="153"/>
  <c r="AA77" i="153"/>
  <c r="Z77" i="153"/>
  <c r="Y77" i="153"/>
  <c r="X77" i="153"/>
  <c r="W77" i="153"/>
  <c r="V77" i="153"/>
  <c r="U77" i="153"/>
  <c r="T77" i="153"/>
  <c r="S77" i="153"/>
  <c r="R77" i="153"/>
  <c r="Q77" i="153"/>
  <c r="P77" i="153"/>
  <c r="O77" i="153"/>
  <c r="N77" i="153"/>
  <c r="M77" i="153"/>
  <c r="L77" i="153"/>
  <c r="K77" i="153"/>
  <c r="J77" i="153"/>
  <c r="I77" i="153"/>
  <c r="H77" i="153"/>
  <c r="G77" i="153"/>
  <c r="F77" i="153"/>
  <c r="E77" i="153"/>
  <c r="D62" i="153"/>
  <c r="AH61" i="153"/>
  <c r="AG61" i="153"/>
  <c r="AF61" i="153"/>
  <c r="AE61" i="153"/>
  <c r="AD61" i="153"/>
  <c r="AC61" i="153"/>
  <c r="AB61" i="153"/>
  <c r="AA61" i="153"/>
  <c r="Z61" i="153"/>
  <c r="Y61" i="153"/>
  <c r="X61" i="153"/>
  <c r="W61" i="153"/>
  <c r="V61" i="153"/>
  <c r="U61" i="153"/>
  <c r="T61" i="153"/>
  <c r="S61" i="153"/>
  <c r="R61" i="153"/>
  <c r="Q61" i="153"/>
  <c r="P61" i="153"/>
  <c r="O61" i="153"/>
  <c r="N61" i="153"/>
  <c r="M61" i="153"/>
  <c r="L61" i="153"/>
  <c r="K61" i="153"/>
  <c r="J61" i="153"/>
  <c r="I61" i="153"/>
  <c r="H61" i="153"/>
  <c r="G61" i="153"/>
  <c r="F61" i="153"/>
  <c r="E61" i="153"/>
  <c r="AH60" i="153"/>
  <c r="AG60" i="153"/>
  <c r="AF60" i="153"/>
  <c r="AE60" i="153"/>
  <c r="AD60" i="153"/>
  <c r="D59" i="153"/>
  <c r="D63" i="153" s="1"/>
  <c r="D65" i="153" s="1"/>
  <c r="D67" i="153" s="1"/>
  <c r="AH56" i="153"/>
  <c r="AG56" i="153"/>
  <c r="AF56" i="153"/>
  <c r="AE56" i="153"/>
  <c r="AD56" i="153"/>
  <c r="AH50" i="153"/>
  <c r="AG50" i="153"/>
  <c r="AF50" i="153"/>
  <c r="AE50" i="153"/>
  <c r="AD50" i="153"/>
  <c r="E50" i="153"/>
  <c r="B39" i="153"/>
  <c r="B20" i="153"/>
  <c r="B6" i="153"/>
  <c r="B106" i="152"/>
  <c r="B105" i="152"/>
  <c r="B104" i="152"/>
  <c r="B103" i="152"/>
  <c r="B102" i="152"/>
  <c r="B101" i="152"/>
  <c r="AH77" i="152"/>
  <c r="AG77" i="152"/>
  <c r="AF77" i="152"/>
  <c r="AE77" i="152"/>
  <c r="AD77" i="152"/>
  <c r="AC77" i="152"/>
  <c r="AB77" i="152"/>
  <c r="AA77" i="152"/>
  <c r="Z77" i="152"/>
  <c r="Y77" i="152"/>
  <c r="X77" i="152"/>
  <c r="W77" i="152"/>
  <c r="V77" i="152"/>
  <c r="U77" i="152"/>
  <c r="T77" i="152"/>
  <c r="S77" i="152"/>
  <c r="R77" i="152"/>
  <c r="Q77" i="152"/>
  <c r="P77" i="152"/>
  <c r="O77" i="152"/>
  <c r="N77" i="152"/>
  <c r="M77" i="152"/>
  <c r="L77" i="152"/>
  <c r="K77" i="152"/>
  <c r="J77" i="152"/>
  <c r="I77" i="152"/>
  <c r="H77" i="152"/>
  <c r="G77" i="152"/>
  <c r="F77" i="152"/>
  <c r="E77" i="152"/>
  <c r="D62" i="152"/>
  <c r="AH61" i="152"/>
  <c r="AG61" i="152"/>
  <c r="AF61" i="152"/>
  <c r="AE61" i="152"/>
  <c r="AD61" i="152"/>
  <c r="AC61" i="152"/>
  <c r="AB61" i="152"/>
  <c r="AA61" i="152"/>
  <c r="Z61" i="152"/>
  <c r="Y61" i="152"/>
  <c r="X61" i="152"/>
  <c r="W61" i="152"/>
  <c r="V61" i="152"/>
  <c r="U61" i="152"/>
  <c r="T61" i="152"/>
  <c r="S61" i="152"/>
  <c r="R61" i="152"/>
  <c r="Q61" i="152"/>
  <c r="P61" i="152"/>
  <c r="O61" i="152"/>
  <c r="N61" i="152"/>
  <c r="M61" i="152"/>
  <c r="L61" i="152"/>
  <c r="K61" i="152"/>
  <c r="J61" i="152"/>
  <c r="I61" i="152"/>
  <c r="H61" i="152"/>
  <c r="G61" i="152"/>
  <c r="F61" i="152"/>
  <c r="E61" i="152"/>
  <c r="AH60" i="152"/>
  <c r="AG60" i="152"/>
  <c r="AF60" i="152"/>
  <c r="AE60" i="152"/>
  <c r="AD60" i="152"/>
  <c r="D59" i="152"/>
  <c r="D63" i="152" s="1"/>
  <c r="D65" i="152" s="1"/>
  <c r="D67" i="152" s="1"/>
  <c r="AH56" i="152"/>
  <c r="AG56" i="152"/>
  <c r="AF56" i="152"/>
  <c r="AE56" i="152"/>
  <c r="AD56" i="152"/>
  <c r="AH50" i="152"/>
  <c r="AG50" i="152"/>
  <c r="AF50" i="152"/>
  <c r="AE50" i="152"/>
  <c r="AD50" i="152"/>
  <c r="E50" i="152"/>
  <c r="B39" i="152"/>
  <c r="B20" i="152"/>
  <c r="B6" i="152"/>
  <c r="G12" i="152" s="1"/>
  <c r="B106" i="151"/>
  <c r="B105" i="151"/>
  <c r="B104" i="151"/>
  <c r="B103" i="151"/>
  <c r="B102" i="151"/>
  <c r="B101" i="151"/>
  <c r="AH77" i="151"/>
  <c r="AG77" i="151"/>
  <c r="AF77" i="151"/>
  <c r="AE77" i="151"/>
  <c r="AD77" i="151"/>
  <c r="AC77" i="151"/>
  <c r="AB77" i="151"/>
  <c r="AA77" i="151"/>
  <c r="Z77" i="151"/>
  <c r="Y77" i="151"/>
  <c r="X77" i="151"/>
  <c r="W77" i="151"/>
  <c r="V77" i="151"/>
  <c r="U77" i="151"/>
  <c r="T77" i="151"/>
  <c r="S77" i="151"/>
  <c r="R77" i="151"/>
  <c r="Q77" i="151"/>
  <c r="P77" i="151"/>
  <c r="O77" i="151"/>
  <c r="N77" i="151"/>
  <c r="M77" i="151"/>
  <c r="L77" i="151"/>
  <c r="K77" i="151"/>
  <c r="J77" i="151"/>
  <c r="I77" i="151"/>
  <c r="H77" i="151"/>
  <c r="G77" i="151"/>
  <c r="F77" i="151"/>
  <c r="E77" i="151"/>
  <c r="D62" i="151"/>
  <c r="AH61" i="151"/>
  <c r="AG61" i="151"/>
  <c r="AF61" i="151"/>
  <c r="AE61" i="151"/>
  <c r="AD61" i="151"/>
  <c r="AC61" i="151"/>
  <c r="AB61" i="151"/>
  <c r="AA61" i="151"/>
  <c r="Z61" i="151"/>
  <c r="Y61" i="151"/>
  <c r="X61" i="151"/>
  <c r="W61" i="151"/>
  <c r="V61" i="151"/>
  <c r="U61" i="151"/>
  <c r="T61" i="151"/>
  <c r="S61" i="151"/>
  <c r="R61" i="151"/>
  <c r="Q61" i="151"/>
  <c r="P61" i="151"/>
  <c r="O61" i="151"/>
  <c r="N61" i="151"/>
  <c r="M61" i="151"/>
  <c r="L61" i="151"/>
  <c r="K61" i="151"/>
  <c r="J61" i="151"/>
  <c r="I61" i="151"/>
  <c r="H61" i="151"/>
  <c r="G61" i="151"/>
  <c r="F61" i="151"/>
  <c r="E61" i="151"/>
  <c r="AH60" i="151"/>
  <c r="AG60" i="151"/>
  <c r="AF60" i="151"/>
  <c r="AE60" i="151"/>
  <c r="AD60" i="151"/>
  <c r="D59" i="151"/>
  <c r="D63" i="151" s="1"/>
  <c r="D65" i="151" s="1"/>
  <c r="D67" i="151" s="1"/>
  <c r="AH56" i="151"/>
  <c r="AG56" i="151"/>
  <c r="AF56" i="151"/>
  <c r="AE56" i="151"/>
  <c r="AD56" i="151"/>
  <c r="AH50" i="151"/>
  <c r="AG50" i="151"/>
  <c r="AF50" i="151"/>
  <c r="AE50" i="151"/>
  <c r="AD50" i="151"/>
  <c r="E50" i="151"/>
  <c r="B39" i="151"/>
  <c r="B20" i="151"/>
  <c r="B6" i="151"/>
  <c r="G12" i="151" s="1"/>
  <c r="B106" i="150"/>
  <c r="B105" i="150"/>
  <c r="B104" i="150"/>
  <c r="B103" i="150"/>
  <c r="B102" i="150"/>
  <c r="B101" i="150"/>
  <c r="AH77" i="150"/>
  <c r="AG77" i="150"/>
  <c r="AF77" i="150"/>
  <c r="AE77" i="150"/>
  <c r="AD77" i="150"/>
  <c r="AC77" i="150"/>
  <c r="AB77" i="150"/>
  <c r="AA77" i="150"/>
  <c r="Z77" i="150"/>
  <c r="Y77" i="150"/>
  <c r="X77" i="150"/>
  <c r="W77" i="150"/>
  <c r="V77" i="150"/>
  <c r="U77" i="150"/>
  <c r="T77" i="150"/>
  <c r="S77" i="150"/>
  <c r="R77" i="150"/>
  <c r="Q77" i="150"/>
  <c r="P77" i="150"/>
  <c r="O77" i="150"/>
  <c r="N77" i="150"/>
  <c r="M77" i="150"/>
  <c r="L77" i="150"/>
  <c r="K77" i="150"/>
  <c r="J77" i="150"/>
  <c r="I77" i="150"/>
  <c r="H77" i="150"/>
  <c r="G77" i="150"/>
  <c r="F77" i="150"/>
  <c r="E77" i="150"/>
  <c r="D62" i="150"/>
  <c r="AH61" i="150"/>
  <c r="AG61" i="150"/>
  <c r="AF61" i="150"/>
  <c r="AE61" i="150"/>
  <c r="AD61" i="150"/>
  <c r="AC61" i="150"/>
  <c r="AB61" i="150"/>
  <c r="AA61" i="150"/>
  <c r="Z61" i="150"/>
  <c r="Y61" i="150"/>
  <c r="X61" i="150"/>
  <c r="W61" i="150"/>
  <c r="V61" i="150"/>
  <c r="U61" i="150"/>
  <c r="T61" i="150"/>
  <c r="S61" i="150"/>
  <c r="R61" i="150"/>
  <c r="Q61" i="150"/>
  <c r="P61" i="150"/>
  <c r="O61" i="150"/>
  <c r="N61" i="150"/>
  <c r="M61" i="150"/>
  <c r="L61" i="150"/>
  <c r="K61" i="150"/>
  <c r="J61" i="150"/>
  <c r="I61" i="150"/>
  <c r="H61" i="150"/>
  <c r="G61" i="150"/>
  <c r="F61" i="150"/>
  <c r="E61" i="150"/>
  <c r="AH60" i="150"/>
  <c r="AG60" i="150"/>
  <c r="AF60" i="150"/>
  <c r="AE60" i="150"/>
  <c r="AD60" i="150"/>
  <c r="D59" i="150"/>
  <c r="D63" i="150" s="1"/>
  <c r="D65" i="150" s="1"/>
  <c r="D67" i="150" s="1"/>
  <c r="AH56" i="150"/>
  <c r="AG56" i="150"/>
  <c r="AF56" i="150"/>
  <c r="AE56" i="150"/>
  <c r="AD56" i="150"/>
  <c r="AH50" i="150"/>
  <c r="AG50" i="150"/>
  <c r="AF50" i="150"/>
  <c r="AE50" i="150"/>
  <c r="AD50" i="150"/>
  <c r="E50" i="150"/>
  <c r="B39" i="150"/>
  <c r="B20" i="150"/>
  <c r="B6" i="150"/>
  <c r="G12" i="150" s="1"/>
  <c r="B106" i="149"/>
  <c r="B105" i="149"/>
  <c r="B104" i="149"/>
  <c r="B103" i="149"/>
  <c r="B102" i="149"/>
  <c r="B101" i="149"/>
  <c r="AH77" i="149"/>
  <c r="AG77" i="149"/>
  <c r="AF77" i="149"/>
  <c r="AE77" i="149"/>
  <c r="AD77" i="149"/>
  <c r="AC77" i="149"/>
  <c r="AB77" i="149"/>
  <c r="AA77" i="149"/>
  <c r="Z77" i="149"/>
  <c r="Y77" i="149"/>
  <c r="X77" i="149"/>
  <c r="W77" i="149"/>
  <c r="V77" i="149"/>
  <c r="U77" i="149"/>
  <c r="T77" i="149"/>
  <c r="S77" i="149"/>
  <c r="R77" i="149"/>
  <c r="Q77" i="149"/>
  <c r="P77" i="149"/>
  <c r="O77" i="149"/>
  <c r="N77" i="149"/>
  <c r="M77" i="149"/>
  <c r="L77" i="149"/>
  <c r="K77" i="149"/>
  <c r="J77" i="149"/>
  <c r="I77" i="149"/>
  <c r="H77" i="149"/>
  <c r="G77" i="149"/>
  <c r="F77" i="149"/>
  <c r="E77" i="149"/>
  <c r="D62" i="149"/>
  <c r="AH61" i="149"/>
  <c r="AG61" i="149"/>
  <c r="AF61" i="149"/>
  <c r="AE61" i="149"/>
  <c r="AD61" i="149"/>
  <c r="AC61" i="149"/>
  <c r="AB61" i="149"/>
  <c r="AA61" i="149"/>
  <c r="Z61" i="149"/>
  <c r="Y61" i="149"/>
  <c r="X61" i="149"/>
  <c r="W61" i="149"/>
  <c r="V61" i="149"/>
  <c r="U61" i="149"/>
  <c r="T61" i="149"/>
  <c r="S61" i="149"/>
  <c r="R61" i="149"/>
  <c r="Q61" i="149"/>
  <c r="P61" i="149"/>
  <c r="O61" i="149"/>
  <c r="N61" i="149"/>
  <c r="M61" i="149"/>
  <c r="L61" i="149"/>
  <c r="K61" i="149"/>
  <c r="J61" i="149"/>
  <c r="I61" i="149"/>
  <c r="H61" i="149"/>
  <c r="G61" i="149"/>
  <c r="F61" i="149"/>
  <c r="E61" i="149"/>
  <c r="AH60" i="149"/>
  <c r="AG60" i="149"/>
  <c r="AF60" i="149"/>
  <c r="AE60" i="149"/>
  <c r="AD60" i="149"/>
  <c r="D59" i="149"/>
  <c r="AH56" i="149"/>
  <c r="AG56" i="149"/>
  <c r="AF56" i="149"/>
  <c r="AE56" i="149"/>
  <c r="AD56" i="149"/>
  <c r="AH50" i="149"/>
  <c r="AG50" i="149"/>
  <c r="AF50" i="149"/>
  <c r="AE50" i="149"/>
  <c r="AD50" i="149"/>
  <c r="E50" i="149"/>
  <c r="B39" i="149"/>
  <c r="B20" i="149"/>
  <c r="B6" i="149"/>
  <c r="B106" i="148"/>
  <c r="B105" i="148"/>
  <c r="B104" i="148"/>
  <c r="B103" i="148"/>
  <c r="B102" i="148"/>
  <c r="B101" i="148"/>
  <c r="AH77" i="148"/>
  <c r="AG77" i="148"/>
  <c r="AF77" i="148"/>
  <c r="AE77" i="148"/>
  <c r="AD77" i="148"/>
  <c r="AC77" i="148"/>
  <c r="AB77" i="148"/>
  <c r="AA77" i="148"/>
  <c r="Z77" i="148"/>
  <c r="Y77" i="148"/>
  <c r="X77" i="148"/>
  <c r="W77" i="148"/>
  <c r="V77" i="148"/>
  <c r="U77" i="148"/>
  <c r="T77" i="148"/>
  <c r="S77" i="148"/>
  <c r="R77" i="148"/>
  <c r="Q77" i="148"/>
  <c r="P77" i="148"/>
  <c r="O77" i="148"/>
  <c r="N77" i="148"/>
  <c r="M77" i="148"/>
  <c r="L77" i="148"/>
  <c r="K77" i="148"/>
  <c r="J77" i="148"/>
  <c r="I77" i="148"/>
  <c r="H77" i="148"/>
  <c r="G77" i="148"/>
  <c r="F77" i="148"/>
  <c r="E77" i="148"/>
  <c r="D62" i="148"/>
  <c r="AH61" i="148"/>
  <c r="AG61" i="148"/>
  <c r="AF61" i="148"/>
  <c r="AE61" i="148"/>
  <c r="AD61" i="148"/>
  <c r="AC61" i="148"/>
  <c r="AB61" i="148"/>
  <c r="AA61" i="148"/>
  <c r="Z61" i="148"/>
  <c r="Y61" i="148"/>
  <c r="X61" i="148"/>
  <c r="W61" i="148"/>
  <c r="V61" i="148"/>
  <c r="U61" i="148"/>
  <c r="T61" i="148"/>
  <c r="S61" i="148"/>
  <c r="R61" i="148"/>
  <c r="Q61" i="148"/>
  <c r="P61" i="148"/>
  <c r="O61" i="148"/>
  <c r="N61" i="148"/>
  <c r="M61" i="148"/>
  <c r="L61" i="148"/>
  <c r="K61" i="148"/>
  <c r="J61" i="148"/>
  <c r="I61" i="148"/>
  <c r="H61" i="148"/>
  <c r="G61" i="148"/>
  <c r="F61" i="148"/>
  <c r="E61" i="148"/>
  <c r="AH60" i="148"/>
  <c r="AG60" i="148"/>
  <c r="AF60" i="148"/>
  <c r="AE60" i="148"/>
  <c r="AD60" i="148"/>
  <c r="D59" i="148"/>
  <c r="AH56" i="148"/>
  <c r="AG56" i="148"/>
  <c r="AF56" i="148"/>
  <c r="AE56" i="148"/>
  <c r="AD56" i="148"/>
  <c r="AH50" i="148"/>
  <c r="AG50" i="148"/>
  <c r="AF50" i="148"/>
  <c r="AE50" i="148"/>
  <c r="AD50" i="148"/>
  <c r="E50" i="148"/>
  <c r="B39" i="148"/>
  <c r="Z60" i="148" s="1"/>
  <c r="B20" i="148"/>
  <c r="B6" i="148"/>
  <c r="G12" i="148" s="1"/>
  <c r="B106" i="147"/>
  <c r="B105" i="147"/>
  <c r="B104" i="147"/>
  <c r="B103" i="147"/>
  <c r="B102" i="147"/>
  <c r="B101" i="147"/>
  <c r="AH77" i="147"/>
  <c r="AG77" i="147"/>
  <c r="AF77" i="147"/>
  <c r="AE77" i="147"/>
  <c r="AD77" i="147"/>
  <c r="AC77" i="147"/>
  <c r="AB77" i="147"/>
  <c r="AA77" i="147"/>
  <c r="Z77" i="147"/>
  <c r="Y77" i="147"/>
  <c r="X77" i="147"/>
  <c r="W77" i="147"/>
  <c r="V77" i="147"/>
  <c r="U77" i="147"/>
  <c r="T77" i="147"/>
  <c r="S77" i="147"/>
  <c r="R77" i="147"/>
  <c r="Q77" i="147"/>
  <c r="P77" i="147"/>
  <c r="O77" i="147"/>
  <c r="N77" i="147"/>
  <c r="M77" i="147"/>
  <c r="L77" i="147"/>
  <c r="K77" i="147"/>
  <c r="J77" i="147"/>
  <c r="I77" i="147"/>
  <c r="H77" i="147"/>
  <c r="G77" i="147"/>
  <c r="F77" i="147"/>
  <c r="E77" i="147"/>
  <c r="D62" i="147"/>
  <c r="AH61" i="147"/>
  <c r="AG61" i="147"/>
  <c r="AF61" i="147"/>
  <c r="AE61" i="147"/>
  <c r="AD61" i="147"/>
  <c r="AC61" i="147"/>
  <c r="AB61" i="147"/>
  <c r="AA61" i="147"/>
  <c r="Z61" i="147"/>
  <c r="Y61" i="147"/>
  <c r="X61" i="147"/>
  <c r="W61" i="147"/>
  <c r="V61" i="147"/>
  <c r="U61" i="147"/>
  <c r="T61" i="147"/>
  <c r="S61" i="147"/>
  <c r="R61" i="147"/>
  <c r="Q61" i="147"/>
  <c r="P61" i="147"/>
  <c r="O61" i="147"/>
  <c r="N61" i="147"/>
  <c r="M61" i="147"/>
  <c r="L61" i="147"/>
  <c r="K61" i="147"/>
  <c r="J61" i="147"/>
  <c r="I61" i="147"/>
  <c r="H61" i="147"/>
  <c r="G61" i="147"/>
  <c r="F61" i="147"/>
  <c r="E61" i="147"/>
  <c r="AH60" i="147"/>
  <c r="AG60" i="147"/>
  <c r="AF60" i="147"/>
  <c r="AE60" i="147"/>
  <c r="AD60" i="147"/>
  <c r="D59" i="147"/>
  <c r="D63" i="147" s="1"/>
  <c r="D65" i="147" s="1"/>
  <c r="D67" i="147" s="1"/>
  <c r="AH56" i="147"/>
  <c r="AG56" i="147"/>
  <c r="AF56" i="147"/>
  <c r="AE56" i="147"/>
  <c r="AD56" i="147"/>
  <c r="AH50" i="147"/>
  <c r="AG50" i="147"/>
  <c r="AF50" i="147"/>
  <c r="AE50" i="147"/>
  <c r="AD50" i="147"/>
  <c r="E50" i="147"/>
  <c r="B39" i="147"/>
  <c r="B20" i="147"/>
  <c r="B6" i="147"/>
  <c r="G12" i="147" s="1"/>
  <c r="B106" i="146"/>
  <c r="B105" i="146"/>
  <c r="B104" i="146"/>
  <c r="B103" i="146"/>
  <c r="B102" i="146"/>
  <c r="B101" i="146"/>
  <c r="AH77" i="146"/>
  <c r="AG77" i="146"/>
  <c r="AF77" i="146"/>
  <c r="AE77" i="146"/>
  <c r="AD77" i="146"/>
  <c r="AC77" i="146"/>
  <c r="AB77" i="146"/>
  <c r="AA77" i="146"/>
  <c r="Z77" i="146"/>
  <c r="Y77" i="146"/>
  <c r="X77" i="146"/>
  <c r="W77" i="146"/>
  <c r="V77" i="146"/>
  <c r="U77" i="146"/>
  <c r="T77" i="146"/>
  <c r="S77" i="146"/>
  <c r="R77" i="146"/>
  <c r="Q77" i="146"/>
  <c r="P77" i="146"/>
  <c r="O77" i="146"/>
  <c r="N77" i="146"/>
  <c r="M77" i="146"/>
  <c r="L77" i="146"/>
  <c r="K77" i="146"/>
  <c r="J77" i="146"/>
  <c r="I77" i="146"/>
  <c r="H77" i="146"/>
  <c r="G77" i="146"/>
  <c r="F77" i="146"/>
  <c r="E77" i="146"/>
  <c r="D62" i="146"/>
  <c r="AH61" i="146"/>
  <c r="AG61" i="146"/>
  <c r="AF61" i="146"/>
  <c r="AE61" i="146"/>
  <c r="AD61" i="146"/>
  <c r="AC61" i="146"/>
  <c r="AB61" i="146"/>
  <c r="AA61" i="146"/>
  <c r="Z61" i="146"/>
  <c r="Y61" i="146"/>
  <c r="X61" i="146"/>
  <c r="W61" i="146"/>
  <c r="V61" i="146"/>
  <c r="U61" i="146"/>
  <c r="T61" i="146"/>
  <c r="S61" i="146"/>
  <c r="R61" i="146"/>
  <c r="Q61" i="146"/>
  <c r="P61" i="146"/>
  <c r="O61" i="146"/>
  <c r="N61" i="146"/>
  <c r="M61" i="146"/>
  <c r="L61" i="146"/>
  <c r="K61" i="146"/>
  <c r="J61" i="146"/>
  <c r="I61" i="146"/>
  <c r="H61" i="146"/>
  <c r="G61" i="146"/>
  <c r="F61" i="146"/>
  <c r="E61" i="146"/>
  <c r="AH60" i="146"/>
  <c r="AG60" i="146"/>
  <c r="AF60" i="146"/>
  <c r="AE60" i="146"/>
  <c r="AD60" i="146"/>
  <c r="D59" i="146"/>
  <c r="AH56" i="146"/>
  <c r="AG56" i="146"/>
  <c r="AF56" i="146"/>
  <c r="AE56" i="146"/>
  <c r="AD56" i="146"/>
  <c r="AH50" i="146"/>
  <c r="AG50" i="146"/>
  <c r="AF50" i="146"/>
  <c r="AE50" i="146"/>
  <c r="AD50" i="146"/>
  <c r="E50" i="146"/>
  <c r="B39" i="146"/>
  <c r="AA60" i="146" s="1"/>
  <c r="AA62" i="146" s="1"/>
  <c r="B20" i="146"/>
  <c r="B6" i="146"/>
  <c r="G12" i="146" s="1"/>
  <c r="B106" i="145"/>
  <c r="B105" i="145"/>
  <c r="B104" i="145"/>
  <c r="B103" i="145"/>
  <c r="B102" i="145"/>
  <c r="B101" i="145"/>
  <c r="AH77" i="145"/>
  <c r="AG77" i="145"/>
  <c r="AF77" i="145"/>
  <c r="AE77" i="145"/>
  <c r="AD77" i="145"/>
  <c r="AC77" i="145"/>
  <c r="AB77" i="145"/>
  <c r="AA77" i="145"/>
  <c r="Z77" i="145"/>
  <c r="Y77" i="145"/>
  <c r="X77" i="145"/>
  <c r="W77" i="145"/>
  <c r="V77" i="145"/>
  <c r="U77" i="145"/>
  <c r="T77" i="145"/>
  <c r="S77" i="145"/>
  <c r="R77" i="145"/>
  <c r="Q77" i="145"/>
  <c r="P77" i="145"/>
  <c r="O77" i="145"/>
  <c r="N77" i="145"/>
  <c r="M77" i="145"/>
  <c r="L77" i="145"/>
  <c r="K77" i="145"/>
  <c r="J77" i="145"/>
  <c r="I77" i="145"/>
  <c r="H77" i="145"/>
  <c r="G77" i="145"/>
  <c r="F77" i="145"/>
  <c r="E77" i="145"/>
  <c r="D62" i="145"/>
  <c r="AH61" i="145"/>
  <c r="AG61" i="145"/>
  <c r="AF61" i="145"/>
  <c r="AE61" i="145"/>
  <c r="AD61" i="145"/>
  <c r="AC61" i="145"/>
  <c r="AB61" i="145"/>
  <c r="AA61" i="145"/>
  <c r="Z61" i="145"/>
  <c r="Y61" i="145"/>
  <c r="X61" i="145"/>
  <c r="W61" i="145"/>
  <c r="V61" i="145"/>
  <c r="U61" i="145"/>
  <c r="T61" i="145"/>
  <c r="S61" i="145"/>
  <c r="R61" i="145"/>
  <c r="Q61" i="145"/>
  <c r="P61" i="145"/>
  <c r="O61" i="145"/>
  <c r="N61" i="145"/>
  <c r="M61" i="145"/>
  <c r="L61" i="145"/>
  <c r="K61" i="145"/>
  <c r="J61" i="145"/>
  <c r="I61" i="145"/>
  <c r="H61" i="145"/>
  <c r="G61" i="145"/>
  <c r="F61" i="145"/>
  <c r="E61" i="145"/>
  <c r="AH60" i="145"/>
  <c r="AG60" i="145"/>
  <c r="AF60" i="145"/>
  <c r="AE60" i="145"/>
  <c r="AD60" i="145"/>
  <c r="D59" i="145"/>
  <c r="D63" i="145" s="1"/>
  <c r="D65" i="145" s="1"/>
  <c r="D67" i="145" s="1"/>
  <c r="AH56" i="145"/>
  <c r="AG56" i="145"/>
  <c r="AF56" i="145"/>
  <c r="AE56" i="145"/>
  <c r="AD56" i="145"/>
  <c r="AH50" i="145"/>
  <c r="AG50" i="145"/>
  <c r="AF50" i="145"/>
  <c r="AE50" i="145"/>
  <c r="AD50" i="145"/>
  <c r="E50" i="145"/>
  <c r="B39" i="145"/>
  <c r="B20" i="145"/>
  <c r="B6" i="145"/>
  <c r="G12" i="145" s="1"/>
  <c r="B106" i="144"/>
  <c r="B105" i="144"/>
  <c r="B104" i="144"/>
  <c r="B103" i="144"/>
  <c r="B102" i="144"/>
  <c r="B101" i="144"/>
  <c r="AH77" i="144"/>
  <c r="AG77" i="144"/>
  <c r="AF77" i="144"/>
  <c r="AE77" i="144"/>
  <c r="AD77" i="144"/>
  <c r="AC77" i="144"/>
  <c r="AB77" i="144"/>
  <c r="AA77" i="144"/>
  <c r="Z77" i="144"/>
  <c r="Y77" i="144"/>
  <c r="X77" i="144"/>
  <c r="W77" i="144"/>
  <c r="V77" i="144"/>
  <c r="U77" i="144"/>
  <c r="T77" i="144"/>
  <c r="S77" i="144"/>
  <c r="R77" i="144"/>
  <c r="Q77" i="144"/>
  <c r="P77" i="144"/>
  <c r="O77" i="144"/>
  <c r="N77" i="144"/>
  <c r="M77" i="144"/>
  <c r="L77" i="144"/>
  <c r="K77" i="144"/>
  <c r="J77" i="144"/>
  <c r="I77" i="144"/>
  <c r="H77" i="144"/>
  <c r="G77" i="144"/>
  <c r="F77" i="144"/>
  <c r="E77" i="144"/>
  <c r="D62" i="144"/>
  <c r="AH61" i="144"/>
  <c r="AG61" i="144"/>
  <c r="AF61" i="144"/>
  <c r="AE61" i="144"/>
  <c r="AD61" i="144"/>
  <c r="AC61" i="144"/>
  <c r="AB61" i="144"/>
  <c r="AA61" i="144"/>
  <c r="Z61" i="144"/>
  <c r="Y61" i="144"/>
  <c r="X61" i="144"/>
  <c r="W61" i="144"/>
  <c r="V61" i="144"/>
  <c r="U61" i="144"/>
  <c r="T61" i="144"/>
  <c r="S61" i="144"/>
  <c r="R61" i="144"/>
  <c r="Q61" i="144"/>
  <c r="P61" i="144"/>
  <c r="O61" i="144"/>
  <c r="N61" i="144"/>
  <c r="M61" i="144"/>
  <c r="L61" i="144"/>
  <c r="K61" i="144"/>
  <c r="J61" i="144"/>
  <c r="I61" i="144"/>
  <c r="H61" i="144"/>
  <c r="G61" i="144"/>
  <c r="F61" i="144"/>
  <c r="E61" i="144"/>
  <c r="AH60" i="144"/>
  <c r="AG60" i="144"/>
  <c r="AF60" i="144"/>
  <c r="AE60" i="144"/>
  <c r="AD60" i="144"/>
  <c r="D59" i="144"/>
  <c r="AH56" i="144"/>
  <c r="AG56" i="144"/>
  <c r="AF56" i="144"/>
  <c r="AE56" i="144"/>
  <c r="AD56" i="144"/>
  <c r="AH50" i="144"/>
  <c r="AG50" i="144"/>
  <c r="AF50" i="144"/>
  <c r="AE50" i="144"/>
  <c r="AD50" i="144"/>
  <c r="E50" i="144"/>
  <c r="B39" i="144"/>
  <c r="AC60" i="144" s="1"/>
  <c r="B20" i="144"/>
  <c r="B6" i="144"/>
  <c r="B106" i="143"/>
  <c r="B105" i="143"/>
  <c r="B104" i="143"/>
  <c r="B103" i="143"/>
  <c r="B102" i="143"/>
  <c r="B101" i="143"/>
  <c r="AH77" i="143"/>
  <c r="AG77" i="143"/>
  <c r="AF77" i="143"/>
  <c r="AE77" i="143"/>
  <c r="AD77" i="143"/>
  <c r="AC77" i="143"/>
  <c r="AB77" i="143"/>
  <c r="AA77" i="143"/>
  <c r="Z77" i="143"/>
  <c r="Y77" i="143"/>
  <c r="X77" i="143"/>
  <c r="W77" i="143"/>
  <c r="V77" i="143"/>
  <c r="U77" i="143"/>
  <c r="T77" i="143"/>
  <c r="S77" i="143"/>
  <c r="R77" i="143"/>
  <c r="Q77" i="143"/>
  <c r="P77" i="143"/>
  <c r="O77" i="143"/>
  <c r="N77" i="143"/>
  <c r="M77" i="143"/>
  <c r="L77" i="143"/>
  <c r="K77" i="143"/>
  <c r="J77" i="143"/>
  <c r="I77" i="143"/>
  <c r="H77" i="143"/>
  <c r="G77" i="143"/>
  <c r="F77" i="143"/>
  <c r="E77" i="143"/>
  <c r="D62" i="143"/>
  <c r="AH61" i="143"/>
  <c r="AG61" i="143"/>
  <c r="AF61" i="143"/>
  <c r="AE61" i="143"/>
  <c r="AD61" i="143"/>
  <c r="AC61" i="143"/>
  <c r="AB61" i="143"/>
  <c r="AA61" i="143"/>
  <c r="Z61" i="143"/>
  <c r="Y61" i="143"/>
  <c r="X61" i="143"/>
  <c r="W61" i="143"/>
  <c r="V61" i="143"/>
  <c r="U61" i="143"/>
  <c r="T61" i="143"/>
  <c r="S61" i="143"/>
  <c r="R61" i="143"/>
  <c r="Q61" i="143"/>
  <c r="P61" i="143"/>
  <c r="O61" i="143"/>
  <c r="N61" i="143"/>
  <c r="M61" i="143"/>
  <c r="L61" i="143"/>
  <c r="K61" i="143"/>
  <c r="J61" i="143"/>
  <c r="I61" i="143"/>
  <c r="H61" i="143"/>
  <c r="G61" i="143"/>
  <c r="F61" i="143"/>
  <c r="E61" i="143"/>
  <c r="AH60" i="143"/>
  <c r="AG60" i="143"/>
  <c r="AF60" i="143"/>
  <c r="AE60" i="143"/>
  <c r="AD60" i="143"/>
  <c r="D59" i="143"/>
  <c r="D63" i="143" s="1"/>
  <c r="D65" i="143" s="1"/>
  <c r="D67" i="143" s="1"/>
  <c r="AH56" i="143"/>
  <c r="AG56" i="143"/>
  <c r="AF56" i="143"/>
  <c r="AE56" i="143"/>
  <c r="AD56" i="143"/>
  <c r="AH50" i="143"/>
  <c r="AG50" i="143"/>
  <c r="AF50" i="143"/>
  <c r="AE50" i="143"/>
  <c r="AD50" i="143"/>
  <c r="E50" i="143"/>
  <c r="B39" i="143"/>
  <c r="B20" i="143"/>
  <c r="B6" i="143"/>
  <c r="G12" i="143" s="1"/>
  <c r="B106" i="142"/>
  <c r="B105" i="142"/>
  <c r="B104" i="142"/>
  <c r="B103" i="142"/>
  <c r="B102" i="142"/>
  <c r="B101" i="142"/>
  <c r="AH77" i="142"/>
  <c r="AG77" i="142"/>
  <c r="AF77" i="142"/>
  <c r="AE77" i="142"/>
  <c r="AD77" i="142"/>
  <c r="AC77" i="142"/>
  <c r="AB77" i="142"/>
  <c r="AA77" i="142"/>
  <c r="Z77" i="142"/>
  <c r="Y77" i="142"/>
  <c r="X77" i="142"/>
  <c r="W77" i="142"/>
  <c r="V77" i="142"/>
  <c r="U77" i="142"/>
  <c r="T77" i="142"/>
  <c r="S77" i="142"/>
  <c r="R77" i="142"/>
  <c r="Q77" i="142"/>
  <c r="P77" i="142"/>
  <c r="O77" i="142"/>
  <c r="N77" i="142"/>
  <c r="M77" i="142"/>
  <c r="L77" i="142"/>
  <c r="K77" i="142"/>
  <c r="J77" i="142"/>
  <c r="I77" i="142"/>
  <c r="H77" i="142"/>
  <c r="G77" i="142"/>
  <c r="F77" i="142"/>
  <c r="E77" i="142"/>
  <c r="D62" i="142"/>
  <c r="AH61" i="142"/>
  <c r="AG61" i="142"/>
  <c r="AF61" i="142"/>
  <c r="AE61" i="142"/>
  <c r="AD61" i="142"/>
  <c r="AC61" i="142"/>
  <c r="AB61" i="142"/>
  <c r="AA61" i="142"/>
  <c r="Z61" i="142"/>
  <c r="Y61" i="142"/>
  <c r="X61" i="142"/>
  <c r="W61" i="142"/>
  <c r="V61" i="142"/>
  <c r="U61" i="142"/>
  <c r="T61" i="142"/>
  <c r="S61" i="142"/>
  <c r="R61" i="142"/>
  <c r="Q61" i="142"/>
  <c r="P61" i="142"/>
  <c r="O61" i="142"/>
  <c r="N61" i="142"/>
  <c r="M61" i="142"/>
  <c r="L61" i="142"/>
  <c r="K61" i="142"/>
  <c r="J61" i="142"/>
  <c r="I61" i="142"/>
  <c r="H61" i="142"/>
  <c r="G61" i="142"/>
  <c r="F61" i="142"/>
  <c r="E61" i="142"/>
  <c r="AH60" i="142"/>
  <c r="AG60" i="142"/>
  <c r="AF60" i="142"/>
  <c r="AE60" i="142"/>
  <c r="AD60" i="142"/>
  <c r="D59" i="142"/>
  <c r="D63" i="142" s="1"/>
  <c r="D65" i="142" s="1"/>
  <c r="D67" i="142" s="1"/>
  <c r="AH56" i="142"/>
  <c r="AG56" i="142"/>
  <c r="AF56" i="142"/>
  <c r="AE56" i="142"/>
  <c r="AD56" i="142"/>
  <c r="AH50" i="142"/>
  <c r="AG50" i="142"/>
  <c r="AF50" i="142"/>
  <c r="AE50" i="142"/>
  <c r="AD50" i="142"/>
  <c r="E50" i="142"/>
  <c r="B39" i="142"/>
  <c r="AA60" i="142" s="1"/>
  <c r="AA62" i="142" s="1"/>
  <c r="B20" i="142"/>
  <c r="B6" i="142"/>
  <c r="G12" i="142" s="1"/>
  <c r="B106" i="141"/>
  <c r="B105" i="141"/>
  <c r="B104" i="141"/>
  <c r="B103" i="141"/>
  <c r="B102" i="141"/>
  <c r="B101" i="141"/>
  <c r="AH77" i="141"/>
  <c r="AG77" i="141"/>
  <c r="AF77" i="141"/>
  <c r="AE77" i="141"/>
  <c r="AD77" i="141"/>
  <c r="AC77" i="141"/>
  <c r="AB77" i="141"/>
  <c r="AA77" i="141"/>
  <c r="Z77" i="141"/>
  <c r="Y77" i="141"/>
  <c r="X77" i="141"/>
  <c r="W77" i="141"/>
  <c r="V77" i="141"/>
  <c r="U77" i="141"/>
  <c r="T77" i="141"/>
  <c r="S77" i="141"/>
  <c r="R77" i="141"/>
  <c r="Q77" i="141"/>
  <c r="P77" i="141"/>
  <c r="O77" i="141"/>
  <c r="N77" i="141"/>
  <c r="M77" i="141"/>
  <c r="L77" i="141"/>
  <c r="K77" i="141"/>
  <c r="J77" i="141"/>
  <c r="I77" i="141"/>
  <c r="H77" i="141"/>
  <c r="G77" i="141"/>
  <c r="F77" i="141"/>
  <c r="E77" i="141"/>
  <c r="D62" i="141"/>
  <c r="AH61" i="141"/>
  <c r="AG61" i="141"/>
  <c r="AF61" i="141"/>
  <c r="AE61" i="141"/>
  <c r="AD61" i="141"/>
  <c r="AC61" i="141"/>
  <c r="AB61" i="141"/>
  <c r="AA61" i="141"/>
  <c r="Z61" i="141"/>
  <c r="Y61" i="141"/>
  <c r="X61" i="141"/>
  <c r="W61" i="141"/>
  <c r="V61" i="141"/>
  <c r="U61" i="141"/>
  <c r="T61" i="141"/>
  <c r="S61" i="141"/>
  <c r="R61" i="141"/>
  <c r="Q61" i="141"/>
  <c r="P61" i="141"/>
  <c r="O61" i="141"/>
  <c r="N61" i="141"/>
  <c r="M61" i="141"/>
  <c r="L61" i="141"/>
  <c r="K61" i="141"/>
  <c r="J61" i="141"/>
  <c r="I61" i="141"/>
  <c r="H61" i="141"/>
  <c r="G61" i="141"/>
  <c r="F61" i="141"/>
  <c r="E61" i="141"/>
  <c r="AH60" i="141"/>
  <c r="AG60" i="141"/>
  <c r="AF60" i="141"/>
  <c r="AE60" i="141"/>
  <c r="AD60" i="141"/>
  <c r="D59" i="141"/>
  <c r="AH56" i="141"/>
  <c r="AG56" i="141"/>
  <c r="AF56" i="141"/>
  <c r="AE56" i="141"/>
  <c r="AD56" i="141"/>
  <c r="AH50" i="141"/>
  <c r="AG50" i="141"/>
  <c r="AF50" i="141"/>
  <c r="AE50" i="141"/>
  <c r="AD50" i="141"/>
  <c r="E50" i="141"/>
  <c r="B39" i="141"/>
  <c r="B20" i="141"/>
  <c r="B6" i="141"/>
  <c r="B106" i="140"/>
  <c r="B105" i="140"/>
  <c r="B104" i="140"/>
  <c r="B103" i="140"/>
  <c r="B102" i="140"/>
  <c r="B101" i="140"/>
  <c r="AH77" i="140"/>
  <c r="AG77" i="140"/>
  <c r="AF77" i="140"/>
  <c r="AE77" i="140"/>
  <c r="AD77" i="140"/>
  <c r="AC77" i="140"/>
  <c r="AB77" i="140"/>
  <c r="AA77" i="140"/>
  <c r="Z77" i="140"/>
  <c r="Y77" i="140"/>
  <c r="X77" i="140"/>
  <c r="W77" i="140"/>
  <c r="V77" i="140"/>
  <c r="U77" i="140"/>
  <c r="T77" i="140"/>
  <c r="S77" i="140"/>
  <c r="R77" i="140"/>
  <c r="Q77" i="140"/>
  <c r="P77" i="140"/>
  <c r="O77" i="140"/>
  <c r="N77" i="140"/>
  <c r="M77" i="140"/>
  <c r="L77" i="140"/>
  <c r="K77" i="140"/>
  <c r="J77" i="140"/>
  <c r="I77" i="140"/>
  <c r="H77" i="140"/>
  <c r="G77" i="140"/>
  <c r="F77" i="140"/>
  <c r="E77" i="140"/>
  <c r="D62" i="140"/>
  <c r="AH61" i="140"/>
  <c r="AG61" i="140"/>
  <c r="AF61" i="140"/>
  <c r="AE61" i="140"/>
  <c r="AD61" i="140"/>
  <c r="AC61" i="140"/>
  <c r="AB61" i="140"/>
  <c r="AA61" i="140"/>
  <c r="Z61" i="140"/>
  <c r="Y61" i="140"/>
  <c r="X61" i="140"/>
  <c r="W61" i="140"/>
  <c r="V61" i="140"/>
  <c r="U61" i="140"/>
  <c r="T61" i="140"/>
  <c r="S61" i="140"/>
  <c r="R61" i="140"/>
  <c r="Q61" i="140"/>
  <c r="P61" i="140"/>
  <c r="O61" i="140"/>
  <c r="N61" i="140"/>
  <c r="M61" i="140"/>
  <c r="L61" i="140"/>
  <c r="K61" i="140"/>
  <c r="J61" i="140"/>
  <c r="I61" i="140"/>
  <c r="H61" i="140"/>
  <c r="G61" i="140"/>
  <c r="F61" i="140"/>
  <c r="E61" i="140"/>
  <c r="AH60" i="140"/>
  <c r="AG60" i="140"/>
  <c r="AF60" i="140"/>
  <c r="AE60" i="140"/>
  <c r="AD60" i="140"/>
  <c r="D59" i="140"/>
  <c r="D63" i="140" s="1"/>
  <c r="D65" i="140" s="1"/>
  <c r="D67" i="140" s="1"/>
  <c r="AH56" i="140"/>
  <c r="AG56" i="140"/>
  <c r="AF56" i="140"/>
  <c r="AE56" i="140"/>
  <c r="AD56" i="140"/>
  <c r="AH50" i="140"/>
  <c r="AG50" i="140"/>
  <c r="AF50" i="140"/>
  <c r="AE50" i="140"/>
  <c r="AD50" i="140"/>
  <c r="E50" i="140"/>
  <c r="B39" i="140"/>
  <c r="B20" i="140"/>
  <c r="B6" i="140"/>
  <c r="G12" i="140" s="1"/>
  <c r="B106" i="139"/>
  <c r="B105" i="139"/>
  <c r="B104" i="139"/>
  <c r="B103" i="139"/>
  <c r="B102" i="139"/>
  <c r="B101" i="139"/>
  <c r="AH77" i="139"/>
  <c r="AG77" i="139"/>
  <c r="AF77" i="139"/>
  <c r="AE77" i="139"/>
  <c r="AD77" i="139"/>
  <c r="AC77" i="139"/>
  <c r="AB77" i="139"/>
  <c r="AA77" i="139"/>
  <c r="Z77" i="139"/>
  <c r="Y77" i="139"/>
  <c r="X77" i="139"/>
  <c r="W77" i="139"/>
  <c r="V77" i="139"/>
  <c r="U77" i="139"/>
  <c r="T77" i="139"/>
  <c r="S77" i="139"/>
  <c r="R77" i="139"/>
  <c r="Q77" i="139"/>
  <c r="P77" i="139"/>
  <c r="O77" i="139"/>
  <c r="N77" i="139"/>
  <c r="M77" i="139"/>
  <c r="L77" i="139"/>
  <c r="K77" i="139"/>
  <c r="J77" i="139"/>
  <c r="I77" i="139"/>
  <c r="H77" i="139"/>
  <c r="G77" i="139"/>
  <c r="F77" i="139"/>
  <c r="E77" i="139"/>
  <c r="D62" i="139"/>
  <c r="AH61" i="139"/>
  <c r="AG61" i="139"/>
  <c r="AF61" i="139"/>
  <c r="AE61" i="139"/>
  <c r="AD61" i="139"/>
  <c r="AC61" i="139"/>
  <c r="AB61" i="139"/>
  <c r="AA61" i="139"/>
  <c r="Z61" i="139"/>
  <c r="Y61" i="139"/>
  <c r="X61" i="139"/>
  <c r="W61" i="139"/>
  <c r="V61" i="139"/>
  <c r="U61" i="139"/>
  <c r="T61" i="139"/>
  <c r="S61" i="139"/>
  <c r="R61" i="139"/>
  <c r="Q61" i="139"/>
  <c r="P61" i="139"/>
  <c r="O61" i="139"/>
  <c r="N61" i="139"/>
  <c r="M61" i="139"/>
  <c r="L61" i="139"/>
  <c r="K61" i="139"/>
  <c r="J61" i="139"/>
  <c r="I61" i="139"/>
  <c r="H61" i="139"/>
  <c r="G61" i="139"/>
  <c r="F61" i="139"/>
  <c r="E61" i="139"/>
  <c r="AH60" i="139"/>
  <c r="AG60" i="139"/>
  <c r="AF60" i="139"/>
  <c r="AE60" i="139"/>
  <c r="AD60" i="139"/>
  <c r="D59" i="139"/>
  <c r="D63" i="139" s="1"/>
  <c r="D65" i="139" s="1"/>
  <c r="D67" i="139" s="1"/>
  <c r="AH56" i="139"/>
  <c r="AG56" i="139"/>
  <c r="AF56" i="139"/>
  <c r="AE56" i="139"/>
  <c r="AD56" i="139"/>
  <c r="AH50" i="139"/>
  <c r="AG50" i="139"/>
  <c r="AF50" i="139"/>
  <c r="AE50" i="139"/>
  <c r="AD50" i="139"/>
  <c r="E50" i="139"/>
  <c r="B39" i="139"/>
  <c r="B20" i="139"/>
  <c r="B6" i="139"/>
  <c r="G12" i="139" s="1"/>
  <c r="B106" i="138"/>
  <c r="B105" i="138"/>
  <c r="B104" i="138"/>
  <c r="B103" i="138"/>
  <c r="B102" i="138"/>
  <c r="B101" i="138"/>
  <c r="AH77" i="138"/>
  <c r="AG77" i="138"/>
  <c r="AF77" i="138"/>
  <c r="AE77" i="138"/>
  <c r="AD77" i="138"/>
  <c r="AC77" i="138"/>
  <c r="AB77" i="138"/>
  <c r="AA77" i="138"/>
  <c r="Z77" i="138"/>
  <c r="Y77" i="138"/>
  <c r="X77" i="138"/>
  <c r="W77" i="138"/>
  <c r="V77" i="138"/>
  <c r="U77" i="138"/>
  <c r="T77" i="138"/>
  <c r="S77" i="138"/>
  <c r="R77" i="138"/>
  <c r="Q77" i="138"/>
  <c r="P77" i="138"/>
  <c r="O77" i="138"/>
  <c r="N77" i="138"/>
  <c r="M77" i="138"/>
  <c r="L77" i="138"/>
  <c r="K77" i="138"/>
  <c r="J77" i="138"/>
  <c r="I77" i="138"/>
  <c r="H77" i="138"/>
  <c r="G77" i="138"/>
  <c r="F77" i="138"/>
  <c r="E77" i="138"/>
  <c r="D62" i="138"/>
  <c r="AH61" i="138"/>
  <c r="AG61" i="138"/>
  <c r="AF61" i="138"/>
  <c r="AE61" i="138"/>
  <c r="AD61" i="138"/>
  <c r="AC61" i="138"/>
  <c r="AB61" i="138"/>
  <c r="AA61" i="138"/>
  <c r="Z61" i="138"/>
  <c r="Y61" i="138"/>
  <c r="X61" i="138"/>
  <c r="W61" i="138"/>
  <c r="V61" i="138"/>
  <c r="U61" i="138"/>
  <c r="T61" i="138"/>
  <c r="S61" i="138"/>
  <c r="R61" i="138"/>
  <c r="Q61" i="138"/>
  <c r="P61" i="138"/>
  <c r="O61" i="138"/>
  <c r="N61" i="138"/>
  <c r="M61" i="138"/>
  <c r="L61" i="138"/>
  <c r="K61" i="138"/>
  <c r="J61" i="138"/>
  <c r="I61" i="138"/>
  <c r="H61" i="138"/>
  <c r="G61" i="138"/>
  <c r="F61" i="138"/>
  <c r="E61" i="138"/>
  <c r="AH60" i="138"/>
  <c r="AG60" i="138"/>
  <c r="AF60" i="138"/>
  <c r="AE60" i="138"/>
  <c r="AD60" i="138"/>
  <c r="D59" i="138"/>
  <c r="D63" i="138" s="1"/>
  <c r="D65" i="138" s="1"/>
  <c r="D67" i="138" s="1"/>
  <c r="AH56" i="138"/>
  <c r="AG56" i="138"/>
  <c r="AF56" i="138"/>
  <c r="AE56" i="138"/>
  <c r="AD56" i="138"/>
  <c r="AH50" i="138"/>
  <c r="AG50" i="138"/>
  <c r="AF50" i="138"/>
  <c r="AE50" i="138"/>
  <c r="AD50" i="138"/>
  <c r="E50" i="138"/>
  <c r="B39" i="138"/>
  <c r="B20" i="138"/>
  <c r="B6" i="138"/>
  <c r="B106" i="137"/>
  <c r="B105" i="137"/>
  <c r="B104" i="137"/>
  <c r="B103" i="137"/>
  <c r="B102" i="137"/>
  <c r="B101" i="137"/>
  <c r="AH77" i="137"/>
  <c r="AG77" i="137"/>
  <c r="AF77" i="137"/>
  <c r="AE77" i="137"/>
  <c r="AD77" i="137"/>
  <c r="AC77" i="137"/>
  <c r="AB77" i="137"/>
  <c r="AA77" i="137"/>
  <c r="Z77" i="137"/>
  <c r="Y77" i="137"/>
  <c r="X77" i="137"/>
  <c r="W77" i="137"/>
  <c r="V77" i="137"/>
  <c r="U77" i="137"/>
  <c r="T77" i="137"/>
  <c r="S77" i="137"/>
  <c r="R77" i="137"/>
  <c r="Q77" i="137"/>
  <c r="P77" i="137"/>
  <c r="O77" i="137"/>
  <c r="N77" i="137"/>
  <c r="M77" i="137"/>
  <c r="L77" i="137"/>
  <c r="K77" i="137"/>
  <c r="J77" i="137"/>
  <c r="I77" i="137"/>
  <c r="H77" i="137"/>
  <c r="G77" i="137"/>
  <c r="F77" i="137"/>
  <c r="E77" i="137"/>
  <c r="D62" i="137"/>
  <c r="AH61" i="137"/>
  <c r="AG61" i="137"/>
  <c r="AF61" i="137"/>
  <c r="AE61" i="137"/>
  <c r="AD61" i="137"/>
  <c r="AC61" i="137"/>
  <c r="AB61" i="137"/>
  <c r="AA61" i="137"/>
  <c r="Z61" i="137"/>
  <c r="Y61" i="137"/>
  <c r="X61" i="137"/>
  <c r="W61" i="137"/>
  <c r="V61" i="137"/>
  <c r="U61" i="137"/>
  <c r="T61" i="137"/>
  <c r="S61" i="137"/>
  <c r="R61" i="137"/>
  <c r="Q61" i="137"/>
  <c r="P61" i="137"/>
  <c r="O61" i="137"/>
  <c r="N61" i="137"/>
  <c r="M61" i="137"/>
  <c r="L61" i="137"/>
  <c r="K61" i="137"/>
  <c r="J61" i="137"/>
  <c r="I61" i="137"/>
  <c r="H61" i="137"/>
  <c r="G61" i="137"/>
  <c r="F61" i="137"/>
  <c r="E61" i="137"/>
  <c r="AH60" i="137"/>
  <c r="AG60" i="137"/>
  <c r="AF60" i="137"/>
  <c r="AE60" i="137"/>
  <c r="AD60" i="137"/>
  <c r="D59" i="137"/>
  <c r="D63" i="137" s="1"/>
  <c r="D65" i="137" s="1"/>
  <c r="D67" i="137" s="1"/>
  <c r="AH56" i="137"/>
  <c r="AG56" i="137"/>
  <c r="AF56" i="137"/>
  <c r="AE56" i="137"/>
  <c r="AD56" i="137"/>
  <c r="AH50" i="137"/>
  <c r="AG50" i="137"/>
  <c r="AF50" i="137"/>
  <c r="AE50" i="137"/>
  <c r="AD50" i="137"/>
  <c r="E50" i="137"/>
  <c r="B39" i="137"/>
  <c r="B20" i="137"/>
  <c r="B6" i="137"/>
  <c r="G12" i="137" s="1"/>
  <c r="B106" i="136"/>
  <c r="B105" i="136"/>
  <c r="B104" i="136"/>
  <c r="B103" i="136"/>
  <c r="B102" i="136"/>
  <c r="B101" i="136"/>
  <c r="AH77" i="136"/>
  <c r="AG77" i="136"/>
  <c r="AF77" i="136"/>
  <c r="AE77" i="136"/>
  <c r="AD77" i="136"/>
  <c r="AC77" i="136"/>
  <c r="AB77" i="136"/>
  <c r="AA77" i="136"/>
  <c r="Z77" i="136"/>
  <c r="Y77" i="136"/>
  <c r="X77" i="136"/>
  <c r="W77" i="136"/>
  <c r="V77" i="136"/>
  <c r="U77" i="136"/>
  <c r="T77" i="136"/>
  <c r="S77" i="136"/>
  <c r="R77" i="136"/>
  <c r="Q77" i="136"/>
  <c r="P77" i="136"/>
  <c r="O77" i="136"/>
  <c r="N77" i="136"/>
  <c r="M77" i="136"/>
  <c r="L77" i="136"/>
  <c r="K77" i="136"/>
  <c r="J77" i="136"/>
  <c r="I77" i="136"/>
  <c r="H77" i="136"/>
  <c r="G77" i="136"/>
  <c r="F77" i="136"/>
  <c r="E77" i="136"/>
  <c r="D62" i="136"/>
  <c r="AH61" i="136"/>
  <c r="AG61" i="136"/>
  <c r="AF61" i="136"/>
  <c r="AE61" i="136"/>
  <c r="AD61" i="136"/>
  <c r="AC61" i="136"/>
  <c r="AB61" i="136"/>
  <c r="AA61" i="136"/>
  <c r="Z61" i="136"/>
  <c r="Y61" i="136"/>
  <c r="X61" i="136"/>
  <c r="W61" i="136"/>
  <c r="V61" i="136"/>
  <c r="U61" i="136"/>
  <c r="T61" i="136"/>
  <c r="S61" i="136"/>
  <c r="R61" i="136"/>
  <c r="Q61" i="136"/>
  <c r="P61" i="136"/>
  <c r="O61" i="136"/>
  <c r="N61" i="136"/>
  <c r="M61" i="136"/>
  <c r="L61" i="136"/>
  <c r="K61" i="136"/>
  <c r="J61" i="136"/>
  <c r="I61" i="136"/>
  <c r="H61" i="136"/>
  <c r="G61" i="136"/>
  <c r="F61" i="136"/>
  <c r="E61" i="136"/>
  <c r="AH60" i="136"/>
  <c r="AG60" i="136"/>
  <c r="AF60" i="136"/>
  <c r="AE60" i="136"/>
  <c r="AD60" i="136"/>
  <c r="D59" i="136"/>
  <c r="AH56" i="136"/>
  <c r="AG56" i="136"/>
  <c r="AF56" i="136"/>
  <c r="AE56" i="136"/>
  <c r="AD56" i="136"/>
  <c r="AH50" i="136"/>
  <c r="AG50" i="136"/>
  <c r="AF50" i="136"/>
  <c r="AE50" i="136"/>
  <c r="AD50" i="136"/>
  <c r="E50" i="136"/>
  <c r="B39" i="136"/>
  <c r="T60" i="136" s="1"/>
  <c r="B20" i="136"/>
  <c r="B6" i="136"/>
  <c r="G12" i="136" s="1"/>
  <c r="B106" i="135"/>
  <c r="B105" i="135"/>
  <c r="B104" i="135"/>
  <c r="B103" i="135"/>
  <c r="B102" i="135"/>
  <c r="B101" i="135"/>
  <c r="AH77" i="135"/>
  <c r="AG77" i="135"/>
  <c r="AF77" i="135"/>
  <c r="AE77" i="135"/>
  <c r="AD77" i="135"/>
  <c r="AC77" i="135"/>
  <c r="AB77" i="135"/>
  <c r="AA77" i="135"/>
  <c r="Z77" i="135"/>
  <c r="Y77" i="135"/>
  <c r="X77" i="135"/>
  <c r="W77" i="135"/>
  <c r="V77" i="135"/>
  <c r="U77" i="135"/>
  <c r="T77" i="135"/>
  <c r="S77" i="135"/>
  <c r="R77" i="135"/>
  <c r="Q77" i="135"/>
  <c r="P77" i="135"/>
  <c r="O77" i="135"/>
  <c r="N77" i="135"/>
  <c r="M77" i="135"/>
  <c r="L77" i="135"/>
  <c r="K77" i="135"/>
  <c r="J77" i="135"/>
  <c r="I77" i="135"/>
  <c r="H77" i="135"/>
  <c r="G77" i="135"/>
  <c r="F77" i="135"/>
  <c r="E77" i="135"/>
  <c r="D62" i="135"/>
  <c r="AH61" i="135"/>
  <c r="AG61" i="135"/>
  <c r="AF61" i="135"/>
  <c r="AE61" i="135"/>
  <c r="AD61" i="135"/>
  <c r="AC61" i="135"/>
  <c r="AB61" i="135"/>
  <c r="AA61" i="135"/>
  <c r="Z61" i="135"/>
  <c r="Y61" i="135"/>
  <c r="X61" i="135"/>
  <c r="W61" i="135"/>
  <c r="V61" i="135"/>
  <c r="U61" i="135"/>
  <c r="T61" i="135"/>
  <c r="S61" i="135"/>
  <c r="R61" i="135"/>
  <c r="Q61" i="135"/>
  <c r="P61" i="135"/>
  <c r="O61" i="135"/>
  <c r="N61" i="135"/>
  <c r="M61" i="135"/>
  <c r="L61" i="135"/>
  <c r="K61" i="135"/>
  <c r="J61" i="135"/>
  <c r="I61" i="135"/>
  <c r="H61" i="135"/>
  <c r="G61" i="135"/>
  <c r="F61" i="135"/>
  <c r="E61" i="135"/>
  <c r="AH60" i="135"/>
  <c r="AG60" i="135"/>
  <c r="AF60" i="135"/>
  <c r="AE60" i="135"/>
  <c r="AD60" i="135"/>
  <c r="D59" i="135"/>
  <c r="D63" i="135" s="1"/>
  <c r="D65" i="135" s="1"/>
  <c r="D67" i="135" s="1"/>
  <c r="AH56" i="135"/>
  <c r="AG56" i="135"/>
  <c r="AF56" i="135"/>
  <c r="AE56" i="135"/>
  <c r="AD56" i="135"/>
  <c r="AH50" i="135"/>
  <c r="AG50" i="135"/>
  <c r="AF50" i="135"/>
  <c r="AE50" i="135"/>
  <c r="AD50" i="135"/>
  <c r="E50" i="135"/>
  <c r="B39" i="135"/>
  <c r="B20" i="135"/>
  <c r="B6" i="135"/>
  <c r="G12" i="135" s="1"/>
  <c r="B106" i="134"/>
  <c r="B105" i="134"/>
  <c r="B104" i="134"/>
  <c r="B103" i="134"/>
  <c r="B102" i="134"/>
  <c r="B101" i="134"/>
  <c r="AH77" i="134"/>
  <c r="AG77" i="134"/>
  <c r="AF77" i="134"/>
  <c r="AE77" i="134"/>
  <c r="AD77" i="134"/>
  <c r="AC77" i="134"/>
  <c r="AB77" i="134"/>
  <c r="AA77" i="134"/>
  <c r="Z77" i="134"/>
  <c r="Y77" i="134"/>
  <c r="X77" i="134"/>
  <c r="W77" i="134"/>
  <c r="V77" i="134"/>
  <c r="U77" i="134"/>
  <c r="T77" i="134"/>
  <c r="S77" i="134"/>
  <c r="R77" i="134"/>
  <c r="Q77" i="134"/>
  <c r="P77" i="134"/>
  <c r="O77" i="134"/>
  <c r="N77" i="134"/>
  <c r="M77" i="134"/>
  <c r="L77" i="134"/>
  <c r="K77" i="134"/>
  <c r="J77" i="134"/>
  <c r="I77" i="134"/>
  <c r="H77" i="134"/>
  <c r="G77" i="134"/>
  <c r="F77" i="134"/>
  <c r="E77" i="134"/>
  <c r="D62" i="134"/>
  <c r="AH61" i="134"/>
  <c r="AG61" i="134"/>
  <c r="AF61" i="134"/>
  <c r="AE61" i="134"/>
  <c r="AD61" i="134"/>
  <c r="AC61" i="134"/>
  <c r="AB61" i="134"/>
  <c r="AA61" i="134"/>
  <c r="Z61" i="134"/>
  <c r="Y61" i="134"/>
  <c r="X61" i="134"/>
  <c r="W61" i="134"/>
  <c r="V61" i="134"/>
  <c r="U61" i="134"/>
  <c r="T61" i="134"/>
  <c r="S61" i="134"/>
  <c r="R61" i="134"/>
  <c r="Q61" i="134"/>
  <c r="P61" i="134"/>
  <c r="O61" i="134"/>
  <c r="N61" i="134"/>
  <c r="M61" i="134"/>
  <c r="L61" i="134"/>
  <c r="K61" i="134"/>
  <c r="J61" i="134"/>
  <c r="I61" i="134"/>
  <c r="H61" i="134"/>
  <c r="G61" i="134"/>
  <c r="F61" i="134"/>
  <c r="E61" i="134"/>
  <c r="AH60" i="134"/>
  <c r="AG60" i="134"/>
  <c r="AF60" i="134"/>
  <c r="AE60" i="134"/>
  <c r="AD60" i="134"/>
  <c r="D59" i="134"/>
  <c r="AH56" i="134"/>
  <c r="AG56" i="134"/>
  <c r="AF56" i="134"/>
  <c r="AE56" i="134"/>
  <c r="AD56" i="134"/>
  <c r="AH50" i="134"/>
  <c r="AG50" i="134"/>
  <c r="AF50" i="134"/>
  <c r="AE50" i="134"/>
  <c r="AD50" i="134"/>
  <c r="E50" i="134"/>
  <c r="B39" i="134"/>
  <c r="B20" i="134"/>
  <c r="B6" i="134"/>
  <c r="G12" i="134" s="1"/>
  <c r="B106" i="133"/>
  <c r="B105" i="133"/>
  <c r="B104" i="133"/>
  <c r="B103" i="133"/>
  <c r="B102" i="133"/>
  <c r="B101" i="133"/>
  <c r="AH77" i="133"/>
  <c r="AG77" i="133"/>
  <c r="AF77" i="133"/>
  <c r="AE77" i="133"/>
  <c r="AD77" i="133"/>
  <c r="AC77" i="133"/>
  <c r="AB77" i="133"/>
  <c r="AA77" i="133"/>
  <c r="Z77" i="133"/>
  <c r="Y77" i="133"/>
  <c r="X77" i="133"/>
  <c r="W77" i="133"/>
  <c r="V77" i="133"/>
  <c r="U77" i="133"/>
  <c r="T77" i="133"/>
  <c r="S77" i="133"/>
  <c r="R77" i="133"/>
  <c r="Q77" i="133"/>
  <c r="P77" i="133"/>
  <c r="O77" i="133"/>
  <c r="N77" i="133"/>
  <c r="M77" i="133"/>
  <c r="L77" i="133"/>
  <c r="K77" i="133"/>
  <c r="J77" i="133"/>
  <c r="I77" i="133"/>
  <c r="H77" i="133"/>
  <c r="G77" i="133"/>
  <c r="F77" i="133"/>
  <c r="E77" i="133"/>
  <c r="D62" i="133"/>
  <c r="AH61" i="133"/>
  <c r="AG61" i="133"/>
  <c r="AF61" i="133"/>
  <c r="AE61" i="133"/>
  <c r="AD61" i="133"/>
  <c r="AC61" i="133"/>
  <c r="AB61" i="133"/>
  <c r="AA61" i="133"/>
  <c r="Z61" i="133"/>
  <c r="Y61" i="133"/>
  <c r="X61" i="133"/>
  <c r="W61" i="133"/>
  <c r="V61" i="133"/>
  <c r="U61" i="133"/>
  <c r="T61" i="133"/>
  <c r="S61" i="133"/>
  <c r="R61" i="133"/>
  <c r="Q61" i="133"/>
  <c r="P61" i="133"/>
  <c r="O61" i="133"/>
  <c r="N61" i="133"/>
  <c r="M61" i="133"/>
  <c r="L61" i="133"/>
  <c r="K61" i="133"/>
  <c r="J61" i="133"/>
  <c r="I61" i="133"/>
  <c r="H61" i="133"/>
  <c r="G61" i="133"/>
  <c r="F61" i="133"/>
  <c r="E61" i="133"/>
  <c r="AH60" i="133"/>
  <c r="AG60" i="133"/>
  <c r="AF60" i="133"/>
  <c r="AE60" i="133"/>
  <c r="AD60" i="133"/>
  <c r="D59" i="133"/>
  <c r="AH56" i="133"/>
  <c r="AG56" i="133"/>
  <c r="AF56" i="133"/>
  <c r="AE56" i="133"/>
  <c r="AD56" i="133"/>
  <c r="AH50" i="133"/>
  <c r="AG50" i="133"/>
  <c r="AF50" i="133"/>
  <c r="AE50" i="133"/>
  <c r="AD50" i="133"/>
  <c r="E50" i="133"/>
  <c r="B39" i="133"/>
  <c r="B20" i="133"/>
  <c r="B6" i="133"/>
  <c r="G12" i="133" s="1"/>
  <c r="B106" i="132"/>
  <c r="B105" i="132"/>
  <c r="B104" i="132"/>
  <c r="B103" i="132"/>
  <c r="B102" i="132"/>
  <c r="B101" i="132"/>
  <c r="AH77" i="132"/>
  <c r="AG77" i="132"/>
  <c r="AF77" i="132"/>
  <c r="AE77" i="132"/>
  <c r="AD77" i="132"/>
  <c r="AC77" i="132"/>
  <c r="AB77" i="132"/>
  <c r="AA77" i="132"/>
  <c r="Z77" i="132"/>
  <c r="Y77" i="132"/>
  <c r="X77" i="132"/>
  <c r="W77" i="132"/>
  <c r="V77" i="132"/>
  <c r="U77" i="132"/>
  <c r="T77" i="132"/>
  <c r="S77" i="132"/>
  <c r="R77" i="132"/>
  <c r="Q77" i="132"/>
  <c r="P77" i="132"/>
  <c r="O77" i="132"/>
  <c r="N77" i="132"/>
  <c r="M77" i="132"/>
  <c r="L77" i="132"/>
  <c r="K77" i="132"/>
  <c r="J77" i="132"/>
  <c r="I77" i="132"/>
  <c r="H77" i="132"/>
  <c r="G77" i="132"/>
  <c r="F77" i="132"/>
  <c r="E77" i="132"/>
  <c r="D62" i="132"/>
  <c r="AH61" i="132"/>
  <c r="AG61" i="132"/>
  <c r="AF61" i="132"/>
  <c r="AE61" i="132"/>
  <c r="AD61" i="132"/>
  <c r="AC61" i="132"/>
  <c r="AB61" i="132"/>
  <c r="AA61" i="132"/>
  <c r="Z61" i="132"/>
  <c r="Y61" i="132"/>
  <c r="X61" i="132"/>
  <c r="W61" i="132"/>
  <c r="V61" i="132"/>
  <c r="U61" i="132"/>
  <c r="T61" i="132"/>
  <c r="S61" i="132"/>
  <c r="R61" i="132"/>
  <c r="Q61" i="132"/>
  <c r="P61" i="132"/>
  <c r="O61" i="132"/>
  <c r="N61" i="132"/>
  <c r="M61" i="132"/>
  <c r="L61" i="132"/>
  <c r="K61" i="132"/>
  <c r="J61" i="132"/>
  <c r="I61" i="132"/>
  <c r="H61" i="132"/>
  <c r="G61" i="132"/>
  <c r="F61" i="132"/>
  <c r="E61" i="132"/>
  <c r="AH60" i="132"/>
  <c r="AG60" i="132"/>
  <c r="AF60" i="132"/>
  <c r="AE60" i="132"/>
  <c r="AD60" i="132"/>
  <c r="D59" i="132"/>
  <c r="D63" i="132" s="1"/>
  <c r="D65" i="132" s="1"/>
  <c r="D67" i="132" s="1"/>
  <c r="AH56" i="132"/>
  <c r="AG56" i="132"/>
  <c r="AF56" i="132"/>
  <c r="AE56" i="132"/>
  <c r="AD56" i="132"/>
  <c r="AH50" i="132"/>
  <c r="AG50" i="132"/>
  <c r="AF50" i="132"/>
  <c r="AE50" i="132"/>
  <c r="AD50" i="132"/>
  <c r="E50" i="132"/>
  <c r="B39" i="132"/>
  <c r="B20" i="132"/>
  <c r="B6" i="132"/>
  <c r="G12" i="132" s="1"/>
  <c r="B106" i="131"/>
  <c r="B105" i="131"/>
  <c r="B104" i="131"/>
  <c r="B103" i="131"/>
  <c r="B102" i="131"/>
  <c r="B101" i="131"/>
  <c r="AH77" i="131"/>
  <c r="AG77" i="131"/>
  <c r="AF77" i="131"/>
  <c r="AE77" i="131"/>
  <c r="AD77" i="131"/>
  <c r="AC77" i="131"/>
  <c r="AB77" i="131"/>
  <c r="AA77" i="131"/>
  <c r="Z77" i="131"/>
  <c r="Y77" i="131"/>
  <c r="X77" i="131"/>
  <c r="W77" i="131"/>
  <c r="V77" i="131"/>
  <c r="U77" i="131"/>
  <c r="T77" i="131"/>
  <c r="S77" i="131"/>
  <c r="R77" i="131"/>
  <c r="Q77" i="131"/>
  <c r="P77" i="131"/>
  <c r="O77" i="131"/>
  <c r="N77" i="131"/>
  <c r="M77" i="131"/>
  <c r="L77" i="131"/>
  <c r="K77" i="131"/>
  <c r="J77" i="131"/>
  <c r="I77" i="131"/>
  <c r="H77" i="131"/>
  <c r="G77" i="131"/>
  <c r="F77" i="131"/>
  <c r="E77" i="131"/>
  <c r="D62" i="131"/>
  <c r="AH61" i="131"/>
  <c r="AG61" i="131"/>
  <c r="AF61" i="131"/>
  <c r="AE61" i="131"/>
  <c r="AD61" i="131"/>
  <c r="AC61" i="131"/>
  <c r="AB61" i="131"/>
  <c r="AA61" i="131"/>
  <c r="Z61" i="131"/>
  <c r="Y61" i="131"/>
  <c r="X61" i="131"/>
  <c r="W61" i="131"/>
  <c r="V61" i="131"/>
  <c r="U61" i="131"/>
  <c r="T61" i="131"/>
  <c r="S61" i="131"/>
  <c r="R61" i="131"/>
  <c r="Q61" i="131"/>
  <c r="P61" i="131"/>
  <c r="O61" i="131"/>
  <c r="N61" i="131"/>
  <c r="M61" i="131"/>
  <c r="L61" i="131"/>
  <c r="K61" i="131"/>
  <c r="J61" i="131"/>
  <c r="I61" i="131"/>
  <c r="H61" i="131"/>
  <c r="G61" i="131"/>
  <c r="F61" i="131"/>
  <c r="E61" i="131"/>
  <c r="AH60" i="131"/>
  <c r="AG60" i="131"/>
  <c r="AF60" i="131"/>
  <c r="AE60" i="131"/>
  <c r="AD60" i="131"/>
  <c r="D59" i="131"/>
  <c r="D63" i="131" s="1"/>
  <c r="D65" i="131" s="1"/>
  <c r="D67" i="131" s="1"/>
  <c r="AH56" i="131"/>
  <c r="AG56" i="131"/>
  <c r="AF56" i="131"/>
  <c r="AE56" i="131"/>
  <c r="AD56" i="131"/>
  <c r="AH50" i="131"/>
  <c r="AG50" i="131"/>
  <c r="AF50" i="131"/>
  <c r="AE50" i="131"/>
  <c r="AD50" i="131"/>
  <c r="E50" i="131"/>
  <c r="B39" i="131"/>
  <c r="B20" i="131"/>
  <c r="B6" i="131"/>
  <c r="G12" i="131" s="1"/>
  <c r="B106" i="130"/>
  <c r="B105" i="130"/>
  <c r="B104" i="130"/>
  <c r="B103" i="130"/>
  <c r="B102" i="130"/>
  <c r="B101" i="130"/>
  <c r="AH77" i="130"/>
  <c r="AG77" i="130"/>
  <c r="AF77" i="130"/>
  <c r="AE77" i="130"/>
  <c r="AD77" i="130"/>
  <c r="AC77" i="130"/>
  <c r="AB77" i="130"/>
  <c r="AA77" i="130"/>
  <c r="Z77" i="130"/>
  <c r="Y77" i="130"/>
  <c r="X77" i="130"/>
  <c r="W77" i="130"/>
  <c r="V77" i="130"/>
  <c r="U77" i="130"/>
  <c r="T77" i="130"/>
  <c r="S77" i="130"/>
  <c r="R77" i="130"/>
  <c r="Q77" i="130"/>
  <c r="P77" i="130"/>
  <c r="O77" i="130"/>
  <c r="N77" i="130"/>
  <c r="M77" i="130"/>
  <c r="L77" i="130"/>
  <c r="K77" i="130"/>
  <c r="J77" i="130"/>
  <c r="I77" i="130"/>
  <c r="H77" i="130"/>
  <c r="G77" i="130"/>
  <c r="F77" i="130"/>
  <c r="E77" i="130"/>
  <c r="D62" i="130"/>
  <c r="AH61" i="130"/>
  <c r="AG61" i="130"/>
  <c r="AF61" i="130"/>
  <c r="AE61" i="130"/>
  <c r="AD61" i="130"/>
  <c r="AC61" i="130"/>
  <c r="AB61" i="130"/>
  <c r="AA61" i="130"/>
  <c r="Z61" i="130"/>
  <c r="Y61" i="130"/>
  <c r="X61" i="130"/>
  <c r="W61" i="130"/>
  <c r="V61" i="130"/>
  <c r="U61" i="130"/>
  <c r="T61" i="130"/>
  <c r="S61" i="130"/>
  <c r="R61" i="130"/>
  <c r="Q61" i="130"/>
  <c r="P61" i="130"/>
  <c r="O61" i="130"/>
  <c r="N61" i="130"/>
  <c r="M61" i="130"/>
  <c r="L61" i="130"/>
  <c r="K61" i="130"/>
  <c r="J61" i="130"/>
  <c r="I61" i="130"/>
  <c r="H61" i="130"/>
  <c r="G61" i="130"/>
  <c r="F61" i="130"/>
  <c r="E61" i="130"/>
  <c r="AH60" i="130"/>
  <c r="AG60" i="130"/>
  <c r="AF60" i="130"/>
  <c r="AE60" i="130"/>
  <c r="AD60" i="130"/>
  <c r="D59" i="130"/>
  <c r="D63" i="130" s="1"/>
  <c r="D65" i="130" s="1"/>
  <c r="D67" i="130" s="1"/>
  <c r="AH56" i="130"/>
  <c r="AG56" i="130"/>
  <c r="AF56" i="130"/>
  <c r="AE56" i="130"/>
  <c r="AD56" i="130"/>
  <c r="AH50" i="130"/>
  <c r="AG50" i="130"/>
  <c r="AF50" i="130"/>
  <c r="AE50" i="130"/>
  <c r="AD50" i="130"/>
  <c r="E50" i="130"/>
  <c r="B39" i="130"/>
  <c r="B20" i="130"/>
  <c r="B6" i="130"/>
  <c r="G12" i="130" s="1"/>
  <c r="B106" i="129"/>
  <c r="B105" i="129"/>
  <c r="B104" i="129"/>
  <c r="B103" i="129"/>
  <c r="B102" i="129"/>
  <c r="B101" i="129"/>
  <c r="AH77" i="129"/>
  <c r="AG77" i="129"/>
  <c r="AF77" i="129"/>
  <c r="AE77" i="129"/>
  <c r="AD77" i="129"/>
  <c r="AC77" i="129"/>
  <c r="AB77" i="129"/>
  <c r="AA77" i="129"/>
  <c r="Z77" i="129"/>
  <c r="Y77" i="129"/>
  <c r="X77" i="129"/>
  <c r="W77" i="129"/>
  <c r="V77" i="129"/>
  <c r="U77" i="129"/>
  <c r="T77" i="129"/>
  <c r="S77" i="129"/>
  <c r="R77" i="129"/>
  <c r="Q77" i="129"/>
  <c r="P77" i="129"/>
  <c r="O77" i="129"/>
  <c r="N77" i="129"/>
  <c r="M77" i="129"/>
  <c r="L77" i="129"/>
  <c r="K77" i="129"/>
  <c r="J77" i="129"/>
  <c r="I77" i="129"/>
  <c r="H77" i="129"/>
  <c r="G77" i="129"/>
  <c r="F77" i="129"/>
  <c r="E77" i="129"/>
  <c r="D62" i="129"/>
  <c r="AH61" i="129"/>
  <c r="AG61" i="129"/>
  <c r="AF61" i="129"/>
  <c r="AE61" i="129"/>
  <c r="AD61" i="129"/>
  <c r="AC61" i="129"/>
  <c r="AB61" i="129"/>
  <c r="AA61" i="129"/>
  <c r="Z61" i="129"/>
  <c r="Y61" i="129"/>
  <c r="X61" i="129"/>
  <c r="W61" i="129"/>
  <c r="V61" i="129"/>
  <c r="U61" i="129"/>
  <c r="T61" i="129"/>
  <c r="S61" i="129"/>
  <c r="R61" i="129"/>
  <c r="Q61" i="129"/>
  <c r="P61" i="129"/>
  <c r="O61" i="129"/>
  <c r="N61" i="129"/>
  <c r="M61" i="129"/>
  <c r="L61" i="129"/>
  <c r="K61" i="129"/>
  <c r="J61" i="129"/>
  <c r="I61" i="129"/>
  <c r="H61" i="129"/>
  <c r="G61" i="129"/>
  <c r="F61" i="129"/>
  <c r="E61" i="129"/>
  <c r="AH60" i="129"/>
  <c r="AG60" i="129"/>
  <c r="AF60" i="129"/>
  <c r="AE60" i="129"/>
  <c r="AD60" i="129"/>
  <c r="D59" i="129"/>
  <c r="D63" i="129" s="1"/>
  <c r="D65" i="129" s="1"/>
  <c r="D67" i="129" s="1"/>
  <c r="AH56" i="129"/>
  <c r="AG56" i="129"/>
  <c r="AF56" i="129"/>
  <c r="AE56" i="129"/>
  <c r="AD56" i="129"/>
  <c r="AH50" i="129"/>
  <c r="AG50" i="129"/>
  <c r="AF50" i="129"/>
  <c r="AE50" i="129"/>
  <c r="AD50" i="129"/>
  <c r="E50" i="129"/>
  <c r="B39" i="129"/>
  <c r="B20" i="129"/>
  <c r="B6" i="129"/>
  <c r="G12" i="129" s="1"/>
  <c r="B106" i="128"/>
  <c r="B105" i="128"/>
  <c r="B104" i="128"/>
  <c r="B103" i="128"/>
  <c r="B102" i="128"/>
  <c r="B101" i="128"/>
  <c r="AH77" i="128"/>
  <c r="AG77" i="128"/>
  <c r="AF77" i="128"/>
  <c r="AE77" i="128"/>
  <c r="AD77" i="128"/>
  <c r="AC77" i="128"/>
  <c r="AB77" i="128"/>
  <c r="AA77" i="128"/>
  <c r="Z77" i="128"/>
  <c r="Y77" i="128"/>
  <c r="X77" i="128"/>
  <c r="W77" i="128"/>
  <c r="V77" i="128"/>
  <c r="U77" i="128"/>
  <c r="T77" i="128"/>
  <c r="S77" i="128"/>
  <c r="R77" i="128"/>
  <c r="Q77" i="128"/>
  <c r="P77" i="128"/>
  <c r="O77" i="128"/>
  <c r="N77" i="128"/>
  <c r="M77" i="128"/>
  <c r="L77" i="128"/>
  <c r="K77" i="128"/>
  <c r="J77" i="128"/>
  <c r="I77" i="128"/>
  <c r="H77" i="128"/>
  <c r="G77" i="128"/>
  <c r="F77" i="128"/>
  <c r="E77" i="128"/>
  <c r="D62" i="128"/>
  <c r="AH61" i="128"/>
  <c r="AG61" i="128"/>
  <c r="AF61" i="128"/>
  <c r="AE61" i="128"/>
  <c r="AD61" i="128"/>
  <c r="AC61" i="128"/>
  <c r="AB61" i="128"/>
  <c r="AA61" i="128"/>
  <c r="Z61" i="128"/>
  <c r="Y61" i="128"/>
  <c r="X61" i="128"/>
  <c r="W61" i="128"/>
  <c r="V61" i="128"/>
  <c r="U61" i="128"/>
  <c r="T61" i="128"/>
  <c r="S61" i="128"/>
  <c r="R61" i="128"/>
  <c r="Q61" i="128"/>
  <c r="P61" i="128"/>
  <c r="O61" i="128"/>
  <c r="N61" i="128"/>
  <c r="M61" i="128"/>
  <c r="L61" i="128"/>
  <c r="K61" i="128"/>
  <c r="J61" i="128"/>
  <c r="I61" i="128"/>
  <c r="H61" i="128"/>
  <c r="G61" i="128"/>
  <c r="F61" i="128"/>
  <c r="E61" i="128"/>
  <c r="AH60" i="128"/>
  <c r="AG60" i="128"/>
  <c r="AF60" i="128"/>
  <c r="AE60" i="128"/>
  <c r="AD60" i="128"/>
  <c r="D59" i="128"/>
  <c r="D63" i="128" s="1"/>
  <c r="D65" i="128" s="1"/>
  <c r="D67" i="128" s="1"/>
  <c r="AH56" i="128"/>
  <c r="AG56" i="128"/>
  <c r="AF56" i="128"/>
  <c r="AE56" i="128"/>
  <c r="AD56" i="128"/>
  <c r="AH50" i="128"/>
  <c r="AG50" i="128"/>
  <c r="AF50" i="128"/>
  <c r="AE50" i="128"/>
  <c r="AD50" i="128"/>
  <c r="E50" i="128"/>
  <c r="B39" i="128"/>
  <c r="B20" i="128"/>
  <c r="B6" i="128"/>
  <c r="G12" i="128" s="1"/>
  <c r="B106" i="127"/>
  <c r="B105" i="127"/>
  <c r="B104" i="127"/>
  <c r="B103" i="127"/>
  <c r="B102" i="127"/>
  <c r="B101" i="127"/>
  <c r="AH77" i="127"/>
  <c r="AG77" i="127"/>
  <c r="AF77" i="127"/>
  <c r="AE77" i="127"/>
  <c r="AD77" i="127"/>
  <c r="AC77" i="127"/>
  <c r="AB77" i="127"/>
  <c r="AA77" i="127"/>
  <c r="Z77" i="127"/>
  <c r="Y77" i="127"/>
  <c r="X77" i="127"/>
  <c r="W77" i="127"/>
  <c r="V77" i="127"/>
  <c r="U77" i="127"/>
  <c r="T77" i="127"/>
  <c r="S77" i="127"/>
  <c r="R77" i="127"/>
  <c r="Q77" i="127"/>
  <c r="P77" i="127"/>
  <c r="O77" i="127"/>
  <c r="N77" i="127"/>
  <c r="M77" i="127"/>
  <c r="L77" i="127"/>
  <c r="K77" i="127"/>
  <c r="J77" i="127"/>
  <c r="I77" i="127"/>
  <c r="H77" i="127"/>
  <c r="G77" i="127"/>
  <c r="F77" i="127"/>
  <c r="E77" i="127"/>
  <c r="D62" i="127"/>
  <c r="AH61" i="127"/>
  <c r="AG61" i="127"/>
  <c r="AF61" i="127"/>
  <c r="AE61" i="127"/>
  <c r="AD61" i="127"/>
  <c r="AC61" i="127"/>
  <c r="AB61" i="127"/>
  <c r="AA61" i="127"/>
  <c r="Z61" i="127"/>
  <c r="Y61" i="127"/>
  <c r="X61" i="127"/>
  <c r="W61" i="127"/>
  <c r="V61" i="127"/>
  <c r="U61" i="127"/>
  <c r="T61" i="127"/>
  <c r="S61" i="127"/>
  <c r="R61" i="127"/>
  <c r="Q61" i="127"/>
  <c r="P61" i="127"/>
  <c r="O61" i="127"/>
  <c r="N61" i="127"/>
  <c r="M61" i="127"/>
  <c r="L61" i="127"/>
  <c r="K61" i="127"/>
  <c r="J61" i="127"/>
  <c r="I61" i="127"/>
  <c r="H61" i="127"/>
  <c r="G61" i="127"/>
  <c r="F61" i="127"/>
  <c r="E61" i="127"/>
  <c r="AH60" i="127"/>
  <c r="AG60" i="127"/>
  <c r="AF60" i="127"/>
  <c r="AE60" i="127"/>
  <c r="AD60" i="127"/>
  <c r="D59" i="127"/>
  <c r="D63" i="127" s="1"/>
  <c r="D65" i="127" s="1"/>
  <c r="D67" i="127" s="1"/>
  <c r="AH56" i="127"/>
  <c r="AG56" i="127"/>
  <c r="AF56" i="127"/>
  <c r="AE56" i="127"/>
  <c r="AD56" i="127"/>
  <c r="AH50" i="127"/>
  <c r="AG50" i="127"/>
  <c r="AF50" i="127"/>
  <c r="AE50" i="127"/>
  <c r="AD50" i="127"/>
  <c r="E50" i="127"/>
  <c r="B39" i="127"/>
  <c r="AB60" i="127" s="1"/>
  <c r="B20" i="127"/>
  <c r="B6" i="127"/>
  <c r="G12" i="127" s="1"/>
  <c r="B106" i="126"/>
  <c r="B105" i="126"/>
  <c r="B104" i="126"/>
  <c r="B103" i="126"/>
  <c r="B102" i="126"/>
  <c r="B101" i="126"/>
  <c r="AH77" i="126"/>
  <c r="AG77" i="126"/>
  <c r="AF77" i="126"/>
  <c r="AE77" i="126"/>
  <c r="AD77" i="126"/>
  <c r="AC77" i="126"/>
  <c r="AB77" i="126"/>
  <c r="AA77" i="126"/>
  <c r="Z77" i="126"/>
  <c r="Y77" i="126"/>
  <c r="X77" i="126"/>
  <c r="W77" i="126"/>
  <c r="V77" i="126"/>
  <c r="U77" i="126"/>
  <c r="T77" i="126"/>
  <c r="S77" i="126"/>
  <c r="R77" i="126"/>
  <c r="Q77" i="126"/>
  <c r="P77" i="126"/>
  <c r="O77" i="126"/>
  <c r="N77" i="126"/>
  <c r="M77" i="126"/>
  <c r="L77" i="126"/>
  <c r="K77" i="126"/>
  <c r="J77" i="126"/>
  <c r="I77" i="126"/>
  <c r="H77" i="126"/>
  <c r="G77" i="126"/>
  <c r="F77" i="126"/>
  <c r="E77" i="126"/>
  <c r="D62" i="126"/>
  <c r="AH61" i="126"/>
  <c r="AG61" i="126"/>
  <c r="AF61" i="126"/>
  <c r="AE61" i="126"/>
  <c r="AD61" i="126"/>
  <c r="AC61" i="126"/>
  <c r="AB61" i="126"/>
  <c r="AA61" i="126"/>
  <c r="Z61" i="126"/>
  <c r="Y61" i="126"/>
  <c r="X61" i="126"/>
  <c r="W61" i="126"/>
  <c r="V61" i="126"/>
  <c r="U61" i="126"/>
  <c r="T61" i="126"/>
  <c r="S61" i="126"/>
  <c r="R61" i="126"/>
  <c r="Q61" i="126"/>
  <c r="P61" i="126"/>
  <c r="O61" i="126"/>
  <c r="N61" i="126"/>
  <c r="M61" i="126"/>
  <c r="L61" i="126"/>
  <c r="K61" i="126"/>
  <c r="J61" i="126"/>
  <c r="I61" i="126"/>
  <c r="H61" i="126"/>
  <c r="G61" i="126"/>
  <c r="F61" i="126"/>
  <c r="E61" i="126"/>
  <c r="AH60" i="126"/>
  <c r="AG60" i="126"/>
  <c r="AF60" i="126"/>
  <c r="AE60" i="126"/>
  <c r="AD60" i="126"/>
  <c r="D59" i="126"/>
  <c r="AH56" i="126"/>
  <c r="AG56" i="126"/>
  <c r="AF56" i="126"/>
  <c r="AE56" i="126"/>
  <c r="AD56" i="126"/>
  <c r="AH50" i="126"/>
  <c r="AG50" i="126"/>
  <c r="AF50" i="126"/>
  <c r="AE50" i="126"/>
  <c r="AD50" i="126"/>
  <c r="E50" i="126"/>
  <c r="B39" i="126"/>
  <c r="V60" i="126" s="1"/>
  <c r="B20" i="126"/>
  <c r="B6" i="126"/>
  <c r="G12" i="126" s="1"/>
  <c r="B106" i="125"/>
  <c r="B105" i="125"/>
  <c r="B104" i="125"/>
  <c r="B103" i="125"/>
  <c r="B102" i="125"/>
  <c r="B101" i="125"/>
  <c r="AH77" i="125"/>
  <c r="AG77" i="125"/>
  <c r="AF77" i="125"/>
  <c r="AE77" i="125"/>
  <c r="AD77" i="125"/>
  <c r="AC77" i="125"/>
  <c r="AB77" i="125"/>
  <c r="AA77" i="125"/>
  <c r="Z77" i="125"/>
  <c r="Y77" i="125"/>
  <c r="X77" i="125"/>
  <c r="W77" i="125"/>
  <c r="V77" i="125"/>
  <c r="U77" i="125"/>
  <c r="T77" i="125"/>
  <c r="S77" i="125"/>
  <c r="R77" i="125"/>
  <c r="Q77" i="125"/>
  <c r="P77" i="125"/>
  <c r="O77" i="125"/>
  <c r="N77" i="125"/>
  <c r="M77" i="125"/>
  <c r="L77" i="125"/>
  <c r="K77" i="125"/>
  <c r="J77" i="125"/>
  <c r="I77" i="125"/>
  <c r="H77" i="125"/>
  <c r="G77" i="125"/>
  <c r="F77" i="125"/>
  <c r="E77" i="125"/>
  <c r="D62" i="125"/>
  <c r="AH61" i="125"/>
  <c r="AG61" i="125"/>
  <c r="AF61" i="125"/>
  <c r="AE61" i="125"/>
  <c r="AD61" i="125"/>
  <c r="AC61" i="125"/>
  <c r="AB61" i="125"/>
  <c r="AA61" i="125"/>
  <c r="Z61" i="125"/>
  <c r="Y61" i="125"/>
  <c r="X61" i="125"/>
  <c r="W61" i="125"/>
  <c r="V61" i="125"/>
  <c r="U61" i="125"/>
  <c r="T61" i="125"/>
  <c r="S61" i="125"/>
  <c r="R61" i="125"/>
  <c r="Q61" i="125"/>
  <c r="P61" i="125"/>
  <c r="O61" i="125"/>
  <c r="N61" i="125"/>
  <c r="M61" i="125"/>
  <c r="L61" i="125"/>
  <c r="K61" i="125"/>
  <c r="J61" i="125"/>
  <c r="I61" i="125"/>
  <c r="H61" i="125"/>
  <c r="G61" i="125"/>
  <c r="F61" i="125"/>
  <c r="E61" i="125"/>
  <c r="AH60" i="125"/>
  <c r="AG60" i="125"/>
  <c r="AF60" i="125"/>
  <c r="AE60" i="125"/>
  <c r="AD60" i="125"/>
  <c r="D59" i="125"/>
  <c r="AH56" i="125"/>
  <c r="AG56" i="125"/>
  <c r="AF56" i="125"/>
  <c r="AE56" i="125"/>
  <c r="AD56" i="125"/>
  <c r="AH50" i="125"/>
  <c r="AG50" i="125"/>
  <c r="AF50" i="125"/>
  <c r="AE50" i="125"/>
  <c r="AD50" i="125"/>
  <c r="E50" i="125"/>
  <c r="B39" i="125"/>
  <c r="B20" i="125"/>
  <c r="B6" i="125"/>
  <c r="G12" i="125" s="1"/>
  <c r="B106" i="124"/>
  <c r="B105" i="124"/>
  <c r="B104" i="124"/>
  <c r="B103" i="124"/>
  <c r="B102" i="124"/>
  <c r="B101" i="124"/>
  <c r="AH77" i="124"/>
  <c r="AG77" i="124"/>
  <c r="AF77" i="124"/>
  <c r="AE77" i="124"/>
  <c r="AD77" i="124"/>
  <c r="AC77" i="124"/>
  <c r="AB77" i="124"/>
  <c r="AA77" i="124"/>
  <c r="Z77" i="124"/>
  <c r="Y77" i="124"/>
  <c r="X77" i="124"/>
  <c r="W77" i="124"/>
  <c r="V77" i="124"/>
  <c r="U77" i="124"/>
  <c r="T77" i="124"/>
  <c r="S77" i="124"/>
  <c r="R77" i="124"/>
  <c r="Q77" i="124"/>
  <c r="P77" i="124"/>
  <c r="O77" i="124"/>
  <c r="N77" i="124"/>
  <c r="M77" i="124"/>
  <c r="L77" i="124"/>
  <c r="K77" i="124"/>
  <c r="J77" i="124"/>
  <c r="I77" i="124"/>
  <c r="H77" i="124"/>
  <c r="G77" i="124"/>
  <c r="F77" i="124"/>
  <c r="E77" i="124"/>
  <c r="D62" i="124"/>
  <c r="AH61" i="124"/>
  <c r="AG61" i="124"/>
  <c r="AF61" i="124"/>
  <c r="AE61" i="124"/>
  <c r="AD61" i="124"/>
  <c r="AC61" i="124"/>
  <c r="AB61" i="124"/>
  <c r="AA61" i="124"/>
  <c r="Z61" i="124"/>
  <c r="Y61" i="124"/>
  <c r="X61" i="124"/>
  <c r="W61" i="124"/>
  <c r="V61" i="124"/>
  <c r="U61" i="124"/>
  <c r="T61" i="124"/>
  <c r="S61" i="124"/>
  <c r="R61" i="124"/>
  <c r="Q61" i="124"/>
  <c r="P61" i="124"/>
  <c r="O61" i="124"/>
  <c r="N61" i="124"/>
  <c r="M61" i="124"/>
  <c r="L61" i="124"/>
  <c r="K61" i="124"/>
  <c r="J61" i="124"/>
  <c r="I61" i="124"/>
  <c r="H61" i="124"/>
  <c r="G61" i="124"/>
  <c r="F61" i="124"/>
  <c r="E61" i="124"/>
  <c r="AH60" i="124"/>
  <c r="AG60" i="124"/>
  <c r="AF60" i="124"/>
  <c r="AE60" i="124"/>
  <c r="AD60" i="124"/>
  <c r="D59" i="124"/>
  <c r="D63" i="124" s="1"/>
  <c r="D65" i="124" s="1"/>
  <c r="D67" i="124" s="1"/>
  <c r="AH56" i="124"/>
  <c r="AG56" i="124"/>
  <c r="AF56" i="124"/>
  <c r="AE56" i="124"/>
  <c r="AD56" i="124"/>
  <c r="AH50" i="124"/>
  <c r="AG50" i="124"/>
  <c r="AF50" i="124"/>
  <c r="AE50" i="124"/>
  <c r="AD50" i="124"/>
  <c r="E50" i="124"/>
  <c r="B39" i="124"/>
  <c r="B20" i="124"/>
  <c r="B6" i="124"/>
  <c r="B106" i="123"/>
  <c r="B105" i="123"/>
  <c r="B104" i="123"/>
  <c r="B103" i="123"/>
  <c r="B102" i="123"/>
  <c r="B101" i="123"/>
  <c r="AH77" i="123"/>
  <c r="AG77" i="123"/>
  <c r="AF77" i="123"/>
  <c r="AE77" i="123"/>
  <c r="AD77" i="123"/>
  <c r="AC77" i="123"/>
  <c r="AB77" i="123"/>
  <c r="AA77" i="123"/>
  <c r="Z77" i="123"/>
  <c r="Y77" i="123"/>
  <c r="X77" i="123"/>
  <c r="W77" i="123"/>
  <c r="V77" i="123"/>
  <c r="U77" i="123"/>
  <c r="T77" i="123"/>
  <c r="S77" i="123"/>
  <c r="R77" i="123"/>
  <c r="Q77" i="123"/>
  <c r="P77" i="123"/>
  <c r="O77" i="123"/>
  <c r="N77" i="123"/>
  <c r="M77" i="123"/>
  <c r="L77" i="123"/>
  <c r="K77" i="123"/>
  <c r="J77" i="123"/>
  <c r="I77" i="123"/>
  <c r="H77" i="123"/>
  <c r="G77" i="123"/>
  <c r="F77" i="123"/>
  <c r="E77" i="123"/>
  <c r="D62" i="123"/>
  <c r="AH61" i="123"/>
  <c r="AG61" i="123"/>
  <c r="AF61" i="123"/>
  <c r="AE61" i="123"/>
  <c r="AD61" i="123"/>
  <c r="AC61" i="123"/>
  <c r="AB61" i="123"/>
  <c r="AA61" i="123"/>
  <c r="Z61" i="123"/>
  <c r="Y61" i="123"/>
  <c r="X61" i="123"/>
  <c r="W61" i="123"/>
  <c r="V61" i="123"/>
  <c r="U61" i="123"/>
  <c r="T61" i="123"/>
  <c r="S61" i="123"/>
  <c r="R61" i="123"/>
  <c r="Q61" i="123"/>
  <c r="P61" i="123"/>
  <c r="O61" i="123"/>
  <c r="N61" i="123"/>
  <c r="M61" i="123"/>
  <c r="L61" i="123"/>
  <c r="K61" i="123"/>
  <c r="J61" i="123"/>
  <c r="I61" i="123"/>
  <c r="H61" i="123"/>
  <c r="G61" i="123"/>
  <c r="F61" i="123"/>
  <c r="E61" i="123"/>
  <c r="AH60" i="123"/>
  <c r="AG60" i="123"/>
  <c r="AF60" i="123"/>
  <c r="AE60" i="123"/>
  <c r="AD60" i="123"/>
  <c r="D59" i="123"/>
  <c r="D63" i="123" s="1"/>
  <c r="D65" i="123" s="1"/>
  <c r="D67" i="123" s="1"/>
  <c r="AH56" i="123"/>
  <c r="AG56" i="123"/>
  <c r="AF56" i="123"/>
  <c r="AE56" i="123"/>
  <c r="AD56" i="123"/>
  <c r="AH50" i="123"/>
  <c r="AG50" i="123"/>
  <c r="AF50" i="123"/>
  <c r="AE50" i="123"/>
  <c r="AD50" i="123"/>
  <c r="E50" i="123"/>
  <c r="B39" i="123"/>
  <c r="B20" i="123"/>
  <c r="B6" i="123"/>
  <c r="B106" i="122"/>
  <c r="B105" i="122"/>
  <c r="B104" i="122"/>
  <c r="B103" i="122"/>
  <c r="B102" i="122"/>
  <c r="B101" i="122"/>
  <c r="AH77" i="122"/>
  <c r="AG77" i="122"/>
  <c r="AF77" i="122"/>
  <c r="AE77" i="122"/>
  <c r="AD77" i="122"/>
  <c r="AC77" i="122"/>
  <c r="AB77" i="122"/>
  <c r="AA77" i="122"/>
  <c r="Z77" i="122"/>
  <c r="Y77" i="122"/>
  <c r="X77" i="122"/>
  <c r="W77" i="122"/>
  <c r="V77" i="122"/>
  <c r="U77" i="122"/>
  <c r="T77" i="122"/>
  <c r="S77" i="122"/>
  <c r="R77" i="122"/>
  <c r="Q77" i="122"/>
  <c r="P77" i="122"/>
  <c r="O77" i="122"/>
  <c r="N77" i="122"/>
  <c r="M77" i="122"/>
  <c r="L77" i="122"/>
  <c r="K77" i="122"/>
  <c r="J77" i="122"/>
  <c r="I77" i="122"/>
  <c r="H77" i="122"/>
  <c r="G77" i="122"/>
  <c r="F77" i="122"/>
  <c r="E77" i="122"/>
  <c r="D62" i="122"/>
  <c r="AH61" i="122"/>
  <c r="AG61" i="122"/>
  <c r="AF61" i="122"/>
  <c r="AE61" i="122"/>
  <c r="AD61" i="122"/>
  <c r="AC61" i="122"/>
  <c r="AB61" i="122"/>
  <c r="AA61" i="122"/>
  <c r="Z61" i="122"/>
  <c r="Y61" i="122"/>
  <c r="X61" i="122"/>
  <c r="W61" i="122"/>
  <c r="V61" i="122"/>
  <c r="U61" i="122"/>
  <c r="T61" i="122"/>
  <c r="S61" i="122"/>
  <c r="R61" i="122"/>
  <c r="Q61" i="122"/>
  <c r="P61" i="122"/>
  <c r="O61" i="122"/>
  <c r="N61" i="122"/>
  <c r="M61" i="122"/>
  <c r="L61" i="122"/>
  <c r="K61" i="122"/>
  <c r="J61" i="122"/>
  <c r="I61" i="122"/>
  <c r="H61" i="122"/>
  <c r="G61" i="122"/>
  <c r="F61" i="122"/>
  <c r="E61" i="122"/>
  <c r="AH60" i="122"/>
  <c r="AG60" i="122"/>
  <c r="AF60" i="122"/>
  <c r="AE60" i="122"/>
  <c r="AD60" i="122"/>
  <c r="D59" i="122"/>
  <c r="AH56" i="122"/>
  <c r="AG56" i="122"/>
  <c r="AF56" i="122"/>
  <c r="AE56" i="122"/>
  <c r="AD56" i="122"/>
  <c r="AH50" i="122"/>
  <c r="AG50" i="122"/>
  <c r="AF50" i="122"/>
  <c r="AE50" i="122"/>
  <c r="AD50" i="122"/>
  <c r="E50" i="122"/>
  <c r="B39" i="122"/>
  <c r="B20" i="122"/>
  <c r="B6" i="122"/>
  <c r="G12" i="122" s="1"/>
  <c r="B106" i="121"/>
  <c r="B105" i="121"/>
  <c r="B104" i="121"/>
  <c r="B103" i="121"/>
  <c r="B102" i="121"/>
  <c r="B101" i="121"/>
  <c r="AH77" i="121"/>
  <c r="AG77" i="121"/>
  <c r="AF77" i="121"/>
  <c r="AE77" i="121"/>
  <c r="AD77" i="121"/>
  <c r="AC77" i="121"/>
  <c r="AB77" i="121"/>
  <c r="AA77" i="121"/>
  <c r="Z77" i="121"/>
  <c r="Y77" i="121"/>
  <c r="X77" i="121"/>
  <c r="W77" i="121"/>
  <c r="V77" i="121"/>
  <c r="U77" i="121"/>
  <c r="T77" i="121"/>
  <c r="S77" i="121"/>
  <c r="R77" i="121"/>
  <c r="Q77" i="121"/>
  <c r="P77" i="121"/>
  <c r="O77" i="121"/>
  <c r="N77" i="121"/>
  <c r="M77" i="121"/>
  <c r="L77" i="121"/>
  <c r="K77" i="121"/>
  <c r="J77" i="121"/>
  <c r="I77" i="121"/>
  <c r="H77" i="121"/>
  <c r="G77" i="121"/>
  <c r="F77" i="121"/>
  <c r="E77" i="121"/>
  <c r="D62" i="121"/>
  <c r="AH61" i="121"/>
  <c r="AG61" i="121"/>
  <c r="AF61" i="121"/>
  <c r="AE61" i="121"/>
  <c r="AD61" i="121"/>
  <c r="AC61" i="121"/>
  <c r="AB61" i="121"/>
  <c r="AA61" i="121"/>
  <c r="Z61" i="121"/>
  <c r="Y61" i="121"/>
  <c r="X61" i="121"/>
  <c r="W61" i="121"/>
  <c r="V61" i="121"/>
  <c r="U61" i="121"/>
  <c r="T61" i="121"/>
  <c r="S61" i="121"/>
  <c r="R61" i="121"/>
  <c r="Q61" i="121"/>
  <c r="P61" i="121"/>
  <c r="O61" i="121"/>
  <c r="N61" i="121"/>
  <c r="M61" i="121"/>
  <c r="L61" i="121"/>
  <c r="K61" i="121"/>
  <c r="J61" i="121"/>
  <c r="I61" i="121"/>
  <c r="H61" i="121"/>
  <c r="G61" i="121"/>
  <c r="F61" i="121"/>
  <c r="E61" i="121"/>
  <c r="AH60" i="121"/>
  <c r="AG60" i="121"/>
  <c r="AF60" i="121"/>
  <c r="AE60" i="121"/>
  <c r="AD60" i="121"/>
  <c r="D59" i="121"/>
  <c r="AH56" i="121"/>
  <c r="AG56" i="121"/>
  <c r="AF56" i="121"/>
  <c r="AE56" i="121"/>
  <c r="AD56" i="121"/>
  <c r="AH50" i="121"/>
  <c r="AG50" i="121"/>
  <c r="AF50" i="121"/>
  <c r="AE50" i="121"/>
  <c r="AD50" i="121"/>
  <c r="E50" i="121"/>
  <c r="B39" i="121"/>
  <c r="R60" i="121" s="1"/>
  <c r="B20" i="121"/>
  <c r="B6" i="121"/>
  <c r="B106" i="120"/>
  <c r="B105" i="120"/>
  <c r="B104" i="120"/>
  <c r="B103" i="120"/>
  <c r="B102" i="120"/>
  <c r="B101" i="120"/>
  <c r="AH77" i="120"/>
  <c r="AG77" i="120"/>
  <c r="AF77" i="120"/>
  <c r="AE77" i="120"/>
  <c r="AD77" i="120"/>
  <c r="AC77" i="120"/>
  <c r="AB77" i="120"/>
  <c r="AA77" i="120"/>
  <c r="Z77" i="120"/>
  <c r="Y77" i="120"/>
  <c r="X77" i="120"/>
  <c r="W77" i="120"/>
  <c r="V77" i="120"/>
  <c r="U77" i="120"/>
  <c r="T77" i="120"/>
  <c r="S77" i="120"/>
  <c r="R77" i="120"/>
  <c r="Q77" i="120"/>
  <c r="P77" i="120"/>
  <c r="O77" i="120"/>
  <c r="N77" i="120"/>
  <c r="M77" i="120"/>
  <c r="L77" i="120"/>
  <c r="K77" i="120"/>
  <c r="J77" i="120"/>
  <c r="I77" i="120"/>
  <c r="H77" i="120"/>
  <c r="G77" i="120"/>
  <c r="F77" i="120"/>
  <c r="E77" i="120"/>
  <c r="D62" i="120"/>
  <c r="AH61" i="120"/>
  <c r="AG61" i="120"/>
  <c r="AF61" i="120"/>
  <c r="AE61" i="120"/>
  <c r="AD61" i="120"/>
  <c r="AC61" i="120"/>
  <c r="AB61" i="120"/>
  <c r="AA61" i="120"/>
  <c r="Z61" i="120"/>
  <c r="Y61" i="120"/>
  <c r="X61" i="120"/>
  <c r="W61" i="120"/>
  <c r="V61" i="120"/>
  <c r="U61" i="120"/>
  <c r="T61" i="120"/>
  <c r="S61" i="120"/>
  <c r="R61" i="120"/>
  <c r="Q61" i="120"/>
  <c r="P61" i="120"/>
  <c r="O61" i="120"/>
  <c r="N61" i="120"/>
  <c r="M61" i="120"/>
  <c r="L61" i="120"/>
  <c r="K61" i="120"/>
  <c r="J61" i="120"/>
  <c r="I61" i="120"/>
  <c r="H61" i="120"/>
  <c r="G61" i="120"/>
  <c r="F61" i="120"/>
  <c r="E61" i="120"/>
  <c r="AH60" i="120"/>
  <c r="AG60" i="120"/>
  <c r="AF60" i="120"/>
  <c r="AE60" i="120"/>
  <c r="AD60" i="120"/>
  <c r="D59" i="120"/>
  <c r="D63" i="120" s="1"/>
  <c r="D65" i="120" s="1"/>
  <c r="D67" i="120" s="1"/>
  <c r="AH56" i="120"/>
  <c r="AG56" i="120"/>
  <c r="AF56" i="120"/>
  <c r="AE56" i="120"/>
  <c r="AD56" i="120"/>
  <c r="AH50" i="120"/>
  <c r="AG50" i="120"/>
  <c r="AF50" i="120"/>
  <c r="AE50" i="120"/>
  <c r="AD50" i="120"/>
  <c r="E50" i="120"/>
  <c r="B39" i="120"/>
  <c r="AC60" i="120" s="1"/>
  <c r="B20" i="120"/>
  <c r="B6" i="120"/>
  <c r="G12" i="120" s="1"/>
  <c r="B106" i="119"/>
  <c r="B105" i="119"/>
  <c r="B104" i="119"/>
  <c r="B103" i="119"/>
  <c r="B102" i="119"/>
  <c r="B101" i="119"/>
  <c r="AH77" i="119"/>
  <c r="AG77" i="119"/>
  <c r="AF77" i="119"/>
  <c r="AE77" i="119"/>
  <c r="AD77" i="119"/>
  <c r="AC77" i="119"/>
  <c r="AB77" i="119"/>
  <c r="AA77" i="119"/>
  <c r="Z77" i="119"/>
  <c r="Y77" i="119"/>
  <c r="X77" i="119"/>
  <c r="W77" i="119"/>
  <c r="V77" i="119"/>
  <c r="U77" i="119"/>
  <c r="T77" i="119"/>
  <c r="S77" i="119"/>
  <c r="R77" i="119"/>
  <c r="Q77" i="119"/>
  <c r="P77" i="119"/>
  <c r="O77" i="119"/>
  <c r="N77" i="119"/>
  <c r="M77" i="119"/>
  <c r="L77" i="119"/>
  <c r="K77" i="119"/>
  <c r="J77" i="119"/>
  <c r="I77" i="119"/>
  <c r="H77" i="119"/>
  <c r="G77" i="119"/>
  <c r="F77" i="119"/>
  <c r="E77" i="119"/>
  <c r="D62" i="119"/>
  <c r="AH61" i="119"/>
  <c r="AG61" i="119"/>
  <c r="AF61" i="119"/>
  <c r="AE61" i="119"/>
  <c r="AD61" i="119"/>
  <c r="AC61" i="119"/>
  <c r="AB61" i="119"/>
  <c r="AA61" i="119"/>
  <c r="Z61" i="119"/>
  <c r="Y61" i="119"/>
  <c r="X61" i="119"/>
  <c r="W61" i="119"/>
  <c r="V61" i="119"/>
  <c r="U61" i="119"/>
  <c r="T61" i="119"/>
  <c r="S61" i="119"/>
  <c r="R61" i="119"/>
  <c r="Q61" i="119"/>
  <c r="P61" i="119"/>
  <c r="O61" i="119"/>
  <c r="N61" i="119"/>
  <c r="M61" i="119"/>
  <c r="L61" i="119"/>
  <c r="K61" i="119"/>
  <c r="J61" i="119"/>
  <c r="I61" i="119"/>
  <c r="H61" i="119"/>
  <c r="G61" i="119"/>
  <c r="F61" i="119"/>
  <c r="E61" i="119"/>
  <c r="AH60" i="119"/>
  <c r="AG60" i="119"/>
  <c r="AF60" i="119"/>
  <c r="AE60" i="119"/>
  <c r="AD60" i="119"/>
  <c r="D59" i="119"/>
  <c r="D63" i="119" s="1"/>
  <c r="D65" i="119" s="1"/>
  <c r="D67" i="119" s="1"/>
  <c r="AH56" i="119"/>
  <c r="AG56" i="119"/>
  <c r="AF56" i="119"/>
  <c r="AE56" i="119"/>
  <c r="AD56" i="119"/>
  <c r="AH50" i="119"/>
  <c r="AG50" i="119"/>
  <c r="AF50" i="119"/>
  <c r="AE50" i="119"/>
  <c r="AD50" i="119"/>
  <c r="E50" i="119"/>
  <c r="B39" i="119"/>
  <c r="X60" i="119" s="1"/>
  <c r="B20" i="119"/>
  <c r="B6" i="119"/>
  <c r="B106" i="118"/>
  <c r="B105" i="118"/>
  <c r="B104" i="118"/>
  <c r="B103" i="118"/>
  <c r="B102" i="118"/>
  <c r="B101" i="118"/>
  <c r="AH77" i="118"/>
  <c r="AG77" i="118"/>
  <c r="AF77" i="118"/>
  <c r="AE77" i="118"/>
  <c r="AD77" i="118"/>
  <c r="AC77" i="118"/>
  <c r="AB77" i="118"/>
  <c r="AA77" i="118"/>
  <c r="Z77" i="118"/>
  <c r="Y77" i="118"/>
  <c r="X77" i="118"/>
  <c r="W77" i="118"/>
  <c r="V77" i="118"/>
  <c r="U77" i="118"/>
  <c r="T77" i="118"/>
  <c r="S77" i="118"/>
  <c r="R77" i="118"/>
  <c r="Q77" i="118"/>
  <c r="P77" i="118"/>
  <c r="O77" i="118"/>
  <c r="N77" i="118"/>
  <c r="M77" i="118"/>
  <c r="L77" i="118"/>
  <c r="K77" i="118"/>
  <c r="J77" i="118"/>
  <c r="I77" i="118"/>
  <c r="H77" i="118"/>
  <c r="G77" i="118"/>
  <c r="F77" i="118"/>
  <c r="E77" i="118"/>
  <c r="D62" i="118"/>
  <c r="AH61" i="118"/>
  <c r="AG61" i="118"/>
  <c r="AF61" i="118"/>
  <c r="AE61" i="118"/>
  <c r="AD61" i="118"/>
  <c r="AC61" i="118"/>
  <c r="AB61" i="118"/>
  <c r="AA61" i="118"/>
  <c r="Z61" i="118"/>
  <c r="Y61" i="118"/>
  <c r="X61" i="118"/>
  <c r="W61" i="118"/>
  <c r="V61" i="118"/>
  <c r="U61" i="118"/>
  <c r="T61" i="118"/>
  <c r="S61" i="118"/>
  <c r="R61" i="118"/>
  <c r="Q61" i="118"/>
  <c r="P61" i="118"/>
  <c r="O61" i="118"/>
  <c r="N61" i="118"/>
  <c r="M61" i="118"/>
  <c r="L61" i="118"/>
  <c r="K61" i="118"/>
  <c r="J61" i="118"/>
  <c r="I61" i="118"/>
  <c r="H61" i="118"/>
  <c r="G61" i="118"/>
  <c r="F61" i="118"/>
  <c r="E61" i="118"/>
  <c r="AH60" i="118"/>
  <c r="AG60" i="118"/>
  <c r="AF60" i="118"/>
  <c r="AE60" i="118"/>
  <c r="AD60" i="118"/>
  <c r="D59" i="118"/>
  <c r="AH56" i="118"/>
  <c r="AG56" i="118"/>
  <c r="AF56" i="118"/>
  <c r="AE56" i="118"/>
  <c r="AD56" i="118"/>
  <c r="AH50" i="118"/>
  <c r="AG50" i="118"/>
  <c r="AF50" i="118"/>
  <c r="AE50" i="118"/>
  <c r="AD50" i="118"/>
  <c r="E50" i="118"/>
  <c r="B39" i="118"/>
  <c r="B20" i="118"/>
  <c r="B6" i="118"/>
  <c r="G12" i="118" s="1"/>
  <c r="B106" i="117"/>
  <c r="B105" i="117"/>
  <c r="B104" i="117"/>
  <c r="B103" i="117"/>
  <c r="B102" i="117"/>
  <c r="B101" i="117"/>
  <c r="AH77" i="117"/>
  <c r="AG77" i="117"/>
  <c r="AF77" i="117"/>
  <c r="AE77" i="117"/>
  <c r="AD77" i="117"/>
  <c r="AC77" i="117"/>
  <c r="AB77" i="117"/>
  <c r="AA77" i="117"/>
  <c r="Z77" i="117"/>
  <c r="Y77" i="117"/>
  <c r="X77" i="117"/>
  <c r="W77" i="117"/>
  <c r="V77" i="117"/>
  <c r="U77" i="117"/>
  <c r="T77" i="117"/>
  <c r="S77" i="117"/>
  <c r="R77" i="117"/>
  <c r="Q77" i="117"/>
  <c r="P77" i="117"/>
  <c r="O77" i="117"/>
  <c r="N77" i="117"/>
  <c r="M77" i="117"/>
  <c r="L77" i="117"/>
  <c r="K77" i="117"/>
  <c r="J77" i="117"/>
  <c r="I77" i="117"/>
  <c r="H77" i="117"/>
  <c r="G77" i="117"/>
  <c r="F77" i="117"/>
  <c r="E77" i="117"/>
  <c r="D62" i="117"/>
  <c r="AH61" i="117"/>
  <c r="AG61" i="117"/>
  <c r="AF61" i="117"/>
  <c r="AE61" i="117"/>
  <c r="AD61" i="117"/>
  <c r="AC61" i="117"/>
  <c r="AB61" i="117"/>
  <c r="AA61" i="117"/>
  <c r="Z61" i="117"/>
  <c r="Y61" i="117"/>
  <c r="X61" i="117"/>
  <c r="W61" i="117"/>
  <c r="V61" i="117"/>
  <c r="U61" i="117"/>
  <c r="T61" i="117"/>
  <c r="S61" i="117"/>
  <c r="R61" i="117"/>
  <c r="Q61" i="117"/>
  <c r="P61" i="117"/>
  <c r="O61" i="117"/>
  <c r="N61" i="117"/>
  <c r="M61" i="117"/>
  <c r="L61" i="117"/>
  <c r="K61" i="117"/>
  <c r="J61" i="117"/>
  <c r="I61" i="117"/>
  <c r="H61" i="117"/>
  <c r="G61" i="117"/>
  <c r="F61" i="117"/>
  <c r="E61" i="117"/>
  <c r="AH60" i="117"/>
  <c r="AG60" i="117"/>
  <c r="AF60" i="117"/>
  <c r="AE60" i="117"/>
  <c r="AD60" i="117"/>
  <c r="D59" i="117"/>
  <c r="D63" i="117" s="1"/>
  <c r="D65" i="117" s="1"/>
  <c r="D67" i="117" s="1"/>
  <c r="AH56" i="117"/>
  <c r="AG56" i="117"/>
  <c r="AF56" i="117"/>
  <c r="AE56" i="117"/>
  <c r="AD56" i="117"/>
  <c r="AH50" i="117"/>
  <c r="AG50" i="117"/>
  <c r="AF50" i="117"/>
  <c r="AE50" i="117"/>
  <c r="AD50" i="117"/>
  <c r="E50" i="117"/>
  <c r="B39" i="117"/>
  <c r="B20" i="117"/>
  <c r="B6" i="117"/>
  <c r="G12" i="117" s="1"/>
  <c r="B106" i="116"/>
  <c r="B105" i="116"/>
  <c r="B104" i="116"/>
  <c r="B103" i="116"/>
  <c r="B102" i="116"/>
  <c r="B101" i="116"/>
  <c r="AH77" i="116"/>
  <c r="AG77" i="116"/>
  <c r="AF77" i="116"/>
  <c r="AE77" i="116"/>
  <c r="AD77" i="116"/>
  <c r="AC77" i="116"/>
  <c r="AB77" i="116"/>
  <c r="AA77" i="116"/>
  <c r="Z77" i="116"/>
  <c r="Y77" i="116"/>
  <c r="X77" i="116"/>
  <c r="W77" i="116"/>
  <c r="V77" i="116"/>
  <c r="U77" i="116"/>
  <c r="T77" i="116"/>
  <c r="S77" i="116"/>
  <c r="R77" i="116"/>
  <c r="Q77" i="116"/>
  <c r="P77" i="116"/>
  <c r="O77" i="116"/>
  <c r="N77" i="116"/>
  <c r="M77" i="116"/>
  <c r="L77" i="116"/>
  <c r="K77" i="116"/>
  <c r="J77" i="116"/>
  <c r="I77" i="116"/>
  <c r="H77" i="116"/>
  <c r="G77" i="116"/>
  <c r="F77" i="116"/>
  <c r="E77" i="116"/>
  <c r="D62" i="116"/>
  <c r="AH61" i="116"/>
  <c r="AG61" i="116"/>
  <c r="AF61" i="116"/>
  <c r="AE61" i="116"/>
  <c r="AD61" i="116"/>
  <c r="AC61" i="116"/>
  <c r="AB61" i="116"/>
  <c r="AA61" i="116"/>
  <c r="Z61" i="116"/>
  <c r="Y61" i="116"/>
  <c r="X61" i="116"/>
  <c r="W61" i="116"/>
  <c r="V61" i="116"/>
  <c r="U61" i="116"/>
  <c r="T61" i="116"/>
  <c r="S61" i="116"/>
  <c r="R61" i="116"/>
  <c r="Q61" i="116"/>
  <c r="P61" i="116"/>
  <c r="O61" i="116"/>
  <c r="N61" i="116"/>
  <c r="M61" i="116"/>
  <c r="L61" i="116"/>
  <c r="K61" i="116"/>
  <c r="J61" i="116"/>
  <c r="I61" i="116"/>
  <c r="H61" i="116"/>
  <c r="G61" i="116"/>
  <c r="F61" i="116"/>
  <c r="E61" i="116"/>
  <c r="AH60" i="116"/>
  <c r="AG60" i="116"/>
  <c r="AF60" i="116"/>
  <c r="AE60" i="116"/>
  <c r="AD60" i="116"/>
  <c r="D59" i="116"/>
  <c r="D63" i="116" s="1"/>
  <c r="D65" i="116" s="1"/>
  <c r="D67" i="116" s="1"/>
  <c r="AH56" i="116"/>
  <c r="AG56" i="116"/>
  <c r="AF56" i="116"/>
  <c r="AE56" i="116"/>
  <c r="AD56" i="116"/>
  <c r="AH50" i="116"/>
  <c r="AG50" i="116"/>
  <c r="AF50" i="116"/>
  <c r="AE50" i="116"/>
  <c r="AD50" i="116"/>
  <c r="E50" i="116"/>
  <c r="B39" i="116"/>
  <c r="W60" i="116" s="1"/>
  <c r="W62" i="116" s="1"/>
  <c r="B20" i="116"/>
  <c r="B6" i="116"/>
  <c r="G12" i="116" s="1"/>
  <c r="B106" i="115"/>
  <c r="B105" i="115"/>
  <c r="B104" i="115"/>
  <c r="B103" i="115"/>
  <c r="B102" i="115"/>
  <c r="B101" i="115"/>
  <c r="AH77" i="115"/>
  <c r="AG77" i="115"/>
  <c r="AF77" i="115"/>
  <c r="AE77" i="115"/>
  <c r="AD77" i="115"/>
  <c r="AC77" i="115"/>
  <c r="AB77" i="115"/>
  <c r="AA77" i="115"/>
  <c r="Z77" i="115"/>
  <c r="Y77" i="115"/>
  <c r="X77" i="115"/>
  <c r="W77" i="115"/>
  <c r="V77" i="115"/>
  <c r="U77" i="115"/>
  <c r="T77" i="115"/>
  <c r="S77" i="115"/>
  <c r="R77" i="115"/>
  <c r="Q77" i="115"/>
  <c r="P77" i="115"/>
  <c r="O77" i="115"/>
  <c r="N77" i="115"/>
  <c r="M77" i="115"/>
  <c r="L77" i="115"/>
  <c r="K77" i="115"/>
  <c r="J77" i="115"/>
  <c r="I77" i="115"/>
  <c r="H77" i="115"/>
  <c r="G77" i="115"/>
  <c r="F77" i="115"/>
  <c r="E77" i="115"/>
  <c r="D62" i="115"/>
  <c r="AH61" i="115"/>
  <c r="AG61" i="115"/>
  <c r="AF61" i="115"/>
  <c r="AE61" i="115"/>
  <c r="AD61" i="115"/>
  <c r="AC61" i="115"/>
  <c r="AB61" i="115"/>
  <c r="AA61" i="115"/>
  <c r="Z61" i="115"/>
  <c r="Y61" i="115"/>
  <c r="X61" i="115"/>
  <c r="W61" i="115"/>
  <c r="V61" i="115"/>
  <c r="U61" i="115"/>
  <c r="T61" i="115"/>
  <c r="S61" i="115"/>
  <c r="R61" i="115"/>
  <c r="Q61" i="115"/>
  <c r="P61" i="115"/>
  <c r="O61" i="115"/>
  <c r="N61" i="115"/>
  <c r="M61" i="115"/>
  <c r="L61" i="115"/>
  <c r="K61" i="115"/>
  <c r="J61" i="115"/>
  <c r="I61" i="115"/>
  <c r="H61" i="115"/>
  <c r="G61" i="115"/>
  <c r="F61" i="115"/>
  <c r="E61" i="115"/>
  <c r="AH60" i="115"/>
  <c r="AG60" i="115"/>
  <c r="AF60" i="115"/>
  <c r="AE60" i="115"/>
  <c r="AD60" i="115"/>
  <c r="D59" i="115"/>
  <c r="D63" i="115" s="1"/>
  <c r="D65" i="115" s="1"/>
  <c r="D67" i="115" s="1"/>
  <c r="AH56" i="115"/>
  <c r="AG56" i="115"/>
  <c r="AF56" i="115"/>
  <c r="AE56" i="115"/>
  <c r="AD56" i="115"/>
  <c r="AH50" i="115"/>
  <c r="AG50" i="115"/>
  <c r="AF50" i="115"/>
  <c r="AE50" i="115"/>
  <c r="AD50" i="115"/>
  <c r="E50" i="115"/>
  <c r="B39" i="115"/>
  <c r="B20" i="115"/>
  <c r="B6" i="115"/>
  <c r="B106" i="114"/>
  <c r="B105" i="114"/>
  <c r="B104" i="114"/>
  <c r="B103" i="114"/>
  <c r="B102" i="114"/>
  <c r="B101" i="114"/>
  <c r="AH77" i="114"/>
  <c r="AG77" i="114"/>
  <c r="AF77" i="114"/>
  <c r="AE77" i="114"/>
  <c r="AD77" i="114"/>
  <c r="AC77" i="114"/>
  <c r="AB77" i="114"/>
  <c r="AA77" i="114"/>
  <c r="Z77" i="114"/>
  <c r="Y77" i="114"/>
  <c r="X77" i="114"/>
  <c r="W77" i="114"/>
  <c r="V77" i="114"/>
  <c r="U77" i="114"/>
  <c r="T77" i="114"/>
  <c r="S77" i="114"/>
  <c r="R77" i="114"/>
  <c r="Q77" i="114"/>
  <c r="P77" i="114"/>
  <c r="O77" i="114"/>
  <c r="N77" i="114"/>
  <c r="M77" i="114"/>
  <c r="L77" i="114"/>
  <c r="K77" i="114"/>
  <c r="J77" i="114"/>
  <c r="I77" i="114"/>
  <c r="H77" i="114"/>
  <c r="G77" i="114"/>
  <c r="F77" i="114"/>
  <c r="E77" i="114"/>
  <c r="D62" i="114"/>
  <c r="AH61" i="114"/>
  <c r="AG61" i="114"/>
  <c r="AF61" i="114"/>
  <c r="AE61" i="114"/>
  <c r="AD61" i="114"/>
  <c r="AC61" i="114"/>
  <c r="AB61" i="114"/>
  <c r="AA61" i="114"/>
  <c r="Z61" i="114"/>
  <c r="Y61" i="114"/>
  <c r="X61" i="114"/>
  <c r="W61" i="114"/>
  <c r="V61" i="114"/>
  <c r="U61" i="114"/>
  <c r="T61" i="114"/>
  <c r="S61" i="114"/>
  <c r="R61" i="114"/>
  <c r="Q61" i="114"/>
  <c r="P61" i="114"/>
  <c r="O61" i="114"/>
  <c r="N61" i="114"/>
  <c r="M61" i="114"/>
  <c r="L61" i="114"/>
  <c r="K61" i="114"/>
  <c r="J61" i="114"/>
  <c r="I61" i="114"/>
  <c r="H61" i="114"/>
  <c r="G61" i="114"/>
  <c r="F61" i="114"/>
  <c r="E61" i="114"/>
  <c r="AH60" i="114"/>
  <c r="AG60" i="114"/>
  <c r="AF60" i="114"/>
  <c r="AE60" i="114"/>
  <c r="AD60" i="114"/>
  <c r="D59" i="114"/>
  <c r="D63" i="114" s="1"/>
  <c r="D65" i="114" s="1"/>
  <c r="D67" i="114" s="1"/>
  <c r="AH56" i="114"/>
  <c r="AG56" i="114"/>
  <c r="AF56" i="114"/>
  <c r="AE56" i="114"/>
  <c r="AD56" i="114"/>
  <c r="AH50" i="114"/>
  <c r="AG50" i="114"/>
  <c r="AF50" i="114"/>
  <c r="AE50" i="114"/>
  <c r="AD50" i="114"/>
  <c r="E50" i="114"/>
  <c r="B39" i="114"/>
  <c r="B20" i="114"/>
  <c r="B6" i="114"/>
  <c r="G12" i="114" s="1"/>
  <c r="B106" i="113"/>
  <c r="B105" i="113"/>
  <c r="B104" i="113"/>
  <c r="B103" i="113"/>
  <c r="B102" i="113"/>
  <c r="B101" i="113"/>
  <c r="AH77" i="113"/>
  <c r="AG77" i="113"/>
  <c r="AF77" i="113"/>
  <c r="AE77" i="113"/>
  <c r="AD77" i="113"/>
  <c r="AC77" i="113"/>
  <c r="AB77" i="113"/>
  <c r="AA77" i="113"/>
  <c r="Z77" i="113"/>
  <c r="Y77" i="113"/>
  <c r="X77" i="113"/>
  <c r="W77" i="113"/>
  <c r="V77" i="113"/>
  <c r="U77" i="113"/>
  <c r="T77" i="113"/>
  <c r="S77" i="113"/>
  <c r="R77" i="113"/>
  <c r="Q77" i="113"/>
  <c r="P77" i="113"/>
  <c r="O77" i="113"/>
  <c r="N77" i="113"/>
  <c r="M77" i="113"/>
  <c r="L77" i="113"/>
  <c r="K77" i="113"/>
  <c r="J77" i="113"/>
  <c r="I77" i="113"/>
  <c r="H77" i="113"/>
  <c r="G77" i="113"/>
  <c r="F77" i="113"/>
  <c r="E77" i="113"/>
  <c r="D62" i="113"/>
  <c r="AH61" i="113"/>
  <c r="AG61" i="113"/>
  <c r="AF61" i="113"/>
  <c r="AE61" i="113"/>
  <c r="AD61" i="113"/>
  <c r="AC61" i="113"/>
  <c r="AB61" i="113"/>
  <c r="AA61" i="113"/>
  <c r="Z61" i="113"/>
  <c r="Y61" i="113"/>
  <c r="X61" i="113"/>
  <c r="W61" i="113"/>
  <c r="V61" i="113"/>
  <c r="U61" i="113"/>
  <c r="T61" i="113"/>
  <c r="S61" i="113"/>
  <c r="R61" i="113"/>
  <c r="Q61" i="113"/>
  <c r="P61" i="113"/>
  <c r="O61" i="113"/>
  <c r="N61" i="113"/>
  <c r="M61" i="113"/>
  <c r="L61" i="113"/>
  <c r="K61" i="113"/>
  <c r="J61" i="113"/>
  <c r="I61" i="113"/>
  <c r="H61" i="113"/>
  <c r="G61" i="113"/>
  <c r="F61" i="113"/>
  <c r="E61" i="113"/>
  <c r="AH60" i="113"/>
  <c r="AG60" i="113"/>
  <c r="AF60" i="113"/>
  <c r="AE60" i="113"/>
  <c r="AD60" i="113"/>
  <c r="D59" i="113"/>
  <c r="D63" i="113" s="1"/>
  <c r="D65" i="113" s="1"/>
  <c r="D67" i="113" s="1"/>
  <c r="AH56" i="113"/>
  <c r="AG56" i="113"/>
  <c r="AF56" i="113"/>
  <c r="AE56" i="113"/>
  <c r="AD56" i="113"/>
  <c r="AH50" i="113"/>
  <c r="AG50" i="113"/>
  <c r="AF50" i="113"/>
  <c r="AE50" i="113"/>
  <c r="AD50" i="113"/>
  <c r="E50" i="113"/>
  <c r="B39" i="113"/>
  <c r="W60" i="113" s="1"/>
  <c r="W62" i="113" s="1"/>
  <c r="B20" i="113"/>
  <c r="B6" i="113"/>
  <c r="B106" i="112"/>
  <c r="B105" i="112"/>
  <c r="B104" i="112"/>
  <c r="B103" i="112"/>
  <c r="B102" i="112"/>
  <c r="B101" i="112"/>
  <c r="AH77" i="112"/>
  <c r="AG77" i="112"/>
  <c r="AF77" i="112"/>
  <c r="AE77" i="112"/>
  <c r="AD77" i="112"/>
  <c r="AC77" i="112"/>
  <c r="AB77" i="112"/>
  <c r="AA77" i="112"/>
  <c r="Z77" i="112"/>
  <c r="Y77" i="112"/>
  <c r="X77" i="112"/>
  <c r="W77" i="112"/>
  <c r="V77" i="112"/>
  <c r="U77" i="112"/>
  <c r="T77" i="112"/>
  <c r="S77" i="112"/>
  <c r="R77" i="112"/>
  <c r="Q77" i="112"/>
  <c r="P77" i="112"/>
  <c r="O77" i="112"/>
  <c r="N77" i="112"/>
  <c r="M77" i="112"/>
  <c r="L77" i="112"/>
  <c r="K77" i="112"/>
  <c r="J77" i="112"/>
  <c r="I77" i="112"/>
  <c r="H77" i="112"/>
  <c r="G77" i="112"/>
  <c r="F77" i="112"/>
  <c r="E77" i="112"/>
  <c r="D62" i="112"/>
  <c r="AH61" i="112"/>
  <c r="AG61" i="112"/>
  <c r="AF61" i="112"/>
  <c r="AE61" i="112"/>
  <c r="AD61" i="112"/>
  <c r="AC61" i="112"/>
  <c r="AB61" i="112"/>
  <c r="AA61" i="112"/>
  <c r="Z61" i="112"/>
  <c r="Y61" i="112"/>
  <c r="X61" i="112"/>
  <c r="W61" i="112"/>
  <c r="V61" i="112"/>
  <c r="U61" i="112"/>
  <c r="T61" i="112"/>
  <c r="S61" i="112"/>
  <c r="R61" i="112"/>
  <c r="Q61" i="112"/>
  <c r="P61" i="112"/>
  <c r="O61" i="112"/>
  <c r="N61" i="112"/>
  <c r="M61" i="112"/>
  <c r="L61" i="112"/>
  <c r="K61" i="112"/>
  <c r="J61" i="112"/>
  <c r="I61" i="112"/>
  <c r="H61" i="112"/>
  <c r="G61" i="112"/>
  <c r="F61" i="112"/>
  <c r="E61" i="112"/>
  <c r="AH60" i="112"/>
  <c r="AG60" i="112"/>
  <c r="AF60" i="112"/>
  <c r="AE60" i="112"/>
  <c r="AD60" i="112"/>
  <c r="D59" i="112"/>
  <c r="D63" i="112" s="1"/>
  <c r="D65" i="112" s="1"/>
  <c r="D67" i="112" s="1"/>
  <c r="AH56" i="112"/>
  <c r="AG56" i="112"/>
  <c r="AF56" i="112"/>
  <c r="AE56" i="112"/>
  <c r="AD56" i="112"/>
  <c r="AH50" i="112"/>
  <c r="AG50" i="112"/>
  <c r="AF50" i="112"/>
  <c r="AE50" i="112"/>
  <c r="AD50" i="112"/>
  <c r="E50" i="112"/>
  <c r="B39" i="112"/>
  <c r="B20" i="112"/>
  <c r="B6" i="112"/>
  <c r="G12" i="112" s="1"/>
  <c r="B106" i="111"/>
  <c r="B105" i="111"/>
  <c r="B104" i="111"/>
  <c r="B103" i="111"/>
  <c r="B102" i="111"/>
  <c r="B101" i="111"/>
  <c r="AH77" i="111"/>
  <c r="AG77" i="111"/>
  <c r="AF77" i="111"/>
  <c r="AE77" i="111"/>
  <c r="AD77" i="111"/>
  <c r="AC77" i="111"/>
  <c r="AB77" i="111"/>
  <c r="AA77" i="111"/>
  <c r="Z77" i="111"/>
  <c r="Y77" i="111"/>
  <c r="X77" i="111"/>
  <c r="W77" i="111"/>
  <c r="V77" i="111"/>
  <c r="U77" i="111"/>
  <c r="T77" i="111"/>
  <c r="S77" i="111"/>
  <c r="R77" i="111"/>
  <c r="Q77" i="111"/>
  <c r="P77" i="111"/>
  <c r="O77" i="111"/>
  <c r="N77" i="111"/>
  <c r="M77" i="111"/>
  <c r="L77" i="111"/>
  <c r="K77" i="111"/>
  <c r="J77" i="111"/>
  <c r="I77" i="111"/>
  <c r="H77" i="111"/>
  <c r="G77" i="111"/>
  <c r="F77" i="111"/>
  <c r="E77" i="111"/>
  <c r="D62" i="111"/>
  <c r="AH61" i="111"/>
  <c r="AG61" i="111"/>
  <c r="AF61" i="111"/>
  <c r="AE61" i="111"/>
  <c r="AD61" i="111"/>
  <c r="AC61" i="111"/>
  <c r="AB61" i="111"/>
  <c r="AA61" i="111"/>
  <c r="Z61" i="111"/>
  <c r="Y61" i="111"/>
  <c r="X61" i="111"/>
  <c r="W61" i="111"/>
  <c r="V61" i="111"/>
  <c r="U61" i="111"/>
  <c r="T61" i="111"/>
  <c r="S61" i="111"/>
  <c r="R61" i="111"/>
  <c r="Q61" i="111"/>
  <c r="P61" i="111"/>
  <c r="O61" i="111"/>
  <c r="N61" i="111"/>
  <c r="M61" i="111"/>
  <c r="L61" i="111"/>
  <c r="K61" i="111"/>
  <c r="J61" i="111"/>
  <c r="I61" i="111"/>
  <c r="H61" i="111"/>
  <c r="G61" i="111"/>
  <c r="F61" i="111"/>
  <c r="E61" i="111"/>
  <c r="AH60" i="111"/>
  <c r="AG60" i="111"/>
  <c r="AF60" i="111"/>
  <c r="AE60" i="111"/>
  <c r="AD60" i="111"/>
  <c r="D59" i="111"/>
  <c r="D63" i="111" s="1"/>
  <c r="D65" i="111" s="1"/>
  <c r="D67" i="111" s="1"/>
  <c r="AH56" i="111"/>
  <c r="AG56" i="111"/>
  <c r="AF56" i="111"/>
  <c r="AE56" i="111"/>
  <c r="AD56" i="111"/>
  <c r="AH50" i="111"/>
  <c r="AG50" i="111"/>
  <c r="AF50" i="111"/>
  <c r="AE50" i="111"/>
  <c r="AD50" i="111"/>
  <c r="E50" i="111"/>
  <c r="B39" i="111"/>
  <c r="Y60" i="111" s="1"/>
  <c r="B20" i="111"/>
  <c r="B6" i="111"/>
  <c r="B106" i="110"/>
  <c r="B105" i="110"/>
  <c r="B104" i="110"/>
  <c r="B103" i="110"/>
  <c r="B102" i="110"/>
  <c r="B101" i="110"/>
  <c r="AH77" i="110"/>
  <c r="AG77" i="110"/>
  <c r="AF77" i="110"/>
  <c r="AE77" i="110"/>
  <c r="AD77" i="110"/>
  <c r="AC77" i="110"/>
  <c r="AB77" i="110"/>
  <c r="AA77" i="110"/>
  <c r="Z77" i="110"/>
  <c r="Y77" i="110"/>
  <c r="X77" i="110"/>
  <c r="W77" i="110"/>
  <c r="V77" i="110"/>
  <c r="U77" i="110"/>
  <c r="T77" i="110"/>
  <c r="S77" i="110"/>
  <c r="R77" i="110"/>
  <c r="Q77" i="110"/>
  <c r="P77" i="110"/>
  <c r="O77" i="110"/>
  <c r="N77" i="110"/>
  <c r="M77" i="110"/>
  <c r="L77" i="110"/>
  <c r="K77" i="110"/>
  <c r="J77" i="110"/>
  <c r="I77" i="110"/>
  <c r="H77" i="110"/>
  <c r="G77" i="110"/>
  <c r="F77" i="110"/>
  <c r="E77" i="110"/>
  <c r="D62" i="110"/>
  <c r="AH61" i="110"/>
  <c r="AG61" i="110"/>
  <c r="AF61" i="110"/>
  <c r="AE61" i="110"/>
  <c r="AD61" i="110"/>
  <c r="AC61" i="110"/>
  <c r="AB61" i="110"/>
  <c r="AA61" i="110"/>
  <c r="Z61" i="110"/>
  <c r="Y61" i="110"/>
  <c r="X61" i="110"/>
  <c r="W61" i="110"/>
  <c r="V61" i="110"/>
  <c r="U61" i="110"/>
  <c r="T61" i="110"/>
  <c r="S61" i="110"/>
  <c r="R61" i="110"/>
  <c r="Q61" i="110"/>
  <c r="P61" i="110"/>
  <c r="O61" i="110"/>
  <c r="N61" i="110"/>
  <c r="M61" i="110"/>
  <c r="L61" i="110"/>
  <c r="K61" i="110"/>
  <c r="J61" i="110"/>
  <c r="I61" i="110"/>
  <c r="H61" i="110"/>
  <c r="G61" i="110"/>
  <c r="F61" i="110"/>
  <c r="E61" i="110"/>
  <c r="AH60" i="110"/>
  <c r="AG60" i="110"/>
  <c r="AF60" i="110"/>
  <c r="AE60" i="110"/>
  <c r="AD60" i="110"/>
  <c r="D59" i="110"/>
  <c r="AH56" i="110"/>
  <c r="AG56" i="110"/>
  <c r="AF56" i="110"/>
  <c r="AE56" i="110"/>
  <c r="AD56" i="110"/>
  <c r="AH50" i="110"/>
  <c r="AG50" i="110"/>
  <c r="AF50" i="110"/>
  <c r="AE50" i="110"/>
  <c r="AD50" i="110"/>
  <c r="E50" i="110"/>
  <c r="B39" i="110"/>
  <c r="B20" i="110"/>
  <c r="B6" i="110"/>
  <c r="G12" i="110" s="1"/>
  <c r="B106" i="109"/>
  <c r="B105" i="109"/>
  <c r="B104" i="109"/>
  <c r="B103" i="109"/>
  <c r="B102" i="109"/>
  <c r="B101" i="109"/>
  <c r="AH77" i="109"/>
  <c r="AG77" i="109"/>
  <c r="AF77" i="109"/>
  <c r="AE77" i="109"/>
  <c r="AD77" i="109"/>
  <c r="AC77" i="109"/>
  <c r="AB77" i="109"/>
  <c r="AA77" i="109"/>
  <c r="Z77" i="109"/>
  <c r="Y77" i="109"/>
  <c r="X77" i="109"/>
  <c r="W77" i="109"/>
  <c r="V77" i="109"/>
  <c r="U77" i="109"/>
  <c r="T77" i="109"/>
  <c r="S77" i="109"/>
  <c r="R77" i="109"/>
  <c r="Q77" i="109"/>
  <c r="P77" i="109"/>
  <c r="O77" i="109"/>
  <c r="N77" i="109"/>
  <c r="M77" i="109"/>
  <c r="L77" i="109"/>
  <c r="K77" i="109"/>
  <c r="J77" i="109"/>
  <c r="I77" i="109"/>
  <c r="H77" i="109"/>
  <c r="G77" i="109"/>
  <c r="F77" i="109"/>
  <c r="E77" i="109"/>
  <c r="D62" i="109"/>
  <c r="AH61" i="109"/>
  <c r="AG61" i="109"/>
  <c r="AF61" i="109"/>
  <c r="AE61" i="109"/>
  <c r="AD61" i="109"/>
  <c r="AC61" i="109"/>
  <c r="AB61" i="109"/>
  <c r="AA61" i="109"/>
  <c r="Z61" i="109"/>
  <c r="Y61" i="109"/>
  <c r="X61" i="109"/>
  <c r="W61" i="109"/>
  <c r="V61" i="109"/>
  <c r="U61" i="109"/>
  <c r="T61" i="109"/>
  <c r="S61" i="109"/>
  <c r="R61" i="109"/>
  <c r="Q61" i="109"/>
  <c r="P61" i="109"/>
  <c r="O61" i="109"/>
  <c r="N61" i="109"/>
  <c r="M61" i="109"/>
  <c r="L61" i="109"/>
  <c r="K61" i="109"/>
  <c r="J61" i="109"/>
  <c r="I61" i="109"/>
  <c r="H61" i="109"/>
  <c r="G61" i="109"/>
  <c r="F61" i="109"/>
  <c r="E61" i="109"/>
  <c r="AH60" i="109"/>
  <c r="AG60" i="109"/>
  <c r="AF60" i="109"/>
  <c r="AE60" i="109"/>
  <c r="AD60" i="109"/>
  <c r="D59" i="109"/>
  <c r="D63" i="109" s="1"/>
  <c r="D65" i="109" s="1"/>
  <c r="D67" i="109" s="1"/>
  <c r="AH56" i="109"/>
  <c r="AG56" i="109"/>
  <c r="AF56" i="109"/>
  <c r="AE56" i="109"/>
  <c r="AD56" i="109"/>
  <c r="AH50" i="109"/>
  <c r="AG50" i="109"/>
  <c r="AF50" i="109"/>
  <c r="AE50" i="109"/>
  <c r="AD50" i="109"/>
  <c r="E50" i="109"/>
  <c r="B39" i="109"/>
  <c r="Z60" i="109" s="1"/>
  <c r="B20" i="109"/>
  <c r="B6" i="109"/>
  <c r="G12" i="109" s="1"/>
  <c r="B106" i="108"/>
  <c r="B105" i="108"/>
  <c r="B104" i="108"/>
  <c r="B103" i="108"/>
  <c r="B102" i="108"/>
  <c r="B101" i="108"/>
  <c r="AH77" i="108"/>
  <c r="AG77" i="108"/>
  <c r="AF77" i="108"/>
  <c r="AE77" i="108"/>
  <c r="AD77" i="108"/>
  <c r="AC77" i="108"/>
  <c r="AB77" i="108"/>
  <c r="AA77" i="108"/>
  <c r="Z77" i="108"/>
  <c r="Y77" i="108"/>
  <c r="X77" i="108"/>
  <c r="W77" i="108"/>
  <c r="V77" i="108"/>
  <c r="U77" i="108"/>
  <c r="T77" i="108"/>
  <c r="S77" i="108"/>
  <c r="R77" i="108"/>
  <c r="Q77" i="108"/>
  <c r="P77" i="108"/>
  <c r="O77" i="108"/>
  <c r="N77" i="108"/>
  <c r="M77" i="108"/>
  <c r="L77" i="108"/>
  <c r="K77" i="108"/>
  <c r="J77" i="108"/>
  <c r="I77" i="108"/>
  <c r="H77" i="108"/>
  <c r="G77" i="108"/>
  <c r="F77" i="108"/>
  <c r="E77" i="108"/>
  <c r="D62" i="108"/>
  <c r="AH61" i="108"/>
  <c r="AG61" i="108"/>
  <c r="AF61" i="108"/>
  <c r="AE61" i="108"/>
  <c r="AD61" i="108"/>
  <c r="AC61" i="108"/>
  <c r="AB61" i="108"/>
  <c r="AA61" i="108"/>
  <c r="Z61" i="108"/>
  <c r="Y61" i="108"/>
  <c r="X61" i="108"/>
  <c r="W61" i="108"/>
  <c r="V61" i="108"/>
  <c r="U61" i="108"/>
  <c r="T61" i="108"/>
  <c r="S61" i="108"/>
  <c r="R61" i="108"/>
  <c r="Q61" i="108"/>
  <c r="P61" i="108"/>
  <c r="O61" i="108"/>
  <c r="N61" i="108"/>
  <c r="M61" i="108"/>
  <c r="L61" i="108"/>
  <c r="K61" i="108"/>
  <c r="J61" i="108"/>
  <c r="I61" i="108"/>
  <c r="H61" i="108"/>
  <c r="G61" i="108"/>
  <c r="F61" i="108"/>
  <c r="E61" i="108"/>
  <c r="AH60" i="108"/>
  <c r="AG60" i="108"/>
  <c r="AF60" i="108"/>
  <c r="AE60" i="108"/>
  <c r="AD60" i="108"/>
  <c r="D59" i="108"/>
  <c r="D63" i="108" s="1"/>
  <c r="D65" i="108" s="1"/>
  <c r="D67" i="108" s="1"/>
  <c r="AH56" i="108"/>
  <c r="AG56" i="108"/>
  <c r="AF56" i="108"/>
  <c r="AE56" i="108"/>
  <c r="AD56" i="108"/>
  <c r="AH50" i="108"/>
  <c r="AG50" i="108"/>
  <c r="AF50" i="108"/>
  <c r="AE50" i="108"/>
  <c r="AD50" i="108"/>
  <c r="E50" i="108"/>
  <c r="B39" i="108"/>
  <c r="Q60" i="108" s="1"/>
  <c r="B20" i="108"/>
  <c r="B6" i="108"/>
  <c r="G12" i="108" s="1"/>
  <c r="B106" i="107"/>
  <c r="B105" i="107"/>
  <c r="B104" i="107"/>
  <c r="B103" i="107"/>
  <c r="B102" i="107"/>
  <c r="B101" i="107"/>
  <c r="AH77" i="107"/>
  <c r="AG77" i="107"/>
  <c r="AF77" i="107"/>
  <c r="AE77" i="107"/>
  <c r="AD77" i="107"/>
  <c r="AC77" i="107"/>
  <c r="AB77" i="107"/>
  <c r="AA77" i="107"/>
  <c r="Z77" i="107"/>
  <c r="Y77" i="107"/>
  <c r="X77" i="107"/>
  <c r="W77" i="107"/>
  <c r="V77" i="107"/>
  <c r="U77" i="107"/>
  <c r="T77" i="107"/>
  <c r="S77" i="107"/>
  <c r="R77" i="107"/>
  <c r="Q77" i="107"/>
  <c r="P77" i="107"/>
  <c r="O77" i="107"/>
  <c r="N77" i="107"/>
  <c r="M77" i="107"/>
  <c r="L77" i="107"/>
  <c r="K77" i="107"/>
  <c r="J77" i="107"/>
  <c r="I77" i="107"/>
  <c r="H77" i="107"/>
  <c r="G77" i="107"/>
  <c r="F77" i="107"/>
  <c r="E77" i="107"/>
  <c r="D62" i="107"/>
  <c r="AH61" i="107"/>
  <c r="AG61" i="107"/>
  <c r="AF61" i="107"/>
  <c r="AE61" i="107"/>
  <c r="AD61" i="107"/>
  <c r="AC61" i="107"/>
  <c r="AB61" i="107"/>
  <c r="AA61" i="107"/>
  <c r="Z61" i="107"/>
  <c r="Y61" i="107"/>
  <c r="X61" i="107"/>
  <c r="W61" i="107"/>
  <c r="V61" i="107"/>
  <c r="U61" i="107"/>
  <c r="T61" i="107"/>
  <c r="S61" i="107"/>
  <c r="R61" i="107"/>
  <c r="Q61" i="107"/>
  <c r="P61" i="107"/>
  <c r="O61" i="107"/>
  <c r="N61" i="107"/>
  <c r="M61" i="107"/>
  <c r="L61" i="107"/>
  <c r="K61" i="107"/>
  <c r="J61" i="107"/>
  <c r="I61" i="107"/>
  <c r="H61" i="107"/>
  <c r="G61" i="107"/>
  <c r="F61" i="107"/>
  <c r="E61" i="107"/>
  <c r="AH60" i="107"/>
  <c r="AG60" i="107"/>
  <c r="AF60" i="107"/>
  <c r="AE60" i="107"/>
  <c r="AD60" i="107"/>
  <c r="D59" i="107"/>
  <c r="AH56" i="107"/>
  <c r="AG56" i="107"/>
  <c r="AF56" i="107"/>
  <c r="AE56" i="107"/>
  <c r="AD56" i="107"/>
  <c r="AH50" i="107"/>
  <c r="AG50" i="107"/>
  <c r="AF50" i="107"/>
  <c r="AE50" i="107"/>
  <c r="AD50" i="107"/>
  <c r="E50" i="107"/>
  <c r="B39" i="107"/>
  <c r="AC60" i="107" s="1"/>
  <c r="B20" i="107"/>
  <c r="B6" i="107"/>
  <c r="G12" i="107" s="1"/>
  <c r="B106" i="106"/>
  <c r="B105" i="106"/>
  <c r="B104" i="106"/>
  <c r="B103" i="106"/>
  <c r="B102" i="106"/>
  <c r="B101" i="106"/>
  <c r="AH77" i="106"/>
  <c r="AG77" i="106"/>
  <c r="AF77" i="106"/>
  <c r="AE77" i="106"/>
  <c r="AD77" i="106"/>
  <c r="AC77" i="106"/>
  <c r="AB77" i="106"/>
  <c r="AA77" i="106"/>
  <c r="Z77" i="106"/>
  <c r="Y77" i="106"/>
  <c r="X77" i="106"/>
  <c r="W77" i="106"/>
  <c r="V77" i="106"/>
  <c r="U77" i="106"/>
  <c r="T77" i="106"/>
  <c r="S77" i="106"/>
  <c r="R77" i="106"/>
  <c r="Q77" i="106"/>
  <c r="P77" i="106"/>
  <c r="O77" i="106"/>
  <c r="N77" i="106"/>
  <c r="M77" i="106"/>
  <c r="L77" i="106"/>
  <c r="K77" i="106"/>
  <c r="J77" i="106"/>
  <c r="I77" i="106"/>
  <c r="H77" i="106"/>
  <c r="G77" i="106"/>
  <c r="F77" i="106"/>
  <c r="E77" i="106"/>
  <c r="D62" i="106"/>
  <c r="AH61" i="106"/>
  <c r="AG61" i="106"/>
  <c r="AF61" i="106"/>
  <c r="AE61" i="106"/>
  <c r="AD61" i="106"/>
  <c r="AC61" i="106"/>
  <c r="AB61" i="106"/>
  <c r="AA61" i="106"/>
  <c r="Z61" i="106"/>
  <c r="Y61" i="106"/>
  <c r="X61" i="106"/>
  <c r="W61" i="106"/>
  <c r="V61" i="106"/>
  <c r="U61" i="106"/>
  <c r="T61" i="106"/>
  <c r="S61" i="106"/>
  <c r="R61" i="106"/>
  <c r="Q61" i="106"/>
  <c r="P61" i="106"/>
  <c r="O61" i="106"/>
  <c r="N61" i="106"/>
  <c r="M61" i="106"/>
  <c r="L61" i="106"/>
  <c r="K61" i="106"/>
  <c r="J61" i="106"/>
  <c r="I61" i="106"/>
  <c r="H61" i="106"/>
  <c r="G61" i="106"/>
  <c r="F61" i="106"/>
  <c r="E61" i="106"/>
  <c r="AH60" i="106"/>
  <c r="AG60" i="106"/>
  <c r="AF60" i="106"/>
  <c r="AE60" i="106"/>
  <c r="AD60" i="106"/>
  <c r="D59" i="106"/>
  <c r="D63" i="106" s="1"/>
  <c r="D65" i="106" s="1"/>
  <c r="D67" i="106" s="1"/>
  <c r="AH56" i="106"/>
  <c r="AG56" i="106"/>
  <c r="AF56" i="106"/>
  <c r="AE56" i="106"/>
  <c r="AD56" i="106"/>
  <c r="AH50" i="106"/>
  <c r="AG50" i="106"/>
  <c r="AF50" i="106"/>
  <c r="AE50" i="106"/>
  <c r="AD50" i="106"/>
  <c r="E50" i="106"/>
  <c r="B39" i="106"/>
  <c r="B20" i="106"/>
  <c r="B6" i="106"/>
  <c r="G12" i="106" s="1"/>
  <c r="B106" i="105"/>
  <c r="B105" i="105"/>
  <c r="B104" i="105"/>
  <c r="B103" i="105"/>
  <c r="B102" i="105"/>
  <c r="B101" i="105"/>
  <c r="AH77" i="105"/>
  <c r="AG77" i="105"/>
  <c r="AF77" i="105"/>
  <c r="AE77" i="105"/>
  <c r="AD77" i="105"/>
  <c r="AC77" i="105"/>
  <c r="AB77" i="105"/>
  <c r="AA77" i="105"/>
  <c r="Z77" i="105"/>
  <c r="Y77" i="105"/>
  <c r="X77" i="105"/>
  <c r="W77" i="105"/>
  <c r="V77" i="105"/>
  <c r="U77" i="105"/>
  <c r="T77" i="105"/>
  <c r="S77" i="105"/>
  <c r="R77" i="105"/>
  <c r="Q77" i="105"/>
  <c r="P77" i="105"/>
  <c r="O77" i="105"/>
  <c r="N77" i="105"/>
  <c r="M77" i="105"/>
  <c r="L77" i="105"/>
  <c r="K77" i="105"/>
  <c r="J77" i="105"/>
  <c r="I77" i="105"/>
  <c r="H77" i="105"/>
  <c r="G77" i="105"/>
  <c r="F77" i="105"/>
  <c r="E77" i="105"/>
  <c r="D62" i="105"/>
  <c r="AH61" i="105"/>
  <c r="AG61" i="105"/>
  <c r="AF61" i="105"/>
  <c r="AE61" i="105"/>
  <c r="AD61" i="105"/>
  <c r="AC61" i="105"/>
  <c r="AB61" i="105"/>
  <c r="AA61" i="105"/>
  <c r="Z61" i="105"/>
  <c r="Y61" i="105"/>
  <c r="X61" i="105"/>
  <c r="W61" i="105"/>
  <c r="V61" i="105"/>
  <c r="U61" i="105"/>
  <c r="T61" i="105"/>
  <c r="S61" i="105"/>
  <c r="R61" i="105"/>
  <c r="Q61" i="105"/>
  <c r="P61" i="105"/>
  <c r="O61" i="105"/>
  <c r="N61" i="105"/>
  <c r="M61" i="105"/>
  <c r="L61" i="105"/>
  <c r="K61" i="105"/>
  <c r="J61" i="105"/>
  <c r="I61" i="105"/>
  <c r="H61" i="105"/>
  <c r="G61" i="105"/>
  <c r="F61" i="105"/>
  <c r="E61" i="105"/>
  <c r="AH60" i="105"/>
  <c r="AG60" i="105"/>
  <c r="AF60" i="105"/>
  <c r="AE60" i="105"/>
  <c r="AD60" i="105"/>
  <c r="D59" i="105"/>
  <c r="D63" i="105" s="1"/>
  <c r="D65" i="105" s="1"/>
  <c r="D67" i="105" s="1"/>
  <c r="AH56" i="105"/>
  <c r="AG56" i="105"/>
  <c r="AF56" i="105"/>
  <c r="AE56" i="105"/>
  <c r="AD56" i="105"/>
  <c r="AH50" i="105"/>
  <c r="AG50" i="105"/>
  <c r="AF50" i="105"/>
  <c r="AE50" i="105"/>
  <c r="AD50" i="105"/>
  <c r="E50" i="105"/>
  <c r="B39" i="105"/>
  <c r="B20" i="105"/>
  <c r="B6" i="105"/>
  <c r="G12" i="105" s="1"/>
  <c r="B106" i="104"/>
  <c r="B105" i="104"/>
  <c r="B104" i="104"/>
  <c r="B103" i="104"/>
  <c r="B102" i="104"/>
  <c r="B101" i="104"/>
  <c r="AH77" i="104"/>
  <c r="AG77" i="104"/>
  <c r="AF77" i="104"/>
  <c r="AE77" i="104"/>
  <c r="AD77" i="104"/>
  <c r="AC77" i="104"/>
  <c r="AB77" i="104"/>
  <c r="AA77" i="104"/>
  <c r="Z77" i="104"/>
  <c r="Y77" i="104"/>
  <c r="X77" i="104"/>
  <c r="W77" i="104"/>
  <c r="V77" i="104"/>
  <c r="U77" i="104"/>
  <c r="T77" i="104"/>
  <c r="S77" i="104"/>
  <c r="R77" i="104"/>
  <c r="Q77" i="104"/>
  <c r="P77" i="104"/>
  <c r="O77" i="104"/>
  <c r="N77" i="104"/>
  <c r="M77" i="104"/>
  <c r="L77" i="104"/>
  <c r="K77" i="104"/>
  <c r="J77" i="104"/>
  <c r="I77" i="104"/>
  <c r="H77" i="104"/>
  <c r="G77" i="104"/>
  <c r="F77" i="104"/>
  <c r="E77" i="104"/>
  <c r="D62" i="104"/>
  <c r="AH61" i="104"/>
  <c r="AG61" i="104"/>
  <c r="AF61" i="104"/>
  <c r="AE61" i="104"/>
  <c r="AD61" i="104"/>
  <c r="AC61" i="104"/>
  <c r="AB61" i="104"/>
  <c r="AA61" i="104"/>
  <c r="Z61" i="104"/>
  <c r="Y61" i="104"/>
  <c r="X61" i="104"/>
  <c r="W61" i="104"/>
  <c r="V61" i="104"/>
  <c r="U61" i="104"/>
  <c r="T61" i="104"/>
  <c r="S61" i="104"/>
  <c r="R61" i="104"/>
  <c r="Q61" i="104"/>
  <c r="P61" i="104"/>
  <c r="O61" i="104"/>
  <c r="N61" i="104"/>
  <c r="M61" i="104"/>
  <c r="L61" i="104"/>
  <c r="K61" i="104"/>
  <c r="J61" i="104"/>
  <c r="I61" i="104"/>
  <c r="H61" i="104"/>
  <c r="G61" i="104"/>
  <c r="F61" i="104"/>
  <c r="E61" i="104"/>
  <c r="AH60" i="104"/>
  <c r="AG60" i="104"/>
  <c r="AF60" i="104"/>
  <c r="AE60" i="104"/>
  <c r="AD60" i="104"/>
  <c r="D59" i="104"/>
  <c r="D63" i="104" s="1"/>
  <c r="D65" i="104" s="1"/>
  <c r="D67" i="104" s="1"/>
  <c r="AH56" i="104"/>
  <c r="AG56" i="104"/>
  <c r="AF56" i="104"/>
  <c r="AE56" i="104"/>
  <c r="AD56" i="104"/>
  <c r="AH50" i="104"/>
  <c r="AG50" i="104"/>
  <c r="AF50" i="104"/>
  <c r="AE50" i="104"/>
  <c r="AD50" i="104"/>
  <c r="E50" i="104"/>
  <c r="B39" i="104"/>
  <c r="AA60" i="104" s="1"/>
  <c r="AA62" i="104" s="1"/>
  <c r="B20" i="104"/>
  <c r="B6" i="104"/>
  <c r="G12" i="104" s="1"/>
  <c r="B106" i="103"/>
  <c r="B105" i="103"/>
  <c r="B104" i="103"/>
  <c r="B103" i="103"/>
  <c r="B102" i="103"/>
  <c r="B101" i="103"/>
  <c r="AH77" i="103"/>
  <c r="AG77" i="103"/>
  <c r="AF77" i="103"/>
  <c r="AE77" i="103"/>
  <c r="AD77" i="103"/>
  <c r="AC77" i="103"/>
  <c r="AB77" i="103"/>
  <c r="AA77" i="103"/>
  <c r="Z77" i="103"/>
  <c r="Y77" i="103"/>
  <c r="X77" i="103"/>
  <c r="W77" i="103"/>
  <c r="V77" i="103"/>
  <c r="U77" i="103"/>
  <c r="T77" i="103"/>
  <c r="S77" i="103"/>
  <c r="R77" i="103"/>
  <c r="Q77" i="103"/>
  <c r="P77" i="103"/>
  <c r="O77" i="103"/>
  <c r="N77" i="103"/>
  <c r="M77" i="103"/>
  <c r="L77" i="103"/>
  <c r="K77" i="103"/>
  <c r="J77" i="103"/>
  <c r="I77" i="103"/>
  <c r="H77" i="103"/>
  <c r="G77" i="103"/>
  <c r="F77" i="103"/>
  <c r="E77" i="103"/>
  <c r="D62" i="103"/>
  <c r="AH61" i="103"/>
  <c r="AG61" i="103"/>
  <c r="AF61" i="103"/>
  <c r="AE61" i="103"/>
  <c r="AD61" i="103"/>
  <c r="AC61" i="103"/>
  <c r="AB61" i="103"/>
  <c r="AA61" i="103"/>
  <c r="Z61" i="103"/>
  <c r="Y61" i="103"/>
  <c r="X61" i="103"/>
  <c r="W61" i="103"/>
  <c r="V61" i="103"/>
  <c r="U61" i="103"/>
  <c r="T61" i="103"/>
  <c r="S61" i="103"/>
  <c r="R61" i="103"/>
  <c r="Q61" i="103"/>
  <c r="P61" i="103"/>
  <c r="O61" i="103"/>
  <c r="N61" i="103"/>
  <c r="M61" i="103"/>
  <c r="L61" i="103"/>
  <c r="K61" i="103"/>
  <c r="J61" i="103"/>
  <c r="I61" i="103"/>
  <c r="H61" i="103"/>
  <c r="G61" i="103"/>
  <c r="F61" i="103"/>
  <c r="E61" i="103"/>
  <c r="AH60" i="103"/>
  <c r="AG60" i="103"/>
  <c r="AF60" i="103"/>
  <c r="AE60" i="103"/>
  <c r="AD60" i="103"/>
  <c r="D59" i="103"/>
  <c r="D63" i="103" s="1"/>
  <c r="D65" i="103" s="1"/>
  <c r="D67" i="103" s="1"/>
  <c r="AH56" i="103"/>
  <c r="AG56" i="103"/>
  <c r="AF56" i="103"/>
  <c r="AE56" i="103"/>
  <c r="AD56" i="103"/>
  <c r="AH50" i="103"/>
  <c r="AG50" i="103"/>
  <c r="AF50" i="103"/>
  <c r="AE50" i="103"/>
  <c r="AD50" i="103"/>
  <c r="E50" i="103"/>
  <c r="B39" i="103"/>
  <c r="AC60" i="103" s="1"/>
  <c r="B20" i="103"/>
  <c r="B6" i="103"/>
  <c r="G12" i="103" s="1"/>
  <c r="B106" i="102"/>
  <c r="B105" i="102"/>
  <c r="B104" i="102"/>
  <c r="B103" i="102"/>
  <c r="B102" i="102"/>
  <c r="B101" i="102"/>
  <c r="AH77" i="102"/>
  <c r="AG77" i="102"/>
  <c r="AF77" i="102"/>
  <c r="AE77" i="102"/>
  <c r="AD77" i="102"/>
  <c r="AC77" i="102"/>
  <c r="AB77" i="102"/>
  <c r="AA77" i="102"/>
  <c r="Z77" i="102"/>
  <c r="Y77" i="102"/>
  <c r="X77" i="102"/>
  <c r="W77" i="102"/>
  <c r="V77" i="102"/>
  <c r="U77" i="102"/>
  <c r="T77" i="102"/>
  <c r="S77" i="102"/>
  <c r="R77" i="102"/>
  <c r="Q77" i="102"/>
  <c r="P77" i="102"/>
  <c r="O77" i="102"/>
  <c r="N77" i="102"/>
  <c r="M77" i="102"/>
  <c r="L77" i="102"/>
  <c r="K77" i="102"/>
  <c r="J77" i="102"/>
  <c r="I77" i="102"/>
  <c r="H77" i="102"/>
  <c r="G77" i="102"/>
  <c r="F77" i="102"/>
  <c r="E77" i="102"/>
  <c r="D62" i="102"/>
  <c r="AH61" i="102"/>
  <c r="AG61" i="102"/>
  <c r="AF61" i="102"/>
  <c r="AE61" i="102"/>
  <c r="AD61" i="102"/>
  <c r="AC61" i="102"/>
  <c r="AB61" i="102"/>
  <c r="AA61" i="102"/>
  <c r="Z61" i="102"/>
  <c r="Y61" i="102"/>
  <c r="X61" i="102"/>
  <c r="W61" i="102"/>
  <c r="V61" i="102"/>
  <c r="U61" i="102"/>
  <c r="T61" i="102"/>
  <c r="S61" i="102"/>
  <c r="R61" i="102"/>
  <c r="Q61" i="102"/>
  <c r="P61" i="102"/>
  <c r="O61" i="102"/>
  <c r="N61" i="102"/>
  <c r="M61" i="102"/>
  <c r="L61" i="102"/>
  <c r="K61" i="102"/>
  <c r="J61" i="102"/>
  <c r="I61" i="102"/>
  <c r="H61" i="102"/>
  <c r="G61" i="102"/>
  <c r="F61" i="102"/>
  <c r="E61" i="102"/>
  <c r="AH60" i="102"/>
  <c r="AG60" i="102"/>
  <c r="AF60" i="102"/>
  <c r="AE60" i="102"/>
  <c r="AD60" i="102"/>
  <c r="D59" i="102"/>
  <c r="AH56" i="102"/>
  <c r="AG56" i="102"/>
  <c r="AF56" i="102"/>
  <c r="AE56" i="102"/>
  <c r="AD56" i="102"/>
  <c r="AH50" i="102"/>
  <c r="AG50" i="102"/>
  <c r="AF50" i="102"/>
  <c r="AE50" i="102"/>
  <c r="AD50" i="102"/>
  <c r="E50" i="102"/>
  <c r="B39" i="102"/>
  <c r="AB60" i="102" s="1"/>
  <c r="B20" i="102"/>
  <c r="B6" i="102"/>
  <c r="B106" i="101"/>
  <c r="B105" i="101"/>
  <c r="B104" i="101"/>
  <c r="B103" i="101"/>
  <c r="B102" i="101"/>
  <c r="B101" i="101"/>
  <c r="AH77" i="101"/>
  <c r="AG77" i="101"/>
  <c r="AF77" i="101"/>
  <c r="AE77" i="101"/>
  <c r="AD77" i="101"/>
  <c r="AC77" i="101"/>
  <c r="AB77" i="101"/>
  <c r="AA77" i="101"/>
  <c r="Z77" i="101"/>
  <c r="Y77" i="101"/>
  <c r="X77" i="101"/>
  <c r="W77" i="101"/>
  <c r="V77" i="101"/>
  <c r="U77" i="101"/>
  <c r="T77" i="101"/>
  <c r="S77" i="101"/>
  <c r="R77" i="101"/>
  <c r="Q77" i="101"/>
  <c r="P77" i="101"/>
  <c r="O77" i="101"/>
  <c r="N77" i="101"/>
  <c r="M77" i="101"/>
  <c r="L77" i="101"/>
  <c r="K77" i="101"/>
  <c r="J77" i="101"/>
  <c r="I77" i="101"/>
  <c r="H77" i="101"/>
  <c r="G77" i="101"/>
  <c r="F77" i="101"/>
  <c r="E77" i="101"/>
  <c r="D62" i="101"/>
  <c r="AH61" i="101"/>
  <c r="AG61" i="101"/>
  <c r="AF61" i="101"/>
  <c r="AE61" i="101"/>
  <c r="AD61" i="101"/>
  <c r="AC61" i="101"/>
  <c r="AB61" i="101"/>
  <c r="AA61" i="101"/>
  <c r="Z61" i="101"/>
  <c r="Y61" i="101"/>
  <c r="X61" i="101"/>
  <c r="W61" i="101"/>
  <c r="V61" i="101"/>
  <c r="U61" i="101"/>
  <c r="T61" i="101"/>
  <c r="S61" i="101"/>
  <c r="R61" i="101"/>
  <c r="Q61" i="101"/>
  <c r="P61" i="101"/>
  <c r="O61" i="101"/>
  <c r="N61" i="101"/>
  <c r="M61" i="101"/>
  <c r="L61" i="101"/>
  <c r="K61" i="101"/>
  <c r="J61" i="101"/>
  <c r="I61" i="101"/>
  <c r="H61" i="101"/>
  <c r="G61" i="101"/>
  <c r="F61" i="101"/>
  <c r="E61" i="101"/>
  <c r="AH60" i="101"/>
  <c r="AG60" i="101"/>
  <c r="AF60" i="101"/>
  <c r="AE60" i="101"/>
  <c r="AD60" i="101"/>
  <c r="D59" i="101"/>
  <c r="D63" i="101" s="1"/>
  <c r="D65" i="101" s="1"/>
  <c r="D67" i="101" s="1"/>
  <c r="AH56" i="101"/>
  <c r="AG56" i="101"/>
  <c r="AF56" i="101"/>
  <c r="AE56" i="101"/>
  <c r="AD56" i="101"/>
  <c r="AH50" i="101"/>
  <c r="AG50" i="101"/>
  <c r="AF50" i="101"/>
  <c r="AE50" i="101"/>
  <c r="AD50" i="101"/>
  <c r="E50" i="101"/>
  <c r="B39" i="101"/>
  <c r="V60" i="101" s="1"/>
  <c r="B20" i="101"/>
  <c r="B6" i="101"/>
  <c r="G12" i="101" s="1"/>
  <c r="B106" i="100"/>
  <c r="B105" i="100"/>
  <c r="B104" i="100"/>
  <c r="B103" i="100"/>
  <c r="B102" i="100"/>
  <c r="B101" i="100"/>
  <c r="AH77" i="100"/>
  <c r="AG77" i="100"/>
  <c r="AF77" i="100"/>
  <c r="AE77" i="100"/>
  <c r="AD77" i="100"/>
  <c r="AC77" i="100"/>
  <c r="AB77" i="100"/>
  <c r="AA77" i="100"/>
  <c r="Z77" i="100"/>
  <c r="Y77" i="100"/>
  <c r="X77" i="100"/>
  <c r="W77" i="100"/>
  <c r="V77" i="100"/>
  <c r="U77" i="100"/>
  <c r="T77" i="100"/>
  <c r="S77" i="100"/>
  <c r="R77" i="100"/>
  <c r="Q77" i="100"/>
  <c r="P77" i="100"/>
  <c r="O77" i="100"/>
  <c r="N77" i="100"/>
  <c r="M77" i="100"/>
  <c r="L77" i="100"/>
  <c r="K77" i="100"/>
  <c r="J77" i="100"/>
  <c r="I77" i="100"/>
  <c r="H77" i="100"/>
  <c r="G77" i="100"/>
  <c r="F77" i="100"/>
  <c r="E77" i="100"/>
  <c r="D62" i="100"/>
  <c r="AH61" i="100"/>
  <c r="AG61" i="100"/>
  <c r="AF61" i="100"/>
  <c r="AE61" i="100"/>
  <c r="AD61" i="100"/>
  <c r="AC61" i="100"/>
  <c r="AB61" i="100"/>
  <c r="AA61" i="100"/>
  <c r="Z61" i="100"/>
  <c r="Y61" i="100"/>
  <c r="X61" i="100"/>
  <c r="W61" i="100"/>
  <c r="V61" i="100"/>
  <c r="U61" i="100"/>
  <c r="T61" i="100"/>
  <c r="S61" i="100"/>
  <c r="R61" i="100"/>
  <c r="Q61" i="100"/>
  <c r="P61" i="100"/>
  <c r="O61" i="100"/>
  <c r="N61" i="100"/>
  <c r="M61" i="100"/>
  <c r="L61" i="100"/>
  <c r="K61" i="100"/>
  <c r="J61" i="100"/>
  <c r="I61" i="100"/>
  <c r="H61" i="100"/>
  <c r="G61" i="100"/>
  <c r="F61" i="100"/>
  <c r="E61" i="100"/>
  <c r="AH60" i="100"/>
  <c r="AG60" i="100"/>
  <c r="AF60" i="100"/>
  <c r="AE60" i="100"/>
  <c r="AD60" i="100"/>
  <c r="D59" i="100"/>
  <c r="AH56" i="100"/>
  <c r="AG56" i="100"/>
  <c r="AF56" i="100"/>
  <c r="AE56" i="100"/>
  <c r="AD56" i="100"/>
  <c r="AH50" i="100"/>
  <c r="AG50" i="100"/>
  <c r="AF50" i="100"/>
  <c r="AE50" i="100"/>
  <c r="AD50" i="100"/>
  <c r="E50" i="100"/>
  <c r="B39" i="100"/>
  <c r="H60" i="100" s="1"/>
  <c r="B20" i="100"/>
  <c r="B6" i="100"/>
  <c r="B106" i="99"/>
  <c r="B105" i="99"/>
  <c r="B104" i="99"/>
  <c r="B103" i="99"/>
  <c r="B102" i="99"/>
  <c r="B101" i="99"/>
  <c r="AH77" i="99"/>
  <c r="AG77" i="99"/>
  <c r="AF77" i="99"/>
  <c r="AE77" i="99"/>
  <c r="AD77" i="99"/>
  <c r="AC77" i="99"/>
  <c r="AB77" i="99"/>
  <c r="AA77" i="99"/>
  <c r="Z77" i="99"/>
  <c r="Y77" i="99"/>
  <c r="X77" i="99"/>
  <c r="W77" i="99"/>
  <c r="V77" i="99"/>
  <c r="U77" i="99"/>
  <c r="T77" i="99"/>
  <c r="S77" i="99"/>
  <c r="R77" i="99"/>
  <c r="Q77" i="99"/>
  <c r="P77" i="99"/>
  <c r="O77" i="99"/>
  <c r="N77" i="99"/>
  <c r="M77" i="99"/>
  <c r="L77" i="99"/>
  <c r="K77" i="99"/>
  <c r="J77" i="99"/>
  <c r="I77" i="99"/>
  <c r="H77" i="99"/>
  <c r="G77" i="99"/>
  <c r="F77" i="99"/>
  <c r="E77" i="99"/>
  <c r="D62" i="99"/>
  <c r="AH61" i="99"/>
  <c r="AG61" i="99"/>
  <c r="AF61" i="99"/>
  <c r="AE61" i="99"/>
  <c r="AD61" i="99"/>
  <c r="AC61" i="99"/>
  <c r="AB61" i="99"/>
  <c r="AA61" i="99"/>
  <c r="Z61" i="99"/>
  <c r="Y61" i="99"/>
  <c r="X61" i="99"/>
  <c r="W61" i="99"/>
  <c r="V61" i="99"/>
  <c r="U61" i="99"/>
  <c r="T61" i="99"/>
  <c r="S61" i="99"/>
  <c r="R61" i="99"/>
  <c r="Q61" i="99"/>
  <c r="P61" i="99"/>
  <c r="O61" i="99"/>
  <c r="N61" i="99"/>
  <c r="M61" i="99"/>
  <c r="L61" i="99"/>
  <c r="K61" i="99"/>
  <c r="J61" i="99"/>
  <c r="I61" i="99"/>
  <c r="H61" i="99"/>
  <c r="G61" i="99"/>
  <c r="F61" i="99"/>
  <c r="E61" i="99"/>
  <c r="AH60" i="99"/>
  <c r="AG60" i="99"/>
  <c r="AF60" i="99"/>
  <c r="AE60" i="99"/>
  <c r="AD60" i="99"/>
  <c r="D59" i="99"/>
  <c r="D63" i="99" s="1"/>
  <c r="D65" i="99" s="1"/>
  <c r="D67" i="99" s="1"/>
  <c r="AH56" i="99"/>
  <c r="AG56" i="99"/>
  <c r="AF56" i="99"/>
  <c r="AE56" i="99"/>
  <c r="AD56" i="99"/>
  <c r="AH50" i="99"/>
  <c r="AG50" i="99"/>
  <c r="AF50" i="99"/>
  <c r="AE50" i="99"/>
  <c r="AD50" i="99"/>
  <c r="E50" i="99"/>
  <c r="B39" i="99"/>
  <c r="B20" i="99"/>
  <c r="B6" i="99"/>
  <c r="G12" i="99" s="1"/>
  <c r="B106" i="98"/>
  <c r="B105" i="98"/>
  <c r="B104" i="98"/>
  <c r="B103" i="98"/>
  <c r="B102" i="98"/>
  <c r="B101" i="98"/>
  <c r="AH77" i="98"/>
  <c r="AG77" i="98"/>
  <c r="AF77" i="98"/>
  <c r="AE77" i="98"/>
  <c r="AD77" i="98"/>
  <c r="AC77" i="98"/>
  <c r="AB77" i="98"/>
  <c r="AA77" i="98"/>
  <c r="Z77" i="98"/>
  <c r="Y77" i="98"/>
  <c r="X77" i="98"/>
  <c r="W77" i="98"/>
  <c r="V77" i="98"/>
  <c r="U77" i="98"/>
  <c r="T77" i="98"/>
  <c r="S77" i="98"/>
  <c r="R77" i="98"/>
  <c r="Q77" i="98"/>
  <c r="P77" i="98"/>
  <c r="O77" i="98"/>
  <c r="N77" i="98"/>
  <c r="M77" i="98"/>
  <c r="L77" i="98"/>
  <c r="K77" i="98"/>
  <c r="J77" i="98"/>
  <c r="I77" i="98"/>
  <c r="H77" i="98"/>
  <c r="G77" i="98"/>
  <c r="F77" i="98"/>
  <c r="E77" i="98"/>
  <c r="D62" i="98"/>
  <c r="AH61" i="98"/>
  <c r="AG61" i="98"/>
  <c r="AF61" i="98"/>
  <c r="AE61" i="98"/>
  <c r="AD61" i="98"/>
  <c r="AC61" i="98"/>
  <c r="AB61" i="98"/>
  <c r="AA61" i="98"/>
  <c r="Z61" i="98"/>
  <c r="Y61" i="98"/>
  <c r="X61" i="98"/>
  <c r="W61" i="98"/>
  <c r="V61" i="98"/>
  <c r="U61" i="98"/>
  <c r="T61" i="98"/>
  <c r="S61" i="98"/>
  <c r="R61" i="98"/>
  <c r="Q61" i="98"/>
  <c r="P61" i="98"/>
  <c r="O61" i="98"/>
  <c r="N61" i="98"/>
  <c r="M61" i="98"/>
  <c r="L61" i="98"/>
  <c r="K61" i="98"/>
  <c r="J61" i="98"/>
  <c r="I61" i="98"/>
  <c r="H61" i="98"/>
  <c r="G61" i="98"/>
  <c r="F61" i="98"/>
  <c r="E61" i="98"/>
  <c r="AH60" i="98"/>
  <c r="AG60" i="98"/>
  <c r="AF60" i="98"/>
  <c r="AE60" i="98"/>
  <c r="AD60" i="98"/>
  <c r="D59" i="98"/>
  <c r="D63" i="98" s="1"/>
  <c r="D65" i="98" s="1"/>
  <c r="D67" i="98" s="1"/>
  <c r="AH56" i="98"/>
  <c r="AG56" i="98"/>
  <c r="AF56" i="98"/>
  <c r="AE56" i="98"/>
  <c r="AD56" i="98"/>
  <c r="AH50" i="98"/>
  <c r="AG50" i="98"/>
  <c r="AF50" i="98"/>
  <c r="AE50" i="98"/>
  <c r="AD50" i="98"/>
  <c r="E50" i="98"/>
  <c r="B39" i="98"/>
  <c r="Y60" i="98" s="1"/>
  <c r="B20" i="98"/>
  <c r="B6" i="98"/>
  <c r="B106" i="97"/>
  <c r="B105" i="97"/>
  <c r="B104" i="97"/>
  <c r="B103" i="97"/>
  <c r="B102" i="97"/>
  <c r="B101" i="97"/>
  <c r="AH77" i="97"/>
  <c r="AG77" i="97"/>
  <c r="AF77" i="97"/>
  <c r="AE77" i="97"/>
  <c r="AD77" i="97"/>
  <c r="AC77" i="97"/>
  <c r="AB77" i="97"/>
  <c r="AA77" i="97"/>
  <c r="Z77" i="97"/>
  <c r="Y77" i="97"/>
  <c r="X77" i="97"/>
  <c r="W77" i="97"/>
  <c r="V77" i="97"/>
  <c r="U77" i="97"/>
  <c r="T77" i="97"/>
  <c r="S77" i="97"/>
  <c r="R77" i="97"/>
  <c r="Q77" i="97"/>
  <c r="P77" i="97"/>
  <c r="O77" i="97"/>
  <c r="N77" i="97"/>
  <c r="M77" i="97"/>
  <c r="L77" i="97"/>
  <c r="K77" i="97"/>
  <c r="J77" i="97"/>
  <c r="I77" i="97"/>
  <c r="H77" i="97"/>
  <c r="G77" i="97"/>
  <c r="F77" i="97"/>
  <c r="E77" i="97"/>
  <c r="D62" i="97"/>
  <c r="AH61" i="97"/>
  <c r="AG61" i="97"/>
  <c r="AF61" i="97"/>
  <c r="AE61" i="97"/>
  <c r="AD61" i="97"/>
  <c r="AC61" i="97"/>
  <c r="AB61" i="97"/>
  <c r="AA61" i="97"/>
  <c r="Z61" i="97"/>
  <c r="Y61" i="97"/>
  <c r="X61" i="97"/>
  <c r="W61" i="97"/>
  <c r="V61" i="97"/>
  <c r="U61" i="97"/>
  <c r="T61" i="97"/>
  <c r="S61" i="97"/>
  <c r="R61" i="97"/>
  <c r="Q61" i="97"/>
  <c r="P61" i="97"/>
  <c r="O61" i="97"/>
  <c r="N61" i="97"/>
  <c r="M61" i="97"/>
  <c r="L61" i="97"/>
  <c r="K61" i="97"/>
  <c r="J61" i="97"/>
  <c r="I61" i="97"/>
  <c r="H61" i="97"/>
  <c r="G61" i="97"/>
  <c r="F61" i="97"/>
  <c r="E61" i="97"/>
  <c r="AH60" i="97"/>
  <c r="AG60" i="97"/>
  <c r="AF60" i="97"/>
  <c r="AE60" i="97"/>
  <c r="AD60" i="97"/>
  <c r="D59" i="97"/>
  <c r="D63" i="97" s="1"/>
  <c r="D65" i="97" s="1"/>
  <c r="D67" i="97" s="1"/>
  <c r="AH56" i="97"/>
  <c r="AG56" i="97"/>
  <c r="AF56" i="97"/>
  <c r="AE56" i="97"/>
  <c r="AD56" i="97"/>
  <c r="AH50" i="97"/>
  <c r="AG50" i="97"/>
  <c r="AF50" i="97"/>
  <c r="AE50" i="97"/>
  <c r="AD50" i="97"/>
  <c r="E50" i="97"/>
  <c r="B39" i="97"/>
  <c r="B20" i="97"/>
  <c r="B6" i="97"/>
  <c r="G12" i="97" s="1"/>
  <c r="B106" i="96"/>
  <c r="B105" i="96"/>
  <c r="B104" i="96"/>
  <c r="B103" i="96"/>
  <c r="B102" i="96"/>
  <c r="B101" i="96"/>
  <c r="AH77" i="96"/>
  <c r="AG77" i="96"/>
  <c r="AF77" i="96"/>
  <c r="AE77" i="96"/>
  <c r="AD77" i="96"/>
  <c r="AC77" i="96"/>
  <c r="AB77" i="96"/>
  <c r="AA77" i="96"/>
  <c r="Z77" i="96"/>
  <c r="Y77" i="96"/>
  <c r="X77" i="96"/>
  <c r="W77" i="96"/>
  <c r="V77" i="96"/>
  <c r="U77" i="96"/>
  <c r="T77" i="96"/>
  <c r="S77" i="96"/>
  <c r="R77" i="96"/>
  <c r="Q77" i="96"/>
  <c r="P77" i="96"/>
  <c r="O77" i="96"/>
  <c r="N77" i="96"/>
  <c r="M77" i="96"/>
  <c r="L77" i="96"/>
  <c r="K77" i="96"/>
  <c r="J77" i="96"/>
  <c r="I77" i="96"/>
  <c r="H77" i="96"/>
  <c r="G77" i="96"/>
  <c r="F77" i="96"/>
  <c r="E77" i="96"/>
  <c r="D62" i="96"/>
  <c r="AH61" i="96"/>
  <c r="AG61" i="96"/>
  <c r="AF61" i="96"/>
  <c r="AE61" i="96"/>
  <c r="AD61" i="96"/>
  <c r="AC61" i="96"/>
  <c r="AB61" i="96"/>
  <c r="AA61" i="96"/>
  <c r="Z61" i="96"/>
  <c r="Y61" i="96"/>
  <c r="X61" i="96"/>
  <c r="W61" i="96"/>
  <c r="V61" i="96"/>
  <c r="U61" i="96"/>
  <c r="T61" i="96"/>
  <c r="S61" i="96"/>
  <c r="R61" i="96"/>
  <c r="Q61" i="96"/>
  <c r="P61" i="96"/>
  <c r="O61" i="96"/>
  <c r="N61" i="96"/>
  <c r="M61" i="96"/>
  <c r="L61" i="96"/>
  <c r="K61" i="96"/>
  <c r="J61" i="96"/>
  <c r="I61" i="96"/>
  <c r="H61" i="96"/>
  <c r="G61" i="96"/>
  <c r="F61" i="96"/>
  <c r="E61" i="96"/>
  <c r="AH60" i="96"/>
  <c r="AG60" i="96"/>
  <c r="AF60" i="96"/>
  <c r="AE60" i="96"/>
  <c r="AD60" i="96"/>
  <c r="D59" i="96"/>
  <c r="D63" i="96" s="1"/>
  <c r="D65" i="96" s="1"/>
  <c r="D67" i="96" s="1"/>
  <c r="AH56" i="96"/>
  <c r="AG56" i="96"/>
  <c r="AF56" i="96"/>
  <c r="AE56" i="96"/>
  <c r="AD56" i="96"/>
  <c r="AH50" i="96"/>
  <c r="AG50" i="96"/>
  <c r="AF50" i="96"/>
  <c r="AE50" i="96"/>
  <c r="AD50" i="96"/>
  <c r="E50" i="96"/>
  <c r="B39" i="96"/>
  <c r="B20" i="96"/>
  <c r="B6" i="96"/>
  <c r="G12" i="96" s="1"/>
  <c r="B106" i="95"/>
  <c r="B105" i="95"/>
  <c r="B104" i="95"/>
  <c r="B103" i="95"/>
  <c r="B102" i="95"/>
  <c r="B101" i="95"/>
  <c r="AH77" i="95"/>
  <c r="AG77" i="95"/>
  <c r="AF77" i="95"/>
  <c r="AE77" i="95"/>
  <c r="AD77" i="95"/>
  <c r="AC77" i="95"/>
  <c r="AB77" i="95"/>
  <c r="AA77" i="95"/>
  <c r="Z77" i="95"/>
  <c r="Y77" i="95"/>
  <c r="X77" i="95"/>
  <c r="W77" i="95"/>
  <c r="V77" i="95"/>
  <c r="U77" i="95"/>
  <c r="T77" i="95"/>
  <c r="S77" i="95"/>
  <c r="R77" i="95"/>
  <c r="Q77" i="95"/>
  <c r="P77" i="95"/>
  <c r="O77" i="95"/>
  <c r="N77" i="95"/>
  <c r="M77" i="95"/>
  <c r="L77" i="95"/>
  <c r="K77" i="95"/>
  <c r="J77" i="95"/>
  <c r="I77" i="95"/>
  <c r="H77" i="95"/>
  <c r="G77" i="95"/>
  <c r="F77" i="95"/>
  <c r="E77" i="95"/>
  <c r="D62" i="95"/>
  <c r="AH61" i="95"/>
  <c r="AG61" i="95"/>
  <c r="AF61" i="95"/>
  <c r="AE61" i="95"/>
  <c r="AD61" i="95"/>
  <c r="AC61" i="95"/>
  <c r="AB61" i="95"/>
  <c r="AA61" i="95"/>
  <c r="Z61" i="95"/>
  <c r="Y61" i="95"/>
  <c r="X61" i="95"/>
  <c r="W61" i="95"/>
  <c r="V61" i="95"/>
  <c r="U61" i="95"/>
  <c r="T61" i="95"/>
  <c r="S61" i="95"/>
  <c r="R61" i="95"/>
  <c r="Q61" i="95"/>
  <c r="P61" i="95"/>
  <c r="O61" i="95"/>
  <c r="N61" i="95"/>
  <c r="M61" i="95"/>
  <c r="L61" i="95"/>
  <c r="K61" i="95"/>
  <c r="J61" i="95"/>
  <c r="I61" i="95"/>
  <c r="H61" i="95"/>
  <c r="G61" i="95"/>
  <c r="F61" i="95"/>
  <c r="E61" i="95"/>
  <c r="AH60" i="95"/>
  <c r="AG60" i="95"/>
  <c r="AF60" i="95"/>
  <c r="AE60" i="95"/>
  <c r="AD60" i="95"/>
  <c r="D59" i="95"/>
  <c r="D63" i="95" s="1"/>
  <c r="D65" i="95" s="1"/>
  <c r="D67" i="95" s="1"/>
  <c r="AH56" i="95"/>
  <c r="AG56" i="95"/>
  <c r="AF56" i="95"/>
  <c r="AE56" i="95"/>
  <c r="AD56" i="95"/>
  <c r="AH50" i="95"/>
  <c r="AG50" i="95"/>
  <c r="AF50" i="95"/>
  <c r="AE50" i="95"/>
  <c r="AD50" i="95"/>
  <c r="E50" i="95"/>
  <c r="B39" i="95"/>
  <c r="B20" i="95"/>
  <c r="B6" i="95"/>
  <c r="B106" i="94"/>
  <c r="B105" i="94"/>
  <c r="B104" i="94"/>
  <c r="B103" i="94"/>
  <c r="B102" i="94"/>
  <c r="B101" i="94"/>
  <c r="AH77" i="94"/>
  <c r="AG77" i="94"/>
  <c r="AF77" i="94"/>
  <c r="AE77" i="94"/>
  <c r="AD77" i="94"/>
  <c r="AC77" i="94"/>
  <c r="AB77" i="94"/>
  <c r="AA77" i="94"/>
  <c r="Z77" i="94"/>
  <c r="Y77" i="94"/>
  <c r="X77" i="94"/>
  <c r="W77" i="94"/>
  <c r="V77" i="94"/>
  <c r="U77" i="94"/>
  <c r="T77" i="94"/>
  <c r="S77" i="94"/>
  <c r="R77" i="94"/>
  <c r="Q77" i="94"/>
  <c r="P77" i="94"/>
  <c r="O77" i="94"/>
  <c r="N77" i="94"/>
  <c r="M77" i="94"/>
  <c r="L77" i="94"/>
  <c r="K77" i="94"/>
  <c r="J77" i="94"/>
  <c r="I77" i="94"/>
  <c r="H77" i="94"/>
  <c r="G77" i="94"/>
  <c r="F77" i="94"/>
  <c r="E77" i="94"/>
  <c r="D62" i="94"/>
  <c r="AH61" i="94"/>
  <c r="AG61" i="94"/>
  <c r="AF61" i="94"/>
  <c r="AE61" i="94"/>
  <c r="AD61" i="94"/>
  <c r="AC61" i="94"/>
  <c r="AB61" i="94"/>
  <c r="AA61" i="94"/>
  <c r="Z61" i="94"/>
  <c r="Y61" i="94"/>
  <c r="X61" i="94"/>
  <c r="W61" i="94"/>
  <c r="V61" i="94"/>
  <c r="U61" i="94"/>
  <c r="T61" i="94"/>
  <c r="S61" i="94"/>
  <c r="R61" i="94"/>
  <c r="Q61" i="94"/>
  <c r="P61" i="94"/>
  <c r="O61" i="94"/>
  <c r="N61" i="94"/>
  <c r="M61" i="94"/>
  <c r="L61" i="94"/>
  <c r="K61" i="94"/>
  <c r="J61" i="94"/>
  <c r="I61" i="94"/>
  <c r="H61" i="94"/>
  <c r="G61" i="94"/>
  <c r="F61" i="94"/>
  <c r="E61" i="94"/>
  <c r="AH60" i="94"/>
  <c r="AG60" i="94"/>
  <c r="AF60" i="94"/>
  <c r="AE60" i="94"/>
  <c r="AD60" i="94"/>
  <c r="D59" i="94"/>
  <c r="AH56" i="94"/>
  <c r="AG56" i="94"/>
  <c r="AF56" i="94"/>
  <c r="AE56" i="94"/>
  <c r="AD56" i="94"/>
  <c r="AH50" i="94"/>
  <c r="AG50" i="94"/>
  <c r="AF50" i="94"/>
  <c r="AE50" i="94"/>
  <c r="AD50" i="94"/>
  <c r="E50" i="94"/>
  <c r="B39" i="94"/>
  <c r="B20" i="94"/>
  <c r="B6" i="94"/>
  <c r="G12" i="94" s="1"/>
  <c r="B106" i="93"/>
  <c r="B105" i="93"/>
  <c r="B104" i="93"/>
  <c r="B103" i="93"/>
  <c r="B102" i="93"/>
  <c r="B101" i="93"/>
  <c r="AH77" i="93"/>
  <c r="AG77" i="93"/>
  <c r="AF77" i="93"/>
  <c r="AE77" i="93"/>
  <c r="AD77" i="93"/>
  <c r="AC77" i="93"/>
  <c r="AB77" i="93"/>
  <c r="AA77" i="93"/>
  <c r="Z77" i="93"/>
  <c r="Y77" i="93"/>
  <c r="X77" i="93"/>
  <c r="W77" i="93"/>
  <c r="V77" i="93"/>
  <c r="U77" i="93"/>
  <c r="T77" i="93"/>
  <c r="S77" i="93"/>
  <c r="R77" i="93"/>
  <c r="Q77" i="93"/>
  <c r="P77" i="93"/>
  <c r="O77" i="93"/>
  <c r="N77" i="93"/>
  <c r="M77" i="93"/>
  <c r="L77" i="93"/>
  <c r="K77" i="93"/>
  <c r="J77" i="93"/>
  <c r="I77" i="93"/>
  <c r="H77" i="93"/>
  <c r="G77" i="93"/>
  <c r="F77" i="93"/>
  <c r="E77" i="93"/>
  <c r="D62" i="93"/>
  <c r="AH61" i="93"/>
  <c r="AG61" i="93"/>
  <c r="AF61" i="93"/>
  <c r="AE61" i="93"/>
  <c r="AD61" i="93"/>
  <c r="AC61" i="93"/>
  <c r="AB61" i="93"/>
  <c r="AA61" i="93"/>
  <c r="Z61" i="93"/>
  <c r="Y61" i="93"/>
  <c r="X61" i="93"/>
  <c r="W61" i="93"/>
  <c r="V61" i="93"/>
  <c r="U61" i="93"/>
  <c r="T61" i="93"/>
  <c r="S61" i="93"/>
  <c r="R61" i="93"/>
  <c r="Q61" i="93"/>
  <c r="P61" i="93"/>
  <c r="O61" i="93"/>
  <c r="N61" i="93"/>
  <c r="M61" i="93"/>
  <c r="L61" i="93"/>
  <c r="K61" i="93"/>
  <c r="J61" i="93"/>
  <c r="I61" i="93"/>
  <c r="H61" i="93"/>
  <c r="G61" i="93"/>
  <c r="F61" i="93"/>
  <c r="E61" i="93"/>
  <c r="AH60" i="93"/>
  <c r="AG60" i="93"/>
  <c r="AF60" i="93"/>
  <c r="AE60" i="93"/>
  <c r="AD60" i="93"/>
  <c r="D59" i="93"/>
  <c r="D63" i="93" s="1"/>
  <c r="D65" i="93" s="1"/>
  <c r="D67" i="93" s="1"/>
  <c r="AH56" i="93"/>
  <c r="AG56" i="93"/>
  <c r="AF56" i="93"/>
  <c r="AE56" i="93"/>
  <c r="AD56" i="93"/>
  <c r="AH50" i="93"/>
  <c r="AG50" i="93"/>
  <c r="AF50" i="93"/>
  <c r="AE50" i="93"/>
  <c r="AD50" i="93"/>
  <c r="E50" i="93"/>
  <c r="B39" i="93"/>
  <c r="B20" i="93"/>
  <c r="B6" i="93"/>
  <c r="G12" i="93" s="1"/>
  <c r="D63" i="94" l="1"/>
  <c r="D65" i="94" s="1"/>
  <c r="D67" i="94" s="1"/>
  <c r="D63" i="102"/>
  <c r="D65" i="102" s="1"/>
  <c r="D67" i="102" s="1"/>
  <c r="D63" i="110"/>
  <c r="D65" i="110" s="1"/>
  <c r="D67" i="110" s="1"/>
  <c r="D63" i="118"/>
  <c r="D65" i="118" s="1"/>
  <c r="D67" i="118" s="1"/>
  <c r="D63" i="126"/>
  <c r="D65" i="126" s="1"/>
  <c r="D67" i="126" s="1"/>
  <c r="D63" i="134"/>
  <c r="D65" i="134" s="1"/>
  <c r="D67" i="134" s="1"/>
  <c r="D63" i="125"/>
  <c r="D65" i="125" s="1"/>
  <c r="D67" i="125" s="1"/>
  <c r="D63" i="133"/>
  <c r="D65" i="133" s="1"/>
  <c r="D67" i="133" s="1"/>
  <c r="D63" i="141"/>
  <c r="D65" i="141" s="1"/>
  <c r="D67" i="141" s="1"/>
  <c r="D63" i="149"/>
  <c r="D65" i="149" s="1"/>
  <c r="D67" i="149" s="1"/>
  <c r="AH62" i="161"/>
  <c r="D63" i="146"/>
  <c r="D65" i="146" s="1"/>
  <c r="D67" i="146" s="1"/>
  <c r="D63" i="154"/>
  <c r="D65" i="154" s="1"/>
  <c r="D67" i="154" s="1"/>
  <c r="AF62" i="163"/>
  <c r="AG62" i="161"/>
  <c r="AD62" i="162"/>
  <c r="AH62" i="162"/>
  <c r="AF62" i="162"/>
  <c r="AE62" i="163"/>
  <c r="F60" i="159"/>
  <c r="F62" i="159" s="1"/>
  <c r="AD62" i="163"/>
  <c r="AH62" i="163"/>
  <c r="AD62" i="159"/>
  <c r="AH62" i="159"/>
  <c r="G11" i="98"/>
  <c r="G12" i="98"/>
  <c r="G11" i="102"/>
  <c r="G12" i="102"/>
  <c r="G11" i="138"/>
  <c r="G12" i="138"/>
  <c r="G11" i="158"/>
  <c r="G12" i="158"/>
  <c r="G11" i="113"/>
  <c r="G12" i="113"/>
  <c r="G11" i="121"/>
  <c r="G12" i="121"/>
  <c r="G11" i="141"/>
  <c r="G12" i="141"/>
  <c r="G11" i="149"/>
  <c r="G12" i="149"/>
  <c r="G11" i="153"/>
  <c r="G12" i="153"/>
  <c r="G11" i="162"/>
  <c r="G12" i="162"/>
  <c r="G11" i="100"/>
  <c r="G12" i="100"/>
  <c r="G11" i="124"/>
  <c r="G12" i="124"/>
  <c r="G11" i="144"/>
  <c r="G12" i="144"/>
  <c r="G11" i="95"/>
  <c r="G12" i="95"/>
  <c r="G11" i="111"/>
  <c r="G12" i="111"/>
  <c r="G11" i="115"/>
  <c r="G12" i="115"/>
  <c r="G11" i="119"/>
  <c r="G12" i="119"/>
  <c r="G11" i="123"/>
  <c r="G12" i="123"/>
  <c r="G11" i="155"/>
  <c r="G12" i="155"/>
  <c r="B43" i="143"/>
  <c r="G11" i="143"/>
  <c r="B43" i="142"/>
  <c r="G11" i="142"/>
  <c r="B43" i="146"/>
  <c r="G11" i="146"/>
  <c r="B43" i="150"/>
  <c r="G11" i="150"/>
  <c r="B43" i="154"/>
  <c r="G11" i="154"/>
  <c r="B43" i="163"/>
  <c r="G11" i="163"/>
  <c r="B43" i="145"/>
  <c r="G11" i="145"/>
  <c r="B43" i="157"/>
  <c r="G11" i="157"/>
  <c r="B43" i="140"/>
  <c r="G11" i="140"/>
  <c r="B44" i="148"/>
  <c r="AA56" i="148" s="1"/>
  <c r="G11" i="148"/>
  <c r="B43" i="152"/>
  <c r="G11" i="152"/>
  <c r="G28" i="156"/>
  <c r="AH92" i="156" s="1"/>
  <c r="AH66" i="156" s="1"/>
  <c r="G11" i="156"/>
  <c r="B43" i="161"/>
  <c r="G11" i="161"/>
  <c r="B43" i="147"/>
  <c r="G11" i="147"/>
  <c r="B43" i="151"/>
  <c r="G11" i="151"/>
  <c r="G25" i="159"/>
  <c r="J35" i="159" s="1"/>
  <c r="G11" i="159"/>
  <c r="B43" i="160"/>
  <c r="G11" i="160"/>
  <c r="G11" i="106"/>
  <c r="G11" i="110"/>
  <c r="G11" i="114"/>
  <c r="G11" i="118"/>
  <c r="G11" i="122"/>
  <c r="G11" i="126"/>
  <c r="G11" i="130"/>
  <c r="G11" i="134"/>
  <c r="G11" i="93"/>
  <c r="G11" i="97"/>
  <c r="G11" i="101"/>
  <c r="G11" i="105"/>
  <c r="G11" i="109"/>
  <c r="G11" i="117"/>
  <c r="G11" i="125"/>
  <c r="G11" i="129"/>
  <c r="G11" i="133"/>
  <c r="G11" i="137"/>
  <c r="G11" i="96"/>
  <c r="G11" i="104"/>
  <c r="G11" i="108"/>
  <c r="G11" i="112"/>
  <c r="G11" i="116"/>
  <c r="G11" i="120"/>
  <c r="G11" i="128"/>
  <c r="G11" i="132"/>
  <c r="G11" i="136"/>
  <c r="G11" i="94"/>
  <c r="G11" i="99"/>
  <c r="G11" i="103"/>
  <c r="G11" i="107"/>
  <c r="G11" i="127"/>
  <c r="G11" i="131"/>
  <c r="G11" i="135"/>
  <c r="G11" i="139"/>
  <c r="B43" i="106"/>
  <c r="B43" i="110"/>
  <c r="B43" i="114"/>
  <c r="B43" i="118"/>
  <c r="B43" i="122"/>
  <c r="B43" i="126"/>
  <c r="B43" i="130"/>
  <c r="B43" i="134"/>
  <c r="G27" i="93"/>
  <c r="B43" i="97"/>
  <c r="G25" i="101"/>
  <c r="J35" i="101" s="1"/>
  <c r="B43" i="105"/>
  <c r="B43" i="109"/>
  <c r="B43" i="117"/>
  <c r="B43" i="125"/>
  <c r="B43" i="129"/>
  <c r="B43" i="133"/>
  <c r="B43" i="137"/>
  <c r="B43" i="94"/>
  <c r="B43" i="96"/>
  <c r="B43" i="104"/>
  <c r="B43" i="108"/>
  <c r="B43" i="112"/>
  <c r="G27" i="116"/>
  <c r="B43" i="120"/>
  <c r="B43" i="128"/>
  <c r="B43" i="132"/>
  <c r="B43" i="136"/>
  <c r="B43" i="99"/>
  <c r="G25" i="103"/>
  <c r="J35" i="103" s="1"/>
  <c r="B43" i="107"/>
  <c r="B43" i="127"/>
  <c r="B43" i="131"/>
  <c r="B43" i="135"/>
  <c r="B43" i="139"/>
  <c r="F50" i="110"/>
  <c r="F50" i="118"/>
  <c r="F50" i="97"/>
  <c r="G50" i="97" s="1"/>
  <c r="F50" i="101"/>
  <c r="F50" i="117"/>
  <c r="D63" i="144"/>
  <c r="D65" i="144" s="1"/>
  <c r="D67" i="144" s="1"/>
  <c r="F50" i="162"/>
  <c r="F50" i="140"/>
  <c r="F50" i="144"/>
  <c r="F50" i="148"/>
  <c r="F50" i="156"/>
  <c r="F50" i="100"/>
  <c r="F50" i="104"/>
  <c r="F50" i="132"/>
  <c r="F50" i="99"/>
  <c r="G50" i="99" s="1"/>
  <c r="D63" i="122"/>
  <c r="D65" i="122" s="1"/>
  <c r="D67" i="122" s="1"/>
  <c r="F50" i="135"/>
  <c r="F50" i="155"/>
  <c r="G50" i="155" s="1"/>
  <c r="F50" i="160"/>
  <c r="F50" i="98"/>
  <c r="F50" i="114"/>
  <c r="F50" i="138"/>
  <c r="F50" i="142"/>
  <c r="F50" i="146"/>
  <c r="AD62" i="160"/>
  <c r="AH62" i="160"/>
  <c r="AG62" i="163"/>
  <c r="B11" i="163"/>
  <c r="G25" i="163"/>
  <c r="C112" i="163"/>
  <c r="C111" i="163"/>
  <c r="D111" i="163" s="1"/>
  <c r="B22" i="163"/>
  <c r="D76" i="163" s="1"/>
  <c r="B44" i="163"/>
  <c r="B8" i="163"/>
  <c r="G27" i="163"/>
  <c r="AE62" i="161"/>
  <c r="AG62" i="162"/>
  <c r="B10" i="163"/>
  <c r="B34" i="163" s="1"/>
  <c r="E58" i="163" s="1"/>
  <c r="G28" i="163"/>
  <c r="B32" i="163"/>
  <c r="AB60" i="163"/>
  <c r="AB62" i="163" s="1"/>
  <c r="X60" i="163"/>
  <c r="X62" i="163" s="1"/>
  <c r="T60" i="163"/>
  <c r="T62" i="163" s="1"/>
  <c r="P60" i="163"/>
  <c r="P62" i="163" s="1"/>
  <c r="L60" i="163"/>
  <c r="L62" i="163" s="1"/>
  <c r="H60" i="163"/>
  <c r="H62" i="163" s="1"/>
  <c r="AA60" i="163"/>
  <c r="AA62" i="163" s="1"/>
  <c r="W60" i="163"/>
  <c r="W62" i="163" s="1"/>
  <c r="S60" i="163"/>
  <c r="S62" i="163" s="1"/>
  <c r="O60" i="163"/>
  <c r="O62" i="163" s="1"/>
  <c r="K60" i="163"/>
  <c r="K62" i="163" s="1"/>
  <c r="G60" i="163"/>
  <c r="G62" i="163" s="1"/>
  <c r="Z60" i="163"/>
  <c r="Z62" i="163" s="1"/>
  <c r="V60" i="163"/>
  <c r="V62" i="163" s="1"/>
  <c r="R60" i="163"/>
  <c r="R62" i="163" s="1"/>
  <c r="N60" i="163"/>
  <c r="N62" i="163" s="1"/>
  <c r="J60" i="163"/>
  <c r="J62" i="163" s="1"/>
  <c r="F60" i="163"/>
  <c r="F62" i="163" s="1"/>
  <c r="AC60" i="163"/>
  <c r="AC62" i="163" s="1"/>
  <c r="Y60" i="163"/>
  <c r="Y62" i="163" s="1"/>
  <c r="U60" i="163"/>
  <c r="U62" i="163" s="1"/>
  <c r="Q60" i="163"/>
  <c r="Q62" i="163" s="1"/>
  <c r="M60" i="163"/>
  <c r="M62" i="163" s="1"/>
  <c r="I60" i="163"/>
  <c r="I62" i="163" s="1"/>
  <c r="E60" i="163"/>
  <c r="E62" i="163" s="1"/>
  <c r="F50" i="163"/>
  <c r="C112" i="162"/>
  <c r="C111" i="162"/>
  <c r="D111" i="162" s="1"/>
  <c r="G27" i="162"/>
  <c r="B8" i="162"/>
  <c r="B43" i="162"/>
  <c r="G25" i="162"/>
  <c r="B11" i="162"/>
  <c r="B32" i="162"/>
  <c r="G28" i="162"/>
  <c r="F50" i="158"/>
  <c r="B10" i="162"/>
  <c r="B34" i="162" s="1"/>
  <c r="E58" i="162" s="1"/>
  <c r="AE62" i="159"/>
  <c r="AE62" i="160"/>
  <c r="AF62" i="161"/>
  <c r="B22" i="162"/>
  <c r="D76" i="162" s="1"/>
  <c r="W62" i="159"/>
  <c r="D63" i="159"/>
  <c r="D65" i="159" s="1"/>
  <c r="D67" i="159" s="1"/>
  <c r="B44" i="162"/>
  <c r="AB60" i="162"/>
  <c r="AB62" i="162" s="1"/>
  <c r="X60" i="162"/>
  <c r="X62" i="162" s="1"/>
  <c r="T60" i="162"/>
  <c r="T62" i="162" s="1"/>
  <c r="P60" i="162"/>
  <c r="P62" i="162" s="1"/>
  <c r="AA60" i="162"/>
  <c r="AA62" i="162" s="1"/>
  <c r="W60" i="162"/>
  <c r="W62" i="162" s="1"/>
  <c r="S60" i="162"/>
  <c r="S62" i="162" s="1"/>
  <c r="O60" i="162"/>
  <c r="O62" i="162" s="1"/>
  <c r="K60" i="162"/>
  <c r="K62" i="162" s="1"/>
  <c r="Z60" i="162"/>
  <c r="Z62" i="162" s="1"/>
  <c r="V60" i="162"/>
  <c r="V62" i="162" s="1"/>
  <c r="R60" i="162"/>
  <c r="R62" i="162" s="1"/>
  <c r="N60" i="162"/>
  <c r="N62" i="162" s="1"/>
  <c r="J60" i="162"/>
  <c r="J62" i="162" s="1"/>
  <c r="G60" i="162"/>
  <c r="G62" i="162" s="1"/>
  <c r="M60" i="162"/>
  <c r="M62" i="162" s="1"/>
  <c r="AC60" i="162"/>
  <c r="AC62" i="162" s="1"/>
  <c r="AF62" i="160"/>
  <c r="H60" i="162"/>
  <c r="H62" i="162" s="1"/>
  <c r="Q60" i="162"/>
  <c r="Q62" i="162" s="1"/>
  <c r="E60" i="162"/>
  <c r="E62" i="162" s="1"/>
  <c r="I60" i="162"/>
  <c r="I62" i="162" s="1"/>
  <c r="U60" i="162"/>
  <c r="U62" i="162" s="1"/>
  <c r="AE62" i="162"/>
  <c r="D63" i="162"/>
  <c r="D65" i="162" s="1"/>
  <c r="D67" i="162" s="1"/>
  <c r="F60" i="162"/>
  <c r="F62" i="162" s="1"/>
  <c r="L60" i="162"/>
  <c r="L62" i="162" s="1"/>
  <c r="Y60" i="162"/>
  <c r="Y62" i="162" s="1"/>
  <c r="B10" i="160"/>
  <c r="B34" i="160" s="1"/>
  <c r="E58" i="160" s="1"/>
  <c r="Z62" i="157"/>
  <c r="B8" i="161"/>
  <c r="G27" i="161"/>
  <c r="AD62" i="157"/>
  <c r="AH62" i="157"/>
  <c r="F60" i="158"/>
  <c r="F62" i="158" s="1"/>
  <c r="AG62" i="158"/>
  <c r="B10" i="161"/>
  <c r="B34" i="161" s="1"/>
  <c r="E58" i="161" s="1"/>
  <c r="G28" i="161"/>
  <c r="B32" i="161"/>
  <c r="Z60" i="161"/>
  <c r="Z62" i="161" s="1"/>
  <c r="V60" i="161"/>
  <c r="V62" i="161" s="1"/>
  <c r="R60" i="161"/>
  <c r="R62" i="161" s="1"/>
  <c r="N60" i="161"/>
  <c r="N62" i="161" s="1"/>
  <c r="J60" i="161"/>
  <c r="J62" i="161" s="1"/>
  <c r="F60" i="161"/>
  <c r="F62" i="161" s="1"/>
  <c r="AC60" i="161"/>
  <c r="AC62" i="161" s="1"/>
  <c r="Y60" i="161"/>
  <c r="Y62" i="161" s="1"/>
  <c r="U60" i="161"/>
  <c r="U62" i="161" s="1"/>
  <c r="Q60" i="161"/>
  <c r="Q62" i="161" s="1"/>
  <c r="M60" i="161"/>
  <c r="M62" i="161" s="1"/>
  <c r="I60" i="161"/>
  <c r="I62" i="161" s="1"/>
  <c r="E60" i="161"/>
  <c r="E62" i="161" s="1"/>
  <c r="AB60" i="161"/>
  <c r="AB62" i="161" s="1"/>
  <c r="X60" i="161"/>
  <c r="X62" i="161" s="1"/>
  <c r="T60" i="161"/>
  <c r="T62" i="161" s="1"/>
  <c r="P60" i="161"/>
  <c r="P62" i="161" s="1"/>
  <c r="L60" i="161"/>
  <c r="L62" i="161" s="1"/>
  <c r="H60" i="161"/>
  <c r="H62" i="161" s="1"/>
  <c r="AA60" i="161"/>
  <c r="AA62" i="161" s="1"/>
  <c r="W60" i="161"/>
  <c r="W62" i="161" s="1"/>
  <c r="S60" i="161"/>
  <c r="S62" i="161" s="1"/>
  <c r="O60" i="161"/>
  <c r="O62" i="161" s="1"/>
  <c r="K60" i="161"/>
  <c r="K62" i="161" s="1"/>
  <c r="G60" i="161"/>
  <c r="G62" i="161" s="1"/>
  <c r="F50" i="161"/>
  <c r="AG62" i="160"/>
  <c r="B11" i="161"/>
  <c r="G25" i="161"/>
  <c r="AG62" i="159"/>
  <c r="C112" i="161"/>
  <c r="C111" i="161"/>
  <c r="D111" i="161" s="1"/>
  <c r="B22" i="161"/>
  <c r="D76" i="161" s="1"/>
  <c r="B44" i="161"/>
  <c r="G28" i="160"/>
  <c r="B32" i="160"/>
  <c r="Z60" i="160"/>
  <c r="Z62" i="160" s="1"/>
  <c r="V60" i="160"/>
  <c r="V62" i="160" s="1"/>
  <c r="R60" i="160"/>
  <c r="R62" i="160" s="1"/>
  <c r="N60" i="160"/>
  <c r="N62" i="160" s="1"/>
  <c r="J60" i="160"/>
  <c r="J62" i="160" s="1"/>
  <c r="F60" i="160"/>
  <c r="F62" i="160" s="1"/>
  <c r="AC60" i="160"/>
  <c r="AC62" i="160" s="1"/>
  <c r="Y60" i="160"/>
  <c r="Y62" i="160" s="1"/>
  <c r="U60" i="160"/>
  <c r="U62" i="160" s="1"/>
  <c r="Q60" i="160"/>
  <c r="Q62" i="160" s="1"/>
  <c r="M60" i="160"/>
  <c r="M62" i="160" s="1"/>
  <c r="I60" i="160"/>
  <c r="I62" i="160" s="1"/>
  <c r="E60" i="160"/>
  <c r="E62" i="160" s="1"/>
  <c r="AB60" i="160"/>
  <c r="AB62" i="160" s="1"/>
  <c r="X60" i="160"/>
  <c r="X62" i="160" s="1"/>
  <c r="T60" i="160"/>
  <c r="T62" i="160" s="1"/>
  <c r="P60" i="160"/>
  <c r="P62" i="160" s="1"/>
  <c r="L60" i="160"/>
  <c r="L62" i="160" s="1"/>
  <c r="H60" i="160"/>
  <c r="H62" i="160" s="1"/>
  <c r="AA60" i="160"/>
  <c r="AA62" i="160" s="1"/>
  <c r="W60" i="160"/>
  <c r="W62" i="160" s="1"/>
  <c r="S60" i="160"/>
  <c r="S62" i="160" s="1"/>
  <c r="O60" i="160"/>
  <c r="O62" i="160" s="1"/>
  <c r="K60" i="160"/>
  <c r="K62" i="160" s="1"/>
  <c r="G60" i="160"/>
  <c r="G62" i="160" s="1"/>
  <c r="F50" i="159"/>
  <c r="B11" i="160"/>
  <c r="G25" i="160"/>
  <c r="AG62" i="154"/>
  <c r="AD62" i="155"/>
  <c r="AE62" i="158"/>
  <c r="AF62" i="159"/>
  <c r="C112" i="160"/>
  <c r="C111" i="160"/>
  <c r="D111" i="160" s="1"/>
  <c r="B22" i="160"/>
  <c r="D76" i="160" s="1"/>
  <c r="B44" i="160"/>
  <c r="D63" i="158"/>
  <c r="D65" i="158" s="1"/>
  <c r="D67" i="158" s="1"/>
  <c r="AF62" i="158"/>
  <c r="O60" i="159"/>
  <c r="O62" i="159" s="1"/>
  <c r="B8" i="160"/>
  <c r="G27" i="160"/>
  <c r="B11" i="159"/>
  <c r="B43" i="159"/>
  <c r="H60" i="157"/>
  <c r="H62" i="157" s="1"/>
  <c r="C112" i="159"/>
  <c r="C111" i="159"/>
  <c r="D111" i="159" s="1"/>
  <c r="B22" i="159"/>
  <c r="D76" i="159" s="1"/>
  <c r="B44" i="159"/>
  <c r="G60" i="159"/>
  <c r="G62" i="159" s="1"/>
  <c r="S60" i="159"/>
  <c r="S62" i="159" s="1"/>
  <c r="AD62" i="156"/>
  <c r="AH62" i="156"/>
  <c r="N60" i="157"/>
  <c r="N62" i="157" s="1"/>
  <c r="AF62" i="157"/>
  <c r="Z62" i="158"/>
  <c r="V60" i="158"/>
  <c r="V62" i="158" s="1"/>
  <c r="B8" i="159"/>
  <c r="G27" i="159"/>
  <c r="J60" i="159"/>
  <c r="J62" i="159" s="1"/>
  <c r="U60" i="157"/>
  <c r="U62" i="157" s="1"/>
  <c r="AD62" i="158"/>
  <c r="AH62" i="158"/>
  <c r="B10" i="159"/>
  <c r="B34" i="159" s="1"/>
  <c r="E58" i="159" s="1"/>
  <c r="G28" i="159"/>
  <c r="B32" i="159"/>
  <c r="AC60" i="159"/>
  <c r="AC62" i="159" s="1"/>
  <c r="Y60" i="159"/>
  <c r="Y62" i="159" s="1"/>
  <c r="U60" i="159"/>
  <c r="U62" i="159" s="1"/>
  <c r="Q60" i="159"/>
  <c r="Q62" i="159" s="1"/>
  <c r="M60" i="159"/>
  <c r="M62" i="159" s="1"/>
  <c r="I60" i="159"/>
  <c r="I62" i="159" s="1"/>
  <c r="E60" i="159"/>
  <c r="E62" i="159" s="1"/>
  <c r="AB60" i="159"/>
  <c r="AB62" i="159" s="1"/>
  <c r="X60" i="159"/>
  <c r="X62" i="159" s="1"/>
  <c r="T60" i="159"/>
  <c r="T62" i="159" s="1"/>
  <c r="P60" i="159"/>
  <c r="P62" i="159" s="1"/>
  <c r="L60" i="159"/>
  <c r="L62" i="159" s="1"/>
  <c r="H60" i="159"/>
  <c r="H62" i="159" s="1"/>
  <c r="Z60" i="159"/>
  <c r="Z62" i="159" s="1"/>
  <c r="V60" i="159"/>
  <c r="V62" i="159" s="1"/>
  <c r="R60" i="159"/>
  <c r="R62" i="159" s="1"/>
  <c r="N60" i="159"/>
  <c r="N62" i="159" s="1"/>
  <c r="K60" i="159"/>
  <c r="K62" i="159" s="1"/>
  <c r="AA60" i="159"/>
  <c r="AA62" i="159" s="1"/>
  <c r="C112" i="158"/>
  <c r="C111" i="158"/>
  <c r="D111" i="158" s="1"/>
  <c r="B22" i="158"/>
  <c r="D76" i="158" s="1"/>
  <c r="B44" i="158"/>
  <c r="I60" i="157"/>
  <c r="I62" i="157" s="1"/>
  <c r="X60" i="157"/>
  <c r="X62" i="157" s="1"/>
  <c r="B8" i="158"/>
  <c r="G27" i="158"/>
  <c r="J60" i="158"/>
  <c r="J62" i="158" s="1"/>
  <c r="AG62" i="153"/>
  <c r="AD62" i="154"/>
  <c r="AH62" i="154"/>
  <c r="AE62" i="155"/>
  <c r="AE62" i="156"/>
  <c r="AC60" i="157"/>
  <c r="AC62" i="157" s="1"/>
  <c r="AG62" i="157"/>
  <c r="AE62" i="157"/>
  <c r="B10" i="158"/>
  <c r="B34" i="158" s="1"/>
  <c r="E58" i="158" s="1"/>
  <c r="G28" i="158"/>
  <c r="B32" i="158"/>
  <c r="AC60" i="158"/>
  <c r="AC62" i="158" s="1"/>
  <c r="Y60" i="158"/>
  <c r="Y62" i="158" s="1"/>
  <c r="U60" i="158"/>
  <c r="U62" i="158" s="1"/>
  <c r="Q60" i="158"/>
  <c r="Q62" i="158" s="1"/>
  <c r="M60" i="158"/>
  <c r="M62" i="158" s="1"/>
  <c r="I60" i="158"/>
  <c r="I62" i="158" s="1"/>
  <c r="E60" i="158"/>
  <c r="E62" i="158" s="1"/>
  <c r="AB60" i="158"/>
  <c r="AB62" i="158" s="1"/>
  <c r="X60" i="158"/>
  <c r="X62" i="158" s="1"/>
  <c r="T60" i="158"/>
  <c r="T62" i="158" s="1"/>
  <c r="P60" i="158"/>
  <c r="P62" i="158" s="1"/>
  <c r="L60" i="158"/>
  <c r="L62" i="158" s="1"/>
  <c r="H60" i="158"/>
  <c r="H62" i="158" s="1"/>
  <c r="AA60" i="158"/>
  <c r="AA62" i="158" s="1"/>
  <c r="W60" i="158"/>
  <c r="W62" i="158" s="1"/>
  <c r="S60" i="158"/>
  <c r="S62" i="158" s="1"/>
  <c r="O60" i="158"/>
  <c r="O62" i="158" s="1"/>
  <c r="K60" i="158"/>
  <c r="K62" i="158" s="1"/>
  <c r="G60" i="158"/>
  <c r="G62" i="158" s="1"/>
  <c r="N60" i="158"/>
  <c r="N62" i="158" s="1"/>
  <c r="P60" i="157"/>
  <c r="P62" i="157" s="1"/>
  <c r="B11" i="158"/>
  <c r="G25" i="158"/>
  <c r="B43" i="158"/>
  <c r="R60" i="158"/>
  <c r="R62" i="158" s="1"/>
  <c r="AD62" i="152"/>
  <c r="AH62" i="152"/>
  <c r="AG62" i="155"/>
  <c r="AG62" i="156"/>
  <c r="B11" i="157"/>
  <c r="G25" i="157"/>
  <c r="E60" i="157"/>
  <c r="E62" i="157" s="1"/>
  <c r="M60" i="157"/>
  <c r="M62" i="157" s="1"/>
  <c r="T60" i="157"/>
  <c r="T62" i="157" s="1"/>
  <c r="C112" i="157"/>
  <c r="C111" i="157"/>
  <c r="D111" i="157" s="1"/>
  <c r="B22" i="157"/>
  <c r="D76" i="157" s="1"/>
  <c r="B44" i="157"/>
  <c r="B8" i="157"/>
  <c r="G27" i="157"/>
  <c r="D63" i="157"/>
  <c r="D65" i="157" s="1"/>
  <c r="D67" i="157" s="1"/>
  <c r="Z62" i="148"/>
  <c r="AD62" i="153"/>
  <c r="AH62" i="153"/>
  <c r="AE62" i="154"/>
  <c r="AF62" i="155"/>
  <c r="AF62" i="156"/>
  <c r="B10" i="157"/>
  <c r="B34" i="157" s="1"/>
  <c r="E58" i="157" s="1"/>
  <c r="G28" i="157"/>
  <c r="B32" i="157"/>
  <c r="AA60" i="157"/>
  <c r="AA62" i="157" s="1"/>
  <c r="W60" i="157"/>
  <c r="W62" i="157" s="1"/>
  <c r="S60" i="157"/>
  <c r="S62" i="157" s="1"/>
  <c r="O60" i="157"/>
  <c r="O62" i="157" s="1"/>
  <c r="K60" i="157"/>
  <c r="K62" i="157" s="1"/>
  <c r="G60" i="157"/>
  <c r="G62" i="157" s="1"/>
  <c r="AB60" i="157"/>
  <c r="AB62" i="157" s="1"/>
  <c r="V60" i="157"/>
  <c r="V62" i="157" s="1"/>
  <c r="Q60" i="157"/>
  <c r="Q62" i="157" s="1"/>
  <c r="L60" i="157"/>
  <c r="L62" i="157" s="1"/>
  <c r="F60" i="157"/>
  <c r="F62" i="157" s="1"/>
  <c r="F50" i="157"/>
  <c r="J60" i="157"/>
  <c r="J62" i="157" s="1"/>
  <c r="R60" i="157"/>
  <c r="R62" i="157" s="1"/>
  <c r="Y60" i="157"/>
  <c r="Y62" i="157" s="1"/>
  <c r="B32" i="156"/>
  <c r="B8" i="156"/>
  <c r="B10" i="156"/>
  <c r="B34" i="156" s="1"/>
  <c r="E58" i="156" s="1"/>
  <c r="G25" i="156"/>
  <c r="G26" i="156" s="1"/>
  <c r="B43" i="156"/>
  <c r="B11" i="156"/>
  <c r="Z60" i="156"/>
  <c r="Z62" i="156" s="1"/>
  <c r="V60" i="156"/>
  <c r="V62" i="156" s="1"/>
  <c r="R60" i="156"/>
  <c r="R62" i="156" s="1"/>
  <c r="N60" i="156"/>
  <c r="N62" i="156" s="1"/>
  <c r="J60" i="156"/>
  <c r="J62" i="156" s="1"/>
  <c r="F60" i="156"/>
  <c r="F62" i="156" s="1"/>
  <c r="AC60" i="156"/>
  <c r="AC62" i="156" s="1"/>
  <c r="Y60" i="156"/>
  <c r="Y62" i="156" s="1"/>
  <c r="U60" i="156"/>
  <c r="U62" i="156" s="1"/>
  <c r="Q60" i="156"/>
  <c r="Q62" i="156" s="1"/>
  <c r="M60" i="156"/>
  <c r="M62" i="156" s="1"/>
  <c r="I60" i="156"/>
  <c r="I62" i="156" s="1"/>
  <c r="E60" i="156"/>
  <c r="E62" i="156" s="1"/>
  <c r="AB60" i="156"/>
  <c r="AB62" i="156" s="1"/>
  <c r="X60" i="156"/>
  <c r="X62" i="156" s="1"/>
  <c r="T60" i="156"/>
  <c r="T62" i="156" s="1"/>
  <c r="P60" i="156"/>
  <c r="P62" i="156" s="1"/>
  <c r="L60" i="156"/>
  <c r="L62" i="156" s="1"/>
  <c r="H60" i="156"/>
  <c r="H62" i="156" s="1"/>
  <c r="AA60" i="156"/>
  <c r="AA62" i="156" s="1"/>
  <c r="W60" i="156"/>
  <c r="W62" i="156" s="1"/>
  <c r="S60" i="156"/>
  <c r="S62" i="156" s="1"/>
  <c r="O60" i="156"/>
  <c r="O62" i="156" s="1"/>
  <c r="K60" i="156"/>
  <c r="K62" i="156" s="1"/>
  <c r="G60" i="156"/>
  <c r="G62" i="156" s="1"/>
  <c r="AH62" i="155"/>
  <c r="C112" i="156"/>
  <c r="C111" i="156"/>
  <c r="D111" i="156" s="1"/>
  <c r="B22" i="156"/>
  <c r="D76" i="156" s="1"/>
  <c r="B44" i="156"/>
  <c r="G27" i="156"/>
  <c r="C112" i="155"/>
  <c r="C111" i="155"/>
  <c r="D111" i="155" s="1"/>
  <c r="B22" i="155"/>
  <c r="D76" i="155" s="1"/>
  <c r="B44" i="155"/>
  <c r="B8" i="155"/>
  <c r="G27" i="155"/>
  <c r="AE62" i="153"/>
  <c r="AF62" i="154"/>
  <c r="B10" i="155"/>
  <c r="B34" i="155" s="1"/>
  <c r="E58" i="155" s="1"/>
  <c r="G28" i="155"/>
  <c r="B32" i="155"/>
  <c r="Z60" i="155"/>
  <c r="Z62" i="155" s="1"/>
  <c r="V60" i="155"/>
  <c r="V62" i="155" s="1"/>
  <c r="R60" i="155"/>
  <c r="R62" i="155" s="1"/>
  <c r="N60" i="155"/>
  <c r="N62" i="155" s="1"/>
  <c r="J60" i="155"/>
  <c r="J62" i="155" s="1"/>
  <c r="F60" i="155"/>
  <c r="F62" i="155" s="1"/>
  <c r="AC60" i="155"/>
  <c r="AC62" i="155" s="1"/>
  <c r="Y60" i="155"/>
  <c r="Y62" i="155" s="1"/>
  <c r="U60" i="155"/>
  <c r="U62" i="155" s="1"/>
  <c r="Q60" i="155"/>
  <c r="Q62" i="155" s="1"/>
  <c r="M60" i="155"/>
  <c r="M62" i="155" s="1"/>
  <c r="I60" i="155"/>
  <c r="I62" i="155" s="1"/>
  <c r="E60" i="155"/>
  <c r="E62" i="155" s="1"/>
  <c r="AB60" i="155"/>
  <c r="AB62" i="155" s="1"/>
  <c r="X60" i="155"/>
  <c r="X62" i="155" s="1"/>
  <c r="T60" i="155"/>
  <c r="T62" i="155" s="1"/>
  <c r="P60" i="155"/>
  <c r="P62" i="155" s="1"/>
  <c r="L60" i="155"/>
  <c r="L62" i="155" s="1"/>
  <c r="H60" i="155"/>
  <c r="H62" i="155" s="1"/>
  <c r="AA60" i="155"/>
  <c r="AA62" i="155" s="1"/>
  <c r="W60" i="155"/>
  <c r="W62" i="155" s="1"/>
  <c r="S60" i="155"/>
  <c r="S62" i="155" s="1"/>
  <c r="O60" i="155"/>
  <c r="O62" i="155" s="1"/>
  <c r="K60" i="155"/>
  <c r="K62" i="155" s="1"/>
  <c r="B11" i="155"/>
  <c r="G25" i="155"/>
  <c r="B43" i="155"/>
  <c r="G60" i="155"/>
  <c r="G62" i="155" s="1"/>
  <c r="F50" i="152"/>
  <c r="B8" i="154"/>
  <c r="G27" i="154"/>
  <c r="AE62" i="152"/>
  <c r="AF62" i="153"/>
  <c r="B10" i="154"/>
  <c r="B34" i="154" s="1"/>
  <c r="E58" i="154" s="1"/>
  <c r="G28" i="154"/>
  <c r="B32" i="154"/>
  <c r="Z60" i="154"/>
  <c r="Z62" i="154" s="1"/>
  <c r="V60" i="154"/>
  <c r="V62" i="154" s="1"/>
  <c r="R60" i="154"/>
  <c r="R62" i="154" s="1"/>
  <c r="N60" i="154"/>
  <c r="N62" i="154" s="1"/>
  <c r="J60" i="154"/>
  <c r="J62" i="154" s="1"/>
  <c r="F60" i="154"/>
  <c r="F62" i="154" s="1"/>
  <c r="AC60" i="154"/>
  <c r="AC62" i="154" s="1"/>
  <c r="Y60" i="154"/>
  <c r="Y62" i="154" s="1"/>
  <c r="U60" i="154"/>
  <c r="U62" i="154" s="1"/>
  <c r="Q60" i="154"/>
  <c r="Q62" i="154" s="1"/>
  <c r="M60" i="154"/>
  <c r="M62" i="154" s="1"/>
  <c r="I60" i="154"/>
  <c r="I62" i="154" s="1"/>
  <c r="E60" i="154"/>
  <c r="E62" i="154" s="1"/>
  <c r="AB60" i="154"/>
  <c r="AB62" i="154" s="1"/>
  <c r="X60" i="154"/>
  <c r="X62" i="154" s="1"/>
  <c r="T60" i="154"/>
  <c r="T62" i="154" s="1"/>
  <c r="P60" i="154"/>
  <c r="P62" i="154" s="1"/>
  <c r="L60" i="154"/>
  <c r="L62" i="154" s="1"/>
  <c r="H60" i="154"/>
  <c r="H62" i="154" s="1"/>
  <c r="AA60" i="154"/>
  <c r="AA62" i="154" s="1"/>
  <c r="W60" i="154"/>
  <c r="W62" i="154" s="1"/>
  <c r="S60" i="154"/>
  <c r="S62" i="154" s="1"/>
  <c r="O60" i="154"/>
  <c r="O62" i="154" s="1"/>
  <c r="K60" i="154"/>
  <c r="K62" i="154" s="1"/>
  <c r="G60" i="154"/>
  <c r="G62" i="154" s="1"/>
  <c r="F50" i="154"/>
  <c r="B11" i="154"/>
  <c r="G25" i="154"/>
  <c r="C112" i="154"/>
  <c r="C111" i="154"/>
  <c r="D111" i="154" s="1"/>
  <c r="B22" i="154"/>
  <c r="D76" i="154" s="1"/>
  <c r="B44" i="154"/>
  <c r="C112" i="153"/>
  <c r="C111" i="153"/>
  <c r="D111" i="153" s="1"/>
  <c r="B22" i="153"/>
  <c r="D76" i="153" s="1"/>
  <c r="B44" i="153"/>
  <c r="B8" i="153"/>
  <c r="G27" i="153"/>
  <c r="AD62" i="149"/>
  <c r="AH62" i="149"/>
  <c r="AE62" i="150"/>
  <c r="AF62" i="151"/>
  <c r="AF62" i="152"/>
  <c r="B10" i="153"/>
  <c r="B34" i="153" s="1"/>
  <c r="E58" i="153" s="1"/>
  <c r="G28" i="153"/>
  <c r="B32" i="153"/>
  <c r="AA60" i="153"/>
  <c r="AA62" i="153" s="1"/>
  <c r="W60" i="153"/>
  <c r="W62" i="153" s="1"/>
  <c r="S60" i="153"/>
  <c r="S62" i="153" s="1"/>
  <c r="O60" i="153"/>
  <c r="O62" i="153" s="1"/>
  <c r="K60" i="153"/>
  <c r="K62" i="153" s="1"/>
  <c r="G60" i="153"/>
  <c r="G62" i="153" s="1"/>
  <c r="Z60" i="153"/>
  <c r="Z62" i="153" s="1"/>
  <c r="V60" i="153"/>
  <c r="V62" i="153" s="1"/>
  <c r="R60" i="153"/>
  <c r="R62" i="153" s="1"/>
  <c r="N60" i="153"/>
  <c r="N62" i="153" s="1"/>
  <c r="J60" i="153"/>
  <c r="J62" i="153" s="1"/>
  <c r="F60" i="153"/>
  <c r="F62" i="153" s="1"/>
  <c r="AC60" i="153"/>
  <c r="AC62" i="153" s="1"/>
  <c r="Y60" i="153"/>
  <c r="Y62" i="153" s="1"/>
  <c r="U60" i="153"/>
  <c r="U62" i="153" s="1"/>
  <c r="Q60" i="153"/>
  <c r="Q62" i="153" s="1"/>
  <c r="M60" i="153"/>
  <c r="M62" i="153" s="1"/>
  <c r="I60" i="153"/>
  <c r="I62" i="153" s="1"/>
  <c r="E60" i="153"/>
  <c r="E62" i="153" s="1"/>
  <c r="AB60" i="153"/>
  <c r="AB62" i="153" s="1"/>
  <c r="X60" i="153"/>
  <c r="X62" i="153" s="1"/>
  <c r="T60" i="153"/>
  <c r="T62" i="153" s="1"/>
  <c r="P60" i="153"/>
  <c r="P62" i="153" s="1"/>
  <c r="L60" i="153"/>
  <c r="L62" i="153" s="1"/>
  <c r="H60" i="153"/>
  <c r="H62" i="153" s="1"/>
  <c r="F50" i="153"/>
  <c r="AE62" i="149"/>
  <c r="AF62" i="150"/>
  <c r="AG62" i="151"/>
  <c r="AG62" i="152"/>
  <c r="B11" i="153"/>
  <c r="G25" i="153"/>
  <c r="B43" i="153"/>
  <c r="G28" i="152"/>
  <c r="AD92" i="152" s="1"/>
  <c r="AD66" i="152" s="1"/>
  <c r="B32" i="152"/>
  <c r="B10" i="152"/>
  <c r="B34" i="152" s="1"/>
  <c r="E58" i="152" s="1"/>
  <c r="B11" i="152"/>
  <c r="AC60" i="152"/>
  <c r="AC62" i="152" s="1"/>
  <c r="Y60" i="152"/>
  <c r="Y62" i="152" s="1"/>
  <c r="U60" i="152"/>
  <c r="U62" i="152" s="1"/>
  <c r="Q60" i="152"/>
  <c r="Q62" i="152" s="1"/>
  <c r="M60" i="152"/>
  <c r="M62" i="152" s="1"/>
  <c r="I60" i="152"/>
  <c r="I62" i="152" s="1"/>
  <c r="E60" i="152"/>
  <c r="E62" i="152" s="1"/>
  <c r="AB60" i="152"/>
  <c r="AB62" i="152" s="1"/>
  <c r="X60" i="152"/>
  <c r="X62" i="152" s="1"/>
  <c r="T60" i="152"/>
  <c r="T62" i="152" s="1"/>
  <c r="P60" i="152"/>
  <c r="P62" i="152" s="1"/>
  <c r="L60" i="152"/>
  <c r="L62" i="152" s="1"/>
  <c r="H60" i="152"/>
  <c r="H62" i="152" s="1"/>
  <c r="AA60" i="152"/>
  <c r="AA62" i="152" s="1"/>
  <c r="W60" i="152"/>
  <c r="W62" i="152" s="1"/>
  <c r="S60" i="152"/>
  <c r="S62" i="152" s="1"/>
  <c r="O60" i="152"/>
  <c r="O62" i="152" s="1"/>
  <c r="K60" i="152"/>
  <c r="K62" i="152" s="1"/>
  <c r="G60" i="152"/>
  <c r="G62" i="152" s="1"/>
  <c r="Z60" i="152"/>
  <c r="Z62" i="152" s="1"/>
  <c r="V60" i="152"/>
  <c r="V62" i="152" s="1"/>
  <c r="R60" i="152"/>
  <c r="R62" i="152" s="1"/>
  <c r="N60" i="152"/>
  <c r="N62" i="152" s="1"/>
  <c r="J60" i="152"/>
  <c r="J62" i="152" s="1"/>
  <c r="F60" i="152"/>
  <c r="F62" i="152" s="1"/>
  <c r="G25" i="152"/>
  <c r="AG62" i="150"/>
  <c r="AD62" i="151"/>
  <c r="AH62" i="151"/>
  <c r="C112" i="152"/>
  <c r="C111" i="152"/>
  <c r="D111" i="152" s="1"/>
  <c r="B22" i="152"/>
  <c r="D76" i="152" s="1"/>
  <c r="B44" i="152"/>
  <c r="AD62" i="150"/>
  <c r="AH62" i="150"/>
  <c r="AE62" i="151"/>
  <c r="B8" i="152"/>
  <c r="G27" i="152"/>
  <c r="AF62" i="149"/>
  <c r="B8" i="151"/>
  <c r="G27" i="151"/>
  <c r="B10" i="151"/>
  <c r="B34" i="151" s="1"/>
  <c r="E58" i="151" s="1"/>
  <c r="G28" i="151"/>
  <c r="B32" i="151"/>
  <c r="Z60" i="151"/>
  <c r="Z62" i="151" s="1"/>
  <c r="V60" i="151"/>
  <c r="V62" i="151" s="1"/>
  <c r="R60" i="151"/>
  <c r="R62" i="151" s="1"/>
  <c r="N60" i="151"/>
  <c r="N62" i="151" s="1"/>
  <c r="J60" i="151"/>
  <c r="J62" i="151" s="1"/>
  <c r="F60" i="151"/>
  <c r="F62" i="151" s="1"/>
  <c r="AC60" i="151"/>
  <c r="AC62" i="151" s="1"/>
  <c r="Y60" i="151"/>
  <c r="Y62" i="151" s="1"/>
  <c r="U60" i="151"/>
  <c r="U62" i="151" s="1"/>
  <c r="Q60" i="151"/>
  <c r="Q62" i="151" s="1"/>
  <c r="M60" i="151"/>
  <c r="M62" i="151" s="1"/>
  <c r="I60" i="151"/>
  <c r="I62" i="151" s="1"/>
  <c r="E60" i="151"/>
  <c r="E62" i="151" s="1"/>
  <c r="AB60" i="151"/>
  <c r="AB62" i="151" s="1"/>
  <c r="X60" i="151"/>
  <c r="X62" i="151" s="1"/>
  <c r="T60" i="151"/>
  <c r="T62" i="151" s="1"/>
  <c r="P60" i="151"/>
  <c r="P62" i="151" s="1"/>
  <c r="L60" i="151"/>
  <c r="L62" i="151" s="1"/>
  <c r="H60" i="151"/>
  <c r="H62" i="151" s="1"/>
  <c r="AA60" i="151"/>
  <c r="AA62" i="151" s="1"/>
  <c r="W60" i="151"/>
  <c r="W62" i="151" s="1"/>
  <c r="S60" i="151"/>
  <c r="S62" i="151" s="1"/>
  <c r="O60" i="151"/>
  <c r="O62" i="151" s="1"/>
  <c r="K60" i="151"/>
  <c r="K62" i="151" s="1"/>
  <c r="G60" i="151"/>
  <c r="G62" i="151" s="1"/>
  <c r="F50" i="151"/>
  <c r="E60" i="148"/>
  <c r="E62" i="148" s="1"/>
  <c r="B11" i="151"/>
  <c r="G25" i="151"/>
  <c r="AD62" i="135"/>
  <c r="AH62" i="135"/>
  <c r="AD62" i="148"/>
  <c r="AH62" i="148"/>
  <c r="B8" i="150"/>
  <c r="C112" i="151"/>
  <c r="C111" i="151"/>
  <c r="D111" i="151" s="1"/>
  <c r="B22" i="151"/>
  <c r="D76" i="151" s="1"/>
  <c r="B44" i="151"/>
  <c r="G27" i="150"/>
  <c r="B10" i="150"/>
  <c r="B34" i="150" s="1"/>
  <c r="E58" i="150" s="1"/>
  <c r="G28" i="150"/>
  <c r="B32" i="150"/>
  <c r="AA60" i="150"/>
  <c r="AA62" i="150" s="1"/>
  <c r="W60" i="150"/>
  <c r="W62" i="150" s="1"/>
  <c r="S60" i="150"/>
  <c r="S62" i="150" s="1"/>
  <c r="O60" i="150"/>
  <c r="O62" i="150" s="1"/>
  <c r="K60" i="150"/>
  <c r="K62" i="150" s="1"/>
  <c r="G60" i="150"/>
  <c r="G62" i="150" s="1"/>
  <c r="Z60" i="150"/>
  <c r="Z62" i="150" s="1"/>
  <c r="V60" i="150"/>
  <c r="V62" i="150" s="1"/>
  <c r="R60" i="150"/>
  <c r="R62" i="150" s="1"/>
  <c r="N60" i="150"/>
  <c r="N62" i="150" s="1"/>
  <c r="J60" i="150"/>
  <c r="J62" i="150" s="1"/>
  <c r="F60" i="150"/>
  <c r="F62" i="150" s="1"/>
  <c r="AC60" i="150"/>
  <c r="AC62" i="150" s="1"/>
  <c r="Y60" i="150"/>
  <c r="Y62" i="150" s="1"/>
  <c r="U60" i="150"/>
  <c r="U62" i="150" s="1"/>
  <c r="Q60" i="150"/>
  <c r="Q62" i="150" s="1"/>
  <c r="M60" i="150"/>
  <c r="M62" i="150" s="1"/>
  <c r="I60" i="150"/>
  <c r="I62" i="150" s="1"/>
  <c r="E60" i="150"/>
  <c r="E62" i="150" s="1"/>
  <c r="AB60" i="150"/>
  <c r="AB62" i="150" s="1"/>
  <c r="X60" i="150"/>
  <c r="X62" i="150" s="1"/>
  <c r="T60" i="150"/>
  <c r="T62" i="150" s="1"/>
  <c r="P60" i="150"/>
  <c r="P62" i="150" s="1"/>
  <c r="L60" i="150"/>
  <c r="L62" i="150" s="1"/>
  <c r="H60" i="150"/>
  <c r="H62" i="150" s="1"/>
  <c r="F50" i="150"/>
  <c r="AG62" i="145"/>
  <c r="AD62" i="146"/>
  <c r="AH62" i="146"/>
  <c r="AE62" i="147"/>
  <c r="Q60" i="148"/>
  <c r="Q62" i="148" s="1"/>
  <c r="AG62" i="149"/>
  <c r="B11" i="150"/>
  <c r="G25" i="150"/>
  <c r="AC62" i="144"/>
  <c r="AG62" i="144"/>
  <c r="AD62" i="145"/>
  <c r="AH62" i="145"/>
  <c r="U60" i="148"/>
  <c r="U62" i="148" s="1"/>
  <c r="C112" i="150"/>
  <c r="C111" i="150"/>
  <c r="D111" i="150" s="1"/>
  <c r="B22" i="150"/>
  <c r="D76" i="150" s="1"/>
  <c r="B44" i="150"/>
  <c r="C112" i="149"/>
  <c r="C111" i="149"/>
  <c r="D111" i="149" s="1"/>
  <c r="B22" i="149"/>
  <c r="D76" i="149" s="1"/>
  <c r="B44" i="149"/>
  <c r="AE62" i="146"/>
  <c r="AF62" i="147"/>
  <c r="B8" i="149"/>
  <c r="G27" i="149"/>
  <c r="AD62" i="144"/>
  <c r="AG62" i="147"/>
  <c r="I60" i="148"/>
  <c r="I62" i="148" s="1"/>
  <c r="Y60" i="148"/>
  <c r="Y62" i="148" s="1"/>
  <c r="AF62" i="148"/>
  <c r="B10" i="149"/>
  <c r="B34" i="149" s="1"/>
  <c r="E58" i="149" s="1"/>
  <c r="G28" i="149"/>
  <c r="B32" i="149"/>
  <c r="AA60" i="149"/>
  <c r="AA62" i="149" s="1"/>
  <c r="W60" i="149"/>
  <c r="W62" i="149" s="1"/>
  <c r="S60" i="149"/>
  <c r="S62" i="149" s="1"/>
  <c r="O60" i="149"/>
  <c r="O62" i="149" s="1"/>
  <c r="K60" i="149"/>
  <c r="K62" i="149" s="1"/>
  <c r="G60" i="149"/>
  <c r="G62" i="149" s="1"/>
  <c r="Z60" i="149"/>
  <c r="Z62" i="149" s="1"/>
  <c r="V60" i="149"/>
  <c r="V62" i="149" s="1"/>
  <c r="R60" i="149"/>
  <c r="R62" i="149" s="1"/>
  <c r="N60" i="149"/>
  <c r="N62" i="149" s="1"/>
  <c r="J60" i="149"/>
  <c r="J62" i="149" s="1"/>
  <c r="F60" i="149"/>
  <c r="F62" i="149" s="1"/>
  <c r="AC60" i="149"/>
  <c r="AC62" i="149" s="1"/>
  <c r="Y60" i="149"/>
  <c r="Y62" i="149" s="1"/>
  <c r="U60" i="149"/>
  <c r="U62" i="149" s="1"/>
  <c r="Q60" i="149"/>
  <c r="Q62" i="149" s="1"/>
  <c r="M60" i="149"/>
  <c r="M62" i="149" s="1"/>
  <c r="I60" i="149"/>
  <c r="I62" i="149" s="1"/>
  <c r="E60" i="149"/>
  <c r="E62" i="149" s="1"/>
  <c r="AB60" i="149"/>
  <c r="AB62" i="149" s="1"/>
  <c r="X60" i="149"/>
  <c r="X62" i="149" s="1"/>
  <c r="T60" i="149"/>
  <c r="T62" i="149" s="1"/>
  <c r="P60" i="149"/>
  <c r="P62" i="149" s="1"/>
  <c r="L60" i="149"/>
  <c r="L62" i="149" s="1"/>
  <c r="H60" i="149"/>
  <c r="H62" i="149" s="1"/>
  <c r="F50" i="149"/>
  <c r="M60" i="148"/>
  <c r="M62" i="148" s="1"/>
  <c r="AC60" i="148"/>
  <c r="AC62" i="148" s="1"/>
  <c r="AG62" i="148"/>
  <c r="B11" i="149"/>
  <c r="G25" i="149"/>
  <c r="B43" i="149"/>
  <c r="B10" i="148"/>
  <c r="B34" i="148" s="1"/>
  <c r="E58" i="148" s="1"/>
  <c r="AE62" i="145"/>
  <c r="AD62" i="143"/>
  <c r="AH62" i="143"/>
  <c r="AG62" i="146"/>
  <c r="AD62" i="147"/>
  <c r="AH62" i="147"/>
  <c r="C112" i="148"/>
  <c r="C111" i="148"/>
  <c r="D111" i="148" s="1"/>
  <c r="G27" i="148"/>
  <c r="B8" i="148"/>
  <c r="B43" i="148"/>
  <c r="G25" i="148"/>
  <c r="B11" i="148"/>
  <c r="B32" i="148"/>
  <c r="G28" i="148"/>
  <c r="B22" i="148"/>
  <c r="D76" i="148" s="1"/>
  <c r="G60" i="148"/>
  <c r="G62" i="148" s="1"/>
  <c r="K60" i="148"/>
  <c r="K62" i="148" s="1"/>
  <c r="O60" i="148"/>
  <c r="O62" i="148" s="1"/>
  <c r="S60" i="148"/>
  <c r="S62" i="148" s="1"/>
  <c r="W60" i="148"/>
  <c r="W62" i="148" s="1"/>
  <c r="AA60" i="148"/>
  <c r="AA62" i="148" s="1"/>
  <c r="AE62" i="148"/>
  <c r="H60" i="148"/>
  <c r="H62" i="148" s="1"/>
  <c r="L60" i="148"/>
  <c r="L62" i="148" s="1"/>
  <c r="P60" i="148"/>
  <c r="P62" i="148" s="1"/>
  <c r="T60" i="148"/>
  <c r="T62" i="148" s="1"/>
  <c r="X60" i="148"/>
  <c r="X62" i="148" s="1"/>
  <c r="AB60" i="148"/>
  <c r="AB62" i="148" s="1"/>
  <c r="D63" i="148"/>
  <c r="D65" i="148" s="1"/>
  <c r="D67" i="148" s="1"/>
  <c r="F60" i="148"/>
  <c r="F62" i="148" s="1"/>
  <c r="J60" i="148"/>
  <c r="J62" i="148" s="1"/>
  <c r="N60" i="148"/>
  <c r="N62" i="148" s="1"/>
  <c r="R60" i="148"/>
  <c r="R62" i="148" s="1"/>
  <c r="V60" i="148"/>
  <c r="V62" i="148" s="1"/>
  <c r="B8" i="147"/>
  <c r="G27" i="147"/>
  <c r="AF62" i="146"/>
  <c r="B10" i="147"/>
  <c r="B34" i="147" s="1"/>
  <c r="E58" i="147" s="1"/>
  <c r="G28" i="147"/>
  <c r="B32" i="147"/>
  <c r="AB60" i="147"/>
  <c r="AB62" i="147" s="1"/>
  <c r="X60" i="147"/>
  <c r="X62" i="147" s="1"/>
  <c r="T60" i="147"/>
  <c r="T62" i="147" s="1"/>
  <c r="P60" i="147"/>
  <c r="P62" i="147" s="1"/>
  <c r="L60" i="147"/>
  <c r="L62" i="147" s="1"/>
  <c r="H60" i="147"/>
  <c r="H62" i="147" s="1"/>
  <c r="AA60" i="147"/>
  <c r="AA62" i="147" s="1"/>
  <c r="W60" i="147"/>
  <c r="W62" i="147" s="1"/>
  <c r="S60" i="147"/>
  <c r="S62" i="147" s="1"/>
  <c r="O60" i="147"/>
  <c r="O62" i="147" s="1"/>
  <c r="K60" i="147"/>
  <c r="K62" i="147" s="1"/>
  <c r="G60" i="147"/>
  <c r="G62" i="147" s="1"/>
  <c r="Z60" i="147"/>
  <c r="Z62" i="147" s="1"/>
  <c r="V60" i="147"/>
  <c r="V62" i="147" s="1"/>
  <c r="R60" i="147"/>
  <c r="R62" i="147" s="1"/>
  <c r="N60" i="147"/>
  <c r="N62" i="147" s="1"/>
  <c r="J60" i="147"/>
  <c r="J62" i="147" s="1"/>
  <c r="F60" i="147"/>
  <c r="F62" i="147" s="1"/>
  <c r="AC60" i="147"/>
  <c r="AC62" i="147" s="1"/>
  <c r="Y60" i="147"/>
  <c r="Y62" i="147" s="1"/>
  <c r="U60" i="147"/>
  <c r="U62" i="147" s="1"/>
  <c r="Q60" i="147"/>
  <c r="Q62" i="147" s="1"/>
  <c r="M60" i="147"/>
  <c r="M62" i="147" s="1"/>
  <c r="I60" i="147"/>
  <c r="I62" i="147" s="1"/>
  <c r="E60" i="147"/>
  <c r="E62" i="147" s="1"/>
  <c r="F50" i="147"/>
  <c r="B11" i="147"/>
  <c r="G25" i="147"/>
  <c r="AE62" i="143"/>
  <c r="C112" i="147"/>
  <c r="C111" i="147"/>
  <c r="D111" i="147" s="1"/>
  <c r="B22" i="147"/>
  <c r="D76" i="147" s="1"/>
  <c r="B44" i="147"/>
  <c r="M60" i="144"/>
  <c r="M62" i="144" s="1"/>
  <c r="AF62" i="144"/>
  <c r="B11" i="146"/>
  <c r="G25" i="146"/>
  <c r="G60" i="146"/>
  <c r="G62" i="146" s="1"/>
  <c r="O60" i="146"/>
  <c r="O62" i="146" s="1"/>
  <c r="W60" i="146"/>
  <c r="W62" i="146" s="1"/>
  <c r="C112" i="146"/>
  <c r="C111" i="146"/>
  <c r="D111" i="146" s="1"/>
  <c r="B22" i="146"/>
  <c r="D76" i="146" s="1"/>
  <c r="B44" i="146"/>
  <c r="H60" i="146"/>
  <c r="H62" i="146" s="1"/>
  <c r="P60" i="146"/>
  <c r="P62" i="146" s="1"/>
  <c r="X60" i="146"/>
  <c r="X62" i="146" s="1"/>
  <c r="B8" i="146"/>
  <c r="G27" i="146"/>
  <c r="K60" i="146"/>
  <c r="K62" i="146" s="1"/>
  <c r="S60" i="146"/>
  <c r="S62" i="146" s="1"/>
  <c r="AF62" i="145"/>
  <c r="B10" i="146"/>
  <c r="B34" i="146" s="1"/>
  <c r="E58" i="146" s="1"/>
  <c r="G28" i="146"/>
  <c r="B32" i="146"/>
  <c r="Z60" i="146"/>
  <c r="Z62" i="146" s="1"/>
  <c r="V60" i="146"/>
  <c r="V62" i="146" s="1"/>
  <c r="R60" i="146"/>
  <c r="R62" i="146" s="1"/>
  <c r="N60" i="146"/>
  <c r="N62" i="146" s="1"/>
  <c r="J60" i="146"/>
  <c r="J62" i="146" s="1"/>
  <c r="F60" i="146"/>
  <c r="F62" i="146" s="1"/>
  <c r="AC60" i="146"/>
  <c r="AC62" i="146" s="1"/>
  <c r="Y60" i="146"/>
  <c r="Y62" i="146" s="1"/>
  <c r="U60" i="146"/>
  <c r="U62" i="146" s="1"/>
  <c r="Q60" i="146"/>
  <c r="Q62" i="146" s="1"/>
  <c r="M60" i="146"/>
  <c r="M62" i="146" s="1"/>
  <c r="I60" i="146"/>
  <c r="I62" i="146" s="1"/>
  <c r="E60" i="146"/>
  <c r="E62" i="146" s="1"/>
  <c r="L60" i="146"/>
  <c r="L62" i="146" s="1"/>
  <c r="T60" i="146"/>
  <c r="T62" i="146" s="1"/>
  <c r="AB60" i="146"/>
  <c r="AB62" i="146" s="1"/>
  <c r="B8" i="145"/>
  <c r="G27" i="145"/>
  <c r="AE62" i="144"/>
  <c r="B10" i="145"/>
  <c r="B34" i="145" s="1"/>
  <c r="E58" i="145" s="1"/>
  <c r="G28" i="145"/>
  <c r="B32" i="145"/>
  <c r="Z60" i="145"/>
  <c r="Z62" i="145" s="1"/>
  <c r="V60" i="145"/>
  <c r="V62" i="145" s="1"/>
  <c r="R60" i="145"/>
  <c r="R62" i="145" s="1"/>
  <c r="N60" i="145"/>
  <c r="N62" i="145" s="1"/>
  <c r="J60" i="145"/>
  <c r="J62" i="145" s="1"/>
  <c r="F60" i="145"/>
  <c r="F62" i="145" s="1"/>
  <c r="AC60" i="145"/>
  <c r="AC62" i="145" s="1"/>
  <c r="Y60" i="145"/>
  <c r="Y62" i="145" s="1"/>
  <c r="U60" i="145"/>
  <c r="U62" i="145" s="1"/>
  <c r="Q60" i="145"/>
  <c r="Q62" i="145" s="1"/>
  <c r="M60" i="145"/>
  <c r="M62" i="145" s="1"/>
  <c r="I60" i="145"/>
  <c r="I62" i="145" s="1"/>
  <c r="E60" i="145"/>
  <c r="E62" i="145" s="1"/>
  <c r="AB60" i="145"/>
  <c r="AB62" i="145" s="1"/>
  <c r="X60" i="145"/>
  <c r="X62" i="145" s="1"/>
  <c r="T60" i="145"/>
  <c r="T62" i="145" s="1"/>
  <c r="P60" i="145"/>
  <c r="P62" i="145" s="1"/>
  <c r="L60" i="145"/>
  <c r="L62" i="145" s="1"/>
  <c r="H60" i="145"/>
  <c r="H62" i="145" s="1"/>
  <c r="AA60" i="145"/>
  <c r="AA62" i="145" s="1"/>
  <c r="W60" i="145"/>
  <c r="W62" i="145" s="1"/>
  <c r="S60" i="145"/>
  <c r="S62" i="145" s="1"/>
  <c r="O60" i="145"/>
  <c r="O62" i="145" s="1"/>
  <c r="K60" i="145"/>
  <c r="K62" i="145" s="1"/>
  <c r="G60" i="145"/>
  <c r="G62" i="145" s="1"/>
  <c r="F50" i="145"/>
  <c r="AD62" i="137"/>
  <c r="AH62" i="137"/>
  <c r="AH62" i="144"/>
  <c r="B11" i="145"/>
  <c r="G25" i="145"/>
  <c r="AF62" i="142"/>
  <c r="C112" i="145"/>
  <c r="C111" i="145"/>
  <c r="D111" i="145" s="1"/>
  <c r="B22" i="145"/>
  <c r="D76" i="145" s="1"/>
  <c r="B44" i="145"/>
  <c r="C112" i="144"/>
  <c r="C111" i="144"/>
  <c r="D111" i="144" s="1"/>
  <c r="B43" i="144"/>
  <c r="G25" i="144"/>
  <c r="B11" i="144"/>
  <c r="AB60" i="144"/>
  <c r="AB62" i="144" s="1"/>
  <c r="X60" i="144"/>
  <c r="X62" i="144" s="1"/>
  <c r="T60" i="144"/>
  <c r="T62" i="144" s="1"/>
  <c r="P60" i="144"/>
  <c r="P62" i="144" s="1"/>
  <c r="L60" i="144"/>
  <c r="L62" i="144" s="1"/>
  <c r="H60" i="144"/>
  <c r="H62" i="144" s="1"/>
  <c r="AA60" i="144"/>
  <c r="AA62" i="144" s="1"/>
  <c r="W60" i="144"/>
  <c r="W62" i="144" s="1"/>
  <c r="S60" i="144"/>
  <c r="S62" i="144" s="1"/>
  <c r="O60" i="144"/>
  <c r="O62" i="144" s="1"/>
  <c r="K60" i="144"/>
  <c r="K62" i="144" s="1"/>
  <c r="G60" i="144"/>
  <c r="G62" i="144" s="1"/>
  <c r="Z60" i="144"/>
  <c r="Z62" i="144" s="1"/>
  <c r="V60" i="144"/>
  <c r="V62" i="144" s="1"/>
  <c r="R60" i="144"/>
  <c r="R62" i="144" s="1"/>
  <c r="N60" i="144"/>
  <c r="N62" i="144" s="1"/>
  <c r="J60" i="144"/>
  <c r="J62" i="144" s="1"/>
  <c r="F60" i="144"/>
  <c r="F62" i="144" s="1"/>
  <c r="Q60" i="144"/>
  <c r="Q62" i="144" s="1"/>
  <c r="AD62" i="138"/>
  <c r="AH62" i="138"/>
  <c r="AF62" i="140"/>
  <c r="AG62" i="141"/>
  <c r="B8" i="144"/>
  <c r="B22" i="144"/>
  <c r="D76" i="144" s="1"/>
  <c r="G27" i="144"/>
  <c r="B32" i="144"/>
  <c r="B44" i="144"/>
  <c r="E60" i="144"/>
  <c r="E62" i="144" s="1"/>
  <c r="U60" i="144"/>
  <c r="U62" i="144" s="1"/>
  <c r="AE62" i="142"/>
  <c r="AF62" i="143"/>
  <c r="B10" i="144"/>
  <c r="B34" i="144" s="1"/>
  <c r="E58" i="144" s="1"/>
  <c r="G28" i="144"/>
  <c r="I60" i="144"/>
  <c r="I62" i="144" s="1"/>
  <c r="Y60" i="144"/>
  <c r="Y62" i="144" s="1"/>
  <c r="AG62" i="143"/>
  <c r="L60" i="136"/>
  <c r="L62" i="136" s="1"/>
  <c r="T60" i="142"/>
  <c r="T62" i="142" s="1"/>
  <c r="B8" i="143"/>
  <c r="G27" i="143"/>
  <c r="H60" i="142"/>
  <c r="H62" i="142" s="1"/>
  <c r="X60" i="142"/>
  <c r="X62" i="142" s="1"/>
  <c r="B10" i="143"/>
  <c r="B34" i="143" s="1"/>
  <c r="E58" i="143" s="1"/>
  <c r="G28" i="143"/>
  <c r="B32" i="143"/>
  <c r="AB60" i="143"/>
  <c r="AB62" i="143" s="1"/>
  <c r="X60" i="143"/>
  <c r="X62" i="143" s="1"/>
  <c r="T60" i="143"/>
  <c r="T62" i="143" s="1"/>
  <c r="P60" i="143"/>
  <c r="P62" i="143" s="1"/>
  <c r="L60" i="143"/>
  <c r="L62" i="143" s="1"/>
  <c r="H60" i="143"/>
  <c r="H62" i="143" s="1"/>
  <c r="AA60" i="143"/>
  <c r="AA62" i="143" s="1"/>
  <c r="W60" i="143"/>
  <c r="W62" i="143" s="1"/>
  <c r="S60" i="143"/>
  <c r="S62" i="143" s="1"/>
  <c r="O60" i="143"/>
  <c r="O62" i="143" s="1"/>
  <c r="K60" i="143"/>
  <c r="K62" i="143" s="1"/>
  <c r="G60" i="143"/>
  <c r="G62" i="143" s="1"/>
  <c r="Z60" i="143"/>
  <c r="Z62" i="143" s="1"/>
  <c r="V60" i="143"/>
  <c r="V62" i="143" s="1"/>
  <c r="R60" i="143"/>
  <c r="R62" i="143" s="1"/>
  <c r="N60" i="143"/>
  <c r="N62" i="143" s="1"/>
  <c r="J60" i="143"/>
  <c r="J62" i="143" s="1"/>
  <c r="F60" i="143"/>
  <c r="F62" i="143" s="1"/>
  <c r="AC60" i="143"/>
  <c r="AC62" i="143" s="1"/>
  <c r="Y60" i="143"/>
  <c r="Y62" i="143" s="1"/>
  <c r="U60" i="143"/>
  <c r="U62" i="143" s="1"/>
  <c r="Q60" i="143"/>
  <c r="Q62" i="143" s="1"/>
  <c r="M60" i="143"/>
  <c r="M62" i="143" s="1"/>
  <c r="I60" i="143"/>
  <c r="I62" i="143" s="1"/>
  <c r="E60" i="143"/>
  <c r="E62" i="143" s="1"/>
  <c r="F50" i="143"/>
  <c r="L60" i="142"/>
  <c r="L62" i="142" s="1"/>
  <c r="AB60" i="142"/>
  <c r="AB62" i="142" s="1"/>
  <c r="AG62" i="142"/>
  <c r="B11" i="143"/>
  <c r="G25" i="143"/>
  <c r="AE62" i="139"/>
  <c r="AE62" i="140"/>
  <c r="AF62" i="141"/>
  <c r="P60" i="142"/>
  <c r="P62" i="142" s="1"/>
  <c r="C112" i="143"/>
  <c r="C111" i="143"/>
  <c r="D111" i="143" s="1"/>
  <c r="B22" i="143"/>
  <c r="D76" i="143" s="1"/>
  <c r="B44" i="143"/>
  <c r="G28" i="142"/>
  <c r="Y92" i="142" s="1"/>
  <c r="Y66" i="142" s="1"/>
  <c r="B8" i="142"/>
  <c r="B32" i="142"/>
  <c r="B10" i="142"/>
  <c r="B34" i="142" s="1"/>
  <c r="E58" i="142" s="1"/>
  <c r="G25" i="142"/>
  <c r="J35" i="142" s="1"/>
  <c r="B11" i="142"/>
  <c r="G27" i="142"/>
  <c r="R62" i="121"/>
  <c r="AG62" i="139"/>
  <c r="AG62" i="140"/>
  <c r="AD62" i="141"/>
  <c r="AH62" i="141"/>
  <c r="C112" i="142"/>
  <c r="C111" i="142"/>
  <c r="D111" i="142" s="1"/>
  <c r="B22" i="142"/>
  <c r="D76" i="142" s="1"/>
  <c r="B44" i="142"/>
  <c r="E60" i="142"/>
  <c r="E62" i="142" s="1"/>
  <c r="I60" i="142"/>
  <c r="I62" i="142" s="1"/>
  <c r="M60" i="142"/>
  <c r="M62" i="142" s="1"/>
  <c r="Q60" i="142"/>
  <c r="Q62" i="142" s="1"/>
  <c r="U60" i="142"/>
  <c r="U62" i="142" s="1"/>
  <c r="Y60" i="142"/>
  <c r="Y62" i="142" s="1"/>
  <c r="AC60" i="142"/>
  <c r="AC62" i="142" s="1"/>
  <c r="AG62" i="124"/>
  <c r="AD62" i="125"/>
  <c r="AH62" i="125"/>
  <c r="AG62" i="129"/>
  <c r="AD62" i="130"/>
  <c r="AH62" i="130"/>
  <c r="AG62" i="133"/>
  <c r="AD62" i="134"/>
  <c r="AH62" i="134"/>
  <c r="AG62" i="138"/>
  <c r="AD62" i="139"/>
  <c r="AH62" i="139"/>
  <c r="AD62" i="140"/>
  <c r="AH62" i="140"/>
  <c r="AE62" i="141"/>
  <c r="F60" i="142"/>
  <c r="F62" i="142" s="1"/>
  <c r="J60" i="142"/>
  <c r="J62" i="142" s="1"/>
  <c r="N60" i="142"/>
  <c r="N62" i="142" s="1"/>
  <c r="R60" i="142"/>
  <c r="R62" i="142" s="1"/>
  <c r="V60" i="142"/>
  <c r="V62" i="142" s="1"/>
  <c r="Z60" i="142"/>
  <c r="Z62" i="142" s="1"/>
  <c r="AD62" i="142"/>
  <c r="AH62" i="142"/>
  <c r="G60" i="142"/>
  <c r="G62" i="142" s="1"/>
  <c r="K60" i="142"/>
  <c r="K62" i="142" s="1"/>
  <c r="O60" i="142"/>
  <c r="O62" i="142" s="1"/>
  <c r="S60" i="142"/>
  <c r="S62" i="142" s="1"/>
  <c r="W60" i="142"/>
  <c r="W62" i="142" s="1"/>
  <c r="C112" i="141"/>
  <c r="C111" i="141"/>
  <c r="D111" i="141" s="1"/>
  <c r="B22" i="141"/>
  <c r="D76" i="141" s="1"/>
  <c r="B44" i="141"/>
  <c r="B8" i="141"/>
  <c r="G27" i="141"/>
  <c r="B10" i="141"/>
  <c r="B34" i="141" s="1"/>
  <c r="E58" i="141" s="1"/>
  <c r="G28" i="141"/>
  <c r="B32" i="141"/>
  <c r="AB60" i="141"/>
  <c r="AB62" i="141" s="1"/>
  <c r="X60" i="141"/>
  <c r="X62" i="141" s="1"/>
  <c r="T60" i="141"/>
  <c r="T62" i="141" s="1"/>
  <c r="P60" i="141"/>
  <c r="P62" i="141" s="1"/>
  <c r="L60" i="141"/>
  <c r="L62" i="141" s="1"/>
  <c r="H60" i="141"/>
  <c r="H62" i="141" s="1"/>
  <c r="AA60" i="141"/>
  <c r="AA62" i="141" s="1"/>
  <c r="W60" i="141"/>
  <c r="W62" i="141" s="1"/>
  <c r="S60" i="141"/>
  <c r="S62" i="141" s="1"/>
  <c r="O60" i="141"/>
  <c r="O62" i="141" s="1"/>
  <c r="K60" i="141"/>
  <c r="K62" i="141" s="1"/>
  <c r="G60" i="141"/>
  <c r="G62" i="141" s="1"/>
  <c r="Z60" i="141"/>
  <c r="Z62" i="141" s="1"/>
  <c r="V60" i="141"/>
  <c r="V62" i="141" s="1"/>
  <c r="R60" i="141"/>
  <c r="R62" i="141" s="1"/>
  <c r="N60" i="141"/>
  <c r="N62" i="141" s="1"/>
  <c r="J60" i="141"/>
  <c r="J62" i="141" s="1"/>
  <c r="F60" i="141"/>
  <c r="F62" i="141" s="1"/>
  <c r="AC60" i="141"/>
  <c r="AC62" i="141" s="1"/>
  <c r="Y60" i="141"/>
  <c r="Y62" i="141" s="1"/>
  <c r="U60" i="141"/>
  <c r="U62" i="141" s="1"/>
  <c r="Q60" i="141"/>
  <c r="Q62" i="141" s="1"/>
  <c r="M60" i="141"/>
  <c r="M62" i="141" s="1"/>
  <c r="I60" i="141"/>
  <c r="I62" i="141" s="1"/>
  <c r="E60" i="141"/>
  <c r="E62" i="141" s="1"/>
  <c r="F50" i="141"/>
  <c r="B11" i="141"/>
  <c r="G25" i="141"/>
  <c r="B43" i="141"/>
  <c r="B11" i="140"/>
  <c r="G25" i="140"/>
  <c r="G50" i="140"/>
  <c r="AB62" i="127"/>
  <c r="C112" i="140"/>
  <c r="C111" i="140"/>
  <c r="D111" i="140" s="1"/>
  <c r="B22" i="140"/>
  <c r="D76" i="140" s="1"/>
  <c r="B44" i="140"/>
  <c r="B8" i="140"/>
  <c r="G27" i="140"/>
  <c r="AE62" i="137"/>
  <c r="AE62" i="138"/>
  <c r="AF62" i="139"/>
  <c r="B10" i="140"/>
  <c r="B34" i="140" s="1"/>
  <c r="E58" i="140" s="1"/>
  <c r="G28" i="140"/>
  <c r="B32" i="140"/>
  <c r="AA60" i="140"/>
  <c r="AA62" i="140" s="1"/>
  <c r="W60" i="140"/>
  <c r="W62" i="140" s="1"/>
  <c r="S60" i="140"/>
  <c r="S62" i="140" s="1"/>
  <c r="O60" i="140"/>
  <c r="O62" i="140" s="1"/>
  <c r="K60" i="140"/>
  <c r="K62" i="140" s="1"/>
  <c r="G60" i="140"/>
  <c r="G62" i="140" s="1"/>
  <c r="Z60" i="140"/>
  <c r="Z62" i="140" s="1"/>
  <c r="V60" i="140"/>
  <c r="V62" i="140" s="1"/>
  <c r="R60" i="140"/>
  <c r="R62" i="140" s="1"/>
  <c r="N60" i="140"/>
  <c r="N62" i="140" s="1"/>
  <c r="J60" i="140"/>
  <c r="J62" i="140" s="1"/>
  <c r="F60" i="140"/>
  <c r="F62" i="140" s="1"/>
  <c r="AC60" i="140"/>
  <c r="AC62" i="140" s="1"/>
  <c r="Y60" i="140"/>
  <c r="Y62" i="140" s="1"/>
  <c r="U60" i="140"/>
  <c r="U62" i="140" s="1"/>
  <c r="Q60" i="140"/>
  <c r="Q62" i="140" s="1"/>
  <c r="M60" i="140"/>
  <c r="M62" i="140" s="1"/>
  <c r="I60" i="140"/>
  <c r="I62" i="140" s="1"/>
  <c r="E60" i="140"/>
  <c r="E62" i="140" s="1"/>
  <c r="AB60" i="140"/>
  <c r="AB62" i="140" s="1"/>
  <c r="X60" i="140"/>
  <c r="X62" i="140" s="1"/>
  <c r="T60" i="140"/>
  <c r="T62" i="140" s="1"/>
  <c r="P60" i="140"/>
  <c r="P62" i="140" s="1"/>
  <c r="L60" i="140"/>
  <c r="L62" i="140" s="1"/>
  <c r="H60" i="140"/>
  <c r="H62" i="140" s="1"/>
  <c r="AF62" i="138"/>
  <c r="B10" i="139"/>
  <c r="B34" i="139" s="1"/>
  <c r="E58" i="139" s="1"/>
  <c r="G28" i="139"/>
  <c r="B32" i="139"/>
  <c r="AA60" i="139"/>
  <c r="AA62" i="139" s="1"/>
  <c r="W60" i="139"/>
  <c r="W62" i="139" s="1"/>
  <c r="S60" i="139"/>
  <c r="S62" i="139" s="1"/>
  <c r="O60" i="139"/>
  <c r="O62" i="139" s="1"/>
  <c r="K60" i="139"/>
  <c r="K62" i="139" s="1"/>
  <c r="G60" i="139"/>
  <c r="G62" i="139" s="1"/>
  <c r="Z60" i="139"/>
  <c r="Z62" i="139" s="1"/>
  <c r="V60" i="139"/>
  <c r="V62" i="139" s="1"/>
  <c r="R60" i="139"/>
  <c r="R62" i="139" s="1"/>
  <c r="N60" i="139"/>
  <c r="N62" i="139" s="1"/>
  <c r="J60" i="139"/>
  <c r="J62" i="139" s="1"/>
  <c r="F60" i="139"/>
  <c r="F62" i="139" s="1"/>
  <c r="AC60" i="139"/>
  <c r="AC62" i="139" s="1"/>
  <c r="Y60" i="139"/>
  <c r="Y62" i="139" s="1"/>
  <c r="U60" i="139"/>
  <c r="U62" i="139" s="1"/>
  <c r="Q60" i="139"/>
  <c r="Q62" i="139" s="1"/>
  <c r="M60" i="139"/>
  <c r="M62" i="139" s="1"/>
  <c r="I60" i="139"/>
  <c r="I62" i="139" s="1"/>
  <c r="E60" i="139"/>
  <c r="E62" i="139" s="1"/>
  <c r="AB60" i="139"/>
  <c r="AB62" i="139" s="1"/>
  <c r="X60" i="139"/>
  <c r="X62" i="139" s="1"/>
  <c r="T60" i="139"/>
  <c r="T62" i="139" s="1"/>
  <c r="P60" i="139"/>
  <c r="P62" i="139" s="1"/>
  <c r="L60" i="139"/>
  <c r="L62" i="139" s="1"/>
  <c r="H60" i="139"/>
  <c r="H62" i="139" s="1"/>
  <c r="F50" i="139"/>
  <c r="B11" i="139"/>
  <c r="G25" i="139"/>
  <c r="C112" i="139"/>
  <c r="C111" i="139"/>
  <c r="D111" i="139" s="1"/>
  <c r="B22" i="139"/>
  <c r="D76" i="139" s="1"/>
  <c r="B44" i="139"/>
  <c r="B8" i="139"/>
  <c r="G27" i="139"/>
  <c r="C112" i="138"/>
  <c r="C111" i="138"/>
  <c r="D111" i="138" s="1"/>
  <c r="B8" i="138"/>
  <c r="G27" i="138"/>
  <c r="AG62" i="115"/>
  <c r="AD62" i="116"/>
  <c r="AG62" i="123"/>
  <c r="AD62" i="124"/>
  <c r="AH62" i="124"/>
  <c r="AG62" i="128"/>
  <c r="AD62" i="129"/>
  <c r="AH62" i="129"/>
  <c r="AD62" i="133"/>
  <c r="AH62" i="133"/>
  <c r="AE62" i="134"/>
  <c r="AE62" i="136"/>
  <c r="AF62" i="137"/>
  <c r="B10" i="138"/>
  <c r="B34" i="138" s="1"/>
  <c r="E58" i="138" s="1"/>
  <c r="G28" i="138"/>
  <c r="B32" i="138"/>
  <c r="AA60" i="138"/>
  <c r="AA62" i="138" s="1"/>
  <c r="W60" i="138"/>
  <c r="W62" i="138" s="1"/>
  <c r="S60" i="138"/>
  <c r="S62" i="138" s="1"/>
  <c r="O60" i="138"/>
  <c r="O62" i="138" s="1"/>
  <c r="K60" i="138"/>
  <c r="K62" i="138" s="1"/>
  <c r="G60" i="138"/>
  <c r="G62" i="138" s="1"/>
  <c r="Z60" i="138"/>
  <c r="Z62" i="138" s="1"/>
  <c r="V60" i="138"/>
  <c r="V62" i="138" s="1"/>
  <c r="R60" i="138"/>
  <c r="R62" i="138" s="1"/>
  <c r="N60" i="138"/>
  <c r="N62" i="138" s="1"/>
  <c r="J60" i="138"/>
  <c r="J62" i="138" s="1"/>
  <c r="F60" i="138"/>
  <c r="F62" i="138" s="1"/>
  <c r="AC60" i="138"/>
  <c r="AC62" i="138" s="1"/>
  <c r="Y60" i="138"/>
  <c r="Y62" i="138" s="1"/>
  <c r="U60" i="138"/>
  <c r="U62" i="138" s="1"/>
  <c r="Q60" i="138"/>
  <c r="Q62" i="138" s="1"/>
  <c r="M60" i="138"/>
  <c r="M62" i="138" s="1"/>
  <c r="I60" i="138"/>
  <c r="I62" i="138" s="1"/>
  <c r="E60" i="138"/>
  <c r="E62" i="138" s="1"/>
  <c r="AB60" i="138"/>
  <c r="AB62" i="138" s="1"/>
  <c r="X60" i="138"/>
  <c r="X62" i="138" s="1"/>
  <c r="T60" i="138"/>
  <c r="T62" i="138" s="1"/>
  <c r="P60" i="138"/>
  <c r="P62" i="138" s="1"/>
  <c r="L60" i="138"/>
  <c r="L62" i="138" s="1"/>
  <c r="H60" i="138"/>
  <c r="H62" i="138" s="1"/>
  <c r="T62" i="136"/>
  <c r="D63" i="136"/>
  <c r="D65" i="136" s="1"/>
  <c r="D67" i="136" s="1"/>
  <c r="AF62" i="136"/>
  <c r="AG62" i="137"/>
  <c r="B11" i="138"/>
  <c r="G25" i="138"/>
  <c r="B43" i="138"/>
  <c r="G50" i="138"/>
  <c r="B22" i="138"/>
  <c r="D76" i="138" s="1"/>
  <c r="B44" i="138"/>
  <c r="AE62" i="135"/>
  <c r="AB60" i="136"/>
  <c r="AB62" i="136" s="1"/>
  <c r="AG62" i="136"/>
  <c r="B10" i="137"/>
  <c r="B34" i="137" s="1"/>
  <c r="E58" i="137" s="1"/>
  <c r="G28" i="137"/>
  <c r="B32" i="137"/>
  <c r="AC60" i="137"/>
  <c r="AC62" i="137" s="1"/>
  <c r="Y60" i="137"/>
  <c r="Y62" i="137" s="1"/>
  <c r="U60" i="137"/>
  <c r="U62" i="137" s="1"/>
  <c r="Q60" i="137"/>
  <c r="Q62" i="137" s="1"/>
  <c r="M60" i="137"/>
  <c r="M62" i="137" s="1"/>
  <c r="I60" i="137"/>
  <c r="I62" i="137" s="1"/>
  <c r="E60" i="137"/>
  <c r="E62" i="137" s="1"/>
  <c r="AB60" i="137"/>
  <c r="AB62" i="137" s="1"/>
  <c r="X60" i="137"/>
  <c r="X62" i="137" s="1"/>
  <c r="T60" i="137"/>
  <c r="T62" i="137" s="1"/>
  <c r="P60" i="137"/>
  <c r="P62" i="137" s="1"/>
  <c r="L60" i="137"/>
  <c r="L62" i="137" s="1"/>
  <c r="H60" i="137"/>
  <c r="H62" i="137" s="1"/>
  <c r="AA60" i="137"/>
  <c r="AA62" i="137" s="1"/>
  <c r="W60" i="137"/>
  <c r="W62" i="137" s="1"/>
  <c r="S60" i="137"/>
  <c r="S62" i="137" s="1"/>
  <c r="O60" i="137"/>
  <c r="O62" i="137" s="1"/>
  <c r="K60" i="137"/>
  <c r="K62" i="137" s="1"/>
  <c r="G60" i="137"/>
  <c r="G62" i="137" s="1"/>
  <c r="Z60" i="137"/>
  <c r="Z62" i="137" s="1"/>
  <c r="V60" i="137"/>
  <c r="V62" i="137" s="1"/>
  <c r="R60" i="137"/>
  <c r="R62" i="137" s="1"/>
  <c r="N60" i="137"/>
  <c r="N62" i="137" s="1"/>
  <c r="J60" i="137"/>
  <c r="J62" i="137" s="1"/>
  <c r="F60" i="137"/>
  <c r="F62" i="137" s="1"/>
  <c r="F50" i="137"/>
  <c r="B11" i="137"/>
  <c r="G25" i="137"/>
  <c r="C112" i="137"/>
  <c r="C111" i="137"/>
  <c r="D111" i="137" s="1"/>
  <c r="B22" i="137"/>
  <c r="D76" i="137" s="1"/>
  <c r="B44" i="137"/>
  <c r="B8" i="137"/>
  <c r="G27" i="137"/>
  <c r="G27" i="136"/>
  <c r="B8" i="136"/>
  <c r="AG62" i="131"/>
  <c r="AD62" i="132"/>
  <c r="AH62" i="132"/>
  <c r="AF62" i="135"/>
  <c r="B10" i="136"/>
  <c r="B34" i="136" s="1"/>
  <c r="E58" i="136" s="1"/>
  <c r="G28" i="136"/>
  <c r="B32" i="136"/>
  <c r="Z60" i="136"/>
  <c r="Z62" i="136" s="1"/>
  <c r="V60" i="136"/>
  <c r="V62" i="136" s="1"/>
  <c r="R60" i="136"/>
  <c r="R62" i="136" s="1"/>
  <c r="N60" i="136"/>
  <c r="N62" i="136" s="1"/>
  <c r="J60" i="136"/>
  <c r="J62" i="136" s="1"/>
  <c r="F60" i="136"/>
  <c r="F62" i="136" s="1"/>
  <c r="AC60" i="136"/>
  <c r="AC62" i="136" s="1"/>
  <c r="Y60" i="136"/>
  <c r="Y62" i="136" s="1"/>
  <c r="U60" i="136"/>
  <c r="U62" i="136" s="1"/>
  <c r="Q60" i="136"/>
  <c r="Q62" i="136" s="1"/>
  <c r="M60" i="136"/>
  <c r="M62" i="136" s="1"/>
  <c r="I60" i="136"/>
  <c r="I62" i="136" s="1"/>
  <c r="E60" i="136"/>
  <c r="E62" i="136" s="1"/>
  <c r="F50" i="136"/>
  <c r="G60" i="136"/>
  <c r="G62" i="136" s="1"/>
  <c r="O60" i="136"/>
  <c r="O62" i="136" s="1"/>
  <c r="W60" i="136"/>
  <c r="W62" i="136" s="1"/>
  <c r="AD62" i="136"/>
  <c r="AH62" i="136"/>
  <c r="AG62" i="130"/>
  <c r="AD62" i="131"/>
  <c r="AH62" i="131"/>
  <c r="AG62" i="134"/>
  <c r="AG62" i="135"/>
  <c r="B11" i="136"/>
  <c r="G25" i="136"/>
  <c r="H60" i="136"/>
  <c r="H62" i="136" s="1"/>
  <c r="P60" i="136"/>
  <c r="P62" i="136" s="1"/>
  <c r="X60" i="136"/>
  <c r="X62" i="136" s="1"/>
  <c r="C112" i="136"/>
  <c r="C111" i="136"/>
  <c r="D111" i="136" s="1"/>
  <c r="B22" i="136"/>
  <c r="D76" i="136" s="1"/>
  <c r="B44" i="136"/>
  <c r="K60" i="136"/>
  <c r="K62" i="136" s="1"/>
  <c r="S60" i="136"/>
  <c r="S62" i="136" s="1"/>
  <c r="AA60" i="136"/>
  <c r="AA62" i="136" s="1"/>
  <c r="B11" i="135"/>
  <c r="G25" i="135"/>
  <c r="C112" i="135"/>
  <c r="C111" i="135"/>
  <c r="D111" i="135" s="1"/>
  <c r="B22" i="135"/>
  <c r="D76" i="135" s="1"/>
  <c r="B44" i="135"/>
  <c r="B8" i="135"/>
  <c r="G27" i="135"/>
  <c r="AE62" i="133"/>
  <c r="AF62" i="134"/>
  <c r="B10" i="135"/>
  <c r="B34" i="135" s="1"/>
  <c r="E58" i="135" s="1"/>
  <c r="G28" i="135"/>
  <c r="B32" i="135"/>
  <c r="AC60" i="135"/>
  <c r="AC62" i="135" s="1"/>
  <c r="Y60" i="135"/>
  <c r="Y62" i="135" s="1"/>
  <c r="U60" i="135"/>
  <c r="U62" i="135" s="1"/>
  <c r="Q60" i="135"/>
  <c r="Q62" i="135" s="1"/>
  <c r="M60" i="135"/>
  <c r="M62" i="135" s="1"/>
  <c r="I60" i="135"/>
  <c r="I62" i="135" s="1"/>
  <c r="E60" i="135"/>
  <c r="E62" i="135" s="1"/>
  <c r="AB60" i="135"/>
  <c r="AB62" i="135" s="1"/>
  <c r="X60" i="135"/>
  <c r="X62" i="135" s="1"/>
  <c r="T60" i="135"/>
  <c r="T62" i="135" s="1"/>
  <c r="P60" i="135"/>
  <c r="P62" i="135" s="1"/>
  <c r="L60" i="135"/>
  <c r="L62" i="135" s="1"/>
  <c r="H60" i="135"/>
  <c r="H62" i="135" s="1"/>
  <c r="AA60" i="135"/>
  <c r="AA62" i="135" s="1"/>
  <c r="W60" i="135"/>
  <c r="W62" i="135" s="1"/>
  <c r="S60" i="135"/>
  <c r="S62" i="135" s="1"/>
  <c r="O60" i="135"/>
  <c r="O62" i="135" s="1"/>
  <c r="K60" i="135"/>
  <c r="K62" i="135" s="1"/>
  <c r="G60" i="135"/>
  <c r="G62" i="135" s="1"/>
  <c r="Z60" i="135"/>
  <c r="Z62" i="135" s="1"/>
  <c r="V60" i="135"/>
  <c r="V62" i="135" s="1"/>
  <c r="R60" i="135"/>
  <c r="R62" i="135" s="1"/>
  <c r="N60" i="135"/>
  <c r="N62" i="135" s="1"/>
  <c r="J60" i="135"/>
  <c r="J62" i="135" s="1"/>
  <c r="F60" i="135"/>
  <c r="F62" i="135" s="1"/>
  <c r="AE62" i="131"/>
  <c r="AF62" i="132"/>
  <c r="B11" i="134"/>
  <c r="G25" i="134"/>
  <c r="C112" i="134"/>
  <c r="C111" i="134"/>
  <c r="D111" i="134" s="1"/>
  <c r="B22" i="134"/>
  <c r="D76" i="134" s="1"/>
  <c r="B44" i="134"/>
  <c r="B8" i="134"/>
  <c r="G27" i="134"/>
  <c r="F50" i="131"/>
  <c r="AE62" i="132"/>
  <c r="AF62" i="133"/>
  <c r="B10" i="134"/>
  <c r="B34" i="134" s="1"/>
  <c r="E58" i="134" s="1"/>
  <c r="G28" i="134"/>
  <c r="B32" i="134"/>
  <c r="AB60" i="134"/>
  <c r="AB62" i="134" s="1"/>
  <c r="X60" i="134"/>
  <c r="X62" i="134" s="1"/>
  <c r="T60" i="134"/>
  <c r="T62" i="134" s="1"/>
  <c r="P60" i="134"/>
  <c r="P62" i="134" s="1"/>
  <c r="L60" i="134"/>
  <c r="L62" i="134" s="1"/>
  <c r="H60" i="134"/>
  <c r="H62" i="134" s="1"/>
  <c r="AA60" i="134"/>
  <c r="AA62" i="134" s="1"/>
  <c r="W60" i="134"/>
  <c r="W62" i="134" s="1"/>
  <c r="S60" i="134"/>
  <c r="S62" i="134" s="1"/>
  <c r="O60" i="134"/>
  <c r="O62" i="134" s="1"/>
  <c r="K60" i="134"/>
  <c r="K62" i="134" s="1"/>
  <c r="G60" i="134"/>
  <c r="G62" i="134" s="1"/>
  <c r="Z60" i="134"/>
  <c r="Z62" i="134" s="1"/>
  <c r="V60" i="134"/>
  <c r="V62" i="134" s="1"/>
  <c r="R60" i="134"/>
  <c r="R62" i="134" s="1"/>
  <c r="N60" i="134"/>
  <c r="N62" i="134" s="1"/>
  <c r="J60" i="134"/>
  <c r="J62" i="134" s="1"/>
  <c r="F60" i="134"/>
  <c r="F62" i="134" s="1"/>
  <c r="AC60" i="134"/>
  <c r="AC62" i="134" s="1"/>
  <c r="Y60" i="134"/>
  <c r="Y62" i="134" s="1"/>
  <c r="U60" i="134"/>
  <c r="U62" i="134" s="1"/>
  <c r="Q60" i="134"/>
  <c r="Q62" i="134" s="1"/>
  <c r="M60" i="134"/>
  <c r="M62" i="134" s="1"/>
  <c r="I60" i="134"/>
  <c r="I62" i="134" s="1"/>
  <c r="E60" i="134"/>
  <c r="E62" i="134" s="1"/>
  <c r="F50" i="134"/>
  <c r="B8" i="133"/>
  <c r="G27" i="133"/>
  <c r="B10" i="133"/>
  <c r="B34" i="133" s="1"/>
  <c r="E58" i="133" s="1"/>
  <c r="G28" i="133"/>
  <c r="B32" i="133"/>
  <c r="AB60" i="133"/>
  <c r="AB62" i="133" s="1"/>
  <c r="X60" i="133"/>
  <c r="X62" i="133" s="1"/>
  <c r="T60" i="133"/>
  <c r="T62" i="133" s="1"/>
  <c r="P60" i="133"/>
  <c r="P62" i="133" s="1"/>
  <c r="L60" i="133"/>
  <c r="L62" i="133" s="1"/>
  <c r="H60" i="133"/>
  <c r="H62" i="133" s="1"/>
  <c r="AA60" i="133"/>
  <c r="AA62" i="133" s="1"/>
  <c r="W60" i="133"/>
  <c r="W62" i="133" s="1"/>
  <c r="S60" i="133"/>
  <c r="S62" i="133" s="1"/>
  <c r="O60" i="133"/>
  <c r="O62" i="133" s="1"/>
  <c r="K60" i="133"/>
  <c r="K62" i="133" s="1"/>
  <c r="G60" i="133"/>
  <c r="G62" i="133" s="1"/>
  <c r="Z60" i="133"/>
  <c r="Z62" i="133" s="1"/>
  <c r="V60" i="133"/>
  <c r="V62" i="133" s="1"/>
  <c r="R60" i="133"/>
  <c r="R62" i="133" s="1"/>
  <c r="N60" i="133"/>
  <c r="N62" i="133" s="1"/>
  <c r="J60" i="133"/>
  <c r="J62" i="133" s="1"/>
  <c r="F60" i="133"/>
  <c r="F62" i="133" s="1"/>
  <c r="AC60" i="133"/>
  <c r="AC62" i="133" s="1"/>
  <c r="Y60" i="133"/>
  <c r="Y62" i="133" s="1"/>
  <c r="U60" i="133"/>
  <c r="U62" i="133" s="1"/>
  <c r="Q60" i="133"/>
  <c r="Q62" i="133" s="1"/>
  <c r="M60" i="133"/>
  <c r="M62" i="133" s="1"/>
  <c r="I60" i="133"/>
  <c r="I62" i="133" s="1"/>
  <c r="E60" i="133"/>
  <c r="E62" i="133" s="1"/>
  <c r="F50" i="133"/>
  <c r="AG62" i="132"/>
  <c r="B11" i="133"/>
  <c r="G25" i="133"/>
  <c r="C112" i="133"/>
  <c r="C111" i="133"/>
  <c r="D111" i="133" s="1"/>
  <c r="B22" i="133"/>
  <c r="D76" i="133" s="1"/>
  <c r="B44" i="133"/>
  <c r="B11" i="132"/>
  <c r="G25" i="132"/>
  <c r="C112" i="132"/>
  <c r="C111" i="132"/>
  <c r="D111" i="132" s="1"/>
  <c r="B22" i="132"/>
  <c r="D76" i="132" s="1"/>
  <c r="B44" i="132"/>
  <c r="AE62" i="130"/>
  <c r="B8" i="132"/>
  <c r="G27" i="132"/>
  <c r="AE62" i="129"/>
  <c r="AF62" i="130"/>
  <c r="AF62" i="131"/>
  <c r="B10" i="132"/>
  <c r="B34" i="132" s="1"/>
  <c r="E58" i="132" s="1"/>
  <c r="G28" i="132"/>
  <c r="B32" i="132"/>
  <c r="Z60" i="132"/>
  <c r="Z62" i="132" s="1"/>
  <c r="V60" i="132"/>
  <c r="V62" i="132" s="1"/>
  <c r="R60" i="132"/>
  <c r="R62" i="132" s="1"/>
  <c r="N60" i="132"/>
  <c r="N62" i="132" s="1"/>
  <c r="J60" i="132"/>
  <c r="J62" i="132" s="1"/>
  <c r="F60" i="132"/>
  <c r="F62" i="132" s="1"/>
  <c r="AC60" i="132"/>
  <c r="AC62" i="132" s="1"/>
  <c r="Y60" i="132"/>
  <c r="Y62" i="132" s="1"/>
  <c r="U60" i="132"/>
  <c r="U62" i="132" s="1"/>
  <c r="Q60" i="132"/>
  <c r="Q62" i="132" s="1"/>
  <c r="M60" i="132"/>
  <c r="M62" i="132" s="1"/>
  <c r="I60" i="132"/>
  <c r="I62" i="132" s="1"/>
  <c r="E60" i="132"/>
  <c r="E62" i="132" s="1"/>
  <c r="AB60" i="132"/>
  <c r="AB62" i="132" s="1"/>
  <c r="X60" i="132"/>
  <c r="X62" i="132" s="1"/>
  <c r="T60" i="132"/>
  <c r="T62" i="132" s="1"/>
  <c r="P60" i="132"/>
  <c r="P62" i="132" s="1"/>
  <c r="L60" i="132"/>
  <c r="L62" i="132" s="1"/>
  <c r="H60" i="132"/>
  <c r="H62" i="132" s="1"/>
  <c r="AA60" i="132"/>
  <c r="AA62" i="132" s="1"/>
  <c r="W60" i="132"/>
  <c r="W62" i="132" s="1"/>
  <c r="S60" i="132"/>
  <c r="S62" i="132" s="1"/>
  <c r="O60" i="132"/>
  <c r="O62" i="132" s="1"/>
  <c r="K60" i="132"/>
  <c r="K62" i="132" s="1"/>
  <c r="G60" i="132"/>
  <c r="G62" i="132" s="1"/>
  <c r="B10" i="131"/>
  <c r="B34" i="131" s="1"/>
  <c r="E58" i="131" s="1"/>
  <c r="G28" i="131"/>
  <c r="B32" i="131"/>
  <c r="AB60" i="131"/>
  <c r="AB62" i="131" s="1"/>
  <c r="X60" i="131"/>
  <c r="X62" i="131" s="1"/>
  <c r="T60" i="131"/>
  <c r="T62" i="131" s="1"/>
  <c r="P60" i="131"/>
  <c r="P62" i="131" s="1"/>
  <c r="L60" i="131"/>
  <c r="L62" i="131" s="1"/>
  <c r="H60" i="131"/>
  <c r="H62" i="131" s="1"/>
  <c r="AA60" i="131"/>
  <c r="AA62" i="131" s="1"/>
  <c r="W60" i="131"/>
  <c r="W62" i="131" s="1"/>
  <c r="S60" i="131"/>
  <c r="S62" i="131" s="1"/>
  <c r="O60" i="131"/>
  <c r="O62" i="131" s="1"/>
  <c r="K60" i="131"/>
  <c r="K62" i="131" s="1"/>
  <c r="G60" i="131"/>
  <c r="G62" i="131" s="1"/>
  <c r="Z60" i="131"/>
  <c r="Z62" i="131" s="1"/>
  <c r="V60" i="131"/>
  <c r="V62" i="131" s="1"/>
  <c r="R60" i="131"/>
  <c r="R62" i="131" s="1"/>
  <c r="N60" i="131"/>
  <c r="N62" i="131" s="1"/>
  <c r="J60" i="131"/>
  <c r="J62" i="131" s="1"/>
  <c r="F60" i="131"/>
  <c r="F62" i="131" s="1"/>
  <c r="AC60" i="131"/>
  <c r="AC62" i="131" s="1"/>
  <c r="Y60" i="131"/>
  <c r="Y62" i="131" s="1"/>
  <c r="U60" i="131"/>
  <c r="U62" i="131" s="1"/>
  <c r="Q60" i="131"/>
  <c r="Q62" i="131" s="1"/>
  <c r="M60" i="131"/>
  <c r="M62" i="131" s="1"/>
  <c r="I60" i="131"/>
  <c r="I62" i="131" s="1"/>
  <c r="E60" i="131"/>
  <c r="E62" i="131" s="1"/>
  <c r="B11" i="131"/>
  <c r="G25" i="131"/>
  <c r="C112" i="131"/>
  <c r="C111" i="131"/>
  <c r="D111" i="131" s="1"/>
  <c r="B22" i="131"/>
  <c r="D76" i="131" s="1"/>
  <c r="B44" i="131"/>
  <c r="B8" i="131"/>
  <c r="G27" i="131"/>
  <c r="AE62" i="126"/>
  <c r="AF62" i="127"/>
  <c r="AF62" i="128"/>
  <c r="B11" i="130"/>
  <c r="G25" i="130"/>
  <c r="AG62" i="127"/>
  <c r="C112" i="130"/>
  <c r="C111" i="130"/>
  <c r="D111" i="130" s="1"/>
  <c r="B22" i="130"/>
  <c r="D76" i="130" s="1"/>
  <c r="B44" i="130"/>
  <c r="B8" i="130"/>
  <c r="G27" i="130"/>
  <c r="AF62" i="129"/>
  <c r="B10" i="130"/>
  <c r="B34" i="130" s="1"/>
  <c r="E58" i="130" s="1"/>
  <c r="G28" i="130"/>
  <c r="B32" i="130"/>
  <c r="AB60" i="130"/>
  <c r="AB62" i="130" s="1"/>
  <c r="X60" i="130"/>
  <c r="X62" i="130" s="1"/>
  <c r="T60" i="130"/>
  <c r="T62" i="130" s="1"/>
  <c r="P60" i="130"/>
  <c r="P62" i="130" s="1"/>
  <c r="L60" i="130"/>
  <c r="L62" i="130" s="1"/>
  <c r="H60" i="130"/>
  <c r="H62" i="130" s="1"/>
  <c r="AA60" i="130"/>
  <c r="AA62" i="130" s="1"/>
  <c r="W60" i="130"/>
  <c r="W62" i="130" s="1"/>
  <c r="S60" i="130"/>
  <c r="S62" i="130" s="1"/>
  <c r="O60" i="130"/>
  <c r="O62" i="130" s="1"/>
  <c r="K60" i="130"/>
  <c r="K62" i="130" s="1"/>
  <c r="G60" i="130"/>
  <c r="G62" i="130" s="1"/>
  <c r="Z60" i="130"/>
  <c r="Z62" i="130" s="1"/>
  <c r="V60" i="130"/>
  <c r="V62" i="130" s="1"/>
  <c r="R60" i="130"/>
  <c r="R62" i="130" s="1"/>
  <c r="N60" i="130"/>
  <c r="N62" i="130" s="1"/>
  <c r="J60" i="130"/>
  <c r="J62" i="130" s="1"/>
  <c r="F60" i="130"/>
  <c r="F62" i="130" s="1"/>
  <c r="AC60" i="130"/>
  <c r="AC62" i="130" s="1"/>
  <c r="Y60" i="130"/>
  <c r="Y62" i="130" s="1"/>
  <c r="U60" i="130"/>
  <c r="U62" i="130" s="1"/>
  <c r="Q60" i="130"/>
  <c r="Q62" i="130" s="1"/>
  <c r="M60" i="130"/>
  <c r="M62" i="130" s="1"/>
  <c r="I60" i="130"/>
  <c r="I62" i="130" s="1"/>
  <c r="E60" i="130"/>
  <c r="E62" i="130" s="1"/>
  <c r="F50" i="130"/>
  <c r="G25" i="129"/>
  <c r="J35" i="129" s="1"/>
  <c r="B10" i="129"/>
  <c r="B34" i="129" s="1"/>
  <c r="E58" i="129" s="1"/>
  <c r="G28" i="129"/>
  <c r="Z92" i="129" s="1"/>
  <c r="Z66" i="129" s="1"/>
  <c r="B11" i="129"/>
  <c r="AG62" i="122"/>
  <c r="AD62" i="128"/>
  <c r="AH62" i="128"/>
  <c r="C112" i="129"/>
  <c r="C111" i="129"/>
  <c r="D111" i="129" s="1"/>
  <c r="B22" i="129"/>
  <c r="D76" i="129" s="1"/>
  <c r="B44" i="129"/>
  <c r="AG62" i="125"/>
  <c r="AD62" i="126"/>
  <c r="AH62" i="126"/>
  <c r="AE62" i="127"/>
  <c r="AE62" i="128"/>
  <c r="B8" i="129"/>
  <c r="G27" i="129"/>
  <c r="B32" i="129"/>
  <c r="AC60" i="129"/>
  <c r="AC62" i="129" s="1"/>
  <c r="Y60" i="129"/>
  <c r="Y62" i="129" s="1"/>
  <c r="U60" i="129"/>
  <c r="U62" i="129" s="1"/>
  <c r="Q60" i="129"/>
  <c r="Q62" i="129" s="1"/>
  <c r="M60" i="129"/>
  <c r="M62" i="129" s="1"/>
  <c r="I60" i="129"/>
  <c r="I62" i="129" s="1"/>
  <c r="E60" i="129"/>
  <c r="E62" i="129" s="1"/>
  <c r="AB60" i="129"/>
  <c r="AB62" i="129" s="1"/>
  <c r="X60" i="129"/>
  <c r="X62" i="129" s="1"/>
  <c r="T60" i="129"/>
  <c r="T62" i="129" s="1"/>
  <c r="P60" i="129"/>
  <c r="P62" i="129" s="1"/>
  <c r="L60" i="129"/>
  <c r="L62" i="129" s="1"/>
  <c r="H60" i="129"/>
  <c r="H62" i="129" s="1"/>
  <c r="AA60" i="129"/>
  <c r="AA62" i="129" s="1"/>
  <c r="W60" i="129"/>
  <c r="W62" i="129" s="1"/>
  <c r="S60" i="129"/>
  <c r="S62" i="129" s="1"/>
  <c r="O60" i="129"/>
  <c r="O62" i="129" s="1"/>
  <c r="K60" i="129"/>
  <c r="K62" i="129" s="1"/>
  <c r="G60" i="129"/>
  <c r="G62" i="129" s="1"/>
  <c r="Z60" i="129"/>
  <c r="Z62" i="129" s="1"/>
  <c r="V60" i="129"/>
  <c r="V62" i="129" s="1"/>
  <c r="R60" i="129"/>
  <c r="R62" i="129" s="1"/>
  <c r="N60" i="129"/>
  <c r="N62" i="129" s="1"/>
  <c r="J60" i="129"/>
  <c r="J62" i="129" s="1"/>
  <c r="F60" i="129"/>
  <c r="F62" i="129" s="1"/>
  <c r="F50" i="129"/>
  <c r="B8" i="128"/>
  <c r="G27" i="128"/>
  <c r="AE62" i="125"/>
  <c r="AF62" i="126"/>
  <c r="B10" i="128"/>
  <c r="B34" i="128" s="1"/>
  <c r="E58" i="128" s="1"/>
  <c r="G28" i="128"/>
  <c r="B32" i="128"/>
  <c r="AB60" i="128"/>
  <c r="AB62" i="128" s="1"/>
  <c r="X60" i="128"/>
  <c r="X62" i="128" s="1"/>
  <c r="T60" i="128"/>
  <c r="T62" i="128" s="1"/>
  <c r="P60" i="128"/>
  <c r="P62" i="128" s="1"/>
  <c r="L60" i="128"/>
  <c r="L62" i="128" s="1"/>
  <c r="H60" i="128"/>
  <c r="H62" i="128" s="1"/>
  <c r="AA60" i="128"/>
  <c r="AA62" i="128" s="1"/>
  <c r="W60" i="128"/>
  <c r="W62" i="128" s="1"/>
  <c r="S60" i="128"/>
  <c r="S62" i="128" s="1"/>
  <c r="O60" i="128"/>
  <c r="O62" i="128" s="1"/>
  <c r="K60" i="128"/>
  <c r="K62" i="128" s="1"/>
  <c r="G60" i="128"/>
  <c r="G62" i="128" s="1"/>
  <c r="Z60" i="128"/>
  <c r="Z62" i="128" s="1"/>
  <c r="V60" i="128"/>
  <c r="V62" i="128" s="1"/>
  <c r="R60" i="128"/>
  <c r="R62" i="128" s="1"/>
  <c r="N60" i="128"/>
  <c r="N62" i="128" s="1"/>
  <c r="J60" i="128"/>
  <c r="J62" i="128" s="1"/>
  <c r="F60" i="128"/>
  <c r="F62" i="128" s="1"/>
  <c r="AC60" i="128"/>
  <c r="AC62" i="128" s="1"/>
  <c r="Y60" i="128"/>
  <c r="Y62" i="128" s="1"/>
  <c r="U60" i="128"/>
  <c r="U62" i="128" s="1"/>
  <c r="Q60" i="128"/>
  <c r="Q62" i="128" s="1"/>
  <c r="M60" i="128"/>
  <c r="M62" i="128" s="1"/>
  <c r="I60" i="128"/>
  <c r="I62" i="128" s="1"/>
  <c r="E60" i="128"/>
  <c r="E62" i="128" s="1"/>
  <c r="F50" i="128"/>
  <c r="AD62" i="123"/>
  <c r="AH62" i="123"/>
  <c r="V62" i="126"/>
  <c r="AD62" i="127"/>
  <c r="AH62" i="127"/>
  <c r="B11" i="128"/>
  <c r="G25" i="128"/>
  <c r="C112" i="128"/>
  <c r="C111" i="128"/>
  <c r="D111" i="128" s="1"/>
  <c r="B22" i="128"/>
  <c r="D76" i="128" s="1"/>
  <c r="B44" i="128"/>
  <c r="B10" i="127"/>
  <c r="B34" i="127" s="1"/>
  <c r="E58" i="127" s="1"/>
  <c r="B11" i="127"/>
  <c r="G25" i="127"/>
  <c r="F50" i="126"/>
  <c r="C112" i="127"/>
  <c r="C111" i="127"/>
  <c r="D111" i="127" s="1"/>
  <c r="B32" i="127"/>
  <c r="B44" i="127"/>
  <c r="B22" i="127"/>
  <c r="D76" i="127" s="1"/>
  <c r="G27" i="127"/>
  <c r="F50" i="127"/>
  <c r="AG62" i="126"/>
  <c r="B8" i="127"/>
  <c r="G28" i="127"/>
  <c r="E60" i="127"/>
  <c r="E62" i="127" s="1"/>
  <c r="I60" i="127"/>
  <c r="I62" i="127" s="1"/>
  <c r="M60" i="127"/>
  <c r="M62" i="127" s="1"/>
  <c r="Q60" i="127"/>
  <c r="Q62" i="127" s="1"/>
  <c r="U60" i="127"/>
  <c r="U62" i="127" s="1"/>
  <c r="Y60" i="127"/>
  <c r="Y62" i="127" s="1"/>
  <c r="AC60" i="127"/>
  <c r="AC62" i="127" s="1"/>
  <c r="F60" i="127"/>
  <c r="F62" i="127" s="1"/>
  <c r="J60" i="127"/>
  <c r="J62" i="127" s="1"/>
  <c r="N60" i="127"/>
  <c r="N62" i="127" s="1"/>
  <c r="R60" i="127"/>
  <c r="R62" i="127" s="1"/>
  <c r="V60" i="127"/>
  <c r="V62" i="127" s="1"/>
  <c r="Z60" i="127"/>
  <c r="Z62" i="127" s="1"/>
  <c r="G60" i="127"/>
  <c r="G62" i="127" s="1"/>
  <c r="K60" i="127"/>
  <c r="K62" i="127" s="1"/>
  <c r="O60" i="127"/>
  <c r="O62" i="127" s="1"/>
  <c r="S60" i="127"/>
  <c r="S62" i="127" s="1"/>
  <c r="W60" i="127"/>
  <c r="W62" i="127" s="1"/>
  <c r="AA60" i="127"/>
  <c r="AA62" i="127" s="1"/>
  <c r="H60" i="127"/>
  <c r="H62" i="127" s="1"/>
  <c r="L60" i="127"/>
  <c r="L62" i="127" s="1"/>
  <c r="P60" i="127"/>
  <c r="P62" i="127" s="1"/>
  <c r="T60" i="127"/>
  <c r="T62" i="127" s="1"/>
  <c r="X60" i="127"/>
  <c r="X62" i="127" s="1"/>
  <c r="B8" i="126"/>
  <c r="G27" i="126"/>
  <c r="F60" i="126"/>
  <c r="F62" i="126" s="1"/>
  <c r="N60" i="126"/>
  <c r="N62" i="126" s="1"/>
  <c r="AE62" i="124"/>
  <c r="AF62" i="125"/>
  <c r="B10" i="126"/>
  <c r="B34" i="126" s="1"/>
  <c r="E58" i="126" s="1"/>
  <c r="G28" i="126"/>
  <c r="B32" i="126"/>
  <c r="AC60" i="126"/>
  <c r="AC62" i="126" s="1"/>
  <c r="Y60" i="126"/>
  <c r="Y62" i="126" s="1"/>
  <c r="U60" i="126"/>
  <c r="U62" i="126" s="1"/>
  <c r="Q60" i="126"/>
  <c r="Q62" i="126" s="1"/>
  <c r="M60" i="126"/>
  <c r="M62" i="126" s="1"/>
  <c r="I60" i="126"/>
  <c r="I62" i="126" s="1"/>
  <c r="E60" i="126"/>
  <c r="E62" i="126" s="1"/>
  <c r="AB60" i="126"/>
  <c r="AB62" i="126" s="1"/>
  <c r="X60" i="126"/>
  <c r="X62" i="126" s="1"/>
  <c r="T60" i="126"/>
  <c r="T62" i="126" s="1"/>
  <c r="P60" i="126"/>
  <c r="P62" i="126" s="1"/>
  <c r="L60" i="126"/>
  <c r="L62" i="126" s="1"/>
  <c r="H60" i="126"/>
  <c r="H62" i="126" s="1"/>
  <c r="G60" i="126"/>
  <c r="G62" i="126" s="1"/>
  <c r="O60" i="126"/>
  <c r="O62" i="126" s="1"/>
  <c r="W60" i="126"/>
  <c r="W62" i="126" s="1"/>
  <c r="AE62" i="123"/>
  <c r="B11" i="126"/>
  <c r="G25" i="126"/>
  <c r="J60" i="126"/>
  <c r="J62" i="126" s="1"/>
  <c r="R60" i="126"/>
  <c r="R62" i="126" s="1"/>
  <c r="Z60" i="126"/>
  <c r="Z62" i="126" s="1"/>
  <c r="C112" i="126"/>
  <c r="C111" i="126"/>
  <c r="D111" i="126" s="1"/>
  <c r="B22" i="126"/>
  <c r="D76" i="126" s="1"/>
  <c r="B44" i="126"/>
  <c r="K60" i="126"/>
  <c r="K62" i="126" s="1"/>
  <c r="S60" i="126"/>
  <c r="S62" i="126" s="1"/>
  <c r="AA60" i="126"/>
  <c r="AA62" i="126" s="1"/>
  <c r="B8" i="125"/>
  <c r="G27" i="125"/>
  <c r="F50" i="122"/>
  <c r="AF62" i="124"/>
  <c r="B10" i="125"/>
  <c r="B34" i="125" s="1"/>
  <c r="E58" i="125" s="1"/>
  <c r="G28" i="125"/>
  <c r="B32" i="125"/>
  <c r="Z60" i="125"/>
  <c r="Z62" i="125" s="1"/>
  <c r="V60" i="125"/>
  <c r="V62" i="125" s="1"/>
  <c r="R60" i="125"/>
  <c r="R62" i="125" s="1"/>
  <c r="N60" i="125"/>
  <c r="N62" i="125" s="1"/>
  <c r="J60" i="125"/>
  <c r="J62" i="125" s="1"/>
  <c r="F60" i="125"/>
  <c r="F62" i="125" s="1"/>
  <c r="AC60" i="125"/>
  <c r="AC62" i="125" s="1"/>
  <c r="Y60" i="125"/>
  <c r="Y62" i="125" s="1"/>
  <c r="U60" i="125"/>
  <c r="U62" i="125" s="1"/>
  <c r="Q60" i="125"/>
  <c r="Q62" i="125" s="1"/>
  <c r="M60" i="125"/>
  <c r="M62" i="125" s="1"/>
  <c r="I60" i="125"/>
  <c r="I62" i="125" s="1"/>
  <c r="E60" i="125"/>
  <c r="E62" i="125" s="1"/>
  <c r="AB60" i="125"/>
  <c r="AB62" i="125" s="1"/>
  <c r="X60" i="125"/>
  <c r="X62" i="125" s="1"/>
  <c r="T60" i="125"/>
  <c r="T62" i="125" s="1"/>
  <c r="P60" i="125"/>
  <c r="P62" i="125" s="1"/>
  <c r="L60" i="125"/>
  <c r="L62" i="125" s="1"/>
  <c r="H60" i="125"/>
  <c r="H62" i="125" s="1"/>
  <c r="AA60" i="125"/>
  <c r="AA62" i="125" s="1"/>
  <c r="W60" i="125"/>
  <c r="W62" i="125" s="1"/>
  <c r="S60" i="125"/>
  <c r="S62" i="125" s="1"/>
  <c r="O60" i="125"/>
  <c r="O62" i="125" s="1"/>
  <c r="K60" i="125"/>
  <c r="K62" i="125" s="1"/>
  <c r="G60" i="125"/>
  <c r="G62" i="125" s="1"/>
  <c r="F50" i="125"/>
  <c r="B11" i="125"/>
  <c r="G25" i="125"/>
  <c r="C112" i="125"/>
  <c r="C111" i="125"/>
  <c r="D111" i="125" s="1"/>
  <c r="B22" i="125"/>
  <c r="D76" i="125" s="1"/>
  <c r="B44" i="125"/>
  <c r="C112" i="124"/>
  <c r="C111" i="124"/>
  <c r="D111" i="124" s="1"/>
  <c r="B22" i="124"/>
  <c r="D76" i="124" s="1"/>
  <c r="B44" i="124"/>
  <c r="B8" i="124"/>
  <c r="G27" i="124"/>
  <c r="AE62" i="122"/>
  <c r="AF62" i="123"/>
  <c r="B10" i="124"/>
  <c r="B34" i="124" s="1"/>
  <c r="E58" i="124" s="1"/>
  <c r="G28" i="124"/>
  <c r="B32" i="124"/>
  <c r="Z60" i="124"/>
  <c r="Z62" i="124" s="1"/>
  <c r="V60" i="124"/>
  <c r="V62" i="124" s="1"/>
  <c r="R60" i="124"/>
  <c r="R62" i="124" s="1"/>
  <c r="N60" i="124"/>
  <c r="N62" i="124" s="1"/>
  <c r="J60" i="124"/>
  <c r="J62" i="124" s="1"/>
  <c r="F60" i="124"/>
  <c r="F62" i="124" s="1"/>
  <c r="AC60" i="124"/>
  <c r="AC62" i="124" s="1"/>
  <c r="Y60" i="124"/>
  <c r="Y62" i="124" s="1"/>
  <c r="U60" i="124"/>
  <c r="U62" i="124" s="1"/>
  <c r="Q60" i="124"/>
  <c r="Q62" i="124" s="1"/>
  <c r="M60" i="124"/>
  <c r="M62" i="124" s="1"/>
  <c r="I60" i="124"/>
  <c r="I62" i="124" s="1"/>
  <c r="E60" i="124"/>
  <c r="E62" i="124" s="1"/>
  <c r="AB60" i="124"/>
  <c r="AB62" i="124" s="1"/>
  <c r="X60" i="124"/>
  <c r="X62" i="124" s="1"/>
  <c r="T60" i="124"/>
  <c r="T62" i="124" s="1"/>
  <c r="P60" i="124"/>
  <c r="P62" i="124" s="1"/>
  <c r="L60" i="124"/>
  <c r="L62" i="124" s="1"/>
  <c r="H60" i="124"/>
  <c r="H62" i="124" s="1"/>
  <c r="AA60" i="124"/>
  <c r="AA62" i="124" s="1"/>
  <c r="W60" i="124"/>
  <c r="W62" i="124" s="1"/>
  <c r="S60" i="124"/>
  <c r="S62" i="124" s="1"/>
  <c r="O60" i="124"/>
  <c r="O62" i="124" s="1"/>
  <c r="K60" i="124"/>
  <c r="K62" i="124" s="1"/>
  <c r="G60" i="124"/>
  <c r="G62" i="124" s="1"/>
  <c r="F50" i="124"/>
  <c r="AG62" i="121"/>
  <c r="AF62" i="122"/>
  <c r="B11" i="124"/>
  <c r="G25" i="124"/>
  <c r="B43" i="124"/>
  <c r="C112" i="123"/>
  <c r="C111" i="123"/>
  <c r="D111" i="123" s="1"/>
  <c r="B22" i="123"/>
  <c r="D76" i="123" s="1"/>
  <c r="B44" i="123"/>
  <c r="B8" i="123"/>
  <c r="G27" i="123"/>
  <c r="AD62" i="119"/>
  <c r="AH62" i="119"/>
  <c r="AE62" i="120"/>
  <c r="B10" i="123"/>
  <c r="B34" i="123" s="1"/>
  <c r="E58" i="123" s="1"/>
  <c r="G28" i="123"/>
  <c r="B32" i="123"/>
  <c r="Z60" i="123"/>
  <c r="Z62" i="123" s="1"/>
  <c r="V60" i="123"/>
  <c r="V62" i="123" s="1"/>
  <c r="R60" i="123"/>
  <c r="R62" i="123" s="1"/>
  <c r="N60" i="123"/>
  <c r="N62" i="123" s="1"/>
  <c r="J60" i="123"/>
  <c r="J62" i="123" s="1"/>
  <c r="F60" i="123"/>
  <c r="F62" i="123" s="1"/>
  <c r="AC60" i="123"/>
  <c r="AC62" i="123" s="1"/>
  <c r="Y60" i="123"/>
  <c r="Y62" i="123" s="1"/>
  <c r="U60" i="123"/>
  <c r="U62" i="123" s="1"/>
  <c r="Q60" i="123"/>
  <c r="Q62" i="123" s="1"/>
  <c r="M60" i="123"/>
  <c r="M62" i="123" s="1"/>
  <c r="I60" i="123"/>
  <c r="I62" i="123" s="1"/>
  <c r="E60" i="123"/>
  <c r="E62" i="123" s="1"/>
  <c r="AB60" i="123"/>
  <c r="AB62" i="123" s="1"/>
  <c r="X60" i="123"/>
  <c r="X62" i="123" s="1"/>
  <c r="T60" i="123"/>
  <c r="T62" i="123" s="1"/>
  <c r="P60" i="123"/>
  <c r="P62" i="123" s="1"/>
  <c r="L60" i="123"/>
  <c r="L62" i="123" s="1"/>
  <c r="H60" i="123"/>
  <c r="H62" i="123" s="1"/>
  <c r="AA60" i="123"/>
  <c r="AA62" i="123" s="1"/>
  <c r="W60" i="123"/>
  <c r="W62" i="123" s="1"/>
  <c r="S60" i="123"/>
  <c r="S62" i="123" s="1"/>
  <c r="O60" i="123"/>
  <c r="O62" i="123" s="1"/>
  <c r="K60" i="123"/>
  <c r="K62" i="123" s="1"/>
  <c r="G60" i="123"/>
  <c r="G62" i="123" s="1"/>
  <c r="F50" i="123"/>
  <c r="B11" i="123"/>
  <c r="G25" i="123"/>
  <c r="B43" i="123"/>
  <c r="B8" i="122"/>
  <c r="G28" i="122"/>
  <c r="AD92" i="122" s="1"/>
  <c r="AD66" i="122" s="1"/>
  <c r="B10" i="122"/>
  <c r="B34" i="122" s="1"/>
  <c r="E58" i="122" s="1"/>
  <c r="N60" i="121"/>
  <c r="N62" i="121" s="1"/>
  <c r="AA60" i="122"/>
  <c r="AA62" i="122" s="1"/>
  <c r="W60" i="122"/>
  <c r="W62" i="122" s="1"/>
  <c r="S60" i="122"/>
  <c r="S62" i="122" s="1"/>
  <c r="Z60" i="122"/>
  <c r="Z62" i="122" s="1"/>
  <c r="V60" i="122"/>
  <c r="V62" i="122" s="1"/>
  <c r="R60" i="122"/>
  <c r="R62" i="122" s="1"/>
  <c r="AC60" i="122"/>
  <c r="AC62" i="122" s="1"/>
  <c r="Y60" i="122"/>
  <c r="Y62" i="122" s="1"/>
  <c r="U60" i="122"/>
  <c r="U62" i="122" s="1"/>
  <c r="T60" i="122"/>
  <c r="T62" i="122" s="1"/>
  <c r="N60" i="122"/>
  <c r="N62" i="122" s="1"/>
  <c r="J60" i="122"/>
  <c r="J62" i="122" s="1"/>
  <c r="F60" i="122"/>
  <c r="F62" i="122" s="1"/>
  <c r="Q60" i="122"/>
  <c r="Q62" i="122" s="1"/>
  <c r="M60" i="122"/>
  <c r="M62" i="122" s="1"/>
  <c r="I60" i="122"/>
  <c r="I62" i="122" s="1"/>
  <c r="E60" i="122"/>
  <c r="E62" i="122" s="1"/>
  <c r="AB60" i="122"/>
  <c r="AB62" i="122" s="1"/>
  <c r="P60" i="122"/>
  <c r="P62" i="122" s="1"/>
  <c r="L60" i="122"/>
  <c r="L62" i="122" s="1"/>
  <c r="H60" i="122"/>
  <c r="H62" i="122" s="1"/>
  <c r="O60" i="122"/>
  <c r="O62" i="122" s="1"/>
  <c r="AH62" i="116"/>
  <c r="AD62" i="117"/>
  <c r="AH62" i="117"/>
  <c r="AC62" i="120"/>
  <c r="AG62" i="120"/>
  <c r="AD62" i="121"/>
  <c r="AH62" i="121"/>
  <c r="B11" i="122"/>
  <c r="G25" i="122"/>
  <c r="X60" i="122"/>
  <c r="X62" i="122" s="1"/>
  <c r="AD62" i="115"/>
  <c r="AH62" i="115"/>
  <c r="AE62" i="116"/>
  <c r="AE62" i="117"/>
  <c r="X62" i="119"/>
  <c r="AG62" i="119"/>
  <c r="AD62" i="120"/>
  <c r="AH62" i="120"/>
  <c r="F50" i="121"/>
  <c r="AE62" i="121"/>
  <c r="C112" i="122"/>
  <c r="C111" i="122"/>
  <c r="D111" i="122" s="1"/>
  <c r="B44" i="122"/>
  <c r="B22" i="122"/>
  <c r="D76" i="122" s="1"/>
  <c r="G27" i="122"/>
  <c r="B32" i="122"/>
  <c r="G60" i="122"/>
  <c r="G62" i="122" s="1"/>
  <c r="D63" i="121"/>
  <c r="D65" i="121" s="1"/>
  <c r="D67" i="121" s="1"/>
  <c r="K60" i="122"/>
  <c r="K62" i="122" s="1"/>
  <c r="AD62" i="122"/>
  <c r="AH62" i="122"/>
  <c r="C112" i="121"/>
  <c r="C111" i="121"/>
  <c r="D111" i="121" s="1"/>
  <c r="B43" i="121"/>
  <c r="G25" i="121"/>
  <c r="B11" i="121"/>
  <c r="B32" i="121"/>
  <c r="G28" i="121"/>
  <c r="B10" i="121"/>
  <c r="B34" i="121" s="1"/>
  <c r="E58" i="121" s="1"/>
  <c r="G27" i="121"/>
  <c r="B8" i="121"/>
  <c r="B22" i="121"/>
  <c r="D76" i="121" s="1"/>
  <c r="B44" i="121"/>
  <c r="AD62" i="118"/>
  <c r="AH62" i="118"/>
  <c r="AE62" i="119"/>
  <c r="AF62" i="120"/>
  <c r="AC60" i="121"/>
  <c r="AC62" i="121" s="1"/>
  <c r="Y60" i="121"/>
  <c r="Y62" i="121" s="1"/>
  <c r="U60" i="121"/>
  <c r="U62" i="121" s="1"/>
  <c r="Q60" i="121"/>
  <c r="Q62" i="121" s="1"/>
  <c r="M60" i="121"/>
  <c r="M62" i="121" s="1"/>
  <c r="I60" i="121"/>
  <c r="I62" i="121" s="1"/>
  <c r="E60" i="121"/>
  <c r="E62" i="121" s="1"/>
  <c r="AB60" i="121"/>
  <c r="AB62" i="121" s="1"/>
  <c r="X60" i="121"/>
  <c r="X62" i="121" s="1"/>
  <c r="T60" i="121"/>
  <c r="T62" i="121" s="1"/>
  <c r="P60" i="121"/>
  <c r="P62" i="121" s="1"/>
  <c r="L60" i="121"/>
  <c r="L62" i="121" s="1"/>
  <c r="H60" i="121"/>
  <c r="H62" i="121" s="1"/>
  <c r="AA60" i="121"/>
  <c r="AA62" i="121" s="1"/>
  <c r="W60" i="121"/>
  <c r="W62" i="121" s="1"/>
  <c r="S60" i="121"/>
  <c r="S62" i="121" s="1"/>
  <c r="O60" i="121"/>
  <c r="O62" i="121" s="1"/>
  <c r="K60" i="121"/>
  <c r="K62" i="121" s="1"/>
  <c r="G60" i="121"/>
  <c r="G62" i="121" s="1"/>
  <c r="F60" i="121"/>
  <c r="F62" i="121" s="1"/>
  <c r="V60" i="121"/>
  <c r="V62" i="121" s="1"/>
  <c r="AF62" i="121"/>
  <c r="J60" i="121"/>
  <c r="J62" i="121" s="1"/>
  <c r="Z60" i="121"/>
  <c r="Z62" i="121" s="1"/>
  <c r="B8" i="120"/>
  <c r="G27" i="120"/>
  <c r="B10" i="120"/>
  <c r="B34" i="120" s="1"/>
  <c r="E58" i="120" s="1"/>
  <c r="AE62" i="118"/>
  <c r="AF62" i="119"/>
  <c r="F60" i="120"/>
  <c r="F62" i="120" s="1"/>
  <c r="J60" i="120"/>
  <c r="J62" i="120" s="1"/>
  <c r="N60" i="120"/>
  <c r="N62" i="120" s="1"/>
  <c r="R60" i="120"/>
  <c r="R62" i="120" s="1"/>
  <c r="V60" i="120"/>
  <c r="V62" i="120" s="1"/>
  <c r="Z60" i="120"/>
  <c r="Z62" i="120" s="1"/>
  <c r="G28" i="120"/>
  <c r="B32" i="120"/>
  <c r="F50" i="120"/>
  <c r="G60" i="120"/>
  <c r="G62" i="120" s="1"/>
  <c r="K60" i="120"/>
  <c r="K62" i="120" s="1"/>
  <c r="O60" i="120"/>
  <c r="O62" i="120" s="1"/>
  <c r="S60" i="120"/>
  <c r="S62" i="120" s="1"/>
  <c r="W60" i="120"/>
  <c r="W62" i="120" s="1"/>
  <c r="AA60" i="120"/>
  <c r="AA62" i="120" s="1"/>
  <c r="B11" i="120"/>
  <c r="G25" i="120"/>
  <c r="H60" i="120"/>
  <c r="H62" i="120" s="1"/>
  <c r="L60" i="120"/>
  <c r="L62" i="120" s="1"/>
  <c r="P60" i="120"/>
  <c r="P62" i="120" s="1"/>
  <c r="T60" i="120"/>
  <c r="T62" i="120" s="1"/>
  <c r="X60" i="120"/>
  <c r="X62" i="120" s="1"/>
  <c r="AB60" i="120"/>
  <c r="AB62" i="120" s="1"/>
  <c r="C112" i="120"/>
  <c r="C111" i="120"/>
  <c r="D111" i="120" s="1"/>
  <c r="B22" i="120"/>
  <c r="D76" i="120" s="1"/>
  <c r="B44" i="120"/>
  <c r="E60" i="120"/>
  <c r="E62" i="120" s="1"/>
  <c r="I60" i="120"/>
  <c r="I62" i="120" s="1"/>
  <c r="M60" i="120"/>
  <c r="M62" i="120" s="1"/>
  <c r="Q60" i="120"/>
  <c r="Q62" i="120" s="1"/>
  <c r="U60" i="120"/>
  <c r="U62" i="120" s="1"/>
  <c r="Y60" i="120"/>
  <c r="Y62" i="120" s="1"/>
  <c r="C112" i="119"/>
  <c r="C111" i="119"/>
  <c r="D111" i="119" s="1"/>
  <c r="B22" i="119"/>
  <c r="D76" i="119" s="1"/>
  <c r="B44" i="119"/>
  <c r="G60" i="119"/>
  <c r="G62" i="119" s="1"/>
  <c r="O60" i="119"/>
  <c r="O62" i="119" s="1"/>
  <c r="W60" i="119"/>
  <c r="W62" i="119" s="1"/>
  <c r="B8" i="119"/>
  <c r="G27" i="119"/>
  <c r="H60" i="119"/>
  <c r="H62" i="119" s="1"/>
  <c r="P60" i="119"/>
  <c r="P62" i="119" s="1"/>
  <c r="AD62" i="114"/>
  <c r="AH62" i="114"/>
  <c r="AF62" i="118"/>
  <c r="B10" i="119"/>
  <c r="B34" i="119" s="1"/>
  <c r="E58" i="119" s="1"/>
  <c r="G28" i="119"/>
  <c r="B32" i="119"/>
  <c r="Z60" i="119"/>
  <c r="Z62" i="119" s="1"/>
  <c r="V60" i="119"/>
  <c r="V62" i="119" s="1"/>
  <c r="R60" i="119"/>
  <c r="R62" i="119" s="1"/>
  <c r="N60" i="119"/>
  <c r="N62" i="119" s="1"/>
  <c r="J60" i="119"/>
  <c r="J62" i="119" s="1"/>
  <c r="F60" i="119"/>
  <c r="F62" i="119" s="1"/>
  <c r="AC60" i="119"/>
  <c r="AC62" i="119" s="1"/>
  <c r="Y60" i="119"/>
  <c r="Y62" i="119" s="1"/>
  <c r="U60" i="119"/>
  <c r="U62" i="119" s="1"/>
  <c r="Q60" i="119"/>
  <c r="Q62" i="119" s="1"/>
  <c r="M60" i="119"/>
  <c r="M62" i="119" s="1"/>
  <c r="I60" i="119"/>
  <c r="I62" i="119" s="1"/>
  <c r="E60" i="119"/>
  <c r="E62" i="119" s="1"/>
  <c r="F50" i="119"/>
  <c r="K60" i="119"/>
  <c r="K62" i="119" s="1"/>
  <c r="S60" i="119"/>
  <c r="S62" i="119" s="1"/>
  <c r="AA60" i="119"/>
  <c r="AA62" i="119" s="1"/>
  <c r="AG62" i="117"/>
  <c r="AG62" i="118"/>
  <c r="B11" i="119"/>
  <c r="G25" i="119"/>
  <c r="B43" i="119"/>
  <c r="L60" i="119"/>
  <c r="L62" i="119" s="1"/>
  <c r="T60" i="119"/>
  <c r="T62" i="119" s="1"/>
  <c r="AB60" i="119"/>
  <c r="AB62" i="119" s="1"/>
  <c r="B8" i="118"/>
  <c r="G27" i="118"/>
  <c r="AD62" i="105"/>
  <c r="AH62" i="105"/>
  <c r="AF62" i="116"/>
  <c r="AF62" i="117"/>
  <c r="B10" i="118"/>
  <c r="B34" i="118" s="1"/>
  <c r="E58" i="118" s="1"/>
  <c r="G28" i="118"/>
  <c r="B32" i="118"/>
  <c r="AA60" i="118"/>
  <c r="AA62" i="118" s="1"/>
  <c r="W60" i="118"/>
  <c r="W62" i="118" s="1"/>
  <c r="S60" i="118"/>
  <c r="S62" i="118" s="1"/>
  <c r="O60" i="118"/>
  <c r="O62" i="118" s="1"/>
  <c r="K60" i="118"/>
  <c r="K62" i="118" s="1"/>
  <c r="G60" i="118"/>
  <c r="G62" i="118" s="1"/>
  <c r="Z60" i="118"/>
  <c r="Z62" i="118" s="1"/>
  <c r="V60" i="118"/>
  <c r="V62" i="118" s="1"/>
  <c r="R60" i="118"/>
  <c r="R62" i="118" s="1"/>
  <c r="N60" i="118"/>
  <c r="N62" i="118" s="1"/>
  <c r="J60" i="118"/>
  <c r="J62" i="118" s="1"/>
  <c r="F60" i="118"/>
  <c r="F62" i="118" s="1"/>
  <c r="AC60" i="118"/>
  <c r="AC62" i="118" s="1"/>
  <c r="Y60" i="118"/>
  <c r="Y62" i="118" s="1"/>
  <c r="U60" i="118"/>
  <c r="U62" i="118" s="1"/>
  <c r="Q60" i="118"/>
  <c r="Q62" i="118" s="1"/>
  <c r="M60" i="118"/>
  <c r="M62" i="118" s="1"/>
  <c r="I60" i="118"/>
  <c r="I62" i="118" s="1"/>
  <c r="E60" i="118"/>
  <c r="E62" i="118" s="1"/>
  <c r="AB60" i="118"/>
  <c r="AB62" i="118" s="1"/>
  <c r="X60" i="118"/>
  <c r="X62" i="118" s="1"/>
  <c r="T60" i="118"/>
  <c r="T62" i="118" s="1"/>
  <c r="P60" i="118"/>
  <c r="P62" i="118" s="1"/>
  <c r="L60" i="118"/>
  <c r="L62" i="118" s="1"/>
  <c r="H60" i="118"/>
  <c r="H62" i="118" s="1"/>
  <c r="G60" i="116"/>
  <c r="G62" i="116" s="1"/>
  <c r="B11" i="118"/>
  <c r="G25" i="118"/>
  <c r="C112" i="118"/>
  <c r="C111" i="118"/>
  <c r="D111" i="118" s="1"/>
  <c r="B22" i="118"/>
  <c r="D76" i="118" s="1"/>
  <c r="B44" i="118"/>
  <c r="S60" i="116"/>
  <c r="S62" i="116" s="1"/>
  <c r="B8" i="117"/>
  <c r="G27" i="117"/>
  <c r="AE62" i="115"/>
  <c r="B10" i="117"/>
  <c r="B34" i="117" s="1"/>
  <c r="E58" i="117" s="1"/>
  <c r="G28" i="117"/>
  <c r="B32" i="117"/>
  <c r="AA60" i="117"/>
  <c r="AA62" i="117" s="1"/>
  <c r="W60" i="117"/>
  <c r="W62" i="117" s="1"/>
  <c r="S60" i="117"/>
  <c r="S62" i="117" s="1"/>
  <c r="O60" i="117"/>
  <c r="O62" i="117" s="1"/>
  <c r="K60" i="117"/>
  <c r="K62" i="117" s="1"/>
  <c r="G60" i="117"/>
  <c r="G62" i="117" s="1"/>
  <c r="Z60" i="117"/>
  <c r="Z62" i="117" s="1"/>
  <c r="V60" i="117"/>
  <c r="V62" i="117" s="1"/>
  <c r="R60" i="117"/>
  <c r="R62" i="117" s="1"/>
  <c r="N60" i="117"/>
  <c r="N62" i="117" s="1"/>
  <c r="J60" i="117"/>
  <c r="J62" i="117" s="1"/>
  <c r="F60" i="117"/>
  <c r="F62" i="117" s="1"/>
  <c r="AC60" i="117"/>
  <c r="AC62" i="117" s="1"/>
  <c r="Y60" i="117"/>
  <c r="Y62" i="117" s="1"/>
  <c r="U60" i="117"/>
  <c r="U62" i="117" s="1"/>
  <c r="Q60" i="117"/>
  <c r="Q62" i="117" s="1"/>
  <c r="M60" i="117"/>
  <c r="M62" i="117" s="1"/>
  <c r="I60" i="117"/>
  <c r="I62" i="117" s="1"/>
  <c r="E60" i="117"/>
  <c r="E62" i="117" s="1"/>
  <c r="AB60" i="117"/>
  <c r="AB62" i="117" s="1"/>
  <c r="X60" i="117"/>
  <c r="X62" i="117" s="1"/>
  <c r="T60" i="117"/>
  <c r="T62" i="117" s="1"/>
  <c r="P60" i="117"/>
  <c r="P62" i="117" s="1"/>
  <c r="L60" i="117"/>
  <c r="L62" i="117" s="1"/>
  <c r="H60" i="117"/>
  <c r="H62" i="117" s="1"/>
  <c r="B11" i="117"/>
  <c r="G25" i="117"/>
  <c r="G50" i="117"/>
  <c r="C112" i="117"/>
  <c r="C111" i="117"/>
  <c r="D111" i="117" s="1"/>
  <c r="B22" i="117"/>
  <c r="D76" i="117" s="1"/>
  <c r="B44" i="117"/>
  <c r="B22" i="116"/>
  <c r="D76" i="116" s="1"/>
  <c r="B8" i="116"/>
  <c r="H60" i="116"/>
  <c r="H62" i="116" s="1"/>
  <c r="C112" i="116"/>
  <c r="C111" i="116"/>
  <c r="D111" i="116" s="1"/>
  <c r="AG62" i="99"/>
  <c r="AD62" i="100"/>
  <c r="AC62" i="103"/>
  <c r="AD62" i="104"/>
  <c r="AH62" i="104"/>
  <c r="AE62" i="114"/>
  <c r="AF62" i="115"/>
  <c r="B10" i="116"/>
  <c r="B34" i="116" s="1"/>
  <c r="E58" i="116" s="1"/>
  <c r="G28" i="116"/>
  <c r="B32" i="116"/>
  <c r="Z60" i="116"/>
  <c r="Z62" i="116" s="1"/>
  <c r="V60" i="116"/>
  <c r="V62" i="116" s="1"/>
  <c r="R60" i="116"/>
  <c r="R62" i="116" s="1"/>
  <c r="N60" i="116"/>
  <c r="N62" i="116" s="1"/>
  <c r="J60" i="116"/>
  <c r="J62" i="116" s="1"/>
  <c r="F60" i="116"/>
  <c r="F62" i="116" s="1"/>
  <c r="AC60" i="116"/>
  <c r="AC62" i="116" s="1"/>
  <c r="Y60" i="116"/>
  <c r="Y62" i="116" s="1"/>
  <c r="U60" i="116"/>
  <c r="U62" i="116" s="1"/>
  <c r="Q60" i="116"/>
  <c r="Q62" i="116" s="1"/>
  <c r="M60" i="116"/>
  <c r="M62" i="116" s="1"/>
  <c r="I60" i="116"/>
  <c r="I62" i="116" s="1"/>
  <c r="E60" i="116"/>
  <c r="E62" i="116" s="1"/>
  <c r="AB60" i="116"/>
  <c r="AB62" i="116" s="1"/>
  <c r="X60" i="116"/>
  <c r="X62" i="116" s="1"/>
  <c r="T60" i="116"/>
  <c r="T62" i="116" s="1"/>
  <c r="P60" i="116"/>
  <c r="P62" i="116" s="1"/>
  <c r="L60" i="116"/>
  <c r="L62" i="116" s="1"/>
  <c r="F50" i="116"/>
  <c r="K60" i="116"/>
  <c r="K62" i="116" s="1"/>
  <c r="AA60" i="116"/>
  <c r="AA62" i="116" s="1"/>
  <c r="AG62" i="116"/>
  <c r="B44" i="116"/>
  <c r="AG62" i="102"/>
  <c r="B11" i="116"/>
  <c r="G25" i="116"/>
  <c r="B43" i="116"/>
  <c r="O60" i="116"/>
  <c r="O62" i="116" s="1"/>
  <c r="C112" i="115"/>
  <c r="C111" i="115"/>
  <c r="D111" i="115" s="1"/>
  <c r="B22" i="115"/>
  <c r="D76" i="115" s="1"/>
  <c r="B44" i="115"/>
  <c r="B8" i="115"/>
  <c r="G27" i="115"/>
  <c r="AD62" i="103"/>
  <c r="AH62" i="103"/>
  <c r="AD62" i="111"/>
  <c r="AH62" i="111"/>
  <c r="AF62" i="111"/>
  <c r="AE62" i="112"/>
  <c r="AF62" i="113"/>
  <c r="AF62" i="114"/>
  <c r="B10" i="115"/>
  <c r="B34" i="115" s="1"/>
  <c r="E58" i="115" s="1"/>
  <c r="G28" i="115"/>
  <c r="B32" i="115"/>
  <c r="AC60" i="115"/>
  <c r="AC62" i="115" s="1"/>
  <c r="Y60" i="115"/>
  <c r="Y62" i="115" s="1"/>
  <c r="U60" i="115"/>
  <c r="U62" i="115" s="1"/>
  <c r="Q60" i="115"/>
  <c r="Q62" i="115" s="1"/>
  <c r="M60" i="115"/>
  <c r="M62" i="115" s="1"/>
  <c r="I60" i="115"/>
  <c r="I62" i="115" s="1"/>
  <c r="E60" i="115"/>
  <c r="E62" i="115" s="1"/>
  <c r="AB60" i="115"/>
  <c r="AB62" i="115" s="1"/>
  <c r="X60" i="115"/>
  <c r="X62" i="115" s="1"/>
  <c r="T60" i="115"/>
  <c r="T62" i="115" s="1"/>
  <c r="P60" i="115"/>
  <c r="P62" i="115" s="1"/>
  <c r="L60" i="115"/>
  <c r="L62" i="115" s="1"/>
  <c r="H60" i="115"/>
  <c r="H62" i="115" s="1"/>
  <c r="AA60" i="115"/>
  <c r="AA62" i="115" s="1"/>
  <c r="W60" i="115"/>
  <c r="W62" i="115" s="1"/>
  <c r="S60" i="115"/>
  <c r="S62" i="115" s="1"/>
  <c r="O60" i="115"/>
  <c r="O62" i="115" s="1"/>
  <c r="K60" i="115"/>
  <c r="K62" i="115" s="1"/>
  <c r="G60" i="115"/>
  <c r="G62" i="115" s="1"/>
  <c r="Z60" i="115"/>
  <c r="Z62" i="115" s="1"/>
  <c r="V60" i="115"/>
  <c r="V62" i="115" s="1"/>
  <c r="R60" i="115"/>
  <c r="R62" i="115" s="1"/>
  <c r="N60" i="115"/>
  <c r="N62" i="115" s="1"/>
  <c r="J60" i="115"/>
  <c r="J62" i="115" s="1"/>
  <c r="F60" i="115"/>
  <c r="F62" i="115" s="1"/>
  <c r="F50" i="115"/>
  <c r="AG62" i="114"/>
  <c r="B11" i="115"/>
  <c r="G25" i="115"/>
  <c r="B43" i="115"/>
  <c r="B11" i="114"/>
  <c r="B10" i="114"/>
  <c r="B34" i="114" s="1"/>
  <c r="E58" i="114" s="1"/>
  <c r="G28" i="114"/>
  <c r="B32" i="114"/>
  <c r="Z60" i="114"/>
  <c r="Z62" i="114" s="1"/>
  <c r="V60" i="114"/>
  <c r="V62" i="114" s="1"/>
  <c r="R60" i="114"/>
  <c r="R62" i="114" s="1"/>
  <c r="N60" i="114"/>
  <c r="N62" i="114" s="1"/>
  <c r="J60" i="114"/>
  <c r="J62" i="114" s="1"/>
  <c r="F60" i="114"/>
  <c r="F62" i="114" s="1"/>
  <c r="AC60" i="114"/>
  <c r="AC62" i="114" s="1"/>
  <c r="Y60" i="114"/>
  <c r="Y62" i="114" s="1"/>
  <c r="U60" i="114"/>
  <c r="U62" i="114" s="1"/>
  <c r="Q60" i="114"/>
  <c r="Q62" i="114" s="1"/>
  <c r="M60" i="114"/>
  <c r="M62" i="114" s="1"/>
  <c r="I60" i="114"/>
  <c r="I62" i="114" s="1"/>
  <c r="E60" i="114"/>
  <c r="E62" i="114" s="1"/>
  <c r="AB60" i="114"/>
  <c r="AB62" i="114" s="1"/>
  <c r="X60" i="114"/>
  <c r="X62" i="114" s="1"/>
  <c r="T60" i="114"/>
  <c r="T62" i="114" s="1"/>
  <c r="P60" i="114"/>
  <c r="P62" i="114" s="1"/>
  <c r="L60" i="114"/>
  <c r="L62" i="114" s="1"/>
  <c r="H60" i="114"/>
  <c r="H62" i="114" s="1"/>
  <c r="AA60" i="114"/>
  <c r="AA62" i="114" s="1"/>
  <c r="W60" i="114"/>
  <c r="W62" i="114" s="1"/>
  <c r="S60" i="114"/>
  <c r="S62" i="114" s="1"/>
  <c r="O60" i="114"/>
  <c r="O62" i="114" s="1"/>
  <c r="K60" i="114"/>
  <c r="K62" i="114" s="1"/>
  <c r="G60" i="114"/>
  <c r="G62" i="114" s="1"/>
  <c r="G25" i="114"/>
  <c r="Q62" i="108"/>
  <c r="AG62" i="108"/>
  <c r="AD62" i="113"/>
  <c r="AH62" i="113"/>
  <c r="C112" i="114"/>
  <c r="C111" i="114"/>
  <c r="D111" i="114" s="1"/>
  <c r="B22" i="114"/>
  <c r="D76" i="114" s="1"/>
  <c r="B44" i="114"/>
  <c r="Y62" i="111"/>
  <c r="AG62" i="111"/>
  <c r="AD62" i="112"/>
  <c r="AH62" i="112"/>
  <c r="AE62" i="113"/>
  <c r="AG62" i="113"/>
  <c r="B8" i="114"/>
  <c r="G27" i="114"/>
  <c r="C112" i="113"/>
  <c r="C111" i="113"/>
  <c r="D111" i="113" s="1"/>
  <c r="B22" i="113"/>
  <c r="D76" i="113" s="1"/>
  <c r="B44" i="113"/>
  <c r="F60" i="113"/>
  <c r="F62" i="113" s="1"/>
  <c r="N60" i="113"/>
  <c r="N62" i="113" s="1"/>
  <c r="V60" i="113"/>
  <c r="V62" i="113" s="1"/>
  <c r="B8" i="113"/>
  <c r="G27" i="113"/>
  <c r="G60" i="113"/>
  <c r="G62" i="113" s="1"/>
  <c r="O60" i="113"/>
  <c r="O62" i="113" s="1"/>
  <c r="F50" i="105"/>
  <c r="AE62" i="106"/>
  <c r="AD62" i="110"/>
  <c r="AH62" i="110"/>
  <c r="AE62" i="111"/>
  <c r="AF62" i="112"/>
  <c r="B10" i="113"/>
  <c r="B34" i="113" s="1"/>
  <c r="E58" i="113" s="1"/>
  <c r="G28" i="113"/>
  <c r="B32" i="113"/>
  <c r="AC60" i="113"/>
  <c r="AC62" i="113" s="1"/>
  <c r="Y60" i="113"/>
  <c r="Y62" i="113" s="1"/>
  <c r="U60" i="113"/>
  <c r="U62" i="113" s="1"/>
  <c r="Q60" i="113"/>
  <c r="Q62" i="113" s="1"/>
  <c r="M60" i="113"/>
  <c r="M62" i="113" s="1"/>
  <c r="I60" i="113"/>
  <c r="I62" i="113" s="1"/>
  <c r="E60" i="113"/>
  <c r="E62" i="113" s="1"/>
  <c r="AB60" i="113"/>
  <c r="AB62" i="113" s="1"/>
  <c r="X60" i="113"/>
  <c r="X62" i="113" s="1"/>
  <c r="T60" i="113"/>
  <c r="T62" i="113" s="1"/>
  <c r="P60" i="113"/>
  <c r="P62" i="113" s="1"/>
  <c r="L60" i="113"/>
  <c r="L62" i="113" s="1"/>
  <c r="H60" i="113"/>
  <c r="H62" i="113" s="1"/>
  <c r="F50" i="113"/>
  <c r="J60" i="113"/>
  <c r="J62" i="113" s="1"/>
  <c r="R60" i="113"/>
  <c r="R62" i="113" s="1"/>
  <c r="Z60" i="113"/>
  <c r="Z62" i="113" s="1"/>
  <c r="AC62" i="107"/>
  <c r="AG62" i="107"/>
  <c r="AD62" i="108"/>
  <c r="AH62" i="108"/>
  <c r="AE62" i="110"/>
  <c r="AG62" i="112"/>
  <c r="B11" i="113"/>
  <c r="G25" i="113"/>
  <c r="B43" i="113"/>
  <c r="K60" i="113"/>
  <c r="K62" i="113" s="1"/>
  <c r="S60" i="113"/>
  <c r="S62" i="113" s="1"/>
  <c r="AA60" i="113"/>
  <c r="AA62" i="113" s="1"/>
  <c r="N60" i="111"/>
  <c r="N62" i="111" s="1"/>
  <c r="B11" i="112"/>
  <c r="G25" i="112"/>
  <c r="C112" i="112"/>
  <c r="C111" i="112"/>
  <c r="D111" i="112" s="1"/>
  <c r="B22" i="112"/>
  <c r="D76" i="112" s="1"/>
  <c r="B44" i="112"/>
  <c r="B8" i="112"/>
  <c r="G27" i="112"/>
  <c r="F60" i="111"/>
  <c r="F62" i="111" s="1"/>
  <c r="B10" i="112"/>
  <c r="B34" i="112" s="1"/>
  <c r="E58" i="112" s="1"/>
  <c r="G28" i="112"/>
  <c r="B32" i="112"/>
  <c r="Z60" i="112"/>
  <c r="Z62" i="112" s="1"/>
  <c r="V60" i="112"/>
  <c r="V62" i="112" s="1"/>
  <c r="R60" i="112"/>
  <c r="R62" i="112" s="1"/>
  <c r="N60" i="112"/>
  <c r="N62" i="112" s="1"/>
  <c r="J60" i="112"/>
  <c r="J62" i="112" s="1"/>
  <c r="F60" i="112"/>
  <c r="F62" i="112" s="1"/>
  <c r="AC60" i="112"/>
  <c r="AC62" i="112" s="1"/>
  <c r="Y60" i="112"/>
  <c r="Y62" i="112" s="1"/>
  <c r="U60" i="112"/>
  <c r="U62" i="112" s="1"/>
  <c r="Q60" i="112"/>
  <c r="Q62" i="112" s="1"/>
  <c r="M60" i="112"/>
  <c r="M62" i="112" s="1"/>
  <c r="I60" i="112"/>
  <c r="I62" i="112" s="1"/>
  <c r="E60" i="112"/>
  <c r="E62" i="112" s="1"/>
  <c r="AB60" i="112"/>
  <c r="AB62" i="112" s="1"/>
  <c r="X60" i="112"/>
  <c r="X62" i="112" s="1"/>
  <c r="T60" i="112"/>
  <c r="T62" i="112" s="1"/>
  <c r="P60" i="112"/>
  <c r="P62" i="112" s="1"/>
  <c r="L60" i="112"/>
  <c r="L62" i="112" s="1"/>
  <c r="H60" i="112"/>
  <c r="H62" i="112" s="1"/>
  <c r="AA60" i="112"/>
  <c r="AA62" i="112" s="1"/>
  <c r="W60" i="112"/>
  <c r="W62" i="112" s="1"/>
  <c r="S60" i="112"/>
  <c r="S62" i="112" s="1"/>
  <c r="O60" i="112"/>
  <c r="O62" i="112" s="1"/>
  <c r="K60" i="112"/>
  <c r="K62" i="112" s="1"/>
  <c r="G60" i="112"/>
  <c r="G62" i="112" s="1"/>
  <c r="F50" i="112"/>
  <c r="B10" i="110"/>
  <c r="B34" i="110" s="1"/>
  <c r="E58" i="110" s="1"/>
  <c r="C112" i="111"/>
  <c r="C111" i="111"/>
  <c r="D111" i="111" s="1"/>
  <c r="B22" i="111"/>
  <c r="D76" i="111" s="1"/>
  <c r="B44" i="111"/>
  <c r="V60" i="111"/>
  <c r="V62" i="111" s="1"/>
  <c r="AF62" i="109"/>
  <c r="B8" i="111"/>
  <c r="G27" i="111"/>
  <c r="I60" i="111"/>
  <c r="I62" i="111" s="1"/>
  <c r="Q60" i="111"/>
  <c r="Q62" i="111" s="1"/>
  <c r="AG62" i="104"/>
  <c r="AG62" i="105"/>
  <c r="AG62" i="109"/>
  <c r="AF62" i="110"/>
  <c r="B10" i="111"/>
  <c r="B34" i="111" s="1"/>
  <c r="E58" i="111" s="1"/>
  <c r="G28" i="111"/>
  <c r="B32" i="111"/>
  <c r="AB60" i="111"/>
  <c r="AB62" i="111" s="1"/>
  <c r="X60" i="111"/>
  <c r="X62" i="111" s="1"/>
  <c r="T60" i="111"/>
  <c r="T62" i="111" s="1"/>
  <c r="P60" i="111"/>
  <c r="P62" i="111" s="1"/>
  <c r="L60" i="111"/>
  <c r="L62" i="111" s="1"/>
  <c r="H60" i="111"/>
  <c r="H62" i="111" s="1"/>
  <c r="AA60" i="111"/>
  <c r="AA62" i="111" s="1"/>
  <c r="W60" i="111"/>
  <c r="W62" i="111" s="1"/>
  <c r="S60" i="111"/>
  <c r="S62" i="111" s="1"/>
  <c r="O60" i="111"/>
  <c r="O62" i="111" s="1"/>
  <c r="K60" i="111"/>
  <c r="K62" i="111" s="1"/>
  <c r="G60" i="111"/>
  <c r="G62" i="111" s="1"/>
  <c r="F50" i="111"/>
  <c r="J60" i="111"/>
  <c r="J62" i="111" s="1"/>
  <c r="R60" i="111"/>
  <c r="R62" i="111" s="1"/>
  <c r="Z60" i="111"/>
  <c r="Z62" i="111" s="1"/>
  <c r="AG62" i="110"/>
  <c r="B11" i="111"/>
  <c r="G25" i="111"/>
  <c r="B43" i="111"/>
  <c r="E60" i="111"/>
  <c r="E62" i="111" s="1"/>
  <c r="M60" i="111"/>
  <c r="M62" i="111" s="1"/>
  <c r="U60" i="111"/>
  <c r="U62" i="111" s="1"/>
  <c r="AC60" i="111"/>
  <c r="AC62" i="111" s="1"/>
  <c r="G28" i="110"/>
  <c r="B32" i="110"/>
  <c r="Z60" i="110"/>
  <c r="Z62" i="110" s="1"/>
  <c r="V60" i="110"/>
  <c r="V62" i="110" s="1"/>
  <c r="R60" i="110"/>
  <c r="R62" i="110" s="1"/>
  <c r="N60" i="110"/>
  <c r="N62" i="110" s="1"/>
  <c r="J60" i="110"/>
  <c r="J62" i="110" s="1"/>
  <c r="F60" i="110"/>
  <c r="F62" i="110" s="1"/>
  <c r="AC60" i="110"/>
  <c r="AC62" i="110" s="1"/>
  <c r="Y60" i="110"/>
  <c r="Y62" i="110" s="1"/>
  <c r="U60" i="110"/>
  <c r="U62" i="110" s="1"/>
  <c r="Q60" i="110"/>
  <c r="Q62" i="110" s="1"/>
  <c r="M60" i="110"/>
  <c r="M62" i="110" s="1"/>
  <c r="I60" i="110"/>
  <c r="I62" i="110" s="1"/>
  <c r="E60" i="110"/>
  <c r="E62" i="110" s="1"/>
  <c r="AB60" i="110"/>
  <c r="AB62" i="110" s="1"/>
  <c r="X60" i="110"/>
  <c r="X62" i="110" s="1"/>
  <c r="T60" i="110"/>
  <c r="T62" i="110" s="1"/>
  <c r="P60" i="110"/>
  <c r="P62" i="110" s="1"/>
  <c r="L60" i="110"/>
  <c r="L62" i="110" s="1"/>
  <c r="H60" i="110"/>
  <c r="H62" i="110" s="1"/>
  <c r="AA60" i="110"/>
  <c r="AA62" i="110" s="1"/>
  <c r="W60" i="110"/>
  <c r="W62" i="110" s="1"/>
  <c r="S60" i="110"/>
  <c r="S62" i="110" s="1"/>
  <c r="O60" i="110"/>
  <c r="O62" i="110" s="1"/>
  <c r="K60" i="110"/>
  <c r="K62" i="110" s="1"/>
  <c r="G60" i="110"/>
  <c r="G62" i="110" s="1"/>
  <c r="F50" i="109"/>
  <c r="B11" i="110"/>
  <c r="G25" i="110"/>
  <c r="G50" i="110"/>
  <c r="AD62" i="109"/>
  <c r="AH62" i="109"/>
  <c r="C112" i="110"/>
  <c r="C111" i="110"/>
  <c r="D111" i="110" s="1"/>
  <c r="B22" i="110"/>
  <c r="D76" i="110" s="1"/>
  <c r="B44" i="110"/>
  <c r="AD62" i="106"/>
  <c r="AH62" i="106"/>
  <c r="Z62" i="109"/>
  <c r="AE62" i="109"/>
  <c r="B8" i="110"/>
  <c r="G27" i="110"/>
  <c r="J60" i="107"/>
  <c r="J62" i="107" s="1"/>
  <c r="B11" i="109"/>
  <c r="G25" i="109"/>
  <c r="F60" i="109"/>
  <c r="F62" i="109" s="1"/>
  <c r="N60" i="109"/>
  <c r="N62" i="109" s="1"/>
  <c r="V60" i="109"/>
  <c r="V62" i="109" s="1"/>
  <c r="N60" i="107"/>
  <c r="N62" i="107" s="1"/>
  <c r="C112" i="109"/>
  <c r="C111" i="109"/>
  <c r="D111" i="109" s="1"/>
  <c r="B22" i="109"/>
  <c r="D76" i="109" s="1"/>
  <c r="B44" i="109"/>
  <c r="G60" i="109"/>
  <c r="G62" i="109" s="1"/>
  <c r="O60" i="109"/>
  <c r="O62" i="109" s="1"/>
  <c r="W60" i="109"/>
  <c r="W62" i="109" s="1"/>
  <c r="AE62" i="108"/>
  <c r="B8" i="109"/>
  <c r="G27" i="109"/>
  <c r="J60" i="109"/>
  <c r="J62" i="109" s="1"/>
  <c r="R60" i="109"/>
  <c r="R62" i="109" s="1"/>
  <c r="F60" i="107"/>
  <c r="F62" i="107" s="1"/>
  <c r="AF62" i="108"/>
  <c r="B10" i="109"/>
  <c r="B34" i="109" s="1"/>
  <c r="E58" i="109" s="1"/>
  <c r="G28" i="109"/>
  <c r="B32" i="109"/>
  <c r="AC60" i="109"/>
  <c r="AC62" i="109" s="1"/>
  <c r="Y60" i="109"/>
  <c r="Y62" i="109" s="1"/>
  <c r="U60" i="109"/>
  <c r="U62" i="109" s="1"/>
  <c r="Q60" i="109"/>
  <c r="Q62" i="109" s="1"/>
  <c r="M60" i="109"/>
  <c r="M62" i="109" s="1"/>
  <c r="I60" i="109"/>
  <c r="I62" i="109" s="1"/>
  <c r="E60" i="109"/>
  <c r="E62" i="109" s="1"/>
  <c r="AB60" i="109"/>
  <c r="AB62" i="109" s="1"/>
  <c r="X60" i="109"/>
  <c r="X62" i="109" s="1"/>
  <c r="T60" i="109"/>
  <c r="T62" i="109" s="1"/>
  <c r="P60" i="109"/>
  <c r="P62" i="109" s="1"/>
  <c r="L60" i="109"/>
  <c r="L62" i="109" s="1"/>
  <c r="H60" i="109"/>
  <c r="H62" i="109" s="1"/>
  <c r="K60" i="109"/>
  <c r="K62" i="109" s="1"/>
  <c r="S60" i="109"/>
  <c r="S62" i="109" s="1"/>
  <c r="AA60" i="109"/>
  <c r="AA62" i="109" s="1"/>
  <c r="B8" i="108"/>
  <c r="G27" i="108"/>
  <c r="B10" i="108"/>
  <c r="B34" i="108" s="1"/>
  <c r="E58" i="108" s="1"/>
  <c r="I60" i="108"/>
  <c r="I62" i="108" s="1"/>
  <c r="G28" i="108"/>
  <c r="B32" i="108"/>
  <c r="AB60" i="108"/>
  <c r="AB62" i="108" s="1"/>
  <c r="X60" i="108"/>
  <c r="X62" i="108" s="1"/>
  <c r="T60" i="108"/>
  <c r="T62" i="108" s="1"/>
  <c r="P60" i="108"/>
  <c r="P62" i="108" s="1"/>
  <c r="L60" i="108"/>
  <c r="L62" i="108" s="1"/>
  <c r="H60" i="108"/>
  <c r="H62" i="108" s="1"/>
  <c r="AA60" i="108"/>
  <c r="AA62" i="108" s="1"/>
  <c r="W60" i="108"/>
  <c r="W62" i="108" s="1"/>
  <c r="S60" i="108"/>
  <c r="S62" i="108" s="1"/>
  <c r="O60" i="108"/>
  <c r="O62" i="108" s="1"/>
  <c r="K60" i="108"/>
  <c r="K62" i="108" s="1"/>
  <c r="G60" i="108"/>
  <c r="G62" i="108" s="1"/>
  <c r="Z60" i="108"/>
  <c r="Z62" i="108" s="1"/>
  <c r="AC60" i="108"/>
  <c r="AC62" i="108" s="1"/>
  <c r="Y60" i="108"/>
  <c r="Y62" i="108" s="1"/>
  <c r="F50" i="108"/>
  <c r="J60" i="108"/>
  <c r="J62" i="108" s="1"/>
  <c r="R60" i="108"/>
  <c r="R62" i="108" s="1"/>
  <c r="D63" i="107"/>
  <c r="D65" i="107" s="1"/>
  <c r="D67" i="107" s="1"/>
  <c r="AD62" i="107"/>
  <c r="AH62" i="107"/>
  <c r="B11" i="108"/>
  <c r="G25" i="108"/>
  <c r="E60" i="108"/>
  <c r="E62" i="108" s="1"/>
  <c r="M60" i="108"/>
  <c r="M62" i="108" s="1"/>
  <c r="U60" i="108"/>
  <c r="U62" i="108" s="1"/>
  <c r="AE62" i="107"/>
  <c r="C112" i="108"/>
  <c r="C111" i="108"/>
  <c r="D111" i="108" s="1"/>
  <c r="B22" i="108"/>
  <c r="D76" i="108" s="1"/>
  <c r="B44" i="108"/>
  <c r="F60" i="108"/>
  <c r="F62" i="108" s="1"/>
  <c r="N60" i="108"/>
  <c r="N62" i="108" s="1"/>
  <c r="V60" i="108"/>
  <c r="V62" i="108" s="1"/>
  <c r="G27" i="107"/>
  <c r="B8" i="107"/>
  <c r="AE62" i="104"/>
  <c r="AE62" i="105"/>
  <c r="AF62" i="106"/>
  <c r="B10" i="107"/>
  <c r="B34" i="107" s="1"/>
  <c r="E58" i="107" s="1"/>
  <c r="G28" i="107"/>
  <c r="B32" i="107"/>
  <c r="F50" i="107"/>
  <c r="G60" i="107"/>
  <c r="G62" i="107" s="1"/>
  <c r="K60" i="107"/>
  <c r="K62" i="107" s="1"/>
  <c r="O60" i="107"/>
  <c r="O62" i="107" s="1"/>
  <c r="S60" i="107"/>
  <c r="S62" i="107" s="1"/>
  <c r="W60" i="107"/>
  <c r="W62" i="107" s="1"/>
  <c r="AA60" i="107"/>
  <c r="AA62" i="107" s="1"/>
  <c r="AF62" i="107"/>
  <c r="AG62" i="97"/>
  <c r="AD62" i="98"/>
  <c r="AH62" i="98"/>
  <c r="AG62" i="106"/>
  <c r="B11" i="107"/>
  <c r="G25" i="107"/>
  <c r="H60" i="107"/>
  <c r="H62" i="107" s="1"/>
  <c r="L60" i="107"/>
  <c r="L62" i="107" s="1"/>
  <c r="P60" i="107"/>
  <c r="P62" i="107" s="1"/>
  <c r="T60" i="107"/>
  <c r="T62" i="107" s="1"/>
  <c r="X60" i="107"/>
  <c r="X62" i="107" s="1"/>
  <c r="AB60" i="107"/>
  <c r="AB62" i="107" s="1"/>
  <c r="C112" i="107"/>
  <c r="C111" i="107"/>
  <c r="D111" i="107" s="1"/>
  <c r="B22" i="107"/>
  <c r="D76" i="107" s="1"/>
  <c r="B44" i="107"/>
  <c r="E60" i="107"/>
  <c r="E62" i="107" s="1"/>
  <c r="I60" i="107"/>
  <c r="I62" i="107" s="1"/>
  <c r="M60" i="107"/>
  <c r="M62" i="107" s="1"/>
  <c r="Q60" i="107"/>
  <c r="Q62" i="107" s="1"/>
  <c r="U60" i="107"/>
  <c r="U62" i="107" s="1"/>
  <c r="Y60" i="107"/>
  <c r="Y62" i="107" s="1"/>
  <c r="R60" i="107"/>
  <c r="R62" i="107" s="1"/>
  <c r="V60" i="107"/>
  <c r="V62" i="107" s="1"/>
  <c r="Z60" i="107"/>
  <c r="Z62" i="107" s="1"/>
  <c r="AG62" i="101"/>
  <c r="AD62" i="102"/>
  <c r="AH62" i="102"/>
  <c r="AF62" i="105"/>
  <c r="B10" i="106"/>
  <c r="B34" i="106" s="1"/>
  <c r="E58" i="106" s="1"/>
  <c r="G28" i="106"/>
  <c r="B32" i="106"/>
  <c r="Z60" i="106"/>
  <c r="Z62" i="106" s="1"/>
  <c r="V60" i="106"/>
  <c r="V62" i="106" s="1"/>
  <c r="R60" i="106"/>
  <c r="R62" i="106" s="1"/>
  <c r="N60" i="106"/>
  <c r="N62" i="106" s="1"/>
  <c r="J60" i="106"/>
  <c r="J62" i="106" s="1"/>
  <c r="F60" i="106"/>
  <c r="F62" i="106" s="1"/>
  <c r="AC60" i="106"/>
  <c r="AC62" i="106" s="1"/>
  <c r="Y60" i="106"/>
  <c r="Y62" i="106" s="1"/>
  <c r="U60" i="106"/>
  <c r="U62" i="106" s="1"/>
  <c r="Q60" i="106"/>
  <c r="Q62" i="106" s="1"/>
  <c r="M60" i="106"/>
  <c r="M62" i="106" s="1"/>
  <c r="I60" i="106"/>
  <c r="I62" i="106" s="1"/>
  <c r="E60" i="106"/>
  <c r="E62" i="106" s="1"/>
  <c r="AB60" i="106"/>
  <c r="AB62" i="106" s="1"/>
  <c r="X60" i="106"/>
  <c r="X62" i="106" s="1"/>
  <c r="T60" i="106"/>
  <c r="T62" i="106" s="1"/>
  <c r="P60" i="106"/>
  <c r="P62" i="106" s="1"/>
  <c r="L60" i="106"/>
  <c r="L62" i="106" s="1"/>
  <c r="H60" i="106"/>
  <c r="H62" i="106" s="1"/>
  <c r="AA60" i="106"/>
  <c r="AA62" i="106" s="1"/>
  <c r="W60" i="106"/>
  <c r="W62" i="106" s="1"/>
  <c r="S60" i="106"/>
  <c r="S62" i="106" s="1"/>
  <c r="O60" i="106"/>
  <c r="O62" i="106" s="1"/>
  <c r="K60" i="106"/>
  <c r="K62" i="106" s="1"/>
  <c r="G60" i="106"/>
  <c r="G62" i="106" s="1"/>
  <c r="F50" i="106"/>
  <c r="B11" i="106"/>
  <c r="G25" i="106"/>
  <c r="C112" i="106"/>
  <c r="C111" i="106"/>
  <c r="D111" i="106" s="1"/>
  <c r="B22" i="106"/>
  <c r="D76" i="106" s="1"/>
  <c r="B44" i="106"/>
  <c r="B8" i="106"/>
  <c r="G27" i="106"/>
  <c r="AE62" i="103"/>
  <c r="AF62" i="104"/>
  <c r="B10" i="105"/>
  <c r="B34" i="105" s="1"/>
  <c r="E58" i="105" s="1"/>
  <c r="G28" i="105"/>
  <c r="B32" i="105"/>
  <c r="Z60" i="105"/>
  <c r="Z62" i="105" s="1"/>
  <c r="V60" i="105"/>
  <c r="V62" i="105" s="1"/>
  <c r="R60" i="105"/>
  <c r="R62" i="105" s="1"/>
  <c r="N60" i="105"/>
  <c r="N62" i="105" s="1"/>
  <c r="J60" i="105"/>
  <c r="J62" i="105" s="1"/>
  <c r="F60" i="105"/>
  <c r="F62" i="105" s="1"/>
  <c r="AC60" i="105"/>
  <c r="AC62" i="105" s="1"/>
  <c r="Y60" i="105"/>
  <c r="Y62" i="105" s="1"/>
  <c r="U60" i="105"/>
  <c r="U62" i="105" s="1"/>
  <c r="Q60" i="105"/>
  <c r="Q62" i="105" s="1"/>
  <c r="M60" i="105"/>
  <c r="M62" i="105" s="1"/>
  <c r="I60" i="105"/>
  <c r="I62" i="105" s="1"/>
  <c r="E60" i="105"/>
  <c r="E62" i="105" s="1"/>
  <c r="AB60" i="105"/>
  <c r="AB62" i="105" s="1"/>
  <c r="X60" i="105"/>
  <c r="X62" i="105" s="1"/>
  <c r="T60" i="105"/>
  <c r="T62" i="105" s="1"/>
  <c r="P60" i="105"/>
  <c r="P62" i="105" s="1"/>
  <c r="L60" i="105"/>
  <c r="L62" i="105" s="1"/>
  <c r="H60" i="105"/>
  <c r="H62" i="105" s="1"/>
  <c r="AA60" i="105"/>
  <c r="AA62" i="105" s="1"/>
  <c r="W60" i="105"/>
  <c r="W62" i="105" s="1"/>
  <c r="S60" i="105"/>
  <c r="S62" i="105" s="1"/>
  <c r="O60" i="105"/>
  <c r="O62" i="105" s="1"/>
  <c r="K60" i="105"/>
  <c r="K62" i="105" s="1"/>
  <c r="G60" i="105"/>
  <c r="G62" i="105" s="1"/>
  <c r="AF62" i="103"/>
  <c r="B11" i="105"/>
  <c r="G25" i="105"/>
  <c r="C112" i="105"/>
  <c r="C111" i="105"/>
  <c r="D111" i="105" s="1"/>
  <c r="B22" i="105"/>
  <c r="D76" i="105" s="1"/>
  <c r="B44" i="105"/>
  <c r="B8" i="105"/>
  <c r="G27" i="105"/>
  <c r="B11" i="104"/>
  <c r="G25" i="104"/>
  <c r="G60" i="104"/>
  <c r="G62" i="104" s="1"/>
  <c r="O60" i="104"/>
  <c r="O62" i="104" s="1"/>
  <c r="W60" i="104"/>
  <c r="W62" i="104" s="1"/>
  <c r="C112" i="104"/>
  <c r="C111" i="104"/>
  <c r="D111" i="104" s="1"/>
  <c r="B22" i="104"/>
  <c r="D76" i="104" s="1"/>
  <c r="B44" i="104"/>
  <c r="H60" i="104"/>
  <c r="H62" i="104" s="1"/>
  <c r="P60" i="104"/>
  <c r="P62" i="104" s="1"/>
  <c r="X60" i="104"/>
  <c r="X62" i="104" s="1"/>
  <c r="AB62" i="102"/>
  <c r="E60" i="103"/>
  <c r="E62" i="103" s="1"/>
  <c r="B8" i="104"/>
  <c r="G27" i="104"/>
  <c r="K60" i="104"/>
  <c r="K62" i="104" s="1"/>
  <c r="S60" i="104"/>
  <c r="S62" i="104" s="1"/>
  <c r="U60" i="103"/>
  <c r="U62" i="103" s="1"/>
  <c r="AG62" i="103"/>
  <c r="B10" i="104"/>
  <c r="B34" i="104" s="1"/>
  <c r="E58" i="104" s="1"/>
  <c r="G28" i="104"/>
  <c r="B32" i="104"/>
  <c r="Z60" i="104"/>
  <c r="Z62" i="104" s="1"/>
  <c r="V60" i="104"/>
  <c r="V62" i="104" s="1"/>
  <c r="R60" i="104"/>
  <c r="R62" i="104" s="1"/>
  <c r="N60" i="104"/>
  <c r="N62" i="104" s="1"/>
  <c r="J60" i="104"/>
  <c r="J62" i="104" s="1"/>
  <c r="F60" i="104"/>
  <c r="F62" i="104" s="1"/>
  <c r="AC60" i="104"/>
  <c r="AC62" i="104" s="1"/>
  <c r="Y60" i="104"/>
  <c r="Y62" i="104" s="1"/>
  <c r="U60" i="104"/>
  <c r="U62" i="104" s="1"/>
  <c r="Q60" i="104"/>
  <c r="Q62" i="104" s="1"/>
  <c r="M60" i="104"/>
  <c r="M62" i="104" s="1"/>
  <c r="I60" i="104"/>
  <c r="I62" i="104" s="1"/>
  <c r="E60" i="104"/>
  <c r="E62" i="104" s="1"/>
  <c r="L60" i="104"/>
  <c r="L62" i="104" s="1"/>
  <c r="T60" i="104"/>
  <c r="T62" i="104" s="1"/>
  <c r="AB60" i="104"/>
  <c r="AB62" i="104" s="1"/>
  <c r="B11" i="103"/>
  <c r="B43" i="103"/>
  <c r="C112" i="103"/>
  <c r="C111" i="103"/>
  <c r="D111" i="103" s="1"/>
  <c r="B22" i="103"/>
  <c r="D76" i="103" s="1"/>
  <c r="B44" i="103"/>
  <c r="I60" i="103"/>
  <c r="I62" i="103" s="1"/>
  <c r="Y60" i="103"/>
  <c r="Y62" i="103" s="1"/>
  <c r="AE62" i="102"/>
  <c r="B8" i="103"/>
  <c r="G27" i="103"/>
  <c r="M60" i="103"/>
  <c r="M62" i="103" s="1"/>
  <c r="AE62" i="101"/>
  <c r="AF62" i="102"/>
  <c r="B10" i="103"/>
  <c r="B34" i="103" s="1"/>
  <c r="E58" i="103" s="1"/>
  <c r="G28" i="103"/>
  <c r="B32" i="103"/>
  <c r="AB60" i="103"/>
  <c r="AB62" i="103" s="1"/>
  <c r="X60" i="103"/>
  <c r="X62" i="103" s="1"/>
  <c r="T60" i="103"/>
  <c r="T62" i="103" s="1"/>
  <c r="P60" i="103"/>
  <c r="P62" i="103" s="1"/>
  <c r="L60" i="103"/>
  <c r="L62" i="103" s="1"/>
  <c r="H60" i="103"/>
  <c r="H62" i="103" s="1"/>
  <c r="AA60" i="103"/>
  <c r="AA62" i="103" s="1"/>
  <c r="W60" i="103"/>
  <c r="W62" i="103" s="1"/>
  <c r="S60" i="103"/>
  <c r="S62" i="103" s="1"/>
  <c r="O60" i="103"/>
  <c r="O62" i="103" s="1"/>
  <c r="K60" i="103"/>
  <c r="K62" i="103" s="1"/>
  <c r="G60" i="103"/>
  <c r="G62" i="103" s="1"/>
  <c r="Z60" i="103"/>
  <c r="Z62" i="103" s="1"/>
  <c r="V60" i="103"/>
  <c r="V62" i="103" s="1"/>
  <c r="R60" i="103"/>
  <c r="R62" i="103" s="1"/>
  <c r="N60" i="103"/>
  <c r="N62" i="103" s="1"/>
  <c r="J60" i="103"/>
  <c r="J62" i="103" s="1"/>
  <c r="F60" i="103"/>
  <c r="F62" i="103" s="1"/>
  <c r="F50" i="103"/>
  <c r="Q60" i="103"/>
  <c r="Q62" i="103" s="1"/>
  <c r="B11" i="101"/>
  <c r="H62" i="100"/>
  <c r="B43" i="101"/>
  <c r="C112" i="102"/>
  <c r="C111" i="102"/>
  <c r="D111" i="102" s="1"/>
  <c r="B22" i="102"/>
  <c r="D76" i="102" s="1"/>
  <c r="B44" i="102"/>
  <c r="E60" i="102"/>
  <c r="E62" i="102" s="1"/>
  <c r="I60" i="102"/>
  <c r="I62" i="102" s="1"/>
  <c r="M60" i="102"/>
  <c r="M62" i="102" s="1"/>
  <c r="Q60" i="102"/>
  <c r="Q62" i="102" s="1"/>
  <c r="U60" i="102"/>
  <c r="U62" i="102" s="1"/>
  <c r="Y60" i="102"/>
  <c r="Y62" i="102" s="1"/>
  <c r="AC60" i="102"/>
  <c r="AC62" i="102" s="1"/>
  <c r="B8" i="102"/>
  <c r="G27" i="102"/>
  <c r="F60" i="102"/>
  <c r="F62" i="102" s="1"/>
  <c r="J60" i="102"/>
  <c r="J62" i="102" s="1"/>
  <c r="N60" i="102"/>
  <c r="N62" i="102" s="1"/>
  <c r="R60" i="102"/>
  <c r="R62" i="102" s="1"/>
  <c r="V60" i="102"/>
  <c r="V62" i="102" s="1"/>
  <c r="Z60" i="102"/>
  <c r="Z62" i="102" s="1"/>
  <c r="N60" i="101"/>
  <c r="N62" i="101" s="1"/>
  <c r="B10" i="102"/>
  <c r="B34" i="102" s="1"/>
  <c r="E58" i="102" s="1"/>
  <c r="G28" i="102"/>
  <c r="B32" i="102"/>
  <c r="F50" i="102"/>
  <c r="G60" i="102"/>
  <c r="G62" i="102" s="1"/>
  <c r="K60" i="102"/>
  <c r="K62" i="102" s="1"/>
  <c r="O60" i="102"/>
  <c r="O62" i="102" s="1"/>
  <c r="S60" i="102"/>
  <c r="S62" i="102" s="1"/>
  <c r="W60" i="102"/>
  <c r="W62" i="102" s="1"/>
  <c r="AA60" i="102"/>
  <c r="AA62" i="102" s="1"/>
  <c r="V62" i="101"/>
  <c r="AD62" i="101"/>
  <c r="AH62" i="101"/>
  <c r="B11" i="102"/>
  <c r="G25" i="102"/>
  <c r="B43" i="102"/>
  <c r="H60" i="102"/>
  <c r="H62" i="102" s="1"/>
  <c r="L60" i="102"/>
  <c r="L62" i="102" s="1"/>
  <c r="P60" i="102"/>
  <c r="P62" i="102" s="1"/>
  <c r="T60" i="102"/>
  <c r="T62" i="102" s="1"/>
  <c r="X60" i="102"/>
  <c r="X62" i="102" s="1"/>
  <c r="G50" i="101"/>
  <c r="C112" i="101"/>
  <c r="C111" i="101"/>
  <c r="D111" i="101" s="1"/>
  <c r="B22" i="101"/>
  <c r="D76" i="101" s="1"/>
  <c r="B44" i="101"/>
  <c r="R60" i="101"/>
  <c r="R62" i="101" s="1"/>
  <c r="S60" i="100"/>
  <c r="S62" i="100" s="1"/>
  <c r="AD62" i="95"/>
  <c r="AH62" i="95"/>
  <c r="AE62" i="96"/>
  <c r="Y62" i="98"/>
  <c r="AG62" i="98"/>
  <c r="AD62" i="99"/>
  <c r="AH62" i="99"/>
  <c r="D63" i="100"/>
  <c r="D65" i="100" s="1"/>
  <c r="D67" i="100" s="1"/>
  <c r="AE62" i="100"/>
  <c r="AG62" i="100"/>
  <c r="B8" i="101"/>
  <c r="G27" i="101"/>
  <c r="F60" i="101"/>
  <c r="F62" i="101" s="1"/>
  <c r="AF62" i="101"/>
  <c r="AF62" i="100"/>
  <c r="AH62" i="100"/>
  <c r="B10" i="101"/>
  <c r="B34" i="101" s="1"/>
  <c r="E58" i="101" s="1"/>
  <c r="G28" i="101"/>
  <c r="B32" i="101"/>
  <c r="AC60" i="101"/>
  <c r="AC62" i="101" s="1"/>
  <c r="Y60" i="101"/>
  <c r="Y62" i="101" s="1"/>
  <c r="U60" i="101"/>
  <c r="U62" i="101" s="1"/>
  <c r="Q60" i="101"/>
  <c r="Q62" i="101" s="1"/>
  <c r="M60" i="101"/>
  <c r="M62" i="101" s="1"/>
  <c r="I60" i="101"/>
  <c r="I62" i="101" s="1"/>
  <c r="E60" i="101"/>
  <c r="E62" i="101" s="1"/>
  <c r="AB60" i="101"/>
  <c r="AB62" i="101" s="1"/>
  <c r="X60" i="101"/>
  <c r="X62" i="101" s="1"/>
  <c r="T60" i="101"/>
  <c r="T62" i="101" s="1"/>
  <c r="P60" i="101"/>
  <c r="P62" i="101" s="1"/>
  <c r="L60" i="101"/>
  <c r="L62" i="101" s="1"/>
  <c r="H60" i="101"/>
  <c r="H62" i="101" s="1"/>
  <c r="AA60" i="101"/>
  <c r="AA62" i="101" s="1"/>
  <c r="W60" i="101"/>
  <c r="W62" i="101" s="1"/>
  <c r="S60" i="101"/>
  <c r="S62" i="101" s="1"/>
  <c r="O60" i="101"/>
  <c r="O62" i="101" s="1"/>
  <c r="K60" i="101"/>
  <c r="K62" i="101" s="1"/>
  <c r="G60" i="101"/>
  <c r="G62" i="101" s="1"/>
  <c r="J60" i="101"/>
  <c r="J62" i="101" s="1"/>
  <c r="Z60" i="101"/>
  <c r="Z62" i="101" s="1"/>
  <c r="C112" i="100"/>
  <c r="C111" i="100"/>
  <c r="D111" i="100" s="1"/>
  <c r="G27" i="100"/>
  <c r="B8" i="100"/>
  <c r="G25" i="100"/>
  <c r="Z60" i="100"/>
  <c r="Z62" i="100" s="1"/>
  <c r="V60" i="100"/>
  <c r="V62" i="100" s="1"/>
  <c r="R60" i="100"/>
  <c r="R62" i="100" s="1"/>
  <c r="N60" i="100"/>
  <c r="N62" i="100" s="1"/>
  <c r="J60" i="100"/>
  <c r="J62" i="100" s="1"/>
  <c r="F60" i="100"/>
  <c r="F62" i="100" s="1"/>
  <c r="AC60" i="100"/>
  <c r="AC62" i="100" s="1"/>
  <c r="Y60" i="100"/>
  <c r="Y62" i="100" s="1"/>
  <c r="U60" i="100"/>
  <c r="U62" i="100" s="1"/>
  <c r="Q60" i="100"/>
  <c r="Q62" i="100" s="1"/>
  <c r="M60" i="100"/>
  <c r="M62" i="100" s="1"/>
  <c r="I60" i="100"/>
  <c r="I62" i="100" s="1"/>
  <c r="E60" i="100"/>
  <c r="E62" i="100" s="1"/>
  <c r="AB60" i="100"/>
  <c r="AB62" i="100" s="1"/>
  <c r="T60" i="100"/>
  <c r="T62" i="100" s="1"/>
  <c r="L60" i="100"/>
  <c r="L62" i="100" s="1"/>
  <c r="K60" i="100"/>
  <c r="K62" i="100" s="1"/>
  <c r="W60" i="100"/>
  <c r="W62" i="100" s="1"/>
  <c r="B10" i="100"/>
  <c r="B34" i="100" s="1"/>
  <c r="E58" i="100" s="1"/>
  <c r="B32" i="100"/>
  <c r="B43" i="100"/>
  <c r="G50" i="100"/>
  <c r="O60" i="100"/>
  <c r="O62" i="100" s="1"/>
  <c r="X60" i="100"/>
  <c r="X62" i="100" s="1"/>
  <c r="AE62" i="97"/>
  <c r="AF62" i="98"/>
  <c r="AF62" i="99"/>
  <c r="B11" i="100"/>
  <c r="B22" i="100"/>
  <c r="D76" i="100" s="1"/>
  <c r="G28" i="100"/>
  <c r="B44" i="100"/>
  <c r="G60" i="100"/>
  <c r="G62" i="100" s="1"/>
  <c r="P60" i="100"/>
  <c r="P62" i="100" s="1"/>
  <c r="AA60" i="100"/>
  <c r="AA62" i="100" s="1"/>
  <c r="AD62" i="97"/>
  <c r="AH62" i="97"/>
  <c r="AE62" i="99"/>
  <c r="G50" i="98"/>
  <c r="B10" i="99"/>
  <c r="B34" i="99" s="1"/>
  <c r="E58" i="99" s="1"/>
  <c r="G28" i="99"/>
  <c r="B32" i="99"/>
  <c r="AB60" i="99"/>
  <c r="AB62" i="99" s="1"/>
  <c r="X60" i="99"/>
  <c r="X62" i="99" s="1"/>
  <c r="T60" i="99"/>
  <c r="T62" i="99" s="1"/>
  <c r="P60" i="99"/>
  <c r="P62" i="99" s="1"/>
  <c r="L60" i="99"/>
  <c r="L62" i="99" s="1"/>
  <c r="H60" i="99"/>
  <c r="H62" i="99" s="1"/>
  <c r="AA60" i="99"/>
  <c r="AA62" i="99" s="1"/>
  <c r="W60" i="99"/>
  <c r="W62" i="99" s="1"/>
  <c r="S60" i="99"/>
  <c r="S62" i="99" s="1"/>
  <c r="O60" i="99"/>
  <c r="O62" i="99" s="1"/>
  <c r="K60" i="99"/>
  <c r="K62" i="99" s="1"/>
  <c r="G60" i="99"/>
  <c r="G62" i="99" s="1"/>
  <c r="Z60" i="99"/>
  <c r="Z62" i="99" s="1"/>
  <c r="V60" i="99"/>
  <c r="V62" i="99" s="1"/>
  <c r="R60" i="99"/>
  <c r="R62" i="99" s="1"/>
  <c r="N60" i="99"/>
  <c r="N62" i="99" s="1"/>
  <c r="J60" i="99"/>
  <c r="J62" i="99" s="1"/>
  <c r="F60" i="99"/>
  <c r="F62" i="99" s="1"/>
  <c r="AC60" i="99"/>
  <c r="AC62" i="99" s="1"/>
  <c r="Y60" i="99"/>
  <c r="Y62" i="99" s="1"/>
  <c r="U60" i="99"/>
  <c r="U62" i="99" s="1"/>
  <c r="Q60" i="99"/>
  <c r="Q62" i="99" s="1"/>
  <c r="M60" i="99"/>
  <c r="M62" i="99" s="1"/>
  <c r="I60" i="99"/>
  <c r="I62" i="99" s="1"/>
  <c r="E60" i="99"/>
  <c r="E62" i="99" s="1"/>
  <c r="B11" i="99"/>
  <c r="G25" i="99"/>
  <c r="C112" i="99"/>
  <c r="C111" i="99"/>
  <c r="D111" i="99" s="1"/>
  <c r="B22" i="99"/>
  <c r="D76" i="99" s="1"/>
  <c r="B44" i="99"/>
  <c r="B8" i="99"/>
  <c r="G27" i="99"/>
  <c r="C112" i="98"/>
  <c r="C111" i="98"/>
  <c r="D111" i="98" s="1"/>
  <c r="B43" i="98"/>
  <c r="G25" i="98"/>
  <c r="B11" i="98"/>
  <c r="B8" i="98"/>
  <c r="B22" i="98"/>
  <c r="D76" i="98" s="1"/>
  <c r="G27" i="98"/>
  <c r="B32" i="98"/>
  <c r="B44" i="98"/>
  <c r="E60" i="98"/>
  <c r="E62" i="98" s="1"/>
  <c r="U60" i="98"/>
  <c r="U62" i="98" s="1"/>
  <c r="AE62" i="98"/>
  <c r="Q60" i="98"/>
  <c r="Q62" i="98" s="1"/>
  <c r="AD62" i="94"/>
  <c r="AH62" i="94"/>
  <c r="AE62" i="95"/>
  <c r="AF62" i="96"/>
  <c r="AF62" i="97"/>
  <c r="B10" i="98"/>
  <c r="B34" i="98" s="1"/>
  <c r="E58" i="98" s="1"/>
  <c r="G28" i="98"/>
  <c r="I60" i="98"/>
  <c r="I62" i="98" s="1"/>
  <c r="AB60" i="98"/>
  <c r="AB62" i="98" s="1"/>
  <c r="X60" i="98"/>
  <c r="X62" i="98" s="1"/>
  <c r="T60" i="98"/>
  <c r="T62" i="98" s="1"/>
  <c r="P60" i="98"/>
  <c r="P62" i="98" s="1"/>
  <c r="L60" i="98"/>
  <c r="L62" i="98" s="1"/>
  <c r="H60" i="98"/>
  <c r="H62" i="98" s="1"/>
  <c r="AA60" i="98"/>
  <c r="AA62" i="98" s="1"/>
  <c r="W60" i="98"/>
  <c r="W62" i="98" s="1"/>
  <c r="S60" i="98"/>
  <c r="S62" i="98" s="1"/>
  <c r="O60" i="98"/>
  <c r="O62" i="98" s="1"/>
  <c r="K60" i="98"/>
  <c r="K62" i="98" s="1"/>
  <c r="G60" i="98"/>
  <c r="G62" i="98" s="1"/>
  <c r="Z60" i="98"/>
  <c r="Z62" i="98" s="1"/>
  <c r="V60" i="98"/>
  <c r="V62" i="98" s="1"/>
  <c r="R60" i="98"/>
  <c r="R62" i="98" s="1"/>
  <c r="N60" i="98"/>
  <c r="N62" i="98" s="1"/>
  <c r="J60" i="98"/>
  <c r="J62" i="98" s="1"/>
  <c r="F60" i="98"/>
  <c r="F62" i="98" s="1"/>
  <c r="M60" i="98"/>
  <c r="M62" i="98" s="1"/>
  <c r="AC60" i="98"/>
  <c r="AC62" i="98" s="1"/>
  <c r="B8" i="97"/>
  <c r="B10" i="97"/>
  <c r="B34" i="97" s="1"/>
  <c r="E58" i="97" s="1"/>
  <c r="G27" i="97"/>
  <c r="G28" i="97"/>
  <c r="B32" i="97"/>
  <c r="Z60" i="97"/>
  <c r="Z62" i="97" s="1"/>
  <c r="V60" i="97"/>
  <c r="V62" i="97" s="1"/>
  <c r="R60" i="97"/>
  <c r="R62" i="97" s="1"/>
  <c r="N60" i="97"/>
  <c r="N62" i="97" s="1"/>
  <c r="J60" i="97"/>
  <c r="J62" i="97" s="1"/>
  <c r="F60" i="97"/>
  <c r="F62" i="97" s="1"/>
  <c r="AC60" i="97"/>
  <c r="AC62" i="97" s="1"/>
  <c r="Y60" i="97"/>
  <c r="Y62" i="97" s="1"/>
  <c r="U60" i="97"/>
  <c r="U62" i="97" s="1"/>
  <c r="Q60" i="97"/>
  <c r="Q62" i="97" s="1"/>
  <c r="M60" i="97"/>
  <c r="M62" i="97" s="1"/>
  <c r="I60" i="97"/>
  <c r="I62" i="97" s="1"/>
  <c r="E60" i="97"/>
  <c r="E62" i="97" s="1"/>
  <c r="AB60" i="97"/>
  <c r="AB62" i="97" s="1"/>
  <c r="X60" i="97"/>
  <c r="X62" i="97" s="1"/>
  <c r="T60" i="97"/>
  <c r="T62" i="97" s="1"/>
  <c r="P60" i="97"/>
  <c r="P62" i="97" s="1"/>
  <c r="L60" i="97"/>
  <c r="L62" i="97" s="1"/>
  <c r="H60" i="97"/>
  <c r="H62" i="97" s="1"/>
  <c r="AA60" i="97"/>
  <c r="AA62" i="97" s="1"/>
  <c r="W60" i="97"/>
  <c r="W62" i="97" s="1"/>
  <c r="S60" i="97"/>
  <c r="S62" i="97" s="1"/>
  <c r="O60" i="97"/>
  <c r="O62" i="97" s="1"/>
  <c r="K60" i="97"/>
  <c r="K62" i="97" s="1"/>
  <c r="G60" i="97"/>
  <c r="G62" i="97" s="1"/>
  <c r="AD62" i="93"/>
  <c r="AH62" i="93"/>
  <c r="AG62" i="96"/>
  <c r="B11" i="97"/>
  <c r="G25" i="97"/>
  <c r="AG62" i="95"/>
  <c r="AD62" i="96"/>
  <c r="AH62" i="96"/>
  <c r="C112" i="97"/>
  <c r="C111" i="97"/>
  <c r="D111" i="97" s="1"/>
  <c r="B22" i="97"/>
  <c r="D76" i="97" s="1"/>
  <c r="B44" i="97"/>
  <c r="B8" i="96"/>
  <c r="G27" i="96"/>
  <c r="AE62" i="94"/>
  <c r="AF62" i="95"/>
  <c r="B10" i="96"/>
  <c r="B34" i="96" s="1"/>
  <c r="E58" i="96" s="1"/>
  <c r="G28" i="96"/>
  <c r="B32" i="96"/>
  <c r="AA60" i="96"/>
  <c r="AA62" i="96" s="1"/>
  <c r="W60" i="96"/>
  <c r="W62" i="96" s="1"/>
  <c r="S60" i="96"/>
  <c r="S62" i="96" s="1"/>
  <c r="O60" i="96"/>
  <c r="O62" i="96" s="1"/>
  <c r="K60" i="96"/>
  <c r="K62" i="96" s="1"/>
  <c r="G60" i="96"/>
  <c r="G62" i="96" s="1"/>
  <c r="Z60" i="96"/>
  <c r="Z62" i="96" s="1"/>
  <c r="V60" i="96"/>
  <c r="V62" i="96" s="1"/>
  <c r="R60" i="96"/>
  <c r="R62" i="96" s="1"/>
  <c r="N60" i="96"/>
  <c r="N62" i="96" s="1"/>
  <c r="J60" i="96"/>
  <c r="J62" i="96" s="1"/>
  <c r="F60" i="96"/>
  <c r="F62" i="96" s="1"/>
  <c r="AC60" i="96"/>
  <c r="AC62" i="96" s="1"/>
  <c r="Y60" i="96"/>
  <c r="Y62" i="96" s="1"/>
  <c r="U60" i="96"/>
  <c r="U62" i="96" s="1"/>
  <c r="Q60" i="96"/>
  <c r="Q62" i="96" s="1"/>
  <c r="M60" i="96"/>
  <c r="M62" i="96" s="1"/>
  <c r="I60" i="96"/>
  <c r="I62" i="96" s="1"/>
  <c r="E60" i="96"/>
  <c r="E62" i="96" s="1"/>
  <c r="AB60" i="96"/>
  <c r="AB62" i="96" s="1"/>
  <c r="X60" i="96"/>
  <c r="X62" i="96" s="1"/>
  <c r="T60" i="96"/>
  <c r="T62" i="96" s="1"/>
  <c r="P60" i="96"/>
  <c r="P62" i="96" s="1"/>
  <c r="L60" i="96"/>
  <c r="L62" i="96" s="1"/>
  <c r="H60" i="96"/>
  <c r="H62" i="96" s="1"/>
  <c r="F50" i="96"/>
  <c r="B11" i="96"/>
  <c r="G25" i="96"/>
  <c r="C112" i="96"/>
  <c r="C111" i="96"/>
  <c r="D111" i="96" s="1"/>
  <c r="B22" i="96"/>
  <c r="D76" i="96" s="1"/>
  <c r="B44" i="96"/>
  <c r="C112" i="95"/>
  <c r="C111" i="95"/>
  <c r="D111" i="95" s="1"/>
  <c r="B22" i="95"/>
  <c r="D76" i="95" s="1"/>
  <c r="B44" i="95"/>
  <c r="B8" i="95"/>
  <c r="G27" i="95"/>
  <c r="AE62" i="93"/>
  <c r="AF62" i="94"/>
  <c r="B10" i="95"/>
  <c r="B34" i="95" s="1"/>
  <c r="E58" i="95" s="1"/>
  <c r="G28" i="95"/>
  <c r="B32" i="95"/>
  <c r="Z60" i="95"/>
  <c r="Z62" i="95" s="1"/>
  <c r="V60" i="95"/>
  <c r="V62" i="95" s="1"/>
  <c r="R60" i="95"/>
  <c r="R62" i="95" s="1"/>
  <c r="N60" i="95"/>
  <c r="N62" i="95" s="1"/>
  <c r="J60" i="95"/>
  <c r="J62" i="95" s="1"/>
  <c r="F60" i="95"/>
  <c r="F62" i="95" s="1"/>
  <c r="AC60" i="95"/>
  <c r="AC62" i="95" s="1"/>
  <c r="Y60" i="95"/>
  <c r="Y62" i="95" s="1"/>
  <c r="U60" i="95"/>
  <c r="U62" i="95" s="1"/>
  <c r="Q60" i="95"/>
  <c r="Q62" i="95" s="1"/>
  <c r="M60" i="95"/>
  <c r="M62" i="95" s="1"/>
  <c r="I60" i="95"/>
  <c r="I62" i="95" s="1"/>
  <c r="E60" i="95"/>
  <c r="E62" i="95" s="1"/>
  <c r="AB60" i="95"/>
  <c r="AB62" i="95" s="1"/>
  <c r="X60" i="95"/>
  <c r="X62" i="95" s="1"/>
  <c r="T60" i="95"/>
  <c r="T62" i="95" s="1"/>
  <c r="P60" i="95"/>
  <c r="P62" i="95" s="1"/>
  <c r="L60" i="95"/>
  <c r="L62" i="95" s="1"/>
  <c r="H60" i="95"/>
  <c r="H62" i="95" s="1"/>
  <c r="AA60" i="95"/>
  <c r="AA62" i="95" s="1"/>
  <c r="W60" i="95"/>
  <c r="W62" i="95" s="1"/>
  <c r="S60" i="95"/>
  <c r="S62" i="95" s="1"/>
  <c r="O60" i="95"/>
  <c r="O62" i="95" s="1"/>
  <c r="K60" i="95"/>
  <c r="K62" i="95" s="1"/>
  <c r="G60" i="95"/>
  <c r="G62" i="95" s="1"/>
  <c r="F50" i="95"/>
  <c r="AF62" i="93"/>
  <c r="AG62" i="94"/>
  <c r="B11" i="95"/>
  <c r="G25" i="95"/>
  <c r="B43" i="95"/>
  <c r="B8" i="94"/>
  <c r="G27" i="94"/>
  <c r="B10" i="94"/>
  <c r="B34" i="94" s="1"/>
  <c r="E58" i="94" s="1"/>
  <c r="G28" i="94"/>
  <c r="B32" i="94"/>
  <c r="AA60" i="94"/>
  <c r="AA62" i="94" s="1"/>
  <c r="W60" i="94"/>
  <c r="W62" i="94" s="1"/>
  <c r="S60" i="94"/>
  <c r="S62" i="94" s="1"/>
  <c r="O60" i="94"/>
  <c r="O62" i="94" s="1"/>
  <c r="K60" i="94"/>
  <c r="K62" i="94" s="1"/>
  <c r="G60" i="94"/>
  <c r="G62" i="94" s="1"/>
  <c r="Z60" i="94"/>
  <c r="Z62" i="94" s="1"/>
  <c r="V60" i="94"/>
  <c r="V62" i="94" s="1"/>
  <c r="R60" i="94"/>
  <c r="R62" i="94" s="1"/>
  <c r="N60" i="94"/>
  <c r="N62" i="94" s="1"/>
  <c r="J60" i="94"/>
  <c r="J62" i="94" s="1"/>
  <c r="F60" i="94"/>
  <c r="F62" i="94" s="1"/>
  <c r="AC60" i="94"/>
  <c r="AC62" i="94" s="1"/>
  <c r="Y60" i="94"/>
  <c r="Y62" i="94" s="1"/>
  <c r="U60" i="94"/>
  <c r="U62" i="94" s="1"/>
  <c r="Q60" i="94"/>
  <c r="Q62" i="94" s="1"/>
  <c r="M60" i="94"/>
  <c r="M62" i="94" s="1"/>
  <c r="I60" i="94"/>
  <c r="I62" i="94" s="1"/>
  <c r="E60" i="94"/>
  <c r="E62" i="94" s="1"/>
  <c r="AB60" i="94"/>
  <c r="AB62" i="94" s="1"/>
  <c r="X60" i="94"/>
  <c r="X62" i="94" s="1"/>
  <c r="T60" i="94"/>
  <c r="T62" i="94" s="1"/>
  <c r="P60" i="94"/>
  <c r="P62" i="94" s="1"/>
  <c r="L60" i="94"/>
  <c r="L62" i="94" s="1"/>
  <c r="H60" i="94"/>
  <c r="H62" i="94" s="1"/>
  <c r="F50" i="94"/>
  <c r="AG62" i="93"/>
  <c r="B11" i="94"/>
  <c r="G25" i="94"/>
  <c r="C112" i="94"/>
  <c r="C111" i="94"/>
  <c r="D111" i="94" s="1"/>
  <c r="B22" i="94"/>
  <c r="D76" i="94" s="1"/>
  <c r="B44" i="94"/>
  <c r="G25" i="93"/>
  <c r="B44" i="93"/>
  <c r="B11" i="93"/>
  <c r="B8" i="93"/>
  <c r="C112" i="93"/>
  <c r="C111" i="93"/>
  <c r="D111" i="93" s="1"/>
  <c r="B22" i="93"/>
  <c r="D76" i="93" s="1"/>
  <c r="B10" i="93"/>
  <c r="B34" i="93" s="1"/>
  <c r="E58" i="93" s="1"/>
  <c r="G28" i="93"/>
  <c r="B32" i="93"/>
  <c r="AA60" i="93"/>
  <c r="AA62" i="93" s="1"/>
  <c r="W60" i="93"/>
  <c r="W62" i="93" s="1"/>
  <c r="S60" i="93"/>
  <c r="S62" i="93" s="1"/>
  <c r="O60" i="93"/>
  <c r="O62" i="93" s="1"/>
  <c r="K60" i="93"/>
  <c r="K62" i="93" s="1"/>
  <c r="G60" i="93"/>
  <c r="G62" i="93" s="1"/>
  <c r="Z60" i="93"/>
  <c r="Z62" i="93" s="1"/>
  <c r="V60" i="93"/>
  <c r="V62" i="93" s="1"/>
  <c r="R60" i="93"/>
  <c r="R62" i="93" s="1"/>
  <c r="N60" i="93"/>
  <c r="N62" i="93" s="1"/>
  <c r="J60" i="93"/>
  <c r="J62" i="93" s="1"/>
  <c r="F60" i="93"/>
  <c r="F62" i="93" s="1"/>
  <c r="AC60" i="93"/>
  <c r="AC62" i="93" s="1"/>
  <c r="Y60" i="93"/>
  <c r="Y62" i="93" s="1"/>
  <c r="U60" i="93"/>
  <c r="U62" i="93" s="1"/>
  <c r="Q60" i="93"/>
  <c r="Q62" i="93" s="1"/>
  <c r="M60" i="93"/>
  <c r="M62" i="93" s="1"/>
  <c r="I60" i="93"/>
  <c r="I62" i="93" s="1"/>
  <c r="E60" i="93"/>
  <c r="E62" i="93" s="1"/>
  <c r="AB60" i="93"/>
  <c r="AB62" i="93" s="1"/>
  <c r="X60" i="93"/>
  <c r="X62" i="93" s="1"/>
  <c r="T60" i="93"/>
  <c r="T62" i="93" s="1"/>
  <c r="P60" i="93"/>
  <c r="P62" i="93" s="1"/>
  <c r="L60" i="93"/>
  <c r="L62" i="93" s="1"/>
  <c r="H60" i="93"/>
  <c r="H62" i="93" s="1"/>
  <c r="F50" i="93"/>
  <c r="B43" i="93"/>
  <c r="B106" i="92"/>
  <c r="B105" i="92"/>
  <c r="B104" i="92"/>
  <c r="B103" i="92"/>
  <c r="B102" i="92"/>
  <c r="B101" i="92"/>
  <c r="AH77" i="92"/>
  <c r="AG77" i="92"/>
  <c r="AF77" i="92"/>
  <c r="AE77" i="92"/>
  <c r="AD77" i="92"/>
  <c r="AC77" i="92"/>
  <c r="AB77" i="92"/>
  <c r="AA77" i="92"/>
  <c r="Z77" i="92"/>
  <c r="Y77" i="92"/>
  <c r="X77" i="92"/>
  <c r="W77" i="92"/>
  <c r="V77" i="92"/>
  <c r="U77" i="92"/>
  <c r="T77" i="92"/>
  <c r="S77" i="92"/>
  <c r="R77" i="92"/>
  <c r="Q77" i="92"/>
  <c r="P77" i="92"/>
  <c r="O77" i="92"/>
  <c r="N77" i="92"/>
  <c r="M77" i="92"/>
  <c r="L77" i="92"/>
  <c r="K77" i="92"/>
  <c r="J77" i="92"/>
  <c r="I77" i="92"/>
  <c r="H77" i="92"/>
  <c r="G77" i="92"/>
  <c r="F77" i="92"/>
  <c r="E77" i="92"/>
  <c r="D62" i="92"/>
  <c r="AH61" i="92"/>
  <c r="AG61" i="92"/>
  <c r="AF61" i="92"/>
  <c r="AE61" i="92"/>
  <c r="AD61" i="92"/>
  <c r="AC61" i="92"/>
  <c r="AB61" i="92"/>
  <c r="AA61" i="92"/>
  <c r="Z61" i="92"/>
  <c r="Y61" i="92"/>
  <c r="X61" i="92"/>
  <c r="W61" i="92"/>
  <c r="V61" i="92"/>
  <c r="U61" i="92"/>
  <c r="T61" i="92"/>
  <c r="S61" i="92"/>
  <c r="R61" i="92"/>
  <c r="Q61" i="92"/>
  <c r="P61" i="92"/>
  <c r="O61" i="92"/>
  <c r="N61" i="92"/>
  <c r="M61" i="92"/>
  <c r="L61" i="92"/>
  <c r="K61" i="92"/>
  <c r="J61" i="92"/>
  <c r="I61" i="92"/>
  <c r="H61" i="92"/>
  <c r="G61" i="92"/>
  <c r="F61" i="92"/>
  <c r="E61" i="92"/>
  <c r="AH60" i="92"/>
  <c r="AG60" i="92"/>
  <c r="AF60" i="92"/>
  <c r="AE60" i="92"/>
  <c r="AD60" i="92"/>
  <c r="D59" i="92"/>
  <c r="D63" i="92" s="1"/>
  <c r="D65" i="92" s="1"/>
  <c r="D67" i="92" s="1"/>
  <c r="AH56" i="92"/>
  <c r="AG56" i="92"/>
  <c r="AF56" i="92"/>
  <c r="AE56" i="92"/>
  <c r="AD56" i="92"/>
  <c r="AH50" i="92"/>
  <c r="AG50" i="92"/>
  <c r="AF50" i="92"/>
  <c r="AE50" i="92"/>
  <c r="AD50" i="92"/>
  <c r="E50" i="92"/>
  <c r="B39" i="92"/>
  <c r="O60" i="92" s="1"/>
  <c r="B20" i="92"/>
  <c r="B6" i="92"/>
  <c r="G12" i="92" s="1"/>
  <c r="F58" i="161" l="1"/>
  <c r="O62" i="92"/>
  <c r="F58" i="153"/>
  <c r="G58" i="110"/>
  <c r="F58" i="150"/>
  <c r="F58" i="151"/>
  <c r="F58" i="130"/>
  <c r="F58" i="143"/>
  <c r="F58" i="134"/>
  <c r="F58" i="163"/>
  <c r="F58" i="123"/>
  <c r="F58" i="137"/>
  <c r="F58" i="139"/>
  <c r="F58" i="145"/>
  <c r="F58" i="133"/>
  <c r="F58" i="147"/>
  <c r="F58" i="141"/>
  <c r="F58" i="103"/>
  <c r="F58" i="113"/>
  <c r="F58" i="106"/>
  <c r="F58" i="154"/>
  <c r="F58" i="149"/>
  <c r="F58" i="96"/>
  <c r="F58" i="112"/>
  <c r="F58" i="120"/>
  <c r="F58" i="93"/>
  <c r="F58" i="100"/>
  <c r="F58" i="140"/>
  <c r="G58" i="97"/>
  <c r="G58" i="99"/>
  <c r="F58" i="108"/>
  <c r="F58" i="111"/>
  <c r="F58" i="157"/>
  <c r="F58" i="159"/>
  <c r="F58" i="119"/>
  <c r="F58" i="124"/>
  <c r="F58" i="107"/>
  <c r="F58" i="109"/>
  <c r="F58" i="116"/>
  <c r="G58" i="155"/>
  <c r="F58" i="95"/>
  <c r="F58" i="115"/>
  <c r="F58" i="125"/>
  <c r="F58" i="128"/>
  <c r="F58" i="136"/>
  <c r="F58" i="102"/>
  <c r="F58" i="126"/>
  <c r="F58" i="129"/>
  <c r="G58" i="138"/>
  <c r="F58" i="138"/>
  <c r="F58" i="98"/>
  <c r="F58" i="155"/>
  <c r="F58" i="117"/>
  <c r="F58" i="97"/>
  <c r="F58" i="110"/>
  <c r="G58" i="100"/>
  <c r="F58" i="105"/>
  <c r="G58" i="117"/>
  <c r="F58" i="127"/>
  <c r="G58" i="140"/>
  <c r="F58" i="152"/>
  <c r="F58" i="99"/>
  <c r="F58" i="104"/>
  <c r="F58" i="162"/>
  <c r="F58" i="94"/>
  <c r="G58" i="101"/>
  <c r="F58" i="142"/>
  <c r="F58" i="114"/>
  <c r="F58" i="160"/>
  <c r="F58" i="135"/>
  <c r="F58" i="101"/>
  <c r="F58" i="118"/>
  <c r="G50" i="114"/>
  <c r="G58" i="114" s="1"/>
  <c r="G50" i="118"/>
  <c r="G58" i="118" s="1"/>
  <c r="G50" i="135"/>
  <c r="G58" i="135" s="1"/>
  <c r="G50" i="142"/>
  <c r="G58" i="142" s="1"/>
  <c r="G26" i="103"/>
  <c r="T56" i="148"/>
  <c r="U90" i="156"/>
  <c r="Q18" i="103"/>
  <c r="U18" i="103"/>
  <c r="Y18" i="103"/>
  <c r="AC18" i="103"/>
  <c r="AG18" i="103"/>
  <c r="N18" i="103"/>
  <c r="R18" i="103"/>
  <c r="V18" i="103"/>
  <c r="Z18" i="103"/>
  <c r="AD18" i="103"/>
  <c r="AH18" i="103"/>
  <c r="S18" i="103"/>
  <c r="AA18" i="103"/>
  <c r="AI18" i="103"/>
  <c r="T18" i="103"/>
  <c r="AB18" i="103"/>
  <c r="AJ18" i="103"/>
  <c r="O18" i="103"/>
  <c r="W18" i="103"/>
  <c r="AE18" i="103"/>
  <c r="X18" i="103"/>
  <c r="AF18" i="103"/>
  <c r="P18" i="103"/>
  <c r="N18" i="107"/>
  <c r="R18" i="107"/>
  <c r="V18" i="107"/>
  <c r="Z18" i="107"/>
  <c r="AD18" i="107"/>
  <c r="AH18" i="107"/>
  <c r="S18" i="107"/>
  <c r="X18" i="107"/>
  <c r="AC18" i="107"/>
  <c r="AI18" i="107"/>
  <c r="O18" i="107"/>
  <c r="T18" i="107"/>
  <c r="Y18" i="107"/>
  <c r="AE18" i="107"/>
  <c r="AJ18" i="107"/>
  <c r="P18" i="107"/>
  <c r="U18" i="107"/>
  <c r="AA18" i="107"/>
  <c r="AF18" i="107"/>
  <c r="AG18" i="107"/>
  <c r="Q18" i="107"/>
  <c r="W18" i="107"/>
  <c r="AB18" i="107"/>
  <c r="P18" i="118"/>
  <c r="T18" i="118"/>
  <c r="X18" i="118"/>
  <c r="AB18" i="118"/>
  <c r="AF18" i="118"/>
  <c r="AJ18" i="118"/>
  <c r="Q18" i="118"/>
  <c r="U18" i="118"/>
  <c r="Y18" i="118"/>
  <c r="AC18" i="118"/>
  <c r="AG18" i="118"/>
  <c r="N18" i="118"/>
  <c r="R18" i="118"/>
  <c r="V18" i="118"/>
  <c r="Z18" i="118"/>
  <c r="AD18" i="118"/>
  <c r="AH18" i="118"/>
  <c r="O18" i="118"/>
  <c r="AE18" i="118"/>
  <c r="S18" i="118"/>
  <c r="AI18" i="118"/>
  <c r="W18" i="118"/>
  <c r="AA18" i="118"/>
  <c r="O18" i="129"/>
  <c r="S18" i="129"/>
  <c r="W18" i="129"/>
  <c r="AA18" i="129"/>
  <c r="AE18" i="129"/>
  <c r="AI18" i="129"/>
  <c r="N18" i="129"/>
  <c r="T18" i="129"/>
  <c r="Y18" i="129"/>
  <c r="AD18" i="129"/>
  <c r="AJ18" i="129"/>
  <c r="P18" i="129"/>
  <c r="U18" i="129"/>
  <c r="Z18" i="129"/>
  <c r="AF18" i="129"/>
  <c r="Q18" i="129"/>
  <c r="V18" i="129"/>
  <c r="AB18" i="129"/>
  <c r="AG18" i="129"/>
  <c r="X18" i="129"/>
  <c r="AC18" i="129"/>
  <c r="AH18" i="129"/>
  <c r="R18" i="129"/>
  <c r="O18" i="156"/>
  <c r="S18" i="156"/>
  <c r="W18" i="156"/>
  <c r="AA18" i="156"/>
  <c r="AE18" i="156"/>
  <c r="AI18" i="156"/>
  <c r="P18" i="156"/>
  <c r="T18" i="156"/>
  <c r="X18" i="156"/>
  <c r="AB18" i="156"/>
  <c r="AF18" i="156"/>
  <c r="AJ18" i="156"/>
  <c r="Q18" i="156"/>
  <c r="U18" i="156"/>
  <c r="Y18" i="156"/>
  <c r="AC18" i="156"/>
  <c r="AG18" i="156"/>
  <c r="N18" i="156"/>
  <c r="AD18" i="156"/>
  <c r="R18" i="156"/>
  <c r="AH18" i="156"/>
  <c r="Z18" i="156"/>
  <c r="V18" i="156"/>
  <c r="O18" i="93"/>
  <c r="S18" i="93"/>
  <c r="W18" i="93"/>
  <c r="AA18" i="93"/>
  <c r="AE18" i="93"/>
  <c r="AI18" i="93"/>
  <c r="P18" i="93"/>
  <c r="T18" i="93"/>
  <c r="X18" i="93"/>
  <c r="AB18" i="93"/>
  <c r="AF18" i="93"/>
  <c r="AJ18" i="93"/>
  <c r="Q18" i="93"/>
  <c r="Y18" i="93"/>
  <c r="AG18" i="93"/>
  <c r="R18" i="93"/>
  <c r="Z18" i="93"/>
  <c r="AH18" i="93"/>
  <c r="U18" i="93"/>
  <c r="AC18" i="93"/>
  <c r="AD18" i="93"/>
  <c r="N18" i="93"/>
  <c r="V18" i="93"/>
  <c r="Q18" i="119"/>
  <c r="U18" i="119"/>
  <c r="Y18" i="119"/>
  <c r="AC18" i="119"/>
  <c r="AG18" i="119"/>
  <c r="N18" i="119"/>
  <c r="R18" i="119"/>
  <c r="V18" i="119"/>
  <c r="Z18" i="119"/>
  <c r="AD18" i="119"/>
  <c r="AH18" i="119"/>
  <c r="O18" i="119"/>
  <c r="S18" i="119"/>
  <c r="W18" i="119"/>
  <c r="AA18" i="119"/>
  <c r="AE18" i="119"/>
  <c r="AI18" i="119"/>
  <c r="X18" i="119"/>
  <c r="AB18" i="119"/>
  <c r="P18" i="119"/>
  <c r="AF18" i="119"/>
  <c r="AJ18" i="119"/>
  <c r="T18" i="119"/>
  <c r="O18" i="125"/>
  <c r="S18" i="125"/>
  <c r="W18" i="125"/>
  <c r="AA18" i="125"/>
  <c r="AE18" i="125"/>
  <c r="AI18" i="125"/>
  <c r="P18" i="125"/>
  <c r="U18" i="125"/>
  <c r="Z18" i="125"/>
  <c r="AF18" i="125"/>
  <c r="Q18" i="125"/>
  <c r="V18" i="125"/>
  <c r="AB18" i="125"/>
  <c r="AG18" i="125"/>
  <c r="R18" i="125"/>
  <c r="X18" i="125"/>
  <c r="AC18" i="125"/>
  <c r="AH18" i="125"/>
  <c r="AD18" i="125"/>
  <c r="N18" i="125"/>
  <c r="AJ18" i="125"/>
  <c r="T18" i="125"/>
  <c r="Y18" i="125"/>
  <c r="Q18" i="127"/>
  <c r="U18" i="127"/>
  <c r="Y18" i="127"/>
  <c r="AC18" i="127"/>
  <c r="AG18" i="127"/>
  <c r="R18" i="127"/>
  <c r="W18" i="127"/>
  <c r="AB18" i="127"/>
  <c r="AH18" i="127"/>
  <c r="N18" i="127"/>
  <c r="S18" i="127"/>
  <c r="X18" i="127"/>
  <c r="AD18" i="127"/>
  <c r="AI18" i="127"/>
  <c r="O18" i="127"/>
  <c r="T18" i="127"/>
  <c r="Z18" i="127"/>
  <c r="AE18" i="127"/>
  <c r="AJ18" i="127"/>
  <c r="AA18" i="127"/>
  <c r="AF18" i="127"/>
  <c r="P18" i="127"/>
  <c r="V18" i="127"/>
  <c r="Q18" i="131"/>
  <c r="U18" i="131"/>
  <c r="Y18" i="131"/>
  <c r="AC18" i="131"/>
  <c r="AG18" i="131"/>
  <c r="P18" i="131"/>
  <c r="V18" i="131"/>
  <c r="AA18" i="131"/>
  <c r="AF18" i="131"/>
  <c r="R18" i="131"/>
  <c r="W18" i="131"/>
  <c r="AB18" i="131"/>
  <c r="AH18" i="131"/>
  <c r="N18" i="131"/>
  <c r="S18" i="131"/>
  <c r="X18" i="131"/>
  <c r="AD18" i="131"/>
  <c r="AI18" i="131"/>
  <c r="T18" i="131"/>
  <c r="Z18" i="131"/>
  <c r="AE18" i="131"/>
  <c r="O18" i="131"/>
  <c r="AJ18" i="131"/>
  <c r="N18" i="132"/>
  <c r="O18" i="132"/>
  <c r="S18" i="132"/>
  <c r="W18" i="132"/>
  <c r="AA18" i="132"/>
  <c r="AE18" i="132"/>
  <c r="AI18" i="132"/>
  <c r="P18" i="132"/>
  <c r="T18" i="132"/>
  <c r="X18" i="132"/>
  <c r="AB18" i="132"/>
  <c r="AF18" i="132"/>
  <c r="AJ18" i="132"/>
  <c r="Q18" i="132"/>
  <c r="U18" i="132"/>
  <c r="Y18" i="132"/>
  <c r="AC18" i="132"/>
  <c r="AG18" i="132"/>
  <c r="R18" i="132"/>
  <c r="AH18" i="132"/>
  <c r="V18" i="132"/>
  <c r="Z18" i="132"/>
  <c r="AD18" i="132"/>
  <c r="P18" i="137"/>
  <c r="T18" i="137"/>
  <c r="X18" i="137"/>
  <c r="AB18" i="137"/>
  <c r="AF18" i="137"/>
  <c r="AJ18" i="137"/>
  <c r="Q18" i="137"/>
  <c r="U18" i="137"/>
  <c r="Y18" i="137"/>
  <c r="AC18" i="137"/>
  <c r="AG18" i="137"/>
  <c r="N18" i="137"/>
  <c r="R18" i="137"/>
  <c r="V18" i="137"/>
  <c r="Z18" i="137"/>
  <c r="AD18" i="137"/>
  <c r="AH18" i="137"/>
  <c r="O18" i="137"/>
  <c r="AE18" i="137"/>
  <c r="S18" i="137"/>
  <c r="AI18" i="137"/>
  <c r="W18" i="137"/>
  <c r="AA18" i="137"/>
  <c r="Q18" i="146"/>
  <c r="U18" i="146"/>
  <c r="Y18" i="146"/>
  <c r="AC18" i="146"/>
  <c r="AG18" i="146"/>
  <c r="P18" i="146"/>
  <c r="V18" i="146"/>
  <c r="AA18" i="146"/>
  <c r="AF18" i="146"/>
  <c r="R18" i="146"/>
  <c r="W18" i="146"/>
  <c r="AB18" i="146"/>
  <c r="AH18" i="146"/>
  <c r="N18" i="146"/>
  <c r="S18" i="146"/>
  <c r="X18" i="146"/>
  <c r="AD18" i="146"/>
  <c r="AI18" i="146"/>
  <c r="Z18" i="146"/>
  <c r="AE18" i="146"/>
  <c r="T18" i="146"/>
  <c r="O18" i="146"/>
  <c r="AJ18" i="146"/>
  <c r="O18" i="148"/>
  <c r="S18" i="148"/>
  <c r="W18" i="148"/>
  <c r="AA18" i="148"/>
  <c r="AE18" i="148"/>
  <c r="AI18" i="148"/>
  <c r="R18" i="148"/>
  <c r="X18" i="148"/>
  <c r="AC18" i="148"/>
  <c r="AH18" i="148"/>
  <c r="N18" i="148"/>
  <c r="T18" i="148"/>
  <c r="Y18" i="148"/>
  <c r="AD18" i="148"/>
  <c r="AJ18" i="148"/>
  <c r="P18" i="148"/>
  <c r="U18" i="148"/>
  <c r="Z18" i="148"/>
  <c r="AF18" i="148"/>
  <c r="V18" i="148"/>
  <c r="AB18" i="148"/>
  <c r="Q18" i="148"/>
  <c r="AG18" i="148"/>
  <c r="N18" i="151"/>
  <c r="R18" i="151"/>
  <c r="V18" i="151"/>
  <c r="Z18" i="151"/>
  <c r="AD18" i="151"/>
  <c r="AH18" i="151"/>
  <c r="O18" i="151"/>
  <c r="S18" i="151"/>
  <c r="W18" i="151"/>
  <c r="AA18" i="151"/>
  <c r="AE18" i="151"/>
  <c r="AI18" i="151"/>
  <c r="P18" i="151"/>
  <c r="T18" i="151"/>
  <c r="X18" i="151"/>
  <c r="AB18" i="151"/>
  <c r="AF18" i="151"/>
  <c r="AJ18" i="151"/>
  <c r="Q18" i="151"/>
  <c r="AG18" i="151"/>
  <c r="Y18" i="151"/>
  <c r="AC18" i="151"/>
  <c r="U18" i="151"/>
  <c r="O18" i="152"/>
  <c r="S18" i="152"/>
  <c r="W18" i="152"/>
  <c r="AA18" i="152"/>
  <c r="AE18" i="152"/>
  <c r="AI18" i="152"/>
  <c r="P18" i="152"/>
  <c r="T18" i="152"/>
  <c r="X18" i="152"/>
  <c r="AB18" i="152"/>
  <c r="AF18" i="152"/>
  <c r="AJ18" i="152"/>
  <c r="Q18" i="152"/>
  <c r="U18" i="152"/>
  <c r="Y18" i="152"/>
  <c r="AC18" i="152"/>
  <c r="AG18" i="152"/>
  <c r="Z18" i="152"/>
  <c r="N18" i="152"/>
  <c r="AD18" i="152"/>
  <c r="R18" i="152"/>
  <c r="AH18" i="152"/>
  <c r="V18" i="152"/>
  <c r="Q18" i="154"/>
  <c r="U18" i="154"/>
  <c r="Y18" i="154"/>
  <c r="AC18" i="154"/>
  <c r="AG18" i="154"/>
  <c r="N18" i="154"/>
  <c r="R18" i="154"/>
  <c r="V18" i="154"/>
  <c r="Z18" i="154"/>
  <c r="AD18" i="154"/>
  <c r="AH18" i="154"/>
  <c r="O18" i="154"/>
  <c r="S18" i="154"/>
  <c r="W18" i="154"/>
  <c r="AA18" i="154"/>
  <c r="AE18" i="154"/>
  <c r="AI18" i="154"/>
  <c r="AB18" i="154"/>
  <c r="P18" i="154"/>
  <c r="AF18" i="154"/>
  <c r="T18" i="154"/>
  <c r="AJ18" i="154"/>
  <c r="X18" i="154"/>
  <c r="P18" i="157"/>
  <c r="T18" i="157"/>
  <c r="X18" i="157"/>
  <c r="AB18" i="157"/>
  <c r="AF18" i="157"/>
  <c r="AJ18" i="157"/>
  <c r="Q18" i="157"/>
  <c r="U18" i="157"/>
  <c r="Y18" i="157"/>
  <c r="AC18" i="157"/>
  <c r="AG18" i="157"/>
  <c r="N18" i="157"/>
  <c r="R18" i="157"/>
  <c r="V18" i="157"/>
  <c r="Z18" i="157"/>
  <c r="AD18" i="157"/>
  <c r="AH18" i="157"/>
  <c r="W18" i="157"/>
  <c r="AA18" i="157"/>
  <c r="O18" i="157"/>
  <c r="AE18" i="157"/>
  <c r="S18" i="157"/>
  <c r="AI18" i="157"/>
  <c r="Q18" i="158"/>
  <c r="U18" i="158"/>
  <c r="Y18" i="158"/>
  <c r="AC18" i="158"/>
  <c r="AG18" i="158"/>
  <c r="N18" i="158"/>
  <c r="R18" i="158"/>
  <c r="V18" i="158"/>
  <c r="Z18" i="158"/>
  <c r="AD18" i="158"/>
  <c r="AH18" i="158"/>
  <c r="O18" i="158"/>
  <c r="S18" i="158"/>
  <c r="W18" i="158"/>
  <c r="AA18" i="158"/>
  <c r="AE18" i="158"/>
  <c r="AI18" i="158"/>
  <c r="P18" i="158"/>
  <c r="AF18" i="158"/>
  <c r="T18" i="158"/>
  <c r="AB18" i="158"/>
  <c r="AJ18" i="158"/>
  <c r="X18" i="158"/>
  <c r="N18" i="159"/>
  <c r="R18" i="159"/>
  <c r="V18" i="159"/>
  <c r="Z18" i="159"/>
  <c r="AD18" i="159"/>
  <c r="AH18" i="159"/>
  <c r="O18" i="159"/>
  <c r="S18" i="159"/>
  <c r="W18" i="159"/>
  <c r="AA18" i="159"/>
  <c r="AE18" i="159"/>
  <c r="AI18" i="159"/>
  <c r="P18" i="159"/>
  <c r="T18" i="159"/>
  <c r="X18" i="159"/>
  <c r="AB18" i="159"/>
  <c r="AF18" i="159"/>
  <c r="AJ18" i="159"/>
  <c r="Y18" i="159"/>
  <c r="AC18" i="159"/>
  <c r="Q18" i="159"/>
  <c r="U18" i="159"/>
  <c r="AG18" i="159"/>
  <c r="Q18" i="162"/>
  <c r="U18" i="162"/>
  <c r="Y18" i="162"/>
  <c r="AC18" i="162"/>
  <c r="AG18" i="162"/>
  <c r="N18" i="162"/>
  <c r="R18" i="162"/>
  <c r="V18" i="162"/>
  <c r="Z18" i="162"/>
  <c r="AD18" i="162"/>
  <c r="AH18" i="162"/>
  <c r="O18" i="162"/>
  <c r="S18" i="162"/>
  <c r="W18" i="162"/>
  <c r="AA18" i="162"/>
  <c r="AE18" i="162"/>
  <c r="AI18" i="162"/>
  <c r="T18" i="162"/>
  <c r="AJ18" i="162"/>
  <c r="AF18" i="162"/>
  <c r="X18" i="162"/>
  <c r="P18" i="162"/>
  <c r="AB18" i="162"/>
  <c r="O18" i="97"/>
  <c r="S18" i="97"/>
  <c r="W18" i="97"/>
  <c r="AA18" i="97"/>
  <c r="AE18" i="97"/>
  <c r="AI18" i="97"/>
  <c r="P18" i="97"/>
  <c r="T18" i="97"/>
  <c r="X18" i="97"/>
  <c r="AB18" i="97"/>
  <c r="AF18" i="97"/>
  <c r="AJ18" i="97"/>
  <c r="U18" i="97"/>
  <c r="AC18" i="97"/>
  <c r="N18" i="97"/>
  <c r="V18" i="97"/>
  <c r="AD18" i="97"/>
  <c r="Q18" i="97"/>
  <c r="Y18" i="97"/>
  <c r="AG18" i="97"/>
  <c r="AH18" i="97"/>
  <c r="R18" i="97"/>
  <c r="Z18" i="97"/>
  <c r="Q18" i="99"/>
  <c r="U18" i="99"/>
  <c r="Y18" i="99"/>
  <c r="AC18" i="99"/>
  <c r="AG18" i="99"/>
  <c r="N18" i="99"/>
  <c r="R18" i="99"/>
  <c r="V18" i="99"/>
  <c r="Z18" i="99"/>
  <c r="AD18" i="99"/>
  <c r="AH18" i="99"/>
  <c r="O18" i="99"/>
  <c r="W18" i="99"/>
  <c r="AE18" i="99"/>
  <c r="P18" i="99"/>
  <c r="X18" i="99"/>
  <c r="AF18" i="99"/>
  <c r="S18" i="99"/>
  <c r="AA18" i="99"/>
  <c r="AI18" i="99"/>
  <c r="T18" i="99"/>
  <c r="AB18" i="99"/>
  <c r="AJ18" i="99"/>
  <c r="O18" i="114"/>
  <c r="S18" i="114"/>
  <c r="W18" i="114"/>
  <c r="AA18" i="114"/>
  <c r="AE18" i="114"/>
  <c r="AI18" i="114"/>
  <c r="P18" i="114"/>
  <c r="T18" i="114"/>
  <c r="X18" i="114"/>
  <c r="AB18" i="114"/>
  <c r="AF18" i="114"/>
  <c r="AJ18" i="114"/>
  <c r="Q18" i="114"/>
  <c r="U18" i="114"/>
  <c r="Y18" i="114"/>
  <c r="AC18" i="114"/>
  <c r="AG18" i="114"/>
  <c r="R18" i="114"/>
  <c r="AH18" i="114"/>
  <c r="V18" i="114"/>
  <c r="Z18" i="114"/>
  <c r="N18" i="114"/>
  <c r="AD18" i="114"/>
  <c r="N18" i="124"/>
  <c r="R18" i="124"/>
  <c r="V18" i="124"/>
  <c r="Z18" i="124"/>
  <c r="AD18" i="124"/>
  <c r="AH18" i="124"/>
  <c r="Q18" i="124"/>
  <c r="W18" i="124"/>
  <c r="AB18" i="124"/>
  <c r="AG18" i="124"/>
  <c r="S18" i="124"/>
  <c r="X18" i="124"/>
  <c r="AC18" i="124"/>
  <c r="AI18" i="124"/>
  <c r="O18" i="124"/>
  <c r="T18" i="124"/>
  <c r="Y18" i="124"/>
  <c r="AE18" i="124"/>
  <c r="AJ18" i="124"/>
  <c r="AF18" i="124"/>
  <c r="P18" i="124"/>
  <c r="U18" i="124"/>
  <c r="AA18" i="124"/>
  <c r="N18" i="128"/>
  <c r="R18" i="128"/>
  <c r="V18" i="128"/>
  <c r="Z18" i="128"/>
  <c r="AD18" i="128"/>
  <c r="AH18" i="128"/>
  <c r="P18" i="128"/>
  <c r="U18" i="128"/>
  <c r="AA18" i="128"/>
  <c r="AF18" i="128"/>
  <c r="Q18" i="128"/>
  <c r="W18" i="128"/>
  <c r="AB18" i="128"/>
  <c r="AG18" i="128"/>
  <c r="S18" i="128"/>
  <c r="X18" i="128"/>
  <c r="AC18" i="128"/>
  <c r="AI18" i="128"/>
  <c r="Y18" i="128"/>
  <c r="AE18" i="128"/>
  <c r="O18" i="128"/>
  <c r="AJ18" i="128"/>
  <c r="T18" i="128"/>
  <c r="N18" i="135"/>
  <c r="R18" i="135"/>
  <c r="V18" i="135"/>
  <c r="Z18" i="135"/>
  <c r="AD18" i="135"/>
  <c r="AH18" i="135"/>
  <c r="O18" i="135"/>
  <c r="S18" i="135"/>
  <c r="W18" i="135"/>
  <c r="AA18" i="135"/>
  <c r="AE18" i="135"/>
  <c r="AI18" i="135"/>
  <c r="P18" i="135"/>
  <c r="T18" i="135"/>
  <c r="X18" i="135"/>
  <c r="AB18" i="135"/>
  <c r="AF18" i="135"/>
  <c r="AJ18" i="135"/>
  <c r="AC18" i="135"/>
  <c r="Q18" i="135"/>
  <c r="AG18" i="135"/>
  <c r="U18" i="135"/>
  <c r="Y18" i="135"/>
  <c r="O18" i="136"/>
  <c r="S18" i="136"/>
  <c r="W18" i="136"/>
  <c r="AA18" i="136"/>
  <c r="AE18" i="136"/>
  <c r="AI18" i="136"/>
  <c r="P18" i="136"/>
  <c r="T18" i="136"/>
  <c r="X18" i="136"/>
  <c r="AB18" i="136"/>
  <c r="AF18" i="136"/>
  <c r="AJ18" i="136"/>
  <c r="Q18" i="136"/>
  <c r="U18" i="136"/>
  <c r="Y18" i="136"/>
  <c r="AC18" i="136"/>
  <c r="AG18" i="136"/>
  <c r="V18" i="136"/>
  <c r="Z18" i="136"/>
  <c r="N18" i="136"/>
  <c r="AD18" i="136"/>
  <c r="AH18" i="136"/>
  <c r="R18" i="136"/>
  <c r="N18" i="139"/>
  <c r="R18" i="139"/>
  <c r="V18" i="139"/>
  <c r="Z18" i="139"/>
  <c r="AD18" i="139"/>
  <c r="AH18" i="139"/>
  <c r="O18" i="139"/>
  <c r="S18" i="139"/>
  <c r="W18" i="139"/>
  <c r="AA18" i="139"/>
  <c r="AE18" i="139"/>
  <c r="AI18" i="139"/>
  <c r="P18" i="139"/>
  <c r="T18" i="139"/>
  <c r="X18" i="139"/>
  <c r="AB18" i="139"/>
  <c r="AF18" i="139"/>
  <c r="AJ18" i="139"/>
  <c r="Q18" i="139"/>
  <c r="AG18" i="139"/>
  <c r="U18" i="139"/>
  <c r="Y18" i="139"/>
  <c r="AC18" i="139"/>
  <c r="Q18" i="142"/>
  <c r="U18" i="142"/>
  <c r="Y18" i="142"/>
  <c r="AC18" i="142"/>
  <c r="AG18" i="142"/>
  <c r="R18" i="142"/>
  <c r="W18" i="142"/>
  <c r="AB18" i="142"/>
  <c r="AH18" i="142"/>
  <c r="N18" i="142"/>
  <c r="S18" i="142"/>
  <c r="X18" i="142"/>
  <c r="AD18" i="142"/>
  <c r="AI18" i="142"/>
  <c r="O18" i="142"/>
  <c r="T18" i="142"/>
  <c r="Z18" i="142"/>
  <c r="AE18" i="142"/>
  <c r="AJ18" i="142"/>
  <c r="AF18" i="142"/>
  <c r="P18" i="142"/>
  <c r="AA18" i="142"/>
  <c r="V18" i="142"/>
  <c r="N18" i="155"/>
  <c r="R18" i="155"/>
  <c r="V18" i="155"/>
  <c r="Z18" i="155"/>
  <c r="AD18" i="155"/>
  <c r="AH18" i="155"/>
  <c r="O18" i="155"/>
  <c r="S18" i="155"/>
  <c r="W18" i="155"/>
  <c r="AA18" i="155"/>
  <c r="AE18" i="155"/>
  <c r="AI18" i="155"/>
  <c r="P18" i="155"/>
  <c r="T18" i="155"/>
  <c r="X18" i="155"/>
  <c r="AB18" i="155"/>
  <c r="AF18" i="155"/>
  <c r="AJ18" i="155"/>
  <c r="U18" i="155"/>
  <c r="Q18" i="155"/>
  <c r="AG18" i="155"/>
  <c r="Y18" i="155"/>
  <c r="AC18" i="155"/>
  <c r="O18" i="160"/>
  <c r="S18" i="160"/>
  <c r="W18" i="160"/>
  <c r="AA18" i="160"/>
  <c r="AE18" i="160"/>
  <c r="AI18" i="160"/>
  <c r="P18" i="160"/>
  <c r="T18" i="160"/>
  <c r="X18" i="160"/>
  <c r="AB18" i="160"/>
  <c r="AF18" i="160"/>
  <c r="AJ18" i="160"/>
  <c r="Q18" i="160"/>
  <c r="U18" i="160"/>
  <c r="Y18" i="160"/>
  <c r="AC18" i="160"/>
  <c r="AG18" i="160"/>
  <c r="R18" i="160"/>
  <c r="AH18" i="160"/>
  <c r="V18" i="160"/>
  <c r="Z18" i="160"/>
  <c r="N18" i="160"/>
  <c r="AD18" i="160"/>
  <c r="P18" i="94"/>
  <c r="T18" i="94"/>
  <c r="X18" i="94"/>
  <c r="AB18" i="94"/>
  <c r="AF18" i="94"/>
  <c r="AJ18" i="94"/>
  <c r="Q18" i="94"/>
  <c r="U18" i="94"/>
  <c r="Y18" i="94"/>
  <c r="AC18" i="94"/>
  <c r="AG18" i="94"/>
  <c r="R18" i="94"/>
  <c r="Z18" i="94"/>
  <c r="AH18" i="94"/>
  <c r="S18" i="94"/>
  <c r="AA18" i="94"/>
  <c r="AI18" i="94"/>
  <c r="N18" i="94"/>
  <c r="V18" i="94"/>
  <c r="AD18" i="94"/>
  <c r="O18" i="94"/>
  <c r="W18" i="94"/>
  <c r="AE18" i="94"/>
  <c r="N18" i="96"/>
  <c r="R18" i="96"/>
  <c r="V18" i="96"/>
  <c r="Z18" i="96"/>
  <c r="AD18" i="96"/>
  <c r="AH18" i="96"/>
  <c r="O18" i="96"/>
  <c r="S18" i="96"/>
  <c r="W18" i="96"/>
  <c r="AA18" i="96"/>
  <c r="AE18" i="96"/>
  <c r="AI18" i="96"/>
  <c r="T18" i="96"/>
  <c r="AB18" i="96"/>
  <c r="AJ18" i="96"/>
  <c r="U18" i="96"/>
  <c r="AC18" i="96"/>
  <c r="P18" i="96"/>
  <c r="X18" i="96"/>
  <c r="AF18" i="96"/>
  <c r="Y18" i="96"/>
  <c r="AG18" i="96"/>
  <c r="Q18" i="96"/>
  <c r="O18" i="108"/>
  <c r="S18" i="108"/>
  <c r="W18" i="108"/>
  <c r="AA18" i="108"/>
  <c r="AE18" i="108"/>
  <c r="AI18" i="108"/>
  <c r="Q18" i="108"/>
  <c r="V18" i="108"/>
  <c r="AB18" i="108"/>
  <c r="AG18" i="108"/>
  <c r="R18" i="108"/>
  <c r="X18" i="108"/>
  <c r="AC18" i="108"/>
  <c r="AH18" i="108"/>
  <c r="N18" i="108"/>
  <c r="T18" i="108"/>
  <c r="Y18" i="108"/>
  <c r="AD18" i="108"/>
  <c r="AJ18" i="108"/>
  <c r="AF18" i="108"/>
  <c r="P18" i="108"/>
  <c r="U18" i="108"/>
  <c r="Z18" i="108"/>
  <c r="O18" i="117"/>
  <c r="S18" i="117"/>
  <c r="W18" i="117"/>
  <c r="AA18" i="117"/>
  <c r="AE18" i="117"/>
  <c r="AI18" i="117"/>
  <c r="P18" i="117"/>
  <c r="T18" i="117"/>
  <c r="X18" i="117"/>
  <c r="AB18" i="117"/>
  <c r="AF18" i="117"/>
  <c r="AJ18" i="117"/>
  <c r="Q18" i="117"/>
  <c r="U18" i="117"/>
  <c r="Y18" i="117"/>
  <c r="AC18" i="117"/>
  <c r="AG18" i="117"/>
  <c r="V18" i="117"/>
  <c r="Z18" i="117"/>
  <c r="N18" i="117"/>
  <c r="AD18" i="117"/>
  <c r="R18" i="117"/>
  <c r="AH18" i="117"/>
  <c r="P18" i="102"/>
  <c r="T18" i="102"/>
  <c r="X18" i="102"/>
  <c r="AB18" i="102"/>
  <c r="AF18" i="102"/>
  <c r="AJ18" i="102"/>
  <c r="Q18" i="102"/>
  <c r="U18" i="102"/>
  <c r="Y18" i="102"/>
  <c r="AC18" i="102"/>
  <c r="AG18" i="102"/>
  <c r="R18" i="102"/>
  <c r="Z18" i="102"/>
  <c r="AH18" i="102"/>
  <c r="S18" i="102"/>
  <c r="AA18" i="102"/>
  <c r="AI18" i="102"/>
  <c r="N18" i="102"/>
  <c r="V18" i="102"/>
  <c r="AD18" i="102"/>
  <c r="O18" i="102"/>
  <c r="W18" i="102"/>
  <c r="AE18" i="102"/>
  <c r="O18" i="101"/>
  <c r="S18" i="101"/>
  <c r="W18" i="101"/>
  <c r="AA18" i="101"/>
  <c r="AE18" i="101"/>
  <c r="AI18" i="101"/>
  <c r="P18" i="101"/>
  <c r="T18" i="101"/>
  <c r="X18" i="101"/>
  <c r="AB18" i="101"/>
  <c r="AF18" i="101"/>
  <c r="AJ18" i="101"/>
  <c r="Q18" i="101"/>
  <c r="Y18" i="101"/>
  <c r="AG18" i="101"/>
  <c r="R18" i="101"/>
  <c r="Z18" i="101"/>
  <c r="AH18" i="101"/>
  <c r="U18" i="101"/>
  <c r="AC18" i="101"/>
  <c r="N18" i="101"/>
  <c r="V18" i="101"/>
  <c r="AD18" i="101"/>
  <c r="Q18" i="106"/>
  <c r="U18" i="106"/>
  <c r="Y18" i="106"/>
  <c r="AC18" i="106"/>
  <c r="AG18" i="106"/>
  <c r="O18" i="106"/>
  <c r="T18" i="106"/>
  <c r="Z18" i="106"/>
  <c r="AE18" i="106"/>
  <c r="AJ18" i="106"/>
  <c r="P18" i="106"/>
  <c r="V18" i="106"/>
  <c r="AA18" i="106"/>
  <c r="AF18" i="106"/>
  <c r="R18" i="106"/>
  <c r="W18" i="106"/>
  <c r="AB18" i="106"/>
  <c r="AH18" i="106"/>
  <c r="N18" i="106"/>
  <c r="AI18" i="106"/>
  <c r="S18" i="106"/>
  <c r="X18" i="106"/>
  <c r="AD18" i="106"/>
  <c r="P18" i="111"/>
  <c r="T18" i="111"/>
  <c r="X18" i="111"/>
  <c r="AB18" i="111"/>
  <c r="AF18" i="111"/>
  <c r="AJ18" i="111"/>
  <c r="Q18" i="111"/>
  <c r="U18" i="111"/>
  <c r="Y18" i="111"/>
  <c r="AC18" i="111"/>
  <c r="AG18" i="111"/>
  <c r="N18" i="111"/>
  <c r="R18" i="111"/>
  <c r="V18" i="111"/>
  <c r="Z18" i="111"/>
  <c r="AD18" i="111"/>
  <c r="AH18" i="111"/>
  <c r="AA18" i="111"/>
  <c r="O18" i="111"/>
  <c r="AE18" i="111"/>
  <c r="S18" i="111"/>
  <c r="AI18" i="111"/>
  <c r="W18" i="111"/>
  <c r="P18" i="113"/>
  <c r="T18" i="113"/>
  <c r="X18" i="113"/>
  <c r="AB18" i="113"/>
  <c r="AF18" i="113"/>
  <c r="AJ18" i="113"/>
  <c r="Q18" i="113"/>
  <c r="V18" i="113"/>
  <c r="AA18" i="113"/>
  <c r="AG18" i="113"/>
  <c r="R18" i="113"/>
  <c r="W18" i="113"/>
  <c r="AC18" i="113"/>
  <c r="AH18" i="113"/>
  <c r="N18" i="113"/>
  <c r="S18" i="113"/>
  <c r="Y18" i="113"/>
  <c r="AD18" i="113"/>
  <c r="AI18" i="113"/>
  <c r="O18" i="113"/>
  <c r="U18" i="113"/>
  <c r="Z18" i="113"/>
  <c r="AE18" i="113"/>
  <c r="P18" i="126"/>
  <c r="T18" i="126"/>
  <c r="X18" i="126"/>
  <c r="AB18" i="126"/>
  <c r="AF18" i="126"/>
  <c r="AJ18" i="126"/>
  <c r="N18" i="126"/>
  <c r="S18" i="126"/>
  <c r="Y18" i="126"/>
  <c r="AD18" i="126"/>
  <c r="AI18" i="126"/>
  <c r="O18" i="126"/>
  <c r="U18" i="126"/>
  <c r="Z18" i="126"/>
  <c r="AE18" i="126"/>
  <c r="Q18" i="126"/>
  <c r="V18" i="126"/>
  <c r="AA18" i="126"/>
  <c r="AG18" i="126"/>
  <c r="AC18" i="126"/>
  <c r="AH18" i="126"/>
  <c r="R18" i="126"/>
  <c r="W18" i="126"/>
  <c r="P18" i="130"/>
  <c r="T18" i="130"/>
  <c r="X18" i="130"/>
  <c r="AB18" i="130"/>
  <c r="AF18" i="130"/>
  <c r="AJ18" i="130"/>
  <c r="R18" i="130"/>
  <c r="W18" i="130"/>
  <c r="AC18" i="130"/>
  <c r="AH18" i="130"/>
  <c r="N18" i="130"/>
  <c r="S18" i="130"/>
  <c r="Y18" i="130"/>
  <c r="AD18" i="130"/>
  <c r="AI18" i="130"/>
  <c r="O18" i="130"/>
  <c r="U18" i="130"/>
  <c r="Z18" i="130"/>
  <c r="AE18" i="130"/>
  <c r="V18" i="130"/>
  <c r="AA18" i="130"/>
  <c r="AG18" i="130"/>
  <c r="Q18" i="130"/>
  <c r="P18" i="141"/>
  <c r="T18" i="141"/>
  <c r="X18" i="141"/>
  <c r="AB18" i="141"/>
  <c r="AF18" i="141"/>
  <c r="AJ18" i="141"/>
  <c r="N18" i="141"/>
  <c r="S18" i="141"/>
  <c r="Y18" i="141"/>
  <c r="AD18" i="141"/>
  <c r="AI18" i="141"/>
  <c r="O18" i="141"/>
  <c r="U18" i="141"/>
  <c r="Z18" i="141"/>
  <c r="AE18" i="141"/>
  <c r="Q18" i="141"/>
  <c r="V18" i="141"/>
  <c r="AA18" i="141"/>
  <c r="AG18" i="141"/>
  <c r="AH18" i="141"/>
  <c r="R18" i="141"/>
  <c r="W18" i="141"/>
  <c r="AC18" i="141"/>
  <c r="P18" i="145"/>
  <c r="T18" i="145"/>
  <c r="X18" i="145"/>
  <c r="AB18" i="145"/>
  <c r="AF18" i="145"/>
  <c r="AJ18" i="145"/>
  <c r="R18" i="145"/>
  <c r="W18" i="145"/>
  <c r="AC18" i="145"/>
  <c r="AH18" i="145"/>
  <c r="N18" i="145"/>
  <c r="S18" i="145"/>
  <c r="Y18" i="145"/>
  <c r="AD18" i="145"/>
  <c r="AI18" i="145"/>
  <c r="O18" i="145"/>
  <c r="U18" i="145"/>
  <c r="Z18" i="145"/>
  <c r="AE18" i="145"/>
  <c r="AA18" i="145"/>
  <c r="AG18" i="145"/>
  <c r="V18" i="145"/>
  <c r="Q18" i="145"/>
  <c r="N18" i="147"/>
  <c r="R18" i="147"/>
  <c r="V18" i="147"/>
  <c r="Z18" i="147"/>
  <c r="AD18" i="147"/>
  <c r="AH18" i="147"/>
  <c r="O18" i="147"/>
  <c r="T18" i="147"/>
  <c r="Y18" i="147"/>
  <c r="AE18" i="147"/>
  <c r="AJ18" i="147"/>
  <c r="P18" i="147"/>
  <c r="U18" i="147"/>
  <c r="AA18" i="147"/>
  <c r="AF18" i="147"/>
  <c r="Q18" i="147"/>
  <c r="W18" i="147"/>
  <c r="AB18" i="147"/>
  <c r="AG18" i="147"/>
  <c r="X18" i="147"/>
  <c r="AC18" i="147"/>
  <c r="AI18" i="147"/>
  <c r="S18" i="147"/>
  <c r="P18" i="149"/>
  <c r="T18" i="149"/>
  <c r="X18" i="149"/>
  <c r="AB18" i="149"/>
  <c r="AF18" i="149"/>
  <c r="AJ18" i="149"/>
  <c r="Q18" i="149"/>
  <c r="V18" i="149"/>
  <c r="AA18" i="149"/>
  <c r="AG18" i="149"/>
  <c r="R18" i="149"/>
  <c r="W18" i="149"/>
  <c r="AC18" i="149"/>
  <c r="AH18" i="149"/>
  <c r="N18" i="149"/>
  <c r="S18" i="149"/>
  <c r="Y18" i="149"/>
  <c r="AD18" i="149"/>
  <c r="AI18" i="149"/>
  <c r="U18" i="149"/>
  <c r="Z18" i="149"/>
  <c r="AE18" i="149"/>
  <c r="O18" i="149"/>
  <c r="Q18" i="150"/>
  <c r="U18" i="150"/>
  <c r="Y18" i="150"/>
  <c r="AC18" i="150"/>
  <c r="AG18" i="150"/>
  <c r="O18" i="150"/>
  <c r="T18" i="150"/>
  <c r="Z18" i="150"/>
  <c r="AE18" i="150"/>
  <c r="AJ18" i="150"/>
  <c r="P18" i="150"/>
  <c r="V18" i="150"/>
  <c r="AA18" i="150"/>
  <c r="AF18" i="150"/>
  <c r="R18" i="150"/>
  <c r="W18" i="150"/>
  <c r="AB18" i="150"/>
  <c r="AH18" i="150"/>
  <c r="S18" i="150"/>
  <c r="X18" i="150"/>
  <c r="AI18" i="150"/>
  <c r="AD18" i="150"/>
  <c r="N18" i="150"/>
  <c r="N18" i="163"/>
  <c r="R18" i="163"/>
  <c r="V18" i="163"/>
  <c r="Z18" i="163"/>
  <c r="O18" i="163"/>
  <c r="S18" i="163"/>
  <c r="W18" i="163"/>
  <c r="AA18" i="163"/>
  <c r="P18" i="163"/>
  <c r="T18" i="163"/>
  <c r="X18" i="163"/>
  <c r="AB18" i="163"/>
  <c r="AF18" i="163"/>
  <c r="AJ18" i="163"/>
  <c r="AC18" i="163"/>
  <c r="AH18" i="163"/>
  <c r="Q18" i="163"/>
  <c r="AD18" i="163"/>
  <c r="AI18" i="163"/>
  <c r="AE18" i="163"/>
  <c r="U18" i="163"/>
  <c r="AG18" i="163"/>
  <c r="Y18" i="163"/>
  <c r="Q18" i="95"/>
  <c r="U18" i="95"/>
  <c r="Y18" i="95"/>
  <c r="AC18" i="95"/>
  <c r="AG18" i="95"/>
  <c r="N18" i="95"/>
  <c r="R18" i="95"/>
  <c r="V18" i="95"/>
  <c r="Z18" i="95"/>
  <c r="AD18" i="95"/>
  <c r="AH18" i="95"/>
  <c r="S18" i="95"/>
  <c r="AA18" i="95"/>
  <c r="AI18" i="95"/>
  <c r="T18" i="95"/>
  <c r="AB18" i="95"/>
  <c r="AJ18" i="95"/>
  <c r="O18" i="95"/>
  <c r="W18" i="95"/>
  <c r="AE18" i="95"/>
  <c r="P18" i="95"/>
  <c r="X18" i="95"/>
  <c r="AF18" i="95"/>
  <c r="P18" i="98"/>
  <c r="T18" i="98"/>
  <c r="X18" i="98"/>
  <c r="AB18" i="98"/>
  <c r="AF18" i="98"/>
  <c r="AJ18" i="98"/>
  <c r="Q18" i="98"/>
  <c r="U18" i="98"/>
  <c r="Y18" i="98"/>
  <c r="AC18" i="98"/>
  <c r="AG18" i="98"/>
  <c r="N18" i="98"/>
  <c r="V18" i="98"/>
  <c r="AD18" i="98"/>
  <c r="O18" i="98"/>
  <c r="W18" i="98"/>
  <c r="AE18" i="98"/>
  <c r="R18" i="98"/>
  <c r="Z18" i="98"/>
  <c r="AH18" i="98"/>
  <c r="S18" i="98"/>
  <c r="AA18" i="98"/>
  <c r="AI18" i="98"/>
  <c r="N18" i="100"/>
  <c r="R18" i="100"/>
  <c r="V18" i="100"/>
  <c r="Z18" i="100"/>
  <c r="AD18" i="100"/>
  <c r="AH18" i="100"/>
  <c r="O18" i="100"/>
  <c r="S18" i="100"/>
  <c r="W18" i="100"/>
  <c r="AA18" i="100"/>
  <c r="AE18" i="100"/>
  <c r="AI18" i="100"/>
  <c r="P18" i="100"/>
  <c r="X18" i="100"/>
  <c r="AF18" i="100"/>
  <c r="Q18" i="100"/>
  <c r="Y18" i="100"/>
  <c r="AG18" i="100"/>
  <c r="T18" i="100"/>
  <c r="AB18" i="100"/>
  <c r="AJ18" i="100"/>
  <c r="AC18" i="100"/>
  <c r="U18" i="100"/>
  <c r="O18" i="104"/>
  <c r="S18" i="104"/>
  <c r="W18" i="104"/>
  <c r="AA18" i="104"/>
  <c r="AE18" i="104"/>
  <c r="AI18" i="104"/>
  <c r="P18" i="104"/>
  <c r="T18" i="104"/>
  <c r="X18" i="104"/>
  <c r="AB18" i="104"/>
  <c r="AF18" i="104"/>
  <c r="AJ18" i="104"/>
  <c r="U18" i="104"/>
  <c r="AC18" i="104"/>
  <c r="N18" i="104"/>
  <c r="V18" i="104"/>
  <c r="AD18" i="104"/>
  <c r="Q18" i="104"/>
  <c r="Y18" i="104"/>
  <c r="AG18" i="104"/>
  <c r="R18" i="104"/>
  <c r="Z18" i="104"/>
  <c r="AH18" i="104"/>
  <c r="Q18" i="105"/>
  <c r="U18" i="105"/>
  <c r="Y18" i="105"/>
  <c r="N18" i="105"/>
  <c r="R18" i="105"/>
  <c r="V18" i="105"/>
  <c r="O18" i="105"/>
  <c r="S18" i="105"/>
  <c r="W18" i="105"/>
  <c r="AA18" i="105"/>
  <c r="AE18" i="105"/>
  <c r="AI18" i="105"/>
  <c r="T18" i="105"/>
  <c r="AC18" i="105"/>
  <c r="AH18" i="105"/>
  <c r="X18" i="105"/>
  <c r="AD18" i="105"/>
  <c r="AJ18" i="105"/>
  <c r="Z18" i="105"/>
  <c r="AF18" i="105"/>
  <c r="P18" i="105"/>
  <c r="AB18" i="105"/>
  <c r="AG18" i="105"/>
  <c r="P18" i="109"/>
  <c r="O18" i="109"/>
  <c r="T18" i="109"/>
  <c r="X18" i="109"/>
  <c r="AB18" i="109"/>
  <c r="AF18" i="109"/>
  <c r="AJ18" i="109"/>
  <c r="Q18" i="109"/>
  <c r="U18" i="109"/>
  <c r="Y18" i="109"/>
  <c r="AC18" i="109"/>
  <c r="AG18" i="109"/>
  <c r="R18" i="109"/>
  <c r="V18" i="109"/>
  <c r="Z18" i="109"/>
  <c r="AD18" i="109"/>
  <c r="AH18" i="109"/>
  <c r="AA18" i="109"/>
  <c r="N18" i="109"/>
  <c r="AE18" i="109"/>
  <c r="S18" i="109"/>
  <c r="AI18" i="109"/>
  <c r="W18" i="109"/>
  <c r="N18" i="110"/>
  <c r="R18" i="110"/>
  <c r="V18" i="110"/>
  <c r="Z18" i="110"/>
  <c r="AD18" i="110"/>
  <c r="AH18" i="110"/>
  <c r="O18" i="110"/>
  <c r="S18" i="110"/>
  <c r="W18" i="110"/>
  <c r="AA18" i="110"/>
  <c r="AE18" i="110"/>
  <c r="AI18" i="110"/>
  <c r="T18" i="110"/>
  <c r="AB18" i="110"/>
  <c r="AJ18" i="110"/>
  <c r="U18" i="110"/>
  <c r="AC18" i="110"/>
  <c r="P18" i="110"/>
  <c r="X18" i="110"/>
  <c r="AF18" i="110"/>
  <c r="AG18" i="110"/>
  <c r="Q18" i="110"/>
  <c r="Y18" i="110"/>
  <c r="P18" i="112"/>
  <c r="T18" i="112"/>
  <c r="X18" i="112"/>
  <c r="AB18" i="112"/>
  <c r="Q18" i="112"/>
  <c r="U18" i="112"/>
  <c r="Y18" i="112"/>
  <c r="AC18" i="112"/>
  <c r="N18" i="112"/>
  <c r="V18" i="112"/>
  <c r="AD18" i="112"/>
  <c r="AH18" i="112"/>
  <c r="O18" i="112"/>
  <c r="W18" i="112"/>
  <c r="AE18" i="112"/>
  <c r="AI18" i="112"/>
  <c r="R18" i="112"/>
  <c r="Z18" i="112"/>
  <c r="AF18" i="112"/>
  <c r="AJ18" i="112"/>
  <c r="S18" i="112"/>
  <c r="AA18" i="112"/>
  <c r="AG18" i="112"/>
  <c r="Q18" i="115"/>
  <c r="U18" i="115"/>
  <c r="Y18" i="115"/>
  <c r="AC18" i="115"/>
  <c r="AG18" i="115"/>
  <c r="N18" i="115"/>
  <c r="R18" i="115"/>
  <c r="V18" i="115"/>
  <c r="Z18" i="115"/>
  <c r="AD18" i="115"/>
  <c r="AH18" i="115"/>
  <c r="O18" i="115"/>
  <c r="S18" i="115"/>
  <c r="W18" i="115"/>
  <c r="AA18" i="115"/>
  <c r="AE18" i="115"/>
  <c r="AI18" i="115"/>
  <c r="T18" i="115"/>
  <c r="AJ18" i="115"/>
  <c r="X18" i="115"/>
  <c r="AB18" i="115"/>
  <c r="P18" i="115"/>
  <c r="AF18" i="115"/>
  <c r="N18" i="116"/>
  <c r="R18" i="116"/>
  <c r="V18" i="116"/>
  <c r="Z18" i="116"/>
  <c r="AD18" i="116"/>
  <c r="AH18" i="116"/>
  <c r="O18" i="116"/>
  <c r="S18" i="116"/>
  <c r="W18" i="116"/>
  <c r="AA18" i="116"/>
  <c r="AE18" i="116"/>
  <c r="AI18" i="116"/>
  <c r="P18" i="116"/>
  <c r="T18" i="116"/>
  <c r="X18" i="116"/>
  <c r="AB18" i="116"/>
  <c r="AF18" i="116"/>
  <c r="AJ18" i="116"/>
  <c r="AC18" i="116"/>
  <c r="Q18" i="116"/>
  <c r="AG18" i="116"/>
  <c r="U18" i="116"/>
  <c r="Y18" i="116"/>
  <c r="N18" i="120"/>
  <c r="R18" i="120"/>
  <c r="V18" i="120"/>
  <c r="Z18" i="120"/>
  <c r="AD18" i="120"/>
  <c r="AH18" i="120"/>
  <c r="O18" i="120"/>
  <c r="S18" i="120"/>
  <c r="W18" i="120"/>
  <c r="AA18" i="120"/>
  <c r="AE18" i="120"/>
  <c r="AI18" i="120"/>
  <c r="P18" i="120"/>
  <c r="T18" i="120"/>
  <c r="X18" i="120"/>
  <c r="AB18" i="120"/>
  <c r="AF18" i="120"/>
  <c r="AJ18" i="120"/>
  <c r="Q18" i="120"/>
  <c r="AG18" i="120"/>
  <c r="U18" i="120"/>
  <c r="Y18" i="120"/>
  <c r="AC18" i="120"/>
  <c r="O18" i="121"/>
  <c r="S18" i="121"/>
  <c r="W18" i="121"/>
  <c r="AA18" i="121"/>
  <c r="AE18" i="121"/>
  <c r="AI18" i="121"/>
  <c r="P18" i="121"/>
  <c r="T18" i="121"/>
  <c r="X18" i="121"/>
  <c r="AB18" i="121"/>
  <c r="AF18" i="121"/>
  <c r="AJ18" i="121"/>
  <c r="Q18" i="121"/>
  <c r="U18" i="121"/>
  <c r="Y18" i="121"/>
  <c r="AC18" i="121"/>
  <c r="AG18" i="121"/>
  <c r="Z18" i="121"/>
  <c r="N18" i="121"/>
  <c r="AD18" i="121"/>
  <c r="R18" i="121"/>
  <c r="AH18" i="121"/>
  <c r="V18" i="121"/>
  <c r="P18" i="122"/>
  <c r="T18" i="122"/>
  <c r="X18" i="122"/>
  <c r="AB18" i="122"/>
  <c r="AF18" i="122"/>
  <c r="AJ18" i="122"/>
  <c r="Q18" i="122"/>
  <c r="U18" i="122"/>
  <c r="Y18" i="122"/>
  <c r="AC18" i="122"/>
  <c r="AG18" i="122"/>
  <c r="N18" i="122"/>
  <c r="R18" i="122"/>
  <c r="V18" i="122"/>
  <c r="Z18" i="122"/>
  <c r="AD18" i="122"/>
  <c r="AH18" i="122"/>
  <c r="S18" i="122"/>
  <c r="AI18" i="122"/>
  <c r="W18" i="122"/>
  <c r="AA18" i="122"/>
  <c r="AE18" i="122"/>
  <c r="O18" i="122"/>
  <c r="Q18" i="123"/>
  <c r="U18" i="123"/>
  <c r="Y18" i="123"/>
  <c r="AC18" i="123"/>
  <c r="AG18" i="123"/>
  <c r="O18" i="123"/>
  <c r="S18" i="123"/>
  <c r="X18" i="123"/>
  <c r="AD18" i="123"/>
  <c r="AI18" i="123"/>
  <c r="N18" i="123"/>
  <c r="T18" i="123"/>
  <c r="Z18" i="123"/>
  <c r="AE18" i="123"/>
  <c r="AJ18" i="123"/>
  <c r="P18" i="123"/>
  <c r="V18" i="123"/>
  <c r="AA18" i="123"/>
  <c r="AF18" i="123"/>
  <c r="AH18" i="123"/>
  <c r="R18" i="123"/>
  <c r="W18" i="123"/>
  <c r="AB18" i="123"/>
  <c r="P18" i="133"/>
  <c r="T18" i="133"/>
  <c r="X18" i="133"/>
  <c r="AB18" i="133"/>
  <c r="AF18" i="133"/>
  <c r="AJ18" i="133"/>
  <c r="Q18" i="133"/>
  <c r="U18" i="133"/>
  <c r="Y18" i="133"/>
  <c r="AC18" i="133"/>
  <c r="AG18" i="133"/>
  <c r="N18" i="133"/>
  <c r="R18" i="133"/>
  <c r="V18" i="133"/>
  <c r="Z18" i="133"/>
  <c r="AD18" i="133"/>
  <c r="AH18" i="133"/>
  <c r="AA18" i="133"/>
  <c r="O18" i="133"/>
  <c r="AE18" i="133"/>
  <c r="S18" i="133"/>
  <c r="AI18" i="133"/>
  <c r="W18" i="133"/>
  <c r="Q18" i="134"/>
  <c r="U18" i="134"/>
  <c r="Y18" i="134"/>
  <c r="AC18" i="134"/>
  <c r="AG18" i="134"/>
  <c r="N18" i="134"/>
  <c r="R18" i="134"/>
  <c r="V18" i="134"/>
  <c r="Z18" i="134"/>
  <c r="AD18" i="134"/>
  <c r="AH18" i="134"/>
  <c r="O18" i="134"/>
  <c r="S18" i="134"/>
  <c r="W18" i="134"/>
  <c r="AA18" i="134"/>
  <c r="AE18" i="134"/>
  <c r="AI18" i="134"/>
  <c r="T18" i="134"/>
  <c r="AJ18" i="134"/>
  <c r="X18" i="134"/>
  <c r="AB18" i="134"/>
  <c r="P18" i="134"/>
  <c r="AF18" i="134"/>
  <c r="Q18" i="138"/>
  <c r="U18" i="138"/>
  <c r="Y18" i="138"/>
  <c r="AC18" i="138"/>
  <c r="AG18" i="138"/>
  <c r="N18" i="138"/>
  <c r="R18" i="138"/>
  <c r="V18" i="138"/>
  <c r="Z18" i="138"/>
  <c r="AD18" i="138"/>
  <c r="AH18" i="138"/>
  <c r="O18" i="138"/>
  <c r="S18" i="138"/>
  <c r="W18" i="138"/>
  <c r="AA18" i="138"/>
  <c r="AE18" i="138"/>
  <c r="AI18" i="138"/>
  <c r="X18" i="138"/>
  <c r="AB18" i="138"/>
  <c r="P18" i="138"/>
  <c r="AF18" i="138"/>
  <c r="AJ18" i="138"/>
  <c r="T18" i="138"/>
  <c r="O18" i="140"/>
  <c r="S18" i="140"/>
  <c r="W18" i="140"/>
  <c r="AA18" i="140"/>
  <c r="AE18" i="140"/>
  <c r="AI18" i="140"/>
  <c r="P18" i="140"/>
  <c r="Q18" i="140"/>
  <c r="U18" i="140"/>
  <c r="Z18" i="140"/>
  <c r="AF18" i="140"/>
  <c r="N18" i="140"/>
  <c r="V18" i="140"/>
  <c r="AB18" i="140"/>
  <c r="AG18" i="140"/>
  <c r="R18" i="140"/>
  <c r="X18" i="140"/>
  <c r="AC18" i="140"/>
  <c r="AH18" i="140"/>
  <c r="AJ18" i="140"/>
  <c r="T18" i="140"/>
  <c r="Y18" i="140"/>
  <c r="AD18" i="140"/>
  <c r="N18" i="143"/>
  <c r="R18" i="143"/>
  <c r="V18" i="143"/>
  <c r="Z18" i="143"/>
  <c r="AD18" i="143"/>
  <c r="AH18" i="143"/>
  <c r="P18" i="143"/>
  <c r="U18" i="143"/>
  <c r="AA18" i="143"/>
  <c r="AF18" i="143"/>
  <c r="Q18" i="143"/>
  <c r="W18" i="143"/>
  <c r="AB18" i="143"/>
  <c r="AG18" i="143"/>
  <c r="S18" i="143"/>
  <c r="X18" i="143"/>
  <c r="AC18" i="143"/>
  <c r="AI18" i="143"/>
  <c r="AE18" i="143"/>
  <c r="AJ18" i="143"/>
  <c r="Y18" i="143"/>
  <c r="O18" i="143"/>
  <c r="T18" i="143"/>
  <c r="O18" i="144"/>
  <c r="S18" i="144"/>
  <c r="W18" i="144"/>
  <c r="AA18" i="144"/>
  <c r="AE18" i="144"/>
  <c r="AI18" i="144"/>
  <c r="N18" i="144"/>
  <c r="T18" i="144"/>
  <c r="Y18" i="144"/>
  <c r="AD18" i="144"/>
  <c r="AJ18" i="144"/>
  <c r="P18" i="144"/>
  <c r="U18" i="144"/>
  <c r="Z18" i="144"/>
  <c r="AF18" i="144"/>
  <c r="Q18" i="144"/>
  <c r="V18" i="144"/>
  <c r="AB18" i="144"/>
  <c r="AG18" i="144"/>
  <c r="AC18" i="144"/>
  <c r="AH18" i="144"/>
  <c r="R18" i="144"/>
  <c r="X18" i="144"/>
  <c r="P18" i="153"/>
  <c r="T18" i="153"/>
  <c r="X18" i="153"/>
  <c r="AB18" i="153"/>
  <c r="AF18" i="153"/>
  <c r="AJ18" i="153"/>
  <c r="Q18" i="153"/>
  <c r="U18" i="153"/>
  <c r="Y18" i="153"/>
  <c r="AC18" i="153"/>
  <c r="AG18" i="153"/>
  <c r="N18" i="153"/>
  <c r="R18" i="153"/>
  <c r="V18" i="153"/>
  <c r="Z18" i="153"/>
  <c r="AD18" i="153"/>
  <c r="AH18" i="153"/>
  <c r="S18" i="153"/>
  <c r="AI18" i="153"/>
  <c r="W18" i="153"/>
  <c r="AA18" i="153"/>
  <c r="O18" i="153"/>
  <c r="AE18" i="153"/>
  <c r="P18" i="161"/>
  <c r="T18" i="161"/>
  <c r="X18" i="161"/>
  <c r="AB18" i="161"/>
  <c r="AF18" i="161"/>
  <c r="AJ18" i="161"/>
  <c r="Q18" i="161"/>
  <c r="U18" i="161"/>
  <c r="Y18" i="161"/>
  <c r="AC18" i="161"/>
  <c r="AG18" i="161"/>
  <c r="N18" i="161"/>
  <c r="R18" i="161"/>
  <c r="V18" i="161"/>
  <c r="Z18" i="161"/>
  <c r="AD18" i="161"/>
  <c r="AH18" i="161"/>
  <c r="AA18" i="161"/>
  <c r="O18" i="161"/>
  <c r="AE18" i="161"/>
  <c r="AI18" i="161"/>
  <c r="W18" i="161"/>
  <c r="S18" i="161"/>
  <c r="J18" i="97"/>
  <c r="K18" i="97"/>
  <c r="L18" i="97"/>
  <c r="M18" i="97"/>
  <c r="H18" i="97"/>
  <c r="I18" i="97"/>
  <c r="H18" i="107"/>
  <c r="L18" i="107"/>
  <c r="I18" i="107"/>
  <c r="M18" i="107"/>
  <c r="J18" i="107"/>
  <c r="K18" i="107"/>
  <c r="H18" i="118"/>
  <c r="L18" i="118"/>
  <c r="I18" i="118"/>
  <c r="M18" i="118"/>
  <c r="J18" i="118"/>
  <c r="K18" i="118"/>
  <c r="J18" i="135"/>
  <c r="K18" i="135"/>
  <c r="H18" i="135"/>
  <c r="I18" i="135"/>
  <c r="L18" i="135"/>
  <c r="M18" i="135"/>
  <c r="H18" i="136"/>
  <c r="L18" i="136"/>
  <c r="I18" i="136"/>
  <c r="M18" i="136"/>
  <c r="J18" i="136"/>
  <c r="K18" i="136"/>
  <c r="J18" i="139"/>
  <c r="K18" i="139"/>
  <c r="H18" i="139"/>
  <c r="I18" i="139"/>
  <c r="L18" i="139"/>
  <c r="M18" i="139"/>
  <c r="H18" i="155"/>
  <c r="L18" i="155"/>
  <c r="I18" i="155"/>
  <c r="M18" i="155"/>
  <c r="J18" i="155"/>
  <c r="K18" i="155"/>
  <c r="J18" i="156"/>
  <c r="K18" i="156"/>
  <c r="H18" i="156"/>
  <c r="L18" i="156"/>
  <c r="I18" i="156"/>
  <c r="M18" i="156"/>
  <c r="J18" i="95"/>
  <c r="K18" i="95"/>
  <c r="H18" i="95"/>
  <c r="I18" i="95"/>
  <c r="L18" i="95"/>
  <c r="M18" i="95"/>
  <c r="J18" i="114"/>
  <c r="K18" i="114"/>
  <c r="H18" i="114"/>
  <c r="I18" i="114"/>
  <c r="L18" i="114"/>
  <c r="M18" i="114"/>
  <c r="H18" i="124"/>
  <c r="L18" i="124"/>
  <c r="I18" i="124"/>
  <c r="M18" i="124"/>
  <c r="J18" i="124"/>
  <c r="K18" i="124"/>
  <c r="H18" i="128"/>
  <c r="L18" i="128"/>
  <c r="I18" i="128"/>
  <c r="M18" i="128"/>
  <c r="J18" i="128"/>
  <c r="K18" i="128"/>
  <c r="J18" i="129"/>
  <c r="K18" i="129"/>
  <c r="L18" i="129"/>
  <c r="M18" i="129"/>
  <c r="H18" i="129"/>
  <c r="I18" i="129"/>
  <c r="H18" i="142"/>
  <c r="L18" i="142"/>
  <c r="I18" i="142"/>
  <c r="M18" i="142"/>
  <c r="J18" i="142"/>
  <c r="K18" i="142"/>
  <c r="J18" i="160"/>
  <c r="K18" i="160"/>
  <c r="H18" i="160"/>
  <c r="L18" i="160"/>
  <c r="I18" i="160"/>
  <c r="M18" i="160"/>
  <c r="J18" i="93"/>
  <c r="K18" i="93"/>
  <c r="L18" i="93"/>
  <c r="M18" i="93"/>
  <c r="H18" i="93"/>
  <c r="I18" i="93"/>
  <c r="H18" i="94"/>
  <c r="L18" i="94"/>
  <c r="I18" i="94"/>
  <c r="M18" i="94"/>
  <c r="J18" i="94"/>
  <c r="K18" i="94"/>
  <c r="H18" i="96"/>
  <c r="L18" i="96"/>
  <c r="I18" i="96"/>
  <c r="M18" i="96"/>
  <c r="J18" i="96"/>
  <c r="K18" i="96"/>
  <c r="J18" i="108"/>
  <c r="K18" i="108"/>
  <c r="L18" i="108"/>
  <c r="M18" i="108"/>
  <c r="H18" i="108"/>
  <c r="I18" i="108"/>
  <c r="J18" i="117"/>
  <c r="K18" i="117"/>
  <c r="L18" i="117"/>
  <c r="M18" i="117"/>
  <c r="H18" i="117"/>
  <c r="I18" i="117"/>
  <c r="J18" i="119"/>
  <c r="K18" i="119"/>
  <c r="H18" i="119"/>
  <c r="I18" i="119"/>
  <c r="L18" i="119"/>
  <c r="M18" i="119"/>
  <c r="J18" i="125"/>
  <c r="K18" i="125"/>
  <c r="L18" i="125"/>
  <c r="M18" i="125"/>
  <c r="H18" i="125"/>
  <c r="I18" i="125"/>
  <c r="J18" i="127"/>
  <c r="K18" i="127"/>
  <c r="H18" i="127"/>
  <c r="I18" i="127"/>
  <c r="L18" i="127"/>
  <c r="M18" i="127"/>
  <c r="J18" i="131"/>
  <c r="K18" i="131"/>
  <c r="H18" i="131"/>
  <c r="I18" i="131"/>
  <c r="L18" i="131"/>
  <c r="M18" i="131"/>
  <c r="H18" i="132"/>
  <c r="L18" i="132"/>
  <c r="I18" i="132"/>
  <c r="M18" i="132"/>
  <c r="J18" i="132"/>
  <c r="K18" i="132"/>
  <c r="J18" i="137"/>
  <c r="K18" i="137"/>
  <c r="L18" i="137"/>
  <c r="M18" i="137"/>
  <c r="H18" i="137"/>
  <c r="I18" i="137"/>
  <c r="H18" i="146"/>
  <c r="L18" i="146"/>
  <c r="I18" i="146"/>
  <c r="M18" i="146"/>
  <c r="J18" i="146"/>
  <c r="K18" i="146"/>
  <c r="H18" i="148"/>
  <c r="I18" i="148"/>
  <c r="J18" i="148"/>
  <c r="K18" i="148"/>
  <c r="L18" i="148"/>
  <c r="M18" i="148"/>
  <c r="H18" i="151"/>
  <c r="L18" i="151"/>
  <c r="I18" i="151"/>
  <c r="M18" i="151"/>
  <c r="J18" i="151"/>
  <c r="K18" i="151"/>
  <c r="J18" i="152"/>
  <c r="K18" i="152"/>
  <c r="H18" i="152"/>
  <c r="L18" i="152"/>
  <c r="I18" i="152"/>
  <c r="M18" i="152"/>
  <c r="J18" i="154"/>
  <c r="K18" i="154"/>
  <c r="H18" i="154"/>
  <c r="L18" i="154"/>
  <c r="M18" i="154"/>
  <c r="I18" i="154"/>
  <c r="H18" i="157"/>
  <c r="L18" i="157"/>
  <c r="I18" i="157"/>
  <c r="M18" i="157"/>
  <c r="J18" i="157"/>
  <c r="K18" i="157"/>
  <c r="J18" i="158"/>
  <c r="K18" i="158"/>
  <c r="H18" i="158"/>
  <c r="L18" i="158"/>
  <c r="I18" i="158"/>
  <c r="M18" i="158"/>
  <c r="H18" i="159"/>
  <c r="L18" i="159"/>
  <c r="I18" i="159"/>
  <c r="M18" i="159"/>
  <c r="J18" i="159"/>
  <c r="K18" i="159"/>
  <c r="J18" i="162"/>
  <c r="K18" i="162"/>
  <c r="H18" i="162"/>
  <c r="L18" i="162"/>
  <c r="I18" i="162"/>
  <c r="M18" i="162"/>
  <c r="H18" i="126"/>
  <c r="L18" i="126"/>
  <c r="I18" i="126"/>
  <c r="M18" i="126"/>
  <c r="J18" i="126"/>
  <c r="K18" i="126"/>
  <c r="H18" i="130"/>
  <c r="L18" i="130"/>
  <c r="I18" i="130"/>
  <c r="M18" i="130"/>
  <c r="J18" i="130"/>
  <c r="K18" i="130"/>
  <c r="J18" i="141"/>
  <c r="K18" i="141"/>
  <c r="L18" i="141"/>
  <c r="M18" i="141"/>
  <c r="H18" i="141"/>
  <c r="I18" i="141"/>
  <c r="J18" i="145"/>
  <c r="K18" i="145"/>
  <c r="L18" i="145"/>
  <c r="M18" i="145"/>
  <c r="H18" i="145"/>
  <c r="I18" i="145"/>
  <c r="J18" i="147"/>
  <c r="K18" i="147"/>
  <c r="H18" i="147"/>
  <c r="I18" i="147"/>
  <c r="L18" i="147"/>
  <c r="M18" i="147"/>
  <c r="H18" i="149"/>
  <c r="L18" i="149"/>
  <c r="I18" i="149"/>
  <c r="M18" i="149"/>
  <c r="J18" i="149"/>
  <c r="K18" i="149"/>
  <c r="J18" i="150"/>
  <c r="K18" i="150"/>
  <c r="H18" i="150"/>
  <c r="L18" i="150"/>
  <c r="I18" i="150"/>
  <c r="M18" i="150"/>
  <c r="H18" i="163"/>
  <c r="L18" i="163"/>
  <c r="I18" i="163"/>
  <c r="M18" i="163"/>
  <c r="J18" i="163"/>
  <c r="K18" i="163"/>
  <c r="J18" i="99"/>
  <c r="K18" i="99"/>
  <c r="H18" i="99"/>
  <c r="I18" i="99"/>
  <c r="L18" i="99"/>
  <c r="M18" i="99"/>
  <c r="J18" i="103"/>
  <c r="K18" i="103"/>
  <c r="H18" i="103"/>
  <c r="I18" i="103"/>
  <c r="L18" i="103"/>
  <c r="M18" i="103"/>
  <c r="H18" i="102"/>
  <c r="L18" i="102"/>
  <c r="I18" i="102"/>
  <c r="M18" i="102"/>
  <c r="J18" i="102"/>
  <c r="K18" i="102"/>
  <c r="J18" i="101"/>
  <c r="K18" i="101"/>
  <c r="L18" i="101"/>
  <c r="M18" i="101"/>
  <c r="H18" i="101"/>
  <c r="I18" i="101"/>
  <c r="J18" i="106"/>
  <c r="K18" i="106"/>
  <c r="H18" i="106"/>
  <c r="I18" i="106"/>
  <c r="L18" i="106"/>
  <c r="M18" i="106"/>
  <c r="H18" i="111"/>
  <c r="L18" i="111"/>
  <c r="I18" i="111"/>
  <c r="M18" i="111"/>
  <c r="J18" i="111"/>
  <c r="K18" i="111"/>
  <c r="H18" i="113"/>
  <c r="L18" i="113"/>
  <c r="I18" i="113"/>
  <c r="M18" i="113"/>
  <c r="J18" i="113"/>
  <c r="K18" i="113"/>
  <c r="H18" i="98"/>
  <c r="L18" i="98"/>
  <c r="I18" i="98"/>
  <c r="M18" i="98"/>
  <c r="J18" i="98"/>
  <c r="K18" i="98"/>
  <c r="H18" i="100"/>
  <c r="L18" i="100"/>
  <c r="I18" i="100"/>
  <c r="M18" i="100"/>
  <c r="J18" i="100"/>
  <c r="K18" i="100"/>
  <c r="J18" i="104"/>
  <c r="K18" i="104"/>
  <c r="L18" i="104"/>
  <c r="M18" i="104"/>
  <c r="H18" i="104"/>
  <c r="I18" i="104"/>
  <c r="J18" i="105"/>
  <c r="K18" i="105"/>
  <c r="L18" i="105"/>
  <c r="M18" i="105"/>
  <c r="H18" i="105"/>
  <c r="I18" i="105"/>
  <c r="H18" i="109"/>
  <c r="L18" i="109"/>
  <c r="I18" i="109"/>
  <c r="M18" i="109"/>
  <c r="J18" i="109"/>
  <c r="K18" i="109"/>
  <c r="H18" i="110"/>
  <c r="L18" i="110"/>
  <c r="I18" i="110"/>
  <c r="M18" i="110"/>
  <c r="J18" i="110"/>
  <c r="K18" i="110"/>
  <c r="H18" i="112"/>
  <c r="L18" i="112"/>
  <c r="I18" i="112"/>
  <c r="M18" i="112"/>
  <c r="J18" i="112"/>
  <c r="K18" i="112"/>
  <c r="J18" i="115"/>
  <c r="K18" i="115"/>
  <c r="H18" i="115"/>
  <c r="I18" i="115"/>
  <c r="L18" i="115"/>
  <c r="M18" i="115"/>
  <c r="H18" i="116"/>
  <c r="L18" i="116"/>
  <c r="I18" i="116"/>
  <c r="M18" i="116"/>
  <c r="J18" i="116"/>
  <c r="K18" i="116"/>
  <c r="H18" i="120"/>
  <c r="L18" i="120"/>
  <c r="I18" i="120"/>
  <c r="M18" i="120"/>
  <c r="J18" i="120"/>
  <c r="K18" i="120"/>
  <c r="J18" i="121"/>
  <c r="K18" i="121"/>
  <c r="L18" i="121"/>
  <c r="M18" i="121"/>
  <c r="H18" i="121"/>
  <c r="I18" i="121"/>
  <c r="H18" i="122"/>
  <c r="L18" i="122"/>
  <c r="I18" i="122"/>
  <c r="M18" i="122"/>
  <c r="J18" i="122"/>
  <c r="K18" i="122"/>
  <c r="J18" i="123"/>
  <c r="K18" i="123"/>
  <c r="H18" i="123"/>
  <c r="I18" i="123"/>
  <c r="L18" i="123"/>
  <c r="M18" i="123"/>
  <c r="J18" i="133"/>
  <c r="K18" i="133"/>
  <c r="L18" i="133"/>
  <c r="M18" i="133"/>
  <c r="H18" i="133"/>
  <c r="I18" i="133"/>
  <c r="H18" i="134"/>
  <c r="L18" i="134"/>
  <c r="I18" i="134"/>
  <c r="M18" i="134"/>
  <c r="J18" i="134"/>
  <c r="K18" i="134"/>
  <c r="H18" i="138"/>
  <c r="L18" i="138"/>
  <c r="I18" i="138"/>
  <c r="M18" i="138"/>
  <c r="J18" i="138"/>
  <c r="K18" i="138"/>
  <c r="H18" i="140"/>
  <c r="L18" i="140"/>
  <c r="I18" i="140"/>
  <c r="M18" i="140"/>
  <c r="J18" i="140"/>
  <c r="K18" i="140"/>
  <c r="J18" i="143"/>
  <c r="K18" i="143"/>
  <c r="H18" i="143"/>
  <c r="I18" i="143"/>
  <c r="L18" i="143"/>
  <c r="M18" i="143"/>
  <c r="H18" i="144"/>
  <c r="L18" i="144"/>
  <c r="I18" i="144"/>
  <c r="M18" i="144"/>
  <c r="J18" i="144"/>
  <c r="K18" i="144"/>
  <c r="H18" i="153"/>
  <c r="L18" i="153"/>
  <c r="I18" i="153"/>
  <c r="M18" i="153"/>
  <c r="J18" i="153"/>
  <c r="K18" i="153"/>
  <c r="H18" i="161"/>
  <c r="L18" i="161"/>
  <c r="I18" i="161"/>
  <c r="M18" i="161"/>
  <c r="J18" i="161"/>
  <c r="K18" i="161"/>
  <c r="G18" i="107"/>
  <c r="G18" i="124"/>
  <c r="G18" i="128"/>
  <c r="G18" i="139"/>
  <c r="G18" i="136"/>
  <c r="G18" i="155"/>
  <c r="G18" i="160"/>
  <c r="G18" i="94"/>
  <c r="G18" i="119"/>
  <c r="G18" i="125"/>
  <c r="G18" i="127"/>
  <c r="G18" i="131"/>
  <c r="G18" i="132"/>
  <c r="G18" i="137"/>
  <c r="G18" i="146"/>
  <c r="G18" i="148"/>
  <c r="G18" i="151"/>
  <c r="G18" i="154"/>
  <c r="G18" i="157"/>
  <c r="G18" i="158"/>
  <c r="G18" i="162"/>
  <c r="G18" i="95"/>
  <c r="G18" i="99"/>
  <c r="G18" i="118"/>
  <c r="G18" i="135"/>
  <c r="G18" i="93"/>
  <c r="G18" i="96"/>
  <c r="G18" i="108"/>
  <c r="G18" i="117"/>
  <c r="G18" i="102"/>
  <c r="G18" i="106"/>
  <c r="G18" i="111"/>
  <c r="G18" i="113"/>
  <c r="G18" i="126"/>
  <c r="G18" i="130"/>
  <c r="G18" i="141"/>
  <c r="G18" i="145"/>
  <c r="G18" i="147"/>
  <c r="G18" i="149"/>
  <c r="G18" i="150"/>
  <c r="G18" i="163"/>
  <c r="G18" i="97"/>
  <c r="G18" i="98"/>
  <c r="G18" i="100"/>
  <c r="G18" i="104"/>
  <c r="G18" i="105"/>
  <c r="G18" i="109"/>
  <c r="G18" i="110"/>
  <c r="G18" i="112"/>
  <c r="G18" i="115"/>
  <c r="G18" i="116"/>
  <c r="G18" i="120"/>
  <c r="G18" i="121"/>
  <c r="G18" i="122"/>
  <c r="G18" i="123"/>
  <c r="G18" i="133"/>
  <c r="G18" i="134"/>
  <c r="G18" i="138"/>
  <c r="G18" i="140"/>
  <c r="G18" i="143"/>
  <c r="G18" i="144"/>
  <c r="G18" i="153"/>
  <c r="G18" i="161"/>
  <c r="AF69" i="103"/>
  <c r="G18" i="103"/>
  <c r="G18" i="114"/>
  <c r="AE69" i="129"/>
  <c r="G18" i="129"/>
  <c r="AD69" i="142"/>
  <c r="G18" i="142"/>
  <c r="G18" i="156"/>
  <c r="AG69" i="152"/>
  <c r="G18" i="152"/>
  <c r="G18" i="159"/>
  <c r="G18" i="101"/>
  <c r="M56" i="148"/>
  <c r="W92" i="156"/>
  <c r="W66" i="156" s="1"/>
  <c r="AC92" i="156"/>
  <c r="AC66" i="156" s="1"/>
  <c r="Y56" i="148"/>
  <c r="AE90" i="156"/>
  <c r="Z92" i="156"/>
  <c r="Z66" i="156" s="1"/>
  <c r="G50" i="104"/>
  <c r="G58" i="104" s="1"/>
  <c r="F56" i="148"/>
  <c r="AA90" i="156"/>
  <c r="AG92" i="156"/>
  <c r="AG66" i="156" s="1"/>
  <c r="G13" i="144"/>
  <c r="G26" i="101"/>
  <c r="H56" i="148"/>
  <c r="S56" i="148"/>
  <c r="AA92" i="156"/>
  <c r="AA66" i="156" s="1"/>
  <c r="Q90" i="156"/>
  <c r="V92" i="156"/>
  <c r="V66" i="156" s="1"/>
  <c r="G13" i="100"/>
  <c r="V56" i="148"/>
  <c r="X56" i="148"/>
  <c r="AC56" i="148"/>
  <c r="AF90" i="156"/>
  <c r="AB90" i="156"/>
  <c r="AG90" i="156"/>
  <c r="Z90" i="156"/>
  <c r="G26" i="159"/>
  <c r="N56" i="148"/>
  <c r="I56" i="148"/>
  <c r="O56" i="148"/>
  <c r="T92" i="156"/>
  <c r="T66" i="156" s="1"/>
  <c r="P92" i="156"/>
  <c r="P66" i="156" s="1"/>
  <c r="Q92" i="156"/>
  <c r="Q66" i="156" s="1"/>
  <c r="AD90" i="156"/>
  <c r="J56" i="148"/>
  <c r="L56" i="148"/>
  <c r="AB56" i="148"/>
  <c r="Q56" i="148"/>
  <c r="G56" i="148"/>
  <c r="W56" i="148"/>
  <c r="S92" i="156"/>
  <c r="S66" i="156" s="1"/>
  <c r="P90" i="156"/>
  <c r="AB92" i="156"/>
  <c r="AB66" i="156" s="1"/>
  <c r="AE92" i="156"/>
  <c r="AE66" i="156" s="1"/>
  <c r="X92" i="156"/>
  <c r="X66" i="156" s="1"/>
  <c r="Y90" i="156"/>
  <c r="U92" i="156"/>
  <c r="U66" i="156" s="1"/>
  <c r="R90" i="156"/>
  <c r="AH90" i="156"/>
  <c r="AH91" i="156" s="1"/>
  <c r="AH80" i="156" s="1"/>
  <c r="AH81" i="156" s="1"/>
  <c r="AD92" i="156"/>
  <c r="AD66" i="156" s="1"/>
  <c r="R56" i="148"/>
  <c r="Z56" i="148"/>
  <c r="P56" i="148"/>
  <c r="E56" i="148"/>
  <c r="U56" i="148"/>
  <c r="K56" i="148"/>
  <c r="W90" i="156"/>
  <c r="X90" i="156"/>
  <c r="S90" i="156"/>
  <c r="T90" i="156"/>
  <c r="AF92" i="156"/>
  <c r="AF66" i="156" s="1"/>
  <c r="AC90" i="156"/>
  <c r="Y92" i="156"/>
  <c r="Y66" i="156" s="1"/>
  <c r="V90" i="156"/>
  <c r="R92" i="156"/>
  <c r="R66" i="156" s="1"/>
  <c r="G11" i="92"/>
  <c r="B43" i="92"/>
  <c r="G50" i="156"/>
  <c r="F58" i="156"/>
  <c r="G50" i="144"/>
  <c r="F58" i="144"/>
  <c r="H50" i="98"/>
  <c r="H58" i="98" s="1"/>
  <c r="G58" i="98"/>
  <c r="G50" i="121"/>
  <c r="F58" i="121"/>
  <c r="G50" i="131"/>
  <c r="G58" i="131" s="1"/>
  <c r="F58" i="131"/>
  <c r="G50" i="126"/>
  <c r="G58" i="126" s="1"/>
  <c r="G50" i="160"/>
  <c r="G58" i="160" s="1"/>
  <c r="G50" i="158"/>
  <c r="F58" i="158"/>
  <c r="G50" i="162"/>
  <c r="G50" i="132"/>
  <c r="F58" i="132"/>
  <c r="G50" i="148"/>
  <c r="F58" i="148"/>
  <c r="F50" i="92"/>
  <c r="G50" i="122"/>
  <c r="G58" i="122" s="1"/>
  <c r="F58" i="122"/>
  <c r="G50" i="146"/>
  <c r="F58" i="146"/>
  <c r="AF58" i="94"/>
  <c r="AG58" i="94"/>
  <c r="AD58" i="94"/>
  <c r="AH58" i="94"/>
  <c r="AE58" i="94"/>
  <c r="AE58" i="99"/>
  <c r="AF58" i="99"/>
  <c r="AG58" i="99"/>
  <c r="AD58" i="99"/>
  <c r="AH58" i="99"/>
  <c r="AD58" i="100"/>
  <c r="AH58" i="100"/>
  <c r="AE58" i="100"/>
  <c r="AF58" i="100"/>
  <c r="AG58" i="100"/>
  <c r="AF58" i="102"/>
  <c r="AG58" i="102"/>
  <c r="AE58" i="102"/>
  <c r="AH58" i="102"/>
  <c r="AD58" i="102"/>
  <c r="AE58" i="103"/>
  <c r="AF58" i="103"/>
  <c r="AH58" i="103"/>
  <c r="AD58" i="103"/>
  <c r="AG58" i="103"/>
  <c r="AG58" i="104"/>
  <c r="AD58" i="104"/>
  <c r="AH58" i="104"/>
  <c r="AE58" i="104"/>
  <c r="AF58" i="104"/>
  <c r="AE58" i="107"/>
  <c r="AF58" i="107"/>
  <c r="AG58" i="107"/>
  <c r="AD58" i="107"/>
  <c r="AH58" i="107"/>
  <c r="AD58" i="108"/>
  <c r="AH58" i="108"/>
  <c r="AE58" i="108"/>
  <c r="AF58" i="108"/>
  <c r="AG58" i="108"/>
  <c r="AF58" i="112"/>
  <c r="AG58" i="112"/>
  <c r="AE58" i="112"/>
  <c r="AH58" i="112"/>
  <c r="AD58" i="112"/>
  <c r="AG58" i="113"/>
  <c r="AD58" i="113"/>
  <c r="AH58" i="113"/>
  <c r="AE58" i="113"/>
  <c r="AF58" i="113"/>
  <c r="AG58" i="118"/>
  <c r="AD58" i="118"/>
  <c r="AH58" i="118"/>
  <c r="AE58" i="118"/>
  <c r="AF58" i="118"/>
  <c r="AE58" i="120"/>
  <c r="AF58" i="120"/>
  <c r="AH58" i="120"/>
  <c r="AD58" i="120"/>
  <c r="AG58" i="120"/>
  <c r="AE58" i="123"/>
  <c r="AF58" i="123"/>
  <c r="AG58" i="123"/>
  <c r="AD58" i="123"/>
  <c r="AH58" i="123"/>
  <c r="AE58" i="131"/>
  <c r="AF58" i="131"/>
  <c r="AG58" i="131"/>
  <c r="AD58" i="131"/>
  <c r="AH58" i="131"/>
  <c r="AD58" i="132"/>
  <c r="AH58" i="132"/>
  <c r="AE58" i="132"/>
  <c r="AF58" i="132"/>
  <c r="AG58" i="132"/>
  <c r="AG58" i="133"/>
  <c r="AD58" i="133"/>
  <c r="AH58" i="133"/>
  <c r="AE58" i="133"/>
  <c r="AF58" i="133"/>
  <c r="AF58" i="134"/>
  <c r="AG58" i="134"/>
  <c r="AD58" i="134"/>
  <c r="AH58" i="134"/>
  <c r="AE58" i="134"/>
  <c r="AD58" i="136"/>
  <c r="AH58" i="136"/>
  <c r="AE58" i="136"/>
  <c r="AF58" i="136"/>
  <c r="AG58" i="136"/>
  <c r="AF58" i="146"/>
  <c r="AG58" i="146"/>
  <c r="AD58" i="146"/>
  <c r="AH58" i="146"/>
  <c r="AE58" i="146"/>
  <c r="AE58" i="151"/>
  <c r="AF58" i="151"/>
  <c r="AG58" i="151"/>
  <c r="AD58" i="151"/>
  <c r="AH58" i="151"/>
  <c r="AG58" i="155"/>
  <c r="AD58" i="155"/>
  <c r="AH58" i="155"/>
  <c r="AE58" i="155"/>
  <c r="AF58" i="155"/>
  <c r="AG58" i="159"/>
  <c r="AD58" i="159"/>
  <c r="AH58" i="159"/>
  <c r="AE58" i="159"/>
  <c r="AF58" i="159"/>
  <c r="AE58" i="161"/>
  <c r="AF58" i="161"/>
  <c r="AG58" i="161"/>
  <c r="AD58" i="161"/>
  <c r="AH58" i="161"/>
  <c r="AE58" i="95"/>
  <c r="AF58" i="95"/>
  <c r="AG58" i="95"/>
  <c r="AD58" i="95"/>
  <c r="AH58" i="95"/>
  <c r="AG58" i="101"/>
  <c r="AD58" i="101"/>
  <c r="AH58" i="101"/>
  <c r="AE58" i="101"/>
  <c r="AF58" i="101"/>
  <c r="AF58" i="115"/>
  <c r="AG58" i="115"/>
  <c r="AD58" i="115"/>
  <c r="AH58" i="115"/>
  <c r="AE58" i="115"/>
  <c r="AE58" i="116"/>
  <c r="AF58" i="116"/>
  <c r="AG58" i="116"/>
  <c r="AD58" i="116"/>
  <c r="AH58" i="116"/>
  <c r="AD58" i="124"/>
  <c r="AH58" i="124"/>
  <c r="AE58" i="124"/>
  <c r="AF58" i="124"/>
  <c r="AG58" i="124"/>
  <c r="AE58" i="127"/>
  <c r="AF58" i="127"/>
  <c r="AG58" i="127"/>
  <c r="AD58" i="127"/>
  <c r="AH58" i="127"/>
  <c r="AG58" i="129"/>
  <c r="AD58" i="129"/>
  <c r="AH58" i="129"/>
  <c r="AE58" i="129"/>
  <c r="AF58" i="129"/>
  <c r="AE58" i="139"/>
  <c r="AF58" i="139"/>
  <c r="AG58" i="139"/>
  <c r="AD58" i="139"/>
  <c r="AH58" i="139"/>
  <c r="AG58" i="141"/>
  <c r="AD58" i="141"/>
  <c r="AH58" i="141"/>
  <c r="AE58" i="141"/>
  <c r="AF58" i="141"/>
  <c r="AG58" i="145"/>
  <c r="AD58" i="145"/>
  <c r="AH58" i="145"/>
  <c r="AE58" i="145"/>
  <c r="AF58" i="145"/>
  <c r="AF58" i="150"/>
  <c r="AG58" i="150"/>
  <c r="AD58" i="150"/>
  <c r="AH58" i="150"/>
  <c r="AE58" i="150"/>
  <c r="AG58" i="153"/>
  <c r="AD58" i="153"/>
  <c r="AE58" i="153"/>
  <c r="AF58" i="153"/>
  <c r="AH58" i="153"/>
  <c r="AF58" i="156"/>
  <c r="AG58" i="156"/>
  <c r="AD58" i="156"/>
  <c r="AH58" i="156"/>
  <c r="AE58" i="156"/>
  <c r="AF58" i="160"/>
  <c r="AG58" i="160"/>
  <c r="AD58" i="160"/>
  <c r="AH58" i="160"/>
  <c r="AE58" i="160"/>
  <c r="AF58" i="98"/>
  <c r="AG58" i="98"/>
  <c r="AD58" i="98"/>
  <c r="AH58" i="98"/>
  <c r="AE58" i="98"/>
  <c r="AD58" i="105"/>
  <c r="AH58" i="105"/>
  <c r="AE58" i="105"/>
  <c r="AF58" i="105"/>
  <c r="AG58" i="105"/>
  <c r="AD58" i="111"/>
  <c r="AH58" i="111"/>
  <c r="AE58" i="111"/>
  <c r="AF58" i="111"/>
  <c r="AG58" i="111"/>
  <c r="AD58" i="117"/>
  <c r="AH58" i="117"/>
  <c r="AE58" i="117"/>
  <c r="AF58" i="117"/>
  <c r="AG58" i="117"/>
  <c r="AG58" i="121"/>
  <c r="AD58" i="121"/>
  <c r="AH58" i="121"/>
  <c r="AE58" i="121"/>
  <c r="AF58" i="121"/>
  <c r="AF58" i="122"/>
  <c r="AG58" i="122"/>
  <c r="AD58" i="122"/>
  <c r="AH58" i="122"/>
  <c r="AE58" i="122"/>
  <c r="AF58" i="126"/>
  <c r="AG58" i="126"/>
  <c r="AD58" i="126"/>
  <c r="AH58" i="126"/>
  <c r="AE58" i="126"/>
  <c r="AD58" i="128"/>
  <c r="AH58" i="128"/>
  <c r="AE58" i="128"/>
  <c r="AF58" i="128"/>
  <c r="AG58" i="128"/>
  <c r="AG58" i="137"/>
  <c r="AD58" i="137"/>
  <c r="AH58" i="137"/>
  <c r="AE58" i="137"/>
  <c r="AF58" i="137"/>
  <c r="AD58" i="140"/>
  <c r="AH58" i="140"/>
  <c r="AE58" i="140"/>
  <c r="AF58" i="140"/>
  <c r="AG58" i="140"/>
  <c r="AE58" i="143"/>
  <c r="AF58" i="143"/>
  <c r="AG58" i="143"/>
  <c r="AD58" i="143"/>
  <c r="AH58" i="143"/>
  <c r="AD58" i="144"/>
  <c r="AH58" i="144"/>
  <c r="AE58" i="144"/>
  <c r="AF58" i="144"/>
  <c r="AG58" i="144"/>
  <c r="AD58" i="148"/>
  <c r="AH58" i="148"/>
  <c r="AE58" i="148"/>
  <c r="AF58" i="148"/>
  <c r="AG58" i="148"/>
  <c r="AG58" i="149"/>
  <c r="AD58" i="149"/>
  <c r="AH58" i="149"/>
  <c r="AE58" i="149"/>
  <c r="AF58" i="149"/>
  <c r="AD58" i="154"/>
  <c r="AH58" i="154"/>
  <c r="AE58" i="154"/>
  <c r="AF58" i="154"/>
  <c r="AG58" i="154"/>
  <c r="AE58" i="157"/>
  <c r="AF58" i="157"/>
  <c r="AG58" i="157"/>
  <c r="AD58" i="157"/>
  <c r="AH58" i="157"/>
  <c r="AD58" i="158"/>
  <c r="AH58" i="158"/>
  <c r="AE58" i="158"/>
  <c r="AF58" i="158"/>
  <c r="AG58" i="158"/>
  <c r="AG58" i="93"/>
  <c r="AD58" i="93"/>
  <c r="AH58" i="93"/>
  <c r="AE58" i="93"/>
  <c r="AF58" i="93"/>
  <c r="AD58" i="96"/>
  <c r="AH58" i="96"/>
  <c r="AE58" i="96"/>
  <c r="AF58" i="96"/>
  <c r="AG58" i="96"/>
  <c r="AG58" i="97"/>
  <c r="AD58" i="97"/>
  <c r="AH58" i="97"/>
  <c r="AE58" i="97"/>
  <c r="AF58" i="97"/>
  <c r="AF58" i="106"/>
  <c r="AG58" i="106"/>
  <c r="AD58" i="106"/>
  <c r="AH58" i="106"/>
  <c r="AE58" i="106"/>
  <c r="AG58" i="109"/>
  <c r="AD58" i="109"/>
  <c r="AH58" i="109"/>
  <c r="AE58" i="109"/>
  <c r="AF58" i="109"/>
  <c r="AD58" i="110"/>
  <c r="AH58" i="110"/>
  <c r="AE58" i="110"/>
  <c r="AF58" i="110"/>
  <c r="AG58" i="110"/>
  <c r="AE58" i="114"/>
  <c r="AF58" i="114"/>
  <c r="AH58" i="114"/>
  <c r="AD58" i="114"/>
  <c r="AG58" i="114"/>
  <c r="AF58" i="119"/>
  <c r="AG58" i="119"/>
  <c r="AD58" i="119"/>
  <c r="AE58" i="119"/>
  <c r="AH58" i="119"/>
  <c r="AG58" i="125"/>
  <c r="AD58" i="125"/>
  <c r="AH58" i="125"/>
  <c r="AE58" i="125"/>
  <c r="AF58" i="125"/>
  <c r="AF58" i="130"/>
  <c r="AG58" i="130"/>
  <c r="AD58" i="130"/>
  <c r="AH58" i="130"/>
  <c r="AE58" i="130"/>
  <c r="AE58" i="135"/>
  <c r="AF58" i="135"/>
  <c r="AG58" i="135"/>
  <c r="AD58" i="135"/>
  <c r="AH58" i="135"/>
  <c r="AF58" i="138"/>
  <c r="AG58" i="138"/>
  <c r="AD58" i="138"/>
  <c r="AH58" i="138"/>
  <c r="AE58" i="138"/>
  <c r="AF58" i="142"/>
  <c r="AG58" i="142"/>
  <c r="AD58" i="142"/>
  <c r="AH58" i="142"/>
  <c r="AE58" i="142"/>
  <c r="AE58" i="147"/>
  <c r="AF58" i="147"/>
  <c r="AG58" i="147"/>
  <c r="AD58" i="147"/>
  <c r="AH58" i="147"/>
  <c r="B31" i="148"/>
  <c r="AF54" i="148" s="1"/>
  <c r="AF55" i="148" s="1"/>
  <c r="AF103" i="148" s="1"/>
  <c r="AJ496" i="19" s="1"/>
  <c r="AD58" i="152"/>
  <c r="AH58" i="152"/>
  <c r="AE58" i="152"/>
  <c r="AF58" i="152"/>
  <c r="AG58" i="152"/>
  <c r="AD58" i="162"/>
  <c r="AH58" i="162"/>
  <c r="AE58" i="162"/>
  <c r="AF58" i="162"/>
  <c r="AG58" i="162"/>
  <c r="AG58" i="163"/>
  <c r="AD58" i="163"/>
  <c r="AH58" i="163"/>
  <c r="AE58" i="163"/>
  <c r="AF58" i="163"/>
  <c r="AH92" i="152"/>
  <c r="AH66" i="152" s="1"/>
  <c r="B31" i="161"/>
  <c r="E54" i="161" s="1"/>
  <c r="E55" i="161" s="1"/>
  <c r="D69" i="159"/>
  <c r="AG69" i="159"/>
  <c r="AH69" i="159"/>
  <c r="AE69" i="159"/>
  <c r="G21" i="159"/>
  <c r="AD69" i="159"/>
  <c r="G13" i="161"/>
  <c r="G13" i="162"/>
  <c r="B31" i="163"/>
  <c r="E54" i="163" s="1"/>
  <c r="B31" i="160"/>
  <c r="AH54" i="160" s="1"/>
  <c r="AH55" i="160" s="1"/>
  <c r="AH106" i="160" s="1"/>
  <c r="AM596" i="19" s="1"/>
  <c r="AH92" i="163"/>
  <c r="AH66" i="163" s="1"/>
  <c r="AD92" i="163"/>
  <c r="AD66" i="163" s="1"/>
  <c r="Z92" i="163"/>
  <c r="Z66" i="163" s="1"/>
  <c r="V92" i="163"/>
  <c r="V66" i="163" s="1"/>
  <c r="R92" i="163"/>
  <c r="R66" i="163" s="1"/>
  <c r="AG92" i="163"/>
  <c r="AG66" i="163" s="1"/>
  <c r="AC92" i="163"/>
  <c r="AC66" i="163" s="1"/>
  <c r="Y92" i="163"/>
  <c r="Y66" i="163" s="1"/>
  <c r="U92" i="163"/>
  <c r="U66" i="163" s="1"/>
  <c r="Q92" i="163"/>
  <c r="Q66" i="163" s="1"/>
  <c r="AG90" i="163"/>
  <c r="AF92" i="163"/>
  <c r="AF66" i="163" s="1"/>
  <c r="AB92" i="163"/>
  <c r="AB66" i="163" s="1"/>
  <c r="X92" i="163"/>
  <c r="X66" i="163" s="1"/>
  <c r="T92" i="163"/>
  <c r="T66" i="163" s="1"/>
  <c r="AF90" i="163"/>
  <c r="AB90" i="163"/>
  <c r="X90" i="163"/>
  <c r="T90" i="163"/>
  <c r="AE92" i="163"/>
  <c r="AE66" i="163" s="1"/>
  <c r="AA92" i="163"/>
  <c r="AA66" i="163" s="1"/>
  <c r="W92" i="163"/>
  <c r="W66" i="163" s="1"/>
  <c r="S92" i="163"/>
  <c r="S66" i="163" s="1"/>
  <c r="AE90" i="163"/>
  <c r="AA90" i="163"/>
  <c r="W90" i="163"/>
  <c r="S90" i="163"/>
  <c r="AH90" i="163"/>
  <c r="Y90" i="163"/>
  <c r="Q90" i="163"/>
  <c r="AD90" i="163"/>
  <c r="V90" i="163"/>
  <c r="AC90" i="163"/>
  <c r="U90" i="163"/>
  <c r="Z90" i="163"/>
  <c r="R90" i="163"/>
  <c r="G50" i="163"/>
  <c r="G58" i="163" s="1"/>
  <c r="G13" i="163"/>
  <c r="AC56" i="163"/>
  <c r="Y56" i="163"/>
  <c r="U56" i="163"/>
  <c r="Q56" i="163"/>
  <c r="M56" i="163"/>
  <c r="I56" i="163"/>
  <c r="E56" i="163"/>
  <c r="AB56" i="163"/>
  <c r="X56" i="163"/>
  <c r="T56" i="163"/>
  <c r="P56" i="163"/>
  <c r="L56" i="163"/>
  <c r="H56" i="163"/>
  <c r="AA56" i="163"/>
  <c r="W56" i="163"/>
  <c r="S56" i="163"/>
  <c r="O56" i="163"/>
  <c r="Z56" i="163"/>
  <c r="V56" i="163"/>
  <c r="R56" i="163"/>
  <c r="N56" i="163"/>
  <c r="G56" i="163"/>
  <c r="F56" i="163"/>
  <c r="K56" i="163"/>
  <c r="J56" i="163"/>
  <c r="J35" i="163"/>
  <c r="G26" i="163"/>
  <c r="AH69" i="163"/>
  <c r="AD69" i="163"/>
  <c r="AG69" i="163"/>
  <c r="AF69" i="163"/>
  <c r="D69" i="163"/>
  <c r="D68" i="163" s="1"/>
  <c r="D70" i="163" s="1"/>
  <c r="D72" i="163" s="1"/>
  <c r="AE69" i="163"/>
  <c r="G21" i="163"/>
  <c r="J35" i="156"/>
  <c r="AH69" i="156"/>
  <c r="B31" i="159"/>
  <c r="AH54" i="159" s="1"/>
  <c r="B31" i="162"/>
  <c r="G26" i="162"/>
  <c r="J35" i="162"/>
  <c r="AE69" i="156"/>
  <c r="AH92" i="162"/>
  <c r="AH66" i="162" s="1"/>
  <c r="AD92" i="162"/>
  <c r="AD66" i="162" s="1"/>
  <c r="Z92" i="162"/>
  <c r="Z66" i="162" s="1"/>
  <c r="V92" i="162"/>
  <c r="V66" i="162" s="1"/>
  <c r="R92" i="162"/>
  <c r="R66" i="162" s="1"/>
  <c r="N92" i="162"/>
  <c r="N66" i="162" s="1"/>
  <c r="AG92" i="162"/>
  <c r="AG66" i="162" s="1"/>
  <c r="AC92" i="162"/>
  <c r="AC66" i="162" s="1"/>
  <c r="Y92" i="162"/>
  <c r="Y66" i="162" s="1"/>
  <c r="U92" i="162"/>
  <c r="U66" i="162" s="1"/>
  <c r="Q92" i="162"/>
  <c r="Q66" i="162" s="1"/>
  <c r="AG90" i="162"/>
  <c r="AC90" i="162"/>
  <c r="Y90" i="162"/>
  <c r="U90" i="162"/>
  <c r="Q90" i="162"/>
  <c r="AF92" i="162"/>
  <c r="AF66" i="162" s="1"/>
  <c r="AB92" i="162"/>
  <c r="AB66" i="162" s="1"/>
  <c r="X92" i="162"/>
  <c r="X66" i="162" s="1"/>
  <c r="T92" i="162"/>
  <c r="T66" i="162" s="1"/>
  <c r="P92" i="162"/>
  <c r="P66" i="162" s="1"/>
  <c r="AF90" i="162"/>
  <c r="AB90" i="162"/>
  <c r="X90" i="162"/>
  <c r="T90" i="162"/>
  <c r="P90" i="162"/>
  <c r="AA92" i="162"/>
  <c r="AA66" i="162" s="1"/>
  <c r="AH90" i="162"/>
  <c r="Z90" i="162"/>
  <c r="R90" i="162"/>
  <c r="W92" i="162"/>
  <c r="W66" i="162" s="1"/>
  <c r="AE90" i="162"/>
  <c r="W90" i="162"/>
  <c r="O90" i="162"/>
  <c r="S92" i="162"/>
  <c r="S66" i="162" s="1"/>
  <c r="AD90" i="162"/>
  <c r="V90" i="162"/>
  <c r="N90" i="162"/>
  <c r="AE92" i="162"/>
  <c r="AE66" i="162" s="1"/>
  <c r="O92" i="162"/>
  <c r="O66" i="162" s="1"/>
  <c r="AA90" i="162"/>
  <c r="S90" i="162"/>
  <c r="AA56" i="162"/>
  <c r="W56" i="162"/>
  <c r="S56" i="162"/>
  <c r="O56" i="162"/>
  <c r="K56" i="162"/>
  <c r="G56" i="162"/>
  <c r="AC56" i="162"/>
  <c r="Y56" i="162"/>
  <c r="U56" i="162"/>
  <c r="Q56" i="162"/>
  <c r="M56" i="162"/>
  <c r="I56" i="162"/>
  <c r="E56" i="162"/>
  <c r="AB56" i="162"/>
  <c r="X56" i="162"/>
  <c r="T56" i="162"/>
  <c r="P56" i="162"/>
  <c r="L56" i="162"/>
  <c r="H56" i="162"/>
  <c r="R56" i="162"/>
  <c r="N56" i="162"/>
  <c r="Z56" i="162"/>
  <c r="J56" i="162"/>
  <c r="V56" i="162"/>
  <c r="F56" i="162"/>
  <c r="D104" i="162"/>
  <c r="I610" i="19" s="1"/>
  <c r="D103" i="162"/>
  <c r="I609" i="19" s="1"/>
  <c r="D106" i="162"/>
  <c r="I612" i="19" s="1"/>
  <c r="D102" i="162"/>
  <c r="I608" i="19" s="1"/>
  <c r="D105" i="162"/>
  <c r="I611" i="19" s="1"/>
  <c r="AG69" i="162"/>
  <c r="AH69" i="162"/>
  <c r="AF69" i="162"/>
  <c r="AE69" i="162"/>
  <c r="D69" i="162"/>
  <c r="D68" i="162" s="1"/>
  <c r="D70" i="162" s="1"/>
  <c r="D72" i="162" s="1"/>
  <c r="AD69" i="162"/>
  <c r="G21" i="162"/>
  <c r="Z56" i="161"/>
  <c r="V56" i="161"/>
  <c r="R56" i="161"/>
  <c r="N56" i="161"/>
  <c r="J56" i="161"/>
  <c r="F56" i="161"/>
  <c r="AC56" i="161"/>
  <c r="Y56" i="161"/>
  <c r="U56" i="161"/>
  <c r="Q56" i="161"/>
  <c r="M56" i="161"/>
  <c r="I56" i="161"/>
  <c r="E56" i="161"/>
  <c r="AB56" i="161"/>
  <c r="X56" i="161"/>
  <c r="T56" i="161"/>
  <c r="P56" i="161"/>
  <c r="L56" i="161"/>
  <c r="H56" i="161"/>
  <c r="AA56" i="161"/>
  <c r="W56" i="161"/>
  <c r="S56" i="161"/>
  <c r="O56" i="161"/>
  <c r="K56" i="161"/>
  <c r="G56" i="161"/>
  <c r="AH69" i="161"/>
  <c r="AD69" i="161"/>
  <c r="AG69" i="161"/>
  <c r="AF69" i="161"/>
  <c r="D69" i="161"/>
  <c r="D68" i="161" s="1"/>
  <c r="D70" i="161" s="1"/>
  <c r="D72" i="161" s="1"/>
  <c r="AE69" i="161"/>
  <c r="G21" i="161"/>
  <c r="AH92" i="161"/>
  <c r="AH66" i="161" s="1"/>
  <c r="AD92" i="161"/>
  <c r="AD66" i="161" s="1"/>
  <c r="Z92" i="161"/>
  <c r="Z66" i="161" s="1"/>
  <c r="V92" i="161"/>
  <c r="V66" i="161" s="1"/>
  <c r="AG92" i="161"/>
  <c r="AG66" i="161" s="1"/>
  <c r="AC92" i="161"/>
  <c r="AC66" i="161" s="1"/>
  <c r="Y92" i="161"/>
  <c r="Y66" i="161" s="1"/>
  <c r="U92" i="161"/>
  <c r="U66" i="161" s="1"/>
  <c r="AG90" i="161"/>
  <c r="AC90" i="161"/>
  <c r="Y90" i="161"/>
  <c r="U90" i="161"/>
  <c r="AF92" i="161"/>
  <c r="AF66" i="161" s="1"/>
  <c r="AB92" i="161"/>
  <c r="AB66" i="161" s="1"/>
  <c r="X92" i="161"/>
  <c r="X66" i="161" s="1"/>
  <c r="T92" i="161"/>
  <c r="T66" i="161" s="1"/>
  <c r="AF90" i="161"/>
  <c r="AB90" i="161"/>
  <c r="X90" i="161"/>
  <c r="T90" i="161"/>
  <c r="AA92" i="161"/>
  <c r="AA66" i="161" s="1"/>
  <c r="AH90" i="161"/>
  <c r="Z90" i="161"/>
  <c r="W92" i="161"/>
  <c r="W66" i="161" s="1"/>
  <c r="AE90" i="161"/>
  <c r="W90" i="161"/>
  <c r="S92" i="161"/>
  <c r="S66" i="161" s="1"/>
  <c r="AD90" i="161"/>
  <c r="V90" i="161"/>
  <c r="AE92" i="161"/>
  <c r="AE66" i="161" s="1"/>
  <c r="AA90" i="161"/>
  <c r="S90" i="161"/>
  <c r="G50" i="161"/>
  <c r="G58" i="161" s="1"/>
  <c r="J35" i="161"/>
  <c r="G26" i="161"/>
  <c r="G13" i="160"/>
  <c r="D68" i="159"/>
  <c r="G50" i="159"/>
  <c r="G58" i="159" s="1"/>
  <c r="AA56" i="160"/>
  <c r="W56" i="160"/>
  <c r="S56" i="160"/>
  <c r="O56" i="160"/>
  <c r="K56" i="160"/>
  <c r="G56" i="160"/>
  <c r="Z56" i="160"/>
  <c r="V56" i="160"/>
  <c r="R56" i="160"/>
  <c r="N56" i="160"/>
  <c r="J56" i="160"/>
  <c r="F56" i="160"/>
  <c r="AC56" i="160"/>
  <c r="Y56" i="160"/>
  <c r="U56" i="160"/>
  <c r="Q56" i="160"/>
  <c r="M56" i="160"/>
  <c r="I56" i="160"/>
  <c r="E56" i="160"/>
  <c r="AB56" i="160"/>
  <c r="X56" i="160"/>
  <c r="T56" i="160"/>
  <c r="P56" i="160"/>
  <c r="L56" i="160"/>
  <c r="H56" i="160"/>
  <c r="AH92" i="160"/>
  <c r="AH66" i="160" s="1"/>
  <c r="AD92" i="160"/>
  <c r="AD66" i="160" s="1"/>
  <c r="Z92" i="160"/>
  <c r="Z66" i="160" s="1"/>
  <c r="V92" i="160"/>
  <c r="V66" i="160" s="1"/>
  <c r="R92" i="160"/>
  <c r="R66" i="160" s="1"/>
  <c r="AG92" i="160"/>
  <c r="AG66" i="160" s="1"/>
  <c r="AC92" i="160"/>
  <c r="AC66" i="160" s="1"/>
  <c r="Y92" i="160"/>
  <c r="Y66" i="160" s="1"/>
  <c r="U92" i="160"/>
  <c r="U66" i="160" s="1"/>
  <c r="Q92" i="160"/>
  <c r="Q66" i="160" s="1"/>
  <c r="AF92" i="160"/>
  <c r="AF66" i="160" s="1"/>
  <c r="AB92" i="160"/>
  <c r="AB66" i="160" s="1"/>
  <c r="X92" i="160"/>
  <c r="X66" i="160" s="1"/>
  <c r="T92" i="160"/>
  <c r="T66" i="160" s="1"/>
  <c r="P92" i="160"/>
  <c r="P66" i="160" s="1"/>
  <c r="AF90" i="160"/>
  <c r="AB90" i="160"/>
  <c r="X90" i="160"/>
  <c r="T90" i="160"/>
  <c r="AE92" i="160"/>
  <c r="AE66" i="160" s="1"/>
  <c r="AA92" i="160"/>
  <c r="AA66" i="160" s="1"/>
  <c r="W92" i="160"/>
  <c r="W66" i="160" s="1"/>
  <c r="S92" i="160"/>
  <c r="S66" i="160" s="1"/>
  <c r="AE90" i="160"/>
  <c r="AA90" i="160"/>
  <c r="W90" i="160"/>
  <c r="S90" i="160"/>
  <c r="AD90" i="160"/>
  <c r="V90" i="160"/>
  <c r="P90" i="160"/>
  <c r="AC90" i="160"/>
  <c r="U90" i="160"/>
  <c r="AH90" i="160"/>
  <c r="Z90" i="160"/>
  <c r="R90" i="160"/>
  <c r="AG90" i="160"/>
  <c r="Y90" i="160"/>
  <c r="Q90" i="160"/>
  <c r="D104" i="160"/>
  <c r="I594" i="19" s="1"/>
  <c r="D103" i="160"/>
  <c r="I593" i="19" s="1"/>
  <c r="D106" i="160"/>
  <c r="I596" i="19" s="1"/>
  <c r="D102" i="160"/>
  <c r="I592" i="19" s="1"/>
  <c r="D105" i="160"/>
  <c r="I595" i="19" s="1"/>
  <c r="J35" i="160"/>
  <c r="G26" i="160"/>
  <c r="AF69" i="159"/>
  <c r="AE69" i="160"/>
  <c r="AH69" i="160"/>
  <c r="AD69" i="160"/>
  <c r="AG69" i="160"/>
  <c r="AF69" i="160"/>
  <c r="D69" i="160"/>
  <c r="D68" i="160" s="1"/>
  <c r="D70" i="160" s="1"/>
  <c r="D72" i="160" s="1"/>
  <c r="G21" i="160"/>
  <c r="D69" i="156"/>
  <c r="D68" i="156" s="1"/>
  <c r="D70" i="156" s="1"/>
  <c r="D72" i="156" s="1"/>
  <c r="G13" i="156"/>
  <c r="AF69" i="156"/>
  <c r="AD69" i="156"/>
  <c r="AG69" i="156"/>
  <c r="AH92" i="159"/>
  <c r="AH66" i="159" s="1"/>
  <c r="AD92" i="159"/>
  <c r="AD66" i="159" s="1"/>
  <c r="Z92" i="159"/>
  <c r="Z66" i="159" s="1"/>
  <c r="V92" i="159"/>
  <c r="V66" i="159" s="1"/>
  <c r="R92" i="159"/>
  <c r="R66" i="159" s="1"/>
  <c r="AG92" i="159"/>
  <c r="AG66" i="159" s="1"/>
  <c r="AC92" i="159"/>
  <c r="AC66" i="159" s="1"/>
  <c r="Y92" i="159"/>
  <c r="Y66" i="159" s="1"/>
  <c r="U92" i="159"/>
  <c r="U66" i="159" s="1"/>
  <c r="Q92" i="159"/>
  <c r="Q66" i="159" s="1"/>
  <c r="AG90" i="159"/>
  <c r="AC90" i="159"/>
  <c r="AF92" i="159"/>
  <c r="AF66" i="159" s="1"/>
  <c r="AB92" i="159"/>
  <c r="AB66" i="159" s="1"/>
  <c r="X92" i="159"/>
  <c r="X66" i="159" s="1"/>
  <c r="T92" i="159"/>
  <c r="T66" i="159" s="1"/>
  <c r="P92" i="159"/>
  <c r="P66" i="159" s="1"/>
  <c r="AF90" i="159"/>
  <c r="AB90" i="159"/>
  <c r="X90" i="159"/>
  <c r="T90" i="159"/>
  <c r="P90" i="159"/>
  <c r="AE92" i="159"/>
  <c r="AE66" i="159" s="1"/>
  <c r="AA92" i="159"/>
  <c r="AA66" i="159" s="1"/>
  <c r="W92" i="159"/>
  <c r="W66" i="159" s="1"/>
  <c r="S92" i="159"/>
  <c r="S66" i="159" s="1"/>
  <c r="O92" i="159"/>
  <c r="O66" i="159" s="1"/>
  <c r="AE90" i="159"/>
  <c r="AA90" i="159"/>
  <c r="W90" i="159"/>
  <c r="S90" i="159"/>
  <c r="O90" i="159"/>
  <c r="AD90" i="159"/>
  <c r="U90" i="159"/>
  <c r="Z90" i="159"/>
  <c r="R90" i="159"/>
  <c r="Y90" i="159"/>
  <c r="Q90" i="159"/>
  <c r="AH90" i="159"/>
  <c r="V90" i="159"/>
  <c r="B31" i="158"/>
  <c r="AE54" i="158" s="1"/>
  <c r="Z56" i="159"/>
  <c r="V56" i="159"/>
  <c r="R56" i="159"/>
  <c r="N56" i="159"/>
  <c r="J56" i="159"/>
  <c r="F56" i="159"/>
  <c r="AC56" i="159"/>
  <c r="Y56" i="159"/>
  <c r="U56" i="159"/>
  <c r="Q56" i="159"/>
  <c r="M56" i="159"/>
  <c r="I56" i="159"/>
  <c r="AB56" i="159"/>
  <c r="T56" i="159"/>
  <c r="L56" i="159"/>
  <c r="E56" i="159"/>
  <c r="AA56" i="159"/>
  <c r="S56" i="159"/>
  <c r="K56" i="159"/>
  <c r="X56" i="159"/>
  <c r="P56" i="159"/>
  <c r="H56" i="159"/>
  <c r="W56" i="159"/>
  <c r="O56" i="159"/>
  <c r="G56" i="159"/>
  <c r="G13" i="159"/>
  <c r="AF69" i="142"/>
  <c r="G13" i="158"/>
  <c r="J35" i="158"/>
  <c r="G26" i="158"/>
  <c r="AC56" i="158"/>
  <c r="Y56" i="158"/>
  <c r="U56" i="158"/>
  <c r="Q56" i="158"/>
  <c r="M56" i="158"/>
  <c r="I56" i="158"/>
  <c r="E56" i="158"/>
  <c r="AB56" i="158"/>
  <c r="X56" i="158"/>
  <c r="T56" i="158"/>
  <c r="P56" i="158"/>
  <c r="L56" i="158"/>
  <c r="H56" i="158"/>
  <c r="AA56" i="158"/>
  <c r="W56" i="158"/>
  <c r="S56" i="158"/>
  <c r="O56" i="158"/>
  <c r="K56" i="158"/>
  <c r="G56" i="158"/>
  <c r="Z56" i="158"/>
  <c r="V56" i="158"/>
  <c r="R56" i="158"/>
  <c r="N56" i="158"/>
  <c r="J56" i="158"/>
  <c r="F56" i="158"/>
  <c r="AH69" i="158"/>
  <c r="AD69" i="158"/>
  <c r="AG69" i="158"/>
  <c r="AF69" i="158"/>
  <c r="D69" i="158"/>
  <c r="D68" i="158" s="1"/>
  <c r="D70" i="158" s="1"/>
  <c r="D72" i="158" s="1"/>
  <c r="AE69" i="158"/>
  <c r="G21" i="158"/>
  <c r="D104" i="158"/>
  <c r="I578" i="19" s="1"/>
  <c r="D103" i="158"/>
  <c r="I577" i="19" s="1"/>
  <c r="D106" i="158"/>
  <c r="I580" i="19" s="1"/>
  <c r="D102" i="158"/>
  <c r="I576" i="19" s="1"/>
  <c r="D105" i="158"/>
  <c r="I579" i="19" s="1"/>
  <c r="G50" i="152"/>
  <c r="AH92" i="158"/>
  <c r="AH66" i="158" s="1"/>
  <c r="AD92" i="158"/>
  <c r="AD66" i="158" s="1"/>
  <c r="Z92" i="158"/>
  <c r="Z66" i="158" s="1"/>
  <c r="V92" i="158"/>
  <c r="V66" i="158" s="1"/>
  <c r="R92" i="158"/>
  <c r="R66" i="158" s="1"/>
  <c r="AH90" i="158"/>
  <c r="AD90" i="158"/>
  <c r="AG92" i="158"/>
  <c r="AG66" i="158" s="1"/>
  <c r="AC92" i="158"/>
  <c r="AC66" i="158" s="1"/>
  <c r="Y92" i="158"/>
  <c r="Y66" i="158" s="1"/>
  <c r="U92" i="158"/>
  <c r="U66" i="158" s="1"/>
  <c r="Q92" i="158"/>
  <c r="Q66" i="158" s="1"/>
  <c r="AG90" i="158"/>
  <c r="AC90" i="158"/>
  <c r="Y90" i="158"/>
  <c r="AF92" i="158"/>
  <c r="AF66" i="158" s="1"/>
  <c r="AB92" i="158"/>
  <c r="AB66" i="158" s="1"/>
  <c r="X92" i="158"/>
  <c r="X66" i="158" s="1"/>
  <c r="T92" i="158"/>
  <c r="T66" i="158" s="1"/>
  <c r="P92" i="158"/>
  <c r="P66" i="158" s="1"/>
  <c r="AF90" i="158"/>
  <c r="AB90" i="158"/>
  <c r="X90" i="158"/>
  <c r="T90" i="158"/>
  <c r="P90" i="158"/>
  <c r="AA92" i="158"/>
  <c r="AA66" i="158" s="1"/>
  <c r="Z90" i="158"/>
  <c r="S90" i="158"/>
  <c r="W92" i="158"/>
  <c r="W66" i="158" s="1"/>
  <c r="W90" i="158"/>
  <c r="R90" i="158"/>
  <c r="S92" i="158"/>
  <c r="S66" i="158" s="1"/>
  <c r="AE90" i="158"/>
  <c r="V90" i="158"/>
  <c r="Q90" i="158"/>
  <c r="AE92" i="158"/>
  <c r="AE66" i="158" s="1"/>
  <c r="AA90" i="158"/>
  <c r="U90" i="158"/>
  <c r="G13" i="157"/>
  <c r="B31" i="157"/>
  <c r="AE54" i="157" s="1"/>
  <c r="AH92" i="157"/>
  <c r="AH66" i="157" s="1"/>
  <c r="AD92" i="157"/>
  <c r="AD66" i="157" s="1"/>
  <c r="Z92" i="157"/>
  <c r="Z66" i="157" s="1"/>
  <c r="V92" i="157"/>
  <c r="V66" i="157" s="1"/>
  <c r="R92" i="157"/>
  <c r="R66" i="157" s="1"/>
  <c r="AH90" i="157"/>
  <c r="AD90" i="157"/>
  <c r="Z90" i="157"/>
  <c r="V90" i="157"/>
  <c r="R90" i="157"/>
  <c r="AG92" i="157"/>
  <c r="AG66" i="157" s="1"/>
  <c r="AC92" i="157"/>
  <c r="AC66" i="157" s="1"/>
  <c r="Y92" i="157"/>
  <c r="Y66" i="157" s="1"/>
  <c r="U92" i="157"/>
  <c r="U66" i="157" s="1"/>
  <c r="Q92" i="157"/>
  <c r="Q66" i="157" s="1"/>
  <c r="AG90" i="157"/>
  <c r="AC90" i="157"/>
  <c r="Y90" i="157"/>
  <c r="U90" i="157"/>
  <c r="Q90" i="157"/>
  <c r="AF92" i="157"/>
  <c r="AF66" i="157" s="1"/>
  <c r="X92" i="157"/>
  <c r="X66" i="157" s="1"/>
  <c r="P92" i="157"/>
  <c r="P66" i="157" s="1"/>
  <c r="AB90" i="157"/>
  <c r="T90" i="157"/>
  <c r="AA92" i="157"/>
  <c r="AA66" i="157" s="1"/>
  <c r="O92" i="157"/>
  <c r="O66" i="157" s="1"/>
  <c r="AF90" i="157"/>
  <c r="W90" i="157"/>
  <c r="W92" i="157"/>
  <c r="W66" i="157" s="1"/>
  <c r="AA90" i="157"/>
  <c r="O90" i="157"/>
  <c r="AB92" i="157"/>
  <c r="AB66" i="157" s="1"/>
  <c r="AE90" i="157"/>
  <c r="T92" i="157"/>
  <c r="T66" i="157" s="1"/>
  <c r="S92" i="157"/>
  <c r="S66" i="157" s="1"/>
  <c r="X90" i="157"/>
  <c r="S90" i="157"/>
  <c r="AE92" i="157"/>
  <c r="AE66" i="157" s="1"/>
  <c r="P90" i="157"/>
  <c r="AB56" i="157"/>
  <c r="X56" i="157"/>
  <c r="T56" i="157"/>
  <c r="P56" i="157"/>
  <c r="L56" i="157"/>
  <c r="H56" i="157"/>
  <c r="AC56" i="157"/>
  <c r="W56" i="157"/>
  <c r="R56" i="157"/>
  <c r="M56" i="157"/>
  <c r="G56" i="157"/>
  <c r="AA56" i="157"/>
  <c r="V56" i="157"/>
  <c r="Q56" i="157"/>
  <c r="K56" i="157"/>
  <c r="F56" i="157"/>
  <c r="Z56" i="157"/>
  <c r="U56" i="157"/>
  <c r="O56" i="157"/>
  <c r="J56" i="157"/>
  <c r="E56" i="157"/>
  <c r="Y56" i="157"/>
  <c r="S56" i="157"/>
  <c r="N56" i="157"/>
  <c r="I56" i="157"/>
  <c r="J35" i="157"/>
  <c r="G26" i="157"/>
  <c r="G21" i="156"/>
  <c r="G50" i="157"/>
  <c r="G58" i="157" s="1"/>
  <c r="AE69" i="157"/>
  <c r="AG69" i="157"/>
  <c r="AF69" i="157"/>
  <c r="D69" i="157"/>
  <c r="D68" i="157" s="1"/>
  <c r="D70" i="157" s="1"/>
  <c r="D72" i="157" s="1"/>
  <c r="AD69" i="157"/>
  <c r="AH69" i="157"/>
  <c r="G21" i="157"/>
  <c r="B31" i="156"/>
  <c r="AF54" i="156" s="1"/>
  <c r="D104" i="156"/>
  <c r="I562" i="19" s="1"/>
  <c r="D103" i="156"/>
  <c r="I561" i="19" s="1"/>
  <c r="D106" i="156"/>
  <c r="I564" i="19" s="1"/>
  <c r="D102" i="156"/>
  <c r="I560" i="19" s="1"/>
  <c r="D105" i="156"/>
  <c r="I563" i="19" s="1"/>
  <c r="AA56" i="156"/>
  <c r="W56" i="156"/>
  <c r="S56" i="156"/>
  <c r="O56" i="156"/>
  <c r="K56" i="156"/>
  <c r="G56" i="156"/>
  <c r="Z56" i="156"/>
  <c r="V56" i="156"/>
  <c r="R56" i="156"/>
  <c r="N56" i="156"/>
  <c r="J56" i="156"/>
  <c r="F56" i="156"/>
  <c r="AC56" i="156"/>
  <c r="Y56" i="156"/>
  <c r="U56" i="156"/>
  <c r="Q56" i="156"/>
  <c r="M56" i="156"/>
  <c r="I56" i="156"/>
  <c r="E56" i="156"/>
  <c r="AB56" i="156"/>
  <c r="X56" i="156"/>
  <c r="T56" i="156"/>
  <c r="P56" i="156"/>
  <c r="L56" i="156"/>
  <c r="H56" i="156"/>
  <c r="G13" i="154"/>
  <c r="J35" i="155"/>
  <c r="G26" i="155"/>
  <c r="B31" i="155"/>
  <c r="G54" i="155" s="1"/>
  <c r="AH69" i="155"/>
  <c r="AD69" i="155"/>
  <c r="AG69" i="155"/>
  <c r="AF69" i="155"/>
  <c r="AE69" i="155"/>
  <c r="D69" i="155"/>
  <c r="D68" i="155" s="1"/>
  <c r="D70" i="155" s="1"/>
  <c r="D72" i="155" s="1"/>
  <c r="G21" i="155"/>
  <c r="B31" i="154"/>
  <c r="E54" i="154" s="1"/>
  <c r="H50" i="155"/>
  <c r="H58" i="155" s="1"/>
  <c r="G13" i="155"/>
  <c r="AH92" i="155"/>
  <c r="AH66" i="155" s="1"/>
  <c r="AD92" i="155"/>
  <c r="AD66" i="155" s="1"/>
  <c r="Z92" i="155"/>
  <c r="Z66" i="155" s="1"/>
  <c r="V92" i="155"/>
  <c r="V66" i="155" s="1"/>
  <c r="R92" i="155"/>
  <c r="R66" i="155" s="1"/>
  <c r="AG92" i="155"/>
  <c r="AG66" i="155" s="1"/>
  <c r="AC92" i="155"/>
  <c r="AC66" i="155" s="1"/>
  <c r="Y92" i="155"/>
  <c r="Y66" i="155" s="1"/>
  <c r="U92" i="155"/>
  <c r="U66" i="155" s="1"/>
  <c r="Q92" i="155"/>
  <c r="Q66" i="155" s="1"/>
  <c r="AG90" i="155"/>
  <c r="AC90" i="155"/>
  <c r="Y90" i="155"/>
  <c r="AF92" i="155"/>
  <c r="AF66" i="155" s="1"/>
  <c r="AB92" i="155"/>
  <c r="AB66" i="155" s="1"/>
  <c r="X92" i="155"/>
  <c r="X66" i="155" s="1"/>
  <c r="T92" i="155"/>
  <c r="T66" i="155" s="1"/>
  <c r="AF90" i="155"/>
  <c r="AB90" i="155"/>
  <c r="X90" i="155"/>
  <c r="T90" i="155"/>
  <c r="AE92" i="155"/>
  <c r="AE66" i="155" s="1"/>
  <c r="AA92" i="155"/>
  <c r="AA66" i="155" s="1"/>
  <c r="W92" i="155"/>
  <c r="W66" i="155" s="1"/>
  <c r="S92" i="155"/>
  <c r="S66" i="155" s="1"/>
  <c r="AE90" i="155"/>
  <c r="AA90" i="155"/>
  <c r="W90" i="155"/>
  <c r="S90" i="155"/>
  <c r="AD90" i="155"/>
  <c r="R90" i="155"/>
  <c r="Z90" i="155"/>
  <c r="Q90" i="155"/>
  <c r="V90" i="155"/>
  <c r="AH90" i="155"/>
  <c r="U90" i="155"/>
  <c r="AA56" i="155"/>
  <c r="W56" i="155"/>
  <c r="S56" i="155"/>
  <c r="O56" i="155"/>
  <c r="K56" i="155"/>
  <c r="G56" i="155"/>
  <c r="Z56" i="155"/>
  <c r="V56" i="155"/>
  <c r="R56" i="155"/>
  <c r="N56" i="155"/>
  <c r="J56" i="155"/>
  <c r="F56" i="155"/>
  <c r="X56" i="155"/>
  <c r="P56" i="155"/>
  <c r="H56" i="155"/>
  <c r="AC56" i="155"/>
  <c r="U56" i="155"/>
  <c r="M56" i="155"/>
  <c r="E56" i="155"/>
  <c r="AB56" i="155"/>
  <c r="T56" i="155"/>
  <c r="L56" i="155"/>
  <c r="Y56" i="155"/>
  <c r="Q56" i="155"/>
  <c r="I56" i="155"/>
  <c r="D69" i="152"/>
  <c r="D68" i="152" s="1"/>
  <c r="D70" i="152" s="1"/>
  <c r="D72" i="152" s="1"/>
  <c r="Y90" i="152"/>
  <c r="AE69" i="154"/>
  <c r="AH69" i="154"/>
  <c r="AD69" i="154"/>
  <c r="AG69" i="154"/>
  <c r="AF69" i="154"/>
  <c r="D69" i="154"/>
  <c r="D68" i="154" s="1"/>
  <c r="D70" i="154" s="1"/>
  <c r="D72" i="154" s="1"/>
  <c r="G21" i="154"/>
  <c r="AH92" i="154"/>
  <c r="AH66" i="154" s="1"/>
  <c r="AD92" i="154"/>
  <c r="AD66" i="154" s="1"/>
  <c r="Z92" i="154"/>
  <c r="Z66" i="154" s="1"/>
  <c r="V92" i="154"/>
  <c r="V66" i="154" s="1"/>
  <c r="R92" i="154"/>
  <c r="R66" i="154" s="1"/>
  <c r="AG92" i="154"/>
  <c r="AG66" i="154" s="1"/>
  <c r="AC92" i="154"/>
  <c r="AC66" i="154" s="1"/>
  <c r="Y92" i="154"/>
  <c r="Y66" i="154" s="1"/>
  <c r="U92" i="154"/>
  <c r="U66" i="154" s="1"/>
  <c r="Q92" i="154"/>
  <c r="Q66" i="154" s="1"/>
  <c r="AF92" i="154"/>
  <c r="AF66" i="154" s="1"/>
  <c r="AB92" i="154"/>
  <c r="AB66" i="154" s="1"/>
  <c r="X92" i="154"/>
  <c r="X66" i="154" s="1"/>
  <c r="T92" i="154"/>
  <c r="T66" i="154" s="1"/>
  <c r="P92" i="154"/>
  <c r="P66" i="154" s="1"/>
  <c r="AF90" i="154"/>
  <c r="AB90" i="154"/>
  <c r="X90" i="154"/>
  <c r="T90" i="154"/>
  <c r="P90" i="154"/>
  <c r="AE92" i="154"/>
  <c r="AE66" i="154" s="1"/>
  <c r="AA92" i="154"/>
  <c r="AA66" i="154" s="1"/>
  <c r="W92" i="154"/>
  <c r="W66" i="154" s="1"/>
  <c r="S92" i="154"/>
  <c r="S66" i="154" s="1"/>
  <c r="AE90" i="154"/>
  <c r="AA90" i="154"/>
  <c r="W90" i="154"/>
  <c r="S90" i="154"/>
  <c r="AG90" i="154"/>
  <c r="Y90" i="154"/>
  <c r="Q90" i="154"/>
  <c r="AD90" i="154"/>
  <c r="V90" i="154"/>
  <c r="AC90" i="154"/>
  <c r="U90" i="154"/>
  <c r="AH90" i="154"/>
  <c r="Z90" i="154"/>
  <c r="R90" i="154"/>
  <c r="AA56" i="154"/>
  <c r="W56" i="154"/>
  <c r="S56" i="154"/>
  <c r="O56" i="154"/>
  <c r="K56" i="154"/>
  <c r="G56" i="154"/>
  <c r="Z56" i="154"/>
  <c r="V56" i="154"/>
  <c r="R56" i="154"/>
  <c r="N56" i="154"/>
  <c r="J56" i="154"/>
  <c r="F56" i="154"/>
  <c r="Y56" i="154"/>
  <c r="Q56" i="154"/>
  <c r="I56" i="154"/>
  <c r="X56" i="154"/>
  <c r="P56" i="154"/>
  <c r="H56" i="154"/>
  <c r="AC56" i="154"/>
  <c r="U56" i="154"/>
  <c r="M56" i="154"/>
  <c r="E56" i="154"/>
  <c r="AB56" i="154"/>
  <c r="T56" i="154"/>
  <c r="L56" i="154"/>
  <c r="G50" i="154"/>
  <c r="G58" i="154" s="1"/>
  <c r="AB90" i="152"/>
  <c r="D104" i="154"/>
  <c r="I546" i="19" s="1"/>
  <c r="D103" i="154"/>
  <c r="I545" i="19" s="1"/>
  <c r="D106" i="154"/>
  <c r="I548" i="19" s="1"/>
  <c r="D102" i="154"/>
  <c r="I544" i="19" s="1"/>
  <c r="D105" i="154"/>
  <c r="I547" i="19" s="1"/>
  <c r="J35" i="154"/>
  <c r="G26" i="154"/>
  <c r="U90" i="152"/>
  <c r="W92" i="152"/>
  <c r="W66" i="152" s="1"/>
  <c r="AH90" i="152"/>
  <c r="O90" i="152"/>
  <c r="AF90" i="152"/>
  <c r="S92" i="152"/>
  <c r="S66" i="152" s="1"/>
  <c r="AG90" i="152"/>
  <c r="B31" i="153"/>
  <c r="AG54" i="153" s="1"/>
  <c r="AH92" i="153"/>
  <c r="AH66" i="153" s="1"/>
  <c r="AD92" i="153"/>
  <c r="AD66" i="153" s="1"/>
  <c r="Z92" i="153"/>
  <c r="Z66" i="153" s="1"/>
  <c r="V92" i="153"/>
  <c r="V66" i="153" s="1"/>
  <c r="R92" i="153"/>
  <c r="R66" i="153" s="1"/>
  <c r="AH90" i="153"/>
  <c r="AG92" i="153"/>
  <c r="AG66" i="153" s="1"/>
  <c r="AC92" i="153"/>
  <c r="AC66" i="153" s="1"/>
  <c r="Y92" i="153"/>
  <c r="Y66" i="153" s="1"/>
  <c r="U92" i="153"/>
  <c r="U66" i="153" s="1"/>
  <c r="AG90" i="153"/>
  <c r="AC90" i="153"/>
  <c r="Y90" i="153"/>
  <c r="U90" i="153"/>
  <c r="AF92" i="153"/>
  <c r="AF66" i="153" s="1"/>
  <c r="AB92" i="153"/>
  <c r="AB66" i="153" s="1"/>
  <c r="X92" i="153"/>
  <c r="X66" i="153" s="1"/>
  <c r="T92" i="153"/>
  <c r="T66" i="153" s="1"/>
  <c r="AF90" i="153"/>
  <c r="AB90" i="153"/>
  <c r="X90" i="153"/>
  <c r="T90" i="153"/>
  <c r="AE92" i="153"/>
  <c r="AE66" i="153" s="1"/>
  <c r="AA92" i="153"/>
  <c r="AA66" i="153" s="1"/>
  <c r="W92" i="153"/>
  <c r="W66" i="153" s="1"/>
  <c r="S92" i="153"/>
  <c r="S66" i="153" s="1"/>
  <c r="AE90" i="153"/>
  <c r="AA90" i="153"/>
  <c r="W90" i="153"/>
  <c r="S90" i="153"/>
  <c r="V90" i="153"/>
  <c r="R90" i="153"/>
  <c r="AD90" i="153"/>
  <c r="Z90" i="153"/>
  <c r="J35" i="153"/>
  <c r="G26" i="153"/>
  <c r="G50" i="153"/>
  <c r="G58" i="153" s="1"/>
  <c r="G13" i="153"/>
  <c r="AG69" i="153"/>
  <c r="AF69" i="153"/>
  <c r="D69" i="153"/>
  <c r="D68" i="153" s="1"/>
  <c r="D70" i="153" s="1"/>
  <c r="D72" i="153" s="1"/>
  <c r="AE69" i="153"/>
  <c r="AH69" i="153"/>
  <c r="AD69" i="153"/>
  <c r="G21" i="153"/>
  <c r="AA56" i="153"/>
  <c r="W56" i="153"/>
  <c r="S56" i="153"/>
  <c r="O56" i="153"/>
  <c r="K56" i="153"/>
  <c r="G56" i="153"/>
  <c r="Z56" i="153"/>
  <c r="V56" i="153"/>
  <c r="R56" i="153"/>
  <c r="N56" i="153"/>
  <c r="J56" i="153"/>
  <c r="F56" i="153"/>
  <c r="Y56" i="153"/>
  <c r="Q56" i="153"/>
  <c r="I56" i="153"/>
  <c r="X56" i="153"/>
  <c r="P56" i="153"/>
  <c r="H56" i="153"/>
  <c r="AC56" i="153"/>
  <c r="U56" i="153"/>
  <c r="M56" i="153"/>
  <c r="E56" i="153"/>
  <c r="AB56" i="153"/>
  <c r="T56" i="153"/>
  <c r="L56" i="153"/>
  <c r="R90" i="152"/>
  <c r="AA90" i="152"/>
  <c r="T92" i="152"/>
  <c r="T66" i="152" s="1"/>
  <c r="Y92" i="152"/>
  <c r="Y66" i="152" s="1"/>
  <c r="Z90" i="152"/>
  <c r="V90" i="152"/>
  <c r="AE90" i="152"/>
  <c r="P90" i="152"/>
  <c r="X92" i="152"/>
  <c r="X66" i="152" s="1"/>
  <c r="AC92" i="152"/>
  <c r="AC66" i="152" s="1"/>
  <c r="G13" i="150"/>
  <c r="B31" i="150"/>
  <c r="AD54" i="150" s="1"/>
  <c r="AD55" i="150" s="1"/>
  <c r="B31" i="152"/>
  <c r="AD54" i="152" s="1"/>
  <c r="AD55" i="152" s="1"/>
  <c r="G13" i="151"/>
  <c r="AH69" i="152"/>
  <c r="AE69" i="152"/>
  <c r="G21" i="152"/>
  <c r="AF69" i="152"/>
  <c r="V92" i="152"/>
  <c r="V66" i="152" s="1"/>
  <c r="AC90" i="152"/>
  <c r="AD90" i="152"/>
  <c r="AD91" i="152" s="1"/>
  <c r="AD80" i="152" s="1"/>
  <c r="AD81" i="152" s="1"/>
  <c r="S90" i="152"/>
  <c r="AA92" i="152"/>
  <c r="AA66" i="152" s="1"/>
  <c r="T90" i="152"/>
  <c r="AB92" i="152"/>
  <c r="AB66" i="152" s="1"/>
  <c r="Q92" i="152"/>
  <c r="Q66" i="152" s="1"/>
  <c r="AG92" i="152"/>
  <c r="AG66" i="152" s="1"/>
  <c r="AD69" i="152"/>
  <c r="Q90" i="152"/>
  <c r="Z92" i="152"/>
  <c r="Z66" i="152" s="1"/>
  <c r="R92" i="152"/>
  <c r="R66" i="152" s="1"/>
  <c r="W90" i="152"/>
  <c r="O92" i="152"/>
  <c r="O66" i="152" s="1"/>
  <c r="AE92" i="152"/>
  <c r="AE66" i="152" s="1"/>
  <c r="X90" i="152"/>
  <c r="P92" i="152"/>
  <c r="P66" i="152" s="1"/>
  <c r="AF92" i="152"/>
  <c r="AF66" i="152" s="1"/>
  <c r="U92" i="152"/>
  <c r="U66" i="152" s="1"/>
  <c r="B31" i="151"/>
  <c r="AH54" i="151" s="1"/>
  <c r="AH55" i="151" s="1"/>
  <c r="G13" i="148"/>
  <c r="G13" i="152"/>
  <c r="Z56" i="152"/>
  <c r="V56" i="152"/>
  <c r="R56" i="152"/>
  <c r="N56" i="152"/>
  <c r="J56" i="152"/>
  <c r="F56" i="152"/>
  <c r="AC56" i="152"/>
  <c r="Y56" i="152"/>
  <c r="U56" i="152"/>
  <c r="Q56" i="152"/>
  <c r="M56" i="152"/>
  <c r="I56" i="152"/>
  <c r="E56" i="152"/>
  <c r="AB56" i="152"/>
  <c r="T56" i="152"/>
  <c r="L56" i="152"/>
  <c r="AA56" i="152"/>
  <c r="S56" i="152"/>
  <c r="K56" i="152"/>
  <c r="X56" i="152"/>
  <c r="P56" i="152"/>
  <c r="H56" i="152"/>
  <c r="W56" i="152"/>
  <c r="O56" i="152"/>
  <c r="G56" i="152"/>
  <c r="J35" i="152"/>
  <c r="G26" i="152"/>
  <c r="D104" i="152"/>
  <c r="I530" i="19" s="1"/>
  <c r="D103" i="152"/>
  <c r="I529" i="19" s="1"/>
  <c r="D106" i="152"/>
  <c r="I532" i="19" s="1"/>
  <c r="D102" i="152"/>
  <c r="I528" i="19" s="1"/>
  <c r="D105" i="152"/>
  <c r="I531" i="19" s="1"/>
  <c r="G13" i="145"/>
  <c r="J35" i="151"/>
  <c r="G26" i="151"/>
  <c r="AH92" i="151"/>
  <c r="AH66" i="151" s="1"/>
  <c r="AD92" i="151"/>
  <c r="AD66" i="151" s="1"/>
  <c r="Z92" i="151"/>
  <c r="Z66" i="151" s="1"/>
  <c r="V92" i="151"/>
  <c r="V66" i="151" s="1"/>
  <c r="R92" i="151"/>
  <c r="R66" i="151" s="1"/>
  <c r="AH90" i="151"/>
  <c r="AD90" i="151"/>
  <c r="Z90" i="151"/>
  <c r="V90" i="151"/>
  <c r="AG92" i="151"/>
  <c r="AG66" i="151" s="1"/>
  <c r="AC92" i="151"/>
  <c r="AC66" i="151" s="1"/>
  <c r="Y92" i="151"/>
  <c r="Y66" i="151" s="1"/>
  <c r="U92" i="151"/>
  <c r="U66" i="151" s="1"/>
  <c r="Q92" i="151"/>
  <c r="Q66" i="151" s="1"/>
  <c r="AG90" i="151"/>
  <c r="AC90" i="151"/>
  <c r="Y90" i="151"/>
  <c r="U90" i="151"/>
  <c r="AF92" i="151"/>
  <c r="AF66" i="151" s="1"/>
  <c r="AB92" i="151"/>
  <c r="AB66" i="151" s="1"/>
  <c r="X92" i="151"/>
  <c r="X66" i="151" s="1"/>
  <c r="T92" i="151"/>
  <c r="T66" i="151" s="1"/>
  <c r="AF90" i="151"/>
  <c r="AB90" i="151"/>
  <c r="X90" i="151"/>
  <c r="T90" i="151"/>
  <c r="AE92" i="151"/>
  <c r="AE66" i="151" s="1"/>
  <c r="AA92" i="151"/>
  <c r="AA66" i="151" s="1"/>
  <c r="W92" i="151"/>
  <c r="W66" i="151" s="1"/>
  <c r="S92" i="151"/>
  <c r="S66" i="151" s="1"/>
  <c r="AE90" i="151"/>
  <c r="AA90" i="151"/>
  <c r="W90" i="151"/>
  <c r="S90" i="151"/>
  <c r="R90" i="151"/>
  <c r="Q90" i="151"/>
  <c r="AA56" i="151"/>
  <c r="W56" i="151"/>
  <c r="S56" i="151"/>
  <c r="O56" i="151"/>
  <c r="K56" i="151"/>
  <c r="G56" i="151"/>
  <c r="Z56" i="151"/>
  <c r="V56" i="151"/>
  <c r="R56" i="151"/>
  <c r="N56" i="151"/>
  <c r="J56" i="151"/>
  <c r="F56" i="151"/>
  <c r="AC56" i="151"/>
  <c r="Y56" i="151"/>
  <c r="U56" i="151"/>
  <c r="Q56" i="151"/>
  <c r="M56" i="151"/>
  <c r="I56" i="151"/>
  <c r="E56" i="151"/>
  <c r="AB56" i="151"/>
  <c r="X56" i="151"/>
  <c r="T56" i="151"/>
  <c r="P56" i="151"/>
  <c r="L56" i="151"/>
  <c r="H56" i="151"/>
  <c r="AH69" i="151"/>
  <c r="AD69" i="151"/>
  <c r="AG69" i="151"/>
  <c r="AF69" i="151"/>
  <c r="D69" i="151"/>
  <c r="D68" i="151" s="1"/>
  <c r="D70" i="151" s="1"/>
  <c r="D72" i="151" s="1"/>
  <c r="AE69" i="151"/>
  <c r="G21" i="151"/>
  <c r="G50" i="151"/>
  <c r="G58" i="151" s="1"/>
  <c r="B31" i="149"/>
  <c r="AD54" i="149" s="1"/>
  <c r="AD55" i="149" s="1"/>
  <c r="AB56" i="150"/>
  <c r="X56" i="150"/>
  <c r="T56" i="150"/>
  <c r="P56" i="150"/>
  <c r="L56" i="150"/>
  <c r="AA56" i="150"/>
  <c r="W56" i="150"/>
  <c r="S56" i="150"/>
  <c r="O56" i="150"/>
  <c r="K56" i="150"/>
  <c r="G56" i="150"/>
  <c r="Z56" i="150"/>
  <c r="V56" i="150"/>
  <c r="R56" i="150"/>
  <c r="N56" i="150"/>
  <c r="AC56" i="150"/>
  <c r="Y56" i="150"/>
  <c r="U56" i="150"/>
  <c r="Q56" i="150"/>
  <c r="M56" i="150"/>
  <c r="I56" i="150"/>
  <c r="E56" i="150"/>
  <c r="F56" i="150"/>
  <c r="J56" i="150"/>
  <c r="H56" i="150"/>
  <c r="AF69" i="150"/>
  <c r="D69" i="150"/>
  <c r="D68" i="150" s="1"/>
  <c r="D70" i="150" s="1"/>
  <c r="D72" i="150" s="1"/>
  <c r="AE69" i="150"/>
  <c r="AH69" i="150"/>
  <c r="AD69" i="150"/>
  <c r="AG69" i="150"/>
  <c r="G21" i="150"/>
  <c r="G50" i="150"/>
  <c r="G58" i="150" s="1"/>
  <c r="D104" i="150"/>
  <c r="H513" i="19" s="1"/>
  <c r="D103" i="150"/>
  <c r="H512" i="19" s="1"/>
  <c r="D106" i="150"/>
  <c r="H515" i="19" s="1"/>
  <c r="D102" i="150"/>
  <c r="H511" i="19" s="1"/>
  <c r="D105" i="150"/>
  <c r="H514" i="19" s="1"/>
  <c r="J35" i="150"/>
  <c r="G26" i="150"/>
  <c r="AH92" i="150"/>
  <c r="AH66" i="150" s="1"/>
  <c r="AD92" i="150"/>
  <c r="AD66" i="150" s="1"/>
  <c r="Z92" i="150"/>
  <c r="Z66" i="150" s="1"/>
  <c r="V92" i="150"/>
  <c r="V66" i="150" s="1"/>
  <c r="R92" i="150"/>
  <c r="R66" i="150" s="1"/>
  <c r="N92" i="150"/>
  <c r="N66" i="150" s="1"/>
  <c r="AG92" i="150"/>
  <c r="AG66" i="150" s="1"/>
  <c r="AC92" i="150"/>
  <c r="AC66" i="150" s="1"/>
  <c r="Y92" i="150"/>
  <c r="Y66" i="150" s="1"/>
  <c r="U92" i="150"/>
  <c r="U66" i="150" s="1"/>
  <c r="Q92" i="150"/>
  <c r="Q66" i="150" s="1"/>
  <c r="AF92" i="150"/>
  <c r="AF66" i="150" s="1"/>
  <c r="AB92" i="150"/>
  <c r="AB66" i="150" s="1"/>
  <c r="X92" i="150"/>
  <c r="X66" i="150" s="1"/>
  <c r="T92" i="150"/>
  <c r="T66" i="150" s="1"/>
  <c r="P92" i="150"/>
  <c r="P66" i="150" s="1"/>
  <c r="AF90" i="150"/>
  <c r="AB90" i="150"/>
  <c r="X90" i="150"/>
  <c r="T90" i="150"/>
  <c r="P90" i="150"/>
  <c r="AE92" i="150"/>
  <c r="AE66" i="150" s="1"/>
  <c r="AA92" i="150"/>
  <c r="AA66" i="150" s="1"/>
  <c r="W92" i="150"/>
  <c r="W66" i="150" s="1"/>
  <c r="S92" i="150"/>
  <c r="S66" i="150" s="1"/>
  <c r="O92" i="150"/>
  <c r="O66" i="150" s="1"/>
  <c r="AE90" i="150"/>
  <c r="AA90" i="150"/>
  <c r="W90" i="150"/>
  <c r="S90" i="150"/>
  <c r="O90" i="150"/>
  <c r="AH90" i="150"/>
  <c r="Z90" i="150"/>
  <c r="R90" i="150"/>
  <c r="AG90" i="150"/>
  <c r="Y90" i="150"/>
  <c r="Q90" i="150"/>
  <c r="AD90" i="150"/>
  <c r="V90" i="150"/>
  <c r="N90" i="150"/>
  <c r="AC90" i="150"/>
  <c r="U90" i="150"/>
  <c r="P90" i="142"/>
  <c r="G13" i="147"/>
  <c r="AH92" i="149"/>
  <c r="AH66" i="149" s="1"/>
  <c r="AD92" i="149"/>
  <c r="AD66" i="149" s="1"/>
  <c r="Z92" i="149"/>
  <c r="Z66" i="149" s="1"/>
  <c r="V92" i="149"/>
  <c r="V66" i="149" s="1"/>
  <c r="AG92" i="149"/>
  <c r="AG66" i="149" s="1"/>
  <c r="AC92" i="149"/>
  <c r="AC66" i="149" s="1"/>
  <c r="Y92" i="149"/>
  <c r="Y66" i="149" s="1"/>
  <c r="U92" i="149"/>
  <c r="U66" i="149" s="1"/>
  <c r="AG90" i="149"/>
  <c r="AF92" i="149"/>
  <c r="AF66" i="149" s="1"/>
  <c r="AB92" i="149"/>
  <c r="AB66" i="149" s="1"/>
  <c r="X92" i="149"/>
  <c r="X66" i="149" s="1"/>
  <c r="T92" i="149"/>
  <c r="T66" i="149" s="1"/>
  <c r="AF90" i="149"/>
  <c r="AB90" i="149"/>
  <c r="X90" i="149"/>
  <c r="T90" i="149"/>
  <c r="AE92" i="149"/>
  <c r="AE66" i="149" s="1"/>
  <c r="AA92" i="149"/>
  <c r="AA66" i="149" s="1"/>
  <c r="W92" i="149"/>
  <c r="W66" i="149" s="1"/>
  <c r="S92" i="149"/>
  <c r="S66" i="149" s="1"/>
  <c r="AE90" i="149"/>
  <c r="AA90" i="149"/>
  <c r="W90" i="149"/>
  <c r="S90" i="149"/>
  <c r="Z90" i="149"/>
  <c r="AH90" i="149"/>
  <c r="Y90" i="149"/>
  <c r="AD90" i="149"/>
  <c r="V90" i="149"/>
  <c r="AC90" i="149"/>
  <c r="U90" i="149"/>
  <c r="G50" i="149"/>
  <c r="G58" i="149" s="1"/>
  <c r="G13" i="149"/>
  <c r="J35" i="149"/>
  <c r="G26" i="149"/>
  <c r="AB56" i="149"/>
  <c r="X56" i="149"/>
  <c r="T56" i="149"/>
  <c r="P56" i="149"/>
  <c r="L56" i="149"/>
  <c r="H56" i="149"/>
  <c r="AA56" i="149"/>
  <c r="W56" i="149"/>
  <c r="S56" i="149"/>
  <c r="O56" i="149"/>
  <c r="K56" i="149"/>
  <c r="G56" i="149"/>
  <c r="Z56" i="149"/>
  <c r="V56" i="149"/>
  <c r="R56" i="149"/>
  <c r="N56" i="149"/>
  <c r="J56" i="149"/>
  <c r="F56" i="149"/>
  <c r="AC56" i="149"/>
  <c r="Y56" i="149"/>
  <c r="U56" i="149"/>
  <c r="Q56" i="149"/>
  <c r="M56" i="149"/>
  <c r="I56" i="149"/>
  <c r="E56" i="149"/>
  <c r="AF69" i="149"/>
  <c r="D69" i="149"/>
  <c r="D68" i="149" s="1"/>
  <c r="D70" i="149" s="1"/>
  <c r="D72" i="149" s="1"/>
  <c r="AE69" i="149"/>
  <c r="AH69" i="149"/>
  <c r="AD69" i="149"/>
  <c r="AG69" i="149"/>
  <c r="G21" i="149"/>
  <c r="AG92" i="148"/>
  <c r="AG66" i="148" s="1"/>
  <c r="AC92" i="148"/>
  <c r="AC66" i="148" s="1"/>
  <c r="Y92" i="148"/>
  <c r="Y66" i="148" s="1"/>
  <c r="U92" i="148"/>
  <c r="U66" i="148" s="1"/>
  <c r="Q92" i="148"/>
  <c r="Q66" i="148" s="1"/>
  <c r="AF92" i="148"/>
  <c r="AF66" i="148" s="1"/>
  <c r="AB92" i="148"/>
  <c r="AB66" i="148" s="1"/>
  <c r="X92" i="148"/>
  <c r="X66" i="148" s="1"/>
  <c r="T92" i="148"/>
  <c r="T66" i="148" s="1"/>
  <c r="P92" i="148"/>
  <c r="P66" i="148" s="1"/>
  <c r="AF90" i="148"/>
  <c r="AB90" i="148"/>
  <c r="X90" i="148"/>
  <c r="T90" i="148"/>
  <c r="P90" i="148"/>
  <c r="AA92" i="148"/>
  <c r="AA66" i="148" s="1"/>
  <c r="S92" i="148"/>
  <c r="S66" i="148" s="1"/>
  <c r="AG90" i="148"/>
  <c r="AA90" i="148"/>
  <c r="V90" i="148"/>
  <c r="Q90" i="148"/>
  <c r="Q91" i="148" s="1"/>
  <c r="Q80" i="148" s="1"/>
  <c r="Q81" i="148" s="1"/>
  <c r="AH92" i="148"/>
  <c r="AH66" i="148" s="1"/>
  <c r="Z92" i="148"/>
  <c r="Z66" i="148" s="1"/>
  <c r="R92" i="148"/>
  <c r="R66" i="148" s="1"/>
  <c r="AE90" i="148"/>
  <c r="Z90" i="148"/>
  <c r="U90" i="148"/>
  <c r="AE92" i="148"/>
  <c r="AE66" i="148" s="1"/>
  <c r="W92" i="148"/>
  <c r="W66" i="148" s="1"/>
  <c r="AD90" i="148"/>
  <c r="Y90" i="148"/>
  <c r="S90" i="148"/>
  <c r="W90" i="148"/>
  <c r="R90" i="148"/>
  <c r="AD92" i="148"/>
  <c r="AD66" i="148" s="1"/>
  <c r="AH90" i="148"/>
  <c r="AC90" i="148"/>
  <c r="V92" i="148"/>
  <c r="V66" i="148" s="1"/>
  <c r="D104" i="148"/>
  <c r="H497" i="19" s="1"/>
  <c r="D103" i="148"/>
  <c r="H496" i="19" s="1"/>
  <c r="D106" i="148"/>
  <c r="H499" i="19" s="1"/>
  <c r="D102" i="148"/>
  <c r="H495" i="19" s="1"/>
  <c r="D105" i="148"/>
  <c r="H498" i="19" s="1"/>
  <c r="W90" i="142"/>
  <c r="AC92" i="142"/>
  <c r="AC66" i="142" s="1"/>
  <c r="AE69" i="148"/>
  <c r="AH69" i="148"/>
  <c r="AD69" i="148"/>
  <c r="AG69" i="148"/>
  <c r="AF69" i="148"/>
  <c r="D69" i="148"/>
  <c r="D68" i="148" s="1"/>
  <c r="D70" i="148" s="1"/>
  <c r="D72" i="148" s="1"/>
  <c r="G21" i="148"/>
  <c r="J35" i="148"/>
  <c r="G26" i="148"/>
  <c r="G13" i="143"/>
  <c r="B31" i="147"/>
  <c r="AD54" i="147" s="1"/>
  <c r="J35" i="147"/>
  <c r="G26" i="147"/>
  <c r="AH92" i="147"/>
  <c r="AH66" i="147" s="1"/>
  <c r="AD92" i="147"/>
  <c r="AD66" i="147" s="1"/>
  <c r="Z92" i="147"/>
  <c r="Z66" i="147" s="1"/>
  <c r="V92" i="147"/>
  <c r="V66" i="147" s="1"/>
  <c r="R92" i="147"/>
  <c r="R66" i="147" s="1"/>
  <c r="AG92" i="147"/>
  <c r="AG66" i="147" s="1"/>
  <c r="AC92" i="147"/>
  <c r="AC66" i="147" s="1"/>
  <c r="Y92" i="147"/>
  <c r="Y66" i="147" s="1"/>
  <c r="U92" i="147"/>
  <c r="U66" i="147" s="1"/>
  <c r="Q92" i="147"/>
  <c r="Q66" i="147" s="1"/>
  <c r="AG90" i="147"/>
  <c r="AC90" i="147"/>
  <c r="Y90" i="147"/>
  <c r="U90" i="147"/>
  <c r="Q90" i="147"/>
  <c r="AF92" i="147"/>
  <c r="AF66" i="147" s="1"/>
  <c r="AB92" i="147"/>
  <c r="AB66" i="147" s="1"/>
  <c r="X92" i="147"/>
  <c r="X66" i="147" s="1"/>
  <c r="T92" i="147"/>
  <c r="T66" i="147" s="1"/>
  <c r="P92" i="147"/>
  <c r="P66" i="147" s="1"/>
  <c r="AF90" i="147"/>
  <c r="AB90" i="147"/>
  <c r="X90" i="147"/>
  <c r="T90" i="147"/>
  <c r="P90" i="147"/>
  <c r="AE92" i="147"/>
  <c r="AE66" i="147" s="1"/>
  <c r="AA92" i="147"/>
  <c r="AA66" i="147" s="1"/>
  <c r="W92" i="147"/>
  <c r="W66" i="147" s="1"/>
  <c r="S92" i="147"/>
  <c r="S66" i="147" s="1"/>
  <c r="O92" i="147"/>
  <c r="O66" i="147" s="1"/>
  <c r="AE90" i="147"/>
  <c r="AA90" i="147"/>
  <c r="W90" i="147"/>
  <c r="S90" i="147"/>
  <c r="O90" i="147"/>
  <c r="Z90" i="147"/>
  <c r="V90" i="147"/>
  <c r="AH90" i="147"/>
  <c r="R90" i="147"/>
  <c r="AD90" i="147"/>
  <c r="AC56" i="147"/>
  <c r="Y56" i="147"/>
  <c r="U56" i="147"/>
  <c r="Q56" i="147"/>
  <c r="M56" i="147"/>
  <c r="I56" i="147"/>
  <c r="E56" i="147"/>
  <c r="AB56" i="147"/>
  <c r="X56" i="147"/>
  <c r="T56" i="147"/>
  <c r="P56" i="147"/>
  <c r="L56" i="147"/>
  <c r="H56" i="147"/>
  <c r="AA56" i="147"/>
  <c r="S56" i="147"/>
  <c r="K56" i="147"/>
  <c r="Z56" i="147"/>
  <c r="R56" i="147"/>
  <c r="J56" i="147"/>
  <c r="W56" i="147"/>
  <c r="O56" i="147"/>
  <c r="G56" i="147"/>
  <c r="V56" i="147"/>
  <c r="N56" i="147"/>
  <c r="F56" i="147"/>
  <c r="AH69" i="147"/>
  <c r="AD69" i="147"/>
  <c r="AG69" i="147"/>
  <c r="AF69" i="147"/>
  <c r="D69" i="147"/>
  <c r="D68" i="147" s="1"/>
  <c r="D70" i="147" s="1"/>
  <c r="D72" i="147" s="1"/>
  <c r="AE69" i="147"/>
  <c r="G21" i="147"/>
  <c r="G50" i="147"/>
  <c r="G58" i="147" s="1"/>
  <c r="AF90" i="142"/>
  <c r="G13" i="142"/>
  <c r="B31" i="145"/>
  <c r="AH54" i="145" s="1"/>
  <c r="B31" i="146"/>
  <c r="F54" i="146" s="1"/>
  <c r="G13" i="146"/>
  <c r="AB56" i="146"/>
  <c r="X56" i="146"/>
  <c r="T56" i="146"/>
  <c r="P56" i="146"/>
  <c r="L56" i="146"/>
  <c r="H56" i="146"/>
  <c r="AA56" i="146"/>
  <c r="W56" i="146"/>
  <c r="S56" i="146"/>
  <c r="O56" i="146"/>
  <c r="K56" i="146"/>
  <c r="G56" i="146"/>
  <c r="Z56" i="146"/>
  <c r="V56" i="146"/>
  <c r="R56" i="146"/>
  <c r="N56" i="146"/>
  <c r="J56" i="146"/>
  <c r="F56" i="146"/>
  <c r="AC56" i="146"/>
  <c r="Y56" i="146"/>
  <c r="U56" i="146"/>
  <c r="Q56" i="146"/>
  <c r="M56" i="146"/>
  <c r="I56" i="146"/>
  <c r="E56" i="146"/>
  <c r="B31" i="142"/>
  <c r="AD54" i="142" s="1"/>
  <c r="AD55" i="142" s="1"/>
  <c r="AG92" i="146"/>
  <c r="AG66" i="146" s="1"/>
  <c r="AC92" i="146"/>
  <c r="AC66" i="146" s="1"/>
  <c r="Y92" i="146"/>
  <c r="Y66" i="146" s="1"/>
  <c r="U92" i="146"/>
  <c r="U66" i="146" s="1"/>
  <c r="Q92" i="146"/>
  <c r="Q66" i="146" s="1"/>
  <c r="AG90" i="146"/>
  <c r="AC90" i="146"/>
  <c r="AF92" i="146"/>
  <c r="AF66" i="146" s="1"/>
  <c r="AB92" i="146"/>
  <c r="AB66" i="146" s="1"/>
  <c r="X92" i="146"/>
  <c r="X66" i="146" s="1"/>
  <c r="T92" i="146"/>
  <c r="T66" i="146" s="1"/>
  <c r="P92" i="146"/>
  <c r="P66" i="146" s="1"/>
  <c r="AF90" i="146"/>
  <c r="AB90" i="146"/>
  <c r="X90" i="146"/>
  <c r="T90" i="146"/>
  <c r="P90" i="146"/>
  <c r="AE92" i="146"/>
  <c r="AE66" i="146" s="1"/>
  <c r="W92" i="146"/>
  <c r="W66" i="146" s="1"/>
  <c r="AA90" i="146"/>
  <c r="V90" i="146"/>
  <c r="Q90" i="146"/>
  <c r="AD92" i="146"/>
  <c r="AD66" i="146" s="1"/>
  <c r="V92" i="146"/>
  <c r="V66" i="146" s="1"/>
  <c r="AH90" i="146"/>
  <c r="Z90" i="146"/>
  <c r="U90" i="146"/>
  <c r="AA92" i="146"/>
  <c r="AA66" i="146" s="1"/>
  <c r="S92" i="146"/>
  <c r="S66" i="146" s="1"/>
  <c r="AE90" i="146"/>
  <c r="Y90" i="146"/>
  <c r="S90" i="146"/>
  <c r="AH92" i="146"/>
  <c r="AH66" i="146" s="1"/>
  <c r="Z92" i="146"/>
  <c r="Z66" i="146" s="1"/>
  <c r="R92" i="146"/>
  <c r="R66" i="146" s="1"/>
  <c r="AD90" i="146"/>
  <c r="W90" i="146"/>
  <c r="R90" i="146"/>
  <c r="D104" i="146"/>
  <c r="H481" i="19" s="1"/>
  <c r="D103" i="146"/>
  <c r="H480" i="19" s="1"/>
  <c r="D106" i="146"/>
  <c r="H483" i="19" s="1"/>
  <c r="D102" i="146"/>
  <c r="H479" i="19" s="1"/>
  <c r="D105" i="146"/>
  <c r="H482" i="19" s="1"/>
  <c r="J35" i="146"/>
  <c r="G26" i="146"/>
  <c r="AE69" i="146"/>
  <c r="AH69" i="146"/>
  <c r="AG69" i="146"/>
  <c r="AF69" i="146"/>
  <c r="D69" i="146"/>
  <c r="D68" i="146" s="1"/>
  <c r="D70" i="146" s="1"/>
  <c r="D72" i="146" s="1"/>
  <c r="AD69" i="146"/>
  <c r="G21" i="146"/>
  <c r="Q90" i="142"/>
  <c r="X92" i="142"/>
  <c r="X66" i="142" s="1"/>
  <c r="AA56" i="145"/>
  <c r="W56" i="145"/>
  <c r="S56" i="145"/>
  <c r="O56" i="145"/>
  <c r="K56" i="145"/>
  <c r="G56" i="145"/>
  <c r="Z56" i="145"/>
  <c r="V56" i="145"/>
  <c r="R56" i="145"/>
  <c r="N56" i="145"/>
  <c r="J56" i="145"/>
  <c r="F56" i="145"/>
  <c r="Y56" i="145"/>
  <c r="Q56" i="145"/>
  <c r="I56" i="145"/>
  <c r="X56" i="145"/>
  <c r="P56" i="145"/>
  <c r="H56" i="145"/>
  <c r="AC56" i="145"/>
  <c r="U56" i="145"/>
  <c r="M56" i="145"/>
  <c r="E56" i="145"/>
  <c r="AB56" i="145"/>
  <c r="T56" i="145"/>
  <c r="L56" i="145"/>
  <c r="J35" i="145"/>
  <c r="G26" i="145"/>
  <c r="AH69" i="145"/>
  <c r="AD69" i="145"/>
  <c r="AG69" i="145"/>
  <c r="AF69" i="145"/>
  <c r="D69" i="145"/>
  <c r="D68" i="145" s="1"/>
  <c r="D70" i="145" s="1"/>
  <c r="D72" i="145" s="1"/>
  <c r="AE69" i="145"/>
  <c r="G21" i="145"/>
  <c r="AH92" i="145"/>
  <c r="AH66" i="145" s="1"/>
  <c r="AD92" i="145"/>
  <c r="AD66" i="145" s="1"/>
  <c r="Z92" i="145"/>
  <c r="Z66" i="145" s="1"/>
  <c r="V92" i="145"/>
  <c r="V66" i="145" s="1"/>
  <c r="R92" i="145"/>
  <c r="R66" i="145" s="1"/>
  <c r="AH90" i="145"/>
  <c r="AD90" i="145"/>
  <c r="Z90" i="145"/>
  <c r="V90" i="145"/>
  <c r="R90" i="145"/>
  <c r="AG92" i="145"/>
  <c r="AG66" i="145" s="1"/>
  <c r="AC92" i="145"/>
  <c r="AC66" i="145" s="1"/>
  <c r="Y92" i="145"/>
  <c r="Y66" i="145" s="1"/>
  <c r="U92" i="145"/>
  <c r="U66" i="145" s="1"/>
  <c r="Q92" i="145"/>
  <c r="Q66" i="145" s="1"/>
  <c r="AG90" i="145"/>
  <c r="AC90" i="145"/>
  <c r="Y90" i="145"/>
  <c r="U90" i="145"/>
  <c r="Q90" i="145"/>
  <c r="AF92" i="145"/>
  <c r="AF66" i="145" s="1"/>
  <c r="AB92" i="145"/>
  <c r="AB66" i="145" s="1"/>
  <c r="X92" i="145"/>
  <c r="X66" i="145" s="1"/>
  <c r="T92" i="145"/>
  <c r="T66" i="145" s="1"/>
  <c r="P92" i="145"/>
  <c r="P66" i="145" s="1"/>
  <c r="AF90" i="145"/>
  <c r="AB90" i="145"/>
  <c r="X90" i="145"/>
  <c r="T90" i="145"/>
  <c r="P90" i="145"/>
  <c r="AE92" i="145"/>
  <c r="AE66" i="145" s="1"/>
  <c r="AA92" i="145"/>
  <c r="AA66" i="145" s="1"/>
  <c r="W92" i="145"/>
  <c r="W66" i="145" s="1"/>
  <c r="S92" i="145"/>
  <c r="S66" i="145" s="1"/>
  <c r="O92" i="145"/>
  <c r="O66" i="145" s="1"/>
  <c r="AE90" i="145"/>
  <c r="AA90" i="145"/>
  <c r="W90" i="145"/>
  <c r="S90" i="145"/>
  <c r="O90" i="145"/>
  <c r="G50" i="145"/>
  <c r="G58" i="145" s="1"/>
  <c r="W92" i="142"/>
  <c r="W66" i="142" s="1"/>
  <c r="S90" i="142"/>
  <c r="R92" i="142"/>
  <c r="R66" i="142" s="1"/>
  <c r="U90" i="142"/>
  <c r="S92" i="142"/>
  <c r="S66" i="142" s="1"/>
  <c r="V90" i="142"/>
  <c r="V92" i="142"/>
  <c r="V66" i="142" s="1"/>
  <c r="T90" i="142"/>
  <c r="AB92" i="142"/>
  <c r="AB66" i="142" s="1"/>
  <c r="Q92" i="142"/>
  <c r="Q66" i="142" s="1"/>
  <c r="AG92" i="142"/>
  <c r="AG66" i="142" s="1"/>
  <c r="G26" i="142"/>
  <c r="R90" i="142"/>
  <c r="AC90" i="142"/>
  <c r="Y90" i="142"/>
  <c r="Y91" i="142" s="1"/>
  <c r="Y80" i="142" s="1"/>
  <c r="Y81" i="142" s="1"/>
  <c r="Z92" i="142"/>
  <c r="Z66" i="142" s="1"/>
  <c r="Z90" i="142"/>
  <c r="AA92" i="142"/>
  <c r="AA66" i="142" s="1"/>
  <c r="AA90" i="142"/>
  <c r="AD92" i="142"/>
  <c r="AD66" i="142" s="1"/>
  <c r="X90" i="142"/>
  <c r="P92" i="142"/>
  <c r="P66" i="142" s="1"/>
  <c r="AF92" i="142"/>
  <c r="AF66" i="142" s="1"/>
  <c r="U92" i="142"/>
  <c r="U66" i="142" s="1"/>
  <c r="AH92" i="142"/>
  <c r="AH66" i="142" s="1"/>
  <c r="AE92" i="142"/>
  <c r="AE66" i="142" s="1"/>
  <c r="AD90" i="142"/>
  <c r="AE90" i="142"/>
  <c r="AH90" i="142"/>
  <c r="AB90" i="142"/>
  <c r="T92" i="142"/>
  <c r="T66" i="142" s="1"/>
  <c r="AG90" i="142"/>
  <c r="AC56" i="144"/>
  <c r="Y56" i="144"/>
  <c r="U56" i="144"/>
  <c r="Q56" i="144"/>
  <c r="M56" i="144"/>
  <c r="I56" i="144"/>
  <c r="E56" i="144"/>
  <c r="AA56" i="144"/>
  <c r="Z56" i="144"/>
  <c r="T56" i="144"/>
  <c r="O56" i="144"/>
  <c r="J56" i="144"/>
  <c r="X56" i="144"/>
  <c r="S56" i="144"/>
  <c r="N56" i="144"/>
  <c r="H56" i="144"/>
  <c r="W56" i="144"/>
  <c r="R56" i="144"/>
  <c r="L56" i="144"/>
  <c r="G56" i="144"/>
  <c r="AB56" i="144"/>
  <c r="V56" i="144"/>
  <c r="P56" i="144"/>
  <c r="K56" i="144"/>
  <c r="F56" i="144"/>
  <c r="J35" i="144"/>
  <c r="G26" i="144"/>
  <c r="AH92" i="144"/>
  <c r="AH66" i="144" s="1"/>
  <c r="AD92" i="144"/>
  <c r="AD66" i="144" s="1"/>
  <c r="Z92" i="144"/>
  <c r="Z66" i="144" s="1"/>
  <c r="V92" i="144"/>
  <c r="V66" i="144" s="1"/>
  <c r="R92" i="144"/>
  <c r="R66" i="144" s="1"/>
  <c r="AG92" i="144"/>
  <c r="AG66" i="144" s="1"/>
  <c r="AC92" i="144"/>
  <c r="AC66" i="144" s="1"/>
  <c r="Y92" i="144"/>
  <c r="Y66" i="144" s="1"/>
  <c r="U92" i="144"/>
  <c r="U66" i="144" s="1"/>
  <c r="Q92" i="144"/>
  <c r="Q66" i="144" s="1"/>
  <c r="AG90" i="144"/>
  <c r="AC90" i="144"/>
  <c r="Y90" i="144"/>
  <c r="U90" i="144"/>
  <c r="AF92" i="144"/>
  <c r="AF66" i="144" s="1"/>
  <c r="AB92" i="144"/>
  <c r="AB66" i="144" s="1"/>
  <c r="X92" i="144"/>
  <c r="X66" i="144" s="1"/>
  <c r="T92" i="144"/>
  <c r="T66" i="144" s="1"/>
  <c r="P92" i="144"/>
  <c r="P66" i="144" s="1"/>
  <c r="AF90" i="144"/>
  <c r="AB90" i="144"/>
  <c r="X90" i="144"/>
  <c r="T90" i="144"/>
  <c r="P90" i="144"/>
  <c r="AE92" i="144"/>
  <c r="AE66" i="144" s="1"/>
  <c r="AA92" i="144"/>
  <c r="AA66" i="144" s="1"/>
  <c r="W92" i="144"/>
  <c r="W66" i="144" s="1"/>
  <c r="S92" i="144"/>
  <c r="S66" i="144" s="1"/>
  <c r="AE90" i="144"/>
  <c r="AA90" i="144"/>
  <c r="W90" i="144"/>
  <c r="S90" i="144"/>
  <c r="Z90" i="144"/>
  <c r="V90" i="144"/>
  <c r="AH90" i="144"/>
  <c r="AD90" i="144"/>
  <c r="R90" i="144"/>
  <c r="Q90" i="144"/>
  <c r="B31" i="144"/>
  <c r="AG69" i="144"/>
  <c r="AH69" i="144"/>
  <c r="AF69" i="144"/>
  <c r="D69" i="144"/>
  <c r="D68" i="144" s="1"/>
  <c r="D70" i="144" s="1"/>
  <c r="D72" i="144" s="1"/>
  <c r="G21" i="144"/>
  <c r="AE69" i="144"/>
  <c r="AD69" i="144"/>
  <c r="D104" i="144"/>
  <c r="H465" i="19" s="1"/>
  <c r="D103" i="144"/>
  <c r="H464" i="19" s="1"/>
  <c r="D106" i="144"/>
  <c r="H467" i="19" s="1"/>
  <c r="D102" i="144"/>
  <c r="H463" i="19" s="1"/>
  <c r="D105" i="144"/>
  <c r="H466" i="19" s="1"/>
  <c r="AE69" i="142"/>
  <c r="D69" i="142"/>
  <c r="D68" i="142" s="1"/>
  <c r="D70" i="142" s="1"/>
  <c r="D72" i="142" s="1"/>
  <c r="AG69" i="142"/>
  <c r="B31" i="143"/>
  <c r="AF54" i="143" s="1"/>
  <c r="G21" i="142"/>
  <c r="AH69" i="142"/>
  <c r="J35" i="143"/>
  <c r="G26" i="143"/>
  <c r="AC56" i="143"/>
  <c r="Y56" i="143"/>
  <c r="U56" i="143"/>
  <c r="Q56" i="143"/>
  <c r="M56" i="143"/>
  <c r="I56" i="143"/>
  <c r="E56" i="143"/>
  <c r="AB56" i="143"/>
  <c r="X56" i="143"/>
  <c r="T56" i="143"/>
  <c r="P56" i="143"/>
  <c r="L56" i="143"/>
  <c r="H56" i="143"/>
  <c r="Z56" i="143"/>
  <c r="R56" i="143"/>
  <c r="J56" i="143"/>
  <c r="W56" i="143"/>
  <c r="O56" i="143"/>
  <c r="G56" i="143"/>
  <c r="V56" i="143"/>
  <c r="N56" i="143"/>
  <c r="F56" i="143"/>
  <c r="AA56" i="143"/>
  <c r="S56" i="143"/>
  <c r="K56" i="143"/>
  <c r="AF69" i="143"/>
  <c r="D69" i="143"/>
  <c r="D68" i="143" s="1"/>
  <c r="D70" i="143" s="1"/>
  <c r="D72" i="143" s="1"/>
  <c r="AE69" i="143"/>
  <c r="AH69" i="143"/>
  <c r="AD69" i="143"/>
  <c r="AG69" i="143"/>
  <c r="G21" i="143"/>
  <c r="AH92" i="143"/>
  <c r="AH66" i="143" s="1"/>
  <c r="AD92" i="143"/>
  <c r="AD66" i="143" s="1"/>
  <c r="Z92" i="143"/>
  <c r="Z66" i="143" s="1"/>
  <c r="V92" i="143"/>
  <c r="V66" i="143" s="1"/>
  <c r="R92" i="143"/>
  <c r="R66" i="143" s="1"/>
  <c r="AG92" i="143"/>
  <c r="AG66" i="143" s="1"/>
  <c r="AC92" i="143"/>
  <c r="AC66" i="143" s="1"/>
  <c r="Y92" i="143"/>
  <c r="Y66" i="143" s="1"/>
  <c r="U92" i="143"/>
  <c r="U66" i="143" s="1"/>
  <c r="Q92" i="143"/>
  <c r="Q66" i="143" s="1"/>
  <c r="AG90" i="143"/>
  <c r="AC90" i="143"/>
  <c r="Y90" i="143"/>
  <c r="U90" i="143"/>
  <c r="Q90" i="143"/>
  <c r="AF92" i="143"/>
  <c r="AF66" i="143" s="1"/>
  <c r="AB92" i="143"/>
  <c r="AB66" i="143" s="1"/>
  <c r="X92" i="143"/>
  <c r="X66" i="143" s="1"/>
  <c r="T92" i="143"/>
  <c r="T66" i="143" s="1"/>
  <c r="AF90" i="143"/>
  <c r="AB90" i="143"/>
  <c r="X90" i="143"/>
  <c r="T90" i="143"/>
  <c r="AE92" i="143"/>
  <c r="AE66" i="143" s="1"/>
  <c r="AA92" i="143"/>
  <c r="AA66" i="143" s="1"/>
  <c r="W92" i="143"/>
  <c r="W66" i="143" s="1"/>
  <c r="S92" i="143"/>
  <c r="S66" i="143" s="1"/>
  <c r="AE90" i="143"/>
  <c r="AA90" i="143"/>
  <c r="W90" i="143"/>
  <c r="S90" i="143"/>
  <c r="AD90" i="143"/>
  <c r="Z90" i="143"/>
  <c r="V90" i="143"/>
  <c r="AH90" i="143"/>
  <c r="R90" i="143"/>
  <c r="G50" i="143"/>
  <c r="G58" i="143" s="1"/>
  <c r="B31" i="141"/>
  <c r="AH54" i="141" s="1"/>
  <c r="D104" i="142"/>
  <c r="H449" i="19" s="1"/>
  <c r="D103" i="142"/>
  <c r="H448" i="19" s="1"/>
  <c r="D106" i="142"/>
  <c r="H451" i="19" s="1"/>
  <c r="D102" i="142"/>
  <c r="H447" i="19" s="1"/>
  <c r="D105" i="142"/>
  <c r="H450" i="19" s="1"/>
  <c r="AB56" i="142"/>
  <c r="X56" i="142"/>
  <c r="T56" i="142"/>
  <c r="P56" i="142"/>
  <c r="L56" i="142"/>
  <c r="H56" i="142"/>
  <c r="AA56" i="142"/>
  <c r="W56" i="142"/>
  <c r="S56" i="142"/>
  <c r="O56" i="142"/>
  <c r="K56" i="142"/>
  <c r="G56" i="142"/>
  <c r="Z56" i="142"/>
  <c r="V56" i="142"/>
  <c r="R56" i="142"/>
  <c r="N56" i="142"/>
  <c r="J56" i="142"/>
  <c r="F56" i="142"/>
  <c r="AC56" i="142"/>
  <c r="Y56" i="142"/>
  <c r="U56" i="142"/>
  <c r="Q56" i="142"/>
  <c r="M56" i="142"/>
  <c r="I56" i="142"/>
  <c r="E56" i="142"/>
  <c r="G13" i="141"/>
  <c r="G50" i="141"/>
  <c r="G58" i="141" s="1"/>
  <c r="J35" i="141"/>
  <c r="G26" i="141"/>
  <c r="AG69" i="141"/>
  <c r="AF69" i="141"/>
  <c r="D69" i="141"/>
  <c r="D68" i="141" s="1"/>
  <c r="D70" i="141" s="1"/>
  <c r="D72" i="141" s="1"/>
  <c r="AE69" i="141"/>
  <c r="AH69" i="141"/>
  <c r="AD69" i="141"/>
  <c r="G21" i="141"/>
  <c r="AC56" i="141"/>
  <c r="Y56" i="141"/>
  <c r="U56" i="141"/>
  <c r="Q56" i="141"/>
  <c r="M56" i="141"/>
  <c r="I56" i="141"/>
  <c r="E56" i="141"/>
  <c r="AB56" i="141"/>
  <c r="X56" i="141"/>
  <c r="T56" i="141"/>
  <c r="P56" i="141"/>
  <c r="L56" i="141"/>
  <c r="H56" i="141"/>
  <c r="AA56" i="141"/>
  <c r="W56" i="141"/>
  <c r="S56" i="141"/>
  <c r="O56" i="141"/>
  <c r="K56" i="141"/>
  <c r="G56" i="141"/>
  <c r="Z56" i="141"/>
  <c r="V56" i="141"/>
  <c r="R56" i="141"/>
  <c r="N56" i="141"/>
  <c r="J56" i="141"/>
  <c r="F56" i="141"/>
  <c r="AH92" i="141"/>
  <c r="AH66" i="141" s="1"/>
  <c r="AD92" i="141"/>
  <c r="AD66" i="141" s="1"/>
  <c r="Z92" i="141"/>
  <c r="Z66" i="141" s="1"/>
  <c r="V92" i="141"/>
  <c r="V66" i="141" s="1"/>
  <c r="R92" i="141"/>
  <c r="R66" i="141" s="1"/>
  <c r="AH90" i="141"/>
  <c r="AD90" i="141"/>
  <c r="Z90" i="141"/>
  <c r="V90" i="141"/>
  <c r="R90" i="141"/>
  <c r="AG92" i="141"/>
  <c r="AG66" i="141" s="1"/>
  <c r="AC92" i="141"/>
  <c r="AC66" i="141" s="1"/>
  <c r="Y92" i="141"/>
  <c r="Y66" i="141" s="1"/>
  <c r="U92" i="141"/>
  <c r="U66" i="141" s="1"/>
  <c r="AF92" i="141"/>
  <c r="AF66" i="141" s="1"/>
  <c r="AB92" i="141"/>
  <c r="AB66" i="141" s="1"/>
  <c r="X92" i="141"/>
  <c r="X66" i="141" s="1"/>
  <c r="T92" i="141"/>
  <c r="T66" i="141" s="1"/>
  <c r="AF90" i="141"/>
  <c r="AB90" i="141"/>
  <c r="X90" i="141"/>
  <c r="T90" i="141"/>
  <c r="AE92" i="141"/>
  <c r="AE66" i="141" s="1"/>
  <c r="AA92" i="141"/>
  <c r="AA66" i="141" s="1"/>
  <c r="W92" i="141"/>
  <c r="W66" i="141" s="1"/>
  <c r="S92" i="141"/>
  <c r="S66" i="141" s="1"/>
  <c r="AE90" i="141"/>
  <c r="AA90" i="141"/>
  <c r="W90" i="141"/>
  <c r="S90" i="141"/>
  <c r="AC90" i="141"/>
  <c r="Y90" i="141"/>
  <c r="U90" i="141"/>
  <c r="AG90" i="141"/>
  <c r="B31" i="140"/>
  <c r="F54" i="140" s="1"/>
  <c r="F55" i="140" s="1"/>
  <c r="AH92" i="140"/>
  <c r="AH66" i="140" s="1"/>
  <c r="AD92" i="140"/>
  <c r="AD66" i="140" s="1"/>
  <c r="Z92" i="140"/>
  <c r="Z66" i="140" s="1"/>
  <c r="V92" i="140"/>
  <c r="V66" i="140" s="1"/>
  <c r="R92" i="140"/>
  <c r="R66" i="140" s="1"/>
  <c r="AG92" i="140"/>
  <c r="AG66" i="140" s="1"/>
  <c r="AC92" i="140"/>
  <c r="AC66" i="140" s="1"/>
  <c r="Y92" i="140"/>
  <c r="Y66" i="140" s="1"/>
  <c r="U92" i="140"/>
  <c r="U66" i="140" s="1"/>
  <c r="Q92" i="140"/>
  <c r="Q66" i="140" s="1"/>
  <c r="AF92" i="140"/>
  <c r="AF66" i="140" s="1"/>
  <c r="AB92" i="140"/>
  <c r="AB66" i="140" s="1"/>
  <c r="X92" i="140"/>
  <c r="X66" i="140" s="1"/>
  <c r="T92" i="140"/>
  <c r="T66" i="140" s="1"/>
  <c r="P92" i="140"/>
  <c r="P66" i="140" s="1"/>
  <c r="AF90" i="140"/>
  <c r="AB90" i="140"/>
  <c r="X90" i="140"/>
  <c r="T90" i="140"/>
  <c r="P90" i="140"/>
  <c r="AE92" i="140"/>
  <c r="AE66" i="140" s="1"/>
  <c r="AA92" i="140"/>
  <c r="AA66" i="140" s="1"/>
  <c r="W92" i="140"/>
  <c r="W66" i="140" s="1"/>
  <c r="S92" i="140"/>
  <c r="S66" i="140" s="1"/>
  <c r="O92" i="140"/>
  <c r="O66" i="140" s="1"/>
  <c r="AE90" i="140"/>
  <c r="AA90" i="140"/>
  <c r="W90" i="140"/>
  <c r="S90" i="140"/>
  <c r="O90" i="140"/>
  <c r="AH90" i="140"/>
  <c r="Z90" i="140"/>
  <c r="R90" i="140"/>
  <c r="AG90" i="140"/>
  <c r="Y90" i="140"/>
  <c r="Q90" i="140"/>
  <c r="AD90" i="140"/>
  <c r="V90" i="140"/>
  <c r="AC90" i="140"/>
  <c r="U90" i="140"/>
  <c r="AF69" i="140"/>
  <c r="D69" i="140"/>
  <c r="D68" i="140" s="1"/>
  <c r="D70" i="140" s="1"/>
  <c r="D72" i="140" s="1"/>
  <c r="AE69" i="140"/>
  <c r="AH69" i="140"/>
  <c r="AD69" i="140"/>
  <c r="AG69" i="140"/>
  <c r="G21" i="140"/>
  <c r="B31" i="139"/>
  <c r="AG54" i="139" s="1"/>
  <c r="AG55" i="139" s="1"/>
  <c r="G13" i="140"/>
  <c r="H50" i="140"/>
  <c r="H58" i="140" s="1"/>
  <c r="AB56" i="140"/>
  <c r="X56" i="140"/>
  <c r="T56" i="140"/>
  <c r="P56" i="140"/>
  <c r="L56" i="140"/>
  <c r="H56" i="140"/>
  <c r="AA56" i="140"/>
  <c r="W56" i="140"/>
  <c r="S56" i="140"/>
  <c r="O56" i="140"/>
  <c r="K56" i="140"/>
  <c r="G56" i="140"/>
  <c r="AC56" i="140"/>
  <c r="U56" i="140"/>
  <c r="M56" i="140"/>
  <c r="E56" i="140"/>
  <c r="Z56" i="140"/>
  <c r="R56" i="140"/>
  <c r="J56" i="140"/>
  <c r="Y56" i="140"/>
  <c r="Q56" i="140"/>
  <c r="I56" i="140"/>
  <c r="V56" i="140"/>
  <c r="N56" i="140"/>
  <c r="F56" i="140"/>
  <c r="J35" i="140"/>
  <c r="G26" i="140"/>
  <c r="AD92" i="129"/>
  <c r="AD66" i="129" s="1"/>
  <c r="W90" i="129"/>
  <c r="B31" i="138"/>
  <c r="E54" i="138" s="1"/>
  <c r="E55" i="138" s="1"/>
  <c r="B31" i="136"/>
  <c r="AF54" i="136" s="1"/>
  <c r="AF55" i="136" s="1"/>
  <c r="G13" i="133"/>
  <c r="AB56" i="139"/>
  <c r="X56" i="139"/>
  <c r="T56" i="139"/>
  <c r="P56" i="139"/>
  <c r="L56" i="139"/>
  <c r="H56" i="139"/>
  <c r="AC56" i="139"/>
  <c r="Y56" i="139"/>
  <c r="U56" i="139"/>
  <c r="Q56" i="139"/>
  <c r="M56" i="139"/>
  <c r="I56" i="139"/>
  <c r="E56" i="139"/>
  <c r="W56" i="139"/>
  <c r="O56" i="139"/>
  <c r="G56" i="139"/>
  <c r="V56" i="139"/>
  <c r="N56" i="139"/>
  <c r="F56" i="139"/>
  <c r="AA56" i="139"/>
  <c r="S56" i="139"/>
  <c r="K56" i="139"/>
  <c r="Z56" i="139"/>
  <c r="R56" i="139"/>
  <c r="J56" i="139"/>
  <c r="AG69" i="139"/>
  <c r="AF69" i="139"/>
  <c r="D69" i="139"/>
  <c r="AE69" i="139"/>
  <c r="AH69" i="139"/>
  <c r="AD69" i="139"/>
  <c r="D68" i="139"/>
  <c r="G21" i="139"/>
  <c r="AH92" i="139"/>
  <c r="AH66" i="139" s="1"/>
  <c r="AD92" i="139"/>
  <c r="AD66" i="139" s="1"/>
  <c r="Z92" i="139"/>
  <c r="Z66" i="139" s="1"/>
  <c r="V92" i="139"/>
  <c r="V66" i="139" s="1"/>
  <c r="R92" i="139"/>
  <c r="R66" i="139" s="1"/>
  <c r="AG92" i="139"/>
  <c r="AG66" i="139" s="1"/>
  <c r="AC92" i="139"/>
  <c r="AC66" i="139" s="1"/>
  <c r="Y92" i="139"/>
  <c r="Y66" i="139" s="1"/>
  <c r="U92" i="139"/>
  <c r="U66" i="139" s="1"/>
  <c r="Q92" i="139"/>
  <c r="Q66" i="139" s="1"/>
  <c r="AF92" i="139"/>
  <c r="AF66" i="139" s="1"/>
  <c r="AB92" i="139"/>
  <c r="AB66" i="139" s="1"/>
  <c r="X92" i="139"/>
  <c r="X66" i="139" s="1"/>
  <c r="T92" i="139"/>
  <c r="T66" i="139" s="1"/>
  <c r="AF90" i="139"/>
  <c r="AB90" i="139"/>
  <c r="X90" i="139"/>
  <c r="T90" i="139"/>
  <c r="AE92" i="139"/>
  <c r="AE66" i="139" s="1"/>
  <c r="AA92" i="139"/>
  <c r="AA66" i="139" s="1"/>
  <c r="W92" i="139"/>
  <c r="W66" i="139" s="1"/>
  <c r="S92" i="139"/>
  <c r="S66" i="139" s="1"/>
  <c r="AE90" i="139"/>
  <c r="AA90" i="139"/>
  <c r="W90" i="139"/>
  <c r="S90" i="139"/>
  <c r="AG90" i="139"/>
  <c r="Y90" i="139"/>
  <c r="Q90" i="139"/>
  <c r="AD90" i="139"/>
  <c r="V90" i="139"/>
  <c r="AC90" i="139"/>
  <c r="U90" i="139"/>
  <c r="AH90" i="139"/>
  <c r="Z90" i="139"/>
  <c r="R90" i="139"/>
  <c r="G50" i="139"/>
  <c r="G58" i="139" s="1"/>
  <c r="G13" i="139"/>
  <c r="J35" i="139"/>
  <c r="G26" i="139"/>
  <c r="AB56" i="138"/>
  <c r="X56" i="138"/>
  <c r="T56" i="138"/>
  <c r="P56" i="138"/>
  <c r="L56" i="138"/>
  <c r="H56" i="138"/>
  <c r="AA56" i="138"/>
  <c r="W56" i="138"/>
  <c r="S56" i="138"/>
  <c r="O56" i="138"/>
  <c r="K56" i="138"/>
  <c r="G56" i="138"/>
  <c r="AC56" i="138"/>
  <c r="V56" i="138"/>
  <c r="N56" i="138"/>
  <c r="F56" i="138"/>
  <c r="U56" i="138"/>
  <c r="M56" i="138"/>
  <c r="E56" i="138"/>
  <c r="Z56" i="138"/>
  <c r="R56" i="138"/>
  <c r="J56" i="138"/>
  <c r="Y56" i="138"/>
  <c r="Q56" i="138"/>
  <c r="I56" i="138"/>
  <c r="J35" i="138"/>
  <c r="G26" i="138"/>
  <c r="AE69" i="138"/>
  <c r="AH69" i="138"/>
  <c r="AD69" i="138"/>
  <c r="AG69" i="138"/>
  <c r="AF69" i="138"/>
  <c r="D69" i="138"/>
  <c r="D68" i="138" s="1"/>
  <c r="D70" i="138" s="1"/>
  <c r="D72" i="138" s="1"/>
  <c r="G21" i="138"/>
  <c r="G13" i="138"/>
  <c r="H50" i="138"/>
  <c r="H58" i="138" s="1"/>
  <c r="AH92" i="138"/>
  <c r="AH66" i="138" s="1"/>
  <c r="AD92" i="138"/>
  <c r="AD66" i="138" s="1"/>
  <c r="Z92" i="138"/>
  <c r="Z66" i="138" s="1"/>
  <c r="V92" i="138"/>
  <c r="V66" i="138" s="1"/>
  <c r="R92" i="138"/>
  <c r="R66" i="138" s="1"/>
  <c r="N92" i="138"/>
  <c r="N66" i="138" s="1"/>
  <c r="AG92" i="138"/>
  <c r="AG66" i="138" s="1"/>
  <c r="AC92" i="138"/>
  <c r="AC66" i="138" s="1"/>
  <c r="Y92" i="138"/>
  <c r="Y66" i="138" s="1"/>
  <c r="U92" i="138"/>
  <c r="U66" i="138" s="1"/>
  <c r="Q92" i="138"/>
  <c r="Q66" i="138" s="1"/>
  <c r="AG90" i="138"/>
  <c r="AC90" i="138"/>
  <c r="AF92" i="138"/>
  <c r="AF66" i="138" s="1"/>
  <c r="AB92" i="138"/>
  <c r="AB66" i="138" s="1"/>
  <c r="X92" i="138"/>
  <c r="X66" i="138" s="1"/>
  <c r="T92" i="138"/>
  <c r="T66" i="138" s="1"/>
  <c r="P92" i="138"/>
  <c r="P66" i="138" s="1"/>
  <c r="AF90" i="138"/>
  <c r="AB90" i="138"/>
  <c r="X90" i="138"/>
  <c r="T90" i="138"/>
  <c r="P90" i="138"/>
  <c r="AE92" i="138"/>
  <c r="AE66" i="138" s="1"/>
  <c r="AA92" i="138"/>
  <c r="AA66" i="138" s="1"/>
  <c r="W92" i="138"/>
  <c r="W66" i="138" s="1"/>
  <c r="S92" i="138"/>
  <c r="S66" i="138" s="1"/>
  <c r="O92" i="138"/>
  <c r="O66" i="138" s="1"/>
  <c r="AE90" i="138"/>
  <c r="AA90" i="138"/>
  <c r="W90" i="138"/>
  <c r="S90" i="138"/>
  <c r="O90" i="138"/>
  <c r="AH90" i="138"/>
  <c r="V90" i="138"/>
  <c r="N90" i="138"/>
  <c r="AD90" i="138"/>
  <c r="U90" i="138"/>
  <c r="Z90" i="138"/>
  <c r="R90" i="138"/>
  <c r="Y90" i="138"/>
  <c r="Q90" i="138"/>
  <c r="D104" i="138"/>
  <c r="G416" i="19" s="1"/>
  <c r="D103" i="138"/>
  <c r="G415" i="19" s="1"/>
  <c r="D106" i="138"/>
  <c r="G418" i="19" s="1"/>
  <c r="D102" i="138"/>
  <c r="G414" i="19" s="1"/>
  <c r="D105" i="138"/>
  <c r="G417" i="19" s="1"/>
  <c r="B31" i="137"/>
  <c r="AF54" i="137" s="1"/>
  <c r="B31" i="135"/>
  <c r="F54" i="135" s="1"/>
  <c r="B16" i="137"/>
  <c r="B17" i="137" s="1"/>
  <c r="H14" i="137" s="1"/>
  <c r="G22" i="137" s="1"/>
  <c r="B18" i="137"/>
  <c r="G13" i="137"/>
  <c r="Z56" i="137"/>
  <c r="V56" i="137"/>
  <c r="R56" i="137"/>
  <c r="N56" i="137"/>
  <c r="J56" i="137"/>
  <c r="F56" i="137"/>
  <c r="AC56" i="137"/>
  <c r="Y56" i="137"/>
  <c r="U56" i="137"/>
  <c r="Q56" i="137"/>
  <c r="M56" i="137"/>
  <c r="I56" i="137"/>
  <c r="E56" i="137"/>
  <c r="AB56" i="137"/>
  <c r="X56" i="137"/>
  <c r="AA56" i="137"/>
  <c r="W56" i="137"/>
  <c r="P56" i="137"/>
  <c r="H56" i="137"/>
  <c r="O56" i="137"/>
  <c r="G56" i="137"/>
  <c r="T56" i="137"/>
  <c r="L56" i="137"/>
  <c r="S56" i="137"/>
  <c r="K56" i="137"/>
  <c r="J35" i="137"/>
  <c r="G26" i="137"/>
  <c r="D104" i="137"/>
  <c r="D103" i="137"/>
  <c r="D106" i="137"/>
  <c r="D102" i="137"/>
  <c r="D105" i="137"/>
  <c r="AG69" i="137"/>
  <c r="AF69" i="137"/>
  <c r="D69" i="137"/>
  <c r="D68" i="137" s="1"/>
  <c r="D70" i="137" s="1"/>
  <c r="D72" i="137" s="1"/>
  <c r="AE69" i="137"/>
  <c r="AH69" i="137"/>
  <c r="AD69" i="137"/>
  <c r="G21" i="137"/>
  <c r="AH92" i="137"/>
  <c r="AH66" i="137" s="1"/>
  <c r="AG92" i="137"/>
  <c r="AG66" i="137" s="1"/>
  <c r="AC92" i="137"/>
  <c r="AC66" i="137" s="1"/>
  <c r="Y92" i="137"/>
  <c r="Y66" i="137" s="1"/>
  <c r="U92" i="137"/>
  <c r="U66" i="137" s="1"/>
  <c r="Q92" i="137"/>
  <c r="Q66" i="137" s="1"/>
  <c r="AF92" i="137"/>
  <c r="AF66" i="137" s="1"/>
  <c r="AB92" i="137"/>
  <c r="AB66" i="137" s="1"/>
  <c r="X92" i="137"/>
  <c r="X66" i="137" s="1"/>
  <c r="T92" i="137"/>
  <c r="T66" i="137" s="1"/>
  <c r="P92" i="137"/>
  <c r="P66" i="137" s="1"/>
  <c r="AF90" i="137"/>
  <c r="AB90" i="137"/>
  <c r="X90" i="137"/>
  <c r="T90" i="137"/>
  <c r="AE92" i="137"/>
  <c r="AE66" i="137" s="1"/>
  <c r="AA92" i="137"/>
  <c r="AA66" i="137" s="1"/>
  <c r="W92" i="137"/>
  <c r="W66" i="137" s="1"/>
  <c r="S92" i="137"/>
  <c r="S66" i="137" s="1"/>
  <c r="O92" i="137"/>
  <c r="O66" i="137" s="1"/>
  <c r="AE90" i="137"/>
  <c r="AA90" i="137"/>
  <c r="W90" i="137"/>
  <c r="S90" i="137"/>
  <c r="O90" i="137"/>
  <c r="V92" i="137"/>
  <c r="V66" i="137" s="1"/>
  <c r="AH90" i="137"/>
  <c r="Z90" i="137"/>
  <c r="R90" i="137"/>
  <c r="R92" i="137"/>
  <c r="R66" i="137" s="1"/>
  <c r="AG90" i="137"/>
  <c r="Y90" i="137"/>
  <c r="Q90" i="137"/>
  <c r="AD92" i="137"/>
  <c r="AD66" i="137" s="1"/>
  <c r="AD90" i="137"/>
  <c r="V90" i="137"/>
  <c r="P90" i="137"/>
  <c r="Z92" i="137"/>
  <c r="Z66" i="137" s="1"/>
  <c r="AC90" i="137"/>
  <c r="U90" i="137"/>
  <c r="G50" i="137"/>
  <c r="G58" i="137" s="1"/>
  <c r="G13" i="136"/>
  <c r="J35" i="136"/>
  <c r="G26" i="136"/>
  <c r="Z56" i="136"/>
  <c r="V56" i="136"/>
  <c r="R56" i="136"/>
  <c r="N56" i="136"/>
  <c r="J56" i="136"/>
  <c r="F56" i="136"/>
  <c r="AC56" i="136"/>
  <c r="Y56" i="136"/>
  <c r="U56" i="136"/>
  <c r="Q56" i="136"/>
  <c r="M56" i="136"/>
  <c r="I56" i="136"/>
  <c r="E56" i="136"/>
  <c r="AB56" i="136"/>
  <c r="X56" i="136"/>
  <c r="T56" i="136"/>
  <c r="P56" i="136"/>
  <c r="L56" i="136"/>
  <c r="H56" i="136"/>
  <c r="W56" i="136"/>
  <c r="O56" i="136"/>
  <c r="G56" i="136"/>
  <c r="AA56" i="136"/>
  <c r="S56" i="136"/>
  <c r="K56" i="136"/>
  <c r="AF69" i="136"/>
  <c r="D69" i="136"/>
  <c r="D68" i="136" s="1"/>
  <c r="D70" i="136" s="1"/>
  <c r="D72" i="136" s="1"/>
  <c r="AD69" i="136"/>
  <c r="AH69" i="136"/>
  <c r="AG69" i="136"/>
  <c r="AE69" i="136"/>
  <c r="G21" i="136"/>
  <c r="AF92" i="136"/>
  <c r="AF66" i="136" s="1"/>
  <c r="AB92" i="136"/>
  <c r="AB66" i="136" s="1"/>
  <c r="X92" i="136"/>
  <c r="X66" i="136" s="1"/>
  <c r="T92" i="136"/>
  <c r="T66" i="136" s="1"/>
  <c r="AF90" i="136"/>
  <c r="AB90" i="136"/>
  <c r="X90" i="136"/>
  <c r="T90" i="136"/>
  <c r="AE92" i="136"/>
  <c r="AE66" i="136" s="1"/>
  <c r="AA92" i="136"/>
  <c r="AA66" i="136" s="1"/>
  <c r="W92" i="136"/>
  <c r="W66" i="136" s="1"/>
  <c r="S92" i="136"/>
  <c r="S66" i="136" s="1"/>
  <c r="AE90" i="136"/>
  <c r="AA90" i="136"/>
  <c r="W90" i="136"/>
  <c r="S90" i="136"/>
  <c r="AH92" i="136"/>
  <c r="AH66" i="136" s="1"/>
  <c r="Z92" i="136"/>
  <c r="Z66" i="136" s="1"/>
  <c r="AD90" i="136"/>
  <c r="V90" i="136"/>
  <c r="AG92" i="136"/>
  <c r="AG66" i="136" s="1"/>
  <c r="Y92" i="136"/>
  <c r="Y66" i="136" s="1"/>
  <c r="AC90" i="136"/>
  <c r="U90" i="136"/>
  <c r="AD92" i="136"/>
  <c r="AD66" i="136" s="1"/>
  <c r="V92" i="136"/>
  <c r="V66" i="136" s="1"/>
  <c r="AH90" i="136"/>
  <c r="Z90" i="136"/>
  <c r="AG90" i="136"/>
  <c r="AC92" i="136"/>
  <c r="AC66" i="136" s="1"/>
  <c r="Y90" i="136"/>
  <c r="U92" i="136"/>
  <c r="U66" i="136" s="1"/>
  <c r="G50" i="136"/>
  <c r="G58" i="136" s="1"/>
  <c r="B31" i="129"/>
  <c r="AG54" i="129" s="1"/>
  <c r="AB92" i="129"/>
  <c r="AB66" i="129" s="1"/>
  <c r="U92" i="129"/>
  <c r="U66" i="129" s="1"/>
  <c r="AH92" i="135"/>
  <c r="AH66" i="135" s="1"/>
  <c r="AD92" i="135"/>
  <c r="AD66" i="135" s="1"/>
  <c r="Z92" i="135"/>
  <c r="Z66" i="135" s="1"/>
  <c r="V92" i="135"/>
  <c r="V66" i="135" s="1"/>
  <c r="R92" i="135"/>
  <c r="R66" i="135" s="1"/>
  <c r="AG92" i="135"/>
  <c r="AG66" i="135" s="1"/>
  <c r="AC92" i="135"/>
  <c r="AC66" i="135" s="1"/>
  <c r="Y92" i="135"/>
  <c r="Y66" i="135" s="1"/>
  <c r="U92" i="135"/>
  <c r="U66" i="135" s="1"/>
  <c r="Q92" i="135"/>
  <c r="Q66" i="135" s="1"/>
  <c r="AF92" i="135"/>
  <c r="AF66" i="135" s="1"/>
  <c r="AB92" i="135"/>
  <c r="AB66" i="135" s="1"/>
  <c r="X92" i="135"/>
  <c r="X66" i="135" s="1"/>
  <c r="T92" i="135"/>
  <c r="T66" i="135" s="1"/>
  <c r="P92" i="135"/>
  <c r="P66" i="135" s="1"/>
  <c r="AF90" i="135"/>
  <c r="AB90" i="135"/>
  <c r="X90" i="135"/>
  <c r="T90" i="135"/>
  <c r="AE92" i="135"/>
  <c r="AE66" i="135" s="1"/>
  <c r="AA92" i="135"/>
  <c r="AA66" i="135" s="1"/>
  <c r="W92" i="135"/>
  <c r="W66" i="135" s="1"/>
  <c r="S92" i="135"/>
  <c r="S66" i="135" s="1"/>
  <c r="AE90" i="135"/>
  <c r="AA90" i="135"/>
  <c r="W90" i="135"/>
  <c r="S90" i="135"/>
  <c r="AC90" i="135"/>
  <c r="U90" i="135"/>
  <c r="AH90" i="135"/>
  <c r="Z90" i="135"/>
  <c r="R90" i="135"/>
  <c r="AG90" i="135"/>
  <c r="Y90" i="135"/>
  <c r="Q90" i="135"/>
  <c r="AD90" i="135"/>
  <c r="V90" i="135"/>
  <c r="P90" i="135"/>
  <c r="J35" i="135"/>
  <c r="G26" i="135"/>
  <c r="G13" i="135"/>
  <c r="AH69" i="135"/>
  <c r="AD69" i="135"/>
  <c r="AG69" i="135"/>
  <c r="AF69" i="135"/>
  <c r="D69" i="135"/>
  <c r="D68" i="135" s="1"/>
  <c r="D70" i="135" s="1"/>
  <c r="D72" i="135" s="1"/>
  <c r="AE69" i="135"/>
  <c r="G21" i="135"/>
  <c r="Z56" i="135"/>
  <c r="AC56" i="135"/>
  <c r="Y56" i="135"/>
  <c r="U56" i="135"/>
  <c r="Q56" i="135"/>
  <c r="M56" i="135"/>
  <c r="I56" i="135"/>
  <c r="E56" i="135"/>
  <c r="AB56" i="135"/>
  <c r="AA56" i="135"/>
  <c r="W56" i="135"/>
  <c r="S56" i="135"/>
  <c r="O56" i="135"/>
  <c r="K56" i="135"/>
  <c r="G56" i="135"/>
  <c r="T56" i="135"/>
  <c r="L56" i="135"/>
  <c r="R56" i="135"/>
  <c r="J56" i="135"/>
  <c r="X56" i="135"/>
  <c r="P56" i="135"/>
  <c r="H56" i="135"/>
  <c r="V56" i="135"/>
  <c r="N56" i="135"/>
  <c r="F56" i="135"/>
  <c r="D104" i="135"/>
  <c r="G400" i="19" s="1"/>
  <c r="D103" i="135"/>
  <c r="G399" i="19" s="1"/>
  <c r="D106" i="135"/>
  <c r="G402" i="19" s="1"/>
  <c r="D102" i="135"/>
  <c r="G398" i="19" s="1"/>
  <c r="D105" i="135"/>
  <c r="G401" i="19" s="1"/>
  <c r="H50" i="135"/>
  <c r="H58" i="135" s="1"/>
  <c r="B31" i="134"/>
  <c r="AH54" i="134" s="1"/>
  <c r="B31" i="133"/>
  <c r="AH54" i="133" s="1"/>
  <c r="AF69" i="134"/>
  <c r="D69" i="134"/>
  <c r="D68" i="134" s="1"/>
  <c r="D70" i="134" s="1"/>
  <c r="D72" i="134" s="1"/>
  <c r="AG69" i="134"/>
  <c r="AH69" i="134"/>
  <c r="AE69" i="134"/>
  <c r="AD69" i="134"/>
  <c r="G21" i="134"/>
  <c r="AH92" i="134"/>
  <c r="AH66" i="134" s="1"/>
  <c r="AD92" i="134"/>
  <c r="AD66" i="134" s="1"/>
  <c r="Z92" i="134"/>
  <c r="Z66" i="134" s="1"/>
  <c r="V92" i="134"/>
  <c r="V66" i="134" s="1"/>
  <c r="R92" i="134"/>
  <c r="R66" i="134" s="1"/>
  <c r="AG92" i="134"/>
  <c r="AG66" i="134" s="1"/>
  <c r="AC92" i="134"/>
  <c r="AC66" i="134" s="1"/>
  <c r="Y92" i="134"/>
  <c r="Y66" i="134" s="1"/>
  <c r="U92" i="134"/>
  <c r="U66" i="134" s="1"/>
  <c r="Q92" i="134"/>
  <c r="Q66" i="134" s="1"/>
  <c r="AF92" i="134"/>
  <c r="AF66" i="134" s="1"/>
  <c r="AB92" i="134"/>
  <c r="AB66" i="134" s="1"/>
  <c r="X92" i="134"/>
  <c r="X66" i="134" s="1"/>
  <c r="T92" i="134"/>
  <c r="T66" i="134" s="1"/>
  <c r="P92" i="134"/>
  <c r="P66" i="134" s="1"/>
  <c r="AF90" i="134"/>
  <c r="AB90" i="134"/>
  <c r="X90" i="134"/>
  <c r="T90" i="134"/>
  <c r="P90" i="134"/>
  <c r="AE92" i="134"/>
  <c r="AE66" i="134" s="1"/>
  <c r="AA92" i="134"/>
  <c r="AA66" i="134" s="1"/>
  <c r="W92" i="134"/>
  <c r="W66" i="134" s="1"/>
  <c r="S92" i="134"/>
  <c r="S66" i="134" s="1"/>
  <c r="O92" i="134"/>
  <c r="O66" i="134" s="1"/>
  <c r="AE90" i="134"/>
  <c r="AA90" i="134"/>
  <c r="W90" i="134"/>
  <c r="S90" i="134"/>
  <c r="O90" i="134"/>
  <c r="AC90" i="134"/>
  <c r="U90" i="134"/>
  <c r="AH90" i="134"/>
  <c r="Z90" i="134"/>
  <c r="R90" i="134"/>
  <c r="AG90" i="134"/>
  <c r="Y90" i="134"/>
  <c r="Q90" i="134"/>
  <c r="AD90" i="134"/>
  <c r="V90" i="134"/>
  <c r="G50" i="134"/>
  <c r="G58" i="134" s="1"/>
  <c r="G13" i="134"/>
  <c r="AC56" i="134"/>
  <c r="Y56" i="134"/>
  <c r="U56" i="134"/>
  <c r="Q56" i="134"/>
  <c r="M56" i="134"/>
  <c r="I56" i="134"/>
  <c r="E56" i="134"/>
  <c r="AB56" i="134"/>
  <c r="X56" i="134"/>
  <c r="T56" i="134"/>
  <c r="P56" i="134"/>
  <c r="L56" i="134"/>
  <c r="H56" i="134"/>
  <c r="AA56" i="134"/>
  <c r="S56" i="134"/>
  <c r="K56" i="134"/>
  <c r="Z56" i="134"/>
  <c r="R56" i="134"/>
  <c r="J56" i="134"/>
  <c r="W56" i="134"/>
  <c r="O56" i="134"/>
  <c r="G56" i="134"/>
  <c r="V56" i="134"/>
  <c r="N56" i="134"/>
  <c r="F56" i="134"/>
  <c r="J35" i="134"/>
  <c r="G26" i="134"/>
  <c r="AH69" i="133"/>
  <c r="AD69" i="133"/>
  <c r="AG69" i="133"/>
  <c r="AF69" i="133"/>
  <c r="AE69" i="133"/>
  <c r="D69" i="133"/>
  <c r="D68" i="133" s="1"/>
  <c r="D70" i="133" s="1"/>
  <c r="D72" i="133" s="1"/>
  <c r="G21" i="133"/>
  <c r="AC56" i="133"/>
  <c r="Y56" i="133"/>
  <c r="U56" i="133"/>
  <c r="Q56" i="133"/>
  <c r="M56" i="133"/>
  <c r="I56" i="133"/>
  <c r="E56" i="133"/>
  <c r="AB56" i="133"/>
  <c r="X56" i="133"/>
  <c r="T56" i="133"/>
  <c r="P56" i="133"/>
  <c r="L56" i="133"/>
  <c r="H56" i="133"/>
  <c r="AA56" i="133"/>
  <c r="W56" i="133"/>
  <c r="S56" i="133"/>
  <c r="O56" i="133"/>
  <c r="Z56" i="133"/>
  <c r="V56" i="133"/>
  <c r="R56" i="133"/>
  <c r="N56" i="133"/>
  <c r="G56" i="133"/>
  <c r="F56" i="133"/>
  <c r="K56" i="133"/>
  <c r="J56" i="133"/>
  <c r="AH92" i="133"/>
  <c r="AH66" i="133" s="1"/>
  <c r="AD92" i="133"/>
  <c r="AD66" i="133" s="1"/>
  <c r="Z92" i="133"/>
  <c r="Z66" i="133" s="1"/>
  <c r="V92" i="133"/>
  <c r="V66" i="133" s="1"/>
  <c r="R92" i="133"/>
  <c r="R66" i="133" s="1"/>
  <c r="AG92" i="133"/>
  <c r="AG66" i="133" s="1"/>
  <c r="AC92" i="133"/>
  <c r="AC66" i="133" s="1"/>
  <c r="Y92" i="133"/>
  <c r="Y66" i="133" s="1"/>
  <c r="U92" i="133"/>
  <c r="U66" i="133" s="1"/>
  <c r="Q92" i="133"/>
  <c r="Q66" i="133" s="1"/>
  <c r="AF92" i="133"/>
  <c r="AF66" i="133" s="1"/>
  <c r="AB92" i="133"/>
  <c r="AB66" i="133" s="1"/>
  <c r="X92" i="133"/>
  <c r="X66" i="133" s="1"/>
  <c r="T92" i="133"/>
  <c r="T66" i="133" s="1"/>
  <c r="P92" i="133"/>
  <c r="P66" i="133" s="1"/>
  <c r="AF90" i="133"/>
  <c r="AB90" i="133"/>
  <c r="X90" i="133"/>
  <c r="T90" i="133"/>
  <c r="P90" i="133"/>
  <c r="AE92" i="133"/>
  <c r="AE66" i="133" s="1"/>
  <c r="AA92" i="133"/>
  <c r="AA66" i="133" s="1"/>
  <c r="W92" i="133"/>
  <c r="W66" i="133" s="1"/>
  <c r="S92" i="133"/>
  <c r="S66" i="133" s="1"/>
  <c r="AE90" i="133"/>
  <c r="AA90" i="133"/>
  <c r="W90" i="133"/>
  <c r="S90" i="133"/>
  <c r="AH90" i="133"/>
  <c r="Z90" i="133"/>
  <c r="R90" i="133"/>
  <c r="AG90" i="133"/>
  <c r="Y90" i="133"/>
  <c r="Q90" i="133"/>
  <c r="AD90" i="133"/>
  <c r="V90" i="133"/>
  <c r="AC90" i="133"/>
  <c r="U90" i="133"/>
  <c r="D104" i="133"/>
  <c r="G384" i="19" s="1"/>
  <c r="D103" i="133"/>
  <c r="G383" i="19" s="1"/>
  <c r="D106" i="133"/>
  <c r="G386" i="19" s="1"/>
  <c r="D102" i="133"/>
  <c r="G382" i="19" s="1"/>
  <c r="D105" i="133"/>
  <c r="G385" i="19" s="1"/>
  <c r="G50" i="133"/>
  <c r="G58" i="133" s="1"/>
  <c r="J35" i="133"/>
  <c r="G26" i="133"/>
  <c r="B31" i="132"/>
  <c r="AH54" i="132" s="1"/>
  <c r="AA56" i="132"/>
  <c r="W56" i="132"/>
  <c r="S56" i="132"/>
  <c r="O56" i="132"/>
  <c r="K56" i="132"/>
  <c r="G56" i="132"/>
  <c r="Z56" i="132"/>
  <c r="V56" i="132"/>
  <c r="R56" i="132"/>
  <c r="N56" i="132"/>
  <c r="J56" i="132"/>
  <c r="F56" i="132"/>
  <c r="AC56" i="132"/>
  <c r="Y56" i="132"/>
  <c r="U56" i="132"/>
  <c r="Q56" i="132"/>
  <c r="M56" i="132"/>
  <c r="I56" i="132"/>
  <c r="E56" i="132"/>
  <c r="AB56" i="132"/>
  <c r="X56" i="132"/>
  <c r="T56" i="132"/>
  <c r="P56" i="132"/>
  <c r="L56" i="132"/>
  <c r="H56" i="132"/>
  <c r="AF69" i="132"/>
  <c r="D69" i="132"/>
  <c r="D68" i="132" s="1"/>
  <c r="D70" i="132" s="1"/>
  <c r="D72" i="132" s="1"/>
  <c r="AE69" i="132"/>
  <c r="AH69" i="132"/>
  <c r="AD69" i="132"/>
  <c r="AG69" i="132"/>
  <c r="G21" i="132"/>
  <c r="Q90" i="129"/>
  <c r="AE92" i="129"/>
  <c r="AE66" i="129" s="1"/>
  <c r="AH92" i="132"/>
  <c r="AH66" i="132" s="1"/>
  <c r="AD92" i="132"/>
  <c r="AD66" i="132" s="1"/>
  <c r="Z92" i="132"/>
  <c r="Z66" i="132" s="1"/>
  <c r="V92" i="132"/>
  <c r="V66" i="132" s="1"/>
  <c r="R92" i="132"/>
  <c r="R66" i="132" s="1"/>
  <c r="AG92" i="132"/>
  <c r="AG66" i="132" s="1"/>
  <c r="AC92" i="132"/>
  <c r="AC66" i="132" s="1"/>
  <c r="Y92" i="132"/>
  <c r="Y66" i="132" s="1"/>
  <c r="U92" i="132"/>
  <c r="U66" i="132" s="1"/>
  <c r="Q92" i="132"/>
  <c r="Q66" i="132" s="1"/>
  <c r="AG90" i="132"/>
  <c r="AF92" i="132"/>
  <c r="AF66" i="132" s="1"/>
  <c r="AB92" i="132"/>
  <c r="AB66" i="132" s="1"/>
  <c r="X92" i="132"/>
  <c r="X66" i="132" s="1"/>
  <c r="T92" i="132"/>
  <c r="T66" i="132" s="1"/>
  <c r="P92" i="132"/>
  <c r="P66" i="132" s="1"/>
  <c r="AF90" i="132"/>
  <c r="AB90" i="132"/>
  <c r="X90" i="132"/>
  <c r="T90" i="132"/>
  <c r="P90" i="132"/>
  <c r="AE92" i="132"/>
  <c r="AE66" i="132" s="1"/>
  <c r="AA92" i="132"/>
  <c r="AA66" i="132" s="1"/>
  <c r="W92" i="132"/>
  <c r="W66" i="132" s="1"/>
  <c r="S92" i="132"/>
  <c r="S66" i="132" s="1"/>
  <c r="O92" i="132"/>
  <c r="O66" i="132" s="1"/>
  <c r="AE90" i="132"/>
  <c r="AA90" i="132"/>
  <c r="W90" i="132"/>
  <c r="S90" i="132"/>
  <c r="O90" i="132"/>
  <c r="AH90" i="132"/>
  <c r="Y90" i="132"/>
  <c r="Q90" i="132"/>
  <c r="AD90" i="132"/>
  <c r="V90" i="132"/>
  <c r="AC90" i="132"/>
  <c r="U90" i="132"/>
  <c r="Z90" i="132"/>
  <c r="R90" i="132"/>
  <c r="AG90" i="129"/>
  <c r="Z90" i="129"/>
  <c r="Z91" i="129" s="1"/>
  <c r="Z80" i="129" s="1"/>
  <c r="Z81" i="129" s="1"/>
  <c r="G13" i="132"/>
  <c r="J35" i="132"/>
  <c r="G26" i="132"/>
  <c r="U90" i="129"/>
  <c r="AC90" i="129"/>
  <c r="AA90" i="129"/>
  <c r="S92" i="129"/>
  <c r="S66" i="129" s="1"/>
  <c r="X90" i="129"/>
  <c r="P92" i="129"/>
  <c r="P66" i="129" s="1"/>
  <c r="AF92" i="129"/>
  <c r="AF66" i="129" s="1"/>
  <c r="Y92" i="129"/>
  <c r="Y66" i="129" s="1"/>
  <c r="AD90" i="129"/>
  <c r="R92" i="129"/>
  <c r="R66" i="129" s="1"/>
  <c r="AH92" i="129"/>
  <c r="AH66" i="129" s="1"/>
  <c r="B31" i="131"/>
  <c r="P90" i="129"/>
  <c r="AE90" i="129"/>
  <c r="W92" i="129"/>
  <c r="W66" i="129" s="1"/>
  <c r="AB90" i="129"/>
  <c r="T92" i="129"/>
  <c r="T66" i="129" s="1"/>
  <c r="AC92" i="129"/>
  <c r="AC66" i="129" s="1"/>
  <c r="R90" i="129"/>
  <c r="AH90" i="129"/>
  <c r="V92" i="129"/>
  <c r="V66" i="129" s="1"/>
  <c r="Y90" i="129"/>
  <c r="T90" i="129"/>
  <c r="S90" i="129"/>
  <c r="AA92" i="129"/>
  <c r="AA66" i="129" s="1"/>
  <c r="AF90" i="129"/>
  <c r="X92" i="129"/>
  <c r="X66" i="129" s="1"/>
  <c r="Q92" i="129"/>
  <c r="Q66" i="129" s="1"/>
  <c r="AG92" i="129"/>
  <c r="AG66" i="129" s="1"/>
  <c r="V90" i="129"/>
  <c r="AC56" i="131"/>
  <c r="Y56" i="131"/>
  <c r="U56" i="131"/>
  <c r="Q56" i="131"/>
  <c r="M56" i="131"/>
  <c r="AB56" i="131"/>
  <c r="X56" i="131"/>
  <c r="T56" i="131"/>
  <c r="P56" i="131"/>
  <c r="L56" i="131"/>
  <c r="H56" i="131"/>
  <c r="V56" i="131"/>
  <c r="N56" i="131"/>
  <c r="G56" i="131"/>
  <c r="AA56" i="131"/>
  <c r="S56" i="131"/>
  <c r="K56" i="131"/>
  <c r="F56" i="131"/>
  <c r="Z56" i="131"/>
  <c r="R56" i="131"/>
  <c r="J56" i="131"/>
  <c r="E56" i="131"/>
  <c r="W56" i="131"/>
  <c r="O56" i="131"/>
  <c r="I56" i="131"/>
  <c r="D104" i="131"/>
  <c r="G368" i="19" s="1"/>
  <c r="D103" i="131"/>
  <c r="G367" i="19" s="1"/>
  <c r="D106" i="131"/>
  <c r="G370" i="19" s="1"/>
  <c r="D102" i="131"/>
  <c r="G366" i="19" s="1"/>
  <c r="D105" i="131"/>
  <c r="G369" i="19" s="1"/>
  <c r="J35" i="131"/>
  <c r="G26" i="131"/>
  <c r="AG69" i="131"/>
  <c r="AF69" i="131"/>
  <c r="D69" i="131"/>
  <c r="D68" i="131" s="1"/>
  <c r="D70" i="131" s="1"/>
  <c r="D72" i="131" s="1"/>
  <c r="AH69" i="131"/>
  <c r="AE69" i="131"/>
  <c r="AD69" i="131"/>
  <c r="G21" i="131"/>
  <c r="AG69" i="129"/>
  <c r="G13" i="131"/>
  <c r="AH92" i="131"/>
  <c r="AH66" i="131" s="1"/>
  <c r="AD92" i="131"/>
  <c r="AD66" i="131" s="1"/>
  <c r="Z92" i="131"/>
  <c r="Z66" i="131" s="1"/>
  <c r="V92" i="131"/>
  <c r="V66" i="131" s="1"/>
  <c r="R92" i="131"/>
  <c r="R66" i="131" s="1"/>
  <c r="AH90" i="131"/>
  <c r="AD90" i="131"/>
  <c r="Z90" i="131"/>
  <c r="V90" i="131"/>
  <c r="R90" i="131"/>
  <c r="AG92" i="131"/>
  <c r="AG66" i="131" s="1"/>
  <c r="AC92" i="131"/>
  <c r="AC66" i="131" s="1"/>
  <c r="Y92" i="131"/>
  <c r="Y66" i="131" s="1"/>
  <c r="U92" i="131"/>
  <c r="U66" i="131" s="1"/>
  <c r="Q92" i="131"/>
  <c r="Q66" i="131" s="1"/>
  <c r="AF92" i="131"/>
  <c r="AF66" i="131" s="1"/>
  <c r="AB92" i="131"/>
  <c r="AB66" i="131" s="1"/>
  <c r="X92" i="131"/>
  <c r="X66" i="131" s="1"/>
  <c r="T92" i="131"/>
  <c r="T66" i="131" s="1"/>
  <c r="P92" i="131"/>
  <c r="P66" i="131" s="1"/>
  <c r="AF90" i="131"/>
  <c r="AB90" i="131"/>
  <c r="X90" i="131"/>
  <c r="T90" i="131"/>
  <c r="P90" i="131"/>
  <c r="AE92" i="131"/>
  <c r="AE66" i="131" s="1"/>
  <c r="AA92" i="131"/>
  <c r="AA66" i="131" s="1"/>
  <c r="W92" i="131"/>
  <c r="W66" i="131" s="1"/>
  <c r="S92" i="131"/>
  <c r="S66" i="131" s="1"/>
  <c r="AE90" i="131"/>
  <c r="AA90" i="131"/>
  <c r="W90" i="131"/>
  <c r="S90" i="131"/>
  <c r="Y90" i="131"/>
  <c r="U90" i="131"/>
  <c r="AG90" i="131"/>
  <c r="Q90" i="131"/>
  <c r="AC90" i="131"/>
  <c r="D69" i="129"/>
  <c r="D68" i="129" s="1"/>
  <c r="D70" i="129" s="1"/>
  <c r="D72" i="129" s="1"/>
  <c r="AD69" i="129"/>
  <c r="AH69" i="129"/>
  <c r="B31" i="130"/>
  <c r="AG54" i="130" s="1"/>
  <c r="G13" i="128"/>
  <c r="AF69" i="129"/>
  <c r="G50" i="130"/>
  <c r="G58" i="130" s="1"/>
  <c r="G13" i="130"/>
  <c r="J35" i="130"/>
  <c r="G26" i="130"/>
  <c r="AC56" i="130"/>
  <c r="Y56" i="130"/>
  <c r="U56" i="130"/>
  <c r="Q56" i="130"/>
  <c r="M56" i="130"/>
  <c r="I56" i="130"/>
  <c r="E56" i="130"/>
  <c r="AB56" i="130"/>
  <c r="X56" i="130"/>
  <c r="T56" i="130"/>
  <c r="P56" i="130"/>
  <c r="L56" i="130"/>
  <c r="H56" i="130"/>
  <c r="W56" i="130"/>
  <c r="O56" i="130"/>
  <c r="G56" i="130"/>
  <c r="V56" i="130"/>
  <c r="N56" i="130"/>
  <c r="F56" i="130"/>
  <c r="AA56" i="130"/>
  <c r="S56" i="130"/>
  <c r="K56" i="130"/>
  <c r="Z56" i="130"/>
  <c r="R56" i="130"/>
  <c r="J56" i="130"/>
  <c r="AH69" i="130"/>
  <c r="AD69" i="130"/>
  <c r="AG69" i="130"/>
  <c r="AF69" i="130"/>
  <c r="AE69" i="130"/>
  <c r="D69" i="130"/>
  <c r="D68" i="130" s="1"/>
  <c r="D70" i="130" s="1"/>
  <c r="D72" i="130" s="1"/>
  <c r="G21" i="130"/>
  <c r="G26" i="129"/>
  <c r="G21" i="129"/>
  <c r="AH92" i="130"/>
  <c r="AH66" i="130" s="1"/>
  <c r="AD92" i="130"/>
  <c r="AD66" i="130" s="1"/>
  <c r="Z92" i="130"/>
  <c r="Z66" i="130" s="1"/>
  <c r="V92" i="130"/>
  <c r="V66" i="130" s="1"/>
  <c r="R92" i="130"/>
  <c r="R66" i="130" s="1"/>
  <c r="AG92" i="130"/>
  <c r="AG66" i="130" s="1"/>
  <c r="AC92" i="130"/>
  <c r="AC66" i="130" s="1"/>
  <c r="Y92" i="130"/>
  <c r="Y66" i="130" s="1"/>
  <c r="U92" i="130"/>
  <c r="U66" i="130" s="1"/>
  <c r="Q92" i="130"/>
  <c r="Q66" i="130" s="1"/>
  <c r="AG90" i="130"/>
  <c r="AC90" i="130"/>
  <c r="AF92" i="130"/>
  <c r="AF66" i="130" s="1"/>
  <c r="AB92" i="130"/>
  <c r="AB66" i="130" s="1"/>
  <c r="X92" i="130"/>
  <c r="X66" i="130" s="1"/>
  <c r="T92" i="130"/>
  <c r="T66" i="130" s="1"/>
  <c r="AF90" i="130"/>
  <c r="AB90" i="130"/>
  <c r="X90" i="130"/>
  <c r="T90" i="130"/>
  <c r="AE92" i="130"/>
  <c r="AE66" i="130" s="1"/>
  <c r="AA92" i="130"/>
  <c r="AA66" i="130" s="1"/>
  <c r="W92" i="130"/>
  <c r="W66" i="130" s="1"/>
  <c r="S92" i="130"/>
  <c r="S66" i="130" s="1"/>
  <c r="AE90" i="130"/>
  <c r="AA90" i="130"/>
  <c r="W90" i="130"/>
  <c r="S90" i="130"/>
  <c r="AH90" i="130"/>
  <c r="V90" i="130"/>
  <c r="AD90" i="130"/>
  <c r="U90" i="130"/>
  <c r="Z90" i="130"/>
  <c r="R90" i="130"/>
  <c r="Y90" i="130"/>
  <c r="Q90" i="130"/>
  <c r="G50" i="129"/>
  <c r="G58" i="129" s="1"/>
  <c r="Z56" i="129"/>
  <c r="V56" i="129"/>
  <c r="R56" i="129"/>
  <c r="N56" i="129"/>
  <c r="J56" i="129"/>
  <c r="F56" i="129"/>
  <c r="AC56" i="129"/>
  <c r="Y56" i="129"/>
  <c r="U56" i="129"/>
  <c r="Q56" i="129"/>
  <c r="M56" i="129"/>
  <c r="I56" i="129"/>
  <c r="E56" i="129"/>
  <c r="AB56" i="129"/>
  <c r="X56" i="129"/>
  <c r="T56" i="129"/>
  <c r="P56" i="129"/>
  <c r="L56" i="129"/>
  <c r="H56" i="129"/>
  <c r="AA56" i="129"/>
  <c r="W56" i="129"/>
  <c r="S56" i="129"/>
  <c r="O56" i="129"/>
  <c r="K56" i="129"/>
  <c r="G56" i="129"/>
  <c r="G13" i="129"/>
  <c r="G50" i="105"/>
  <c r="D104" i="129"/>
  <c r="G352" i="19" s="1"/>
  <c r="D103" i="129"/>
  <c r="G351" i="19" s="1"/>
  <c r="D106" i="129"/>
  <c r="G354" i="19" s="1"/>
  <c r="D102" i="129"/>
  <c r="G350" i="19" s="1"/>
  <c r="D105" i="129"/>
  <c r="G353" i="19" s="1"/>
  <c r="B31" i="128"/>
  <c r="AD54" i="128" s="1"/>
  <c r="G50" i="128"/>
  <c r="G58" i="128" s="1"/>
  <c r="J35" i="128"/>
  <c r="G26" i="128"/>
  <c r="AE69" i="128"/>
  <c r="AH69" i="128"/>
  <c r="AD69" i="128"/>
  <c r="D69" i="128"/>
  <c r="D68" i="128" s="1"/>
  <c r="D70" i="128" s="1"/>
  <c r="D72" i="128" s="1"/>
  <c r="AG69" i="128"/>
  <c r="AF69" i="128"/>
  <c r="G21" i="128"/>
  <c r="AC56" i="128"/>
  <c r="Y56" i="128"/>
  <c r="U56" i="128"/>
  <c r="Q56" i="128"/>
  <c r="M56" i="128"/>
  <c r="I56" i="128"/>
  <c r="E56" i="128"/>
  <c r="AB56" i="128"/>
  <c r="X56" i="128"/>
  <c r="T56" i="128"/>
  <c r="P56" i="128"/>
  <c r="L56" i="128"/>
  <c r="AA56" i="128"/>
  <c r="W56" i="128"/>
  <c r="Z56" i="128"/>
  <c r="V56" i="128"/>
  <c r="R56" i="128"/>
  <c r="N56" i="128"/>
  <c r="J56" i="128"/>
  <c r="F56" i="128"/>
  <c r="K56" i="128"/>
  <c r="H56" i="128"/>
  <c r="S56" i="128"/>
  <c r="G56" i="128"/>
  <c r="O56" i="128"/>
  <c r="AH92" i="128"/>
  <c r="AH66" i="128" s="1"/>
  <c r="AD92" i="128"/>
  <c r="AD66" i="128" s="1"/>
  <c r="Z92" i="128"/>
  <c r="Z66" i="128" s="1"/>
  <c r="V92" i="128"/>
  <c r="V66" i="128" s="1"/>
  <c r="R92" i="128"/>
  <c r="R66" i="128" s="1"/>
  <c r="AH90" i="128"/>
  <c r="AD90" i="128"/>
  <c r="Z90" i="128"/>
  <c r="V90" i="128"/>
  <c r="R90" i="128"/>
  <c r="AG92" i="128"/>
  <c r="AG66" i="128" s="1"/>
  <c r="AC92" i="128"/>
  <c r="AC66" i="128" s="1"/>
  <c r="Y92" i="128"/>
  <c r="Y66" i="128" s="1"/>
  <c r="U92" i="128"/>
  <c r="U66" i="128" s="1"/>
  <c r="AG90" i="128"/>
  <c r="AC90" i="128"/>
  <c r="Y90" i="128"/>
  <c r="U90" i="128"/>
  <c r="AF92" i="128"/>
  <c r="AF66" i="128" s="1"/>
  <c r="AB92" i="128"/>
  <c r="AB66" i="128" s="1"/>
  <c r="X92" i="128"/>
  <c r="X66" i="128" s="1"/>
  <c r="T92" i="128"/>
  <c r="T66" i="128" s="1"/>
  <c r="AF90" i="128"/>
  <c r="AB90" i="128"/>
  <c r="X90" i="128"/>
  <c r="T90" i="128"/>
  <c r="AE92" i="128"/>
  <c r="AE66" i="128" s="1"/>
  <c r="AA92" i="128"/>
  <c r="AA66" i="128" s="1"/>
  <c r="W92" i="128"/>
  <c r="W66" i="128" s="1"/>
  <c r="S92" i="128"/>
  <c r="S66" i="128" s="1"/>
  <c r="AE90" i="128"/>
  <c r="AA90" i="128"/>
  <c r="W90" i="128"/>
  <c r="S90" i="128"/>
  <c r="Y90" i="122"/>
  <c r="X90" i="122"/>
  <c r="O90" i="122"/>
  <c r="AF92" i="122"/>
  <c r="AF66" i="122" s="1"/>
  <c r="W92" i="122"/>
  <c r="W66" i="122" s="1"/>
  <c r="AH90" i="122"/>
  <c r="G13" i="126"/>
  <c r="B31" i="108"/>
  <c r="AH54" i="108" s="1"/>
  <c r="AH55" i="108" s="1"/>
  <c r="AH105" i="108" s="1"/>
  <c r="AI223" i="19" s="1"/>
  <c r="B31" i="127"/>
  <c r="AE54" i="127" s="1"/>
  <c r="G50" i="127"/>
  <c r="G58" i="127" s="1"/>
  <c r="AA92" i="122"/>
  <c r="AA66" i="122" s="1"/>
  <c r="U90" i="122"/>
  <c r="U92" i="122"/>
  <c r="U66" i="122" s="1"/>
  <c r="R92" i="122"/>
  <c r="R66" i="122" s="1"/>
  <c r="G13" i="127"/>
  <c r="AC90" i="122"/>
  <c r="AC92" i="122"/>
  <c r="AC66" i="122" s="1"/>
  <c r="P92" i="122"/>
  <c r="P66" i="122" s="1"/>
  <c r="R90" i="122"/>
  <c r="V92" i="122"/>
  <c r="V66" i="122" s="1"/>
  <c r="AH92" i="127"/>
  <c r="AH66" i="127" s="1"/>
  <c r="AD92" i="127"/>
  <c r="AD66" i="127" s="1"/>
  <c r="Z92" i="127"/>
  <c r="Z66" i="127" s="1"/>
  <c r="V92" i="127"/>
  <c r="V66" i="127" s="1"/>
  <c r="R92" i="127"/>
  <c r="R66" i="127" s="1"/>
  <c r="AH90" i="127"/>
  <c r="AD90" i="127"/>
  <c r="Z90" i="127"/>
  <c r="V90" i="127"/>
  <c r="R90" i="127"/>
  <c r="AG92" i="127"/>
  <c r="AG66" i="127" s="1"/>
  <c r="AC92" i="127"/>
  <c r="AC66" i="127" s="1"/>
  <c r="Y92" i="127"/>
  <c r="Y66" i="127" s="1"/>
  <c r="U92" i="127"/>
  <c r="U66" i="127" s="1"/>
  <c r="Q92" i="127"/>
  <c r="Q66" i="127" s="1"/>
  <c r="AG90" i="127"/>
  <c r="AC90" i="127"/>
  <c r="Y90" i="127"/>
  <c r="U90" i="127"/>
  <c r="Q90" i="127"/>
  <c r="AF92" i="127"/>
  <c r="AF66" i="127" s="1"/>
  <c r="AB92" i="127"/>
  <c r="AB66" i="127" s="1"/>
  <c r="X92" i="127"/>
  <c r="X66" i="127" s="1"/>
  <c r="T92" i="127"/>
  <c r="T66" i="127" s="1"/>
  <c r="P92" i="127"/>
  <c r="P66" i="127" s="1"/>
  <c r="AF90" i="127"/>
  <c r="AB90" i="127"/>
  <c r="X90" i="127"/>
  <c r="T90" i="127"/>
  <c r="P90" i="127"/>
  <c r="AE92" i="127"/>
  <c r="AE66" i="127" s="1"/>
  <c r="AA92" i="127"/>
  <c r="AA66" i="127" s="1"/>
  <c r="W92" i="127"/>
  <c r="W66" i="127" s="1"/>
  <c r="S92" i="127"/>
  <c r="S66" i="127" s="1"/>
  <c r="O92" i="127"/>
  <c r="O66" i="127" s="1"/>
  <c r="AE90" i="127"/>
  <c r="AA90" i="127"/>
  <c r="W90" i="127"/>
  <c r="S90" i="127"/>
  <c r="O90" i="127"/>
  <c r="D104" i="127"/>
  <c r="G336" i="19" s="1"/>
  <c r="D103" i="127"/>
  <c r="G335" i="19" s="1"/>
  <c r="D106" i="127"/>
  <c r="G338" i="19" s="1"/>
  <c r="D102" i="127"/>
  <c r="G334" i="19" s="1"/>
  <c r="D105" i="127"/>
  <c r="G337" i="19" s="1"/>
  <c r="J35" i="127"/>
  <c r="G26" i="127"/>
  <c r="AE90" i="122"/>
  <c r="O92" i="122"/>
  <c r="O66" i="122" s="1"/>
  <c r="Q90" i="122"/>
  <c r="T90" i="122"/>
  <c r="AB92" i="122"/>
  <c r="AB66" i="122" s="1"/>
  <c r="AD90" i="122"/>
  <c r="AD91" i="122" s="1"/>
  <c r="AD80" i="122" s="1"/>
  <c r="AD81" i="122" s="1"/>
  <c r="AH92" i="122"/>
  <c r="AH66" i="122" s="1"/>
  <c r="AC56" i="127"/>
  <c r="Y56" i="127"/>
  <c r="U56" i="127"/>
  <c r="Q56" i="127"/>
  <c r="M56" i="127"/>
  <c r="I56" i="127"/>
  <c r="E56" i="127"/>
  <c r="AB56" i="127"/>
  <c r="X56" i="127"/>
  <c r="T56" i="127"/>
  <c r="P56" i="127"/>
  <c r="L56" i="127"/>
  <c r="H56" i="127"/>
  <c r="AA56" i="127"/>
  <c r="W56" i="127"/>
  <c r="S56" i="127"/>
  <c r="O56" i="127"/>
  <c r="K56" i="127"/>
  <c r="G56" i="127"/>
  <c r="Z56" i="127"/>
  <c r="V56" i="127"/>
  <c r="R56" i="127"/>
  <c r="N56" i="127"/>
  <c r="J56" i="127"/>
  <c r="F56" i="127"/>
  <c r="AE69" i="127"/>
  <c r="AH69" i="127"/>
  <c r="AD69" i="127"/>
  <c r="AG69" i="127"/>
  <c r="AF69" i="127"/>
  <c r="D69" i="127"/>
  <c r="D68" i="127" s="1"/>
  <c r="D70" i="127" s="1"/>
  <c r="D72" i="127" s="1"/>
  <c r="G21" i="127"/>
  <c r="G13" i="125"/>
  <c r="B31" i="125"/>
  <c r="AF54" i="125" s="1"/>
  <c r="AF55" i="125" s="1"/>
  <c r="AF104" i="125" s="1"/>
  <c r="AH319" i="19" s="1"/>
  <c r="AH92" i="126"/>
  <c r="AH66" i="126" s="1"/>
  <c r="AD92" i="126"/>
  <c r="AD66" i="126" s="1"/>
  <c r="Z92" i="126"/>
  <c r="Z66" i="126" s="1"/>
  <c r="V92" i="126"/>
  <c r="V66" i="126" s="1"/>
  <c r="R92" i="126"/>
  <c r="R66" i="126" s="1"/>
  <c r="AH90" i="126"/>
  <c r="AG92" i="126"/>
  <c r="AG66" i="126" s="1"/>
  <c r="AC92" i="126"/>
  <c r="AC66" i="126" s="1"/>
  <c r="Y92" i="126"/>
  <c r="Y66" i="126" s="1"/>
  <c r="U92" i="126"/>
  <c r="U66" i="126" s="1"/>
  <c r="Q92" i="126"/>
  <c r="Q66" i="126" s="1"/>
  <c r="AG90" i="126"/>
  <c r="AC90" i="126"/>
  <c r="Y90" i="126"/>
  <c r="U90" i="126"/>
  <c r="Q90" i="126"/>
  <c r="AF92" i="126"/>
  <c r="AF66" i="126" s="1"/>
  <c r="AB92" i="126"/>
  <c r="AB66" i="126" s="1"/>
  <c r="X92" i="126"/>
  <c r="X66" i="126" s="1"/>
  <c r="T92" i="126"/>
  <c r="T66" i="126" s="1"/>
  <c r="AF90" i="126"/>
  <c r="AB90" i="126"/>
  <c r="X90" i="126"/>
  <c r="T90" i="126"/>
  <c r="AE92" i="126"/>
  <c r="AE66" i="126" s="1"/>
  <c r="AA92" i="126"/>
  <c r="AA66" i="126" s="1"/>
  <c r="W92" i="126"/>
  <c r="W66" i="126" s="1"/>
  <c r="S92" i="126"/>
  <c r="S66" i="126" s="1"/>
  <c r="AE90" i="126"/>
  <c r="AA90" i="126"/>
  <c r="W90" i="126"/>
  <c r="S90" i="126"/>
  <c r="V90" i="126"/>
  <c r="R90" i="126"/>
  <c r="AD90" i="126"/>
  <c r="Z90" i="126"/>
  <c r="J35" i="126"/>
  <c r="G26" i="126"/>
  <c r="S92" i="122"/>
  <c r="S66" i="122" s="1"/>
  <c r="S90" i="122"/>
  <c r="AE92" i="122"/>
  <c r="AE66" i="122" s="1"/>
  <c r="Q92" i="122"/>
  <c r="Q66" i="122" s="1"/>
  <c r="AG90" i="122"/>
  <c r="AB90" i="122"/>
  <c r="T92" i="122"/>
  <c r="T66" i="122" s="1"/>
  <c r="AG92" i="122"/>
  <c r="AG66" i="122" s="1"/>
  <c r="V90" i="122"/>
  <c r="Z92" i="122"/>
  <c r="Z66" i="122" s="1"/>
  <c r="Z56" i="126"/>
  <c r="V56" i="126"/>
  <c r="R56" i="126"/>
  <c r="N56" i="126"/>
  <c r="J56" i="126"/>
  <c r="F56" i="126"/>
  <c r="AC56" i="126"/>
  <c r="Y56" i="126"/>
  <c r="U56" i="126"/>
  <c r="Q56" i="126"/>
  <c r="M56" i="126"/>
  <c r="I56" i="126"/>
  <c r="E56" i="126"/>
  <c r="AA56" i="126"/>
  <c r="S56" i="126"/>
  <c r="K56" i="126"/>
  <c r="X56" i="126"/>
  <c r="P56" i="126"/>
  <c r="H56" i="126"/>
  <c r="W56" i="126"/>
  <c r="O56" i="126"/>
  <c r="G56" i="126"/>
  <c r="AB56" i="126"/>
  <c r="T56" i="126"/>
  <c r="L56" i="126"/>
  <c r="AG69" i="126"/>
  <c r="AF69" i="126"/>
  <c r="D69" i="126"/>
  <c r="D68" i="126" s="1"/>
  <c r="D70" i="126" s="1"/>
  <c r="D72" i="126" s="1"/>
  <c r="AE69" i="126"/>
  <c r="AD69" i="126"/>
  <c r="AH69" i="126"/>
  <c r="G21" i="126"/>
  <c r="W90" i="122"/>
  <c r="AA90" i="122"/>
  <c r="Y92" i="122"/>
  <c r="Y66" i="122" s="1"/>
  <c r="P90" i="122"/>
  <c r="AF90" i="122"/>
  <c r="X92" i="122"/>
  <c r="X66" i="122" s="1"/>
  <c r="Z90" i="122"/>
  <c r="B31" i="126"/>
  <c r="J35" i="125"/>
  <c r="G26" i="125"/>
  <c r="G50" i="125"/>
  <c r="G58" i="125" s="1"/>
  <c r="B31" i="124"/>
  <c r="AG54" i="124" s="1"/>
  <c r="AH69" i="125"/>
  <c r="AD69" i="125"/>
  <c r="AG69" i="125"/>
  <c r="AF69" i="125"/>
  <c r="D69" i="125"/>
  <c r="D68" i="125" s="1"/>
  <c r="D70" i="125" s="1"/>
  <c r="D72" i="125" s="1"/>
  <c r="AE69" i="125"/>
  <c r="G21" i="125"/>
  <c r="AA56" i="125"/>
  <c r="W56" i="125"/>
  <c r="S56" i="125"/>
  <c r="O56" i="125"/>
  <c r="K56" i="125"/>
  <c r="G56" i="125"/>
  <c r="Z56" i="125"/>
  <c r="V56" i="125"/>
  <c r="R56" i="125"/>
  <c r="N56" i="125"/>
  <c r="J56" i="125"/>
  <c r="F56" i="125"/>
  <c r="Y56" i="125"/>
  <c r="Q56" i="125"/>
  <c r="I56" i="125"/>
  <c r="X56" i="125"/>
  <c r="P56" i="125"/>
  <c r="H56" i="125"/>
  <c r="AC56" i="125"/>
  <c r="U56" i="125"/>
  <c r="M56" i="125"/>
  <c r="E56" i="125"/>
  <c r="AB56" i="125"/>
  <c r="T56" i="125"/>
  <c r="L56" i="125"/>
  <c r="D104" i="125"/>
  <c r="F319" i="19" s="1"/>
  <c r="D103" i="125"/>
  <c r="F318" i="19" s="1"/>
  <c r="D106" i="125"/>
  <c r="F321" i="19" s="1"/>
  <c r="D102" i="125"/>
  <c r="F317" i="19" s="1"/>
  <c r="D105" i="125"/>
  <c r="F320" i="19" s="1"/>
  <c r="AH92" i="125"/>
  <c r="AH66" i="125" s="1"/>
  <c r="AD92" i="125"/>
  <c r="AD66" i="125" s="1"/>
  <c r="Z92" i="125"/>
  <c r="Z66" i="125" s="1"/>
  <c r="V92" i="125"/>
  <c r="V66" i="125" s="1"/>
  <c r="R92" i="125"/>
  <c r="R66" i="125" s="1"/>
  <c r="N92" i="125"/>
  <c r="N66" i="125" s="1"/>
  <c r="AH90" i="125"/>
  <c r="AD90" i="125"/>
  <c r="Z90" i="125"/>
  <c r="V90" i="125"/>
  <c r="R90" i="125"/>
  <c r="N90" i="125"/>
  <c r="AG92" i="125"/>
  <c r="AG66" i="125" s="1"/>
  <c r="AC92" i="125"/>
  <c r="AC66" i="125" s="1"/>
  <c r="Y92" i="125"/>
  <c r="Y66" i="125" s="1"/>
  <c r="U92" i="125"/>
  <c r="U66" i="125" s="1"/>
  <c r="Q92" i="125"/>
  <c r="Q66" i="125" s="1"/>
  <c r="AG90" i="125"/>
  <c r="AC90" i="125"/>
  <c r="Y90" i="125"/>
  <c r="U90" i="125"/>
  <c r="Q90" i="125"/>
  <c r="AF92" i="125"/>
  <c r="AF66" i="125" s="1"/>
  <c r="AB92" i="125"/>
  <c r="AB66" i="125" s="1"/>
  <c r="X92" i="125"/>
  <c r="X66" i="125" s="1"/>
  <c r="T92" i="125"/>
  <c r="T66" i="125" s="1"/>
  <c r="P92" i="125"/>
  <c r="P66" i="125" s="1"/>
  <c r="AF90" i="125"/>
  <c r="AB90" i="125"/>
  <c r="X90" i="125"/>
  <c r="T90" i="125"/>
  <c r="P90" i="125"/>
  <c r="AE92" i="125"/>
  <c r="AE66" i="125" s="1"/>
  <c r="AA92" i="125"/>
  <c r="AA66" i="125" s="1"/>
  <c r="W92" i="125"/>
  <c r="W66" i="125" s="1"/>
  <c r="S92" i="125"/>
  <c r="S66" i="125" s="1"/>
  <c r="O92" i="125"/>
  <c r="O66" i="125" s="1"/>
  <c r="AE90" i="125"/>
  <c r="AA90" i="125"/>
  <c r="W90" i="125"/>
  <c r="S90" i="125"/>
  <c r="O90" i="125"/>
  <c r="G13" i="124"/>
  <c r="J35" i="124"/>
  <c r="G26" i="124"/>
  <c r="AA56" i="124"/>
  <c r="W56" i="124"/>
  <c r="S56" i="124"/>
  <c r="O56" i="124"/>
  <c r="Z56" i="124"/>
  <c r="V56" i="124"/>
  <c r="R56" i="124"/>
  <c r="N56" i="124"/>
  <c r="J56" i="124"/>
  <c r="F56" i="124"/>
  <c r="AC56" i="124"/>
  <c r="Y56" i="124"/>
  <c r="U56" i="124"/>
  <c r="Q56" i="124"/>
  <c r="AB56" i="124"/>
  <c r="X56" i="124"/>
  <c r="T56" i="124"/>
  <c r="P56" i="124"/>
  <c r="L56" i="124"/>
  <c r="H56" i="124"/>
  <c r="I56" i="124"/>
  <c r="G56" i="124"/>
  <c r="M56" i="124"/>
  <c r="E56" i="124"/>
  <c r="K56" i="124"/>
  <c r="AH69" i="124"/>
  <c r="AD69" i="124"/>
  <c r="AG69" i="124"/>
  <c r="AF69" i="124"/>
  <c r="D69" i="124"/>
  <c r="D68" i="124" s="1"/>
  <c r="D70" i="124" s="1"/>
  <c r="D72" i="124" s="1"/>
  <c r="AE69" i="124"/>
  <c r="G21" i="124"/>
  <c r="AH92" i="124"/>
  <c r="AH66" i="124" s="1"/>
  <c r="AD92" i="124"/>
  <c r="AD66" i="124" s="1"/>
  <c r="Z92" i="124"/>
  <c r="Z66" i="124" s="1"/>
  <c r="V92" i="124"/>
  <c r="V66" i="124" s="1"/>
  <c r="AG92" i="124"/>
  <c r="AG66" i="124" s="1"/>
  <c r="AC92" i="124"/>
  <c r="AC66" i="124" s="1"/>
  <c r="Y92" i="124"/>
  <c r="Y66" i="124" s="1"/>
  <c r="U92" i="124"/>
  <c r="U66" i="124" s="1"/>
  <c r="AF92" i="124"/>
  <c r="AF66" i="124" s="1"/>
  <c r="AB92" i="124"/>
  <c r="AB66" i="124" s="1"/>
  <c r="X92" i="124"/>
  <c r="X66" i="124" s="1"/>
  <c r="T92" i="124"/>
  <c r="T66" i="124" s="1"/>
  <c r="AF90" i="124"/>
  <c r="AB90" i="124"/>
  <c r="X90" i="124"/>
  <c r="T90" i="124"/>
  <c r="AE92" i="124"/>
  <c r="AE66" i="124" s="1"/>
  <c r="AA92" i="124"/>
  <c r="AA66" i="124" s="1"/>
  <c r="W92" i="124"/>
  <c r="W66" i="124" s="1"/>
  <c r="S92" i="124"/>
  <c r="S66" i="124" s="1"/>
  <c r="AE90" i="124"/>
  <c r="AA90" i="124"/>
  <c r="W90" i="124"/>
  <c r="S90" i="124"/>
  <c r="AH90" i="124"/>
  <c r="Z90" i="124"/>
  <c r="AG90" i="124"/>
  <c r="Y90" i="124"/>
  <c r="AD90" i="124"/>
  <c r="V90" i="124"/>
  <c r="AC90" i="124"/>
  <c r="U90" i="124"/>
  <c r="G50" i="124"/>
  <c r="G58" i="124" s="1"/>
  <c r="B31" i="123"/>
  <c r="AE54" i="123" s="1"/>
  <c r="J35" i="123"/>
  <c r="G26" i="123"/>
  <c r="AH92" i="123"/>
  <c r="AH66" i="123" s="1"/>
  <c r="AD92" i="123"/>
  <c r="AD66" i="123" s="1"/>
  <c r="Z92" i="123"/>
  <c r="Z66" i="123" s="1"/>
  <c r="V92" i="123"/>
  <c r="V66" i="123" s="1"/>
  <c r="R92" i="123"/>
  <c r="R66" i="123" s="1"/>
  <c r="AH90" i="123"/>
  <c r="AD90" i="123"/>
  <c r="Z90" i="123"/>
  <c r="V90" i="123"/>
  <c r="R90" i="123"/>
  <c r="AG92" i="123"/>
  <c r="AG66" i="123" s="1"/>
  <c r="AC92" i="123"/>
  <c r="AC66" i="123" s="1"/>
  <c r="Y92" i="123"/>
  <c r="Y66" i="123" s="1"/>
  <c r="U92" i="123"/>
  <c r="U66" i="123" s="1"/>
  <c r="Q92" i="123"/>
  <c r="Q66" i="123" s="1"/>
  <c r="AG90" i="123"/>
  <c r="AC90" i="123"/>
  <c r="Y90" i="123"/>
  <c r="AF92" i="123"/>
  <c r="AF66" i="123" s="1"/>
  <c r="AB92" i="123"/>
  <c r="AB66" i="123" s="1"/>
  <c r="X92" i="123"/>
  <c r="X66" i="123" s="1"/>
  <c r="T92" i="123"/>
  <c r="T66" i="123" s="1"/>
  <c r="P92" i="123"/>
  <c r="P66" i="123" s="1"/>
  <c r="AF90" i="123"/>
  <c r="AB90" i="123"/>
  <c r="X90" i="123"/>
  <c r="T90" i="123"/>
  <c r="P90" i="123"/>
  <c r="AA92" i="123"/>
  <c r="AA66" i="123" s="1"/>
  <c r="W90" i="123"/>
  <c r="W92" i="123"/>
  <c r="W66" i="123" s="1"/>
  <c r="U90" i="123"/>
  <c r="S92" i="123"/>
  <c r="S66" i="123" s="1"/>
  <c r="AE90" i="123"/>
  <c r="S90" i="123"/>
  <c r="AE92" i="123"/>
  <c r="AE66" i="123" s="1"/>
  <c r="AA90" i="123"/>
  <c r="Q90" i="123"/>
  <c r="D104" i="123"/>
  <c r="D103" i="123"/>
  <c r="D106" i="123"/>
  <c r="D102" i="123"/>
  <c r="D105" i="123"/>
  <c r="AH69" i="123"/>
  <c r="AD69" i="123"/>
  <c r="AG69" i="123"/>
  <c r="AF69" i="123"/>
  <c r="D69" i="123"/>
  <c r="D68" i="123" s="1"/>
  <c r="D70" i="123" s="1"/>
  <c r="D72" i="123" s="1"/>
  <c r="AE69" i="123"/>
  <c r="G21" i="123"/>
  <c r="G50" i="123"/>
  <c r="G58" i="123" s="1"/>
  <c r="G13" i="123"/>
  <c r="AA56" i="123"/>
  <c r="W56" i="123"/>
  <c r="S56" i="123"/>
  <c r="O56" i="123"/>
  <c r="K56" i="123"/>
  <c r="G56" i="123"/>
  <c r="Z56" i="123"/>
  <c r="V56" i="123"/>
  <c r="R56" i="123"/>
  <c r="N56" i="123"/>
  <c r="J56" i="123"/>
  <c r="F56" i="123"/>
  <c r="AC56" i="123"/>
  <c r="U56" i="123"/>
  <c r="M56" i="123"/>
  <c r="E56" i="123"/>
  <c r="AB56" i="123"/>
  <c r="T56" i="123"/>
  <c r="L56" i="123"/>
  <c r="Y56" i="123"/>
  <c r="Q56" i="123"/>
  <c r="I56" i="123"/>
  <c r="X56" i="123"/>
  <c r="P56" i="123"/>
  <c r="H56" i="123"/>
  <c r="G13" i="120"/>
  <c r="G13" i="122"/>
  <c r="G13" i="121"/>
  <c r="B31" i="121"/>
  <c r="AG54" i="121" s="1"/>
  <c r="B31" i="122"/>
  <c r="AF54" i="122" s="1"/>
  <c r="AE69" i="122"/>
  <c r="AH69" i="122"/>
  <c r="AD69" i="122"/>
  <c r="AF69" i="122"/>
  <c r="AG69" i="122"/>
  <c r="D69" i="122"/>
  <c r="D68" i="122" s="1"/>
  <c r="D70" i="122" s="1"/>
  <c r="D72" i="122" s="1"/>
  <c r="G21" i="122"/>
  <c r="AA56" i="122"/>
  <c r="W56" i="122"/>
  <c r="S56" i="122"/>
  <c r="O56" i="122"/>
  <c r="K56" i="122"/>
  <c r="G56" i="122"/>
  <c r="Z56" i="122"/>
  <c r="V56" i="122"/>
  <c r="R56" i="122"/>
  <c r="N56" i="122"/>
  <c r="J56" i="122"/>
  <c r="F56" i="122"/>
  <c r="X56" i="122"/>
  <c r="P56" i="122"/>
  <c r="H56" i="122"/>
  <c r="AC56" i="122"/>
  <c r="U56" i="122"/>
  <c r="M56" i="122"/>
  <c r="E56" i="122"/>
  <c r="AB56" i="122"/>
  <c r="T56" i="122"/>
  <c r="L56" i="122"/>
  <c r="Y56" i="122"/>
  <c r="Q56" i="122"/>
  <c r="I56" i="122"/>
  <c r="J35" i="122"/>
  <c r="G26" i="122"/>
  <c r="Z56" i="121"/>
  <c r="V56" i="121"/>
  <c r="R56" i="121"/>
  <c r="AC56" i="121"/>
  <c r="Y56" i="121"/>
  <c r="U56" i="121"/>
  <c r="Q56" i="121"/>
  <c r="AB56" i="121"/>
  <c r="X56" i="121"/>
  <c r="T56" i="121"/>
  <c r="S56" i="121"/>
  <c r="M56" i="121"/>
  <c r="I56" i="121"/>
  <c r="E56" i="121"/>
  <c r="P56" i="121"/>
  <c r="L56" i="121"/>
  <c r="H56" i="121"/>
  <c r="N56" i="121"/>
  <c r="F56" i="121"/>
  <c r="AA56" i="121"/>
  <c r="O56" i="121"/>
  <c r="K56" i="121"/>
  <c r="G56" i="121"/>
  <c r="W56" i="121"/>
  <c r="J56" i="121"/>
  <c r="G26" i="121"/>
  <c r="J35" i="121"/>
  <c r="G13" i="117"/>
  <c r="AH92" i="121"/>
  <c r="AH66" i="121" s="1"/>
  <c r="AD92" i="121"/>
  <c r="AD66" i="121" s="1"/>
  <c r="Z92" i="121"/>
  <c r="Z66" i="121" s="1"/>
  <c r="V92" i="121"/>
  <c r="V66" i="121" s="1"/>
  <c r="R92" i="121"/>
  <c r="R66" i="121" s="1"/>
  <c r="AG92" i="121"/>
  <c r="AG66" i="121" s="1"/>
  <c r="AC92" i="121"/>
  <c r="AC66" i="121" s="1"/>
  <c r="Y92" i="121"/>
  <c r="Y66" i="121" s="1"/>
  <c r="U92" i="121"/>
  <c r="U66" i="121" s="1"/>
  <c r="Q92" i="121"/>
  <c r="Q66" i="121" s="1"/>
  <c r="AG90" i="121"/>
  <c r="AC90" i="121"/>
  <c r="Y90" i="121"/>
  <c r="U90" i="121"/>
  <c r="Q90" i="121"/>
  <c r="AF92" i="121"/>
  <c r="AF66" i="121" s="1"/>
  <c r="AB92" i="121"/>
  <c r="AB66" i="121" s="1"/>
  <c r="X92" i="121"/>
  <c r="X66" i="121" s="1"/>
  <c r="T92" i="121"/>
  <c r="T66" i="121" s="1"/>
  <c r="P92" i="121"/>
  <c r="P66" i="121" s="1"/>
  <c r="AF90" i="121"/>
  <c r="AB90" i="121"/>
  <c r="X90" i="121"/>
  <c r="T90" i="121"/>
  <c r="P90" i="121"/>
  <c r="AE92" i="121"/>
  <c r="AE66" i="121" s="1"/>
  <c r="AA92" i="121"/>
  <c r="AA66" i="121" s="1"/>
  <c r="W92" i="121"/>
  <c r="W66" i="121" s="1"/>
  <c r="S92" i="121"/>
  <c r="S66" i="121" s="1"/>
  <c r="AE90" i="121"/>
  <c r="AA90" i="121"/>
  <c r="W90" i="121"/>
  <c r="S90" i="121"/>
  <c r="Z90" i="121"/>
  <c r="V90" i="121"/>
  <c r="AH90" i="121"/>
  <c r="R90" i="121"/>
  <c r="AD90" i="121"/>
  <c r="AE69" i="121"/>
  <c r="AH69" i="121"/>
  <c r="AD69" i="121"/>
  <c r="AG69" i="121"/>
  <c r="D69" i="121"/>
  <c r="D68" i="121" s="1"/>
  <c r="D70" i="121" s="1"/>
  <c r="D72" i="121" s="1"/>
  <c r="AF69" i="121"/>
  <c r="G21" i="121"/>
  <c r="D104" i="121"/>
  <c r="D103" i="121"/>
  <c r="D106" i="121"/>
  <c r="D102" i="121"/>
  <c r="D105" i="121"/>
  <c r="B31" i="120"/>
  <c r="AH54" i="120" s="1"/>
  <c r="AH69" i="120"/>
  <c r="AD69" i="120"/>
  <c r="AG69" i="120"/>
  <c r="AF69" i="120"/>
  <c r="D69" i="120"/>
  <c r="D68" i="120" s="1"/>
  <c r="D70" i="120" s="1"/>
  <c r="D72" i="120" s="1"/>
  <c r="AE69" i="120"/>
  <c r="G21" i="120"/>
  <c r="AH92" i="120"/>
  <c r="AH66" i="120" s="1"/>
  <c r="AD92" i="120"/>
  <c r="AD66" i="120" s="1"/>
  <c r="Z92" i="120"/>
  <c r="Z66" i="120" s="1"/>
  <c r="V92" i="120"/>
  <c r="V66" i="120" s="1"/>
  <c r="R92" i="120"/>
  <c r="R66" i="120" s="1"/>
  <c r="AH90" i="120"/>
  <c r="AD90" i="120"/>
  <c r="Z90" i="120"/>
  <c r="V90" i="120"/>
  <c r="R90" i="120"/>
  <c r="AG92" i="120"/>
  <c r="AG66" i="120" s="1"/>
  <c r="AC92" i="120"/>
  <c r="AC66" i="120" s="1"/>
  <c r="Y92" i="120"/>
  <c r="Y66" i="120" s="1"/>
  <c r="U92" i="120"/>
  <c r="U66" i="120" s="1"/>
  <c r="Q92" i="120"/>
  <c r="Q66" i="120" s="1"/>
  <c r="AG90" i="120"/>
  <c r="AC90" i="120"/>
  <c r="Y90" i="120"/>
  <c r="AF92" i="120"/>
  <c r="AF66" i="120" s="1"/>
  <c r="AB92" i="120"/>
  <c r="AB66" i="120" s="1"/>
  <c r="X92" i="120"/>
  <c r="X66" i="120" s="1"/>
  <c r="T92" i="120"/>
  <c r="T66" i="120" s="1"/>
  <c r="P92" i="120"/>
  <c r="P66" i="120" s="1"/>
  <c r="AF90" i="120"/>
  <c r="AB90" i="120"/>
  <c r="X90" i="120"/>
  <c r="T90" i="120"/>
  <c r="P90" i="120"/>
  <c r="AE92" i="120"/>
  <c r="AE66" i="120" s="1"/>
  <c r="AA92" i="120"/>
  <c r="AA66" i="120" s="1"/>
  <c r="W92" i="120"/>
  <c r="W66" i="120" s="1"/>
  <c r="S92" i="120"/>
  <c r="S66" i="120" s="1"/>
  <c r="O92" i="120"/>
  <c r="O66" i="120" s="1"/>
  <c r="AE90" i="120"/>
  <c r="AA90" i="120"/>
  <c r="W90" i="120"/>
  <c r="S90" i="120"/>
  <c r="O90" i="120"/>
  <c r="U90" i="120"/>
  <c r="Q90" i="120"/>
  <c r="Z56" i="120"/>
  <c r="V56" i="120"/>
  <c r="R56" i="120"/>
  <c r="N56" i="120"/>
  <c r="J56" i="120"/>
  <c r="F56" i="120"/>
  <c r="AC56" i="120"/>
  <c r="Y56" i="120"/>
  <c r="U56" i="120"/>
  <c r="Q56" i="120"/>
  <c r="M56" i="120"/>
  <c r="I56" i="120"/>
  <c r="E56" i="120"/>
  <c r="AB56" i="120"/>
  <c r="X56" i="120"/>
  <c r="T56" i="120"/>
  <c r="P56" i="120"/>
  <c r="L56" i="120"/>
  <c r="H56" i="120"/>
  <c r="AA56" i="120"/>
  <c r="W56" i="120"/>
  <c r="S56" i="120"/>
  <c r="O56" i="120"/>
  <c r="K56" i="120"/>
  <c r="G56" i="120"/>
  <c r="B31" i="119"/>
  <c r="AE54" i="119" s="1"/>
  <c r="G50" i="120"/>
  <c r="G58" i="120" s="1"/>
  <c r="J35" i="120"/>
  <c r="G26" i="120"/>
  <c r="G13" i="118"/>
  <c r="AH69" i="119"/>
  <c r="AD69" i="119"/>
  <c r="AG69" i="119"/>
  <c r="AF69" i="119"/>
  <c r="AE69" i="119"/>
  <c r="D69" i="119"/>
  <c r="D68" i="119" s="1"/>
  <c r="D70" i="119" s="1"/>
  <c r="D72" i="119" s="1"/>
  <c r="G21" i="119"/>
  <c r="G13" i="119"/>
  <c r="AC56" i="119"/>
  <c r="Y56" i="119"/>
  <c r="U56" i="119"/>
  <c r="Q56" i="119"/>
  <c r="M56" i="119"/>
  <c r="I56" i="119"/>
  <c r="E56" i="119"/>
  <c r="AB56" i="119"/>
  <c r="X56" i="119"/>
  <c r="T56" i="119"/>
  <c r="P56" i="119"/>
  <c r="L56" i="119"/>
  <c r="H56" i="119"/>
  <c r="AA56" i="119"/>
  <c r="W56" i="119"/>
  <c r="S56" i="119"/>
  <c r="O56" i="119"/>
  <c r="K56" i="119"/>
  <c r="G56" i="119"/>
  <c r="Z56" i="119"/>
  <c r="V56" i="119"/>
  <c r="R56" i="119"/>
  <c r="N56" i="119"/>
  <c r="J56" i="119"/>
  <c r="F56" i="119"/>
  <c r="AH92" i="119"/>
  <c r="AH66" i="119" s="1"/>
  <c r="AD92" i="119"/>
  <c r="AD66" i="119" s="1"/>
  <c r="Z92" i="119"/>
  <c r="Z66" i="119" s="1"/>
  <c r="V92" i="119"/>
  <c r="V66" i="119" s="1"/>
  <c r="R92" i="119"/>
  <c r="R66" i="119" s="1"/>
  <c r="AH90" i="119"/>
  <c r="AD90" i="119"/>
  <c r="Z90" i="119"/>
  <c r="V90" i="119"/>
  <c r="R90" i="119"/>
  <c r="AG92" i="119"/>
  <c r="AG66" i="119" s="1"/>
  <c r="AC92" i="119"/>
  <c r="AC66" i="119" s="1"/>
  <c r="Y92" i="119"/>
  <c r="Y66" i="119" s="1"/>
  <c r="U92" i="119"/>
  <c r="U66" i="119" s="1"/>
  <c r="Q92" i="119"/>
  <c r="Q66" i="119" s="1"/>
  <c r="AG90" i="119"/>
  <c r="AC90" i="119"/>
  <c r="Y90" i="119"/>
  <c r="AF92" i="119"/>
  <c r="AF66" i="119" s="1"/>
  <c r="AB92" i="119"/>
  <c r="AB66" i="119" s="1"/>
  <c r="X92" i="119"/>
  <c r="X66" i="119" s="1"/>
  <c r="T92" i="119"/>
  <c r="T66" i="119" s="1"/>
  <c r="P92" i="119"/>
  <c r="P66" i="119" s="1"/>
  <c r="AF90" i="119"/>
  <c r="AB90" i="119"/>
  <c r="X90" i="119"/>
  <c r="T90" i="119"/>
  <c r="P90" i="119"/>
  <c r="W92" i="119"/>
  <c r="W66" i="119" s="1"/>
  <c r="U90" i="119"/>
  <c r="S92" i="119"/>
  <c r="S66" i="119" s="1"/>
  <c r="AE90" i="119"/>
  <c r="S90" i="119"/>
  <c r="AE92" i="119"/>
  <c r="AE66" i="119" s="1"/>
  <c r="AA90" i="119"/>
  <c r="Q90" i="119"/>
  <c r="AA92" i="119"/>
  <c r="AA66" i="119" s="1"/>
  <c r="W90" i="119"/>
  <c r="D104" i="119"/>
  <c r="D103" i="119"/>
  <c r="D106" i="119"/>
  <c r="D102" i="119"/>
  <c r="D105" i="119"/>
  <c r="J35" i="119"/>
  <c r="G26" i="119"/>
  <c r="G50" i="119"/>
  <c r="G58" i="119" s="1"/>
  <c r="B31" i="117"/>
  <c r="AG54" i="117" s="1"/>
  <c r="B31" i="118"/>
  <c r="AE54" i="118" s="1"/>
  <c r="AB56" i="118"/>
  <c r="X56" i="118"/>
  <c r="T56" i="118"/>
  <c r="P56" i="118"/>
  <c r="L56" i="118"/>
  <c r="AA56" i="118"/>
  <c r="W56" i="118"/>
  <c r="S56" i="118"/>
  <c r="O56" i="118"/>
  <c r="K56" i="118"/>
  <c r="G56" i="118"/>
  <c r="Z56" i="118"/>
  <c r="V56" i="118"/>
  <c r="R56" i="118"/>
  <c r="N56" i="118"/>
  <c r="AC56" i="118"/>
  <c r="Y56" i="118"/>
  <c r="U56" i="118"/>
  <c r="Q56" i="118"/>
  <c r="M56" i="118"/>
  <c r="I56" i="118"/>
  <c r="E56" i="118"/>
  <c r="F56" i="118"/>
  <c r="J56" i="118"/>
  <c r="H56" i="118"/>
  <c r="AF69" i="118"/>
  <c r="D69" i="118"/>
  <c r="D68" i="118" s="1"/>
  <c r="D70" i="118" s="1"/>
  <c r="D72" i="118" s="1"/>
  <c r="AE69" i="118"/>
  <c r="AH69" i="118"/>
  <c r="AD69" i="118"/>
  <c r="AG69" i="118"/>
  <c r="G21" i="118"/>
  <c r="J35" i="118"/>
  <c r="G26" i="118"/>
  <c r="AH92" i="118"/>
  <c r="AH66" i="118" s="1"/>
  <c r="AD92" i="118"/>
  <c r="AD66" i="118" s="1"/>
  <c r="Z92" i="118"/>
  <c r="Z66" i="118" s="1"/>
  <c r="V92" i="118"/>
  <c r="V66" i="118" s="1"/>
  <c r="R92" i="118"/>
  <c r="R66" i="118" s="1"/>
  <c r="AH90" i="118"/>
  <c r="AD90" i="118"/>
  <c r="Z90" i="118"/>
  <c r="V90" i="118"/>
  <c r="R90" i="118"/>
  <c r="AG92" i="118"/>
  <c r="AG66" i="118" s="1"/>
  <c r="AC92" i="118"/>
  <c r="AC66" i="118" s="1"/>
  <c r="Y92" i="118"/>
  <c r="Y66" i="118" s="1"/>
  <c r="U92" i="118"/>
  <c r="U66" i="118" s="1"/>
  <c r="Q92" i="118"/>
  <c r="Q66" i="118" s="1"/>
  <c r="AG90" i="118"/>
  <c r="AC90" i="118"/>
  <c r="Y90" i="118"/>
  <c r="U90" i="118"/>
  <c r="Q90" i="118"/>
  <c r="AF92" i="118"/>
  <c r="AF66" i="118" s="1"/>
  <c r="AB92" i="118"/>
  <c r="AB66" i="118" s="1"/>
  <c r="X92" i="118"/>
  <c r="X66" i="118" s="1"/>
  <c r="T92" i="118"/>
  <c r="T66" i="118" s="1"/>
  <c r="AF90" i="118"/>
  <c r="AB90" i="118"/>
  <c r="X90" i="118"/>
  <c r="T90" i="118"/>
  <c r="AA92" i="118"/>
  <c r="AA66" i="118" s="1"/>
  <c r="W90" i="118"/>
  <c r="W92" i="118"/>
  <c r="W66" i="118" s="1"/>
  <c r="S90" i="118"/>
  <c r="S92" i="118"/>
  <c r="S66" i="118" s="1"/>
  <c r="AE90" i="118"/>
  <c r="AE92" i="118"/>
  <c r="AE66" i="118" s="1"/>
  <c r="AA90" i="118"/>
  <c r="AB56" i="117"/>
  <c r="X56" i="117"/>
  <c r="T56" i="117"/>
  <c r="P56" i="117"/>
  <c r="L56" i="117"/>
  <c r="H56" i="117"/>
  <c r="AA56" i="117"/>
  <c r="W56" i="117"/>
  <c r="S56" i="117"/>
  <c r="O56" i="117"/>
  <c r="K56" i="117"/>
  <c r="G56" i="117"/>
  <c r="Y56" i="117"/>
  <c r="Q56" i="117"/>
  <c r="I56" i="117"/>
  <c r="V56" i="117"/>
  <c r="N56" i="117"/>
  <c r="F56" i="117"/>
  <c r="AC56" i="117"/>
  <c r="U56" i="117"/>
  <c r="M56" i="117"/>
  <c r="E56" i="117"/>
  <c r="Z56" i="117"/>
  <c r="R56" i="117"/>
  <c r="J56" i="117"/>
  <c r="J35" i="117"/>
  <c r="G26" i="117"/>
  <c r="D104" i="117"/>
  <c r="D103" i="117"/>
  <c r="D106" i="117"/>
  <c r="D102" i="117"/>
  <c r="D105" i="117"/>
  <c r="AG69" i="117"/>
  <c r="AF69" i="117"/>
  <c r="D69" i="117"/>
  <c r="D68" i="117" s="1"/>
  <c r="D70" i="117" s="1"/>
  <c r="D72" i="117" s="1"/>
  <c r="AE69" i="117"/>
  <c r="AH69" i="117"/>
  <c r="AD69" i="117"/>
  <c r="G21" i="117"/>
  <c r="AH92" i="117"/>
  <c r="AH66" i="117" s="1"/>
  <c r="AD92" i="117"/>
  <c r="AD66" i="117" s="1"/>
  <c r="Z92" i="117"/>
  <c r="Z66" i="117" s="1"/>
  <c r="V92" i="117"/>
  <c r="V66" i="117" s="1"/>
  <c r="R92" i="117"/>
  <c r="R66" i="117" s="1"/>
  <c r="AH90" i="117"/>
  <c r="AD90" i="117"/>
  <c r="Z90" i="117"/>
  <c r="V90" i="117"/>
  <c r="R90" i="117"/>
  <c r="AG92" i="117"/>
  <c r="AG66" i="117" s="1"/>
  <c r="AC92" i="117"/>
  <c r="AC66" i="117" s="1"/>
  <c r="Y92" i="117"/>
  <c r="Y66" i="117" s="1"/>
  <c r="U92" i="117"/>
  <c r="U66" i="117" s="1"/>
  <c r="Q92" i="117"/>
  <c r="Q66" i="117" s="1"/>
  <c r="AG90" i="117"/>
  <c r="AC90" i="117"/>
  <c r="Y90" i="117"/>
  <c r="U90" i="117"/>
  <c r="Q90" i="117"/>
  <c r="AF92" i="117"/>
  <c r="AF66" i="117" s="1"/>
  <c r="AB92" i="117"/>
  <c r="AB66" i="117" s="1"/>
  <c r="X92" i="117"/>
  <c r="X66" i="117" s="1"/>
  <c r="T92" i="117"/>
  <c r="T66" i="117" s="1"/>
  <c r="P92" i="117"/>
  <c r="P66" i="117" s="1"/>
  <c r="AF90" i="117"/>
  <c r="AB90" i="117"/>
  <c r="X90" i="117"/>
  <c r="T90" i="117"/>
  <c r="P90" i="117"/>
  <c r="AE92" i="117"/>
  <c r="AE66" i="117" s="1"/>
  <c r="AA92" i="117"/>
  <c r="AA66" i="117" s="1"/>
  <c r="W92" i="117"/>
  <c r="W66" i="117" s="1"/>
  <c r="S92" i="117"/>
  <c r="S66" i="117" s="1"/>
  <c r="S90" i="117"/>
  <c r="AE90" i="117"/>
  <c r="AA90" i="117"/>
  <c r="W90" i="117"/>
  <c r="H50" i="117"/>
  <c r="H58" i="117" s="1"/>
  <c r="D69" i="114"/>
  <c r="D68" i="114" s="1"/>
  <c r="D70" i="114" s="1"/>
  <c r="D72" i="114" s="1"/>
  <c r="B31" i="114"/>
  <c r="E54" i="114" s="1"/>
  <c r="E55" i="114" s="1"/>
  <c r="AC56" i="116"/>
  <c r="Y56" i="116"/>
  <c r="U56" i="116"/>
  <c r="Q56" i="116"/>
  <c r="M56" i="116"/>
  <c r="I56" i="116"/>
  <c r="E56" i="116"/>
  <c r="R56" i="116"/>
  <c r="F56" i="116"/>
  <c r="AB56" i="116"/>
  <c r="X56" i="116"/>
  <c r="T56" i="116"/>
  <c r="P56" i="116"/>
  <c r="L56" i="116"/>
  <c r="H56" i="116"/>
  <c r="V56" i="116"/>
  <c r="J56" i="116"/>
  <c r="AA56" i="116"/>
  <c r="W56" i="116"/>
  <c r="S56" i="116"/>
  <c r="O56" i="116"/>
  <c r="K56" i="116"/>
  <c r="G56" i="116"/>
  <c r="Z56" i="116"/>
  <c r="N56" i="116"/>
  <c r="G26" i="116"/>
  <c r="J35" i="116"/>
  <c r="B31" i="116"/>
  <c r="F54" i="116" s="1"/>
  <c r="AE69" i="116"/>
  <c r="AH69" i="116"/>
  <c r="AD69" i="116"/>
  <c r="D69" i="116"/>
  <c r="D68" i="116" s="1"/>
  <c r="D70" i="116" s="1"/>
  <c r="D72" i="116" s="1"/>
  <c r="AG69" i="116"/>
  <c r="AF69" i="116"/>
  <c r="G21" i="116"/>
  <c r="G13" i="116"/>
  <c r="B31" i="115"/>
  <c r="G50" i="116"/>
  <c r="G58" i="116" s="1"/>
  <c r="AH92" i="116"/>
  <c r="AH66" i="116" s="1"/>
  <c r="AD92" i="116"/>
  <c r="AD66" i="116" s="1"/>
  <c r="Z92" i="116"/>
  <c r="Z66" i="116" s="1"/>
  <c r="V92" i="116"/>
  <c r="V66" i="116" s="1"/>
  <c r="R92" i="116"/>
  <c r="R66" i="116" s="1"/>
  <c r="AH90" i="116"/>
  <c r="AD90" i="116"/>
  <c r="AG92" i="116"/>
  <c r="AG66" i="116" s="1"/>
  <c r="AC92" i="116"/>
  <c r="AC66" i="116" s="1"/>
  <c r="Y92" i="116"/>
  <c r="Y66" i="116" s="1"/>
  <c r="U92" i="116"/>
  <c r="U66" i="116" s="1"/>
  <c r="AG90" i="116"/>
  <c r="AC90" i="116"/>
  <c r="Y90" i="116"/>
  <c r="U90" i="116"/>
  <c r="AF92" i="116"/>
  <c r="AF66" i="116" s="1"/>
  <c r="AB92" i="116"/>
  <c r="AB66" i="116" s="1"/>
  <c r="X92" i="116"/>
  <c r="X66" i="116" s="1"/>
  <c r="T92" i="116"/>
  <c r="T66" i="116" s="1"/>
  <c r="AF90" i="116"/>
  <c r="AB90" i="116"/>
  <c r="X90" i="116"/>
  <c r="T90" i="116"/>
  <c r="AA92" i="116"/>
  <c r="AA66" i="116" s="1"/>
  <c r="Z90" i="116"/>
  <c r="R90" i="116"/>
  <c r="W92" i="116"/>
  <c r="W66" i="116" s="1"/>
  <c r="W90" i="116"/>
  <c r="S92" i="116"/>
  <c r="S66" i="116" s="1"/>
  <c r="AE90" i="116"/>
  <c r="V90" i="116"/>
  <c r="AE92" i="116"/>
  <c r="AE66" i="116" s="1"/>
  <c r="AA90" i="116"/>
  <c r="S90" i="116"/>
  <c r="AH92" i="115"/>
  <c r="AH66" i="115" s="1"/>
  <c r="AD92" i="115"/>
  <c r="AD66" i="115" s="1"/>
  <c r="Z92" i="115"/>
  <c r="Z66" i="115" s="1"/>
  <c r="V92" i="115"/>
  <c r="V66" i="115" s="1"/>
  <c r="R92" i="115"/>
  <c r="R66" i="115" s="1"/>
  <c r="AH90" i="115"/>
  <c r="AD90" i="115"/>
  <c r="Z90" i="115"/>
  <c r="V90" i="115"/>
  <c r="R90" i="115"/>
  <c r="AG92" i="115"/>
  <c r="AG66" i="115" s="1"/>
  <c r="AC92" i="115"/>
  <c r="AC66" i="115" s="1"/>
  <c r="Y92" i="115"/>
  <c r="Y66" i="115" s="1"/>
  <c r="U92" i="115"/>
  <c r="U66" i="115" s="1"/>
  <c r="Q92" i="115"/>
  <c r="Q66" i="115" s="1"/>
  <c r="AG90" i="115"/>
  <c r="AC90" i="115"/>
  <c r="Y90" i="115"/>
  <c r="U90" i="115"/>
  <c r="Q90" i="115"/>
  <c r="AF92" i="115"/>
  <c r="AF66" i="115" s="1"/>
  <c r="AB92" i="115"/>
  <c r="AB66" i="115" s="1"/>
  <c r="X92" i="115"/>
  <c r="X66" i="115" s="1"/>
  <c r="T92" i="115"/>
  <c r="T66" i="115" s="1"/>
  <c r="P92" i="115"/>
  <c r="P66" i="115" s="1"/>
  <c r="AF90" i="115"/>
  <c r="AB90" i="115"/>
  <c r="X90" i="115"/>
  <c r="T90" i="115"/>
  <c r="P90" i="115"/>
  <c r="AE92" i="115"/>
  <c r="AE66" i="115" s="1"/>
  <c r="AA92" i="115"/>
  <c r="AA66" i="115" s="1"/>
  <c r="W92" i="115"/>
  <c r="W66" i="115" s="1"/>
  <c r="S92" i="115"/>
  <c r="S66" i="115" s="1"/>
  <c r="O92" i="115"/>
  <c r="O66" i="115" s="1"/>
  <c r="AE90" i="115"/>
  <c r="AA90" i="115"/>
  <c r="W90" i="115"/>
  <c r="S90" i="115"/>
  <c r="O90" i="115"/>
  <c r="G13" i="115"/>
  <c r="J35" i="115"/>
  <c r="G26" i="115"/>
  <c r="G50" i="115"/>
  <c r="G58" i="115" s="1"/>
  <c r="Z56" i="115"/>
  <c r="V56" i="115"/>
  <c r="R56" i="115"/>
  <c r="N56" i="115"/>
  <c r="J56" i="115"/>
  <c r="F56" i="115"/>
  <c r="AC56" i="115"/>
  <c r="Y56" i="115"/>
  <c r="U56" i="115"/>
  <c r="Q56" i="115"/>
  <c r="M56" i="115"/>
  <c r="I56" i="115"/>
  <c r="E56" i="115"/>
  <c r="AB56" i="115"/>
  <c r="X56" i="115"/>
  <c r="T56" i="115"/>
  <c r="P56" i="115"/>
  <c r="L56" i="115"/>
  <c r="H56" i="115"/>
  <c r="AA56" i="115"/>
  <c r="W56" i="115"/>
  <c r="S56" i="115"/>
  <c r="O56" i="115"/>
  <c r="K56" i="115"/>
  <c r="G56" i="115"/>
  <c r="AE69" i="115"/>
  <c r="AH69" i="115"/>
  <c r="AD69" i="115"/>
  <c r="AG69" i="115"/>
  <c r="AF69" i="115"/>
  <c r="D69" i="115"/>
  <c r="D68" i="115" s="1"/>
  <c r="G21" i="115"/>
  <c r="G21" i="114"/>
  <c r="AE69" i="114"/>
  <c r="AF69" i="114"/>
  <c r="AD69" i="114"/>
  <c r="AG69" i="114"/>
  <c r="AH69" i="114"/>
  <c r="G13" i="107"/>
  <c r="B31" i="110"/>
  <c r="AE54" i="110" s="1"/>
  <c r="AE55" i="110" s="1"/>
  <c r="G13" i="114"/>
  <c r="J35" i="114"/>
  <c r="G26" i="114"/>
  <c r="AA56" i="114"/>
  <c r="W56" i="114"/>
  <c r="S56" i="114"/>
  <c r="O56" i="114"/>
  <c r="K56" i="114"/>
  <c r="G56" i="114"/>
  <c r="Z56" i="114"/>
  <c r="V56" i="114"/>
  <c r="R56" i="114"/>
  <c r="N56" i="114"/>
  <c r="J56" i="114"/>
  <c r="F56" i="114"/>
  <c r="AC56" i="114"/>
  <c r="U56" i="114"/>
  <c r="M56" i="114"/>
  <c r="E56" i="114"/>
  <c r="AB56" i="114"/>
  <c r="T56" i="114"/>
  <c r="L56" i="114"/>
  <c r="Y56" i="114"/>
  <c r="Q56" i="114"/>
  <c r="I56" i="114"/>
  <c r="X56" i="114"/>
  <c r="P56" i="114"/>
  <c r="H56" i="114"/>
  <c r="D104" i="114"/>
  <c r="E174" i="19" s="1"/>
  <c r="D103" i="114"/>
  <c r="E173" i="19" s="1"/>
  <c r="D106" i="114"/>
  <c r="E176" i="19" s="1"/>
  <c r="D102" i="114"/>
  <c r="E172" i="19" s="1"/>
  <c r="D105" i="114"/>
  <c r="E175" i="19" s="1"/>
  <c r="B31" i="113"/>
  <c r="E54" i="113" s="1"/>
  <c r="H50" i="114"/>
  <c r="H58" i="114" s="1"/>
  <c r="AH92" i="114"/>
  <c r="AH66" i="114" s="1"/>
  <c r="AD92" i="114"/>
  <c r="AD66" i="114" s="1"/>
  <c r="Z92" i="114"/>
  <c r="Z66" i="114" s="1"/>
  <c r="V92" i="114"/>
  <c r="V66" i="114" s="1"/>
  <c r="R92" i="114"/>
  <c r="R66" i="114" s="1"/>
  <c r="AG92" i="114"/>
  <c r="AG66" i="114" s="1"/>
  <c r="AC92" i="114"/>
  <c r="AC66" i="114" s="1"/>
  <c r="Y92" i="114"/>
  <c r="Y66" i="114" s="1"/>
  <c r="U92" i="114"/>
  <c r="U66" i="114" s="1"/>
  <c r="Q92" i="114"/>
  <c r="Q66" i="114" s="1"/>
  <c r="AG90" i="114"/>
  <c r="AC90" i="114"/>
  <c r="Y90" i="114"/>
  <c r="U90" i="114"/>
  <c r="AF92" i="114"/>
  <c r="AF66" i="114" s="1"/>
  <c r="AB92" i="114"/>
  <c r="AB66" i="114" s="1"/>
  <c r="X92" i="114"/>
  <c r="X66" i="114" s="1"/>
  <c r="T92" i="114"/>
  <c r="T66" i="114" s="1"/>
  <c r="P92" i="114"/>
  <c r="P66" i="114" s="1"/>
  <c r="AF90" i="114"/>
  <c r="AB90" i="114"/>
  <c r="X90" i="114"/>
  <c r="T90" i="114"/>
  <c r="P90" i="114"/>
  <c r="AE92" i="114"/>
  <c r="AE66" i="114" s="1"/>
  <c r="AA92" i="114"/>
  <c r="AA66" i="114" s="1"/>
  <c r="W92" i="114"/>
  <c r="W66" i="114" s="1"/>
  <c r="S92" i="114"/>
  <c r="S66" i="114" s="1"/>
  <c r="AH90" i="114"/>
  <c r="Z90" i="114"/>
  <c r="R90" i="114"/>
  <c r="AE90" i="114"/>
  <c r="W90" i="114"/>
  <c r="Q90" i="114"/>
  <c r="AD90" i="114"/>
  <c r="V90" i="114"/>
  <c r="AA90" i="114"/>
  <c r="S90" i="114"/>
  <c r="AH92" i="113"/>
  <c r="AH66" i="113" s="1"/>
  <c r="AD92" i="113"/>
  <c r="AD66" i="113" s="1"/>
  <c r="Z92" i="113"/>
  <c r="Z66" i="113" s="1"/>
  <c r="V92" i="113"/>
  <c r="V66" i="113" s="1"/>
  <c r="R92" i="113"/>
  <c r="R66" i="113" s="1"/>
  <c r="AH90" i="113"/>
  <c r="AD90" i="113"/>
  <c r="Z90" i="113"/>
  <c r="V90" i="113"/>
  <c r="R90" i="113"/>
  <c r="AG92" i="113"/>
  <c r="AG66" i="113" s="1"/>
  <c r="AC92" i="113"/>
  <c r="AC66" i="113" s="1"/>
  <c r="Y92" i="113"/>
  <c r="Y66" i="113" s="1"/>
  <c r="U92" i="113"/>
  <c r="U66" i="113" s="1"/>
  <c r="Q92" i="113"/>
  <c r="Q66" i="113" s="1"/>
  <c r="AG90" i="113"/>
  <c r="AC90" i="113"/>
  <c r="Y90" i="113"/>
  <c r="U90" i="113"/>
  <c r="Q90" i="113"/>
  <c r="AF92" i="113"/>
  <c r="AF66" i="113" s="1"/>
  <c r="AB92" i="113"/>
  <c r="AB66" i="113" s="1"/>
  <c r="X92" i="113"/>
  <c r="X66" i="113" s="1"/>
  <c r="T92" i="113"/>
  <c r="T66" i="113" s="1"/>
  <c r="P92" i="113"/>
  <c r="P66" i="113" s="1"/>
  <c r="AF90" i="113"/>
  <c r="AB90" i="113"/>
  <c r="X90" i="113"/>
  <c r="T90" i="113"/>
  <c r="P90" i="113"/>
  <c r="AA92" i="113"/>
  <c r="AA66" i="113" s="1"/>
  <c r="W90" i="113"/>
  <c r="W92" i="113"/>
  <c r="W66" i="113" s="1"/>
  <c r="S90" i="113"/>
  <c r="S92" i="113"/>
  <c r="S66" i="113" s="1"/>
  <c r="AE90" i="113"/>
  <c r="O90" i="113"/>
  <c r="AE92" i="113"/>
  <c r="AE66" i="113" s="1"/>
  <c r="O92" i="113"/>
  <c r="O66" i="113" s="1"/>
  <c r="AA90" i="113"/>
  <c r="G50" i="113"/>
  <c r="G58" i="113" s="1"/>
  <c r="J35" i="113"/>
  <c r="G26" i="113"/>
  <c r="G13" i="113"/>
  <c r="B31" i="112"/>
  <c r="AF54" i="112" s="1"/>
  <c r="AH69" i="113"/>
  <c r="AD69" i="113"/>
  <c r="AG69" i="113"/>
  <c r="D69" i="113"/>
  <c r="D68" i="113" s="1"/>
  <c r="D70" i="113" s="1"/>
  <c r="D72" i="113" s="1"/>
  <c r="AF69" i="113"/>
  <c r="AE69" i="113"/>
  <c r="G21" i="113"/>
  <c r="AC56" i="113"/>
  <c r="Y56" i="113"/>
  <c r="U56" i="113"/>
  <c r="Q56" i="113"/>
  <c r="M56" i="113"/>
  <c r="I56" i="113"/>
  <c r="E56" i="113"/>
  <c r="AB56" i="113"/>
  <c r="X56" i="113"/>
  <c r="T56" i="113"/>
  <c r="P56" i="113"/>
  <c r="L56" i="113"/>
  <c r="H56" i="113"/>
  <c r="AA56" i="113"/>
  <c r="W56" i="113"/>
  <c r="S56" i="113"/>
  <c r="O56" i="113"/>
  <c r="K56" i="113"/>
  <c r="G56" i="113"/>
  <c r="Z56" i="113"/>
  <c r="V56" i="113"/>
  <c r="R56" i="113"/>
  <c r="N56" i="113"/>
  <c r="J56" i="113"/>
  <c r="F56" i="113"/>
  <c r="AH92" i="112"/>
  <c r="AH66" i="112" s="1"/>
  <c r="AD92" i="112"/>
  <c r="AD66" i="112" s="1"/>
  <c r="Z92" i="112"/>
  <c r="Z66" i="112" s="1"/>
  <c r="V92" i="112"/>
  <c r="V66" i="112" s="1"/>
  <c r="R92" i="112"/>
  <c r="R66" i="112" s="1"/>
  <c r="AH90" i="112"/>
  <c r="AD90" i="112"/>
  <c r="Z90" i="112"/>
  <c r="V90" i="112"/>
  <c r="R90" i="112"/>
  <c r="AG92" i="112"/>
  <c r="AG66" i="112" s="1"/>
  <c r="AC92" i="112"/>
  <c r="AC66" i="112" s="1"/>
  <c r="Y92" i="112"/>
  <c r="Y66" i="112" s="1"/>
  <c r="U92" i="112"/>
  <c r="U66" i="112" s="1"/>
  <c r="Q92" i="112"/>
  <c r="Q66" i="112" s="1"/>
  <c r="AG90" i="112"/>
  <c r="AC90" i="112"/>
  <c r="Y90" i="112"/>
  <c r="U90" i="112"/>
  <c r="Q90" i="112"/>
  <c r="AF92" i="112"/>
  <c r="AF66" i="112" s="1"/>
  <c r="AB92" i="112"/>
  <c r="AB66" i="112" s="1"/>
  <c r="X92" i="112"/>
  <c r="X66" i="112" s="1"/>
  <c r="T92" i="112"/>
  <c r="T66" i="112" s="1"/>
  <c r="AF90" i="112"/>
  <c r="AB90" i="112"/>
  <c r="X90" i="112"/>
  <c r="T90" i="112"/>
  <c r="AE92" i="112"/>
  <c r="AE66" i="112" s="1"/>
  <c r="S92" i="112"/>
  <c r="S66" i="112" s="1"/>
  <c r="AE90" i="112"/>
  <c r="AA90" i="112"/>
  <c r="AA92" i="112"/>
  <c r="AA66" i="112" s="1"/>
  <c r="W90" i="112"/>
  <c r="W92" i="112"/>
  <c r="W66" i="112" s="1"/>
  <c r="S90" i="112"/>
  <c r="G50" i="112"/>
  <c r="G58" i="112" s="1"/>
  <c r="G13" i="112"/>
  <c r="B31" i="111"/>
  <c r="AH54" i="111" s="1"/>
  <c r="AA56" i="112"/>
  <c r="W56" i="112"/>
  <c r="S56" i="112"/>
  <c r="O56" i="112"/>
  <c r="K56" i="112"/>
  <c r="Z56" i="112"/>
  <c r="V56" i="112"/>
  <c r="R56" i="112"/>
  <c r="N56" i="112"/>
  <c r="J56" i="112"/>
  <c r="F56" i="112"/>
  <c r="AC56" i="112"/>
  <c r="Y56" i="112"/>
  <c r="U56" i="112"/>
  <c r="Q56" i="112"/>
  <c r="M56" i="112"/>
  <c r="AB56" i="112"/>
  <c r="X56" i="112"/>
  <c r="T56" i="112"/>
  <c r="P56" i="112"/>
  <c r="L56" i="112"/>
  <c r="H56" i="112"/>
  <c r="E56" i="112"/>
  <c r="I56" i="112"/>
  <c r="G56" i="112"/>
  <c r="J35" i="112"/>
  <c r="G26" i="112"/>
  <c r="AF69" i="112"/>
  <c r="D69" i="112"/>
  <c r="D68" i="112" s="1"/>
  <c r="D70" i="112" s="1"/>
  <c r="D72" i="112" s="1"/>
  <c r="AE69" i="112"/>
  <c r="AH69" i="112"/>
  <c r="AD69" i="112"/>
  <c r="AG69" i="112"/>
  <c r="G21" i="112"/>
  <c r="G13" i="108"/>
  <c r="J35" i="111"/>
  <c r="G26" i="111"/>
  <c r="AH69" i="111"/>
  <c r="AD69" i="111"/>
  <c r="AG69" i="111"/>
  <c r="AE69" i="111"/>
  <c r="D69" i="111"/>
  <c r="D68" i="111" s="1"/>
  <c r="D70" i="111" s="1"/>
  <c r="D72" i="111" s="1"/>
  <c r="AF69" i="111"/>
  <c r="G21" i="111"/>
  <c r="G50" i="111"/>
  <c r="G58" i="111" s="1"/>
  <c r="G13" i="111"/>
  <c r="AH92" i="111"/>
  <c r="AH66" i="111" s="1"/>
  <c r="AD92" i="111"/>
  <c r="AD66" i="111" s="1"/>
  <c r="Z92" i="111"/>
  <c r="Z66" i="111" s="1"/>
  <c r="V92" i="111"/>
  <c r="V66" i="111" s="1"/>
  <c r="R92" i="111"/>
  <c r="R66" i="111" s="1"/>
  <c r="AH90" i="111"/>
  <c r="AD90" i="111"/>
  <c r="Z90" i="111"/>
  <c r="V90" i="111"/>
  <c r="R90" i="111"/>
  <c r="AG92" i="111"/>
  <c r="AG66" i="111" s="1"/>
  <c r="AC92" i="111"/>
  <c r="AC66" i="111" s="1"/>
  <c r="Y92" i="111"/>
  <c r="Y66" i="111" s="1"/>
  <c r="U92" i="111"/>
  <c r="U66" i="111" s="1"/>
  <c r="Q92" i="111"/>
  <c r="Q66" i="111" s="1"/>
  <c r="AG90" i="111"/>
  <c r="AC90" i="111"/>
  <c r="Y90" i="111"/>
  <c r="AF92" i="111"/>
  <c r="AF66" i="111" s="1"/>
  <c r="AB92" i="111"/>
  <c r="AB66" i="111" s="1"/>
  <c r="X92" i="111"/>
  <c r="X66" i="111" s="1"/>
  <c r="T92" i="111"/>
  <c r="T66" i="111" s="1"/>
  <c r="P92" i="111"/>
  <c r="P66" i="111" s="1"/>
  <c r="AF90" i="111"/>
  <c r="AB90" i="111"/>
  <c r="X90" i="111"/>
  <c r="T90" i="111"/>
  <c r="P90" i="111"/>
  <c r="AA92" i="111"/>
  <c r="AA66" i="111" s="1"/>
  <c r="W90" i="111"/>
  <c r="O90" i="111"/>
  <c r="W92" i="111"/>
  <c r="W66" i="111" s="1"/>
  <c r="U90" i="111"/>
  <c r="S92" i="111"/>
  <c r="S66" i="111" s="1"/>
  <c r="AE90" i="111"/>
  <c r="S90" i="111"/>
  <c r="AE92" i="111"/>
  <c r="AE66" i="111" s="1"/>
  <c r="O92" i="111"/>
  <c r="O66" i="111" s="1"/>
  <c r="AA90" i="111"/>
  <c r="Q90" i="111"/>
  <c r="AC56" i="111"/>
  <c r="Y56" i="111"/>
  <c r="U56" i="111"/>
  <c r="Q56" i="111"/>
  <c r="M56" i="111"/>
  <c r="I56" i="111"/>
  <c r="E56" i="111"/>
  <c r="AB56" i="111"/>
  <c r="X56" i="111"/>
  <c r="T56" i="111"/>
  <c r="P56" i="111"/>
  <c r="L56" i="111"/>
  <c r="H56" i="111"/>
  <c r="AA56" i="111"/>
  <c r="W56" i="111"/>
  <c r="S56" i="111"/>
  <c r="O56" i="111"/>
  <c r="K56" i="111"/>
  <c r="G56" i="111"/>
  <c r="Z56" i="111"/>
  <c r="V56" i="111"/>
  <c r="R56" i="111"/>
  <c r="N56" i="111"/>
  <c r="J56" i="111"/>
  <c r="F56" i="111"/>
  <c r="G13" i="110"/>
  <c r="J35" i="110"/>
  <c r="G26" i="110"/>
  <c r="AA56" i="110"/>
  <c r="W56" i="110"/>
  <c r="S56" i="110"/>
  <c r="O56" i="110"/>
  <c r="K56" i="110"/>
  <c r="G56" i="110"/>
  <c r="Z56" i="110"/>
  <c r="V56" i="110"/>
  <c r="R56" i="110"/>
  <c r="N56" i="110"/>
  <c r="J56" i="110"/>
  <c r="F56" i="110"/>
  <c r="AC56" i="110"/>
  <c r="Y56" i="110"/>
  <c r="U56" i="110"/>
  <c r="Q56" i="110"/>
  <c r="M56" i="110"/>
  <c r="I56" i="110"/>
  <c r="E56" i="110"/>
  <c r="AB56" i="110"/>
  <c r="X56" i="110"/>
  <c r="T56" i="110"/>
  <c r="P56" i="110"/>
  <c r="L56" i="110"/>
  <c r="H56" i="110"/>
  <c r="AE69" i="110"/>
  <c r="AH69" i="110"/>
  <c r="AD69" i="110"/>
  <c r="AG69" i="110"/>
  <c r="AF69" i="110"/>
  <c r="D69" i="110"/>
  <c r="D68" i="110" s="1"/>
  <c r="D70" i="110" s="1"/>
  <c r="D72" i="110" s="1"/>
  <c r="G21" i="110"/>
  <c r="AH92" i="110"/>
  <c r="AH66" i="110" s="1"/>
  <c r="AD92" i="110"/>
  <c r="AD66" i="110" s="1"/>
  <c r="Z92" i="110"/>
  <c r="Z66" i="110" s="1"/>
  <c r="V92" i="110"/>
  <c r="V66" i="110" s="1"/>
  <c r="R92" i="110"/>
  <c r="R66" i="110" s="1"/>
  <c r="AH90" i="110"/>
  <c r="AD90" i="110"/>
  <c r="Z90" i="110"/>
  <c r="V90" i="110"/>
  <c r="R90" i="110"/>
  <c r="AG92" i="110"/>
  <c r="AG66" i="110" s="1"/>
  <c r="AC92" i="110"/>
  <c r="AC66" i="110" s="1"/>
  <c r="Y92" i="110"/>
  <c r="Y66" i="110" s="1"/>
  <c r="U92" i="110"/>
  <c r="U66" i="110" s="1"/>
  <c r="AG90" i="110"/>
  <c r="AC90" i="110"/>
  <c r="Y90" i="110"/>
  <c r="U90" i="110"/>
  <c r="AF92" i="110"/>
  <c r="AF66" i="110" s="1"/>
  <c r="AB92" i="110"/>
  <c r="AB66" i="110" s="1"/>
  <c r="X92" i="110"/>
  <c r="X66" i="110" s="1"/>
  <c r="T92" i="110"/>
  <c r="T66" i="110" s="1"/>
  <c r="AF90" i="110"/>
  <c r="AB90" i="110"/>
  <c r="X90" i="110"/>
  <c r="T90" i="110"/>
  <c r="AE92" i="110"/>
  <c r="AE66" i="110" s="1"/>
  <c r="S92" i="110"/>
  <c r="S66" i="110" s="1"/>
  <c r="AE90" i="110"/>
  <c r="AA90" i="110"/>
  <c r="AA92" i="110"/>
  <c r="AA66" i="110" s="1"/>
  <c r="W90" i="110"/>
  <c r="W92" i="110"/>
  <c r="W66" i="110" s="1"/>
  <c r="S90" i="110"/>
  <c r="B31" i="109"/>
  <c r="AD54" i="109" s="1"/>
  <c r="G50" i="109"/>
  <c r="G58" i="109" s="1"/>
  <c r="H50" i="110"/>
  <c r="H58" i="110" s="1"/>
  <c r="AF69" i="101"/>
  <c r="AG69" i="109"/>
  <c r="AF69" i="109"/>
  <c r="D69" i="109"/>
  <c r="D68" i="109" s="1"/>
  <c r="D70" i="109" s="1"/>
  <c r="D72" i="109" s="1"/>
  <c r="AH69" i="109"/>
  <c r="AE69" i="109"/>
  <c r="AD69" i="109"/>
  <c r="G21" i="109"/>
  <c r="G13" i="109"/>
  <c r="AH92" i="109"/>
  <c r="AH66" i="109" s="1"/>
  <c r="AD92" i="109"/>
  <c r="AD66" i="109" s="1"/>
  <c r="Z92" i="109"/>
  <c r="Z66" i="109" s="1"/>
  <c r="V92" i="109"/>
  <c r="V66" i="109" s="1"/>
  <c r="R92" i="109"/>
  <c r="R66" i="109" s="1"/>
  <c r="AG92" i="109"/>
  <c r="AG66" i="109" s="1"/>
  <c r="AC92" i="109"/>
  <c r="AC66" i="109" s="1"/>
  <c r="Y92" i="109"/>
  <c r="Y66" i="109" s="1"/>
  <c r="U92" i="109"/>
  <c r="U66" i="109" s="1"/>
  <c r="Q92" i="109"/>
  <c r="Q66" i="109" s="1"/>
  <c r="AF92" i="109"/>
  <c r="AF66" i="109" s="1"/>
  <c r="AB92" i="109"/>
  <c r="AB66" i="109" s="1"/>
  <c r="X92" i="109"/>
  <c r="X66" i="109" s="1"/>
  <c r="T92" i="109"/>
  <c r="T66" i="109" s="1"/>
  <c r="AF90" i="109"/>
  <c r="AB90" i="109"/>
  <c r="X90" i="109"/>
  <c r="T90" i="109"/>
  <c r="AE92" i="109"/>
  <c r="AE66" i="109" s="1"/>
  <c r="AA92" i="109"/>
  <c r="AA66" i="109" s="1"/>
  <c r="W92" i="109"/>
  <c r="W66" i="109" s="1"/>
  <c r="S92" i="109"/>
  <c r="S66" i="109" s="1"/>
  <c r="AE90" i="109"/>
  <c r="AA90" i="109"/>
  <c r="W90" i="109"/>
  <c r="S90" i="109"/>
  <c r="AD90" i="109"/>
  <c r="V90" i="109"/>
  <c r="AC90" i="109"/>
  <c r="U90" i="109"/>
  <c r="AH90" i="109"/>
  <c r="Z90" i="109"/>
  <c r="R90" i="109"/>
  <c r="AG90" i="109"/>
  <c r="Y90" i="109"/>
  <c r="Q90" i="109"/>
  <c r="AB56" i="109"/>
  <c r="X56" i="109"/>
  <c r="T56" i="109"/>
  <c r="P56" i="109"/>
  <c r="L56" i="109"/>
  <c r="H56" i="109"/>
  <c r="AA56" i="109"/>
  <c r="W56" i="109"/>
  <c r="S56" i="109"/>
  <c r="O56" i="109"/>
  <c r="K56" i="109"/>
  <c r="G56" i="109"/>
  <c r="Z56" i="109"/>
  <c r="V56" i="109"/>
  <c r="R56" i="109"/>
  <c r="N56" i="109"/>
  <c r="J56" i="109"/>
  <c r="F56" i="109"/>
  <c r="AC56" i="109"/>
  <c r="Y56" i="109"/>
  <c r="U56" i="109"/>
  <c r="Q56" i="109"/>
  <c r="M56" i="109"/>
  <c r="I56" i="109"/>
  <c r="E56" i="109"/>
  <c r="J35" i="109"/>
  <c r="G26" i="109"/>
  <c r="B31" i="107"/>
  <c r="AF54" i="107" s="1"/>
  <c r="Z56" i="108"/>
  <c r="V56" i="108"/>
  <c r="R56" i="108"/>
  <c r="N56" i="108"/>
  <c r="J56" i="108"/>
  <c r="F56" i="108"/>
  <c r="AC56" i="108"/>
  <c r="Y56" i="108"/>
  <c r="U56" i="108"/>
  <c r="Q56" i="108"/>
  <c r="M56" i="108"/>
  <c r="I56" i="108"/>
  <c r="E56" i="108"/>
  <c r="AB56" i="108"/>
  <c r="X56" i="108"/>
  <c r="T56" i="108"/>
  <c r="P56" i="108"/>
  <c r="L56" i="108"/>
  <c r="H56" i="108"/>
  <c r="AA56" i="108"/>
  <c r="W56" i="108"/>
  <c r="S56" i="108"/>
  <c r="O56" i="108"/>
  <c r="K56" i="108"/>
  <c r="G56" i="108"/>
  <c r="AH92" i="108"/>
  <c r="AH66" i="108" s="1"/>
  <c r="AD92" i="108"/>
  <c r="AD66" i="108" s="1"/>
  <c r="Z92" i="108"/>
  <c r="Z66" i="108" s="1"/>
  <c r="V92" i="108"/>
  <c r="V66" i="108" s="1"/>
  <c r="R92" i="108"/>
  <c r="R66" i="108" s="1"/>
  <c r="N92" i="108"/>
  <c r="N66" i="108" s="1"/>
  <c r="AG92" i="108"/>
  <c r="AG66" i="108" s="1"/>
  <c r="AC92" i="108"/>
  <c r="AC66" i="108" s="1"/>
  <c r="Y92" i="108"/>
  <c r="Y66" i="108" s="1"/>
  <c r="U92" i="108"/>
  <c r="U66" i="108" s="1"/>
  <c r="Q92" i="108"/>
  <c r="Q66" i="108" s="1"/>
  <c r="AG90" i="108"/>
  <c r="AC90" i="108"/>
  <c r="Y90" i="108"/>
  <c r="U90" i="108"/>
  <c r="Q90" i="108"/>
  <c r="AF92" i="108"/>
  <c r="AF66" i="108" s="1"/>
  <c r="AB92" i="108"/>
  <c r="AB66" i="108" s="1"/>
  <c r="X92" i="108"/>
  <c r="X66" i="108" s="1"/>
  <c r="T92" i="108"/>
  <c r="T66" i="108" s="1"/>
  <c r="P92" i="108"/>
  <c r="P66" i="108" s="1"/>
  <c r="AF90" i="108"/>
  <c r="AB90" i="108"/>
  <c r="X90" i="108"/>
  <c r="T90" i="108"/>
  <c r="P90" i="108"/>
  <c r="S92" i="108"/>
  <c r="S66" i="108" s="1"/>
  <c r="AA90" i="108"/>
  <c r="S90" i="108"/>
  <c r="AE92" i="108"/>
  <c r="AE66" i="108" s="1"/>
  <c r="O92" i="108"/>
  <c r="O66" i="108" s="1"/>
  <c r="AH90" i="108"/>
  <c r="Z90" i="108"/>
  <c r="R90" i="108"/>
  <c r="AA92" i="108"/>
  <c r="AA66" i="108" s="1"/>
  <c r="AE90" i="108"/>
  <c r="W90" i="108"/>
  <c r="O90" i="108"/>
  <c r="W92" i="108"/>
  <c r="W66" i="108" s="1"/>
  <c r="AD90" i="108"/>
  <c r="V90" i="108"/>
  <c r="N90" i="108"/>
  <c r="D104" i="108"/>
  <c r="E222" i="19" s="1"/>
  <c r="D103" i="108"/>
  <c r="E221" i="19" s="1"/>
  <c r="D106" i="108"/>
  <c r="E224" i="19" s="1"/>
  <c r="D102" i="108"/>
  <c r="E220" i="19" s="1"/>
  <c r="D105" i="108"/>
  <c r="E223" i="19" s="1"/>
  <c r="J35" i="108"/>
  <c r="G26" i="108"/>
  <c r="AH69" i="108"/>
  <c r="AD69" i="108"/>
  <c r="AG69" i="108"/>
  <c r="AE69" i="108"/>
  <c r="D69" i="108"/>
  <c r="D68" i="108" s="1"/>
  <c r="D70" i="108" s="1"/>
  <c r="D72" i="108" s="1"/>
  <c r="AF69" i="108"/>
  <c r="G21" i="108"/>
  <c r="G50" i="108"/>
  <c r="G58" i="108" s="1"/>
  <c r="B31" i="106"/>
  <c r="AD54" i="106" s="1"/>
  <c r="AF92" i="107"/>
  <c r="AF66" i="107" s="1"/>
  <c r="AB92" i="107"/>
  <c r="AB66" i="107" s="1"/>
  <c r="X92" i="107"/>
  <c r="X66" i="107" s="1"/>
  <c r="T92" i="107"/>
  <c r="T66" i="107" s="1"/>
  <c r="AF90" i="107"/>
  <c r="AB90" i="107"/>
  <c r="X90" i="107"/>
  <c r="T90" i="107"/>
  <c r="AH92" i="107"/>
  <c r="AH66" i="107" s="1"/>
  <c r="AC92" i="107"/>
  <c r="AC66" i="107" s="1"/>
  <c r="W92" i="107"/>
  <c r="W66" i="107" s="1"/>
  <c r="AD90" i="107"/>
  <c r="Y90" i="107"/>
  <c r="S90" i="107"/>
  <c r="AG92" i="107"/>
  <c r="AG66" i="107" s="1"/>
  <c r="AA92" i="107"/>
  <c r="AA66" i="107" s="1"/>
  <c r="V92" i="107"/>
  <c r="V66" i="107" s="1"/>
  <c r="AH90" i="107"/>
  <c r="AC90" i="107"/>
  <c r="W90" i="107"/>
  <c r="Z92" i="107"/>
  <c r="Z66" i="107" s="1"/>
  <c r="Y92" i="107"/>
  <c r="Y66" i="107" s="1"/>
  <c r="AE90" i="107"/>
  <c r="U90" i="107"/>
  <c r="AE92" i="107"/>
  <c r="AE66" i="107" s="1"/>
  <c r="U92" i="107"/>
  <c r="U66" i="107" s="1"/>
  <c r="AA90" i="107"/>
  <c r="AD92" i="107"/>
  <c r="AD66" i="107" s="1"/>
  <c r="V90" i="107"/>
  <c r="S92" i="107"/>
  <c r="S66" i="107" s="1"/>
  <c r="Z90" i="107"/>
  <c r="AG90" i="107"/>
  <c r="AA56" i="107"/>
  <c r="W56" i="107"/>
  <c r="S56" i="107"/>
  <c r="O56" i="107"/>
  <c r="K56" i="107"/>
  <c r="G56" i="107"/>
  <c r="Z56" i="107"/>
  <c r="V56" i="107"/>
  <c r="R56" i="107"/>
  <c r="N56" i="107"/>
  <c r="J56" i="107"/>
  <c r="F56" i="107"/>
  <c r="AC56" i="107"/>
  <c r="Y56" i="107"/>
  <c r="U56" i="107"/>
  <c r="Q56" i="107"/>
  <c r="M56" i="107"/>
  <c r="I56" i="107"/>
  <c r="E56" i="107"/>
  <c r="AB56" i="107"/>
  <c r="X56" i="107"/>
  <c r="T56" i="107"/>
  <c r="P56" i="107"/>
  <c r="L56" i="107"/>
  <c r="H56" i="107"/>
  <c r="J35" i="107"/>
  <c r="G26" i="107"/>
  <c r="AH69" i="107"/>
  <c r="AD69" i="107"/>
  <c r="AG69" i="107"/>
  <c r="AF69" i="107"/>
  <c r="AE69" i="107"/>
  <c r="G21" i="107"/>
  <c r="D69" i="107"/>
  <c r="D68" i="107" s="1"/>
  <c r="D70" i="107" s="1"/>
  <c r="D72" i="107" s="1"/>
  <c r="G50" i="107"/>
  <c r="G58" i="107" s="1"/>
  <c r="AH69" i="101"/>
  <c r="B31" i="105"/>
  <c r="E54" i="105" s="1"/>
  <c r="AA56" i="106"/>
  <c r="W56" i="106"/>
  <c r="S56" i="106"/>
  <c r="O56" i="106"/>
  <c r="K56" i="106"/>
  <c r="G56" i="106"/>
  <c r="Z56" i="106"/>
  <c r="V56" i="106"/>
  <c r="R56" i="106"/>
  <c r="N56" i="106"/>
  <c r="J56" i="106"/>
  <c r="F56" i="106"/>
  <c r="AC56" i="106"/>
  <c r="Y56" i="106"/>
  <c r="U56" i="106"/>
  <c r="Q56" i="106"/>
  <c r="M56" i="106"/>
  <c r="I56" i="106"/>
  <c r="E56" i="106"/>
  <c r="AB56" i="106"/>
  <c r="X56" i="106"/>
  <c r="T56" i="106"/>
  <c r="P56" i="106"/>
  <c r="L56" i="106"/>
  <c r="H56" i="106"/>
  <c r="J35" i="106"/>
  <c r="G26" i="106"/>
  <c r="D104" i="106"/>
  <c r="E206" i="19" s="1"/>
  <c r="D103" i="106"/>
  <c r="E205" i="19" s="1"/>
  <c r="D106" i="106"/>
  <c r="E208" i="19" s="1"/>
  <c r="D102" i="106"/>
  <c r="E204" i="19" s="1"/>
  <c r="D105" i="106"/>
  <c r="E207" i="19" s="1"/>
  <c r="AH69" i="106"/>
  <c r="AD69" i="106"/>
  <c r="AG69" i="106"/>
  <c r="AF69" i="106"/>
  <c r="D69" i="106"/>
  <c r="D68" i="106" s="1"/>
  <c r="D70" i="106" s="1"/>
  <c r="D72" i="106" s="1"/>
  <c r="AE69" i="106"/>
  <c r="G21" i="106"/>
  <c r="AH92" i="106"/>
  <c r="AH66" i="106" s="1"/>
  <c r="AD92" i="106"/>
  <c r="AD66" i="106" s="1"/>
  <c r="Z92" i="106"/>
  <c r="Z66" i="106" s="1"/>
  <c r="V92" i="106"/>
  <c r="V66" i="106" s="1"/>
  <c r="R92" i="106"/>
  <c r="R66" i="106" s="1"/>
  <c r="AG92" i="106"/>
  <c r="AG66" i="106" s="1"/>
  <c r="AC92" i="106"/>
  <c r="AC66" i="106" s="1"/>
  <c r="Y92" i="106"/>
  <c r="Y66" i="106" s="1"/>
  <c r="U92" i="106"/>
  <c r="U66" i="106" s="1"/>
  <c r="Q92" i="106"/>
  <c r="Q66" i="106" s="1"/>
  <c r="AG90" i="106"/>
  <c r="AC90" i="106"/>
  <c r="Y90" i="106"/>
  <c r="U90" i="106"/>
  <c r="Q90" i="106"/>
  <c r="AF92" i="106"/>
  <c r="AF66" i="106" s="1"/>
  <c r="AB92" i="106"/>
  <c r="AB66" i="106" s="1"/>
  <c r="X92" i="106"/>
  <c r="X66" i="106" s="1"/>
  <c r="T92" i="106"/>
  <c r="T66" i="106" s="1"/>
  <c r="P92" i="106"/>
  <c r="P66" i="106" s="1"/>
  <c r="AF90" i="106"/>
  <c r="AB90" i="106"/>
  <c r="X90" i="106"/>
  <c r="T90" i="106"/>
  <c r="P90" i="106"/>
  <c r="W92" i="106"/>
  <c r="W66" i="106" s="1"/>
  <c r="AH90" i="106"/>
  <c r="Z90" i="106"/>
  <c r="R90" i="106"/>
  <c r="S92" i="106"/>
  <c r="S66" i="106" s="1"/>
  <c r="AE90" i="106"/>
  <c r="W90" i="106"/>
  <c r="AE92" i="106"/>
  <c r="AE66" i="106" s="1"/>
  <c r="AD90" i="106"/>
  <c r="V90" i="106"/>
  <c r="AA92" i="106"/>
  <c r="AA66" i="106" s="1"/>
  <c r="AA90" i="106"/>
  <c r="S90" i="106"/>
  <c r="G50" i="106"/>
  <c r="G58" i="106" s="1"/>
  <c r="G13" i="106"/>
  <c r="AE69" i="101"/>
  <c r="AA56" i="105"/>
  <c r="W56" i="105"/>
  <c r="S56" i="105"/>
  <c r="O56" i="105"/>
  <c r="K56" i="105"/>
  <c r="G56" i="105"/>
  <c r="Z56" i="105"/>
  <c r="V56" i="105"/>
  <c r="R56" i="105"/>
  <c r="N56" i="105"/>
  <c r="J56" i="105"/>
  <c r="F56" i="105"/>
  <c r="AC56" i="105"/>
  <c r="Y56" i="105"/>
  <c r="U56" i="105"/>
  <c r="Q56" i="105"/>
  <c r="M56" i="105"/>
  <c r="I56" i="105"/>
  <c r="E56" i="105"/>
  <c r="AB56" i="105"/>
  <c r="X56" i="105"/>
  <c r="T56" i="105"/>
  <c r="P56" i="105"/>
  <c r="L56" i="105"/>
  <c r="H56" i="105"/>
  <c r="AG69" i="105"/>
  <c r="AD69" i="105"/>
  <c r="AH69" i="105"/>
  <c r="AF69" i="105"/>
  <c r="AE69" i="105"/>
  <c r="D69" i="105"/>
  <c r="D68" i="105" s="1"/>
  <c r="D70" i="105" s="1"/>
  <c r="D72" i="105" s="1"/>
  <c r="G21" i="105"/>
  <c r="AH92" i="105"/>
  <c r="AH66" i="105" s="1"/>
  <c r="AD92" i="105"/>
  <c r="AD66" i="105" s="1"/>
  <c r="Z92" i="105"/>
  <c r="Z66" i="105" s="1"/>
  <c r="V92" i="105"/>
  <c r="V66" i="105" s="1"/>
  <c r="R92" i="105"/>
  <c r="R66" i="105" s="1"/>
  <c r="AG92" i="105"/>
  <c r="AG66" i="105" s="1"/>
  <c r="AC92" i="105"/>
  <c r="AC66" i="105" s="1"/>
  <c r="Y92" i="105"/>
  <c r="Y66" i="105" s="1"/>
  <c r="U92" i="105"/>
  <c r="U66" i="105" s="1"/>
  <c r="Q92" i="105"/>
  <c r="Q66" i="105" s="1"/>
  <c r="AG90" i="105"/>
  <c r="AC90" i="105"/>
  <c r="Y90" i="105"/>
  <c r="U90" i="105"/>
  <c r="Q90" i="105"/>
  <c r="AF92" i="105"/>
  <c r="AF66" i="105" s="1"/>
  <c r="AB92" i="105"/>
  <c r="AB66" i="105" s="1"/>
  <c r="X92" i="105"/>
  <c r="X66" i="105" s="1"/>
  <c r="T92" i="105"/>
  <c r="T66" i="105" s="1"/>
  <c r="P92" i="105"/>
  <c r="P66" i="105" s="1"/>
  <c r="AF90" i="105"/>
  <c r="AB90" i="105"/>
  <c r="X90" i="105"/>
  <c r="T90" i="105"/>
  <c r="P90" i="105"/>
  <c r="AA92" i="105"/>
  <c r="AA66" i="105" s="1"/>
  <c r="AD90" i="105"/>
  <c r="V90" i="105"/>
  <c r="W92" i="105"/>
  <c r="W66" i="105" s="1"/>
  <c r="AA90" i="105"/>
  <c r="S90" i="105"/>
  <c r="S92" i="105"/>
  <c r="S66" i="105" s="1"/>
  <c r="AH90" i="105"/>
  <c r="Z90" i="105"/>
  <c r="R90" i="105"/>
  <c r="AE92" i="105"/>
  <c r="AE66" i="105" s="1"/>
  <c r="AE90" i="105"/>
  <c r="W90" i="105"/>
  <c r="D104" i="105"/>
  <c r="E190" i="19" s="1"/>
  <c r="D103" i="105"/>
  <c r="E189" i="19" s="1"/>
  <c r="D106" i="105"/>
  <c r="E192" i="19" s="1"/>
  <c r="D102" i="105"/>
  <c r="E188" i="19" s="1"/>
  <c r="D105" i="105"/>
  <c r="E191" i="19" s="1"/>
  <c r="B31" i="104"/>
  <c r="AH54" i="104" s="1"/>
  <c r="G13" i="105"/>
  <c r="J35" i="105"/>
  <c r="G26" i="105"/>
  <c r="D104" i="104"/>
  <c r="E158" i="19" s="1"/>
  <c r="D103" i="104"/>
  <c r="E157" i="19" s="1"/>
  <c r="D106" i="104"/>
  <c r="E160" i="19" s="1"/>
  <c r="D102" i="104"/>
  <c r="E156" i="19" s="1"/>
  <c r="D105" i="104"/>
  <c r="E159" i="19" s="1"/>
  <c r="AH92" i="104"/>
  <c r="AH66" i="104" s="1"/>
  <c r="AD92" i="104"/>
  <c r="AD66" i="104" s="1"/>
  <c r="Z92" i="104"/>
  <c r="Z66" i="104" s="1"/>
  <c r="V92" i="104"/>
  <c r="V66" i="104" s="1"/>
  <c r="R92" i="104"/>
  <c r="R66" i="104" s="1"/>
  <c r="AG92" i="104"/>
  <c r="AG66" i="104" s="1"/>
  <c r="AC92" i="104"/>
  <c r="AC66" i="104" s="1"/>
  <c r="Y92" i="104"/>
  <c r="Y66" i="104" s="1"/>
  <c r="U92" i="104"/>
  <c r="U66" i="104" s="1"/>
  <c r="Q92" i="104"/>
  <c r="Q66" i="104" s="1"/>
  <c r="AG90" i="104"/>
  <c r="AC90" i="104"/>
  <c r="Y90" i="104"/>
  <c r="U90" i="104"/>
  <c r="Q90" i="104"/>
  <c r="AF92" i="104"/>
  <c r="AF66" i="104" s="1"/>
  <c r="AB92" i="104"/>
  <c r="AB66" i="104" s="1"/>
  <c r="X92" i="104"/>
  <c r="X66" i="104" s="1"/>
  <c r="T92" i="104"/>
  <c r="T66" i="104" s="1"/>
  <c r="P92" i="104"/>
  <c r="P66" i="104" s="1"/>
  <c r="AF90" i="104"/>
  <c r="AB90" i="104"/>
  <c r="X90" i="104"/>
  <c r="T90" i="104"/>
  <c r="P90" i="104"/>
  <c r="AA92" i="104"/>
  <c r="AA66" i="104" s="1"/>
  <c r="AE90" i="104"/>
  <c r="W90" i="104"/>
  <c r="W92" i="104"/>
  <c r="W66" i="104" s="1"/>
  <c r="AD90" i="104"/>
  <c r="AD91" i="104" s="1"/>
  <c r="AD80" i="104" s="1"/>
  <c r="AD81" i="104" s="1"/>
  <c r="V90" i="104"/>
  <c r="S92" i="104"/>
  <c r="S66" i="104" s="1"/>
  <c r="AA90" i="104"/>
  <c r="S90" i="104"/>
  <c r="AE92" i="104"/>
  <c r="AE66" i="104" s="1"/>
  <c r="AH90" i="104"/>
  <c r="Z90" i="104"/>
  <c r="R90" i="104"/>
  <c r="J35" i="104"/>
  <c r="G26" i="104"/>
  <c r="G13" i="104"/>
  <c r="AE69" i="104"/>
  <c r="AH69" i="104"/>
  <c r="AD69" i="104"/>
  <c r="AG69" i="104"/>
  <c r="AF69" i="104"/>
  <c r="D69" i="104"/>
  <c r="D68" i="104" s="1"/>
  <c r="D70" i="104" s="1"/>
  <c r="D72" i="104" s="1"/>
  <c r="G21" i="104"/>
  <c r="AB56" i="104"/>
  <c r="X56" i="104"/>
  <c r="T56" i="104"/>
  <c r="P56" i="104"/>
  <c r="L56" i="104"/>
  <c r="H56" i="104"/>
  <c r="AA56" i="104"/>
  <c r="W56" i="104"/>
  <c r="S56" i="104"/>
  <c r="O56" i="104"/>
  <c r="K56" i="104"/>
  <c r="G56" i="104"/>
  <c r="Z56" i="104"/>
  <c r="V56" i="104"/>
  <c r="R56" i="104"/>
  <c r="N56" i="104"/>
  <c r="J56" i="104"/>
  <c r="F56" i="104"/>
  <c r="AC56" i="104"/>
  <c r="Y56" i="104"/>
  <c r="U56" i="104"/>
  <c r="Q56" i="104"/>
  <c r="M56" i="104"/>
  <c r="I56" i="104"/>
  <c r="E56" i="104"/>
  <c r="AG69" i="103"/>
  <c r="G21" i="103"/>
  <c r="AD69" i="103"/>
  <c r="D69" i="103"/>
  <c r="D68" i="103" s="1"/>
  <c r="D70" i="103" s="1"/>
  <c r="D72" i="103" s="1"/>
  <c r="AE69" i="103"/>
  <c r="AH69" i="103"/>
  <c r="B31" i="103"/>
  <c r="AF54" i="103" s="1"/>
  <c r="G50" i="103"/>
  <c r="G58" i="103" s="1"/>
  <c r="AH92" i="103"/>
  <c r="AH66" i="103" s="1"/>
  <c r="AD92" i="103"/>
  <c r="AD66" i="103" s="1"/>
  <c r="Z92" i="103"/>
  <c r="Z66" i="103" s="1"/>
  <c r="V92" i="103"/>
  <c r="V66" i="103" s="1"/>
  <c r="R92" i="103"/>
  <c r="R66" i="103" s="1"/>
  <c r="AH90" i="103"/>
  <c r="AD90" i="103"/>
  <c r="Z90" i="103"/>
  <c r="V90" i="103"/>
  <c r="R90" i="103"/>
  <c r="AG92" i="103"/>
  <c r="AG66" i="103" s="1"/>
  <c r="AC92" i="103"/>
  <c r="AC66" i="103" s="1"/>
  <c r="Y92" i="103"/>
  <c r="Y66" i="103" s="1"/>
  <c r="U92" i="103"/>
  <c r="U66" i="103" s="1"/>
  <c r="Q92" i="103"/>
  <c r="Q66" i="103" s="1"/>
  <c r="AG90" i="103"/>
  <c r="AC90" i="103"/>
  <c r="Y90" i="103"/>
  <c r="U90" i="103"/>
  <c r="Q90" i="103"/>
  <c r="AF92" i="103"/>
  <c r="AF66" i="103" s="1"/>
  <c r="AB92" i="103"/>
  <c r="AB66" i="103" s="1"/>
  <c r="X92" i="103"/>
  <c r="X66" i="103" s="1"/>
  <c r="T92" i="103"/>
  <c r="T66" i="103" s="1"/>
  <c r="P92" i="103"/>
  <c r="P66" i="103" s="1"/>
  <c r="AF90" i="103"/>
  <c r="AB90" i="103"/>
  <c r="X90" i="103"/>
  <c r="T90" i="103"/>
  <c r="P90" i="103"/>
  <c r="W92" i="103"/>
  <c r="W66" i="103" s="1"/>
  <c r="S90" i="103"/>
  <c r="S92" i="103"/>
  <c r="S66" i="103" s="1"/>
  <c r="AE90" i="103"/>
  <c r="O90" i="103"/>
  <c r="AE92" i="103"/>
  <c r="AE66" i="103" s="1"/>
  <c r="O92" i="103"/>
  <c r="O66" i="103" s="1"/>
  <c r="AA90" i="103"/>
  <c r="AA92" i="103"/>
  <c r="AA66" i="103" s="1"/>
  <c r="W90" i="103"/>
  <c r="AB56" i="103"/>
  <c r="X56" i="103"/>
  <c r="T56" i="103"/>
  <c r="P56" i="103"/>
  <c r="L56" i="103"/>
  <c r="H56" i="103"/>
  <c r="M56" i="103"/>
  <c r="AA56" i="103"/>
  <c r="W56" i="103"/>
  <c r="S56" i="103"/>
  <c r="O56" i="103"/>
  <c r="K56" i="103"/>
  <c r="G56" i="103"/>
  <c r="AC56" i="103"/>
  <c r="U56" i="103"/>
  <c r="I56" i="103"/>
  <c r="Z56" i="103"/>
  <c r="V56" i="103"/>
  <c r="R56" i="103"/>
  <c r="N56" i="103"/>
  <c r="J56" i="103"/>
  <c r="F56" i="103"/>
  <c r="Y56" i="103"/>
  <c r="Q56" i="103"/>
  <c r="E56" i="103"/>
  <c r="G13" i="103"/>
  <c r="D69" i="101"/>
  <c r="D68" i="101" s="1"/>
  <c r="D70" i="101" s="1"/>
  <c r="D72" i="101" s="1"/>
  <c r="AG69" i="101"/>
  <c r="G21" i="101"/>
  <c r="AD69" i="101"/>
  <c r="AC56" i="102"/>
  <c r="Y56" i="102"/>
  <c r="U56" i="102"/>
  <c r="Q56" i="102"/>
  <c r="M56" i="102"/>
  <c r="I56" i="102"/>
  <c r="E56" i="102"/>
  <c r="AB56" i="102"/>
  <c r="X56" i="102"/>
  <c r="T56" i="102"/>
  <c r="P56" i="102"/>
  <c r="L56" i="102"/>
  <c r="H56" i="102"/>
  <c r="AA56" i="102"/>
  <c r="W56" i="102"/>
  <c r="S56" i="102"/>
  <c r="O56" i="102"/>
  <c r="K56" i="102"/>
  <c r="G56" i="102"/>
  <c r="Z56" i="102"/>
  <c r="V56" i="102"/>
  <c r="R56" i="102"/>
  <c r="N56" i="102"/>
  <c r="J56" i="102"/>
  <c r="F56" i="102"/>
  <c r="J35" i="102"/>
  <c r="G26" i="102"/>
  <c r="G50" i="102"/>
  <c r="G58" i="102" s="1"/>
  <c r="B31" i="102"/>
  <c r="AE101" i="102"/>
  <c r="AE130" i="19" s="1"/>
  <c r="AA101" i="102"/>
  <c r="AA130" i="19" s="1"/>
  <c r="W101" i="102"/>
  <c r="W130" i="19" s="1"/>
  <c r="S101" i="102"/>
  <c r="S130" i="19" s="1"/>
  <c r="O101" i="102"/>
  <c r="O130" i="19" s="1"/>
  <c r="K101" i="102"/>
  <c r="K130" i="19" s="1"/>
  <c r="G101" i="102"/>
  <c r="G130" i="19" s="1"/>
  <c r="AH101" i="102"/>
  <c r="AH130" i="19" s="1"/>
  <c r="AD101" i="102"/>
  <c r="AD130" i="19" s="1"/>
  <c r="Z101" i="102"/>
  <c r="Z130" i="19" s="1"/>
  <c r="V101" i="102"/>
  <c r="V130" i="19" s="1"/>
  <c r="R101" i="102"/>
  <c r="R130" i="19" s="1"/>
  <c r="N101" i="102"/>
  <c r="N130" i="19" s="1"/>
  <c r="J101" i="102"/>
  <c r="J130" i="19" s="1"/>
  <c r="F101" i="102"/>
  <c r="F130" i="19" s="1"/>
  <c r="AF101" i="102"/>
  <c r="AF130" i="19" s="1"/>
  <c r="X101" i="102"/>
  <c r="X130" i="19" s="1"/>
  <c r="P101" i="102"/>
  <c r="P130" i="19" s="1"/>
  <c r="H101" i="102"/>
  <c r="H130" i="19" s="1"/>
  <c r="AC101" i="102"/>
  <c r="AC130" i="19" s="1"/>
  <c r="U101" i="102"/>
  <c r="U130" i="19" s="1"/>
  <c r="M101" i="102"/>
  <c r="M130" i="19" s="1"/>
  <c r="E101" i="102"/>
  <c r="E130" i="19" s="1"/>
  <c r="AB101" i="102"/>
  <c r="AB130" i="19" s="1"/>
  <c r="T101" i="102"/>
  <c r="T130" i="19" s="1"/>
  <c r="L101" i="102"/>
  <c r="L130" i="19" s="1"/>
  <c r="D101" i="102"/>
  <c r="D130" i="19" s="1"/>
  <c r="I101" i="102"/>
  <c r="I130" i="19" s="1"/>
  <c r="AG101" i="102"/>
  <c r="AG130" i="19" s="1"/>
  <c r="Y101" i="102"/>
  <c r="Y130" i="19" s="1"/>
  <c r="Q101" i="102"/>
  <c r="Q130" i="19" s="1"/>
  <c r="AE69" i="102"/>
  <c r="AH69" i="102"/>
  <c r="AD69" i="102"/>
  <c r="AG69" i="102"/>
  <c r="D68" i="102"/>
  <c r="AF69" i="102"/>
  <c r="D69" i="102"/>
  <c r="G21" i="102"/>
  <c r="AH92" i="102"/>
  <c r="AH66" i="102" s="1"/>
  <c r="AD92" i="102"/>
  <c r="AD66" i="102" s="1"/>
  <c r="Z92" i="102"/>
  <c r="Z66" i="102" s="1"/>
  <c r="V92" i="102"/>
  <c r="V66" i="102" s="1"/>
  <c r="R92" i="102"/>
  <c r="R66" i="102" s="1"/>
  <c r="AH90" i="102"/>
  <c r="AD90" i="102"/>
  <c r="Z90" i="102"/>
  <c r="V90" i="102"/>
  <c r="R90" i="102"/>
  <c r="AG92" i="102"/>
  <c r="AG66" i="102" s="1"/>
  <c r="AC92" i="102"/>
  <c r="AC66" i="102" s="1"/>
  <c r="Y92" i="102"/>
  <c r="Y66" i="102" s="1"/>
  <c r="U92" i="102"/>
  <c r="U66" i="102" s="1"/>
  <c r="Q92" i="102"/>
  <c r="Q66" i="102" s="1"/>
  <c r="AG90" i="102"/>
  <c r="AC90" i="102"/>
  <c r="Y90" i="102"/>
  <c r="U90" i="102"/>
  <c r="Q90" i="102"/>
  <c r="AF92" i="102"/>
  <c r="AF66" i="102" s="1"/>
  <c r="X92" i="102"/>
  <c r="X66" i="102" s="1"/>
  <c r="AB90" i="102"/>
  <c r="T90" i="102"/>
  <c r="AE92" i="102"/>
  <c r="AE66" i="102" s="1"/>
  <c r="W92" i="102"/>
  <c r="W66" i="102" s="1"/>
  <c r="AA90" i="102"/>
  <c r="S90" i="102"/>
  <c r="AB92" i="102"/>
  <c r="AB66" i="102" s="1"/>
  <c r="T92" i="102"/>
  <c r="T66" i="102" s="1"/>
  <c r="AF90" i="102"/>
  <c r="X90" i="102"/>
  <c r="AE90" i="102"/>
  <c r="AA92" i="102"/>
  <c r="AA66" i="102" s="1"/>
  <c r="W90" i="102"/>
  <c r="S92" i="102"/>
  <c r="S66" i="102" s="1"/>
  <c r="G13" i="102"/>
  <c r="B31" i="101"/>
  <c r="AH54" i="101" s="1"/>
  <c r="G13" i="101"/>
  <c r="AH92" i="101"/>
  <c r="AH66" i="101" s="1"/>
  <c r="AD92" i="101"/>
  <c r="AD66" i="101" s="1"/>
  <c r="Z92" i="101"/>
  <c r="Z66" i="101" s="1"/>
  <c r="V92" i="101"/>
  <c r="V66" i="101" s="1"/>
  <c r="R92" i="101"/>
  <c r="R66" i="101" s="1"/>
  <c r="AG92" i="101"/>
  <c r="AG66" i="101" s="1"/>
  <c r="AC92" i="101"/>
  <c r="AC66" i="101" s="1"/>
  <c r="Y92" i="101"/>
  <c r="Y66" i="101" s="1"/>
  <c r="U92" i="101"/>
  <c r="U66" i="101" s="1"/>
  <c r="Q92" i="101"/>
  <c r="Q66" i="101" s="1"/>
  <c r="AG90" i="101"/>
  <c r="AF92" i="101"/>
  <c r="AF66" i="101" s="1"/>
  <c r="AB92" i="101"/>
  <c r="AB66" i="101" s="1"/>
  <c r="X92" i="101"/>
  <c r="X66" i="101" s="1"/>
  <c r="T92" i="101"/>
  <c r="T66" i="101" s="1"/>
  <c r="P92" i="101"/>
  <c r="P66" i="101" s="1"/>
  <c r="AF90" i="101"/>
  <c r="AB90" i="101"/>
  <c r="X90" i="101"/>
  <c r="T90" i="101"/>
  <c r="P90" i="101"/>
  <c r="AA92" i="101"/>
  <c r="AA66" i="101" s="1"/>
  <c r="AD90" i="101"/>
  <c r="Y90" i="101"/>
  <c r="Y91" i="101" s="1"/>
  <c r="Y80" i="101" s="1"/>
  <c r="Y81" i="101" s="1"/>
  <c r="S90" i="101"/>
  <c r="W92" i="101"/>
  <c r="W66" i="101" s="1"/>
  <c r="AC90" i="101"/>
  <c r="W90" i="101"/>
  <c r="R90" i="101"/>
  <c r="S92" i="101"/>
  <c r="S66" i="101" s="1"/>
  <c r="AH90" i="101"/>
  <c r="AA90" i="101"/>
  <c r="V90" i="101"/>
  <c r="Q90" i="101"/>
  <c r="AE92" i="101"/>
  <c r="AE66" i="101" s="1"/>
  <c r="AE90" i="101"/>
  <c r="O92" i="101"/>
  <c r="O66" i="101" s="1"/>
  <c r="Z90" i="101"/>
  <c r="U90" i="101"/>
  <c r="O90" i="101"/>
  <c r="AB56" i="101"/>
  <c r="X56" i="101"/>
  <c r="T56" i="101"/>
  <c r="P56" i="101"/>
  <c r="L56" i="101"/>
  <c r="H56" i="101"/>
  <c r="U56" i="101"/>
  <c r="I56" i="101"/>
  <c r="AA56" i="101"/>
  <c r="W56" i="101"/>
  <c r="S56" i="101"/>
  <c r="O56" i="101"/>
  <c r="K56" i="101"/>
  <c r="G56" i="101"/>
  <c r="AC56" i="101"/>
  <c r="Q56" i="101"/>
  <c r="E56" i="101"/>
  <c r="Z56" i="101"/>
  <c r="V56" i="101"/>
  <c r="R56" i="101"/>
  <c r="N56" i="101"/>
  <c r="J56" i="101"/>
  <c r="F56" i="101"/>
  <c r="Y56" i="101"/>
  <c r="M56" i="101"/>
  <c r="H50" i="101"/>
  <c r="H58" i="101" s="1"/>
  <c r="B31" i="100"/>
  <c r="E54" i="100" s="1"/>
  <c r="B31" i="98"/>
  <c r="AA56" i="100"/>
  <c r="W56" i="100"/>
  <c r="S56" i="100"/>
  <c r="O56" i="100"/>
  <c r="K56" i="100"/>
  <c r="G56" i="100"/>
  <c r="Z56" i="100"/>
  <c r="V56" i="100"/>
  <c r="R56" i="100"/>
  <c r="N56" i="100"/>
  <c r="J56" i="100"/>
  <c r="F56" i="100"/>
  <c r="AC56" i="100"/>
  <c r="U56" i="100"/>
  <c r="M56" i="100"/>
  <c r="E56" i="100"/>
  <c r="X56" i="100"/>
  <c r="L56" i="100"/>
  <c r="T56" i="100"/>
  <c r="I56" i="100"/>
  <c r="AB56" i="100"/>
  <c r="Q56" i="100"/>
  <c r="H56" i="100"/>
  <c r="Y56" i="100"/>
  <c r="P56" i="100"/>
  <c r="B31" i="99"/>
  <c r="AD54" i="99" s="1"/>
  <c r="AH92" i="100"/>
  <c r="AH66" i="100" s="1"/>
  <c r="AD92" i="100"/>
  <c r="AD66" i="100" s="1"/>
  <c r="Z92" i="100"/>
  <c r="Z66" i="100" s="1"/>
  <c r="V92" i="100"/>
  <c r="V66" i="100" s="1"/>
  <c r="AH90" i="100"/>
  <c r="AD90" i="100"/>
  <c r="Z90" i="100"/>
  <c r="V90" i="100"/>
  <c r="AG92" i="100"/>
  <c r="AG66" i="100" s="1"/>
  <c r="AB92" i="100"/>
  <c r="AB66" i="100" s="1"/>
  <c r="W92" i="100"/>
  <c r="W66" i="100" s="1"/>
  <c r="AC90" i="100"/>
  <c r="X90" i="100"/>
  <c r="S90" i="100"/>
  <c r="AF92" i="100"/>
  <c r="AF66" i="100" s="1"/>
  <c r="AA92" i="100"/>
  <c r="AA66" i="100" s="1"/>
  <c r="U92" i="100"/>
  <c r="U66" i="100" s="1"/>
  <c r="AG90" i="100"/>
  <c r="AB90" i="100"/>
  <c r="W90" i="100"/>
  <c r="AC92" i="100"/>
  <c r="AC66" i="100" s="1"/>
  <c r="S92" i="100"/>
  <c r="S66" i="100" s="1"/>
  <c r="Y90" i="100"/>
  <c r="Y92" i="100"/>
  <c r="Y66" i="100" s="1"/>
  <c r="AF90" i="100"/>
  <c r="U90" i="100"/>
  <c r="AE92" i="100"/>
  <c r="AE66" i="100" s="1"/>
  <c r="AA90" i="100"/>
  <c r="X92" i="100"/>
  <c r="X66" i="100" s="1"/>
  <c r="T90" i="100"/>
  <c r="AE90" i="100"/>
  <c r="T92" i="100"/>
  <c r="T66" i="100" s="1"/>
  <c r="AG69" i="100"/>
  <c r="AC69" i="100"/>
  <c r="Y69" i="100"/>
  <c r="U69" i="100"/>
  <c r="Q69" i="100"/>
  <c r="M69" i="100"/>
  <c r="I69" i="100"/>
  <c r="E69" i="100"/>
  <c r="AF68" i="100"/>
  <c r="AB68" i="100"/>
  <c r="X68" i="100"/>
  <c r="T68" i="100"/>
  <c r="P68" i="100"/>
  <c r="L68" i="100"/>
  <c r="H68" i="100"/>
  <c r="D68" i="100"/>
  <c r="AE64" i="100"/>
  <c r="AA64" i="100"/>
  <c r="W64" i="100"/>
  <c r="S64" i="100"/>
  <c r="O64" i="100"/>
  <c r="K64" i="100"/>
  <c r="G64" i="100"/>
  <c r="D75" i="100"/>
  <c r="AH69" i="100"/>
  <c r="AB69" i="100"/>
  <c r="W69" i="100"/>
  <c r="R69" i="100"/>
  <c r="L69" i="100"/>
  <c r="G69" i="100"/>
  <c r="AG68" i="100"/>
  <c r="AA68" i="100"/>
  <c r="V68" i="100"/>
  <c r="Q68" i="100"/>
  <c r="K68" i="100"/>
  <c r="F68" i="100"/>
  <c r="AG64" i="100"/>
  <c r="AB64" i="100"/>
  <c r="V64" i="100"/>
  <c r="Q64" i="100"/>
  <c r="L64" i="100"/>
  <c r="F64" i="100"/>
  <c r="AF69" i="100"/>
  <c r="AA69" i="100"/>
  <c r="V69" i="100"/>
  <c r="P69" i="100"/>
  <c r="K69" i="100"/>
  <c r="F69" i="100"/>
  <c r="AE68" i="100"/>
  <c r="Z68" i="100"/>
  <c r="U68" i="100"/>
  <c r="O68" i="100"/>
  <c r="J68" i="100"/>
  <c r="E68" i="100"/>
  <c r="AF64" i="100"/>
  <c r="Z64" i="100"/>
  <c r="U64" i="100"/>
  <c r="P64" i="100"/>
  <c r="J64" i="100"/>
  <c r="E64" i="100"/>
  <c r="Z69" i="100"/>
  <c r="O69" i="100"/>
  <c r="D69" i="100"/>
  <c r="Y68" i="100"/>
  <c r="N68" i="100"/>
  <c r="AD64" i="100"/>
  <c r="T64" i="100"/>
  <c r="I64" i="100"/>
  <c r="T69" i="100"/>
  <c r="H69" i="100"/>
  <c r="W68" i="100"/>
  <c r="I68" i="100"/>
  <c r="AH64" i="100"/>
  <c r="R64" i="100"/>
  <c r="N64" i="100"/>
  <c r="G21" i="100"/>
  <c r="H14" i="100"/>
  <c r="G22" i="100" s="1"/>
  <c r="AD69" i="100"/>
  <c r="N69" i="100"/>
  <c r="AD68" i="100"/>
  <c r="R68" i="100"/>
  <c r="Y64" i="100"/>
  <c r="M64" i="100"/>
  <c r="X69" i="100"/>
  <c r="J69" i="100"/>
  <c r="AC68" i="100"/>
  <c r="M68" i="100"/>
  <c r="X64" i="100"/>
  <c r="H64" i="100"/>
  <c r="AE69" i="100"/>
  <c r="S69" i="100"/>
  <c r="AH68" i="100"/>
  <c r="S68" i="100"/>
  <c r="G68" i="100"/>
  <c r="AC64" i="100"/>
  <c r="AE101" i="100"/>
  <c r="AE114" i="19" s="1"/>
  <c r="AA101" i="100"/>
  <c r="AA114" i="19" s="1"/>
  <c r="W101" i="100"/>
  <c r="W114" i="19" s="1"/>
  <c r="S101" i="100"/>
  <c r="S114" i="19" s="1"/>
  <c r="O101" i="100"/>
  <c r="O114" i="19" s="1"/>
  <c r="K101" i="100"/>
  <c r="K114" i="19" s="1"/>
  <c r="G101" i="100"/>
  <c r="G114" i="19" s="1"/>
  <c r="AH101" i="100"/>
  <c r="AH114" i="19" s="1"/>
  <c r="AC101" i="100"/>
  <c r="AC114" i="19" s="1"/>
  <c r="X101" i="100"/>
  <c r="X114" i="19" s="1"/>
  <c r="R101" i="100"/>
  <c r="R114" i="19" s="1"/>
  <c r="M101" i="100"/>
  <c r="M114" i="19" s="1"/>
  <c r="H101" i="100"/>
  <c r="H114" i="19" s="1"/>
  <c r="AG101" i="100"/>
  <c r="AG114" i="19" s="1"/>
  <c r="AB101" i="100"/>
  <c r="AB114" i="19" s="1"/>
  <c r="V101" i="100"/>
  <c r="V114" i="19" s="1"/>
  <c r="Q101" i="100"/>
  <c r="Q114" i="19" s="1"/>
  <c r="L101" i="100"/>
  <c r="L114" i="19" s="1"/>
  <c r="F101" i="100"/>
  <c r="F114" i="19" s="1"/>
  <c r="Z101" i="100"/>
  <c r="Z114" i="19" s="1"/>
  <c r="P101" i="100"/>
  <c r="P114" i="19" s="1"/>
  <c r="E101" i="100"/>
  <c r="E114" i="19" s="1"/>
  <c r="Y101" i="100"/>
  <c r="Y114" i="19" s="1"/>
  <c r="N101" i="100"/>
  <c r="N114" i="19" s="1"/>
  <c r="D101" i="100"/>
  <c r="D114" i="19" s="1"/>
  <c r="AD101" i="100"/>
  <c r="AD114" i="19" s="1"/>
  <c r="I101" i="100"/>
  <c r="I114" i="19" s="1"/>
  <c r="U101" i="100"/>
  <c r="U114" i="19" s="1"/>
  <c r="T101" i="100"/>
  <c r="T114" i="19" s="1"/>
  <c r="AF101" i="100"/>
  <c r="AF114" i="19" s="1"/>
  <c r="J101" i="100"/>
  <c r="J114" i="19" s="1"/>
  <c r="H50" i="100"/>
  <c r="H58" i="100" s="1"/>
  <c r="G26" i="100"/>
  <c r="J35" i="100"/>
  <c r="G13" i="97"/>
  <c r="G13" i="99"/>
  <c r="AC56" i="99"/>
  <c r="Y56" i="99"/>
  <c r="U56" i="99"/>
  <c r="Q56" i="99"/>
  <c r="M56" i="99"/>
  <c r="I56" i="99"/>
  <c r="E56" i="99"/>
  <c r="AB56" i="99"/>
  <c r="X56" i="99"/>
  <c r="T56" i="99"/>
  <c r="P56" i="99"/>
  <c r="L56" i="99"/>
  <c r="H56" i="99"/>
  <c r="AA56" i="99"/>
  <c r="W56" i="99"/>
  <c r="S56" i="99"/>
  <c r="O56" i="99"/>
  <c r="K56" i="99"/>
  <c r="G56" i="99"/>
  <c r="Z56" i="99"/>
  <c r="V56" i="99"/>
  <c r="R56" i="99"/>
  <c r="N56" i="99"/>
  <c r="J56" i="99"/>
  <c r="F56" i="99"/>
  <c r="H50" i="99"/>
  <c r="H58" i="99" s="1"/>
  <c r="J35" i="99"/>
  <c r="G26" i="99"/>
  <c r="AH92" i="99"/>
  <c r="AH66" i="99" s="1"/>
  <c r="AD92" i="99"/>
  <c r="AD66" i="99" s="1"/>
  <c r="Z92" i="99"/>
  <c r="Z66" i="99" s="1"/>
  <c r="V92" i="99"/>
  <c r="V66" i="99" s="1"/>
  <c r="R92" i="99"/>
  <c r="R66" i="99" s="1"/>
  <c r="AG92" i="99"/>
  <c r="AG66" i="99" s="1"/>
  <c r="AC92" i="99"/>
  <c r="AC66" i="99" s="1"/>
  <c r="Y92" i="99"/>
  <c r="Y66" i="99" s="1"/>
  <c r="U92" i="99"/>
  <c r="U66" i="99" s="1"/>
  <c r="Q92" i="99"/>
  <c r="Q66" i="99" s="1"/>
  <c r="AG90" i="99"/>
  <c r="AC90" i="99"/>
  <c r="AF92" i="99"/>
  <c r="AF66" i="99" s="1"/>
  <c r="AB92" i="99"/>
  <c r="AB66" i="99" s="1"/>
  <c r="X92" i="99"/>
  <c r="X66" i="99" s="1"/>
  <c r="T92" i="99"/>
  <c r="T66" i="99" s="1"/>
  <c r="P92" i="99"/>
  <c r="P66" i="99" s="1"/>
  <c r="AF90" i="99"/>
  <c r="AB90" i="99"/>
  <c r="X90" i="99"/>
  <c r="T90" i="99"/>
  <c r="P90" i="99"/>
  <c r="AE92" i="99"/>
  <c r="AE66" i="99" s="1"/>
  <c r="AA92" i="99"/>
  <c r="AA66" i="99" s="1"/>
  <c r="W92" i="99"/>
  <c r="W66" i="99" s="1"/>
  <c r="S92" i="99"/>
  <c r="S66" i="99" s="1"/>
  <c r="AE90" i="99"/>
  <c r="AA90" i="99"/>
  <c r="W90" i="99"/>
  <c r="S90" i="99"/>
  <c r="Y90" i="99"/>
  <c r="Q90" i="99"/>
  <c r="AH90" i="99"/>
  <c r="V90" i="99"/>
  <c r="AD90" i="99"/>
  <c r="U90" i="99"/>
  <c r="Z90" i="99"/>
  <c r="R90" i="99"/>
  <c r="AG69" i="99"/>
  <c r="AF69" i="99"/>
  <c r="D69" i="99"/>
  <c r="D68" i="99" s="1"/>
  <c r="AE69" i="99"/>
  <c r="AH69" i="99"/>
  <c r="AD69" i="99"/>
  <c r="G21" i="99"/>
  <c r="G13" i="98"/>
  <c r="AH92" i="98"/>
  <c r="AH66" i="98" s="1"/>
  <c r="AD92" i="98"/>
  <c r="AD66" i="98" s="1"/>
  <c r="Z92" i="98"/>
  <c r="Z66" i="98" s="1"/>
  <c r="V92" i="98"/>
  <c r="V66" i="98" s="1"/>
  <c r="R92" i="98"/>
  <c r="R66" i="98" s="1"/>
  <c r="AH90" i="98"/>
  <c r="AD90" i="98"/>
  <c r="Z90" i="98"/>
  <c r="V90" i="98"/>
  <c r="R90" i="98"/>
  <c r="AF92" i="98"/>
  <c r="AF66" i="98" s="1"/>
  <c r="AB92" i="98"/>
  <c r="AB66" i="98" s="1"/>
  <c r="X92" i="98"/>
  <c r="X66" i="98" s="1"/>
  <c r="T92" i="98"/>
  <c r="T66" i="98" s="1"/>
  <c r="P92" i="98"/>
  <c r="P66" i="98" s="1"/>
  <c r="AF90" i="98"/>
  <c r="AB90" i="98"/>
  <c r="X90" i="98"/>
  <c r="T90" i="98"/>
  <c r="P90" i="98"/>
  <c r="AC92" i="98"/>
  <c r="AC66" i="98" s="1"/>
  <c r="U92" i="98"/>
  <c r="U66" i="98" s="1"/>
  <c r="AG90" i="98"/>
  <c r="Y90" i="98"/>
  <c r="Q90" i="98"/>
  <c r="AA92" i="98"/>
  <c r="AA66" i="98" s="1"/>
  <c r="S92" i="98"/>
  <c r="S66" i="98" s="1"/>
  <c r="AE90" i="98"/>
  <c r="W90" i="98"/>
  <c r="O90" i="98"/>
  <c r="AG92" i="98"/>
  <c r="AG66" i="98" s="1"/>
  <c r="Y92" i="98"/>
  <c r="Y66" i="98" s="1"/>
  <c r="Q92" i="98"/>
  <c r="Q66" i="98" s="1"/>
  <c r="AC90" i="98"/>
  <c r="U90" i="98"/>
  <c r="AE92" i="98"/>
  <c r="AE66" i="98" s="1"/>
  <c r="AA90" i="98"/>
  <c r="W92" i="98"/>
  <c r="W66" i="98" s="1"/>
  <c r="S90" i="98"/>
  <c r="O92" i="98"/>
  <c r="O66" i="98" s="1"/>
  <c r="AC56" i="98"/>
  <c r="Y56" i="98"/>
  <c r="U56" i="98"/>
  <c r="Q56" i="98"/>
  <c r="M56" i="98"/>
  <c r="I56" i="98"/>
  <c r="E56" i="98"/>
  <c r="AA56" i="98"/>
  <c r="W56" i="98"/>
  <c r="S56" i="98"/>
  <c r="O56" i="98"/>
  <c r="K56" i="98"/>
  <c r="G56" i="98"/>
  <c r="AB56" i="98"/>
  <c r="T56" i="98"/>
  <c r="L56" i="98"/>
  <c r="F56" i="98"/>
  <c r="Z56" i="98"/>
  <c r="R56" i="98"/>
  <c r="J56" i="98"/>
  <c r="N56" i="98"/>
  <c r="X56" i="98"/>
  <c r="P56" i="98"/>
  <c r="H56" i="98"/>
  <c r="V56" i="98"/>
  <c r="AH69" i="98"/>
  <c r="AD69" i="98"/>
  <c r="AG69" i="98"/>
  <c r="AF69" i="98"/>
  <c r="D69" i="98"/>
  <c r="D68" i="98" s="1"/>
  <c r="D70" i="98" s="1"/>
  <c r="D72" i="98" s="1"/>
  <c r="G21" i="98"/>
  <c r="H14" i="98"/>
  <c r="G22" i="98" s="1"/>
  <c r="AE69" i="98"/>
  <c r="AE68" i="98" s="1"/>
  <c r="AH68" i="98"/>
  <c r="AG68" i="98"/>
  <c r="J35" i="98"/>
  <c r="G26" i="98"/>
  <c r="B31" i="97"/>
  <c r="AG54" i="97" s="1"/>
  <c r="AE69" i="97"/>
  <c r="AH69" i="97"/>
  <c r="AD69" i="97"/>
  <c r="D69" i="97"/>
  <c r="D68" i="97" s="1"/>
  <c r="AG69" i="97"/>
  <c r="AF69" i="97"/>
  <c r="G21" i="97"/>
  <c r="AA56" i="97"/>
  <c r="W56" i="97"/>
  <c r="S56" i="97"/>
  <c r="O56" i="97"/>
  <c r="K56" i="97"/>
  <c r="G56" i="97"/>
  <c r="Z56" i="97"/>
  <c r="V56" i="97"/>
  <c r="R56" i="97"/>
  <c r="N56" i="97"/>
  <c r="J56" i="97"/>
  <c r="F56" i="97"/>
  <c r="Y56" i="97"/>
  <c r="Q56" i="97"/>
  <c r="I56" i="97"/>
  <c r="X56" i="97"/>
  <c r="P56" i="97"/>
  <c r="H56" i="97"/>
  <c r="AC56" i="97"/>
  <c r="U56" i="97"/>
  <c r="M56" i="97"/>
  <c r="E56" i="97"/>
  <c r="AB56" i="97"/>
  <c r="T56" i="97"/>
  <c r="L56" i="97"/>
  <c r="AH92" i="97"/>
  <c r="AH66" i="97" s="1"/>
  <c r="AD92" i="97"/>
  <c r="AD66" i="97" s="1"/>
  <c r="Z92" i="97"/>
  <c r="Z66" i="97" s="1"/>
  <c r="V92" i="97"/>
  <c r="V66" i="97" s="1"/>
  <c r="R92" i="97"/>
  <c r="R66" i="97" s="1"/>
  <c r="AH90" i="97"/>
  <c r="AD90" i="97"/>
  <c r="AG92" i="97"/>
  <c r="AG66" i="97" s="1"/>
  <c r="AC92" i="97"/>
  <c r="AC66" i="97" s="1"/>
  <c r="Y92" i="97"/>
  <c r="Y66" i="97" s="1"/>
  <c r="U92" i="97"/>
  <c r="U66" i="97" s="1"/>
  <c r="Q92" i="97"/>
  <c r="Q66" i="97" s="1"/>
  <c r="AG90" i="97"/>
  <c r="AC90" i="97"/>
  <c r="Y90" i="97"/>
  <c r="U90" i="97"/>
  <c r="Q90" i="97"/>
  <c r="AF92" i="97"/>
  <c r="AF66" i="97" s="1"/>
  <c r="AB92" i="97"/>
  <c r="AB66" i="97" s="1"/>
  <c r="X92" i="97"/>
  <c r="X66" i="97" s="1"/>
  <c r="T92" i="97"/>
  <c r="T66" i="97" s="1"/>
  <c r="P92" i="97"/>
  <c r="P66" i="97" s="1"/>
  <c r="AF90" i="97"/>
  <c r="AB90" i="97"/>
  <c r="X90" i="97"/>
  <c r="T90" i="97"/>
  <c r="P90" i="97"/>
  <c r="AE92" i="97"/>
  <c r="AE66" i="97" s="1"/>
  <c r="AA92" i="97"/>
  <c r="AA66" i="97" s="1"/>
  <c r="W92" i="97"/>
  <c r="W66" i="97" s="1"/>
  <c r="S92" i="97"/>
  <c r="S66" i="97" s="1"/>
  <c r="AE90" i="97"/>
  <c r="AA90" i="97"/>
  <c r="W90" i="97"/>
  <c r="S90" i="97"/>
  <c r="R90" i="97"/>
  <c r="Z90" i="97"/>
  <c r="V90" i="97"/>
  <c r="H50" i="97"/>
  <c r="H58" i="97" s="1"/>
  <c r="G13" i="94"/>
  <c r="B31" i="94"/>
  <c r="F54" i="94" s="1"/>
  <c r="J35" i="97"/>
  <c r="G26" i="97"/>
  <c r="B31" i="96"/>
  <c r="AG54" i="96" s="1"/>
  <c r="AG55" i="96" s="1"/>
  <c r="G13" i="96"/>
  <c r="AD62" i="92"/>
  <c r="AH62" i="92"/>
  <c r="AB56" i="96"/>
  <c r="X56" i="96"/>
  <c r="T56" i="96"/>
  <c r="P56" i="96"/>
  <c r="L56" i="96"/>
  <c r="H56" i="96"/>
  <c r="AA56" i="96"/>
  <c r="W56" i="96"/>
  <c r="S56" i="96"/>
  <c r="O56" i="96"/>
  <c r="K56" i="96"/>
  <c r="G56" i="96"/>
  <c r="AC56" i="96"/>
  <c r="U56" i="96"/>
  <c r="M56" i="96"/>
  <c r="E56" i="96"/>
  <c r="Z56" i="96"/>
  <c r="R56" i="96"/>
  <c r="J56" i="96"/>
  <c r="Y56" i="96"/>
  <c r="Q56" i="96"/>
  <c r="I56" i="96"/>
  <c r="V56" i="96"/>
  <c r="N56" i="96"/>
  <c r="F56" i="96"/>
  <c r="J35" i="96"/>
  <c r="G26" i="96"/>
  <c r="AG69" i="96"/>
  <c r="AF69" i="96"/>
  <c r="D69" i="96"/>
  <c r="D68" i="96" s="1"/>
  <c r="D70" i="96" s="1"/>
  <c r="D72" i="96" s="1"/>
  <c r="AE69" i="96"/>
  <c r="AH69" i="96"/>
  <c r="AD69" i="96"/>
  <c r="G21" i="96"/>
  <c r="AH92" i="96"/>
  <c r="AH66" i="96" s="1"/>
  <c r="AD92" i="96"/>
  <c r="AD66" i="96" s="1"/>
  <c r="Z92" i="96"/>
  <c r="Z66" i="96" s="1"/>
  <c r="V92" i="96"/>
  <c r="V66" i="96" s="1"/>
  <c r="R92" i="96"/>
  <c r="R66" i="96" s="1"/>
  <c r="AG92" i="96"/>
  <c r="AG66" i="96" s="1"/>
  <c r="AC92" i="96"/>
  <c r="AC66" i="96" s="1"/>
  <c r="Y92" i="96"/>
  <c r="Y66" i="96" s="1"/>
  <c r="U92" i="96"/>
  <c r="U66" i="96" s="1"/>
  <c r="Q92" i="96"/>
  <c r="Q66" i="96" s="1"/>
  <c r="AG90" i="96"/>
  <c r="AC90" i="96"/>
  <c r="Y90" i="96"/>
  <c r="U90" i="96"/>
  <c r="AF92" i="96"/>
  <c r="AF66" i="96" s="1"/>
  <c r="AB92" i="96"/>
  <c r="AB66" i="96" s="1"/>
  <c r="X92" i="96"/>
  <c r="X66" i="96" s="1"/>
  <c r="T92" i="96"/>
  <c r="T66" i="96" s="1"/>
  <c r="P92" i="96"/>
  <c r="P66" i="96" s="1"/>
  <c r="AF90" i="96"/>
  <c r="AB90" i="96"/>
  <c r="X90" i="96"/>
  <c r="T90" i="96"/>
  <c r="P90" i="96"/>
  <c r="AE92" i="96"/>
  <c r="AE66" i="96" s="1"/>
  <c r="AA92" i="96"/>
  <c r="AA66" i="96" s="1"/>
  <c r="W92" i="96"/>
  <c r="W66" i="96" s="1"/>
  <c r="S92" i="96"/>
  <c r="S66" i="96" s="1"/>
  <c r="O92" i="96"/>
  <c r="O66" i="96" s="1"/>
  <c r="AE90" i="96"/>
  <c r="AA90" i="96"/>
  <c r="W90" i="96"/>
  <c r="S90" i="96"/>
  <c r="O90" i="96"/>
  <c r="AH90" i="96"/>
  <c r="R90" i="96"/>
  <c r="AD90" i="96"/>
  <c r="Q90" i="96"/>
  <c r="Q91" i="96" s="1"/>
  <c r="Q80" i="96" s="1"/>
  <c r="Q81" i="96" s="1"/>
  <c r="Z90" i="96"/>
  <c r="V90" i="96"/>
  <c r="AG62" i="92"/>
  <c r="G50" i="96"/>
  <c r="G58" i="96" s="1"/>
  <c r="B31" i="95"/>
  <c r="AD54" i="95" s="1"/>
  <c r="AH69" i="95"/>
  <c r="AD69" i="95"/>
  <c r="AG69" i="95"/>
  <c r="AF69" i="95"/>
  <c r="D69" i="95"/>
  <c r="D68" i="95" s="1"/>
  <c r="AE69" i="95"/>
  <c r="G21" i="95"/>
  <c r="G13" i="95"/>
  <c r="AA56" i="95"/>
  <c r="W56" i="95"/>
  <c r="S56" i="95"/>
  <c r="Z56" i="95"/>
  <c r="V56" i="95"/>
  <c r="R56" i="95"/>
  <c r="Y56" i="95"/>
  <c r="Q56" i="95"/>
  <c r="M56" i="95"/>
  <c r="I56" i="95"/>
  <c r="E56" i="95"/>
  <c r="X56" i="95"/>
  <c r="P56" i="95"/>
  <c r="L56" i="95"/>
  <c r="H56" i="95"/>
  <c r="AC56" i="95"/>
  <c r="U56" i="95"/>
  <c r="O56" i="95"/>
  <c r="K56" i="95"/>
  <c r="G56" i="95"/>
  <c r="AB56" i="95"/>
  <c r="T56" i="95"/>
  <c r="N56" i="95"/>
  <c r="J56" i="95"/>
  <c r="F56" i="95"/>
  <c r="AH92" i="95"/>
  <c r="AH66" i="95" s="1"/>
  <c r="AD92" i="95"/>
  <c r="AD66" i="95" s="1"/>
  <c r="Z92" i="95"/>
  <c r="Z66" i="95" s="1"/>
  <c r="V92" i="95"/>
  <c r="V66" i="95" s="1"/>
  <c r="R92" i="95"/>
  <c r="R66" i="95" s="1"/>
  <c r="AH90" i="95"/>
  <c r="AD90" i="95"/>
  <c r="Z90" i="95"/>
  <c r="AG92" i="95"/>
  <c r="AG66" i="95" s="1"/>
  <c r="AC92" i="95"/>
  <c r="AC66" i="95" s="1"/>
  <c r="Y92" i="95"/>
  <c r="Y66" i="95" s="1"/>
  <c r="U92" i="95"/>
  <c r="U66" i="95" s="1"/>
  <c r="Q92" i="95"/>
  <c r="Q66" i="95" s="1"/>
  <c r="AG90" i="95"/>
  <c r="AC90" i="95"/>
  <c r="Y90" i="95"/>
  <c r="U90" i="95"/>
  <c r="Q90" i="95"/>
  <c r="AF92" i="95"/>
  <c r="AF66" i="95" s="1"/>
  <c r="AB92" i="95"/>
  <c r="AB66" i="95" s="1"/>
  <c r="X92" i="95"/>
  <c r="X66" i="95" s="1"/>
  <c r="T92" i="95"/>
  <c r="T66" i="95" s="1"/>
  <c r="P92" i="95"/>
  <c r="P66" i="95" s="1"/>
  <c r="AF90" i="95"/>
  <c r="AB90" i="95"/>
  <c r="X90" i="95"/>
  <c r="T90" i="95"/>
  <c r="P90" i="95"/>
  <c r="AA92" i="95"/>
  <c r="AA66" i="95" s="1"/>
  <c r="W90" i="95"/>
  <c r="W92" i="95"/>
  <c r="W66" i="95" s="1"/>
  <c r="V90" i="95"/>
  <c r="S92" i="95"/>
  <c r="S66" i="95" s="1"/>
  <c r="AE90" i="95"/>
  <c r="S90" i="95"/>
  <c r="AE92" i="95"/>
  <c r="AE66" i="95" s="1"/>
  <c r="AA90" i="95"/>
  <c r="R90" i="95"/>
  <c r="J35" i="95"/>
  <c r="G26" i="95"/>
  <c r="G50" i="95"/>
  <c r="G58" i="95" s="1"/>
  <c r="AB56" i="94"/>
  <c r="X56" i="94"/>
  <c r="AA56" i="94"/>
  <c r="W56" i="94"/>
  <c r="S56" i="94"/>
  <c r="O56" i="94"/>
  <c r="K56" i="94"/>
  <c r="G56" i="94"/>
  <c r="Z56" i="94"/>
  <c r="V56" i="94"/>
  <c r="AC56" i="94"/>
  <c r="Y56" i="94"/>
  <c r="U56" i="94"/>
  <c r="Q56" i="94"/>
  <c r="M56" i="94"/>
  <c r="I56" i="94"/>
  <c r="E56" i="94"/>
  <c r="P56" i="94"/>
  <c r="H56" i="94"/>
  <c r="N56" i="94"/>
  <c r="F56" i="94"/>
  <c r="T56" i="94"/>
  <c r="L56" i="94"/>
  <c r="R56" i="94"/>
  <c r="J56" i="94"/>
  <c r="AH92" i="94"/>
  <c r="AH66" i="94" s="1"/>
  <c r="AD92" i="94"/>
  <c r="AD66" i="94" s="1"/>
  <c r="Z92" i="94"/>
  <c r="Z66" i="94" s="1"/>
  <c r="V92" i="94"/>
  <c r="V66" i="94" s="1"/>
  <c r="AG92" i="94"/>
  <c r="AG66" i="94" s="1"/>
  <c r="AC92" i="94"/>
  <c r="AC66" i="94" s="1"/>
  <c r="Y92" i="94"/>
  <c r="Y66" i="94" s="1"/>
  <c r="U92" i="94"/>
  <c r="U66" i="94" s="1"/>
  <c r="Q92" i="94"/>
  <c r="Q66" i="94" s="1"/>
  <c r="AF92" i="94"/>
  <c r="AF66" i="94" s="1"/>
  <c r="AB92" i="94"/>
  <c r="AB66" i="94" s="1"/>
  <c r="X92" i="94"/>
  <c r="X66" i="94" s="1"/>
  <c r="T92" i="94"/>
  <c r="T66" i="94" s="1"/>
  <c r="AF90" i="94"/>
  <c r="AB90" i="94"/>
  <c r="X90" i="94"/>
  <c r="T90" i="94"/>
  <c r="AE92" i="94"/>
  <c r="AE66" i="94" s="1"/>
  <c r="AA92" i="94"/>
  <c r="AA66" i="94" s="1"/>
  <c r="W92" i="94"/>
  <c r="W66" i="94" s="1"/>
  <c r="S92" i="94"/>
  <c r="S66" i="94" s="1"/>
  <c r="AE90" i="94"/>
  <c r="AA90" i="94"/>
  <c r="W90" i="94"/>
  <c r="S90" i="94"/>
  <c r="AG90" i="94"/>
  <c r="Y90" i="94"/>
  <c r="Q90" i="94"/>
  <c r="AD90" i="94"/>
  <c r="V90" i="94"/>
  <c r="R92" i="94"/>
  <c r="R66" i="94" s="1"/>
  <c r="AC90" i="94"/>
  <c r="U90" i="94"/>
  <c r="AH90" i="94"/>
  <c r="Z90" i="94"/>
  <c r="Z91" i="94" s="1"/>
  <c r="Z80" i="94" s="1"/>
  <c r="Z81" i="94" s="1"/>
  <c r="R90" i="94"/>
  <c r="G50" i="94"/>
  <c r="G58" i="94" s="1"/>
  <c r="AE62" i="92"/>
  <c r="J35" i="94"/>
  <c r="G26" i="94"/>
  <c r="AF62" i="92"/>
  <c r="AG69" i="94"/>
  <c r="AF69" i="94"/>
  <c r="D69" i="94"/>
  <c r="D68" i="94" s="1"/>
  <c r="D70" i="94" s="1"/>
  <c r="D72" i="94" s="1"/>
  <c r="AE69" i="94"/>
  <c r="AH69" i="94"/>
  <c r="AD69" i="94"/>
  <c r="G21" i="94"/>
  <c r="G13" i="93"/>
  <c r="B31" i="93"/>
  <c r="AC56" i="93"/>
  <c r="Y56" i="93"/>
  <c r="U56" i="93"/>
  <c r="Q56" i="93"/>
  <c r="M56" i="93"/>
  <c r="I56" i="93"/>
  <c r="E56" i="93"/>
  <c r="AB56" i="93"/>
  <c r="X56" i="93"/>
  <c r="T56" i="93"/>
  <c r="P56" i="93"/>
  <c r="L56" i="93"/>
  <c r="H56" i="93"/>
  <c r="K56" i="93"/>
  <c r="AA56" i="93"/>
  <c r="W56" i="93"/>
  <c r="S56" i="93"/>
  <c r="O56" i="93"/>
  <c r="G56" i="93"/>
  <c r="Z56" i="93"/>
  <c r="V56" i="93"/>
  <c r="R56" i="93"/>
  <c r="N56" i="93"/>
  <c r="J56" i="93"/>
  <c r="F56" i="93"/>
  <c r="AG92" i="93"/>
  <c r="AG66" i="93" s="1"/>
  <c r="AC92" i="93"/>
  <c r="AC66" i="93" s="1"/>
  <c r="Y92" i="93"/>
  <c r="Y66" i="93" s="1"/>
  <c r="U92" i="93"/>
  <c r="U66" i="93" s="1"/>
  <c r="Q92" i="93"/>
  <c r="Q66" i="93" s="1"/>
  <c r="AF92" i="93"/>
  <c r="AF66" i="93" s="1"/>
  <c r="AB92" i="93"/>
  <c r="AB66" i="93" s="1"/>
  <c r="X92" i="93"/>
  <c r="X66" i="93" s="1"/>
  <c r="T92" i="93"/>
  <c r="T66" i="93" s="1"/>
  <c r="P92" i="93"/>
  <c r="P66" i="93" s="1"/>
  <c r="AF90" i="93"/>
  <c r="AB90" i="93"/>
  <c r="X90" i="93"/>
  <c r="T90" i="93"/>
  <c r="P90" i="93"/>
  <c r="AE92" i="93"/>
  <c r="AE66" i="93" s="1"/>
  <c r="AA92" i="93"/>
  <c r="AA66" i="93" s="1"/>
  <c r="W92" i="93"/>
  <c r="W66" i="93" s="1"/>
  <c r="S92" i="93"/>
  <c r="S66" i="93" s="1"/>
  <c r="AE90" i="93"/>
  <c r="AA90" i="93"/>
  <c r="W90" i="93"/>
  <c r="S90" i="93"/>
  <c r="AH92" i="93"/>
  <c r="AH66" i="93" s="1"/>
  <c r="R92" i="93"/>
  <c r="R66" i="93" s="1"/>
  <c r="AG90" i="93"/>
  <c r="Y90" i="93"/>
  <c r="Q90" i="93"/>
  <c r="AD92" i="93"/>
  <c r="AD66" i="93" s="1"/>
  <c r="AD90" i="93"/>
  <c r="V90" i="93"/>
  <c r="Z92" i="93"/>
  <c r="Z66" i="93" s="1"/>
  <c r="AC90" i="93"/>
  <c r="U90" i="93"/>
  <c r="V92" i="93"/>
  <c r="V66" i="93" s="1"/>
  <c r="AH90" i="93"/>
  <c r="AH91" i="93" s="1"/>
  <c r="AH80" i="93" s="1"/>
  <c r="AH81" i="93" s="1"/>
  <c r="Z90" i="93"/>
  <c r="R90" i="93"/>
  <c r="AG69" i="93"/>
  <c r="AF69" i="93"/>
  <c r="D69" i="93"/>
  <c r="D68" i="93" s="1"/>
  <c r="D70" i="93" s="1"/>
  <c r="D72" i="93" s="1"/>
  <c r="AD69" i="93"/>
  <c r="AH69" i="93"/>
  <c r="AE69" i="93"/>
  <c r="G21" i="93"/>
  <c r="J35" i="93"/>
  <c r="G26" i="93"/>
  <c r="G50" i="93"/>
  <c r="G58" i="93" s="1"/>
  <c r="B32" i="92"/>
  <c r="B10" i="92"/>
  <c r="B34" i="92" s="1"/>
  <c r="E58" i="92" s="1"/>
  <c r="G28" i="92"/>
  <c r="S92" i="92" s="1"/>
  <c r="S66" i="92" s="1"/>
  <c r="K60" i="92"/>
  <c r="K62" i="92" s="1"/>
  <c r="Z60" i="92"/>
  <c r="Z62" i="92" s="1"/>
  <c r="V60" i="92"/>
  <c r="V62" i="92" s="1"/>
  <c r="R60" i="92"/>
  <c r="R62" i="92" s="1"/>
  <c r="N60" i="92"/>
  <c r="N62" i="92" s="1"/>
  <c r="J60" i="92"/>
  <c r="J62" i="92" s="1"/>
  <c r="F60" i="92"/>
  <c r="F62" i="92" s="1"/>
  <c r="AC60" i="92"/>
  <c r="AC62" i="92" s="1"/>
  <c r="Y60" i="92"/>
  <c r="Y62" i="92" s="1"/>
  <c r="U60" i="92"/>
  <c r="U62" i="92" s="1"/>
  <c r="Q60" i="92"/>
  <c r="Q62" i="92" s="1"/>
  <c r="M60" i="92"/>
  <c r="M62" i="92" s="1"/>
  <c r="I60" i="92"/>
  <c r="I62" i="92" s="1"/>
  <c r="E60" i="92"/>
  <c r="E62" i="92" s="1"/>
  <c r="AB60" i="92"/>
  <c r="AB62" i="92" s="1"/>
  <c r="X60" i="92"/>
  <c r="X62" i="92" s="1"/>
  <c r="T60" i="92"/>
  <c r="T62" i="92" s="1"/>
  <c r="P60" i="92"/>
  <c r="P62" i="92" s="1"/>
  <c r="L60" i="92"/>
  <c r="L62" i="92" s="1"/>
  <c r="H60" i="92"/>
  <c r="H62" i="92" s="1"/>
  <c r="S60" i="92"/>
  <c r="S62" i="92" s="1"/>
  <c r="AA60" i="92"/>
  <c r="AA62" i="92" s="1"/>
  <c r="G50" i="92"/>
  <c r="G60" i="92"/>
  <c r="G62" i="92" s="1"/>
  <c r="W60" i="92"/>
  <c r="W62" i="92" s="1"/>
  <c r="B11" i="92"/>
  <c r="G25" i="92"/>
  <c r="C112" i="92"/>
  <c r="C111" i="92"/>
  <c r="D111" i="92" s="1"/>
  <c r="B22" i="92"/>
  <c r="D76" i="92" s="1"/>
  <c r="B44" i="92"/>
  <c r="B8" i="92"/>
  <c r="G27" i="92"/>
  <c r="AQ17" i="19"/>
  <c r="AQ16" i="19"/>
  <c r="AQ15" i="19"/>
  <c r="AQ14" i="19"/>
  <c r="AQ13" i="19"/>
  <c r="AQ12" i="19"/>
  <c r="AQ11" i="19"/>
  <c r="AQ10" i="19"/>
  <c r="AQ9" i="19"/>
  <c r="AQ8" i="19"/>
  <c r="AQ7" i="19"/>
  <c r="AQ6" i="19"/>
  <c r="AI17" i="19"/>
  <c r="AI16" i="19"/>
  <c r="AI15" i="19"/>
  <c r="AI14" i="19"/>
  <c r="AI13" i="19"/>
  <c r="AI12" i="19"/>
  <c r="AI11" i="19"/>
  <c r="AI10" i="19"/>
  <c r="AI9" i="19"/>
  <c r="AI8" i="19"/>
  <c r="AI7" i="19"/>
  <c r="AI6" i="19"/>
  <c r="AA17" i="19"/>
  <c r="AA16" i="19"/>
  <c r="AA15" i="19"/>
  <c r="AA14" i="19"/>
  <c r="AA13" i="19"/>
  <c r="AA12" i="19"/>
  <c r="AA11" i="19"/>
  <c r="AA10" i="19"/>
  <c r="AA9" i="19"/>
  <c r="AA8" i="19"/>
  <c r="AA7" i="19"/>
  <c r="AA6" i="19"/>
  <c r="S17" i="19"/>
  <c r="S16" i="19"/>
  <c r="S15" i="19"/>
  <c r="S14" i="19"/>
  <c r="S13" i="19"/>
  <c r="S12" i="19"/>
  <c r="S11" i="19"/>
  <c r="S10" i="19"/>
  <c r="S9" i="19"/>
  <c r="S8" i="19"/>
  <c r="S7" i="19"/>
  <c r="S6" i="19"/>
  <c r="K16" i="19"/>
  <c r="K15" i="19"/>
  <c r="K14" i="19"/>
  <c r="K13" i="19"/>
  <c r="K12" i="19"/>
  <c r="K11" i="19"/>
  <c r="K10" i="19"/>
  <c r="K9" i="19"/>
  <c r="K8" i="19"/>
  <c r="K7" i="19"/>
  <c r="C7" i="19"/>
  <c r="C8" i="19"/>
  <c r="C9" i="19"/>
  <c r="C10" i="19"/>
  <c r="C11" i="19"/>
  <c r="C12" i="19"/>
  <c r="C13" i="19"/>
  <c r="C14" i="19"/>
  <c r="C15" i="19"/>
  <c r="C16" i="19"/>
  <c r="C17" i="19"/>
  <c r="C6" i="19"/>
  <c r="Z91" i="96" l="1"/>
  <c r="Z80" i="96" s="1"/>
  <c r="Z81" i="96" s="1"/>
  <c r="Q91" i="159"/>
  <c r="Q80" i="159" s="1"/>
  <c r="Q81" i="159" s="1"/>
  <c r="AH91" i="133"/>
  <c r="AH80" i="133" s="1"/>
  <c r="AH81" i="133" s="1"/>
  <c r="H50" i="118"/>
  <c r="H58" i="118" s="1"/>
  <c r="G54" i="126"/>
  <c r="H50" i="126"/>
  <c r="H58" i="126" s="1"/>
  <c r="AG91" i="140"/>
  <c r="AG80" i="140" s="1"/>
  <c r="AG81" i="140" s="1"/>
  <c r="H50" i="104"/>
  <c r="H58" i="104" s="1"/>
  <c r="H50" i="122"/>
  <c r="H50" i="142"/>
  <c r="H58" i="142" s="1"/>
  <c r="F58" i="92"/>
  <c r="G58" i="92"/>
  <c r="AC91" i="140"/>
  <c r="AC80" i="140" s="1"/>
  <c r="AC81" i="140" s="1"/>
  <c r="N91" i="108"/>
  <c r="N80" i="108" s="1"/>
  <c r="N81" i="108" s="1"/>
  <c r="Y91" i="139"/>
  <c r="Y80" i="139" s="1"/>
  <c r="Y81" i="139" s="1"/>
  <c r="R91" i="140"/>
  <c r="R80" i="140" s="1"/>
  <c r="R81" i="140" s="1"/>
  <c r="Y91" i="94"/>
  <c r="Y80" i="94" s="1"/>
  <c r="Y81" i="94" s="1"/>
  <c r="R91" i="109"/>
  <c r="R80" i="109" s="1"/>
  <c r="R81" i="109" s="1"/>
  <c r="S91" i="98"/>
  <c r="S80" i="98" s="1"/>
  <c r="S81" i="98" s="1"/>
  <c r="AH91" i="134"/>
  <c r="AH80" i="134" s="1"/>
  <c r="AH81" i="134" s="1"/>
  <c r="AC91" i="101"/>
  <c r="AC80" i="101" s="1"/>
  <c r="AC81" i="101" s="1"/>
  <c r="V91" i="96"/>
  <c r="V80" i="96" s="1"/>
  <c r="V81" i="96" s="1"/>
  <c r="D70" i="139"/>
  <c r="D72" i="139" s="1"/>
  <c r="N18" i="92"/>
  <c r="R18" i="92"/>
  <c r="V18" i="92"/>
  <c r="Z18" i="92"/>
  <c r="AD18" i="92"/>
  <c r="AH18" i="92"/>
  <c r="O18" i="92"/>
  <c r="S18" i="92"/>
  <c r="W18" i="92"/>
  <c r="AA18" i="92"/>
  <c r="AE18" i="92"/>
  <c r="AI18" i="92"/>
  <c r="P18" i="92"/>
  <c r="X18" i="92"/>
  <c r="AF18" i="92"/>
  <c r="Q18" i="92"/>
  <c r="Y18" i="92"/>
  <c r="AG18" i="92"/>
  <c r="T18" i="92"/>
  <c r="AB18" i="92"/>
  <c r="AJ18" i="92"/>
  <c r="U18" i="92"/>
  <c r="AC18" i="92"/>
  <c r="Z91" i="156"/>
  <c r="Z80" i="156" s="1"/>
  <c r="Z81" i="156" s="1"/>
  <c r="T91" i="156"/>
  <c r="T80" i="156" s="1"/>
  <c r="T81" i="156" s="1"/>
  <c r="W91" i="156"/>
  <c r="W80" i="156" s="1"/>
  <c r="W81" i="156" s="1"/>
  <c r="H18" i="92"/>
  <c r="L18" i="92"/>
  <c r="I18" i="92"/>
  <c r="M18" i="92"/>
  <c r="J18" i="92"/>
  <c r="K18" i="92"/>
  <c r="Q91" i="133"/>
  <c r="Q80" i="133" s="1"/>
  <c r="Q81" i="133" s="1"/>
  <c r="G18" i="92"/>
  <c r="AC91" i="156"/>
  <c r="AC80" i="156" s="1"/>
  <c r="AC81" i="156" s="1"/>
  <c r="U91" i="156"/>
  <c r="U80" i="156" s="1"/>
  <c r="U81" i="156" s="1"/>
  <c r="V91" i="156"/>
  <c r="V80" i="156" s="1"/>
  <c r="V81" i="156" s="1"/>
  <c r="H54" i="98"/>
  <c r="H55" i="98" s="1"/>
  <c r="H50" i="131"/>
  <c r="H58" i="131" s="1"/>
  <c r="H50" i="160"/>
  <c r="H58" i="160" s="1"/>
  <c r="I50" i="98"/>
  <c r="I58" i="98" s="1"/>
  <c r="AG91" i="156"/>
  <c r="AG80" i="156" s="1"/>
  <c r="AG81" i="156" s="1"/>
  <c r="AE91" i="156"/>
  <c r="AE80" i="156" s="1"/>
  <c r="AE81" i="156" s="1"/>
  <c r="AA91" i="156"/>
  <c r="AA80" i="156" s="1"/>
  <c r="AA81" i="156" s="1"/>
  <c r="AB91" i="156"/>
  <c r="AB80" i="156" s="1"/>
  <c r="AB81" i="156" s="1"/>
  <c r="Q91" i="156"/>
  <c r="Q80" i="156" s="1"/>
  <c r="Q81" i="156" s="1"/>
  <c r="P91" i="156"/>
  <c r="P80" i="156" s="1"/>
  <c r="P81" i="156" s="1"/>
  <c r="S91" i="156"/>
  <c r="S80" i="156" s="1"/>
  <c r="S81" i="156" s="1"/>
  <c r="AF91" i="156"/>
  <c r="AF80" i="156" s="1"/>
  <c r="AF81" i="156" s="1"/>
  <c r="X91" i="156"/>
  <c r="X80" i="156" s="1"/>
  <c r="X81" i="156" s="1"/>
  <c r="R91" i="156"/>
  <c r="R80" i="156" s="1"/>
  <c r="R81" i="156" s="1"/>
  <c r="Y91" i="156"/>
  <c r="Y80" i="156" s="1"/>
  <c r="Y81" i="156" s="1"/>
  <c r="AD91" i="156"/>
  <c r="AD80" i="156" s="1"/>
  <c r="AD81" i="156" s="1"/>
  <c r="V91" i="99"/>
  <c r="V80" i="99" s="1"/>
  <c r="V81" i="99" s="1"/>
  <c r="X91" i="102"/>
  <c r="X80" i="102" s="1"/>
  <c r="X81" i="102" s="1"/>
  <c r="AH91" i="106"/>
  <c r="AH80" i="106" s="1"/>
  <c r="AH81" i="106" s="1"/>
  <c r="Z91" i="108"/>
  <c r="Z80" i="108" s="1"/>
  <c r="Z81" i="108" s="1"/>
  <c r="N91" i="138"/>
  <c r="N80" i="138" s="1"/>
  <c r="N81" i="138" s="1"/>
  <c r="R91" i="148"/>
  <c r="R80" i="148" s="1"/>
  <c r="R81" i="148" s="1"/>
  <c r="AA91" i="148"/>
  <c r="AA80" i="148" s="1"/>
  <c r="AA81" i="148" s="1"/>
  <c r="Q91" i="150"/>
  <c r="Q80" i="150" s="1"/>
  <c r="Q81" i="150" s="1"/>
  <c r="Z91" i="150"/>
  <c r="Z80" i="150" s="1"/>
  <c r="Z81" i="150" s="1"/>
  <c r="Z91" i="160"/>
  <c r="Z80" i="160" s="1"/>
  <c r="Z81" i="160" s="1"/>
  <c r="P91" i="160"/>
  <c r="P80" i="160" s="1"/>
  <c r="P81" i="160" s="1"/>
  <c r="AF91" i="102"/>
  <c r="AF80" i="102" s="1"/>
  <c r="AF81" i="102" s="1"/>
  <c r="AE91" i="108"/>
  <c r="AE80" i="108" s="1"/>
  <c r="AE81" i="108" s="1"/>
  <c r="AC91" i="133"/>
  <c r="AC80" i="133" s="1"/>
  <c r="AC81" i="133" s="1"/>
  <c r="Z91" i="136"/>
  <c r="Z80" i="136" s="1"/>
  <c r="Z81" i="136" s="1"/>
  <c r="AD91" i="160"/>
  <c r="AD80" i="160" s="1"/>
  <c r="AD81" i="160" s="1"/>
  <c r="AA91" i="162"/>
  <c r="AA80" i="162" s="1"/>
  <c r="AA81" i="162" s="1"/>
  <c r="V91" i="162"/>
  <c r="V80" i="162" s="1"/>
  <c r="V81" i="162" s="1"/>
  <c r="Z91" i="162"/>
  <c r="Z80" i="162" s="1"/>
  <c r="Z81" i="162" s="1"/>
  <c r="AH91" i="136"/>
  <c r="AH80" i="136" s="1"/>
  <c r="AH81" i="136" s="1"/>
  <c r="AH91" i="148"/>
  <c r="AH80" i="148" s="1"/>
  <c r="AH81" i="148" s="1"/>
  <c r="V91" i="135"/>
  <c r="V80" i="135" s="1"/>
  <c r="V81" i="135" s="1"/>
  <c r="AG91" i="135"/>
  <c r="AG80" i="135" s="1"/>
  <c r="AG81" i="135" s="1"/>
  <c r="Z91" i="148"/>
  <c r="Z80" i="148" s="1"/>
  <c r="Z81" i="148" s="1"/>
  <c r="V91" i="106"/>
  <c r="V80" i="106" s="1"/>
  <c r="V81" i="106" s="1"/>
  <c r="Q91" i="99"/>
  <c r="Q80" i="99" s="1"/>
  <c r="Q81" i="99" s="1"/>
  <c r="AD91" i="105"/>
  <c r="AD80" i="105" s="1"/>
  <c r="AD81" i="105" s="1"/>
  <c r="V91" i="97"/>
  <c r="V80" i="97" s="1"/>
  <c r="V81" i="97" s="1"/>
  <c r="AH91" i="129"/>
  <c r="AH80" i="129" s="1"/>
  <c r="AH81" i="129" s="1"/>
  <c r="R91" i="146"/>
  <c r="R80" i="146" s="1"/>
  <c r="R81" i="146" s="1"/>
  <c r="W91" i="105"/>
  <c r="W80" i="105" s="1"/>
  <c r="W81" i="105" s="1"/>
  <c r="Z91" i="105"/>
  <c r="Z80" i="105" s="1"/>
  <c r="Z81" i="105" s="1"/>
  <c r="P91" i="129"/>
  <c r="P80" i="129" s="1"/>
  <c r="P81" i="129" s="1"/>
  <c r="U91" i="137"/>
  <c r="U80" i="137" s="1"/>
  <c r="U81" i="137" s="1"/>
  <c r="AA91" i="117"/>
  <c r="AA80" i="117" s="1"/>
  <c r="AA81" i="117" s="1"/>
  <c r="S91" i="114"/>
  <c r="S80" i="114" s="1"/>
  <c r="S81" i="114" s="1"/>
  <c r="AD91" i="142"/>
  <c r="AD80" i="142" s="1"/>
  <c r="AD81" i="142" s="1"/>
  <c r="S91" i="112"/>
  <c r="S80" i="112" s="1"/>
  <c r="S81" i="112" s="1"/>
  <c r="Y91" i="131"/>
  <c r="Y80" i="131" s="1"/>
  <c r="Y81" i="131" s="1"/>
  <c r="R91" i="129"/>
  <c r="R80" i="129" s="1"/>
  <c r="R81" i="129" s="1"/>
  <c r="R91" i="154"/>
  <c r="R80" i="154" s="1"/>
  <c r="R81" i="154" s="1"/>
  <c r="AC91" i="154"/>
  <c r="AC80" i="154" s="1"/>
  <c r="AC81" i="154" s="1"/>
  <c r="Y91" i="154"/>
  <c r="Y80" i="154" s="1"/>
  <c r="Y81" i="154" s="1"/>
  <c r="U91" i="93"/>
  <c r="U80" i="93" s="1"/>
  <c r="U81" i="93" s="1"/>
  <c r="V91" i="144"/>
  <c r="V80" i="144" s="1"/>
  <c r="V81" i="144" s="1"/>
  <c r="R91" i="104"/>
  <c r="R80" i="104" s="1"/>
  <c r="R81" i="104" s="1"/>
  <c r="P91" i="137"/>
  <c r="P80" i="137" s="1"/>
  <c r="P81" i="137" s="1"/>
  <c r="Q91" i="137"/>
  <c r="Q80" i="137" s="1"/>
  <c r="Q81" i="137" s="1"/>
  <c r="AC91" i="141"/>
  <c r="AC80" i="141" s="1"/>
  <c r="AC81" i="141" s="1"/>
  <c r="S91" i="146"/>
  <c r="S80" i="146" s="1"/>
  <c r="S81" i="146" s="1"/>
  <c r="AD54" i="148"/>
  <c r="AD55" i="148" s="1"/>
  <c r="F54" i="148"/>
  <c r="F55" i="148" s="1"/>
  <c r="E54" i="148"/>
  <c r="E55" i="148" s="1"/>
  <c r="AA91" i="100"/>
  <c r="AA80" i="100" s="1"/>
  <c r="AA81" i="100" s="1"/>
  <c r="AG54" i="148"/>
  <c r="AG55" i="148" s="1"/>
  <c r="AE54" i="148"/>
  <c r="AE55" i="148" s="1"/>
  <c r="AE105" i="148" s="1"/>
  <c r="AI498" i="19" s="1"/>
  <c r="G54" i="148"/>
  <c r="G55" i="148" s="1"/>
  <c r="AD54" i="111"/>
  <c r="AD55" i="111" s="1"/>
  <c r="AH54" i="148"/>
  <c r="AH55" i="148" s="1"/>
  <c r="H50" i="105"/>
  <c r="H58" i="105" s="1"/>
  <c r="G58" i="105"/>
  <c r="H50" i="152"/>
  <c r="H58" i="152" s="1"/>
  <c r="G58" i="152"/>
  <c r="H50" i="162"/>
  <c r="H54" i="162" s="1"/>
  <c r="G58" i="162"/>
  <c r="H50" i="121"/>
  <c r="H54" i="121" s="1"/>
  <c r="G58" i="121"/>
  <c r="G58" i="144"/>
  <c r="H50" i="144"/>
  <c r="G58" i="146"/>
  <c r="H50" i="146"/>
  <c r="H54" i="146" s="1"/>
  <c r="G58" i="132"/>
  <c r="H50" i="132"/>
  <c r="G58" i="148"/>
  <c r="H50" i="148"/>
  <c r="G58" i="158"/>
  <c r="H50" i="158"/>
  <c r="G58" i="156"/>
  <c r="H50" i="156"/>
  <c r="AE54" i="114"/>
  <c r="AE55" i="114" s="1"/>
  <c r="AD58" i="92"/>
  <c r="AH58" i="92"/>
  <c r="AE58" i="92"/>
  <c r="AF58" i="92"/>
  <c r="AG58" i="92"/>
  <c r="AE54" i="125"/>
  <c r="AE55" i="125" s="1"/>
  <c r="AF57" i="137"/>
  <c r="AG57" i="137"/>
  <c r="F57" i="137"/>
  <c r="AD57" i="137"/>
  <c r="AH57" i="137"/>
  <c r="G57" i="137"/>
  <c r="AE57" i="137"/>
  <c r="E57" i="137"/>
  <c r="AF91" i="122"/>
  <c r="AF80" i="122" s="1"/>
  <c r="AF81" i="122" s="1"/>
  <c r="AA91" i="122"/>
  <c r="AA80" i="122" s="1"/>
  <c r="AA81" i="122" s="1"/>
  <c r="Q91" i="142"/>
  <c r="Q80" i="142" s="1"/>
  <c r="Q81" i="142" s="1"/>
  <c r="S91" i="129"/>
  <c r="S80" i="129" s="1"/>
  <c r="S81" i="129" s="1"/>
  <c r="X91" i="142"/>
  <c r="X80" i="142" s="1"/>
  <c r="X81" i="142" s="1"/>
  <c r="AH91" i="152"/>
  <c r="AH80" i="152" s="1"/>
  <c r="AH81" i="152" s="1"/>
  <c r="AF91" i="129"/>
  <c r="AF80" i="129" s="1"/>
  <c r="AF81" i="129" s="1"/>
  <c r="AH54" i="163"/>
  <c r="AH55" i="163" s="1"/>
  <c r="AF54" i="161"/>
  <c r="AF55" i="161" s="1"/>
  <c r="AG54" i="161"/>
  <c r="AG55" i="161" s="1"/>
  <c r="F54" i="161"/>
  <c r="F55" i="161" s="1"/>
  <c r="AH54" i="161"/>
  <c r="AH55" i="161" s="1"/>
  <c r="AD54" i="161"/>
  <c r="AD55" i="161" s="1"/>
  <c r="AE54" i="161"/>
  <c r="AE55" i="161" s="1"/>
  <c r="AH91" i="135"/>
  <c r="AH80" i="135" s="1"/>
  <c r="AH81" i="135" s="1"/>
  <c r="AG54" i="160"/>
  <c r="AG55" i="160" s="1"/>
  <c r="G54" i="160"/>
  <c r="G55" i="160" s="1"/>
  <c r="G54" i="159"/>
  <c r="G55" i="159" s="1"/>
  <c r="AD54" i="159"/>
  <c r="AD55" i="159" s="1"/>
  <c r="AF54" i="160"/>
  <c r="AF55" i="160" s="1"/>
  <c r="F54" i="160"/>
  <c r="F55" i="160" s="1"/>
  <c r="F105" i="160" s="1"/>
  <c r="K595" i="19" s="1"/>
  <c r="E54" i="160"/>
  <c r="E55" i="160" s="1"/>
  <c r="D70" i="159"/>
  <c r="D72" i="159" s="1"/>
  <c r="N91" i="162"/>
  <c r="N80" i="162" s="1"/>
  <c r="N81" i="162" s="1"/>
  <c r="AE54" i="160"/>
  <c r="AE55" i="160" s="1"/>
  <c r="AE103" i="160" s="1"/>
  <c r="AJ593" i="19" s="1"/>
  <c r="AD54" i="160"/>
  <c r="AD55" i="160" s="1"/>
  <c r="AD106" i="160" s="1"/>
  <c r="AI596" i="19" s="1"/>
  <c r="AE54" i="159"/>
  <c r="AE55" i="159" s="1"/>
  <c r="E54" i="159"/>
  <c r="E55" i="159" s="1"/>
  <c r="AF91" i="157"/>
  <c r="AF80" i="157" s="1"/>
  <c r="AF81" i="157" s="1"/>
  <c r="F54" i="159"/>
  <c r="F55" i="159" s="1"/>
  <c r="AG54" i="159"/>
  <c r="AG55" i="159" s="1"/>
  <c r="AF54" i="159"/>
  <c r="AF55" i="159" s="1"/>
  <c r="AE91" i="163"/>
  <c r="AE80" i="163" s="1"/>
  <c r="AE81" i="163" s="1"/>
  <c r="U91" i="163"/>
  <c r="U80" i="163" s="1"/>
  <c r="U81" i="163" s="1"/>
  <c r="R91" i="163"/>
  <c r="R80" i="163" s="1"/>
  <c r="R81" i="163" s="1"/>
  <c r="AH91" i="163"/>
  <c r="AH80" i="163" s="1"/>
  <c r="AH81" i="163" s="1"/>
  <c r="Y91" i="161"/>
  <c r="Y80" i="161" s="1"/>
  <c r="Y81" i="161" s="1"/>
  <c r="AH91" i="159"/>
  <c r="AH80" i="159" s="1"/>
  <c r="AH81" i="159" s="1"/>
  <c r="AF91" i="163"/>
  <c r="AF80" i="163" s="1"/>
  <c r="AF81" i="163" s="1"/>
  <c r="S91" i="161"/>
  <c r="S80" i="161" s="1"/>
  <c r="S81" i="161" s="1"/>
  <c r="W91" i="161"/>
  <c r="W80" i="161" s="1"/>
  <c r="W81" i="161" s="1"/>
  <c r="AD91" i="161"/>
  <c r="AD80" i="161" s="1"/>
  <c r="AD81" i="161" s="1"/>
  <c r="Q91" i="163"/>
  <c r="Q80" i="163" s="1"/>
  <c r="Q81" i="163" s="1"/>
  <c r="AD91" i="162"/>
  <c r="AD80" i="162" s="1"/>
  <c r="AD81" i="162" s="1"/>
  <c r="R91" i="162"/>
  <c r="R80" i="162" s="1"/>
  <c r="R81" i="162" s="1"/>
  <c r="AD54" i="96"/>
  <c r="AD55" i="96" s="1"/>
  <c r="R91" i="159"/>
  <c r="R80" i="159" s="1"/>
  <c r="R81" i="159" s="1"/>
  <c r="Y91" i="159"/>
  <c r="Y80" i="159" s="1"/>
  <c r="Y81" i="159" s="1"/>
  <c r="F54" i="163"/>
  <c r="F55" i="163" s="1"/>
  <c r="AH54" i="149"/>
  <c r="AH55" i="149" s="1"/>
  <c r="Z91" i="163"/>
  <c r="Z80" i="163" s="1"/>
  <c r="Z81" i="163" s="1"/>
  <c r="AC91" i="163"/>
  <c r="AC80" i="163" s="1"/>
  <c r="AC81" i="163" s="1"/>
  <c r="AF54" i="163"/>
  <c r="AF55" i="163" s="1"/>
  <c r="S91" i="162"/>
  <c r="S80" i="162" s="1"/>
  <c r="S81" i="162" s="1"/>
  <c r="AD91" i="163"/>
  <c r="AD80" i="163" s="1"/>
  <c r="AD81" i="163" s="1"/>
  <c r="AA91" i="163"/>
  <c r="AA80" i="163" s="1"/>
  <c r="AA81" i="163" s="1"/>
  <c r="AB91" i="163"/>
  <c r="AB80" i="163" s="1"/>
  <c r="AB81" i="163" s="1"/>
  <c r="AG91" i="163"/>
  <c r="AG80" i="163" s="1"/>
  <c r="AG81" i="163" s="1"/>
  <c r="AE54" i="163"/>
  <c r="AE55" i="163" s="1"/>
  <c r="AG54" i="163"/>
  <c r="AG55" i="163" s="1"/>
  <c r="AD54" i="163"/>
  <c r="AD55" i="163" s="1"/>
  <c r="Y91" i="163"/>
  <c r="Y80" i="163" s="1"/>
  <c r="Y81" i="163" s="1"/>
  <c r="S91" i="163"/>
  <c r="S80" i="163" s="1"/>
  <c r="S81" i="163" s="1"/>
  <c r="O91" i="162"/>
  <c r="O80" i="162" s="1"/>
  <c r="O81" i="162" s="1"/>
  <c r="U91" i="162"/>
  <c r="U80" i="162" s="1"/>
  <c r="U81" i="162" s="1"/>
  <c r="V91" i="163"/>
  <c r="V80" i="163" s="1"/>
  <c r="V81" i="163" s="1"/>
  <c r="X91" i="163"/>
  <c r="X80" i="163" s="1"/>
  <c r="X81" i="163" s="1"/>
  <c r="AB91" i="161"/>
  <c r="AB80" i="161" s="1"/>
  <c r="AB81" i="161" s="1"/>
  <c r="AC91" i="161"/>
  <c r="AC80" i="161" s="1"/>
  <c r="AC81" i="161" s="1"/>
  <c r="G54" i="163"/>
  <c r="H50" i="163"/>
  <c r="W91" i="163"/>
  <c r="W80" i="163" s="1"/>
  <c r="W81" i="163" s="1"/>
  <c r="T91" i="163"/>
  <c r="T80" i="163" s="1"/>
  <c r="T81" i="163" s="1"/>
  <c r="E55" i="163"/>
  <c r="AH91" i="161"/>
  <c r="AH80" i="161" s="1"/>
  <c r="AH81" i="161" s="1"/>
  <c r="X91" i="162"/>
  <c r="X80" i="162" s="1"/>
  <c r="X81" i="162" s="1"/>
  <c r="Y91" i="162"/>
  <c r="Y80" i="162" s="1"/>
  <c r="Y81" i="162" s="1"/>
  <c r="AC91" i="160"/>
  <c r="AC80" i="160" s="1"/>
  <c r="AC81" i="160" s="1"/>
  <c r="AB91" i="162"/>
  <c r="AB80" i="162" s="1"/>
  <c r="AB81" i="162" s="1"/>
  <c r="AC91" i="162"/>
  <c r="AC80" i="162" s="1"/>
  <c r="AC81" i="162" s="1"/>
  <c r="AH91" i="162"/>
  <c r="AH80" i="162" s="1"/>
  <c r="AH81" i="162" s="1"/>
  <c r="Q91" i="162"/>
  <c r="Q80" i="162" s="1"/>
  <c r="Q81" i="162" s="1"/>
  <c r="AG91" i="162"/>
  <c r="AG80" i="162" s="1"/>
  <c r="AG81" i="162" s="1"/>
  <c r="S91" i="106"/>
  <c r="S80" i="106" s="1"/>
  <c r="S81" i="106" s="1"/>
  <c r="AE54" i="162"/>
  <c r="AD54" i="162"/>
  <c r="F54" i="162"/>
  <c r="AH54" i="162"/>
  <c r="E54" i="162"/>
  <c r="G54" i="162"/>
  <c r="AF54" i="162"/>
  <c r="AG54" i="162"/>
  <c r="W91" i="162"/>
  <c r="W80" i="162" s="1"/>
  <c r="W81" i="162" s="1"/>
  <c r="P91" i="162"/>
  <c r="P80" i="162" s="1"/>
  <c r="P81" i="162" s="1"/>
  <c r="AF91" i="162"/>
  <c r="AF80" i="162" s="1"/>
  <c r="AF81" i="162" s="1"/>
  <c r="AA91" i="160"/>
  <c r="AA80" i="160" s="1"/>
  <c r="AA81" i="160" s="1"/>
  <c r="T91" i="160"/>
  <c r="T80" i="160" s="1"/>
  <c r="T81" i="160" s="1"/>
  <c r="AE91" i="162"/>
  <c r="AE80" i="162" s="1"/>
  <c r="AE81" i="162" s="1"/>
  <c r="T91" i="162"/>
  <c r="T80" i="162" s="1"/>
  <c r="T81" i="162" s="1"/>
  <c r="U91" i="161"/>
  <c r="U80" i="161" s="1"/>
  <c r="U81" i="161" s="1"/>
  <c r="AF91" i="161"/>
  <c r="AF80" i="161" s="1"/>
  <c r="AF81" i="161" s="1"/>
  <c r="AG91" i="161"/>
  <c r="AG80" i="161" s="1"/>
  <c r="AG81" i="161" s="1"/>
  <c r="D75" i="161"/>
  <c r="AD68" i="161"/>
  <c r="AH68" i="161"/>
  <c r="Q91" i="160"/>
  <c r="Q80" i="160" s="1"/>
  <c r="Q81" i="160" s="1"/>
  <c r="AE91" i="161"/>
  <c r="AE80" i="161" s="1"/>
  <c r="AE81" i="161" s="1"/>
  <c r="T91" i="161"/>
  <c r="T80" i="161" s="1"/>
  <c r="T81" i="161" s="1"/>
  <c r="Z91" i="97"/>
  <c r="Z80" i="97" s="1"/>
  <c r="Z81" i="97" s="1"/>
  <c r="H54" i="158"/>
  <c r="AH102" i="160"/>
  <c r="AM592" i="19" s="1"/>
  <c r="AE91" i="160"/>
  <c r="AE80" i="160" s="1"/>
  <c r="AE81" i="160" s="1"/>
  <c r="AA91" i="161"/>
  <c r="AA80" i="161" s="1"/>
  <c r="AA81" i="161" s="1"/>
  <c r="Z91" i="161"/>
  <c r="Z80" i="161" s="1"/>
  <c r="Z81" i="161" s="1"/>
  <c r="X91" i="161"/>
  <c r="X80" i="161" s="1"/>
  <c r="X81" i="161" s="1"/>
  <c r="V91" i="158"/>
  <c r="V80" i="158" s="1"/>
  <c r="V81" i="158" s="1"/>
  <c r="R91" i="158"/>
  <c r="R80" i="158" s="1"/>
  <c r="R81" i="158" s="1"/>
  <c r="AB91" i="158"/>
  <c r="AB80" i="158" s="1"/>
  <c r="AB81" i="158" s="1"/>
  <c r="Y91" i="158"/>
  <c r="Y80" i="158" s="1"/>
  <c r="Y81" i="158" s="1"/>
  <c r="AG91" i="160"/>
  <c r="AG80" i="160" s="1"/>
  <c r="AG81" i="160" s="1"/>
  <c r="V91" i="161"/>
  <c r="V80" i="161" s="1"/>
  <c r="V81" i="161" s="1"/>
  <c r="H50" i="161"/>
  <c r="G54" i="161"/>
  <c r="E54" i="139"/>
  <c r="E55" i="139" s="1"/>
  <c r="AA91" i="158"/>
  <c r="AA80" i="158" s="1"/>
  <c r="AA81" i="158" s="1"/>
  <c r="R91" i="160"/>
  <c r="R80" i="160" s="1"/>
  <c r="R81" i="160" s="1"/>
  <c r="Z91" i="158"/>
  <c r="Z80" i="158" s="1"/>
  <c r="Z81" i="158" s="1"/>
  <c r="G54" i="158"/>
  <c r="Z91" i="159"/>
  <c r="Z80" i="159" s="1"/>
  <c r="Z81" i="159" s="1"/>
  <c r="AA91" i="159"/>
  <c r="AA80" i="159" s="1"/>
  <c r="AA81" i="159" s="1"/>
  <c r="AB91" i="159"/>
  <c r="AB80" i="159" s="1"/>
  <c r="AB81" i="159" s="1"/>
  <c r="AC91" i="159"/>
  <c r="AC80" i="159" s="1"/>
  <c r="AC81" i="159" s="1"/>
  <c r="AH103" i="160"/>
  <c r="AM593" i="19" s="1"/>
  <c r="AH105" i="160"/>
  <c r="AM595" i="19" s="1"/>
  <c r="AF54" i="149"/>
  <c r="AF55" i="149" s="1"/>
  <c r="F54" i="157"/>
  <c r="F55" i="157" s="1"/>
  <c r="F54" i="158"/>
  <c r="F55" i="158" s="1"/>
  <c r="AF91" i="160"/>
  <c r="AF80" i="160" s="1"/>
  <c r="AF81" i="160" s="1"/>
  <c r="AE55" i="158"/>
  <c r="F54" i="154"/>
  <c r="F55" i="154" s="1"/>
  <c r="W91" i="158"/>
  <c r="W80" i="158" s="1"/>
  <c r="W81" i="158" s="1"/>
  <c r="AF54" i="154"/>
  <c r="AF55" i="154" s="1"/>
  <c r="AG54" i="154"/>
  <c r="AG55" i="154" s="1"/>
  <c r="AH54" i="158"/>
  <c r="AF54" i="158"/>
  <c r="AD54" i="158"/>
  <c r="AG54" i="158"/>
  <c r="AH54" i="139"/>
  <c r="AH55" i="139" s="1"/>
  <c r="E54" i="158"/>
  <c r="V91" i="159"/>
  <c r="V80" i="159" s="1"/>
  <c r="V81" i="159" s="1"/>
  <c r="P91" i="159"/>
  <c r="P80" i="159" s="1"/>
  <c r="P81" i="159" s="1"/>
  <c r="AF91" i="159"/>
  <c r="AF80" i="159" s="1"/>
  <c r="AF81" i="159" s="1"/>
  <c r="AG91" i="159"/>
  <c r="AG80" i="159" s="1"/>
  <c r="AG81" i="159" s="1"/>
  <c r="AH104" i="160"/>
  <c r="AM594" i="19" s="1"/>
  <c r="S91" i="160"/>
  <c r="S80" i="160" s="1"/>
  <c r="S81" i="160" s="1"/>
  <c r="X91" i="160"/>
  <c r="X80" i="160" s="1"/>
  <c r="X81" i="160" s="1"/>
  <c r="U91" i="159"/>
  <c r="U80" i="159" s="1"/>
  <c r="U81" i="159" s="1"/>
  <c r="S91" i="159"/>
  <c r="S80" i="159" s="1"/>
  <c r="S81" i="159" s="1"/>
  <c r="T91" i="159"/>
  <c r="T80" i="159" s="1"/>
  <c r="T81" i="159" s="1"/>
  <c r="AH91" i="160"/>
  <c r="AH80" i="160" s="1"/>
  <c r="AH81" i="160" s="1"/>
  <c r="U91" i="160"/>
  <c r="U80" i="160" s="1"/>
  <c r="U81" i="160" s="1"/>
  <c r="W91" i="160"/>
  <c r="W80" i="160" s="1"/>
  <c r="W81" i="160" s="1"/>
  <c r="AB91" i="160"/>
  <c r="AB80" i="160" s="1"/>
  <c r="AB81" i="160" s="1"/>
  <c r="AD91" i="159"/>
  <c r="AD80" i="159" s="1"/>
  <c r="AD81" i="159" s="1"/>
  <c r="Y91" i="160"/>
  <c r="Y80" i="160" s="1"/>
  <c r="Y81" i="160" s="1"/>
  <c r="V91" i="160"/>
  <c r="V80" i="160" s="1"/>
  <c r="V81" i="160" s="1"/>
  <c r="H50" i="159"/>
  <c r="W91" i="159"/>
  <c r="W80" i="159" s="1"/>
  <c r="W81" i="159" s="1"/>
  <c r="X91" i="157"/>
  <c r="X80" i="157" s="1"/>
  <c r="X81" i="157" s="1"/>
  <c r="P91" i="158"/>
  <c r="P80" i="158" s="1"/>
  <c r="P81" i="158" s="1"/>
  <c r="AF91" i="158"/>
  <c r="AF80" i="158" s="1"/>
  <c r="AF81" i="158" s="1"/>
  <c r="AC91" i="158"/>
  <c r="AC80" i="158" s="1"/>
  <c r="AC81" i="158" s="1"/>
  <c r="AA91" i="152"/>
  <c r="AA80" i="152" s="1"/>
  <c r="AA81" i="152" s="1"/>
  <c r="AC91" i="157"/>
  <c r="AC80" i="157" s="1"/>
  <c r="AC81" i="157" s="1"/>
  <c r="AE54" i="156"/>
  <c r="AE55" i="156" s="1"/>
  <c r="H14" i="159"/>
  <c r="AH55" i="159"/>
  <c r="O91" i="159"/>
  <c r="O80" i="159" s="1"/>
  <c r="O81" i="159" s="1"/>
  <c r="AE91" i="159"/>
  <c r="AE80" i="159" s="1"/>
  <c r="AE81" i="159" s="1"/>
  <c r="X91" i="159"/>
  <c r="X80" i="159" s="1"/>
  <c r="X81" i="159" s="1"/>
  <c r="AD91" i="129"/>
  <c r="AD80" i="129" s="1"/>
  <c r="AD81" i="129" s="1"/>
  <c r="AG91" i="142"/>
  <c r="AG80" i="142" s="1"/>
  <c r="AG81" i="142" s="1"/>
  <c r="AF54" i="150"/>
  <c r="AF55" i="150" s="1"/>
  <c r="G54" i="156"/>
  <c r="G55" i="156" s="1"/>
  <c r="AE91" i="158"/>
  <c r="AE80" i="158" s="1"/>
  <c r="AE81" i="158" s="1"/>
  <c r="AD91" i="158"/>
  <c r="AD80" i="158" s="1"/>
  <c r="AD81" i="158" s="1"/>
  <c r="AE91" i="149"/>
  <c r="AE80" i="149" s="1"/>
  <c r="AE81" i="149" s="1"/>
  <c r="AD54" i="156"/>
  <c r="AD55" i="156" s="1"/>
  <c r="Q91" i="157"/>
  <c r="Q80" i="157" s="1"/>
  <c r="Q81" i="157" s="1"/>
  <c r="AG91" i="157"/>
  <c r="AG80" i="157" s="1"/>
  <c r="AG81" i="157" s="1"/>
  <c r="U91" i="158"/>
  <c r="U80" i="158" s="1"/>
  <c r="U81" i="158" s="1"/>
  <c r="AG91" i="158"/>
  <c r="AG80" i="158" s="1"/>
  <c r="AG81" i="158" s="1"/>
  <c r="AH91" i="158"/>
  <c r="AH80" i="158" s="1"/>
  <c r="AH81" i="158" s="1"/>
  <c r="AG54" i="150"/>
  <c r="AG55" i="150" s="1"/>
  <c r="H54" i="156"/>
  <c r="H55" i="156" s="1"/>
  <c r="Q91" i="158"/>
  <c r="Q80" i="158" s="1"/>
  <c r="Q81" i="158" s="1"/>
  <c r="X91" i="158"/>
  <c r="X80" i="158" s="1"/>
  <c r="X81" i="158" s="1"/>
  <c r="AD102" i="150"/>
  <c r="AH511" i="19" s="1"/>
  <c r="AD106" i="150"/>
  <c r="AH515" i="19" s="1"/>
  <c r="AG54" i="149"/>
  <c r="AG55" i="149" s="1"/>
  <c r="AE54" i="149"/>
  <c r="AE55" i="149" s="1"/>
  <c r="AE54" i="150"/>
  <c r="AE55" i="150" s="1"/>
  <c r="R91" i="153"/>
  <c r="R80" i="153" s="1"/>
  <c r="R81" i="153" s="1"/>
  <c r="Q91" i="154"/>
  <c r="Q80" i="154" s="1"/>
  <c r="Q81" i="154" s="1"/>
  <c r="S91" i="157"/>
  <c r="S80" i="157" s="1"/>
  <c r="S81" i="157" s="1"/>
  <c r="AA91" i="157"/>
  <c r="AA80" i="157" s="1"/>
  <c r="AA81" i="157" s="1"/>
  <c r="R91" i="157"/>
  <c r="R80" i="157" s="1"/>
  <c r="R81" i="157" s="1"/>
  <c r="AH91" i="157"/>
  <c r="AH80" i="157" s="1"/>
  <c r="AH81" i="157" s="1"/>
  <c r="E54" i="157"/>
  <c r="R91" i="144"/>
  <c r="R80" i="144" s="1"/>
  <c r="R81" i="144" s="1"/>
  <c r="F54" i="149"/>
  <c r="F55" i="149" s="1"/>
  <c r="E54" i="149"/>
  <c r="E55" i="149" s="1"/>
  <c r="X91" i="152"/>
  <c r="X80" i="152" s="1"/>
  <c r="X81" i="152" s="1"/>
  <c r="X91" i="154"/>
  <c r="X80" i="154" s="1"/>
  <c r="X81" i="154" s="1"/>
  <c r="V91" i="155"/>
  <c r="V80" i="155" s="1"/>
  <c r="V81" i="155" s="1"/>
  <c r="AG91" i="155"/>
  <c r="AG80" i="155" s="1"/>
  <c r="AG81" i="155" s="1"/>
  <c r="Y91" i="157"/>
  <c r="Y80" i="157" s="1"/>
  <c r="Y81" i="157" s="1"/>
  <c r="E54" i="150"/>
  <c r="E55" i="150" s="1"/>
  <c r="F54" i="150"/>
  <c r="F55" i="150" s="1"/>
  <c r="AH54" i="150"/>
  <c r="AH55" i="150" s="1"/>
  <c r="Z91" i="154"/>
  <c r="Z80" i="154" s="1"/>
  <c r="Z81" i="154" s="1"/>
  <c r="AG91" i="154"/>
  <c r="AG80" i="154" s="1"/>
  <c r="AG81" i="154" s="1"/>
  <c r="Q91" i="155"/>
  <c r="Q80" i="155" s="1"/>
  <c r="Q81" i="155" s="1"/>
  <c r="AG54" i="156"/>
  <c r="AG55" i="156" s="1"/>
  <c r="P91" i="157"/>
  <c r="P80" i="157" s="1"/>
  <c r="P81" i="157" s="1"/>
  <c r="Z91" i="157"/>
  <c r="Z80" i="157" s="1"/>
  <c r="Z81" i="157" s="1"/>
  <c r="T91" i="158"/>
  <c r="T80" i="158" s="1"/>
  <c r="T81" i="158" s="1"/>
  <c r="S91" i="158"/>
  <c r="S80" i="158" s="1"/>
  <c r="S81" i="158" s="1"/>
  <c r="AD91" i="157"/>
  <c r="AD80" i="157" s="1"/>
  <c r="AD81" i="157" s="1"/>
  <c r="AD54" i="157"/>
  <c r="AD55" i="157" s="1"/>
  <c r="U91" i="157"/>
  <c r="U80" i="157" s="1"/>
  <c r="U81" i="157" s="1"/>
  <c r="AF54" i="157"/>
  <c r="AH54" i="157"/>
  <c r="V91" i="157"/>
  <c r="V80" i="157" s="1"/>
  <c r="V81" i="157" s="1"/>
  <c r="AG54" i="157"/>
  <c r="AG55" i="157" s="1"/>
  <c r="T91" i="157"/>
  <c r="T80" i="157" s="1"/>
  <c r="T81" i="157" s="1"/>
  <c r="AE91" i="153"/>
  <c r="AE80" i="153" s="1"/>
  <c r="AE81" i="153" s="1"/>
  <c r="AH91" i="154"/>
  <c r="AH80" i="154" s="1"/>
  <c r="AH81" i="154" s="1"/>
  <c r="D75" i="157"/>
  <c r="AB91" i="157"/>
  <c r="AB80" i="157" s="1"/>
  <c r="AB81" i="157" s="1"/>
  <c r="O91" i="157"/>
  <c r="O80" i="157" s="1"/>
  <c r="O81" i="157" s="1"/>
  <c r="G54" i="157"/>
  <c r="H50" i="157"/>
  <c r="H58" i="157" s="1"/>
  <c r="AE91" i="157"/>
  <c r="AE80" i="157" s="1"/>
  <c r="AE81" i="157" s="1"/>
  <c r="W91" i="157"/>
  <c r="W80" i="157" s="1"/>
  <c r="W81" i="157" s="1"/>
  <c r="AE55" i="157"/>
  <c r="AD91" i="155"/>
  <c r="AD80" i="155" s="1"/>
  <c r="AD81" i="155" s="1"/>
  <c r="E54" i="156"/>
  <c r="F54" i="156"/>
  <c r="AH54" i="156"/>
  <c r="AF55" i="156"/>
  <c r="E54" i="135"/>
  <c r="E55" i="135" s="1"/>
  <c r="S91" i="152"/>
  <c r="S80" i="152" s="1"/>
  <c r="S81" i="152" s="1"/>
  <c r="AH91" i="155"/>
  <c r="AH80" i="155" s="1"/>
  <c r="AH81" i="155" s="1"/>
  <c r="AB91" i="155"/>
  <c r="AB80" i="155" s="1"/>
  <c r="AB81" i="155" s="1"/>
  <c r="Y91" i="155"/>
  <c r="Y80" i="155" s="1"/>
  <c r="Y81" i="155" s="1"/>
  <c r="O91" i="152"/>
  <c r="O80" i="152" s="1"/>
  <c r="O81" i="152" s="1"/>
  <c r="AB91" i="152"/>
  <c r="AB80" i="152" s="1"/>
  <c r="AB81" i="152" s="1"/>
  <c r="AE91" i="155"/>
  <c r="AE80" i="155" s="1"/>
  <c r="AE81" i="155" s="1"/>
  <c r="AF91" i="155"/>
  <c r="AF80" i="155" s="1"/>
  <c r="AF81" i="155" s="1"/>
  <c r="AC91" i="155"/>
  <c r="AC80" i="155" s="1"/>
  <c r="AC81" i="155" s="1"/>
  <c r="G54" i="135"/>
  <c r="G55" i="135" s="1"/>
  <c r="AC91" i="152"/>
  <c r="AC80" i="152" s="1"/>
  <c r="AC81" i="152" s="1"/>
  <c r="Y91" i="152"/>
  <c r="Y80" i="152" s="1"/>
  <c r="Y81" i="152" s="1"/>
  <c r="V91" i="154"/>
  <c r="V80" i="154" s="1"/>
  <c r="V81" i="154" s="1"/>
  <c r="AG54" i="135"/>
  <c r="AG55" i="135" s="1"/>
  <c r="U91" i="154"/>
  <c r="U80" i="154" s="1"/>
  <c r="U81" i="154" s="1"/>
  <c r="R91" i="155"/>
  <c r="R80" i="155" s="1"/>
  <c r="R81" i="155" s="1"/>
  <c r="S91" i="155"/>
  <c r="S80" i="155" s="1"/>
  <c r="S81" i="155" s="1"/>
  <c r="W91" i="152"/>
  <c r="W80" i="152" s="1"/>
  <c r="W81" i="152" s="1"/>
  <c r="F54" i="153"/>
  <c r="F55" i="153" s="1"/>
  <c r="AD91" i="154"/>
  <c r="AD80" i="154" s="1"/>
  <c r="AD81" i="154" s="1"/>
  <c r="U91" i="155"/>
  <c r="U80" i="155" s="1"/>
  <c r="U81" i="155" s="1"/>
  <c r="W91" i="155"/>
  <c r="W80" i="155" s="1"/>
  <c r="W81" i="155" s="1"/>
  <c r="X91" i="155"/>
  <c r="X80" i="155" s="1"/>
  <c r="X81" i="155" s="1"/>
  <c r="AA91" i="154"/>
  <c r="AA80" i="154" s="1"/>
  <c r="AA81" i="154" s="1"/>
  <c r="P91" i="154"/>
  <c r="P80" i="154" s="1"/>
  <c r="P81" i="154" s="1"/>
  <c r="AF91" i="154"/>
  <c r="AF80" i="154" s="1"/>
  <c r="AF81" i="154" s="1"/>
  <c r="Z91" i="155"/>
  <c r="Z80" i="155" s="1"/>
  <c r="Z81" i="155" s="1"/>
  <c r="G55" i="155"/>
  <c r="AF54" i="135"/>
  <c r="AF55" i="135" s="1"/>
  <c r="R91" i="152"/>
  <c r="R80" i="152" s="1"/>
  <c r="R81" i="152" s="1"/>
  <c r="V91" i="152"/>
  <c r="V80" i="152" s="1"/>
  <c r="V81" i="152" s="1"/>
  <c r="AH54" i="152"/>
  <c r="AH55" i="152" s="1"/>
  <c r="T91" i="153"/>
  <c r="T80" i="153" s="1"/>
  <c r="T81" i="153" s="1"/>
  <c r="U91" i="153"/>
  <c r="U80" i="153" s="1"/>
  <c r="U81" i="153" s="1"/>
  <c r="AD54" i="135"/>
  <c r="AD55" i="135" s="1"/>
  <c r="AC91" i="142"/>
  <c r="AC80" i="142" s="1"/>
  <c r="AC81" i="142" s="1"/>
  <c r="AD54" i="151"/>
  <c r="AD55" i="151" s="1"/>
  <c r="AE54" i="152"/>
  <c r="AE55" i="152" s="1"/>
  <c r="Z91" i="153"/>
  <c r="Z80" i="153" s="1"/>
  <c r="Z81" i="153" s="1"/>
  <c r="V91" i="153"/>
  <c r="V80" i="153" s="1"/>
  <c r="V81" i="153" s="1"/>
  <c r="H54" i="155"/>
  <c r="I50" i="155"/>
  <c r="AE54" i="154"/>
  <c r="AH54" i="154"/>
  <c r="AD54" i="154"/>
  <c r="AA91" i="155"/>
  <c r="AA80" i="155" s="1"/>
  <c r="AA81" i="155" s="1"/>
  <c r="T91" i="155"/>
  <c r="T80" i="155" s="1"/>
  <c r="T81" i="155" s="1"/>
  <c r="AF54" i="155"/>
  <c r="AG54" i="155"/>
  <c r="AH54" i="155"/>
  <c r="F54" i="155"/>
  <c r="AD54" i="155"/>
  <c r="AE54" i="155"/>
  <c r="E54" i="155"/>
  <c r="W91" i="154"/>
  <c r="W80" i="154" s="1"/>
  <c r="W81" i="154" s="1"/>
  <c r="AB91" i="154"/>
  <c r="AB80" i="154" s="1"/>
  <c r="AB81" i="154" s="1"/>
  <c r="AA91" i="153"/>
  <c r="AA80" i="153" s="1"/>
  <c r="AA81" i="153" s="1"/>
  <c r="AB91" i="153"/>
  <c r="AB80" i="153" s="1"/>
  <c r="AB81" i="153" s="1"/>
  <c r="AC91" i="153"/>
  <c r="AC80" i="153" s="1"/>
  <c r="AC81" i="153" s="1"/>
  <c r="AE91" i="154"/>
  <c r="AE80" i="154" s="1"/>
  <c r="AE81" i="154" s="1"/>
  <c r="T91" i="154"/>
  <c r="T80" i="154" s="1"/>
  <c r="T81" i="154" s="1"/>
  <c r="AD54" i="153"/>
  <c r="AH91" i="153"/>
  <c r="AH80" i="153" s="1"/>
  <c r="AH81" i="153" s="1"/>
  <c r="S91" i="154"/>
  <c r="S80" i="154" s="1"/>
  <c r="S81" i="154" s="1"/>
  <c r="G54" i="117"/>
  <c r="G55" i="117" s="1"/>
  <c r="AG91" i="153"/>
  <c r="AG80" i="153" s="1"/>
  <c r="AG81" i="153" s="1"/>
  <c r="H50" i="154"/>
  <c r="G54" i="154"/>
  <c r="E55" i="154"/>
  <c r="AG55" i="153"/>
  <c r="AE54" i="153"/>
  <c r="AF54" i="153"/>
  <c r="S91" i="153"/>
  <c r="S80" i="153" s="1"/>
  <c r="S81" i="153" s="1"/>
  <c r="AH54" i="153"/>
  <c r="X91" i="153"/>
  <c r="X80" i="153" s="1"/>
  <c r="X81" i="153" s="1"/>
  <c r="Y91" i="153"/>
  <c r="Y80" i="153" s="1"/>
  <c r="Y81" i="153" s="1"/>
  <c r="E54" i="153"/>
  <c r="G54" i="153"/>
  <c r="H50" i="153"/>
  <c r="AD91" i="153"/>
  <c r="AD80" i="153" s="1"/>
  <c r="AD81" i="153" s="1"/>
  <c r="W91" i="153"/>
  <c r="W80" i="153" s="1"/>
  <c r="W81" i="153" s="1"/>
  <c r="AF91" i="153"/>
  <c r="AF80" i="153" s="1"/>
  <c r="AF81" i="153" s="1"/>
  <c r="F54" i="143"/>
  <c r="F55" i="143" s="1"/>
  <c r="AD105" i="150"/>
  <c r="AH514" i="19" s="1"/>
  <c r="P91" i="142"/>
  <c r="P80" i="142" s="1"/>
  <c r="P81" i="142" s="1"/>
  <c r="T91" i="152"/>
  <c r="T80" i="152" s="1"/>
  <c r="T81" i="152" s="1"/>
  <c r="T91" i="149"/>
  <c r="T80" i="149" s="1"/>
  <c r="T81" i="149" s="1"/>
  <c r="AD103" i="150"/>
  <c r="AH512" i="19" s="1"/>
  <c r="AE54" i="151"/>
  <c r="AE55" i="151" s="1"/>
  <c r="E54" i="152"/>
  <c r="E55" i="152" s="1"/>
  <c r="Z91" i="147"/>
  <c r="Z80" i="147" s="1"/>
  <c r="Z81" i="147" s="1"/>
  <c r="V91" i="150"/>
  <c r="V80" i="150" s="1"/>
  <c r="V81" i="150" s="1"/>
  <c r="AG91" i="150"/>
  <c r="AG80" i="150" s="1"/>
  <c r="AG81" i="150" s="1"/>
  <c r="W91" i="150"/>
  <c r="W80" i="150" s="1"/>
  <c r="W81" i="150" s="1"/>
  <c r="X91" i="150"/>
  <c r="X80" i="150" s="1"/>
  <c r="X81" i="150" s="1"/>
  <c r="AG54" i="152"/>
  <c r="AG55" i="152" s="1"/>
  <c r="AF91" i="151"/>
  <c r="AF80" i="151" s="1"/>
  <c r="AF81" i="151" s="1"/>
  <c r="AG54" i="151"/>
  <c r="AG55" i="151" s="1"/>
  <c r="AF54" i="151"/>
  <c r="AF55" i="151" s="1"/>
  <c r="AD54" i="146"/>
  <c r="AD55" i="146" s="1"/>
  <c r="AD102" i="152"/>
  <c r="AI528" i="19" s="1"/>
  <c r="AD106" i="152"/>
  <c r="AI532" i="19" s="1"/>
  <c r="AD105" i="152"/>
  <c r="AI531" i="19" s="1"/>
  <c r="AD104" i="152"/>
  <c r="AI530" i="19" s="1"/>
  <c r="AD103" i="152"/>
  <c r="AI529" i="19" s="1"/>
  <c r="V91" i="143"/>
  <c r="V80" i="143" s="1"/>
  <c r="V81" i="143" s="1"/>
  <c r="Z91" i="142"/>
  <c r="Z80" i="142" s="1"/>
  <c r="Z81" i="142" s="1"/>
  <c r="AC91" i="148"/>
  <c r="AC80" i="148" s="1"/>
  <c r="AC81" i="148" s="1"/>
  <c r="U91" i="149"/>
  <c r="U80" i="149" s="1"/>
  <c r="U81" i="149" s="1"/>
  <c r="V91" i="149"/>
  <c r="V80" i="149" s="1"/>
  <c r="V81" i="149" s="1"/>
  <c r="AH91" i="150"/>
  <c r="AH80" i="150" s="1"/>
  <c r="AH81" i="150" s="1"/>
  <c r="R91" i="151"/>
  <c r="R80" i="151" s="1"/>
  <c r="R81" i="151" s="1"/>
  <c r="W91" i="142"/>
  <c r="W80" i="142" s="1"/>
  <c r="W81" i="142" s="1"/>
  <c r="AH91" i="143"/>
  <c r="AH80" i="143" s="1"/>
  <c r="AH81" i="143" s="1"/>
  <c r="F54" i="147"/>
  <c r="F55" i="147" s="1"/>
  <c r="V91" i="147"/>
  <c r="V80" i="147" s="1"/>
  <c r="V81" i="147" s="1"/>
  <c r="AC91" i="150"/>
  <c r="AC80" i="150" s="1"/>
  <c r="AC81" i="150" s="1"/>
  <c r="AD104" i="150"/>
  <c r="AH513" i="19" s="1"/>
  <c r="F54" i="151"/>
  <c r="F55" i="151" s="1"/>
  <c r="E54" i="151"/>
  <c r="E55" i="151" s="1"/>
  <c r="AF54" i="152"/>
  <c r="AF55" i="152" s="1"/>
  <c r="G54" i="152"/>
  <c r="G55" i="152" s="1"/>
  <c r="F54" i="152"/>
  <c r="N91" i="150"/>
  <c r="N80" i="150" s="1"/>
  <c r="N81" i="150" s="1"/>
  <c r="Y91" i="150"/>
  <c r="Y80" i="150" s="1"/>
  <c r="Y81" i="150" s="1"/>
  <c r="Q91" i="152"/>
  <c r="Q80" i="152" s="1"/>
  <c r="Q81" i="152" s="1"/>
  <c r="AA91" i="149"/>
  <c r="AA80" i="149" s="1"/>
  <c r="AA81" i="149" s="1"/>
  <c r="AF91" i="149"/>
  <c r="AF80" i="149" s="1"/>
  <c r="AF81" i="149" s="1"/>
  <c r="AF91" i="152"/>
  <c r="AF80" i="152" s="1"/>
  <c r="AF81" i="152" s="1"/>
  <c r="Y91" i="151"/>
  <c r="Y80" i="151" s="1"/>
  <c r="Y81" i="151" s="1"/>
  <c r="AH91" i="151"/>
  <c r="AH80" i="151" s="1"/>
  <c r="AH81" i="151" s="1"/>
  <c r="P91" i="152"/>
  <c r="P80" i="152" s="1"/>
  <c r="P81" i="152" s="1"/>
  <c r="W91" i="148"/>
  <c r="W80" i="148" s="1"/>
  <c r="W81" i="148" s="1"/>
  <c r="S91" i="151"/>
  <c r="S80" i="151" s="1"/>
  <c r="S81" i="151" s="1"/>
  <c r="T91" i="151"/>
  <c r="T80" i="151" s="1"/>
  <c r="T81" i="151" s="1"/>
  <c r="AC91" i="151"/>
  <c r="AC80" i="151" s="1"/>
  <c r="AC81" i="151" s="1"/>
  <c r="AG54" i="143"/>
  <c r="AG55" i="143" s="1"/>
  <c r="AH54" i="143"/>
  <c r="AH55" i="143" s="1"/>
  <c r="E54" i="143"/>
  <c r="E55" i="143" s="1"/>
  <c r="U91" i="146"/>
  <c r="U80" i="146" s="1"/>
  <c r="U81" i="146" s="1"/>
  <c r="AH54" i="146"/>
  <c r="AH55" i="146" s="1"/>
  <c r="AD91" i="147"/>
  <c r="AD80" i="147" s="1"/>
  <c r="AD81" i="147" s="1"/>
  <c r="AC91" i="149"/>
  <c r="AC80" i="149" s="1"/>
  <c r="AC81" i="149" s="1"/>
  <c r="AD91" i="149"/>
  <c r="AD80" i="149" s="1"/>
  <c r="AD81" i="149" s="1"/>
  <c r="U91" i="150"/>
  <c r="U80" i="150" s="1"/>
  <c r="U81" i="150" s="1"/>
  <c r="AD91" i="150"/>
  <c r="AD80" i="150" s="1"/>
  <c r="AD81" i="150" s="1"/>
  <c r="Q91" i="151"/>
  <c r="Q80" i="151" s="1"/>
  <c r="Q81" i="151" s="1"/>
  <c r="AE91" i="152"/>
  <c r="AE80" i="152" s="1"/>
  <c r="AE81" i="152" s="1"/>
  <c r="U91" i="152"/>
  <c r="U80" i="152" s="1"/>
  <c r="U81" i="152" s="1"/>
  <c r="AG91" i="148"/>
  <c r="AG80" i="148" s="1"/>
  <c r="AG81" i="148" s="1"/>
  <c r="AH91" i="149"/>
  <c r="AH80" i="149" s="1"/>
  <c r="AH81" i="149" s="1"/>
  <c r="AG91" i="152"/>
  <c r="AG80" i="152" s="1"/>
  <c r="AG81" i="152" s="1"/>
  <c r="Z91" i="152"/>
  <c r="Z80" i="152" s="1"/>
  <c r="Z81" i="152" s="1"/>
  <c r="V91" i="151"/>
  <c r="V80" i="151" s="1"/>
  <c r="V81" i="151" s="1"/>
  <c r="R91" i="150"/>
  <c r="R80" i="150" s="1"/>
  <c r="R81" i="150" s="1"/>
  <c r="AD91" i="151"/>
  <c r="AD80" i="151" s="1"/>
  <c r="AD81" i="151" s="1"/>
  <c r="AF105" i="148"/>
  <c r="AJ498" i="19" s="1"/>
  <c r="I50" i="152"/>
  <c r="AA91" i="151"/>
  <c r="AA80" i="151" s="1"/>
  <c r="AA81" i="151" s="1"/>
  <c r="AB91" i="151"/>
  <c r="AB80" i="151" s="1"/>
  <c r="AB81" i="151" s="1"/>
  <c r="U91" i="151"/>
  <c r="U80" i="151" s="1"/>
  <c r="U81" i="151" s="1"/>
  <c r="W91" i="151"/>
  <c r="W80" i="151" s="1"/>
  <c r="W81" i="151" s="1"/>
  <c r="AG91" i="151"/>
  <c r="AG80" i="151" s="1"/>
  <c r="AG81" i="151" s="1"/>
  <c r="Z91" i="151"/>
  <c r="Z80" i="151" s="1"/>
  <c r="Z81" i="151" s="1"/>
  <c r="AF106" i="148"/>
  <c r="AJ499" i="19" s="1"/>
  <c r="O91" i="150"/>
  <c r="O80" i="150" s="1"/>
  <c r="O81" i="150" s="1"/>
  <c r="AE91" i="150"/>
  <c r="AE80" i="150" s="1"/>
  <c r="AE81" i="150" s="1"/>
  <c r="P91" i="150"/>
  <c r="P80" i="150" s="1"/>
  <c r="P81" i="150" s="1"/>
  <c r="X91" i="148"/>
  <c r="X80" i="148" s="1"/>
  <c r="X81" i="148" s="1"/>
  <c r="H50" i="151"/>
  <c r="G54" i="151"/>
  <c r="AE91" i="151"/>
  <c r="AE80" i="151" s="1"/>
  <c r="AE81" i="151" s="1"/>
  <c r="X91" i="151"/>
  <c r="X80" i="151" s="1"/>
  <c r="X81" i="151" s="1"/>
  <c r="F54" i="145"/>
  <c r="F55" i="145" s="1"/>
  <c r="AF91" i="150"/>
  <c r="AF80" i="150" s="1"/>
  <c r="AF81" i="150" s="1"/>
  <c r="AD54" i="145"/>
  <c r="AF54" i="145"/>
  <c r="AF55" i="145" s="1"/>
  <c r="AH55" i="145"/>
  <c r="AE54" i="145"/>
  <c r="AE55" i="145" s="1"/>
  <c r="AG54" i="145"/>
  <c r="AG55" i="145" s="1"/>
  <c r="E54" i="141"/>
  <c r="E55" i="141" s="1"/>
  <c r="AH91" i="144"/>
  <c r="AH80" i="144" s="1"/>
  <c r="AH81" i="144" s="1"/>
  <c r="S91" i="150"/>
  <c r="S80" i="150" s="1"/>
  <c r="S81" i="150" s="1"/>
  <c r="AB91" i="150"/>
  <c r="AB80" i="150" s="1"/>
  <c r="AB81" i="150" s="1"/>
  <c r="H50" i="150"/>
  <c r="G54" i="150"/>
  <c r="AE91" i="148"/>
  <c r="AE80" i="148" s="1"/>
  <c r="AE81" i="148" s="1"/>
  <c r="Y91" i="149"/>
  <c r="Y80" i="149" s="1"/>
  <c r="Y81" i="149" s="1"/>
  <c r="Z91" i="149"/>
  <c r="Z80" i="149" s="1"/>
  <c r="Z81" i="149" s="1"/>
  <c r="AA91" i="150"/>
  <c r="AA80" i="150" s="1"/>
  <c r="AA81" i="150" s="1"/>
  <c r="T91" i="150"/>
  <c r="T80" i="150" s="1"/>
  <c r="T81" i="150" s="1"/>
  <c r="O91" i="147"/>
  <c r="O80" i="147" s="1"/>
  <c r="O81" i="147" s="1"/>
  <c r="AE91" i="147"/>
  <c r="AE80" i="147" s="1"/>
  <c r="AE81" i="147" s="1"/>
  <c r="P91" i="147"/>
  <c r="P80" i="147" s="1"/>
  <c r="P81" i="147" s="1"/>
  <c r="AF91" i="147"/>
  <c r="AF80" i="147" s="1"/>
  <c r="AF81" i="147" s="1"/>
  <c r="U91" i="147"/>
  <c r="U80" i="147" s="1"/>
  <c r="U81" i="147" s="1"/>
  <c r="AF102" i="148"/>
  <c r="AJ495" i="19" s="1"/>
  <c r="AB91" i="148"/>
  <c r="AB80" i="148" s="1"/>
  <c r="AB81" i="148" s="1"/>
  <c r="S91" i="149"/>
  <c r="S80" i="149" s="1"/>
  <c r="S81" i="149" s="1"/>
  <c r="X91" i="149"/>
  <c r="X80" i="149" s="1"/>
  <c r="X81" i="149" s="1"/>
  <c r="S91" i="148"/>
  <c r="S80" i="148" s="1"/>
  <c r="S81" i="148" s="1"/>
  <c r="U91" i="148"/>
  <c r="U80" i="148" s="1"/>
  <c r="U81" i="148" s="1"/>
  <c r="W91" i="149"/>
  <c r="W80" i="149" s="1"/>
  <c r="W81" i="149" s="1"/>
  <c r="AB91" i="149"/>
  <c r="AB80" i="149" s="1"/>
  <c r="AB81" i="149" s="1"/>
  <c r="AG91" i="149"/>
  <c r="AG80" i="149" s="1"/>
  <c r="AG81" i="149" s="1"/>
  <c r="D75" i="149"/>
  <c r="G54" i="149"/>
  <c r="H50" i="149"/>
  <c r="H58" i="149" s="1"/>
  <c r="AD91" i="148"/>
  <c r="AD80" i="148" s="1"/>
  <c r="AD81" i="148" s="1"/>
  <c r="R91" i="147"/>
  <c r="R80" i="147" s="1"/>
  <c r="R81" i="147" s="1"/>
  <c r="AF54" i="147"/>
  <c r="AF55" i="147" s="1"/>
  <c r="AD91" i="140"/>
  <c r="AD80" i="140" s="1"/>
  <c r="AD81" i="140" s="1"/>
  <c r="AH91" i="147"/>
  <c r="AH80" i="147" s="1"/>
  <c r="AH81" i="147" s="1"/>
  <c r="E54" i="147"/>
  <c r="E55" i="147" s="1"/>
  <c r="AF104" i="148"/>
  <c r="AJ497" i="19" s="1"/>
  <c r="P91" i="148"/>
  <c r="P80" i="148" s="1"/>
  <c r="P81" i="148" s="1"/>
  <c r="AF91" i="148"/>
  <c r="AF80" i="148" s="1"/>
  <c r="AF81" i="148" s="1"/>
  <c r="AD91" i="143"/>
  <c r="AD80" i="143" s="1"/>
  <c r="AD81" i="143" s="1"/>
  <c r="AB91" i="147"/>
  <c r="AB80" i="147" s="1"/>
  <c r="AB81" i="147" s="1"/>
  <c r="Q91" i="147"/>
  <c r="Q80" i="147" s="1"/>
  <c r="Q81" i="147" s="1"/>
  <c r="AG91" i="147"/>
  <c r="AG80" i="147" s="1"/>
  <c r="AG81" i="147" s="1"/>
  <c r="Y91" i="148"/>
  <c r="Y80" i="148" s="1"/>
  <c r="Y81" i="148" s="1"/>
  <c r="S91" i="144"/>
  <c r="S80" i="144" s="1"/>
  <c r="S81" i="144" s="1"/>
  <c r="T91" i="144"/>
  <c r="T80" i="144" s="1"/>
  <c r="T81" i="144" s="1"/>
  <c r="AC91" i="144"/>
  <c r="AC80" i="144" s="1"/>
  <c r="AC81" i="144" s="1"/>
  <c r="S91" i="145"/>
  <c r="S80" i="145" s="1"/>
  <c r="S81" i="145" s="1"/>
  <c r="W91" i="147"/>
  <c r="W80" i="147" s="1"/>
  <c r="W81" i="147" s="1"/>
  <c r="X91" i="147"/>
  <c r="X80" i="147" s="1"/>
  <c r="X81" i="147" s="1"/>
  <c r="AC91" i="147"/>
  <c r="AC80" i="147" s="1"/>
  <c r="AC81" i="147" s="1"/>
  <c r="AE54" i="147"/>
  <c r="AE55" i="147" s="1"/>
  <c r="U91" i="129"/>
  <c r="U80" i="129" s="1"/>
  <c r="U81" i="129" s="1"/>
  <c r="R91" i="143"/>
  <c r="R80" i="143" s="1"/>
  <c r="R81" i="143" s="1"/>
  <c r="R91" i="145"/>
  <c r="R80" i="145" s="1"/>
  <c r="R81" i="145" s="1"/>
  <c r="AH91" i="145"/>
  <c r="AH80" i="145" s="1"/>
  <c r="AH81" i="145" s="1"/>
  <c r="V91" i="148"/>
  <c r="V80" i="148" s="1"/>
  <c r="V81" i="148" s="1"/>
  <c r="O91" i="145"/>
  <c r="O80" i="145" s="1"/>
  <c r="O81" i="145" s="1"/>
  <c r="AE91" i="145"/>
  <c r="AE80" i="145" s="1"/>
  <c r="AE81" i="145" s="1"/>
  <c r="P91" i="145"/>
  <c r="P80" i="145" s="1"/>
  <c r="P81" i="145" s="1"/>
  <c r="AF91" i="145"/>
  <c r="AF80" i="145" s="1"/>
  <c r="AF81" i="145" s="1"/>
  <c r="Q91" i="145"/>
  <c r="Q80" i="145" s="1"/>
  <c r="Q81" i="145" s="1"/>
  <c r="AG91" i="145"/>
  <c r="AG80" i="145" s="1"/>
  <c r="AG81" i="145" s="1"/>
  <c r="V91" i="145"/>
  <c r="V80" i="145" s="1"/>
  <c r="V81" i="145" s="1"/>
  <c r="AE54" i="146"/>
  <c r="T91" i="147"/>
  <c r="T80" i="147" s="1"/>
  <c r="T81" i="147" s="1"/>
  <c r="Y91" i="147"/>
  <c r="Y80" i="147" s="1"/>
  <c r="Y81" i="147" s="1"/>
  <c r="T91" i="148"/>
  <c r="T80" i="148" s="1"/>
  <c r="T81" i="148" s="1"/>
  <c r="T91" i="145"/>
  <c r="T80" i="145" s="1"/>
  <c r="T81" i="145" s="1"/>
  <c r="U91" i="145"/>
  <c r="U80" i="145" s="1"/>
  <c r="U81" i="145" s="1"/>
  <c r="Z91" i="145"/>
  <c r="Z80" i="145" s="1"/>
  <c r="Z81" i="145" s="1"/>
  <c r="W91" i="146"/>
  <c r="W80" i="146" s="1"/>
  <c r="W81" i="146" s="1"/>
  <c r="AB91" i="146"/>
  <c r="AB80" i="146" s="1"/>
  <c r="AB81" i="146" s="1"/>
  <c r="AF54" i="146"/>
  <c r="AF55" i="146" s="1"/>
  <c r="E54" i="146"/>
  <c r="E55" i="146" s="1"/>
  <c r="S91" i="147"/>
  <c r="S80" i="147" s="1"/>
  <c r="S81" i="147" s="1"/>
  <c r="AG54" i="147"/>
  <c r="AH54" i="147"/>
  <c r="AH55" i="147" s="1"/>
  <c r="D75" i="147"/>
  <c r="AD55" i="147"/>
  <c r="H50" i="147"/>
  <c r="G54" i="147"/>
  <c r="AA91" i="147"/>
  <c r="AA80" i="147" s="1"/>
  <c r="AA81" i="147" s="1"/>
  <c r="AC91" i="146"/>
  <c r="AC80" i="146" s="1"/>
  <c r="AC81" i="146" s="1"/>
  <c r="Z91" i="146"/>
  <c r="Z80" i="146" s="1"/>
  <c r="Z81" i="146" s="1"/>
  <c r="AD91" i="146"/>
  <c r="AD80" i="146" s="1"/>
  <c r="AD81" i="146" s="1"/>
  <c r="AE91" i="146"/>
  <c r="AE80" i="146" s="1"/>
  <c r="AE81" i="146" s="1"/>
  <c r="AG91" i="146"/>
  <c r="AG80" i="146" s="1"/>
  <c r="AG81" i="146" s="1"/>
  <c r="E54" i="145"/>
  <c r="E55" i="145" s="1"/>
  <c r="AG54" i="146"/>
  <c r="Q91" i="146"/>
  <c r="Q80" i="146" s="1"/>
  <c r="Q81" i="146" s="1"/>
  <c r="T91" i="146"/>
  <c r="T80" i="146" s="1"/>
  <c r="T81" i="146" s="1"/>
  <c r="G54" i="146"/>
  <c r="G55" i="146" s="1"/>
  <c r="AD106" i="142"/>
  <c r="AH451" i="19" s="1"/>
  <c r="AD102" i="142"/>
  <c r="AH447" i="19" s="1"/>
  <c r="AD104" i="142"/>
  <c r="AH449" i="19" s="1"/>
  <c r="AD105" i="142"/>
  <c r="AH450" i="19" s="1"/>
  <c r="AD103" i="142"/>
  <c r="AH448" i="19" s="1"/>
  <c r="AE54" i="135"/>
  <c r="AE55" i="135" s="1"/>
  <c r="AH54" i="135"/>
  <c r="AH55" i="135" s="1"/>
  <c r="AF54" i="139"/>
  <c r="AF55" i="139" s="1"/>
  <c r="G54" i="140"/>
  <c r="G55" i="140" s="1"/>
  <c r="E54" i="140"/>
  <c r="E55" i="140" s="1"/>
  <c r="F54" i="142"/>
  <c r="G54" i="142"/>
  <c r="Z91" i="143"/>
  <c r="Z80" i="143" s="1"/>
  <c r="Z81" i="143" s="1"/>
  <c r="U91" i="142"/>
  <c r="U80" i="142" s="1"/>
  <c r="U81" i="142" s="1"/>
  <c r="Q91" i="144"/>
  <c r="Q80" i="144" s="1"/>
  <c r="Q81" i="144" s="1"/>
  <c r="Z91" i="144"/>
  <c r="Z80" i="144" s="1"/>
  <c r="Z81" i="144" s="1"/>
  <c r="AH91" i="146"/>
  <c r="AH80" i="146" s="1"/>
  <c r="AH81" i="146" s="1"/>
  <c r="V91" i="146"/>
  <c r="V80" i="146" s="1"/>
  <c r="V81" i="146" s="1"/>
  <c r="P91" i="146"/>
  <c r="P80" i="146" s="1"/>
  <c r="P81" i="146" s="1"/>
  <c r="AF91" i="146"/>
  <c r="AF80" i="146" s="1"/>
  <c r="AF81" i="146" s="1"/>
  <c r="F55" i="146"/>
  <c r="AD54" i="140"/>
  <c r="AD55" i="140" s="1"/>
  <c r="AE54" i="140"/>
  <c r="AE55" i="140" s="1"/>
  <c r="E54" i="142"/>
  <c r="E55" i="142" s="1"/>
  <c r="AF54" i="142"/>
  <c r="AA91" i="146"/>
  <c r="AA80" i="146" s="1"/>
  <c r="AA81" i="146" s="1"/>
  <c r="Y91" i="134"/>
  <c r="Y80" i="134" s="1"/>
  <c r="Y81" i="134" s="1"/>
  <c r="P91" i="135"/>
  <c r="P80" i="135" s="1"/>
  <c r="P81" i="135" s="1"/>
  <c r="F54" i="139"/>
  <c r="F55" i="139" s="1"/>
  <c r="AF54" i="140"/>
  <c r="AF55" i="140" s="1"/>
  <c r="AH54" i="142"/>
  <c r="AH55" i="142" s="1"/>
  <c r="AG54" i="142"/>
  <c r="AG55" i="142" s="1"/>
  <c r="AE54" i="142"/>
  <c r="R91" i="142"/>
  <c r="R80" i="142" s="1"/>
  <c r="R81" i="142" s="1"/>
  <c r="Y91" i="146"/>
  <c r="Y80" i="146" s="1"/>
  <c r="Y81" i="146" s="1"/>
  <c r="X91" i="146"/>
  <c r="X80" i="146" s="1"/>
  <c r="X81" i="146" s="1"/>
  <c r="AA91" i="144"/>
  <c r="AA80" i="144" s="1"/>
  <c r="AA81" i="144" s="1"/>
  <c r="AB91" i="144"/>
  <c r="AB80" i="144" s="1"/>
  <c r="AB81" i="144" s="1"/>
  <c r="U91" i="144"/>
  <c r="U80" i="144" s="1"/>
  <c r="U81" i="144" s="1"/>
  <c r="AA91" i="145"/>
  <c r="AA80" i="145" s="1"/>
  <c r="AA81" i="145" s="1"/>
  <c r="AB91" i="145"/>
  <c r="AB80" i="145" s="1"/>
  <c r="AB81" i="145" s="1"/>
  <c r="AC91" i="145"/>
  <c r="AC80" i="145" s="1"/>
  <c r="AC81" i="145" s="1"/>
  <c r="Z91" i="99"/>
  <c r="Z80" i="99" s="1"/>
  <c r="Z81" i="99" s="1"/>
  <c r="W91" i="144"/>
  <c r="W80" i="144" s="1"/>
  <c r="W81" i="144" s="1"/>
  <c r="X91" i="144"/>
  <c r="X80" i="144" s="1"/>
  <c r="X81" i="144" s="1"/>
  <c r="AG91" i="144"/>
  <c r="AG80" i="144" s="1"/>
  <c r="AG81" i="144" s="1"/>
  <c r="AA91" i="142"/>
  <c r="AA80" i="142" s="1"/>
  <c r="AA81" i="142" s="1"/>
  <c r="V91" i="142"/>
  <c r="V80" i="142" s="1"/>
  <c r="V81" i="142" s="1"/>
  <c r="W91" i="145"/>
  <c r="W80" i="145" s="1"/>
  <c r="W81" i="145" s="1"/>
  <c r="X91" i="145"/>
  <c r="X80" i="145" s="1"/>
  <c r="X81" i="145" s="1"/>
  <c r="Y91" i="145"/>
  <c r="Y80" i="145" s="1"/>
  <c r="Y81" i="145" s="1"/>
  <c r="AD91" i="145"/>
  <c r="AD80" i="145" s="1"/>
  <c r="AD81" i="145" s="1"/>
  <c r="AA91" i="143"/>
  <c r="AA80" i="143" s="1"/>
  <c r="AA81" i="143" s="1"/>
  <c r="AB91" i="143"/>
  <c r="AB80" i="143" s="1"/>
  <c r="AB81" i="143" s="1"/>
  <c r="AC91" i="143"/>
  <c r="AC80" i="143" s="1"/>
  <c r="AC81" i="143" s="1"/>
  <c r="D75" i="145"/>
  <c r="S91" i="142"/>
  <c r="S80" i="142" s="1"/>
  <c r="S81" i="142" s="1"/>
  <c r="G54" i="145"/>
  <c r="H50" i="145"/>
  <c r="AE54" i="136"/>
  <c r="AE55" i="136" s="1"/>
  <c r="AB91" i="142"/>
  <c r="AB80" i="142" s="1"/>
  <c r="AB81" i="142" s="1"/>
  <c r="AD91" i="144"/>
  <c r="AD80" i="144" s="1"/>
  <c r="AD81" i="144" s="1"/>
  <c r="AE91" i="144"/>
  <c r="AE80" i="144" s="1"/>
  <c r="AE81" i="144" s="1"/>
  <c r="P91" i="144"/>
  <c r="P80" i="144" s="1"/>
  <c r="P81" i="144" s="1"/>
  <c r="AF91" i="144"/>
  <c r="AF80" i="144" s="1"/>
  <c r="AF81" i="144" s="1"/>
  <c r="Y91" i="144"/>
  <c r="Y80" i="144" s="1"/>
  <c r="Y81" i="144" s="1"/>
  <c r="F54" i="129"/>
  <c r="F55" i="129" s="1"/>
  <c r="R91" i="132"/>
  <c r="R80" i="132" s="1"/>
  <c r="R81" i="132" s="1"/>
  <c r="AH91" i="132"/>
  <c r="AH80" i="132" s="1"/>
  <c r="AH81" i="132" s="1"/>
  <c r="AE91" i="142"/>
  <c r="AE80" i="142" s="1"/>
  <c r="AE81" i="142" s="1"/>
  <c r="T91" i="142"/>
  <c r="T80" i="142" s="1"/>
  <c r="T81" i="142" s="1"/>
  <c r="AH91" i="142"/>
  <c r="AH80" i="142" s="1"/>
  <c r="AH81" i="142" s="1"/>
  <c r="AF54" i="129"/>
  <c r="AF55" i="129" s="1"/>
  <c r="AG54" i="137"/>
  <c r="AG59" i="137" s="1"/>
  <c r="AG63" i="137" s="1"/>
  <c r="AG65" i="137" s="1"/>
  <c r="AG67" i="137" s="1"/>
  <c r="AF91" i="142"/>
  <c r="AF80" i="142" s="1"/>
  <c r="AF81" i="142" s="1"/>
  <c r="Y91" i="141"/>
  <c r="Y80" i="141" s="1"/>
  <c r="Y81" i="141" s="1"/>
  <c r="AF91" i="143"/>
  <c r="AF80" i="143" s="1"/>
  <c r="AF81" i="143" s="1"/>
  <c r="Q91" i="143"/>
  <c r="Q80" i="143" s="1"/>
  <c r="Q81" i="143" s="1"/>
  <c r="AG91" i="143"/>
  <c r="AG80" i="143" s="1"/>
  <c r="AG81" i="143" s="1"/>
  <c r="AE54" i="144"/>
  <c r="AH54" i="144"/>
  <c r="AD54" i="144"/>
  <c r="E54" i="144"/>
  <c r="AF54" i="144"/>
  <c r="AG54" i="144"/>
  <c r="G54" i="144"/>
  <c r="F54" i="144"/>
  <c r="AE91" i="141"/>
  <c r="AE80" i="141" s="1"/>
  <c r="AE81" i="141" s="1"/>
  <c r="AE54" i="143"/>
  <c r="AD54" i="143"/>
  <c r="S91" i="143"/>
  <c r="S80" i="143" s="1"/>
  <c r="S81" i="143" s="1"/>
  <c r="T91" i="143"/>
  <c r="T80" i="143" s="1"/>
  <c r="T81" i="143" s="1"/>
  <c r="U91" i="143"/>
  <c r="U80" i="143" s="1"/>
  <c r="U81" i="143" s="1"/>
  <c r="W91" i="143"/>
  <c r="W80" i="143" s="1"/>
  <c r="W81" i="143" s="1"/>
  <c r="Y91" i="143"/>
  <c r="Y80" i="143" s="1"/>
  <c r="Y81" i="143" s="1"/>
  <c r="V91" i="141"/>
  <c r="V80" i="141" s="1"/>
  <c r="V81" i="141" s="1"/>
  <c r="AG54" i="138"/>
  <c r="AG55" i="138" s="1"/>
  <c r="AE54" i="138"/>
  <c r="AE55" i="138" s="1"/>
  <c r="F54" i="138"/>
  <c r="F55" i="138" s="1"/>
  <c r="AG54" i="141"/>
  <c r="AF54" i="141"/>
  <c r="AF55" i="141" s="1"/>
  <c r="H50" i="143"/>
  <c r="G54" i="143"/>
  <c r="AE91" i="143"/>
  <c r="AE80" i="143" s="1"/>
  <c r="AE81" i="143" s="1"/>
  <c r="X91" i="143"/>
  <c r="X80" i="143" s="1"/>
  <c r="X81" i="143" s="1"/>
  <c r="G54" i="138"/>
  <c r="G55" i="138" s="1"/>
  <c r="AF54" i="138"/>
  <c r="AF55" i="138" s="1"/>
  <c r="AD54" i="138"/>
  <c r="AD55" i="138" s="1"/>
  <c r="AD54" i="139"/>
  <c r="AD55" i="139" s="1"/>
  <c r="AG91" i="141"/>
  <c r="AG80" i="141" s="1"/>
  <c r="AG81" i="141" s="1"/>
  <c r="X91" i="141"/>
  <c r="X80" i="141" s="1"/>
  <c r="X81" i="141" s="1"/>
  <c r="AD91" i="141"/>
  <c r="AD80" i="141" s="1"/>
  <c r="AD81" i="141" s="1"/>
  <c r="F54" i="141"/>
  <c r="F55" i="141" s="1"/>
  <c r="AE54" i="141"/>
  <c r="AD54" i="141"/>
  <c r="AH54" i="138"/>
  <c r="AH55" i="138" s="1"/>
  <c r="AF55" i="143"/>
  <c r="AH55" i="141"/>
  <c r="Z91" i="141"/>
  <c r="Z80" i="141" s="1"/>
  <c r="Z81" i="141" s="1"/>
  <c r="AH54" i="140"/>
  <c r="AH55" i="140" s="1"/>
  <c r="U91" i="141"/>
  <c r="U80" i="141" s="1"/>
  <c r="U81" i="141" s="1"/>
  <c r="W91" i="141"/>
  <c r="W80" i="141" s="1"/>
  <c r="W81" i="141" s="1"/>
  <c r="R91" i="141"/>
  <c r="R80" i="141" s="1"/>
  <c r="R81" i="141" s="1"/>
  <c r="AH91" i="141"/>
  <c r="AH80" i="141" s="1"/>
  <c r="AH81" i="141" s="1"/>
  <c r="AF91" i="141"/>
  <c r="AF80" i="141" s="1"/>
  <c r="AF81" i="141" s="1"/>
  <c r="Y91" i="140"/>
  <c r="Y80" i="140" s="1"/>
  <c r="Y81" i="140" s="1"/>
  <c r="S91" i="141"/>
  <c r="S80" i="141" s="1"/>
  <c r="S81" i="141" s="1"/>
  <c r="T91" i="141"/>
  <c r="T80" i="141" s="1"/>
  <c r="T81" i="141" s="1"/>
  <c r="G54" i="141"/>
  <c r="H50" i="141"/>
  <c r="V91" i="140"/>
  <c r="V80" i="140" s="1"/>
  <c r="V81" i="140" s="1"/>
  <c r="AG54" i="140"/>
  <c r="AG55" i="140" s="1"/>
  <c r="AB91" i="140"/>
  <c r="AB80" i="140" s="1"/>
  <c r="AB81" i="140" s="1"/>
  <c r="AA91" i="141"/>
  <c r="AA80" i="141" s="1"/>
  <c r="AA81" i="141" s="1"/>
  <c r="AB91" i="141"/>
  <c r="AB80" i="141" s="1"/>
  <c r="AB81" i="141" s="1"/>
  <c r="AE54" i="139"/>
  <c r="AE55" i="139" s="1"/>
  <c r="Z91" i="140"/>
  <c r="Z80" i="140" s="1"/>
  <c r="Z81" i="140" s="1"/>
  <c r="W91" i="140"/>
  <c r="W80" i="140" s="1"/>
  <c r="W81" i="140" s="1"/>
  <c r="P91" i="140"/>
  <c r="P80" i="140" s="1"/>
  <c r="P81" i="140" s="1"/>
  <c r="AF91" i="140"/>
  <c r="AF80" i="140" s="1"/>
  <c r="AF81" i="140" s="1"/>
  <c r="AB91" i="129"/>
  <c r="AB80" i="129" s="1"/>
  <c r="AB81" i="129" s="1"/>
  <c r="U91" i="132"/>
  <c r="U80" i="132" s="1"/>
  <c r="U81" i="132" s="1"/>
  <c r="O91" i="140"/>
  <c r="O80" i="140" s="1"/>
  <c r="O81" i="140" s="1"/>
  <c r="AE91" i="140"/>
  <c r="AE80" i="140" s="1"/>
  <c r="AE81" i="140" s="1"/>
  <c r="X91" i="140"/>
  <c r="X80" i="140" s="1"/>
  <c r="X81" i="140" s="1"/>
  <c r="R91" i="139"/>
  <c r="R80" i="139" s="1"/>
  <c r="R81" i="139" s="1"/>
  <c r="E102" i="138"/>
  <c r="H414" i="19" s="1"/>
  <c r="U91" i="140"/>
  <c r="U80" i="140" s="1"/>
  <c r="U81" i="140" s="1"/>
  <c r="Q91" i="140"/>
  <c r="Q80" i="140" s="1"/>
  <c r="Q81" i="140" s="1"/>
  <c r="AH91" i="140"/>
  <c r="AH80" i="140" s="1"/>
  <c r="AH81" i="140" s="1"/>
  <c r="AA91" i="140"/>
  <c r="AA80" i="140" s="1"/>
  <c r="AA81" i="140" s="1"/>
  <c r="Q91" i="139"/>
  <c r="Q80" i="139" s="1"/>
  <c r="Q81" i="139" s="1"/>
  <c r="H54" i="140"/>
  <c r="I50" i="140"/>
  <c r="AC91" i="139"/>
  <c r="AC80" i="139" s="1"/>
  <c r="AC81" i="139" s="1"/>
  <c r="S91" i="140"/>
  <c r="S80" i="140" s="1"/>
  <c r="S81" i="140" s="1"/>
  <c r="T91" i="140"/>
  <c r="T80" i="140" s="1"/>
  <c r="T81" i="140" s="1"/>
  <c r="T91" i="139"/>
  <c r="T80" i="139" s="1"/>
  <c r="T81" i="139" s="1"/>
  <c r="AH54" i="129"/>
  <c r="AH55" i="129" s="1"/>
  <c r="AH105" i="129" s="1"/>
  <c r="AK353" i="19" s="1"/>
  <c r="U91" i="134"/>
  <c r="U80" i="134" s="1"/>
  <c r="U81" i="134" s="1"/>
  <c r="E105" i="138"/>
  <c r="H417" i="19" s="1"/>
  <c r="E106" i="138"/>
  <c r="H418" i="19" s="1"/>
  <c r="V91" i="139"/>
  <c r="V80" i="139" s="1"/>
  <c r="V81" i="139" s="1"/>
  <c r="AD54" i="129"/>
  <c r="AD55" i="129" s="1"/>
  <c r="E54" i="129"/>
  <c r="E55" i="129" s="1"/>
  <c r="AE54" i="129"/>
  <c r="AE55" i="129" s="1"/>
  <c r="E104" i="138"/>
  <c r="H416" i="19" s="1"/>
  <c r="E103" i="138"/>
  <c r="H415" i="19" s="1"/>
  <c r="Y91" i="137"/>
  <c r="Y80" i="137" s="1"/>
  <c r="Y81" i="137" s="1"/>
  <c r="AD91" i="138"/>
  <c r="AD80" i="138" s="1"/>
  <c r="AD81" i="138" s="1"/>
  <c r="AG54" i="133"/>
  <c r="AG55" i="133" s="1"/>
  <c r="AD54" i="133"/>
  <c r="AD55" i="133" s="1"/>
  <c r="AD104" i="133" s="1"/>
  <c r="AG384" i="19" s="1"/>
  <c r="AG54" i="136"/>
  <c r="AG55" i="136" s="1"/>
  <c r="AD54" i="136"/>
  <c r="AD55" i="136" s="1"/>
  <c r="F54" i="137"/>
  <c r="F59" i="137" s="1"/>
  <c r="F63" i="137" s="1"/>
  <c r="F65" i="137" s="1"/>
  <c r="AH91" i="138"/>
  <c r="AH80" i="138" s="1"/>
  <c r="AH81" i="138" s="1"/>
  <c r="U91" i="139"/>
  <c r="U80" i="139" s="1"/>
  <c r="U81" i="139" s="1"/>
  <c r="AG91" i="139"/>
  <c r="AG80" i="139" s="1"/>
  <c r="AG81" i="139" s="1"/>
  <c r="AF54" i="133"/>
  <c r="AF55" i="133" s="1"/>
  <c r="AH54" i="136"/>
  <c r="AH55" i="136" s="1"/>
  <c r="E54" i="136"/>
  <c r="E55" i="136" s="1"/>
  <c r="Z91" i="139"/>
  <c r="Z80" i="139" s="1"/>
  <c r="Z81" i="139" s="1"/>
  <c r="AH102" i="108"/>
  <c r="AI220" i="19" s="1"/>
  <c r="F54" i="136"/>
  <c r="F55" i="136" s="1"/>
  <c r="R91" i="138"/>
  <c r="R80" i="138" s="1"/>
  <c r="R81" i="138" s="1"/>
  <c r="F54" i="108"/>
  <c r="F55" i="108" s="1"/>
  <c r="AD54" i="108"/>
  <c r="AD55" i="108" s="1"/>
  <c r="AE54" i="108"/>
  <c r="AE55" i="108" s="1"/>
  <c r="AG54" i="108"/>
  <c r="AG55" i="108" s="1"/>
  <c r="R91" i="134"/>
  <c r="R80" i="134" s="1"/>
  <c r="R81" i="134" s="1"/>
  <c r="E54" i="108"/>
  <c r="E55" i="108" s="1"/>
  <c r="AF54" i="108"/>
  <c r="AF55" i="108" s="1"/>
  <c r="AG91" i="137"/>
  <c r="AG80" i="137" s="1"/>
  <c r="AG81" i="137" s="1"/>
  <c r="Q91" i="138"/>
  <c r="Q80" i="138" s="1"/>
  <c r="Q81" i="138" s="1"/>
  <c r="Z91" i="138"/>
  <c r="Z80" i="138" s="1"/>
  <c r="Z81" i="138" s="1"/>
  <c r="AD91" i="135"/>
  <c r="AD80" i="135" s="1"/>
  <c r="AD81" i="135" s="1"/>
  <c r="V91" i="138"/>
  <c r="V80" i="138" s="1"/>
  <c r="V81" i="138" s="1"/>
  <c r="AH91" i="139"/>
  <c r="AH80" i="139" s="1"/>
  <c r="AH81" i="139" s="1"/>
  <c r="AD91" i="130"/>
  <c r="AD80" i="130" s="1"/>
  <c r="AD81" i="130" s="1"/>
  <c r="W91" i="139"/>
  <c r="W80" i="139" s="1"/>
  <c r="W81" i="139" s="1"/>
  <c r="X91" i="139"/>
  <c r="X80" i="139" s="1"/>
  <c r="X81" i="139" s="1"/>
  <c r="Y91" i="135"/>
  <c r="Y80" i="135" s="1"/>
  <c r="Y81" i="135" s="1"/>
  <c r="Y91" i="138"/>
  <c r="Y80" i="138" s="1"/>
  <c r="Y81" i="138" s="1"/>
  <c r="AD91" i="139"/>
  <c r="AD80" i="139" s="1"/>
  <c r="AD81" i="139" s="1"/>
  <c r="V91" i="133"/>
  <c r="V80" i="133" s="1"/>
  <c r="V81" i="133" s="1"/>
  <c r="U91" i="138"/>
  <c r="U80" i="138" s="1"/>
  <c r="U81" i="138" s="1"/>
  <c r="X91" i="138"/>
  <c r="X80" i="138" s="1"/>
  <c r="X81" i="138" s="1"/>
  <c r="AE91" i="139"/>
  <c r="AE80" i="139" s="1"/>
  <c r="AE81" i="139" s="1"/>
  <c r="AF91" i="139"/>
  <c r="AF80" i="139" s="1"/>
  <c r="AF81" i="139" s="1"/>
  <c r="AA91" i="139"/>
  <c r="AA80" i="139" s="1"/>
  <c r="AA81" i="139" s="1"/>
  <c r="AA91" i="138"/>
  <c r="AA80" i="138" s="1"/>
  <c r="AA81" i="138" s="1"/>
  <c r="AB91" i="138"/>
  <c r="AB80" i="138" s="1"/>
  <c r="AB81" i="138" s="1"/>
  <c r="AC91" i="138"/>
  <c r="AC80" i="138" s="1"/>
  <c r="AC81" i="138" s="1"/>
  <c r="S91" i="139"/>
  <c r="S80" i="139" s="1"/>
  <c r="S81" i="139" s="1"/>
  <c r="AB91" i="139"/>
  <c r="AB80" i="139" s="1"/>
  <c r="AB81" i="139" s="1"/>
  <c r="G54" i="139"/>
  <c r="H50" i="139"/>
  <c r="AD91" i="137"/>
  <c r="AD80" i="137" s="1"/>
  <c r="AD81" i="137" s="1"/>
  <c r="W91" i="137"/>
  <c r="W80" i="137" s="1"/>
  <c r="W81" i="137" s="1"/>
  <c r="AF91" i="137"/>
  <c r="AF80" i="137" s="1"/>
  <c r="AF81" i="137" s="1"/>
  <c r="O91" i="138"/>
  <c r="O80" i="138" s="1"/>
  <c r="O81" i="138" s="1"/>
  <c r="AE91" i="138"/>
  <c r="AE80" i="138" s="1"/>
  <c r="AE81" i="138" s="1"/>
  <c r="AG91" i="138"/>
  <c r="AG80" i="138" s="1"/>
  <c r="AG81" i="138" s="1"/>
  <c r="AA91" i="137"/>
  <c r="AA80" i="137" s="1"/>
  <c r="AA81" i="137" s="1"/>
  <c r="T91" i="137"/>
  <c r="T80" i="137" s="1"/>
  <c r="T81" i="137" s="1"/>
  <c r="S91" i="138"/>
  <c r="S80" i="138" s="1"/>
  <c r="S81" i="138" s="1"/>
  <c r="T91" i="138"/>
  <c r="T80" i="138" s="1"/>
  <c r="T81" i="138" s="1"/>
  <c r="W91" i="138"/>
  <c r="W80" i="138" s="1"/>
  <c r="W81" i="138" s="1"/>
  <c r="P91" i="138"/>
  <c r="P80" i="138" s="1"/>
  <c r="P81" i="138" s="1"/>
  <c r="AF91" i="138"/>
  <c r="AF80" i="138" s="1"/>
  <c r="AF81" i="138" s="1"/>
  <c r="H54" i="138"/>
  <c r="I50" i="138"/>
  <c r="Z91" i="134"/>
  <c r="Z80" i="134" s="1"/>
  <c r="Z81" i="134" s="1"/>
  <c r="AC91" i="137"/>
  <c r="AC80" i="137" s="1"/>
  <c r="AC81" i="137" s="1"/>
  <c r="Q91" i="135"/>
  <c r="Q80" i="135" s="1"/>
  <c r="Q81" i="135" s="1"/>
  <c r="T91" i="136"/>
  <c r="T80" i="136" s="1"/>
  <c r="T81" i="136" s="1"/>
  <c r="O91" i="137"/>
  <c r="O80" i="137" s="1"/>
  <c r="O81" i="137" s="1"/>
  <c r="AE91" i="137"/>
  <c r="AE80" i="137" s="1"/>
  <c r="AE81" i="137" s="1"/>
  <c r="X91" i="137"/>
  <c r="X80" i="137" s="1"/>
  <c r="X81" i="137" s="1"/>
  <c r="AG91" i="136"/>
  <c r="AG80" i="136" s="1"/>
  <c r="AG81" i="136" s="1"/>
  <c r="W91" i="136"/>
  <c r="W80" i="136" s="1"/>
  <c r="W81" i="136" s="1"/>
  <c r="X91" i="136"/>
  <c r="X80" i="136" s="1"/>
  <c r="X81" i="136" s="1"/>
  <c r="V91" i="137"/>
  <c r="V80" i="137" s="1"/>
  <c r="V81" i="137" s="1"/>
  <c r="AH91" i="137"/>
  <c r="AH80" i="137" s="1"/>
  <c r="AH81" i="137" s="1"/>
  <c r="S91" i="137"/>
  <c r="S80" i="137" s="1"/>
  <c r="S81" i="137" s="1"/>
  <c r="AB91" i="137"/>
  <c r="AB80" i="137" s="1"/>
  <c r="AB81" i="137" s="1"/>
  <c r="E54" i="137"/>
  <c r="AD54" i="137"/>
  <c r="AH54" i="137"/>
  <c r="AE54" i="137"/>
  <c r="AA91" i="136"/>
  <c r="AA80" i="136" s="1"/>
  <c r="AA81" i="136" s="1"/>
  <c r="D74" i="137"/>
  <c r="D77" i="137" s="1"/>
  <c r="G29" i="137"/>
  <c r="G31" i="137" s="1"/>
  <c r="N90" i="137" s="1"/>
  <c r="G20" i="137"/>
  <c r="G23" i="137" s="1"/>
  <c r="AF59" i="137"/>
  <c r="AF63" i="137" s="1"/>
  <c r="AF65" i="137" s="1"/>
  <c r="AF67" i="137" s="1"/>
  <c r="AF70" i="137" s="1"/>
  <c r="AF55" i="137"/>
  <c r="R91" i="137"/>
  <c r="R80" i="137" s="1"/>
  <c r="R81" i="137" s="1"/>
  <c r="G54" i="137"/>
  <c r="H50" i="137"/>
  <c r="Z91" i="137"/>
  <c r="Z80" i="137" s="1"/>
  <c r="Z81" i="137" s="1"/>
  <c r="D75" i="137"/>
  <c r="R91" i="122"/>
  <c r="R80" i="122" s="1"/>
  <c r="R81" i="122" s="1"/>
  <c r="U91" i="136"/>
  <c r="U80" i="136" s="1"/>
  <c r="U81" i="136" s="1"/>
  <c r="AE91" i="136"/>
  <c r="AE80" i="136" s="1"/>
  <c r="AE81" i="136" s="1"/>
  <c r="AF91" i="136"/>
  <c r="AF80" i="136" s="1"/>
  <c r="AF81" i="136" s="1"/>
  <c r="R91" i="135"/>
  <c r="R80" i="135" s="1"/>
  <c r="R81" i="135" s="1"/>
  <c r="U91" i="135"/>
  <c r="U80" i="135" s="1"/>
  <c r="U81" i="135" s="1"/>
  <c r="S91" i="135"/>
  <c r="S80" i="135" s="1"/>
  <c r="S81" i="135" s="1"/>
  <c r="AB91" i="135"/>
  <c r="AB80" i="135" s="1"/>
  <c r="AB81" i="135" s="1"/>
  <c r="Y91" i="136"/>
  <c r="Y80" i="136" s="1"/>
  <c r="Y81" i="136" s="1"/>
  <c r="D75" i="136"/>
  <c r="AH91" i="122"/>
  <c r="AH80" i="122" s="1"/>
  <c r="AH81" i="122" s="1"/>
  <c r="V91" i="136"/>
  <c r="V80" i="136" s="1"/>
  <c r="V81" i="136" s="1"/>
  <c r="X91" i="135"/>
  <c r="X80" i="135" s="1"/>
  <c r="X81" i="135" s="1"/>
  <c r="H50" i="136"/>
  <c r="H58" i="136" s="1"/>
  <c r="G54" i="136"/>
  <c r="AC91" i="136"/>
  <c r="AC80" i="136" s="1"/>
  <c r="AC81" i="136" s="1"/>
  <c r="AD91" i="136"/>
  <c r="AD80" i="136" s="1"/>
  <c r="AD81" i="136" s="1"/>
  <c r="S91" i="136"/>
  <c r="S80" i="136" s="1"/>
  <c r="S81" i="136" s="1"/>
  <c r="AB91" i="136"/>
  <c r="AB80" i="136" s="1"/>
  <c r="AB81" i="136" s="1"/>
  <c r="F54" i="133"/>
  <c r="AE54" i="133"/>
  <c r="AE55" i="133" s="1"/>
  <c r="Z91" i="133"/>
  <c r="Z80" i="133" s="1"/>
  <c r="Z81" i="133" s="1"/>
  <c r="E54" i="133"/>
  <c r="E55" i="133" s="1"/>
  <c r="F54" i="134"/>
  <c r="Q91" i="134"/>
  <c r="Q80" i="134" s="1"/>
  <c r="Q81" i="134" s="1"/>
  <c r="S91" i="134"/>
  <c r="S80" i="134" s="1"/>
  <c r="S81" i="134" s="1"/>
  <c r="T91" i="134"/>
  <c r="T80" i="134" s="1"/>
  <c r="T81" i="134" s="1"/>
  <c r="Z91" i="135"/>
  <c r="Z80" i="135" s="1"/>
  <c r="Z81" i="135" s="1"/>
  <c r="AC91" i="135"/>
  <c r="AC80" i="135" s="1"/>
  <c r="AC81" i="135" s="1"/>
  <c r="W91" i="135"/>
  <c r="W80" i="135" s="1"/>
  <c r="W81" i="135" s="1"/>
  <c r="AF91" i="135"/>
  <c r="AF80" i="135" s="1"/>
  <c r="AF81" i="135" s="1"/>
  <c r="W91" i="134"/>
  <c r="W80" i="134" s="1"/>
  <c r="W81" i="134" s="1"/>
  <c r="X91" i="134"/>
  <c r="X80" i="134" s="1"/>
  <c r="X81" i="134" s="1"/>
  <c r="AA91" i="135"/>
  <c r="AA80" i="135" s="1"/>
  <c r="AA81" i="135" s="1"/>
  <c r="V91" i="134"/>
  <c r="V80" i="134" s="1"/>
  <c r="V81" i="134" s="1"/>
  <c r="AG91" i="134"/>
  <c r="AG80" i="134" s="1"/>
  <c r="AG81" i="134" s="1"/>
  <c r="AE54" i="134"/>
  <c r="AE55" i="134" s="1"/>
  <c r="AG54" i="134"/>
  <c r="AG55" i="134" s="1"/>
  <c r="F55" i="135"/>
  <c r="X91" i="129"/>
  <c r="X80" i="129" s="1"/>
  <c r="X81" i="129" s="1"/>
  <c r="E54" i="134"/>
  <c r="E55" i="134" s="1"/>
  <c r="AD54" i="134"/>
  <c r="AE91" i="135"/>
  <c r="AE80" i="135" s="1"/>
  <c r="AE81" i="135" s="1"/>
  <c r="T91" i="135"/>
  <c r="T80" i="135" s="1"/>
  <c r="T81" i="135" s="1"/>
  <c r="S91" i="133"/>
  <c r="S80" i="133" s="1"/>
  <c r="S81" i="133" s="1"/>
  <c r="AF54" i="134"/>
  <c r="H54" i="135"/>
  <c r="I50" i="135"/>
  <c r="I58" i="135" s="1"/>
  <c r="AH91" i="131"/>
  <c r="AH80" i="131" s="1"/>
  <c r="AH81" i="131" s="1"/>
  <c r="T91" i="129"/>
  <c r="T80" i="129" s="1"/>
  <c r="T81" i="129" s="1"/>
  <c r="H54" i="132"/>
  <c r="AA91" i="134"/>
  <c r="AA80" i="134" s="1"/>
  <c r="AA81" i="134" s="1"/>
  <c r="R91" i="133"/>
  <c r="R80" i="133" s="1"/>
  <c r="R81" i="133" s="1"/>
  <c r="AE91" i="133"/>
  <c r="AE80" i="133" s="1"/>
  <c r="AE81" i="133" s="1"/>
  <c r="P91" i="133"/>
  <c r="P80" i="133" s="1"/>
  <c r="P81" i="133" s="1"/>
  <c r="AF91" i="133"/>
  <c r="AF80" i="133" s="1"/>
  <c r="AF81" i="133" s="1"/>
  <c r="P91" i="134"/>
  <c r="P80" i="134" s="1"/>
  <c r="P81" i="134" s="1"/>
  <c r="AF91" i="134"/>
  <c r="AF80" i="134" s="1"/>
  <c r="AF81" i="134" s="1"/>
  <c r="Y91" i="133"/>
  <c r="Y80" i="133" s="1"/>
  <c r="Y81" i="133" s="1"/>
  <c r="T91" i="133"/>
  <c r="T80" i="133" s="1"/>
  <c r="T81" i="133" s="1"/>
  <c r="AD91" i="134"/>
  <c r="AD80" i="134" s="1"/>
  <c r="AD81" i="134" s="1"/>
  <c r="O91" i="134"/>
  <c r="O80" i="134" s="1"/>
  <c r="O81" i="134" s="1"/>
  <c r="AE91" i="134"/>
  <c r="AE80" i="134" s="1"/>
  <c r="AE81" i="134" s="1"/>
  <c r="AB91" i="134"/>
  <c r="AB80" i="134" s="1"/>
  <c r="AB81" i="134" s="1"/>
  <c r="D75" i="134"/>
  <c r="Y91" i="132"/>
  <c r="Y80" i="132" s="1"/>
  <c r="Y81" i="132" s="1"/>
  <c r="S91" i="132"/>
  <c r="S80" i="132" s="1"/>
  <c r="S81" i="132" s="1"/>
  <c r="G54" i="134"/>
  <c r="H50" i="134"/>
  <c r="AC91" i="134"/>
  <c r="AC80" i="134" s="1"/>
  <c r="AC81" i="134" s="1"/>
  <c r="Q91" i="131"/>
  <c r="Q80" i="131" s="1"/>
  <c r="Q81" i="131" s="1"/>
  <c r="X91" i="131"/>
  <c r="X80" i="131" s="1"/>
  <c r="X81" i="131" s="1"/>
  <c r="V91" i="132"/>
  <c r="V80" i="132" s="1"/>
  <c r="V81" i="132" s="1"/>
  <c r="AH55" i="134"/>
  <c r="U91" i="133"/>
  <c r="U80" i="133" s="1"/>
  <c r="U81" i="133" s="1"/>
  <c r="AD91" i="133"/>
  <c r="AD80" i="133" s="1"/>
  <c r="AD81" i="133" s="1"/>
  <c r="AG91" i="133"/>
  <c r="AG80" i="133" s="1"/>
  <c r="AG81" i="133" s="1"/>
  <c r="W91" i="133"/>
  <c r="W80" i="133" s="1"/>
  <c r="W81" i="133" s="1"/>
  <c r="X91" i="133"/>
  <c r="X80" i="133" s="1"/>
  <c r="X81" i="133" s="1"/>
  <c r="AH55" i="133"/>
  <c r="AE54" i="132"/>
  <c r="AE55" i="132" s="1"/>
  <c r="AA91" i="133"/>
  <c r="AA80" i="133" s="1"/>
  <c r="AA81" i="133" s="1"/>
  <c r="AB91" i="133"/>
  <c r="AB80" i="133" s="1"/>
  <c r="AB81" i="133" s="1"/>
  <c r="Y91" i="122"/>
  <c r="Y80" i="122" s="1"/>
  <c r="Y81" i="122" s="1"/>
  <c r="AF54" i="124"/>
  <c r="AF55" i="124" s="1"/>
  <c r="Z91" i="128"/>
  <c r="Z80" i="128" s="1"/>
  <c r="Z81" i="128" s="1"/>
  <c r="Y91" i="129"/>
  <c r="Y80" i="129" s="1"/>
  <c r="Y81" i="129" s="1"/>
  <c r="W91" i="132"/>
  <c r="W80" i="132" s="1"/>
  <c r="W81" i="132" s="1"/>
  <c r="X91" i="132"/>
  <c r="X80" i="132" s="1"/>
  <c r="X81" i="132" s="1"/>
  <c r="E54" i="132"/>
  <c r="E55" i="132" s="1"/>
  <c r="H50" i="133"/>
  <c r="G54" i="133"/>
  <c r="F54" i="124"/>
  <c r="F55" i="124" s="1"/>
  <c r="AG55" i="129"/>
  <c r="AG102" i="129" s="1"/>
  <c r="AJ350" i="19" s="1"/>
  <c r="Z91" i="132"/>
  <c r="Z80" i="132" s="1"/>
  <c r="Z81" i="132" s="1"/>
  <c r="AG54" i="132"/>
  <c r="AG55" i="132" s="1"/>
  <c r="G54" i="132"/>
  <c r="G55" i="132" s="1"/>
  <c r="AG54" i="122"/>
  <c r="AG55" i="122" s="1"/>
  <c r="U91" i="122"/>
  <c r="U80" i="122" s="1"/>
  <c r="U81" i="122" s="1"/>
  <c r="Z91" i="131"/>
  <c r="Z80" i="131" s="1"/>
  <c r="Z81" i="131" s="1"/>
  <c r="AE91" i="129"/>
  <c r="AE80" i="129" s="1"/>
  <c r="AE81" i="129" s="1"/>
  <c r="AC91" i="129"/>
  <c r="AC80" i="129" s="1"/>
  <c r="AC81" i="129" s="1"/>
  <c r="AB91" i="132"/>
  <c r="AB80" i="132" s="1"/>
  <c r="AB81" i="132" s="1"/>
  <c r="F54" i="132"/>
  <c r="F55" i="132" s="1"/>
  <c r="AD54" i="132"/>
  <c r="O91" i="132"/>
  <c r="O80" i="132" s="1"/>
  <c r="O81" i="132" s="1"/>
  <c r="AE91" i="132"/>
  <c r="AE80" i="132" s="1"/>
  <c r="AE81" i="132" s="1"/>
  <c r="P91" i="132"/>
  <c r="P80" i="132" s="1"/>
  <c r="P81" i="132" s="1"/>
  <c r="AF91" i="132"/>
  <c r="AF80" i="132" s="1"/>
  <c r="AF81" i="132" s="1"/>
  <c r="AF54" i="132"/>
  <c r="Q91" i="122"/>
  <c r="Q80" i="122" s="1"/>
  <c r="Q81" i="122" s="1"/>
  <c r="Z91" i="126"/>
  <c r="Z80" i="126" s="1"/>
  <c r="Z81" i="126" s="1"/>
  <c r="G54" i="131"/>
  <c r="G55" i="131" s="1"/>
  <c r="AG54" i="131"/>
  <c r="AG55" i="131" s="1"/>
  <c r="AE54" i="131"/>
  <c r="AE55" i="131" s="1"/>
  <c r="E54" i="131"/>
  <c r="E55" i="131" s="1"/>
  <c r="AF54" i="131"/>
  <c r="H14" i="132"/>
  <c r="R91" i="131"/>
  <c r="R80" i="131" s="1"/>
  <c r="R81" i="131" s="1"/>
  <c r="Q91" i="129"/>
  <c r="Q80" i="129" s="1"/>
  <c r="Q81" i="129" s="1"/>
  <c r="Q91" i="132"/>
  <c r="Q80" i="132" s="1"/>
  <c r="Q81" i="132" s="1"/>
  <c r="AG91" i="132"/>
  <c r="AG80" i="132" s="1"/>
  <c r="AG81" i="132" s="1"/>
  <c r="W91" i="129"/>
  <c r="W80" i="129" s="1"/>
  <c r="W81" i="129" s="1"/>
  <c r="AG91" i="129"/>
  <c r="AG80" i="129" s="1"/>
  <c r="AG81" i="129" s="1"/>
  <c r="AH91" i="130"/>
  <c r="AH80" i="130" s="1"/>
  <c r="AH81" i="130" s="1"/>
  <c r="W91" i="130"/>
  <c r="W80" i="130" s="1"/>
  <c r="W81" i="130" s="1"/>
  <c r="AC91" i="130"/>
  <c r="AC80" i="130" s="1"/>
  <c r="AC81" i="130" s="1"/>
  <c r="AA91" i="131"/>
  <c r="AA80" i="131" s="1"/>
  <c r="AA81" i="131" s="1"/>
  <c r="AB91" i="131"/>
  <c r="AB80" i="131" s="1"/>
  <c r="AB81" i="131" s="1"/>
  <c r="AC91" i="132"/>
  <c r="AC80" i="132" s="1"/>
  <c r="AC81" i="132" s="1"/>
  <c r="AA91" i="132"/>
  <c r="AA80" i="132" s="1"/>
  <c r="AA81" i="132" s="1"/>
  <c r="T91" i="132"/>
  <c r="T80" i="132" s="1"/>
  <c r="T81" i="132" s="1"/>
  <c r="U91" i="131"/>
  <c r="U80" i="131" s="1"/>
  <c r="U81" i="131" s="1"/>
  <c r="V91" i="129"/>
  <c r="V80" i="129" s="1"/>
  <c r="V81" i="129" s="1"/>
  <c r="AA91" i="129"/>
  <c r="AA80" i="129" s="1"/>
  <c r="AA81" i="129" s="1"/>
  <c r="AD91" i="132"/>
  <c r="AD80" i="132" s="1"/>
  <c r="AD81" i="132" s="1"/>
  <c r="AH55" i="132"/>
  <c r="AD54" i="110"/>
  <c r="AD55" i="110" s="1"/>
  <c r="R91" i="130"/>
  <c r="R80" i="130" s="1"/>
  <c r="R81" i="130" s="1"/>
  <c r="AG91" i="131"/>
  <c r="AG80" i="131" s="1"/>
  <c r="AG81" i="131" s="1"/>
  <c r="V91" i="131"/>
  <c r="V80" i="131" s="1"/>
  <c r="V81" i="131" s="1"/>
  <c r="T91" i="122"/>
  <c r="T80" i="122" s="1"/>
  <c r="T81" i="122" s="1"/>
  <c r="V91" i="122"/>
  <c r="V80" i="122" s="1"/>
  <c r="V81" i="122" s="1"/>
  <c r="AE91" i="131"/>
  <c r="AE80" i="131" s="1"/>
  <c r="AE81" i="131" s="1"/>
  <c r="F54" i="131"/>
  <c r="AD54" i="131"/>
  <c r="AH54" i="131"/>
  <c r="G54" i="110"/>
  <c r="G55" i="110" s="1"/>
  <c r="AG54" i="110"/>
  <c r="AG55" i="110" s="1"/>
  <c r="AH54" i="110"/>
  <c r="AH55" i="110" s="1"/>
  <c r="AF54" i="117"/>
  <c r="AF55" i="117" s="1"/>
  <c r="Y91" i="130"/>
  <c r="Y80" i="130" s="1"/>
  <c r="Y81" i="130" s="1"/>
  <c r="S91" i="130"/>
  <c r="S80" i="130" s="1"/>
  <c r="S81" i="130" s="1"/>
  <c r="X91" i="130"/>
  <c r="X80" i="130" s="1"/>
  <c r="X81" i="130" s="1"/>
  <c r="AD54" i="130"/>
  <c r="AC91" i="131"/>
  <c r="AC80" i="131" s="1"/>
  <c r="AC81" i="131" s="1"/>
  <c r="S91" i="131"/>
  <c r="S80" i="131" s="1"/>
  <c r="S81" i="131" s="1"/>
  <c r="T91" i="131"/>
  <c r="T80" i="131" s="1"/>
  <c r="T81" i="131" s="1"/>
  <c r="AD91" i="131"/>
  <c r="AD80" i="131" s="1"/>
  <c r="AD81" i="131" s="1"/>
  <c r="Q91" i="130"/>
  <c r="Q80" i="130" s="1"/>
  <c r="Q81" i="130" s="1"/>
  <c r="E54" i="130"/>
  <c r="E55" i="130" s="1"/>
  <c r="W91" i="131"/>
  <c r="W80" i="131" s="1"/>
  <c r="W81" i="131" s="1"/>
  <c r="P91" i="131"/>
  <c r="P80" i="131" s="1"/>
  <c r="P81" i="131" s="1"/>
  <c r="AF91" i="131"/>
  <c r="AF80" i="131" s="1"/>
  <c r="AF81" i="131" s="1"/>
  <c r="AF91" i="130"/>
  <c r="AF80" i="130" s="1"/>
  <c r="AF81" i="130" s="1"/>
  <c r="AG91" i="130"/>
  <c r="AG80" i="130" s="1"/>
  <c r="AG81" i="130" s="1"/>
  <c r="AF54" i="130"/>
  <c r="AF55" i="130" s="1"/>
  <c r="AH54" i="130"/>
  <c r="AH55" i="130" s="1"/>
  <c r="R91" i="128"/>
  <c r="R80" i="128" s="1"/>
  <c r="R81" i="128" s="1"/>
  <c r="AH91" i="128"/>
  <c r="AH80" i="128" s="1"/>
  <c r="AH81" i="128" s="1"/>
  <c r="Z91" i="130"/>
  <c r="Z80" i="130" s="1"/>
  <c r="Z81" i="130" s="1"/>
  <c r="AE91" i="130"/>
  <c r="AE80" i="130" s="1"/>
  <c r="AE81" i="130" s="1"/>
  <c r="T91" i="130"/>
  <c r="T80" i="130" s="1"/>
  <c r="T81" i="130" s="1"/>
  <c r="F54" i="130"/>
  <c r="AE54" i="130"/>
  <c r="AH54" i="128"/>
  <c r="AH55" i="128" s="1"/>
  <c r="F54" i="128"/>
  <c r="AG55" i="130"/>
  <c r="E54" i="110"/>
  <c r="E55" i="110" s="1"/>
  <c r="AF54" i="110"/>
  <c r="AF55" i="110" s="1"/>
  <c r="E54" i="124"/>
  <c r="E55" i="124" s="1"/>
  <c r="AG54" i="125"/>
  <c r="AG55" i="125" s="1"/>
  <c r="AE91" i="128"/>
  <c r="AE80" i="128" s="1"/>
  <c r="AE81" i="128" s="1"/>
  <c r="AF91" i="128"/>
  <c r="AF80" i="128" s="1"/>
  <c r="AF81" i="128" s="1"/>
  <c r="AG91" i="128"/>
  <c r="AG80" i="128" s="1"/>
  <c r="AG81" i="128" s="1"/>
  <c r="E54" i="128"/>
  <c r="AA91" i="130"/>
  <c r="AA80" i="130" s="1"/>
  <c r="AA81" i="130" s="1"/>
  <c r="AB91" i="130"/>
  <c r="AB80" i="130" s="1"/>
  <c r="AB81" i="130" s="1"/>
  <c r="G54" i="130"/>
  <c r="H50" i="130"/>
  <c r="U91" i="130"/>
  <c r="U80" i="130" s="1"/>
  <c r="U81" i="130" s="1"/>
  <c r="V91" i="130"/>
  <c r="V80" i="130" s="1"/>
  <c r="V81" i="130" s="1"/>
  <c r="P91" i="122"/>
  <c r="P80" i="122" s="1"/>
  <c r="P81" i="122" s="1"/>
  <c r="Z91" i="124"/>
  <c r="Z80" i="124" s="1"/>
  <c r="Z81" i="124" s="1"/>
  <c r="AD91" i="128"/>
  <c r="AD80" i="128" s="1"/>
  <c r="AD81" i="128" s="1"/>
  <c r="S91" i="128"/>
  <c r="S80" i="128" s="1"/>
  <c r="S81" i="128" s="1"/>
  <c r="U91" i="128"/>
  <c r="U80" i="128" s="1"/>
  <c r="U81" i="128" s="1"/>
  <c r="AE54" i="128"/>
  <c r="AE55" i="128" s="1"/>
  <c r="AF54" i="128"/>
  <c r="AF55" i="128" s="1"/>
  <c r="G54" i="129"/>
  <c r="H50" i="129"/>
  <c r="X91" i="126"/>
  <c r="X80" i="126" s="1"/>
  <c r="X81" i="126" s="1"/>
  <c r="AB91" i="128"/>
  <c r="AB80" i="128" s="1"/>
  <c r="AB81" i="128" s="1"/>
  <c r="AC91" i="128"/>
  <c r="AC80" i="128" s="1"/>
  <c r="AC81" i="128" s="1"/>
  <c r="AD55" i="128"/>
  <c r="W91" i="128"/>
  <c r="W80" i="128" s="1"/>
  <c r="W81" i="128" s="1"/>
  <c r="X91" i="128"/>
  <c r="X80" i="128" s="1"/>
  <c r="X81" i="128" s="1"/>
  <c r="Y91" i="128"/>
  <c r="Y80" i="128" s="1"/>
  <c r="Y81" i="128" s="1"/>
  <c r="V91" i="128"/>
  <c r="V80" i="128" s="1"/>
  <c r="V81" i="128" s="1"/>
  <c r="AG54" i="128"/>
  <c r="AG55" i="128" s="1"/>
  <c r="AE91" i="122"/>
  <c r="AE80" i="122" s="1"/>
  <c r="AE81" i="122" s="1"/>
  <c r="AA91" i="128"/>
  <c r="AA80" i="128" s="1"/>
  <c r="AA81" i="128" s="1"/>
  <c r="T91" i="128"/>
  <c r="T80" i="128" s="1"/>
  <c r="T81" i="128" s="1"/>
  <c r="H50" i="128"/>
  <c r="G54" i="128"/>
  <c r="AB91" i="122"/>
  <c r="AB80" i="122" s="1"/>
  <c r="AB81" i="122" s="1"/>
  <c r="S91" i="122"/>
  <c r="S80" i="122" s="1"/>
  <c r="S81" i="122" s="1"/>
  <c r="V91" i="126"/>
  <c r="V80" i="126" s="1"/>
  <c r="V81" i="126" s="1"/>
  <c r="E106" i="114"/>
  <c r="F176" i="19" s="1"/>
  <c r="AF54" i="114"/>
  <c r="AF55" i="114" s="1"/>
  <c r="AD54" i="114"/>
  <c r="AD55" i="114" s="1"/>
  <c r="AG54" i="114"/>
  <c r="AG55" i="114" s="1"/>
  <c r="AH54" i="114"/>
  <c r="AH55" i="114" s="1"/>
  <c r="G54" i="114"/>
  <c r="G55" i="114" s="1"/>
  <c r="F54" i="114"/>
  <c r="F55" i="114" s="1"/>
  <c r="F106" i="114" s="1"/>
  <c r="G176" i="19" s="1"/>
  <c r="F54" i="120"/>
  <c r="F55" i="120" s="1"/>
  <c r="O91" i="122"/>
  <c r="O80" i="122" s="1"/>
  <c r="O81" i="122" s="1"/>
  <c r="AE54" i="124"/>
  <c r="AE55" i="124" s="1"/>
  <c r="E54" i="125"/>
  <c r="E55" i="125" s="1"/>
  <c r="F54" i="125"/>
  <c r="F55" i="125" s="1"/>
  <c r="AH54" i="125"/>
  <c r="AH55" i="125" s="1"/>
  <c r="AH103" i="125" s="1"/>
  <c r="AJ318" i="19" s="1"/>
  <c r="X91" i="122"/>
  <c r="X80" i="122" s="1"/>
  <c r="X81" i="122" s="1"/>
  <c r="Z91" i="122"/>
  <c r="Z80" i="122" s="1"/>
  <c r="Z81" i="122" s="1"/>
  <c r="W91" i="122"/>
  <c r="W80" i="122" s="1"/>
  <c r="W81" i="122" s="1"/>
  <c r="AD54" i="124"/>
  <c r="AD55" i="124" s="1"/>
  <c r="AD54" i="125"/>
  <c r="AD55" i="125" s="1"/>
  <c r="Y91" i="126"/>
  <c r="Y80" i="126" s="1"/>
  <c r="Y81" i="126" s="1"/>
  <c r="AE54" i="121"/>
  <c r="AE55" i="121" s="1"/>
  <c r="T91" i="127"/>
  <c r="T80" i="127" s="1"/>
  <c r="T81" i="127" s="1"/>
  <c r="U91" i="127"/>
  <c r="U80" i="127" s="1"/>
  <c r="U81" i="127" s="1"/>
  <c r="AG54" i="127"/>
  <c r="AG55" i="127" s="1"/>
  <c r="R91" i="127"/>
  <c r="R80" i="127" s="1"/>
  <c r="R81" i="127" s="1"/>
  <c r="AH91" i="127"/>
  <c r="AH80" i="127" s="1"/>
  <c r="AH81" i="127" s="1"/>
  <c r="AC91" i="122"/>
  <c r="AC80" i="122" s="1"/>
  <c r="AC81" i="122" s="1"/>
  <c r="S91" i="116"/>
  <c r="S80" i="116" s="1"/>
  <c r="S81" i="116" s="1"/>
  <c r="AH54" i="124"/>
  <c r="AH55" i="124" s="1"/>
  <c r="O91" i="127"/>
  <c r="O80" i="127" s="1"/>
  <c r="O81" i="127" s="1"/>
  <c r="AE91" i="127"/>
  <c r="AE80" i="127" s="1"/>
  <c r="AE81" i="127" s="1"/>
  <c r="P91" i="127"/>
  <c r="P80" i="127" s="1"/>
  <c r="P81" i="127" s="1"/>
  <c r="AF91" i="127"/>
  <c r="AF80" i="127" s="1"/>
  <c r="AF81" i="127" s="1"/>
  <c r="Q91" i="127"/>
  <c r="Q80" i="127" s="1"/>
  <c r="Q81" i="127" s="1"/>
  <c r="AG91" i="127"/>
  <c r="AG80" i="127" s="1"/>
  <c r="AG81" i="127" s="1"/>
  <c r="AD91" i="127"/>
  <c r="AD80" i="127" s="1"/>
  <c r="AD81" i="127" s="1"/>
  <c r="AD91" i="124"/>
  <c r="AD80" i="124" s="1"/>
  <c r="AD81" i="124" s="1"/>
  <c r="Z91" i="127"/>
  <c r="Z80" i="127" s="1"/>
  <c r="Z81" i="127" s="1"/>
  <c r="AF54" i="127"/>
  <c r="AF55" i="127" s="1"/>
  <c r="AD54" i="127"/>
  <c r="AD55" i="127" s="1"/>
  <c r="AH54" i="127"/>
  <c r="F54" i="127"/>
  <c r="E54" i="127"/>
  <c r="E55" i="127" s="1"/>
  <c r="W91" i="127"/>
  <c r="W80" i="127" s="1"/>
  <c r="W81" i="127" s="1"/>
  <c r="X91" i="127"/>
  <c r="X80" i="127" s="1"/>
  <c r="X81" i="127" s="1"/>
  <c r="Y91" i="127"/>
  <c r="Y80" i="127" s="1"/>
  <c r="Y81" i="127" s="1"/>
  <c r="V91" i="127"/>
  <c r="V80" i="127" s="1"/>
  <c r="V81" i="127" s="1"/>
  <c r="AD91" i="126"/>
  <c r="AD80" i="126" s="1"/>
  <c r="AD81" i="126" s="1"/>
  <c r="AA91" i="127"/>
  <c r="AA80" i="127" s="1"/>
  <c r="AA81" i="127" s="1"/>
  <c r="AC91" i="127"/>
  <c r="AC80" i="127" s="1"/>
  <c r="AC81" i="127" s="1"/>
  <c r="V91" i="125"/>
  <c r="V80" i="125" s="1"/>
  <c r="V81" i="125" s="1"/>
  <c r="G54" i="127"/>
  <c r="H50" i="127"/>
  <c r="AE55" i="127"/>
  <c r="AA91" i="126"/>
  <c r="AA80" i="126" s="1"/>
  <c r="AA81" i="126" s="1"/>
  <c r="AB91" i="126"/>
  <c r="AB80" i="126" s="1"/>
  <c r="AB81" i="126" s="1"/>
  <c r="AC91" i="126"/>
  <c r="AC80" i="126" s="1"/>
  <c r="AC81" i="126" s="1"/>
  <c r="S91" i="127"/>
  <c r="S80" i="127" s="1"/>
  <c r="S81" i="127" s="1"/>
  <c r="AB91" i="127"/>
  <c r="AB80" i="127" s="1"/>
  <c r="AB81" i="127" s="1"/>
  <c r="AH91" i="126"/>
  <c r="AH80" i="126" s="1"/>
  <c r="AH81" i="126" s="1"/>
  <c r="R91" i="125"/>
  <c r="R80" i="125" s="1"/>
  <c r="R81" i="125" s="1"/>
  <c r="AH91" i="125"/>
  <c r="AH80" i="125" s="1"/>
  <c r="AH81" i="125" s="1"/>
  <c r="AE91" i="126"/>
  <c r="AE80" i="126" s="1"/>
  <c r="AE81" i="126" s="1"/>
  <c r="Q91" i="126"/>
  <c r="Q80" i="126" s="1"/>
  <c r="Q81" i="126" s="1"/>
  <c r="AG91" i="126"/>
  <c r="AG80" i="126" s="1"/>
  <c r="AG81" i="126" s="1"/>
  <c r="U91" i="124"/>
  <c r="U80" i="124" s="1"/>
  <c r="U81" i="124" s="1"/>
  <c r="AB91" i="124"/>
  <c r="AB80" i="124" s="1"/>
  <c r="AB81" i="124" s="1"/>
  <c r="X91" i="125"/>
  <c r="X80" i="125" s="1"/>
  <c r="X81" i="125" s="1"/>
  <c r="Y91" i="125"/>
  <c r="Y80" i="125" s="1"/>
  <c r="Y81" i="125" s="1"/>
  <c r="R91" i="126"/>
  <c r="R80" i="126" s="1"/>
  <c r="R81" i="126" s="1"/>
  <c r="S91" i="126"/>
  <c r="S80" i="126" s="1"/>
  <c r="S81" i="126" s="1"/>
  <c r="T91" i="126"/>
  <c r="T80" i="126" s="1"/>
  <c r="T81" i="126" s="1"/>
  <c r="U91" i="126"/>
  <c r="U80" i="126" s="1"/>
  <c r="U81" i="126" s="1"/>
  <c r="AE91" i="123"/>
  <c r="AE80" i="123" s="1"/>
  <c r="AE81" i="123" s="1"/>
  <c r="G55" i="126"/>
  <c r="AA91" i="123"/>
  <c r="AA80" i="123" s="1"/>
  <c r="AA81" i="123" s="1"/>
  <c r="S91" i="123"/>
  <c r="S80" i="123" s="1"/>
  <c r="S81" i="123" s="1"/>
  <c r="T91" i="123"/>
  <c r="T80" i="123" s="1"/>
  <c r="T81" i="123" s="1"/>
  <c r="AG91" i="123"/>
  <c r="AG80" i="123" s="1"/>
  <c r="AG81" i="123" s="1"/>
  <c r="V91" i="124"/>
  <c r="V80" i="124" s="1"/>
  <c r="V81" i="124" s="1"/>
  <c r="AG91" i="124"/>
  <c r="AG80" i="124" s="1"/>
  <c r="AG81" i="124" s="1"/>
  <c r="AH91" i="124"/>
  <c r="AH80" i="124" s="1"/>
  <c r="AH81" i="124" s="1"/>
  <c r="W91" i="124"/>
  <c r="W80" i="124" s="1"/>
  <c r="W81" i="124" s="1"/>
  <c r="X91" i="124"/>
  <c r="X80" i="124" s="1"/>
  <c r="X81" i="124" s="1"/>
  <c r="AD54" i="126"/>
  <c r="E54" i="126"/>
  <c r="AH54" i="126"/>
  <c r="AE54" i="126"/>
  <c r="AG54" i="126"/>
  <c r="AF54" i="126"/>
  <c r="F54" i="126"/>
  <c r="H54" i="126"/>
  <c r="I50" i="126"/>
  <c r="Q91" i="123"/>
  <c r="Q80" i="123" s="1"/>
  <c r="Q81" i="123" s="1"/>
  <c r="Z91" i="123"/>
  <c r="Z80" i="123" s="1"/>
  <c r="Z81" i="123" s="1"/>
  <c r="AA91" i="125"/>
  <c r="AA80" i="125" s="1"/>
  <c r="AA81" i="125" s="1"/>
  <c r="AB91" i="125"/>
  <c r="AB80" i="125" s="1"/>
  <c r="AB81" i="125" s="1"/>
  <c r="AC91" i="125"/>
  <c r="AC80" i="125" s="1"/>
  <c r="AC81" i="125" s="1"/>
  <c r="Z91" i="125"/>
  <c r="Z80" i="125" s="1"/>
  <c r="Z81" i="125" s="1"/>
  <c r="AG91" i="122"/>
  <c r="AG80" i="122" s="1"/>
  <c r="AG81" i="122" s="1"/>
  <c r="W91" i="126"/>
  <c r="W80" i="126" s="1"/>
  <c r="W81" i="126" s="1"/>
  <c r="AF91" i="126"/>
  <c r="AF80" i="126" s="1"/>
  <c r="AF81" i="126" s="1"/>
  <c r="U91" i="123"/>
  <c r="U80" i="123" s="1"/>
  <c r="U81" i="123" s="1"/>
  <c r="AD91" i="123"/>
  <c r="AD80" i="123" s="1"/>
  <c r="AD81" i="123" s="1"/>
  <c r="AG54" i="123"/>
  <c r="O91" i="125"/>
  <c r="O80" i="125" s="1"/>
  <c r="O81" i="125" s="1"/>
  <c r="AE91" i="125"/>
  <c r="AE80" i="125" s="1"/>
  <c r="AE81" i="125" s="1"/>
  <c r="Q91" i="125"/>
  <c r="Q80" i="125" s="1"/>
  <c r="Q81" i="125" s="1"/>
  <c r="AG91" i="125"/>
  <c r="AG80" i="125" s="1"/>
  <c r="AG81" i="125" s="1"/>
  <c r="N91" i="125"/>
  <c r="N80" i="125" s="1"/>
  <c r="N81" i="125" s="1"/>
  <c r="AD91" i="125"/>
  <c r="AD80" i="125" s="1"/>
  <c r="AD81" i="125" s="1"/>
  <c r="F54" i="123"/>
  <c r="S91" i="125"/>
  <c r="S80" i="125" s="1"/>
  <c r="S81" i="125" s="1"/>
  <c r="T91" i="125"/>
  <c r="T80" i="125" s="1"/>
  <c r="T81" i="125" s="1"/>
  <c r="U91" i="125"/>
  <c r="U80" i="125" s="1"/>
  <c r="U81" i="125" s="1"/>
  <c r="AF106" i="125"/>
  <c r="AH321" i="19" s="1"/>
  <c r="AF103" i="125"/>
  <c r="AH318" i="19" s="1"/>
  <c r="AF102" i="125"/>
  <c r="AH317" i="19" s="1"/>
  <c r="G54" i="125"/>
  <c r="H50" i="125"/>
  <c r="AH54" i="121"/>
  <c r="AC91" i="124"/>
  <c r="AC80" i="124" s="1"/>
  <c r="AC81" i="124" s="1"/>
  <c r="AE91" i="124"/>
  <c r="AE80" i="124" s="1"/>
  <c r="AE81" i="124" s="1"/>
  <c r="W91" i="125"/>
  <c r="W80" i="125" s="1"/>
  <c r="W81" i="125" s="1"/>
  <c r="P91" i="125"/>
  <c r="P80" i="125" s="1"/>
  <c r="P81" i="125" s="1"/>
  <c r="AF91" i="125"/>
  <c r="AF80" i="125" s="1"/>
  <c r="AF81" i="125" s="1"/>
  <c r="AF105" i="125"/>
  <c r="AH320" i="19" s="1"/>
  <c r="AD54" i="121"/>
  <c r="AD55" i="121" s="1"/>
  <c r="P91" i="123"/>
  <c r="P80" i="123" s="1"/>
  <c r="P81" i="123" s="1"/>
  <c r="AF91" i="123"/>
  <c r="AF80" i="123" s="1"/>
  <c r="AF81" i="123" s="1"/>
  <c r="Y91" i="124"/>
  <c r="Y80" i="124" s="1"/>
  <c r="Y81" i="124" s="1"/>
  <c r="T91" i="124"/>
  <c r="T80" i="124" s="1"/>
  <c r="T81" i="124" s="1"/>
  <c r="AG55" i="124"/>
  <c r="AF91" i="124"/>
  <c r="AF80" i="124" s="1"/>
  <c r="AF81" i="124" s="1"/>
  <c r="S91" i="124"/>
  <c r="S80" i="124" s="1"/>
  <c r="S81" i="124" s="1"/>
  <c r="AG54" i="118"/>
  <c r="AG55" i="118" s="1"/>
  <c r="AD91" i="121"/>
  <c r="AD80" i="121" s="1"/>
  <c r="AD81" i="121" s="1"/>
  <c r="X91" i="123"/>
  <c r="X80" i="123" s="1"/>
  <c r="X81" i="123" s="1"/>
  <c r="AF54" i="123"/>
  <c r="AA91" i="124"/>
  <c r="AA80" i="124" s="1"/>
  <c r="AA81" i="124" s="1"/>
  <c r="D75" i="124"/>
  <c r="G54" i="124"/>
  <c r="H50" i="124"/>
  <c r="AE55" i="123"/>
  <c r="AE102" i="123" s="1"/>
  <c r="R91" i="123"/>
  <c r="R80" i="123" s="1"/>
  <c r="R81" i="123" s="1"/>
  <c r="AH91" i="123"/>
  <c r="AH80" i="123" s="1"/>
  <c r="AH81" i="123" s="1"/>
  <c r="AD54" i="123"/>
  <c r="AH54" i="123"/>
  <c r="Y91" i="123"/>
  <c r="Y80" i="123" s="1"/>
  <c r="Y81" i="123" s="1"/>
  <c r="V91" i="123"/>
  <c r="V80" i="123" s="1"/>
  <c r="V81" i="123" s="1"/>
  <c r="E54" i="123"/>
  <c r="AC91" i="123"/>
  <c r="AC80" i="123" s="1"/>
  <c r="AC81" i="123" s="1"/>
  <c r="AG55" i="121"/>
  <c r="AH91" i="121"/>
  <c r="AH80" i="121" s="1"/>
  <c r="AH81" i="121" s="1"/>
  <c r="AA91" i="121"/>
  <c r="AA80" i="121" s="1"/>
  <c r="AA81" i="121" s="1"/>
  <c r="AB91" i="121"/>
  <c r="AB80" i="121" s="1"/>
  <c r="AB81" i="121" s="1"/>
  <c r="AC91" i="121"/>
  <c r="AC80" i="121" s="1"/>
  <c r="AC81" i="121" s="1"/>
  <c r="AF54" i="121"/>
  <c r="F54" i="121"/>
  <c r="AD54" i="122"/>
  <c r="AD55" i="122" s="1"/>
  <c r="G54" i="123"/>
  <c r="H50" i="123"/>
  <c r="R91" i="121"/>
  <c r="R80" i="121" s="1"/>
  <c r="R81" i="121" s="1"/>
  <c r="W91" i="121"/>
  <c r="W80" i="121" s="1"/>
  <c r="W81" i="121" s="1"/>
  <c r="X91" i="121"/>
  <c r="X80" i="121" s="1"/>
  <c r="X81" i="121" s="1"/>
  <c r="Y91" i="121"/>
  <c r="Y80" i="121" s="1"/>
  <c r="Y81" i="121" s="1"/>
  <c r="E54" i="121"/>
  <c r="G54" i="121"/>
  <c r="W91" i="123"/>
  <c r="W80" i="123" s="1"/>
  <c r="W81" i="123" s="1"/>
  <c r="AB91" i="123"/>
  <c r="AB80" i="123" s="1"/>
  <c r="AB81" i="123" s="1"/>
  <c r="U91" i="120"/>
  <c r="U80" i="120" s="1"/>
  <c r="U81" i="120" s="1"/>
  <c r="H54" i="122"/>
  <c r="H55" i="122" s="1"/>
  <c r="AH54" i="122"/>
  <c r="AH55" i="122" s="1"/>
  <c r="AE54" i="122"/>
  <c r="F54" i="122"/>
  <c r="E54" i="122"/>
  <c r="E55" i="122" s="1"/>
  <c r="Z91" i="121"/>
  <c r="Z80" i="121" s="1"/>
  <c r="Z81" i="121" s="1"/>
  <c r="G54" i="122"/>
  <c r="AD54" i="119"/>
  <c r="V91" i="121"/>
  <c r="V80" i="121" s="1"/>
  <c r="V81" i="121" s="1"/>
  <c r="AE91" i="121"/>
  <c r="AE80" i="121" s="1"/>
  <c r="AE81" i="121" s="1"/>
  <c r="P91" i="121"/>
  <c r="P80" i="121" s="1"/>
  <c r="P81" i="121" s="1"/>
  <c r="AF91" i="121"/>
  <c r="AF80" i="121" s="1"/>
  <c r="AF81" i="121" s="1"/>
  <c r="Q91" i="121"/>
  <c r="Q80" i="121" s="1"/>
  <c r="Q81" i="121" s="1"/>
  <c r="AG91" i="121"/>
  <c r="AG80" i="121" s="1"/>
  <c r="AG81" i="121" s="1"/>
  <c r="D75" i="122"/>
  <c r="AF55" i="122"/>
  <c r="S91" i="121"/>
  <c r="S80" i="121" s="1"/>
  <c r="S81" i="121" s="1"/>
  <c r="T91" i="121"/>
  <c r="T80" i="121" s="1"/>
  <c r="T81" i="121" s="1"/>
  <c r="U91" i="121"/>
  <c r="U80" i="121" s="1"/>
  <c r="U81" i="121" s="1"/>
  <c r="R91" i="120"/>
  <c r="R80" i="120" s="1"/>
  <c r="R81" i="120" s="1"/>
  <c r="AH91" i="120"/>
  <c r="AH80" i="120" s="1"/>
  <c r="AH81" i="120" s="1"/>
  <c r="F54" i="119"/>
  <c r="AF54" i="119"/>
  <c r="O91" i="120"/>
  <c r="O80" i="120" s="1"/>
  <c r="O81" i="120" s="1"/>
  <c r="AE91" i="120"/>
  <c r="AE80" i="120" s="1"/>
  <c r="AE81" i="120" s="1"/>
  <c r="AC91" i="120"/>
  <c r="AC80" i="120" s="1"/>
  <c r="AC81" i="120" s="1"/>
  <c r="Z91" i="120"/>
  <c r="Z80" i="120" s="1"/>
  <c r="Z81" i="120" s="1"/>
  <c r="AD54" i="120"/>
  <c r="V91" i="119"/>
  <c r="V80" i="119" s="1"/>
  <c r="V81" i="119" s="1"/>
  <c r="T91" i="120"/>
  <c r="T80" i="120" s="1"/>
  <c r="T81" i="120" s="1"/>
  <c r="AG91" i="120"/>
  <c r="AG80" i="120" s="1"/>
  <c r="AG81" i="120" s="1"/>
  <c r="E54" i="120"/>
  <c r="X91" i="120"/>
  <c r="X80" i="120" s="1"/>
  <c r="X81" i="120" s="1"/>
  <c r="AE54" i="120"/>
  <c r="AE55" i="120" s="1"/>
  <c r="T91" i="117"/>
  <c r="T80" i="117" s="1"/>
  <c r="T81" i="117" s="1"/>
  <c r="U91" i="117"/>
  <c r="U80" i="117" s="1"/>
  <c r="U81" i="117" s="1"/>
  <c r="V91" i="118"/>
  <c r="V80" i="118" s="1"/>
  <c r="V81" i="118" s="1"/>
  <c r="E54" i="118"/>
  <c r="Q91" i="119"/>
  <c r="Q80" i="119" s="1"/>
  <c r="Q81" i="119" s="1"/>
  <c r="P91" i="119"/>
  <c r="P80" i="119" s="1"/>
  <c r="P81" i="119" s="1"/>
  <c r="AF91" i="119"/>
  <c r="AF80" i="119" s="1"/>
  <c r="AF81" i="119" s="1"/>
  <c r="AC91" i="119"/>
  <c r="AC80" i="119" s="1"/>
  <c r="AC81" i="119" s="1"/>
  <c r="Z91" i="119"/>
  <c r="Z80" i="119" s="1"/>
  <c r="Z81" i="119" s="1"/>
  <c r="AG54" i="119"/>
  <c r="AH54" i="119"/>
  <c r="AA91" i="120"/>
  <c r="AA80" i="120" s="1"/>
  <c r="AA81" i="120" s="1"/>
  <c r="Y91" i="120"/>
  <c r="Y80" i="120" s="1"/>
  <c r="Y81" i="120" s="1"/>
  <c r="V91" i="120"/>
  <c r="V80" i="120" s="1"/>
  <c r="V81" i="120" s="1"/>
  <c r="AG54" i="120"/>
  <c r="AG55" i="120" s="1"/>
  <c r="AF54" i="120"/>
  <c r="G54" i="118"/>
  <c r="AF54" i="118"/>
  <c r="W91" i="119"/>
  <c r="W80" i="119" s="1"/>
  <c r="W81" i="119" s="1"/>
  <c r="AA91" i="119"/>
  <c r="AA80" i="119" s="1"/>
  <c r="AA81" i="119" s="1"/>
  <c r="S91" i="119"/>
  <c r="S80" i="119" s="1"/>
  <c r="S81" i="119" s="1"/>
  <c r="T91" i="119"/>
  <c r="T80" i="119" s="1"/>
  <c r="T81" i="119" s="1"/>
  <c r="AG91" i="119"/>
  <c r="AG80" i="119" s="1"/>
  <c r="AG81" i="119" s="1"/>
  <c r="E54" i="119"/>
  <c r="AD91" i="120"/>
  <c r="AD80" i="120" s="1"/>
  <c r="AD81" i="120" s="1"/>
  <c r="AF64" i="120"/>
  <c r="L64" i="120"/>
  <c r="AG54" i="107"/>
  <c r="AG55" i="107" s="1"/>
  <c r="AD54" i="117"/>
  <c r="AD55" i="117" s="1"/>
  <c r="U91" i="119"/>
  <c r="U80" i="119" s="1"/>
  <c r="U81" i="119" s="1"/>
  <c r="AD91" i="119"/>
  <c r="AD80" i="119" s="1"/>
  <c r="AD81" i="119" s="1"/>
  <c r="Q91" i="120"/>
  <c r="Q80" i="120" s="1"/>
  <c r="Q81" i="120" s="1"/>
  <c r="S91" i="120"/>
  <c r="S80" i="120" s="1"/>
  <c r="S81" i="120" s="1"/>
  <c r="AB91" i="120"/>
  <c r="AB80" i="120" s="1"/>
  <c r="AB81" i="120" s="1"/>
  <c r="D75" i="120"/>
  <c r="AH55" i="120"/>
  <c r="AD91" i="118"/>
  <c r="AD80" i="118" s="1"/>
  <c r="AD81" i="118" s="1"/>
  <c r="X91" i="119"/>
  <c r="X80" i="119" s="1"/>
  <c r="X81" i="119" s="1"/>
  <c r="R91" i="119"/>
  <c r="R80" i="119" s="1"/>
  <c r="R81" i="119" s="1"/>
  <c r="AH91" i="119"/>
  <c r="AH80" i="119" s="1"/>
  <c r="AH81" i="119" s="1"/>
  <c r="H50" i="120"/>
  <c r="G54" i="120"/>
  <c r="W91" i="120"/>
  <c r="W80" i="120" s="1"/>
  <c r="W81" i="120" s="1"/>
  <c r="P91" i="120"/>
  <c r="P80" i="120" s="1"/>
  <c r="P81" i="120" s="1"/>
  <c r="AF91" i="120"/>
  <c r="AF80" i="120" s="1"/>
  <c r="AF81" i="120" s="1"/>
  <c r="F54" i="107"/>
  <c r="F55" i="107" s="1"/>
  <c r="AG55" i="117"/>
  <c r="AG102" i="117" s="1"/>
  <c r="AH54" i="117"/>
  <c r="AH55" i="117" s="1"/>
  <c r="AE54" i="117"/>
  <c r="E54" i="117"/>
  <c r="E55" i="117" s="1"/>
  <c r="F54" i="117"/>
  <c r="Y91" i="119"/>
  <c r="Y80" i="119" s="1"/>
  <c r="Y81" i="119" s="1"/>
  <c r="AE55" i="119"/>
  <c r="AA91" i="118"/>
  <c r="AA80" i="118" s="1"/>
  <c r="AA81" i="118" s="1"/>
  <c r="AE91" i="118"/>
  <c r="AE80" i="118" s="1"/>
  <c r="AE81" i="118" s="1"/>
  <c r="AF91" i="118"/>
  <c r="AF80" i="118" s="1"/>
  <c r="AF81" i="118" s="1"/>
  <c r="Q91" i="118"/>
  <c r="Q80" i="118" s="1"/>
  <c r="Q81" i="118" s="1"/>
  <c r="AG91" i="118"/>
  <c r="AG80" i="118" s="1"/>
  <c r="AG81" i="118" s="1"/>
  <c r="AC91" i="118"/>
  <c r="AC80" i="118" s="1"/>
  <c r="AC81" i="118" s="1"/>
  <c r="Z91" i="118"/>
  <c r="Z80" i="118" s="1"/>
  <c r="Z81" i="118" s="1"/>
  <c r="Q91" i="117"/>
  <c r="Q80" i="117" s="1"/>
  <c r="Q81" i="117" s="1"/>
  <c r="AG91" i="117"/>
  <c r="AG80" i="117" s="1"/>
  <c r="AG81" i="117" s="1"/>
  <c r="G54" i="119"/>
  <c r="H50" i="119"/>
  <c r="AE91" i="119"/>
  <c r="AE80" i="119" s="1"/>
  <c r="AE81" i="119" s="1"/>
  <c r="AB91" i="119"/>
  <c r="AB80" i="119" s="1"/>
  <c r="AB81" i="119" s="1"/>
  <c r="U91" i="115"/>
  <c r="U80" i="115" s="1"/>
  <c r="U81" i="115" s="1"/>
  <c r="AD91" i="115"/>
  <c r="AD80" i="115" s="1"/>
  <c r="AD81" i="115" s="1"/>
  <c r="AD91" i="117"/>
  <c r="AD80" i="117" s="1"/>
  <c r="AD81" i="117" s="1"/>
  <c r="R91" i="118"/>
  <c r="R80" i="118" s="1"/>
  <c r="R81" i="118" s="1"/>
  <c r="AH91" i="118"/>
  <c r="AH80" i="118" s="1"/>
  <c r="AH81" i="118" s="1"/>
  <c r="Y91" i="118"/>
  <c r="Y80" i="118" s="1"/>
  <c r="Y81" i="118" s="1"/>
  <c r="AD54" i="118"/>
  <c r="F54" i="118"/>
  <c r="AH54" i="118"/>
  <c r="H54" i="118"/>
  <c r="I50" i="118"/>
  <c r="AE54" i="115"/>
  <c r="AE55" i="115" s="1"/>
  <c r="AF54" i="115"/>
  <c r="AF55" i="115" s="1"/>
  <c r="U91" i="118"/>
  <c r="U80" i="118" s="1"/>
  <c r="U81" i="118" s="1"/>
  <c r="R91" i="117"/>
  <c r="R80" i="117" s="1"/>
  <c r="R81" i="117" s="1"/>
  <c r="AH91" i="117"/>
  <c r="AH80" i="117" s="1"/>
  <c r="AH81" i="117" s="1"/>
  <c r="T91" i="118"/>
  <c r="T80" i="118" s="1"/>
  <c r="T81" i="118" s="1"/>
  <c r="X91" i="118"/>
  <c r="X80" i="118" s="1"/>
  <c r="X81" i="118" s="1"/>
  <c r="AE91" i="117"/>
  <c r="AE80" i="117" s="1"/>
  <c r="AE81" i="117" s="1"/>
  <c r="Z91" i="117"/>
  <c r="Z80" i="117" s="1"/>
  <c r="Z81" i="117" s="1"/>
  <c r="S91" i="118"/>
  <c r="S80" i="118" s="1"/>
  <c r="S81" i="118" s="1"/>
  <c r="W91" i="118"/>
  <c r="W80" i="118" s="1"/>
  <c r="W81" i="118" s="1"/>
  <c r="AB91" i="118"/>
  <c r="AB80" i="118" s="1"/>
  <c r="AB81" i="118" s="1"/>
  <c r="AE55" i="118"/>
  <c r="AG91" i="116"/>
  <c r="AG80" i="116" s="1"/>
  <c r="AG81" i="116" s="1"/>
  <c r="S91" i="117"/>
  <c r="S80" i="117" s="1"/>
  <c r="S81" i="117" s="1"/>
  <c r="X91" i="117"/>
  <c r="X80" i="117" s="1"/>
  <c r="X81" i="117" s="1"/>
  <c r="Y91" i="117"/>
  <c r="Y80" i="117" s="1"/>
  <c r="Y81" i="117" s="1"/>
  <c r="V91" i="117"/>
  <c r="V80" i="117" s="1"/>
  <c r="V81" i="117" s="1"/>
  <c r="AB91" i="117"/>
  <c r="AB80" i="117" s="1"/>
  <c r="AB81" i="117" s="1"/>
  <c r="AC91" i="117"/>
  <c r="AC80" i="117" s="1"/>
  <c r="AC81" i="117" s="1"/>
  <c r="R91" i="116"/>
  <c r="R80" i="116" s="1"/>
  <c r="R81" i="116" s="1"/>
  <c r="T91" i="116"/>
  <c r="T80" i="116" s="1"/>
  <c r="T81" i="116" s="1"/>
  <c r="U91" i="116"/>
  <c r="U80" i="116" s="1"/>
  <c r="U81" i="116" s="1"/>
  <c r="W91" i="117"/>
  <c r="W80" i="117" s="1"/>
  <c r="W81" i="117" s="1"/>
  <c r="H54" i="117"/>
  <c r="I50" i="117"/>
  <c r="AH91" i="116"/>
  <c r="AH80" i="116" s="1"/>
  <c r="AH81" i="116" s="1"/>
  <c r="P91" i="117"/>
  <c r="P80" i="117" s="1"/>
  <c r="P81" i="117" s="1"/>
  <c r="AF91" i="117"/>
  <c r="AF80" i="117" s="1"/>
  <c r="AF81" i="117" s="1"/>
  <c r="AH54" i="107"/>
  <c r="AH55" i="107" s="1"/>
  <c r="AG54" i="115"/>
  <c r="AG55" i="115" s="1"/>
  <c r="AD91" i="116"/>
  <c r="AD80" i="116" s="1"/>
  <c r="AD81" i="116" s="1"/>
  <c r="E54" i="115"/>
  <c r="E55" i="115" s="1"/>
  <c r="AA91" i="116"/>
  <c r="AA80" i="116" s="1"/>
  <c r="AA81" i="116" s="1"/>
  <c r="V91" i="116"/>
  <c r="V80" i="116" s="1"/>
  <c r="V81" i="116" s="1"/>
  <c r="F54" i="115"/>
  <c r="F55" i="115" s="1"/>
  <c r="AD54" i="115"/>
  <c r="AD55" i="115" s="1"/>
  <c r="AH54" i="115"/>
  <c r="AH55" i="115" s="1"/>
  <c r="Y91" i="116"/>
  <c r="Y80" i="116" s="1"/>
  <c r="Y81" i="116" s="1"/>
  <c r="AB91" i="116"/>
  <c r="AB80" i="116" s="1"/>
  <c r="AB81" i="116" s="1"/>
  <c r="AC91" i="116"/>
  <c r="AC80" i="116" s="1"/>
  <c r="AC81" i="116" s="1"/>
  <c r="AE91" i="116"/>
  <c r="AE80" i="116" s="1"/>
  <c r="AE81" i="116" s="1"/>
  <c r="F54" i="111"/>
  <c r="F55" i="111" s="1"/>
  <c r="O91" i="115"/>
  <c r="O80" i="115" s="1"/>
  <c r="O81" i="115" s="1"/>
  <c r="AE91" i="115"/>
  <c r="AE80" i="115" s="1"/>
  <c r="AE81" i="115" s="1"/>
  <c r="X91" i="115"/>
  <c r="X80" i="115" s="1"/>
  <c r="X81" i="115" s="1"/>
  <c r="Q91" i="115"/>
  <c r="Q80" i="115" s="1"/>
  <c r="Q81" i="115" s="1"/>
  <c r="AG91" i="115"/>
  <c r="AG80" i="115" s="1"/>
  <c r="AG81" i="115" s="1"/>
  <c r="Z91" i="115"/>
  <c r="Z80" i="115" s="1"/>
  <c r="Z81" i="115" s="1"/>
  <c r="W91" i="116"/>
  <c r="W80" i="116" s="1"/>
  <c r="W81" i="116" s="1"/>
  <c r="AF91" i="116"/>
  <c r="AF80" i="116" s="1"/>
  <c r="AF81" i="116" s="1"/>
  <c r="AC91" i="109"/>
  <c r="AC80" i="109" s="1"/>
  <c r="AC81" i="109" s="1"/>
  <c r="T91" i="114"/>
  <c r="T80" i="114" s="1"/>
  <c r="T81" i="114" s="1"/>
  <c r="AC91" i="114"/>
  <c r="AC80" i="114" s="1"/>
  <c r="AC81" i="114" s="1"/>
  <c r="H50" i="116"/>
  <c r="G54" i="116"/>
  <c r="E54" i="107"/>
  <c r="E55" i="107" s="1"/>
  <c r="E54" i="111"/>
  <c r="E55" i="111" s="1"/>
  <c r="F54" i="112"/>
  <c r="F55" i="112" s="1"/>
  <c r="AD54" i="112"/>
  <c r="AD55" i="112" s="1"/>
  <c r="R91" i="114"/>
  <c r="R80" i="114" s="1"/>
  <c r="R81" i="114" s="1"/>
  <c r="Y91" i="115"/>
  <c r="Y80" i="115" s="1"/>
  <c r="Y81" i="115" s="1"/>
  <c r="R91" i="115"/>
  <c r="R80" i="115" s="1"/>
  <c r="R81" i="115" s="1"/>
  <c r="AH91" i="115"/>
  <c r="AH80" i="115" s="1"/>
  <c r="AH81" i="115" s="1"/>
  <c r="Z91" i="116"/>
  <c r="Z80" i="116" s="1"/>
  <c r="Z81" i="116" s="1"/>
  <c r="X91" i="116"/>
  <c r="X80" i="116" s="1"/>
  <c r="X81" i="116" s="1"/>
  <c r="AD54" i="116"/>
  <c r="AE54" i="116"/>
  <c r="AH54" i="116"/>
  <c r="E54" i="116"/>
  <c r="AF54" i="116"/>
  <c r="AG54" i="116"/>
  <c r="F55" i="116"/>
  <c r="V91" i="114"/>
  <c r="V80" i="114" s="1"/>
  <c r="V81" i="114" s="1"/>
  <c r="AA91" i="115"/>
  <c r="AA80" i="115" s="1"/>
  <c r="AA81" i="115" s="1"/>
  <c r="T91" i="115"/>
  <c r="T80" i="115" s="1"/>
  <c r="T81" i="115" s="1"/>
  <c r="AC91" i="115"/>
  <c r="AC80" i="115" s="1"/>
  <c r="AC81" i="115" s="1"/>
  <c r="V91" i="115"/>
  <c r="V80" i="115" s="1"/>
  <c r="V81" i="115" s="1"/>
  <c r="Q91" i="114"/>
  <c r="Q80" i="114" s="1"/>
  <c r="Q81" i="114" s="1"/>
  <c r="AG91" i="114"/>
  <c r="AG80" i="114" s="1"/>
  <c r="AG81" i="114" s="1"/>
  <c r="D70" i="115"/>
  <c r="D72" i="115" s="1"/>
  <c r="V91" i="107"/>
  <c r="V80" i="107" s="1"/>
  <c r="V81" i="107" s="1"/>
  <c r="E104" i="114"/>
  <c r="F174" i="19" s="1"/>
  <c r="E102" i="114"/>
  <c r="F172" i="19" s="1"/>
  <c r="S91" i="115"/>
  <c r="S80" i="115" s="1"/>
  <c r="S81" i="115" s="1"/>
  <c r="AB91" i="115"/>
  <c r="AB80" i="115" s="1"/>
  <c r="AB81" i="115" s="1"/>
  <c r="G54" i="115"/>
  <c r="H50" i="115"/>
  <c r="W91" i="115"/>
  <c r="W80" i="115" s="1"/>
  <c r="W81" i="115" s="1"/>
  <c r="P91" i="115"/>
  <c r="P80" i="115" s="1"/>
  <c r="P81" i="115" s="1"/>
  <c r="AF91" i="115"/>
  <c r="AF80" i="115" s="1"/>
  <c r="AF81" i="115" s="1"/>
  <c r="Q91" i="109"/>
  <c r="Q80" i="109" s="1"/>
  <c r="Q81" i="109" s="1"/>
  <c r="F54" i="106"/>
  <c r="F55" i="106" s="1"/>
  <c r="E54" i="106"/>
  <c r="E55" i="106" s="1"/>
  <c r="AH103" i="108"/>
  <c r="AI221" i="19" s="1"/>
  <c r="G54" i="104"/>
  <c r="G55" i="104" s="1"/>
  <c r="AD54" i="98"/>
  <c r="AD55" i="98" s="1"/>
  <c r="AF54" i="106"/>
  <c r="AF55" i="106" s="1"/>
  <c r="AH104" i="108"/>
  <c r="AI222" i="19" s="1"/>
  <c r="AH91" i="114"/>
  <c r="AH80" i="114" s="1"/>
  <c r="AH81" i="114" s="1"/>
  <c r="E103" i="114"/>
  <c r="F173" i="19" s="1"/>
  <c r="E105" i="114"/>
  <c r="F175" i="19" s="1"/>
  <c r="W91" i="114"/>
  <c r="W80" i="114" s="1"/>
  <c r="W81" i="114" s="1"/>
  <c r="Z91" i="112"/>
  <c r="Z80" i="112" s="1"/>
  <c r="Z81" i="112" s="1"/>
  <c r="AE54" i="112"/>
  <c r="AE55" i="112" s="1"/>
  <c r="AF54" i="105"/>
  <c r="AF55" i="105" s="1"/>
  <c r="F54" i="110"/>
  <c r="F55" i="110" s="1"/>
  <c r="P91" i="111"/>
  <c r="P80" i="111" s="1"/>
  <c r="P81" i="111" s="1"/>
  <c r="AF91" i="111"/>
  <c r="AF80" i="111" s="1"/>
  <c r="AF81" i="111" s="1"/>
  <c r="AC91" i="111"/>
  <c r="AC80" i="111" s="1"/>
  <c r="AC81" i="111" s="1"/>
  <c r="U91" i="110"/>
  <c r="U80" i="110" s="1"/>
  <c r="U81" i="110" s="1"/>
  <c r="AD91" i="110"/>
  <c r="AD80" i="110" s="1"/>
  <c r="AD81" i="110" s="1"/>
  <c r="AA91" i="111"/>
  <c r="AA80" i="111" s="1"/>
  <c r="AA81" i="111" s="1"/>
  <c r="AD54" i="113"/>
  <c r="AE91" i="110"/>
  <c r="AE80" i="110" s="1"/>
  <c r="AE81" i="110" s="1"/>
  <c r="AB91" i="112"/>
  <c r="AB80" i="112" s="1"/>
  <c r="AB81" i="112" s="1"/>
  <c r="Z91" i="114"/>
  <c r="Z80" i="114" s="1"/>
  <c r="Z81" i="114" s="1"/>
  <c r="AC91" i="112"/>
  <c r="AC80" i="112" s="1"/>
  <c r="AC81" i="112" s="1"/>
  <c r="V91" i="112"/>
  <c r="V80" i="112" s="1"/>
  <c r="V81" i="112" s="1"/>
  <c r="AA91" i="113"/>
  <c r="AA80" i="113" s="1"/>
  <c r="AA81" i="113" s="1"/>
  <c r="AD91" i="113"/>
  <c r="AD80" i="113" s="1"/>
  <c r="AD81" i="113" s="1"/>
  <c r="Y91" i="109"/>
  <c r="Y80" i="109" s="1"/>
  <c r="Y81" i="109" s="1"/>
  <c r="V91" i="109"/>
  <c r="V80" i="109" s="1"/>
  <c r="V81" i="109" s="1"/>
  <c r="AF91" i="110"/>
  <c r="AF80" i="110" s="1"/>
  <c r="AF81" i="110" s="1"/>
  <c r="Z91" i="113"/>
  <c r="Z80" i="113" s="1"/>
  <c r="Z81" i="113" s="1"/>
  <c r="Q91" i="113"/>
  <c r="Q80" i="113" s="1"/>
  <c r="Q81" i="113" s="1"/>
  <c r="AG91" i="113"/>
  <c r="AG80" i="113" s="1"/>
  <c r="AG81" i="113" s="1"/>
  <c r="U91" i="114"/>
  <c r="U80" i="114" s="1"/>
  <c r="U81" i="114" s="1"/>
  <c r="E55" i="113"/>
  <c r="AG54" i="105"/>
  <c r="AG55" i="105" s="1"/>
  <c r="F54" i="105"/>
  <c r="F55" i="105" s="1"/>
  <c r="F54" i="113"/>
  <c r="F55" i="113" s="1"/>
  <c r="T91" i="113"/>
  <c r="T80" i="113" s="1"/>
  <c r="T81" i="113" s="1"/>
  <c r="U91" i="113"/>
  <c r="U80" i="113" s="1"/>
  <c r="U81" i="113" s="1"/>
  <c r="R91" i="113"/>
  <c r="R80" i="113" s="1"/>
  <c r="R81" i="113" s="1"/>
  <c r="AH91" i="113"/>
  <c r="AH80" i="113" s="1"/>
  <c r="AH81" i="113" s="1"/>
  <c r="AG54" i="113"/>
  <c r="AH54" i="113"/>
  <c r="AF54" i="98"/>
  <c r="AF55" i="98" s="1"/>
  <c r="E54" i="98"/>
  <c r="E55" i="98" s="1"/>
  <c r="AE54" i="105"/>
  <c r="AF54" i="113"/>
  <c r="AE54" i="113"/>
  <c r="AD91" i="114"/>
  <c r="AD80" i="114" s="1"/>
  <c r="AD81" i="114" s="1"/>
  <c r="AE91" i="114"/>
  <c r="AE80" i="114" s="1"/>
  <c r="AE81" i="114" s="1"/>
  <c r="P91" i="114"/>
  <c r="P80" i="114" s="1"/>
  <c r="P81" i="114" s="1"/>
  <c r="AF91" i="114"/>
  <c r="AF80" i="114" s="1"/>
  <c r="AF81" i="114" s="1"/>
  <c r="Y91" i="114"/>
  <c r="Y80" i="114" s="1"/>
  <c r="Y81" i="114" s="1"/>
  <c r="AH54" i="105"/>
  <c r="AH55" i="105" s="1"/>
  <c r="G54" i="105"/>
  <c r="G55" i="105" s="1"/>
  <c r="AH55" i="111"/>
  <c r="AD91" i="108"/>
  <c r="AD80" i="108" s="1"/>
  <c r="AD81" i="108" s="1"/>
  <c r="AG54" i="111"/>
  <c r="AE54" i="111"/>
  <c r="AG54" i="112"/>
  <c r="AG55" i="112" s="1"/>
  <c r="E54" i="112"/>
  <c r="E55" i="112" s="1"/>
  <c r="AB91" i="113"/>
  <c r="AB80" i="113" s="1"/>
  <c r="AB81" i="113" s="1"/>
  <c r="AC91" i="113"/>
  <c r="AC80" i="113" s="1"/>
  <c r="AC81" i="113" s="1"/>
  <c r="AA91" i="114"/>
  <c r="AA80" i="114" s="1"/>
  <c r="AA81" i="114" s="1"/>
  <c r="AB91" i="114"/>
  <c r="AB80" i="114" s="1"/>
  <c r="AB81" i="114" s="1"/>
  <c r="I50" i="114"/>
  <c r="H54" i="114"/>
  <c r="AG54" i="106"/>
  <c r="AG55" i="106" s="1"/>
  <c r="AH106" i="108"/>
  <c r="AI224" i="19" s="1"/>
  <c r="AF54" i="111"/>
  <c r="U91" i="112"/>
  <c r="U80" i="112" s="1"/>
  <c r="U81" i="112" s="1"/>
  <c r="AH54" i="112"/>
  <c r="AH55" i="112" s="1"/>
  <c r="X91" i="113"/>
  <c r="X80" i="113" s="1"/>
  <c r="X81" i="113" s="1"/>
  <c r="Y91" i="113"/>
  <c r="Y80" i="113" s="1"/>
  <c r="Y81" i="113" s="1"/>
  <c r="V91" i="113"/>
  <c r="V80" i="113" s="1"/>
  <c r="V81" i="113" s="1"/>
  <c r="X91" i="114"/>
  <c r="X80" i="114" s="1"/>
  <c r="X81" i="114" s="1"/>
  <c r="W91" i="113"/>
  <c r="W80" i="113" s="1"/>
  <c r="W81" i="113" s="1"/>
  <c r="U91" i="111"/>
  <c r="U80" i="111" s="1"/>
  <c r="U81" i="111" s="1"/>
  <c r="R91" i="112"/>
  <c r="R80" i="112" s="1"/>
  <c r="R81" i="112" s="1"/>
  <c r="AH91" i="112"/>
  <c r="AH80" i="112" s="1"/>
  <c r="AH81" i="112" s="1"/>
  <c r="S91" i="113"/>
  <c r="S80" i="113" s="1"/>
  <c r="S81" i="113" s="1"/>
  <c r="G54" i="113"/>
  <c r="H50" i="113"/>
  <c r="D75" i="113"/>
  <c r="O91" i="113"/>
  <c r="O80" i="113" s="1"/>
  <c r="O81" i="113" s="1"/>
  <c r="P91" i="113"/>
  <c r="P80" i="113" s="1"/>
  <c r="P81" i="113" s="1"/>
  <c r="AF91" i="113"/>
  <c r="AF80" i="113" s="1"/>
  <c r="AF81" i="113" s="1"/>
  <c r="AE91" i="112"/>
  <c r="AE80" i="112" s="1"/>
  <c r="AE81" i="112" s="1"/>
  <c r="AF91" i="112"/>
  <c r="AF80" i="112" s="1"/>
  <c r="AF81" i="112" s="1"/>
  <c r="Q91" i="112"/>
  <c r="Q80" i="112" s="1"/>
  <c r="Q81" i="112" s="1"/>
  <c r="AG91" i="112"/>
  <c r="AG80" i="112" s="1"/>
  <c r="AG81" i="112" s="1"/>
  <c r="AD91" i="112"/>
  <c r="AD80" i="112" s="1"/>
  <c r="AD81" i="112" s="1"/>
  <c r="AE91" i="113"/>
  <c r="AE80" i="113" s="1"/>
  <c r="AE81" i="113" s="1"/>
  <c r="W91" i="112"/>
  <c r="W80" i="112" s="1"/>
  <c r="W81" i="112" s="1"/>
  <c r="AA91" i="112"/>
  <c r="AA80" i="112" s="1"/>
  <c r="AA81" i="112" s="1"/>
  <c r="AB91" i="110"/>
  <c r="AB80" i="110" s="1"/>
  <c r="AB81" i="110" s="1"/>
  <c r="AG91" i="110"/>
  <c r="AG80" i="110" s="1"/>
  <c r="AG81" i="110" s="1"/>
  <c r="Y91" i="111"/>
  <c r="Y80" i="111" s="1"/>
  <c r="Y81" i="111" s="1"/>
  <c r="V91" i="111"/>
  <c r="V80" i="111" s="1"/>
  <c r="V81" i="111" s="1"/>
  <c r="X91" i="112"/>
  <c r="X80" i="112" s="1"/>
  <c r="X81" i="112" s="1"/>
  <c r="Y91" i="112"/>
  <c r="Y80" i="112" s="1"/>
  <c r="Y81" i="112" s="1"/>
  <c r="AH91" i="108"/>
  <c r="AH80" i="108" s="1"/>
  <c r="AH81" i="108" s="1"/>
  <c r="G54" i="112"/>
  <c r="H50" i="112"/>
  <c r="T91" i="112"/>
  <c r="T80" i="112" s="1"/>
  <c r="T81" i="112" s="1"/>
  <c r="AF55" i="112"/>
  <c r="AH54" i="109"/>
  <c r="AH55" i="109" s="1"/>
  <c r="AD91" i="111"/>
  <c r="AD80" i="111" s="1"/>
  <c r="AD81" i="111" s="1"/>
  <c r="V91" i="104"/>
  <c r="V80" i="104" s="1"/>
  <c r="V81" i="104" s="1"/>
  <c r="AE54" i="107"/>
  <c r="AE55" i="107" s="1"/>
  <c r="Z91" i="107"/>
  <c r="Z80" i="107" s="1"/>
  <c r="Z81" i="107" s="1"/>
  <c r="U91" i="109"/>
  <c r="U80" i="109" s="1"/>
  <c r="U81" i="109" s="1"/>
  <c r="R91" i="110"/>
  <c r="R80" i="110" s="1"/>
  <c r="R81" i="110" s="1"/>
  <c r="AH91" i="110"/>
  <c r="AH80" i="110" s="1"/>
  <c r="AH81" i="110" s="1"/>
  <c r="Q91" i="111"/>
  <c r="Q80" i="111" s="1"/>
  <c r="Q81" i="111" s="1"/>
  <c r="Z91" i="111"/>
  <c r="Z80" i="111" s="1"/>
  <c r="Z81" i="111" s="1"/>
  <c r="AF55" i="107"/>
  <c r="T91" i="111"/>
  <c r="T80" i="111" s="1"/>
  <c r="T81" i="111" s="1"/>
  <c r="AG91" i="111"/>
  <c r="AG80" i="111" s="1"/>
  <c r="AG81" i="111" s="1"/>
  <c r="AE54" i="106"/>
  <c r="AD54" i="107"/>
  <c r="AD55" i="107" s="1"/>
  <c r="AF54" i="109"/>
  <c r="AF55" i="109" s="1"/>
  <c r="S91" i="110"/>
  <c r="S80" i="110" s="1"/>
  <c r="S81" i="110" s="1"/>
  <c r="Z91" i="110"/>
  <c r="Z80" i="110" s="1"/>
  <c r="Z81" i="110" s="1"/>
  <c r="AE91" i="111"/>
  <c r="AE80" i="111" s="1"/>
  <c r="AE81" i="111" s="1"/>
  <c r="X91" i="111"/>
  <c r="X80" i="111" s="1"/>
  <c r="X81" i="111" s="1"/>
  <c r="R91" i="111"/>
  <c r="R80" i="111" s="1"/>
  <c r="R81" i="111" s="1"/>
  <c r="AH91" i="111"/>
  <c r="AH80" i="111" s="1"/>
  <c r="AH81" i="111" s="1"/>
  <c r="O91" i="111"/>
  <c r="O80" i="111" s="1"/>
  <c r="O81" i="111" s="1"/>
  <c r="R91" i="108"/>
  <c r="R80" i="108" s="1"/>
  <c r="R81" i="108" s="1"/>
  <c r="Y91" i="108"/>
  <c r="Y80" i="108" s="1"/>
  <c r="Y81" i="108" s="1"/>
  <c r="S91" i="109"/>
  <c r="S80" i="109" s="1"/>
  <c r="S81" i="109" s="1"/>
  <c r="E54" i="109"/>
  <c r="AC91" i="108"/>
  <c r="AC80" i="108" s="1"/>
  <c r="AC81" i="108" s="1"/>
  <c r="AG91" i="109"/>
  <c r="AG80" i="109" s="1"/>
  <c r="AG81" i="109" s="1"/>
  <c r="Z91" i="109"/>
  <c r="Z80" i="109" s="1"/>
  <c r="Z81" i="109" s="1"/>
  <c r="AD91" i="109"/>
  <c r="AD80" i="109" s="1"/>
  <c r="AD81" i="109" s="1"/>
  <c r="X91" i="109"/>
  <c r="X80" i="109" s="1"/>
  <c r="X81" i="109" s="1"/>
  <c r="AG54" i="109"/>
  <c r="AG55" i="109" s="1"/>
  <c r="S91" i="111"/>
  <c r="S80" i="111" s="1"/>
  <c r="S81" i="111" s="1"/>
  <c r="W91" i="111"/>
  <c r="W80" i="111" s="1"/>
  <c r="W81" i="111" s="1"/>
  <c r="AB91" i="111"/>
  <c r="AB80" i="111" s="1"/>
  <c r="AB81" i="111" s="1"/>
  <c r="H14" i="111"/>
  <c r="G54" i="111"/>
  <c r="H50" i="111"/>
  <c r="E55" i="105"/>
  <c r="E102" i="105" s="1"/>
  <c r="F188" i="19" s="1"/>
  <c r="AD55" i="106"/>
  <c r="AD102" i="106" s="1"/>
  <c r="AE204" i="19" s="1"/>
  <c r="AD54" i="105"/>
  <c r="AH54" i="106"/>
  <c r="AG91" i="107"/>
  <c r="AG80" i="107" s="1"/>
  <c r="AG81" i="107" s="1"/>
  <c r="AH91" i="109"/>
  <c r="AH80" i="109" s="1"/>
  <c r="AH81" i="109" s="1"/>
  <c r="AE54" i="109"/>
  <c r="F54" i="109"/>
  <c r="F55" i="109" s="1"/>
  <c r="T91" i="110"/>
  <c r="T80" i="110" s="1"/>
  <c r="T81" i="110" s="1"/>
  <c r="Y91" i="110"/>
  <c r="Y80" i="110" s="1"/>
  <c r="Y81" i="110" s="1"/>
  <c r="V91" i="110"/>
  <c r="V80" i="110" s="1"/>
  <c r="V81" i="110" s="1"/>
  <c r="V91" i="108"/>
  <c r="V80" i="108" s="1"/>
  <c r="V81" i="108" s="1"/>
  <c r="T91" i="108"/>
  <c r="T80" i="108" s="1"/>
  <c r="T81" i="108" s="1"/>
  <c r="U91" i="108"/>
  <c r="U80" i="108" s="1"/>
  <c r="U81" i="108" s="1"/>
  <c r="G54" i="109"/>
  <c r="G55" i="109" s="1"/>
  <c r="X91" i="110"/>
  <c r="X80" i="110" s="1"/>
  <c r="X81" i="110" s="1"/>
  <c r="AC91" i="110"/>
  <c r="AC80" i="110" s="1"/>
  <c r="AC81" i="110" s="1"/>
  <c r="AD91" i="106"/>
  <c r="AD80" i="106" s="1"/>
  <c r="AD81" i="106" s="1"/>
  <c r="H50" i="109"/>
  <c r="AA91" i="110"/>
  <c r="AA80" i="110" s="1"/>
  <c r="AA81" i="110" s="1"/>
  <c r="AA91" i="109"/>
  <c r="AA80" i="109" s="1"/>
  <c r="AA81" i="109" s="1"/>
  <c r="I50" i="110"/>
  <c r="I58" i="110" s="1"/>
  <c r="H54" i="110"/>
  <c r="W91" i="110"/>
  <c r="W80" i="110" s="1"/>
  <c r="W81" i="110" s="1"/>
  <c r="W91" i="108"/>
  <c r="W80" i="108" s="1"/>
  <c r="W81" i="108" s="1"/>
  <c r="AF91" i="109"/>
  <c r="AF80" i="109" s="1"/>
  <c r="AF81" i="109" s="1"/>
  <c r="AE91" i="107"/>
  <c r="AE80" i="107" s="1"/>
  <c r="AE81" i="107" s="1"/>
  <c r="W91" i="109"/>
  <c r="W80" i="109" s="1"/>
  <c r="W81" i="109" s="1"/>
  <c r="T91" i="109"/>
  <c r="T80" i="109" s="1"/>
  <c r="T81" i="109" s="1"/>
  <c r="P91" i="108"/>
  <c r="P80" i="108" s="1"/>
  <c r="P81" i="108" s="1"/>
  <c r="AF91" i="108"/>
  <c r="AF80" i="108" s="1"/>
  <c r="AF81" i="108" s="1"/>
  <c r="Q91" i="108"/>
  <c r="Q80" i="108" s="1"/>
  <c r="Q81" i="108" s="1"/>
  <c r="AG91" i="108"/>
  <c r="AG80" i="108" s="1"/>
  <c r="AG81" i="108" s="1"/>
  <c r="AE91" i="109"/>
  <c r="AE80" i="109" s="1"/>
  <c r="AE81" i="109" s="1"/>
  <c r="AB91" i="109"/>
  <c r="AB80" i="109" s="1"/>
  <c r="AB81" i="109" s="1"/>
  <c r="AD55" i="109"/>
  <c r="R91" i="106"/>
  <c r="R80" i="106" s="1"/>
  <c r="R81" i="106" s="1"/>
  <c r="AC91" i="107"/>
  <c r="AC80" i="107" s="1"/>
  <c r="AC81" i="107" s="1"/>
  <c r="AB91" i="107"/>
  <c r="AB80" i="107" s="1"/>
  <c r="AB81" i="107" s="1"/>
  <c r="AA91" i="108"/>
  <c r="AA80" i="108" s="1"/>
  <c r="AA81" i="108" s="1"/>
  <c r="X91" i="108"/>
  <c r="X80" i="108" s="1"/>
  <c r="X81" i="108" s="1"/>
  <c r="AH91" i="105"/>
  <c r="AH80" i="105" s="1"/>
  <c r="AH81" i="105" s="1"/>
  <c r="H50" i="108"/>
  <c r="G54" i="108"/>
  <c r="V91" i="105"/>
  <c r="V80" i="105" s="1"/>
  <c r="V81" i="105" s="1"/>
  <c r="O91" i="108"/>
  <c r="O80" i="108" s="1"/>
  <c r="O81" i="108" s="1"/>
  <c r="S91" i="108"/>
  <c r="S80" i="108" s="1"/>
  <c r="S81" i="108" s="1"/>
  <c r="AB91" i="108"/>
  <c r="AB80" i="108" s="1"/>
  <c r="AB81" i="108" s="1"/>
  <c r="AA91" i="105"/>
  <c r="AA80" i="105" s="1"/>
  <c r="AA81" i="105" s="1"/>
  <c r="P91" i="105"/>
  <c r="P80" i="105" s="1"/>
  <c r="P81" i="105" s="1"/>
  <c r="AF91" i="105"/>
  <c r="AF80" i="105" s="1"/>
  <c r="AF81" i="105" s="1"/>
  <c r="Q91" i="105"/>
  <c r="Q80" i="105" s="1"/>
  <c r="Q81" i="105" s="1"/>
  <c r="AG91" i="105"/>
  <c r="AG80" i="105" s="1"/>
  <c r="AG81" i="105" s="1"/>
  <c r="T91" i="106"/>
  <c r="T80" i="106" s="1"/>
  <c r="T81" i="106" s="1"/>
  <c r="U91" i="106"/>
  <c r="U80" i="106" s="1"/>
  <c r="U81" i="106" s="1"/>
  <c r="T91" i="107"/>
  <c r="T80" i="107" s="1"/>
  <c r="T81" i="107" s="1"/>
  <c r="Y91" i="106"/>
  <c r="Y80" i="106" s="1"/>
  <c r="Y81" i="106" s="1"/>
  <c r="AA91" i="107"/>
  <c r="AA80" i="107" s="1"/>
  <c r="AA81" i="107" s="1"/>
  <c r="AH91" i="107"/>
  <c r="AH80" i="107" s="1"/>
  <c r="AH81" i="107" s="1"/>
  <c r="AF91" i="107"/>
  <c r="AF80" i="107" s="1"/>
  <c r="AF81" i="107" s="1"/>
  <c r="S91" i="107"/>
  <c r="S80" i="107" s="1"/>
  <c r="S81" i="107" s="1"/>
  <c r="D75" i="107"/>
  <c r="U91" i="107"/>
  <c r="U80" i="107" s="1"/>
  <c r="U81" i="107" s="1"/>
  <c r="W91" i="107"/>
  <c r="W80" i="107" s="1"/>
  <c r="W81" i="107" s="1"/>
  <c r="Y91" i="107"/>
  <c r="Y80" i="107" s="1"/>
  <c r="Y81" i="107" s="1"/>
  <c r="X91" i="107"/>
  <c r="X80" i="107" s="1"/>
  <c r="X81" i="107" s="1"/>
  <c r="G54" i="107"/>
  <c r="H50" i="107"/>
  <c r="AD91" i="107"/>
  <c r="AD80" i="107" s="1"/>
  <c r="AD81" i="107" s="1"/>
  <c r="AE54" i="104"/>
  <c r="AE55" i="104" s="1"/>
  <c r="W91" i="106"/>
  <c r="W80" i="106" s="1"/>
  <c r="W81" i="106" s="1"/>
  <c r="AB91" i="106"/>
  <c r="AB80" i="106" s="1"/>
  <c r="AB81" i="106" s="1"/>
  <c r="AC91" i="106"/>
  <c r="AC80" i="106" s="1"/>
  <c r="AC81" i="106" s="1"/>
  <c r="P91" i="106"/>
  <c r="P80" i="106" s="1"/>
  <c r="P81" i="106" s="1"/>
  <c r="AF91" i="106"/>
  <c r="AF80" i="106" s="1"/>
  <c r="AF81" i="106" s="1"/>
  <c r="Q91" i="106"/>
  <c r="Q80" i="106" s="1"/>
  <c r="Q81" i="106" s="1"/>
  <c r="AG91" i="106"/>
  <c r="AG80" i="106" s="1"/>
  <c r="AG81" i="106" s="1"/>
  <c r="AA91" i="104"/>
  <c r="AA80" i="104" s="1"/>
  <c r="AA81" i="104" s="1"/>
  <c r="P91" i="104"/>
  <c r="P80" i="104" s="1"/>
  <c r="P81" i="104" s="1"/>
  <c r="AF91" i="104"/>
  <c r="AF80" i="104" s="1"/>
  <c r="AF81" i="104" s="1"/>
  <c r="Q91" i="104"/>
  <c r="Q80" i="104" s="1"/>
  <c r="Q81" i="104" s="1"/>
  <c r="AG91" i="104"/>
  <c r="AG80" i="104" s="1"/>
  <c r="AG81" i="104" s="1"/>
  <c r="R91" i="105"/>
  <c r="R80" i="105" s="1"/>
  <c r="R81" i="105" s="1"/>
  <c r="AA91" i="106"/>
  <c r="AA80" i="106" s="1"/>
  <c r="AA81" i="106" s="1"/>
  <c r="AE91" i="106"/>
  <c r="AE80" i="106" s="1"/>
  <c r="AE81" i="106" s="1"/>
  <c r="Z91" i="106"/>
  <c r="Z80" i="106" s="1"/>
  <c r="Z81" i="106" s="1"/>
  <c r="X91" i="106"/>
  <c r="X80" i="106" s="1"/>
  <c r="X81" i="106" s="1"/>
  <c r="S91" i="105"/>
  <c r="S80" i="105" s="1"/>
  <c r="S81" i="105" s="1"/>
  <c r="AB91" i="105"/>
  <c r="AB80" i="105" s="1"/>
  <c r="AB81" i="105" s="1"/>
  <c r="AC91" i="105"/>
  <c r="AC80" i="105" s="1"/>
  <c r="AC81" i="105" s="1"/>
  <c r="G54" i="106"/>
  <c r="H50" i="106"/>
  <c r="U91" i="104"/>
  <c r="U80" i="104" s="1"/>
  <c r="U81" i="104" s="1"/>
  <c r="T91" i="105"/>
  <c r="T80" i="105" s="1"/>
  <c r="T81" i="105" s="1"/>
  <c r="U91" i="105"/>
  <c r="U80" i="105" s="1"/>
  <c r="U81" i="105" s="1"/>
  <c r="Z91" i="104"/>
  <c r="Z80" i="104" s="1"/>
  <c r="Z81" i="104" s="1"/>
  <c r="AD54" i="104"/>
  <c r="Y91" i="105"/>
  <c r="Y80" i="105" s="1"/>
  <c r="Y81" i="105" s="1"/>
  <c r="E54" i="104"/>
  <c r="E55" i="104" s="1"/>
  <c r="X91" i="104"/>
  <c r="X80" i="104" s="1"/>
  <c r="X81" i="104" s="1"/>
  <c r="Y91" i="104"/>
  <c r="Y80" i="104" s="1"/>
  <c r="Y81" i="104" s="1"/>
  <c r="F54" i="104"/>
  <c r="AF54" i="104"/>
  <c r="AF55" i="104" s="1"/>
  <c r="AE91" i="105"/>
  <c r="AE80" i="105" s="1"/>
  <c r="AE81" i="105" s="1"/>
  <c r="X91" i="105"/>
  <c r="X80" i="105" s="1"/>
  <c r="X81" i="105" s="1"/>
  <c r="AH91" i="104"/>
  <c r="AH80" i="104" s="1"/>
  <c r="AH81" i="104" s="1"/>
  <c r="S91" i="104"/>
  <c r="S80" i="104" s="1"/>
  <c r="S81" i="104" s="1"/>
  <c r="AB91" i="104"/>
  <c r="AB80" i="104" s="1"/>
  <c r="AB81" i="104" s="1"/>
  <c r="AC91" i="104"/>
  <c r="AC80" i="104" s="1"/>
  <c r="AC81" i="104" s="1"/>
  <c r="AG54" i="104"/>
  <c r="AG55" i="104" s="1"/>
  <c r="U91" i="101"/>
  <c r="U80" i="101" s="1"/>
  <c r="U81" i="101" s="1"/>
  <c r="T91" i="104"/>
  <c r="T80" i="104" s="1"/>
  <c r="T81" i="104" s="1"/>
  <c r="W91" i="104"/>
  <c r="W80" i="104" s="1"/>
  <c r="W81" i="104" s="1"/>
  <c r="H54" i="104"/>
  <c r="I50" i="104"/>
  <c r="AE91" i="104"/>
  <c r="AE80" i="104" s="1"/>
  <c r="AE81" i="104" s="1"/>
  <c r="AH55" i="104"/>
  <c r="W91" i="103"/>
  <c r="W80" i="103" s="1"/>
  <c r="W81" i="103" s="1"/>
  <c r="P91" i="103"/>
  <c r="P80" i="103" s="1"/>
  <c r="P81" i="103" s="1"/>
  <c r="AF91" i="103"/>
  <c r="AF80" i="103" s="1"/>
  <c r="AF81" i="103" s="1"/>
  <c r="Y91" i="103"/>
  <c r="Y80" i="103" s="1"/>
  <c r="Y81" i="103" s="1"/>
  <c r="R91" i="103"/>
  <c r="R80" i="103" s="1"/>
  <c r="R81" i="103" s="1"/>
  <c r="AH91" i="103"/>
  <c r="AH80" i="103" s="1"/>
  <c r="AH81" i="103" s="1"/>
  <c r="AD54" i="103"/>
  <c r="AD55" i="103" s="1"/>
  <c r="G54" i="99"/>
  <c r="G55" i="99" s="1"/>
  <c r="O91" i="103"/>
  <c r="O80" i="103" s="1"/>
  <c r="O81" i="103" s="1"/>
  <c r="AD91" i="103"/>
  <c r="AD80" i="103" s="1"/>
  <c r="AD81" i="103" s="1"/>
  <c r="AC91" i="103"/>
  <c r="AC80" i="103" s="1"/>
  <c r="AC81" i="103" s="1"/>
  <c r="V91" i="103"/>
  <c r="V80" i="103" s="1"/>
  <c r="V81" i="103" s="1"/>
  <c r="F54" i="103"/>
  <c r="F55" i="103" s="1"/>
  <c r="AG54" i="103"/>
  <c r="AG55" i="103" s="1"/>
  <c r="AH54" i="103"/>
  <c r="E54" i="103"/>
  <c r="E55" i="103" s="1"/>
  <c r="S91" i="103"/>
  <c r="S80" i="103" s="1"/>
  <c r="S81" i="103" s="1"/>
  <c r="X91" i="103"/>
  <c r="X80" i="103" s="1"/>
  <c r="X81" i="103" s="1"/>
  <c r="Q91" i="103"/>
  <c r="Q80" i="103" s="1"/>
  <c r="Q81" i="103" s="1"/>
  <c r="AG91" i="103"/>
  <c r="AG80" i="103" s="1"/>
  <c r="AG81" i="103" s="1"/>
  <c r="Z91" i="103"/>
  <c r="Z80" i="103" s="1"/>
  <c r="Z81" i="103" s="1"/>
  <c r="AE54" i="103"/>
  <c r="AE55" i="103" s="1"/>
  <c r="AB91" i="103"/>
  <c r="AB80" i="103" s="1"/>
  <c r="AB81" i="103" s="1"/>
  <c r="U91" i="103"/>
  <c r="U80" i="103" s="1"/>
  <c r="U81" i="103" s="1"/>
  <c r="G54" i="103"/>
  <c r="H50" i="103"/>
  <c r="AA91" i="103"/>
  <c r="AA80" i="103" s="1"/>
  <c r="AA81" i="103" s="1"/>
  <c r="AE91" i="103"/>
  <c r="AE80" i="103" s="1"/>
  <c r="AE81" i="103" s="1"/>
  <c r="T91" i="103"/>
  <c r="T80" i="103" s="1"/>
  <c r="T81" i="103" s="1"/>
  <c r="AF55" i="103"/>
  <c r="E54" i="99"/>
  <c r="E55" i="99" s="1"/>
  <c r="AD54" i="94"/>
  <c r="AD55" i="94" s="1"/>
  <c r="E54" i="94"/>
  <c r="E55" i="94" s="1"/>
  <c r="AG54" i="94"/>
  <c r="AG55" i="94" s="1"/>
  <c r="AE54" i="94"/>
  <c r="AE55" i="94" s="1"/>
  <c r="AF54" i="94"/>
  <c r="AF55" i="94" s="1"/>
  <c r="AH54" i="94"/>
  <c r="AH55" i="94" s="1"/>
  <c r="F54" i="98"/>
  <c r="F55" i="98" s="1"/>
  <c r="AG54" i="98"/>
  <c r="AG55" i="98" s="1"/>
  <c r="AE54" i="98"/>
  <c r="AE55" i="98" s="1"/>
  <c r="G54" i="98"/>
  <c r="G55" i="98" s="1"/>
  <c r="AH54" i="98"/>
  <c r="AH55" i="98" s="1"/>
  <c r="G54" i="100"/>
  <c r="G55" i="100" s="1"/>
  <c r="AG54" i="100"/>
  <c r="AG55" i="100" s="1"/>
  <c r="AH91" i="99"/>
  <c r="AH80" i="99" s="1"/>
  <c r="AH81" i="99" s="1"/>
  <c r="Y91" i="102"/>
  <c r="Y80" i="102" s="1"/>
  <c r="Y81" i="102" s="1"/>
  <c r="R91" i="102"/>
  <c r="R80" i="102" s="1"/>
  <c r="R81" i="102" s="1"/>
  <c r="AH91" i="102"/>
  <c r="AH80" i="102" s="1"/>
  <c r="AH81" i="102" s="1"/>
  <c r="G54" i="101"/>
  <c r="G55" i="101" s="1"/>
  <c r="O91" i="101"/>
  <c r="O80" i="101" s="1"/>
  <c r="O81" i="101" s="1"/>
  <c r="AE91" i="102"/>
  <c r="AE80" i="102" s="1"/>
  <c r="AE81" i="102" s="1"/>
  <c r="W91" i="102"/>
  <c r="W80" i="102" s="1"/>
  <c r="W81" i="102" s="1"/>
  <c r="Z91" i="101"/>
  <c r="Z80" i="101" s="1"/>
  <c r="Z81" i="101" s="1"/>
  <c r="AB91" i="101"/>
  <c r="AB80" i="101" s="1"/>
  <c r="AB81" i="101" s="1"/>
  <c r="F54" i="96"/>
  <c r="F55" i="96" s="1"/>
  <c r="Q91" i="102"/>
  <c r="Q80" i="102" s="1"/>
  <c r="Q81" i="102" s="1"/>
  <c r="AG91" i="102"/>
  <c r="AG80" i="102" s="1"/>
  <c r="AG81" i="102" s="1"/>
  <c r="Z91" i="102"/>
  <c r="Z80" i="102" s="1"/>
  <c r="Z81" i="102" s="1"/>
  <c r="U91" i="99"/>
  <c r="U80" i="99" s="1"/>
  <c r="U81" i="99" s="1"/>
  <c r="W91" i="99"/>
  <c r="W80" i="99" s="1"/>
  <c r="W81" i="99" s="1"/>
  <c r="P91" i="99"/>
  <c r="P80" i="99" s="1"/>
  <c r="P81" i="99" s="1"/>
  <c r="AF91" i="99"/>
  <c r="AF80" i="99" s="1"/>
  <c r="AF81" i="99" s="1"/>
  <c r="AD91" i="101"/>
  <c r="AD80" i="101" s="1"/>
  <c r="AD81" i="101" s="1"/>
  <c r="X91" i="101"/>
  <c r="X80" i="101" s="1"/>
  <c r="X81" i="101" s="1"/>
  <c r="AG91" i="101"/>
  <c r="AG80" i="101" s="1"/>
  <c r="AG81" i="101" s="1"/>
  <c r="U91" i="102"/>
  <c r="U80" i="102" s="1"/>
  <c r="U81" i="102" s="1"/>
  <c r="AD91" i="102"/>
  <c r="AD80" i="102" s="1"/>
  <c r="AD81" i="102" s="1"/>
  <c r="E54" i="96"/>
  <c r="E55" i="96" s="1"/>
  <c r="AA91" i="102"/>
  <c r="AA80" i="102" s="1"/>
  <c r="AA81" i="102" s="1"/>
  <c r="AC91" i="102"/>
  <c r="AC80" i="102" s="1"/>
  <c r="AC81" i="102" s="1"/>
  <c r="V91" i="102"/>
  <c r="V80" i="102" s="1"/>
  <c r="V81" i="102" s="1"/>
  <c r="F54" i="101"/>
  <c r="D70" i="102"/>
  <c r="D72" i="102" s="1"/>
  <c r="C101" i="102"/>
  <c r="G54" i="102"/>
  <c r="H50" i="102"/>
  <c r="AE54" i="100"/>
  <c r="T91" i="102"/>
  <c r="T80" i="102" s="1"/>
  <c r="T81" i="102" s="1"/>
  <c r="AE54" i="102"/>
  <c r="AH54" i="102"/>
  <c r="AD54" i="102"/>
  <c r="E54" i="102"/>
  <c r="AG54" i="102"/>
  <c r="AF54" i="102"/>
  <c r="F54" i="102"/>
  <c r="Y91" i="100"/>
  <c r="Y80" i="100" s="1"/>
  <c r="Y81" i="100" s="1"/>
  <c r="AD54" i="100"/>
  <c r="AD55" i="100" s="1"/>
  <c r="AA91" i="101"/>
  <c r="AA80" i="101" s="1"/>
  <c r="AA81" i="101" s="1"/>
  <c r="W91" i="101"/>
  <c r="W80" i="101" s="1"/>
  <c r="W81" i="101" s="1"/>
  <c r="AF54" i="101"/>
  <c r="AF55" i="101" s="1"/>
  <c r="S91" i="102"/>
  <c r="S80" i="102" s="1"/>
  <c r="S81" i="102" s="1"/>
  <c r="AB91" i="102"/>
  <c r="AB80" i="102" s="1"/>
  <c r="AB81" i="102" s="1"/>
  <c r="AD54" i="101"/>
  <c r="E54" i="101"/>
  <c r="E55" i="101" s="1"/>
  <c r="AE54" i="101"/>
  <c r="AE55" i="101" s="1"/>
  <c r="AG54" i="101"/>
  <c r="AG55" i="101" s="1"/>
  <c r="V91" i="101"/>
  <c r="V80" i="101" s="1"/>
  <c r="V81" i="101" s="1"/>
  <c r="P91" i="101"/>
  <c r="P80" i="101" s="1"/>
  <c r="P81" i="101" s="1"/>
  <c r="AF91" i="101"/>
  <c r="AF80" i="101" s="1"/>
  <c r="AF81" i="101" s="1"/>
  <c r="AH55" i="101"/>
  <c r="V91" i="95"/>
  <c r="V80" i="95" s="1"/>
  <c r="V81" i="95" s="1"/>
  <c r="W91" i="100"/>
  <c r="W80" i="100" s="1"/>
  <c r="W81" i="100" s="1"/>
  <c r="Z91" i="100"/>
  <c r="Z80" i="100" s="1"/>
  <c r="Z81" i="100" s="1"/>
  <c r="AF54" i="100"/>
  <c r="AF55" i="100" s="1"/>
  <c r="H54" i="101"/>
  <c r="I50" i="101"/>
  <c r="S91" i="101"/>
  <c r="S80" i="101" s="1"/>
  <c r="S81" i="101" s="1"/>
  <c r="T91" i="101"/>
  <c r="T80" i="101" s="1"/>
  <c r="T81" i="101" s="1"/>
  <c r="AH91" i="101"/>
  <c r="AH80" i="101" s="1"/>
  <c r="AH81" i="101" s="1"/>
  <c r="R91" i="101"/>
  <c r="R80" i="101" s="1"/>
  <c r="R81" i="101" s="1"/>
  <c r="AG91" i="100"/>
  <c r="AG80" i="100" s="1"/>
  <c r="AG81" i="100" s="1"/>
  <c r="AH54" i="100"/>
  <c r="AE91" i="101"/>
  <c r="AE80" i="101" s="1"/>
  <c r="AE81" i="101" s="1"/>
  <c r="Q91" i="101"/>
  <c r="Q80" i="101" s="1"/>
  <c r="Q81" i="101" s="1"/>
  <c r="E55" i="100"/>
  <c r="U91" i="100"/>
  <c r="U80" i="100" s="1"/>
  <c r="U81" i="100" s="1"/>
  <c r="V91" i="100"/>
  <c r="V80" i="100" s="1"/>
  <c r="V81" i="100" s="1"/>
  <c r="X91" i="100"/>
  <c r="X80" i="100" s="1"/>
  <c r="X81" i="100" s="1"/>
  <c r="AB91" i="100"/>
  <c r="AB80" i="100" s="1"/>
  <c r="AB81" i="100" s="1"/>
  <c r="AD91" i="100"/>
  <c r="AD80" i="100" s="1"/>
  <c r="AD81" i="100" s="1"/>
  <c r="F54" i="100"/>
  <c r="AH91" i="100"/>
  <c r="AH80" i="100" s="1"/>
  <c r="AH81" i="100" s="1"/>
  <c r="AD55" i="99"/>
  <c r="AG54" i="99"/>
  <c r="AG55" i="99" s="1"/>
  <c r="AH54" i="99"/>
  <c r="AH55" i="99" s="1"/>
  <c r="C101" i="100"/>
  <c r="T91" i="100"/>
  <c r="T80" i="100" s="1"/>
  <c r="T81" i="100" s="1"/>
  <c r="AF91" i="100"/>
  <c r="AF80" i="100" s="1"/>
  <c r="AF81" i="100" s="1"/>
  <c r="AC91" i="100"/>
  <c r="AC80" i="100" s="1"/>
  <c r="AC81" i="100" s="1"/>
  <c r="I50" i="100"/>
  <c r="H54" i="100"/>
  <c r="AE54" i="96"/>
  <c r="AE55" i="96" s="1"/>
  <c r="AF54" i="96"/>
  <c r="AF55" i="96" s="1"/>
  <c r="D70" i="100"/>
  <c r="D72" i="100" s="1"/>
  <c r="F54" i="99"/>
  <c r="F55" i="99" s="1"/>
  <c r="AF54" i="99"/>
  <c r="R91" i="99"/>
  <c r="R80" i="99" s="1"/>
  <c r="R81" i="99" s="1"/>
  <c r="AC91" i="99"/>
  <c r="AC80" i="99" s="1"/>
  <c r="AC81" i="99" s="1"/>
  <c r="AE54" i="99"/>
  <c r="AE55" i="99" s="1"/>
  <c r="AE91" i="100"/>
  <c r="AE80" i="100" s="1"/>
  <c r="AE81" i="100" s="1"/>
  <c r="S91" i="100"/>
  <c r="S80" i="100" s="1"/>
  <c r="S81" i="100" s="1"/>
  <c r="G54" i="97"/>
  <c r="G55" i="97" s="1"/>
  <c r="AD91" i="99"/>
  <c r="AD80" i="99" s="1"/>
  <c r="AD81" i="99" s="1"/>
  <c r="Y91" i="99"/>
  <c r="Y80" i="99" s="1"/>
  <c r="Y81" i="99" s="1"/>
  <c r="AA91" i="99"/>
  <c r="AA80" i="99" s="1"/>
  <c r="AA81" i="99" s="1"/>
  <c r="T91" i="99"/>
  <c r="T80" i="99" s="1"/>
  <c r="T81" i="99" s="1"/>
  <c r="AG91" i="99"/>
  <c r="AG80" i="99" s="1"/>
  <c r="AG81" i="99" s="1"/>
  <c r="W91" i="98"/>
  <c r="W80" i="98" s="1"/>
  <c r="W81" i="98" s="1"/>
  <c r="AE91" i="99"/>
  <c r="AE80" i="99" s="1"/>
  <c r="AE81" i="99" s="1"/>
  <c r="X91" i="99"/>
  <c r="X80" i="99" s="1"/>
  <c r="X81" i="99" s="1"/>
  <c r="I50" i="99"/>
  <c r="H54" i="99"/>
  <c r="S91" i="99"/>
  <c r="S80" i="99" s="1"/>
  <c r="S81" i="99" s="1"/>
  <c r="AB91" i="99"/>
  <c r="AB80" i="99" s="1"/>
  <c r="AB81" i="99" s="1"/>
  <c r="R91" i="97"/>
  <c r="R80" i="97" s="1"/>
  <c r="R81" i="97" s="1"/>
  <c r="AA91" i="97"/>
  <c r="AA80" i="97" s="1"/>
  <c r="AA81" i="97" s="1"/>
  <c r="T91" i="97"/>
  <c r="T80" i="97" s="1"/>
  <c r="T81" i="97" s="1"/>
  <c r="AC91" i="97"/>
  <c r="AC80" i="97" s="1"/>
  <c r="AC81" i="97" s="1"/>
  <c r="AH91" i="97"/>
  <c r="AH80" i="97" s="1"/>
  <c r="AH81" i="97" s="1"/>
  <c r="T91" i="98"/>
  <c r="T80" i="98" s="1"/>
  <c r="T81" i="98" s="1"/>
  <c r="AD91" i="98"/>
  <c r="AD80" i="98" s="1"/>
  <c r="AD81" i="98" s="1"/>
  <c r="D70" i="99"/>
  <c r="D72" i="99" s="1"/>
  <c r="R91" i="96"/>
  <c r="R80" i="96" s="1"/>
  <c r="R81" i="96" s="1"/>
  <c r="E54" i="97"/>
  <c r="E55" i="97" s="1"/>
  <c r="P91" i="98"/>
  <c r="P80" i="98" s="1"/>
  <c r="P81" i="98" s="1"/>
  <c r="AF91" i="98"/>
  <c r="AF80" i="98" s="1"/>
  <c r="AF81" i="98" s="1"/>
  <c r="Z91" i="98"/>
  <c r="Z80" i="98" s="1"/>
  <c r="Z81" i="98" s="1"/>
  <c r="AH91" i="96"/>
  <c r="AH80" i="96" s="1"/>
  <c r="AH81" i="96" s="1"/>
  <c r="AG91" i="98"/>
  <c r="AG80" i="98" s="1"/>
  <c r="AG81" i="98" s="1"/>
  <c r="R91" i="98"/>
  <c r="R80" i="98" s="1"/>
  <c r="R81" i="98" s="1"/>
  <c r="AH91" i="98"/>
  <c r="AH80" i="98" s="1"/>
  <c r="AH81" i="98" s="1"/>
  <c r="O91" i="96"/>
  <c r="O80" i="96" s="1"/>
  <c r="O81" i="96" s="1"/>
  <c r="AE91" i="96"/>
  <c r="AE80" i="96" s="1"/>
  <c r="AE81" i="96" s="1"/>
  <c r="U91" i="96"/>
  <c r="U80" i="96" s="1"/>
  <c r="U81" i="96" s="1"/>
  <c r="AB91" i="98"/>
  <c r="AB80" i="98" s="1"/>
  <c r="AB81" i="98" s="1"/>
  <c r="AE54" i="97"/>
  <c r="AE55" i="97" s="1"/>
  <c r="U91" i="98"/>
  <c r="U80" i="98" s="1"/>
  <c r="U81" i="98" s="1"/>
  <c r="V91" i="98"/>
  <c r="V80" i="98" s="1"/>
  <c r="V81" i="98" s="1"/>
  <c r="AE54" i="93"/>
  <c r="AE55" i="93" s="1"/>
  <c r="F54" i="93"/>
  <c r="F55" i="93" s="1"/>
  <c r="AC91" i="98"/>
  <c r="AC80" i="98" s="1"/>
  <c r="AC81" i="98" s="1"/>
  <c r="AE91" i="98"/>
  <c r="AE80" i="98" s="1"/>
  <c r="AE81" i="98" s="1"/>
  <c r="X91" i="98"/>
  <c r="X80" i="98" s="1"/>
  <c r="X81" i="98" s="1"/>
  <c r="D75" i="98"/>
  <c r="AA91" i="98"/>
  <c r="AA80" i="98" s="1"/>
  <c r="AA81" i="98" s="1"/>
  <c r="Q91" i="98"/>
  <c r="Q80" i="98" s="1"/>
  <c r="Q81" i="98" s="1"/>
  <c r="U91" i="94"/>
  <c r="U80" i="94" s="1"/>
  <c r="U81" i="94" s="1"/>
  <c r="Y91" i="95"/>
  <c r="Y80" i="95" s="1"/>
  <c r="Y81" i="95" s="1"/>
  <c r="Z91" i="95"/>
  <c r="Z80" i="95" s="1"/>
  <c r="Z81" i="95" s="1"/>
  <c r="AB91" i="96"/>
  <c r="AB80" i="96" s="1"/>
  <c r="AB81" i="96" s="1"/>
  <c r="Y91" i="96"/>
  <c r="Y80" i="96" s="1"/>
  <c r="Y81" i="96" s="1"/>
  <c r="W91" i="97"/>
  <c r="W80" i="97" s="1"/>
  <c r="W81" i="97" s="1"/>
  <c r="P91" i="97"/>
  <c r="P80" i="97" s="1"/>
  <c r="P81" i="97" s="1"/>
  <c r="AF91" i="97"/>
  <c r="AF80" i="97" s="1"/>
  <c r="AF81" i="97" s="1"/>
  <c r="Y91" i="97"/>
  <c r="Y80" i="97" s="1"/>
  <c r="Y81" i="97" s="1"/>
  <c r="AD91" i="97"/>
  <c r="AD80" i="97" s="1"/>
  <c r="AD81" i="97" s="1"/>
  <c r="AF68" i="98"/>
  <c r="O91" i="98"/>
  <c r="O80" i="98" s="1"/>
  <c r="O81" i="98" s="1"/>
  <c r="Y91" i="98"/>
  <c r="Y80" i="98" s="1"/>
  <c r="Y81" i="98" s="1"/>
  <c r="AD54" i="97"/>
  <c r="AD55" i="97" s="1"/>
  <c r="AF54" i="97"/>
  <c r="AF55" i="97" s="1"/>
  <c r="F54" i="97"/>
  <c r="AH54" i="97"/>
  <c r="AH55" i="97" s="1"/>
  <c r="S91" i="97"/>
  <c r="S80" i="97" s="1"/>
  <c r="S81" i="97" s="1"/>
  <c r="AB91" i="97"/>
  <c r="AB80" i="97" s="1"/>
  <c r="AB81" i="97" s="1"/>
  <c r="U91" i="97"/>
  <c r="U80" i="97" s="1"/>
  <c r="U81" i="97" s="1"/>
  <c r="AE91" i="97"/>
  <c r="AE80" i="97" s="1"/>
  <c r="AE81" i="97" s="1"/>
  <c r="X91" i="97"/>
  <c r="X80" i="97" s="1"/>
  <c r="X81" i="97" s="1"/>
  <c r="Q91" i="97"/>
  <c r="Q80" i="97" s="1"/>
  <c r="Q81" i="97" s="1"/>
  <c r="AG91" i="97"/>
  <c r="AG80" i="97" s="1"/>
  <c r="AG81" i="97" s="1"/>
  <c r="H54" i="97"/>
  <c r="I50" i="97"/>
  <c r="D70" i="97"/>
  <c r="D72" i="97" s="1"/>
  <c r="AG55" i="97"/>
  <c r="AA91" i="96"/>
  <c r="AA80" i="96" s="1"/>
  <c r="AA81" i="96" s="1"/>
  <c r="Y91" i="93"/>
  <c r="Y80" i="93" s="1"/>
  <c r="Y81" i="93" s="1"/>
  <c r="AD91" i="96"/>
  <c r="AD80" i="96" s="1"/>
  <c r="AD81" i="96" s="1"/>
  <c r="F54" i="95"/>
  <c r="F55" i="95" s="1"/>
  <c r="X91" i="96"/>
  <c r="X80" i="96" s="1"/>
  <c r="X81" i="96" s="1"/>
  <c r="AG91" i="96"/>
  <c r="AG80" i="96" s="1"/>
  <c r="AG81" i="96" s="1"/>
  <c r="AH54" i="96"/>
  <c r="AH55" i="96" s="1"/>
  <c r="AD91" i="94"/>
  <c r="AD80" i="94" s="1"/>
  <c r="AD81" i="94" s="1"/>
  <c r="AC91" i="94"/>
  <c r="AC80" i="94" s="1"/>
  <c r="AC81" i="94" s="1"/>
  <c r="S91" i="96"/>
  <c r="S80" i="96" s="1"/>
  <c r="S81" i="96" s="1"/>
  <c r="T91" i="96"/>
  <c r="T80" i="96" s="1"/>
  <c r="T81" i="96" s="1"/>
  <c r="AC91" i="96"/>
  <c r="AC80" i="96" s="1"/>
  <c r="AC81" i="96" s="1"/>
  <c r="AG68" i="96"/>
  <c r="AE68" i="96"/>
  <c r="D75" i="96"/>
  <c r="H50" i="96"/>
  <c r="G54" i="96"/>
  <c r="W91" i="95"/>
  <c r="W80" i="95" s="1"/>
  <c r="W81" i="95" s="1"/>
  <c r="Q91" i="95"/>
  <c r="Q80" i="95" s="1"/>
  <c r="Q81" i="95" s="1"/>
  <c r="AG91" i="95"/>
  <c r="AG80" i="95" s="1"/>
  <c r="AG81" i="95" s="1"/>
  <c r="AH91" i="95"/>
  <c r="AH80" i="95" s="1"/>
  <c r="AH81" i="95" s="1"/>
  <c r="W91" i="96"/>
  <c r="W80" i="96" s="1"/>
  <c r="W81" i="96" s="1"/>
  <c r="P91" i="96"/>
  <c r="P80" i="96" s="1"/>
  <c r="P81" i="96" s="1"/>
  <c r="AF91" i="96"/>
  <c r="AF80" i="96" s="1"/>
  <c r="AF81" i="96" s="1"/>
  <c r="V91" i="94"/>
  <c r="V80" i="94" s="1"/>
  <c r="V81" i="94" s="1"/>
  <c r="R91" i="95"/>
  <c r="R80" i="95" s="1"/>
  <c r="R81" i="95" s="1"/>
  <c r="AG54" i="95"/>
  <c r="AG55" i="95" s="1"/>
  <c r="AE91" i="94"/>
  <c r="AE80" i="94" s="1"/>
  <c r="AE81" i="94" s="1"/>
  <c r="AA91" i="95"/>
  <c r="AA80" i="95" s="1"/>
  <c r="AA81" i="95" s="1"/>
  <c r="T91" i="95"/>
  <c r="T80" i="95" s="1"/>
  <c r="T81" i="95" s="1"/>
  <c r="AC91" i="95"/>
  <c r="AC80" i="95" s="1"/>
  <c r="AC81" i="95" s="1"/>
  <c r="AD91" i="95"/>
  <c r="AD80" i="95" s="1"/>
  <c r="AD81" i="95" s="1"/>
  <c r="AD55" i="95"/>
  <c r="E54" i="95"/>
  <c r="AH54" i="95"/>
  <c r="AB91" i="95"/>
  <c r="AB80" i="95" s="1"/>
  <c r="AB81" i="95" s="1"/>
  <c r="U91" i="95"/>
  <c r="U80" i="95" s="1"/>
  <c r="U81" i="95" s="1"/>
  <c r="AF54" i="95"/>
  <c r="AE54" i="95"/>
  <c r="S91" i="95"/>
  <c r="S80" i="95" s="1"/>
  <c r="S81" i="95" s="1"/>
  <c r="AE91" i="95"/>
  <c r="AE80" i="95" s="1"/>
  <c r="AE81" i="95" s="1"/>
  <c r="X91" i="95"/>
  <c r="X80" i="95" s="1"/>
  <c r="X81" i="95" s="1"/>
  <c r="G54" i="95"/>
  <c r="H50" i="95"/>
  <c r="AH91" i="94"/>
  <c r="AH80" i="94" s="1"/>
  <c r="AH81" i="94" s="1"/>
  <c r="P91" i="95"/>
  <c r="P80" i="95" s="1"/>
  <c r="P81" i="95" s="1"/>
  <c r="AF91" i="95"/>
  <c r="AF80" i="95" s="1"/>
  <c r="AF81" i="95" s="1"/>
  <c r="D70" i="95"/>
  <c r="D72" i="95" s="1"/>
  <c r="AG91" i="94"/>
  <c r="AG80" i="94" s="1"/>
  <c r="AG81" i="94" s="1"/>
  <c r="AA91" i="94"/>
  <c r="AA80" i="94" s="1"/>
  <c r="AA81" i="94" s="1"/>
  <c r="T91" i="94"/>
  <c r="T80" i="94" s="1"/>
  <c r="T81" i="94" s="1"/>
  <c r="AH92" i="92"/>
  <c r="AH66" i="92" s="1"/>
  <c r="AB91" i="93"/>
  <c r="AB80" i="93" s="1"/>
  <c r="AB81" i="93" s="1"/>
  <c r="R91" i="94"/>
  <c r="R80" i="94" s="1"/>
  <c r="R81" i="94" s="1"/>
  <c r="Q91" i="94"/>
  <c r="Q80" i="94" s="1"/>
  <c r="Q81" i="94" s="1"/>
  <c r="S91" i="94"/>
  <c r="S80" i="94" s="1"/>
  <c r="S81" i="94" s="1"/>
  <c r="AB91" i="94"/>
  <c r="AB80" i="94" s="1"/>
  <c r="AB81" i="94" s="1"/>
  <c r="AA91" i="93"/>
  <c r="AA80" i="93" s="1"/>
  <c r="AA81" i="93" s="1"/>
  <c r="T91" i="93"/>
  <c r="T80" i="93" s="1"/>
  <c r="T81" i="93" s="1"/>
  <c r="X91" i="94"/>
  <c r="X80" i="94" s="1"/>
  <c r="X81" i="94" s="1"/>
  <c r="B31" i="92"/>
  <c r="AF54" i="92" s="1"/>
  <c r="AF55" i="92" s="1"/>
  <c r="H50" i="94"/>
  <c r="G54" i="94"/>
  <c r="E54" i="93"/>
  <c r="E55" i="93" s="1"/>
  <c r="F55" i="94"/>
  <c r="W91" i="94"/>
  <c r="W80" i="94" s="1"/>
  <c r="W81" i="94" s="1"/>
  <c r="AF91" i="94"/>
  <c r="AF80" i="94" s="1"/>
  <c r="AF81" i="94" s="1"/>
  <c r="V91" i="93"/>
  <c r="V80" i="93" s="1"/>
  <c r="V81" i="93" s="1"/>
  <c r="AE91" i="93"/>
  <c r="AE80" i="93" s="1"/>
  <c r="AE81" i="93" s="1"/>
  <c r="X91" i="93"/>
  <c r="X80" i="93" s="1"/>
  <c r="X81" i="93" s="1"/>
  <c r="AD54" i="93"/>
  <c r="AG54" i="93"/>
  <c r="AH54" i="93"/>
  <c r="Z91" i="93"/>
  <c r="Z80" i="93" s="1"/>
  <c r="Z81" i="93" s="1"/>
  <c r="AC91" i="93"/>
  <c r="AC80" i="93" s="1"/>
  <c r="AC81" i="93" s="1"/>
  <c r="W91" i="93"/>
  <c r="W80" i="93" s="1"/>
  <c r="W81" i="93" s="1"/>
  <c r="AF54" i="93"/>
  <c r="AD91" i="93"/>
  <c r="AD80" i="93" s="1"/>
  <c r="AD81" i="93" s="1"/>
  <c r="Q91" i="93"/>
  <c r="Q80" i="93" s="1"/>
  <c r="Q81" i="93" s="1"/>
  <c r="S91" i="93"/>
  <c r="S80" i="93" s="1"/>
  <c r="S81" i="93" s="1"/>
  <c r="P91" i="93"/>
  <c r="P80" i="93" s="1"/>
  <c r="P81" i="93" s="1"/>
  <c r="AF91" i="93"/>
  <c r="AF80" i="93" s="1"/>
  <c r="AF81" i="93" s="1"/>
  <c r="G54" i="93"/>
  <c r="H50" i="93"/>
  <c r="R91" i="93"/>
  <c r="R80" i="93" s="1"/>
  <c r="R81" i="93" s="1"/>
  <c r="AG91" i="93"/>
  <c r="AG80" i="93" s="1"/>
  <c r="AG81" i="93" s="1"/>
  <c r="U92" i="92"/>
  <c r="U66" i="92" s="1"/>
  <c r="AB90" i="92"/>
  <c r="AD92" i="92"/>
  <c r="AD66" i="92" s="1"/>
  <c r="AC90" i="92"/>
  <c r="R90" i="92"/>
  <c r="AF92" i="92"/>
  <c r="AF66" i="92" s="1"/>
  <c r="AG92" i="92"/>
  <c r="AG66" i="92" s="1"/>
  <c r="AE92" i="92"/>
  <c r="AE66" i="92" s="1"/>
  <c r="X90" i="92"/>
  <c r="Y90" i="92"/>
  <c r="AD90" i="92"/>
  <c r="G13" i="92"/>
  <c r="AA92" i="92"/>
  <c r="AA66" i="92" s="1"/>
  <c r="T92" i="92"/>
  <c r="T66" i="92" s="1"/>
  <c r="R92" i="92"/>
  <c r="R66" i="92" s="1"/>
  <c r="W90" i="92"/>
  <c r="Z90" i="92"/>
  <c r="AF90" i="92"/>
  <c r="X92" i="92"/>
  <c r="X66" i="92" s="1"/>
  <c r="AG90" i="92"/>
  <c r="Y92" i="92"/>
  <c r="Y66" i="92" s="1"/>
  <c r="AH90" i="92"/>
  <c r="V92" i="92"/>
  <c r="V66" i="92" s="1"/>
  <c r="AE90" i="92"/>
  <c r="V90" i="92"/>
  <c r="AA90" i="92"/>
  <c r="S90" i="92"/>
  <c r="S91" i="92" s="1"/>
  <c r="S80" i="92" s="1"/>
  <c r="S81" i="92" s="1"/>
  <c r="W92" i="92"/>
  <c r="W66" i="92" s="1"/>
  <c r="T90" i="92"/>
  <c r="AB92" i="92"/>
  <c r="AB66" i="92" s="1"/>
  <c r="U90" i="92"/>
  <c r="AC92" i="92"/>
  <c r="AC66" i="92" s="1"/>
  <c r="Z92" i="92"/>
  <c r="Z66" i="92" s="1"/>
  <c r="H50" i="92"/>
  <c r="H58" i="92" s="1"/>
  <c r="J35" i="92"/>
  <c r="G26" i="92"/>
  <c r="AA56" i="92"/>
  <c r="W56" i="92"/>
  <c r="S56" i="92"/>
  <c r="O56" i="92"/>
  <c r="K56" i="92"/>
  <c r="G56" i="92"/>
  <c r="Z56" i="92"/>
  <c r="V56" i="92"/>
  <c r="R56" i="92"/>
  <c r="N56" i="92"/>
  <c r="J56" i="92"/>
  <c r="F56" i="92"/>
  <c r="AC56" i="92"/>
  <c r="Y56" i="92"/>
  <c r="U56" i="92"/>
  <c r="Q56" i="92"/>
  <c r="M56" i="92"/>
  <c r="I56" i="92"/>
  <c r="E56" i="92"/>
  <c r="T56" i="92"/>
  <c r="X56" i="92"/>
  <c r="P56" i="92"/>
  <c r="H56" i="92"/>
  <c r="AB56" i="92"/>
  <c r="L56" i="92"/>
  <c r="AE69" i="92"/>
  <c r="AH69" i="92"/>
  <c r="AD69" i="92"/>
  <c r="D69" i="92"/>
  <c r="D68" i="92" s="1"/>
  <c r="D70" i="92" s="1"/>
  <c r="D72" i="92" s="1"/>
  <c r="AG69" i="92"/>
  <c r="G21" i="92"/>
  <c r="AF69" i="92"/>
  <c r="AD56" i="89"/>
  <c r="AE56" i="89"/>
  <c r="AF56" i="89"/>
  <c r="AG56" i="89"/>
  <c r="AH56" i="89"/>
  <c r="D17" i="19"/>
  <c r="D15" i="19"/>
  <c r="I50" i="142" l="1"/>
  <c r="H54" i="160"/>
  <c r="H55" i="160" s="1"/>
  <c r="H58" i="122"/>
  <c r="I50" i="122"/>
  <c r="H54" i="131"/>
  <c r="H54" i="142"/>
  <c r="H55" i="142" s="1"/>
  <c r="I50" i="160"/>
  <c r="H54" i="105"/>
  <c r="H55" i="105" s="1"/>
  <c r="I54" i="98"/>
  <c r="I55" i="98" s="1"/>
  <c r="I50" i="105"/>
  <c r="I58" i="105" s="1"/>
  <c r="I50" i="131"/>
  <c r="I58" i="131" s="1"/>
  <c r="H54" i="152"/>
  <c r="H55" i="152" s="1"/>
  <c r="J50" i="98"/>
  <c r="K50" i="98" s="1"/>
  <c r="AE104" i="123"/>
  <c r="AG91" i="92"/>
  <c r="AG80" i="92" s="1"/>
  <c r="AG81" i="92" s="1"/>
  <c r="AA91" i="92"/>
  <c r="AA80" i="92" s="1"/>
  <c r="AA81" i="92" s="1"/>
  <c r="M90" i="137"/>
  <c r="L90" i="137"/>
  <c r="K90" i="137"/>
  <c r="J90" i="137"/>
  <c r="AE103" i="148"/>
  <c r="AI496" i="19" s="1"/>
  <c r="AE106" i="148"/>
  <c r="AI499" i="19" s="1"/>
  <c r="AE102" i="148"/>
  <c r="AI495" i="19" s="1"/>
  <c r="AE104" i="148"/>
  <c r="AI497" i="19" s="1"/>
  <c r="H58" i="94"/>
  <c r="I58" i="101"/>
  <c r="H58" i="102"/>
  <c r="H58" i="107"/>
  <c r="H58" i="128"/>
  <c r="H58" i="137"/>
  <c r="H57" i="137"/>
  <c r="H58" i="139"/>
  <c r="H58" i="143"/>
  <c r="H58" i="145"/>
  <c r="H58" i="150"/>
  <c r="H58" i="154"/>
  <c r="J58" i="98"/>
  <c r="H58" i="163"/>
  <c r="I58" i="100"/>
  <c r="I58" i="99"/>
  <c r="H58" i="124"/>
  <c r="H58" i="130"/>
  <c r="H58" i="95"/>
  <c r="I58" i="104"/>
  <c r="H58" i="109"/>
  <c r="H58" i="111"/>
  <c r="H58" i="113"/>
  <c r="H58" i="115"/>
  <c r="H58" i="129"/>
  <c r="H58" i="133"/>
  <c r="H58" i="141"/>
  <c r="I58" i="142"/>
  <c r="H58" i="147"/>
  <c r="H58" i="151"/>
  <c r="H58" i="159"/>
  <c r="H58" i="103"/>
  <c r="H58" i="93"/>
  <c r="H58" i="96"/>
  <c r="I58" i="97"/>
  <c r="K58" i="98"/>
  <c r="H58" i="106"/>
  <c r="H58" i="108"/>
  <c r="H58" i="116"/>
  <c r="I58" i="117"/>
  <c r="I58" i="118"/>
  <c r="H58" i="119"/>
  <c r="H58" i="123"/>
  <c r="H58" i="127"/>
  <c r="I58" i="140"/>
  <c r="I58" i="155"/>
  <c r="H58" i="161"/>
  <c r="H58" i="112"/>
  <c r="I58" i="114"/>
  <c r="H58" i="120"/>
  <c r="H58" i="125"/>
  <c r="I58" i="126"/>
  <c r="H58" i="134"/>
  <c r="I58" i="138"/>
  <c r="I58" i="152"/>
  <c r="H58" i="153"/>
  <c r="I50" i="121"/>
  <c r="H58" i="121"/>
  <c r="H58" i="158"/>
  <c r="I50" i="158"/>
  <c r="H58" i="132"/>
  <c r="I50" i="132"/>
  <c r="H58" i="144"/>
  <c r="I50" i="144"/>
  <c r="H54" i="144"/>
  <c r="H55" i="144" s="1"/>
  <c r="H58" i="162"/>
  <c r="I50" i="162"/>
  <c r="H58" i="156"/>
  <c r="I50" i="156"/>
  <c r="H58" i="148"/>
  <c r="I50" i="148"/>
  <c r="H54" i="148"/>
  <c r="H55" i="148" s="1"/>
  <c r="H104" i="148" s="1"/>
  <c r="L497" i="19" s="1"/>
  <c r="H58" i="146"/>
  <c r="I50" i="146"/>
  <c r="AE105" i="160"/>
  <c r="AJ595" i="19" s="1"/>
  <c r="AE106" i="160"/>
  <c r="AJ596" i="19" s="1"/>
  <c r="AD103" i="160"/>
  <c r="AI593" i="19" s="1"/>
  <c r="G55" i="158"/>
  <c r="G55" i="163"/>
  <c r="H54" i="163"/>
  <c r="I50" i="163"/>
  <c r="J54" i="98"/>
  <c r="J55" i="98" s="1"/>
  <c r="H55" i="158"/>
  <c r="H102" i="158" s="1"/>
  <c r="M576" i="19" s="1"/>
  <c r="E55" i="157"/>
  <c r="AF55" i="162"/>
  <c r="AH55" i="162"/>
  <c r="AH55" i="157"/>
  <c r="G55" i="162"/>
  <c r="F55" i="162"/>
  <c r="E55" i="162"/>
  <c r="AD55" i="162"/>
  <c r="AG55" i="162"/>
  <c r="H55" i="162"/>
  <c r="AE55" i="162"/>
  <c r="H54" i="161"/>
  <c r="I50" i="161"/>
  <c r="X64" i="161"/>
  <c r="H64" i="161"/>
  <c r="W64" i="161"/>
  <c r="G64" i="161"/>
  <c r="V64" i="161"/>
  <c r="F64" i="161"/>
  <c r="U64" i="161"/>
  <c r="E64" i="161"/>
  <c r="T64" i="161"/>
  <c r="S64" i="161"/>
  <c r="AH64" i="161"/>
  <c r="R64" i="161"/>
  <c r="AG64" i="161"/>
  <c r="Q64" i="161"/>
  <c r="AF64" i="161"/>
  <c r="P64" i="161"/>
  <c r="AE64" i="161"/>
  <c r="O64" i="161"/>
  <c r="AD64" i="161"/>
  <c r="N64" i="161"/>
  <c r="AC64" i="161"/>
  <c r="M64" i="161"/>
  <c r="AB64" i="161"/>
  <c r="L64" i="161"/>
  <c r="AA64" i="161"/>
  <c r="K64" i="161"/>
  <c r="Z64" i="161"/>
  <c r="J64" i="161"/>
  <c r="Y64" i="161"/>
  <c r="I64" i="161"/>
  <c r="AF68" i="161"/>
  <c r="AE68" i="161"/>
  <c r="AE102" i="160"/>
  <c r="AJ592" i="19" s="1"/>
  <c r="AE104" i="160"/>
  <c r="AJ594" i="19" s="1"/>
  <c r="G55" i="161"/>
  <c r="AD102" i="160"/>
  <c r="AI592" i="19" s="1"/>
  <c r="AD105" i="160"/>
  <c r="AI595" i="19" s="1"/>
  <c r="AD104" i="160"/>
  <c r="AI594" i="19" s="1"/>
  <c r="AG68" i="161"/>
  <c r="F104" i="160"/>
  <c r="K594" i="19" s="1"/>
  <c r="F102" i="160"/>
  <c r="K592" i="19" s="1"/>
  <c r="F106" i="160"/>
  <c r="K596" i="19" s="1"/>
  <c r="F103" i="160"/>
  <c r="K593" i="19" s="1"/>
  <c r="G103" i="160"/>
  <c r="L593" i="19" s="1"/>
  <c r="G104" i="160"/>
  <c r="L594" i="19" s="1"/>
  <c r="G102" i="160"/>
  <c r="L592" i="19" s="1"/>
  <c r="G106" i="160"/>
  <c r="L596" i="19" s="1"/>
  <c r="G105" i="160"/>
  <c r="L595" i="19" s="1"/>
  <c r="AF55" i="158"/>
  <c r="E55" i="158"/>
  <c r="AH55" i="158"/>
  <c r="AG103" i="160"/>
  <c r="AL593" i="19" s="1"/>
  <c r="AG104" i="160"/>
  <c r="AL594" i="19" s="1"/>
  <c r="AG102" i="160"/>
  <c r="AL592" i="19" s="1"/>
  <c r="AG105" i="160"/>
  <c r="AL595" i="19" s="1"/>
  <c r="AG106" i="160"/>
  <c r="AL596" i="19" s="1"/>
  <c r="E102" i="160"/>
  <c r="J592" i="19" s="1"/>
  <c r="E105" i="160"/>
  <c r="J595" i="19" s="1"/>
  <c r="E106" i="160"/>
  <c r="J596" i="19" s="1"/>
  <c r="E104" i="160"/>
  <c r="J594" i="19" s="1"/>
  <c r="E103" i="160"/>
  <c r="J593" i="19" s="1"/>
  <c r="AG55" i="158"/>
  <c r="I54" i="160"/>
  <c r="AE102" i="158"/>
  <c r="AJ576" i="19" s="1"/>
  <c r="AE104" i="158"/>
  <c r="AJ578" i="19" s="1"/>
  <c r="AE105" i="158"/>
  <c r="AJ579" i="19" s="1"/>
  <c r="AE106" i="158"/>
  <c r="AJ580" i="19" s="1"/>
  <c r="AE103" i="158"/>
  <c r="AJ577" i="19" s="1"/>
  <c r="AD55" i="153"/>
  <c r="H54" i="159"/>
  <c r="I50" i="159"/>
  <c r="AF104" i="160"/>
  <c r="AK594" i="19" s="1"/>
  <c r="AF105" i="160"/>
  <c r="AK595" i="19" s="1"/>
  <c r="AF102" i="160"/>
  <c r="AK592" i="19" s="1"/>
  <c r="AF103" i="160"/>
  <c r="AK593" i="19" s="1"/>
  <c r="AF106" i="160"/>
  <c r="AK596" i="19" s="1"/>
  <c r="AD55" i="158"/>
  <c r="AE68" i="159"/>
  <c r="G22" i="159"/>
  <c r="D75" i="159"/>
  <c r="AG68" i="159"/>
  <c r="AF68" i="159"/>
  <c r="AG64" i="159"/>
  <c r="S64" i="159"/>
  <c r="AD64" i="159"/>
  <c r="N64" i="159"/>
  <c r="AB64" i="159"/>
  <c r="L64" i="159"/>
  <c r="AE64" i="159"/>
  <c r="O64" i="159"/>
  <c r="Z64" i="159"/>
  <c r="J64" i="159"/>
  <c r="X64" i="159"/>
  <c r="H64" i="159"/>
  <c r="I64" i="159"/>
  <c r="M64" i="159"/>
  <c r="E64" i="159"/>
  <c r="AA64" i="159"/>
  <c r="K64" i="159"/>
  <c r="V64" i="159"/>
  <c r="F64" i="159"/>
  <c r="T64" i="159"/>
  <c r="Y64" i="159"/>
  <c r="AC64" i="159"/>
  <c r="Q64" i="159"/>
  <c r="U64" i="159"/>
  <c r="W64" i="159"/>
  <c r="G64" i="159"/>
  <c r="AH64" i="159"/>
  <c r="R64" i="159"/>
  <c r="AF64" i="159"/>
  <c r="P64" i="159"/>
  <c r="AH68" i="159"/>
  <c r="AD68" i="159"/>
  <c r="AF55" i="157"/>
  <c r="F104" i="158"/>
  <c r="K578" i="19" s="1"/>
  <c r="F106" i="158"/>
  <c r="K580" i="19" s="1"/>
  <c r="F102" i="158"/>
  <c r="K576" i="19" s="1"/>
  <c r="F105" i="158"/>
  <c r="K579" i="19" s="1"/>
  <c r="F103" i="158"/>
  <c r="K577" i="19" s="1"/>
  <c r="E55" i="156"/>
  <c r="E105" i="156" s="1"/>
  <c r="J563" i="19" s="1"/>
  <c r="AD68" i="157"/>
  <c r="AH68" i="157"/>
  <c r="H54" i="157"/>
  <c r="I50" i="157"/>
  <c r="AE68" i="157"/>
  <c r="G55" i="157"/>
  <c r="Y64" i="157"/>
  <c r="I64" i="157"/>
  <c r="V64" i="157"/>
  <c r="H64" i="157"/>
  <c r="AH64" i="157"/>
  <c r="AE64" i="157"/>
  <c r="AB64" i="157"/>
  <c r="G64" i="157"/>
  <c r="U64" i="157"/>
  <c r="E64" i="157"/>
  <c r="P64" i="157"/>
  <c r="AD64" i="157"/>
  <c r="X64" i="157"/>
  <c r="T64" i="157"/>
  <c r="S64" i="157"/>
  <c r="AG64" i="157"/>
  <c r="Q64" i="157"/>
  <c r="AF64" i="157"/>
  <c r="K64" i="157"/>
  <c r="W64" i="157"/>
  <c r="N64" i="157"/>
  <c r="L64" i="157"/>
  <c r="J64" i="157"/>
  <c r="Z64" i="157"/>
  <c r="AC64" i="157"/>
  <c r="M64" i="157"/>
  <c r="AA64" i="157"/>
  <c r="F64" i="157"/>
  <c r="O64" i="157"/>
  <c r="R64" i="157"/>
  <c r="AF68" i="157"/>
  <c r="AH55" i="156"/>
  <c r="F55" i="156"/>
  <c r="AF104" i="156"/>
  <c r="AK562" i="19" s="1"/>
  <c r="AF103" i="156"/>
  <c r="AK561" i="19" s="1"/>
  <c r="AF105" i="156"/>
  <c r="AK563" i="19" s="1"/>
  <c r="AF106" i="156"/>
  <c r="AK564" i="19" s="1"/>
  <c r="AF102" i="156"/>
  <c r="AK560" i="19" s="1"/>
  <c r="G104" i="156"/>
  <c r="L562" i="19" s="1"/>
  <c r="G106" i="156"/>
  <c r="L564" i="19" s="1"/>
  <c r="G102" i="156"/>
  <c r="L560" i="19" s="1"/>
  <c r="G103" i="156"/>
  <c r="L561" i="19" s="1"/>
  <c r="G105" i="156"/>
  <c r="L563" i="19" s="1"/>
  <c r="H103" i="156"/>
  <c r="M561" i="19" s="1"/>
  <c r="H105" i="156"/>
  <c r="M563" i="19" s="1"/>
  <c r="H104" i="156"/>
  <c r="M562" i="19" s="1"/>
  <c r="H106" i="156"/>
  <c r="M564" i="19" s="1"/>
  <c r="H102" i="156"/>
  <c r="M560" i="19" s="1"/>
  <c r="AG103" i="156"/>
  <c r="AL561" i="19" s="1"/>
  <c r="AG104" i="156"/>
  <c r="AL562" i="19" s="1"/>
  <c r="AG102" i="156"/>
  <c r="AL560" i="19" s="1"/>
  <c r="AG105" i="156"/>
  <c r="AL563" i="19" s="1"/>
  <c r="AG106" i="156"/>
  <c r="AL564" i="19" s="1"/>
  <c r="AE105" i="156"/>
  <c r="AJ563" i="19" s="1"/>
  <c r="AE104" i="156"/>
  <c r="AJ562" i="19" s="1"/>
  <c r="AE103" i="156"/>
  <c r="AJ561" i="19" s="1"/>
  <c r="AE106" i="156"/>
  <c r="AJ564" i="19" s="1"/>
  <c r="AE102" i="156"/>
  <c r="AJ560" i="19" s="1"/>
  <c r="AD105" i="156"/>
  <c r="AI563" i="19" s="1"/>
  <c r="AD103" i="156"/>
  <c r="AI561" i="19" s="1"/>
  <c r="AD102" i="156"/>
  <c r="AI560" i="19" s="1"/>
  <c r="AD106" i="156"/>
  <c r="AI564" i="19" s="1"/>
  <c r="AD104" i="156"/>
  <c r="AI562" i="19" s="1"/>
  <c r="AD55" i="155"/>
  <c r="AF55" i="155"/>
  <c r="AE55" i="154"/>
  <c r="F55" i="155"/>
  <c r="E55" i="155"/>
  <c r="AH55" i="155"/>
  <c r="AD55" i="154"/>
  <c r="I54" i="155"/>
  <c r="J50" i="155"/>
  <c r="AE55" i="155"/>
  <c r="AG55" i="155"/>
  <c r="AH55" i="154"/>
  <c r="H55" i="155"/>
  <c r="G55" i="154"/>
  <c r="F104" i="154"/>
  <c r="K546" i="19" s="1"/>
  <c r="F105" i="154"/>
  <c r="K547" i="19" s="1"/>
  <c r="F102" i="154"/>
  <c r="K544" i="19" s="1"/>
  <c r="F103" i="154"/>
  <c r="K545" i="19" s="1"/>
  <c r="F106" i="154"/>
  <c r="K548" i="19" s="1"/>
  <c r="E102" i="154"/>
  <c r="J544" i="19" s="1"/>
  <c r="E105" i="154"/>
  <c r="J547" i="19" s="1"/>
  <c r="E106" i="154"/>
  <c r="J548" i="19" s="1"/>
  <c r="E103" i="154"/>
  <c r="J545" i="19" s="1"/>
  <c r="E104" i="154"/>
  <c r="J546" i="19" s="1"/>
  <c r="H54" i="154"/>
  <c r="I50" i="154"/>
  <c r="AF102" i="154"/>
  <c r="AK544" i="19" s="1"/>
  <c r="AF103" i="154"/>
  <c r="AK545" i="19" s="1"/>
  <c r="AF106" i="154"/>
  <c r="AK548" i="19" s="1"/>
  <c r="AF104" i="154"/>
  <c r="AK546" i="19" s="1"/>
  <c r="AF105" i="154"/>
  <c r="AK547" i="19" s="1"/>
  <c r="AG102" i="154"/>
  <c r="AL544" i="19" s="1"/>
  <c r="AG105" i="154"/>
  <c r="AL547" i="19" s="1"/>
  <c r="AG106" i="154"/>
  <c r="AL548" i="19" s="1"/>
  <c r="AG103" i="154"/>
  <c r="AL545" i="19" s="1"/>
  <c r="AG104" i="154"/>
  <c r="AL546" i="19" s="1"/>
  <c r="AF55" i="153"/>
  <c r="AH55" i="153"/>
  <c r="AE55" i="153"/>
  <c r="E55" i="153"/>
  <c r="H54" i="153"/>
  <c r="I50" i="153"/>
  <c r="G55" i="153"/>
  <c r="F55" i="152"/>
  <c r="AD55" i="145"/>
  <c r="AH102" i="150"/>
  <c r="AL511" i="19" s="1"/>
  <c r="AH106" i="150"/>
  <c r="AL515" i="19" s="1"/>
  <c r="AH105" i="150"/>
  <c r="AL514" i="19" s="1"/>
  <c r="AH104" i="150"/>
  <c r="AL513" i="19" s="1"/>
  <c r="AH103" i="150"/>
  <c r="AL512" i="19" s="1"/>
  <c r="E103" i="152"/>
  <c r="J529" i="19" s="1"/>
  <c r="E104" i="152"/>
  <c r="J530" i="19" s="1"/>
  <c r="E102" i="152"/>
  <c r="J528" i="19" s="1"/>
  <c r="E105" i="152"/>
  <c r="J531" i="19" s="1"/>
  <c r="E106" i="152"/>
  <c r="J532" i="19" s="1"/>
  <c r="G105" i="152"/>
  <c r="L531" i="19" s="1"/>
  <c r="G106" i="152"/>
  <c r="L532" i="19" s="1"/>
  <c r="G103" i="152"/>
  <c r="L529" i="19" s="1"/>
  <c r="G104" i="152"/>
  <c r="L530" i="19" s="1"/>
  <c r="G102" i="152"/>
  <c r="L528" i="19" s="1"/>
  <c r="AH105" i="152"/>
  <c r="AM531" i="19" s="1"/>
  <c r="AH102" i="152"/>
  <c r="AM528" i="19" s="1"/>
  <c r="AH103" i="152"/>
  <c r="AM529" i="19" s="1"/>
  <c r="AH106" i="152"/>
  <c r="AM532" i="19" s="1"/>
  <c r="AH104" i="152"/>
  <c r="AM530" i="19" s="1"/>
  <c r="I54" i="152"/>
  <c r="J50" i="152"/>
  <c r="AE104" i="152"/>
  <c r="AJ530" i="19" s="1"/>
  <c r="AE102" i="152"/>
  <c r="AJ528" i="19" s="1"/>
  <c r="AE105" i="152"/>
  <c r="AJ531" i="19" s="1"/>
  <c r="AE106" i="152"/>
  <c r="AJ532" i="19" s="1"/>
  <c r="AE103" i="152"/>
  <c r="AJ529" i="19" s="1"/>
  <c r="AF104" i="152"/>
  <c r="AK530" i="19" s="1"/>
  <c r="AF105" i="152"/>
  <c r="AK531" i="19" s="1"/>
  <c r="AF102" i="152"/>
  <c r="AK528" i="19" s="1"/>
  <c r="AF103" i="152"/>
  <c r="AK529" i="19" s="1"/>
  <c r="AF106" i="152"/>
  <c r="AK532" i="19" s="1"/>
  <c r="AG106" i="152"/>
  <c r="AL532" i="19" s="1"/>
  <c r="AG103" i="152"/>
  <c r="AL529" i="19" s="1"/>
  <c r="AG104" i="152"/>
  <c r="AL530" i="19" s="1"/>
  <c r="AG102" i="152"/>
  <c r="AL528" i="19" s="1"/>
  <c r="AG105" i="152"/>
  <c r="AL531" i="19" s="1"/>
  <c r="H54" i="151"/>
  <c r="I50" i="151"/>
  <c r="AE55" i="141"/>
  <c r="G55" i="151"/>
  <c r="AE55" i="146"/>
  <c r="AE104" i="146" s="1"/>
  <c r="AI481" i="19" s="1"/>
  <c r="AF102" i="150"/>
  <c r="AJ511" i="19" s="1"/>
  <c r="AF103" i="150"/>
  <c r="AJ512" i="19" s="1"/>
  <c r="AF106" i="150"/>
  <c r="AJ515" i="19" s="1"/>
  <c r="AF104" i="150"/>
  <c r="AJ513" i="19" s="1"/>
  <c r="AF105" i="150"/>
  <c r="AJ514" i="19" s="1"/>
  <c r="E102" i="150"/>
  <c r="I511" i="19" s="1"/>
  <c r="E105" i="150"/>
  <c r="I514" i="19" s="1"/>
  <c r="E106" i="150"/>
  <c r="I515" i="19" s="1"/>
  <c r="E103" i="150"/>
  <c r="I512" i="19" s="1"/>
  <c r="E104" i="150"/>
  <c r="I513" i="19" s="1"/>
  <c r="G55" i="150"/>
  <c r="F104" i="150"/>
  <c r="J513" i="19" s="1"/>
  <c r="F105" i="150"/>
  <c r="J514" i="19" s="1"/>
  <c r="F102" i="150"/>
  <c r="J511" i="19" s="1"/>
  <c r="F103" i="150"/>
  <c r="J512" i="19" s="1"/>
  <c r="F106" i="150"/>
  <c r="J515" i="19" s="1"/>
  <c r="AE105" i="150"/>
  <c r="AI514" i="19" s="1"/>
  <c r="AE106" i="150"/>
  <c r="AI515" i="19" s="1"/>
  <c r="AE103" i="150"/>
  <c r="AI512" i="19" s="1"/>
  <c r="AE104" i="150"/>
  <c r="AI513" i="19" s="1"/>
  <c r="AE102" i="150"/>
  <c r="AI511" i="19" s="1"/>
  <c r="H54" i="150"/>
  <c r="I50" i="150"/>
  <c r="AG102" i="150"/>
  <c r="AK511" i="19" s="1"/>
  <c r="AG105" i="150"/>
  <c r="AK514" i="19" s="1"/>
  <c r="AG106" i="150"/>
  <c r="AK515" i="19" s="1"/>
  <c r="AG103" i="150"/>
  <c r="AK512" i="19" s="1"/>
  <c r="AG104" i="150"/>
  <c r="AK513" i="19" s="1"/>
  <c r="F55" i="142"/>
  <c r="F102" i="142" s="1"/>
  <c r="J447" i="19" s="1"/>
  <c r="AD55" i="141"/>
  <c r="AG55" i="147"/>
  <c r="AD68" i="149"/>
  <c r="G55" i="149"/>
  <c r="AH68" i="149"/>
  <c r="U64" i="149"/>
  <c r="E64" i="149"/>
  <c r="T64" i="149"/>
  <c r="AA64" i="149"/>
  <c r="K64" i="149"/>
  <c r="V64" i="149"/>
  <c r="F64" i="149"/>
  <c r="AG64" i="149"/>
  <c r="Q64" i="149"/>
  <c r="AF64" i="149"/>
  <c r="P64" i="149"/>
  <c r="W64" i="149"/>
  <c r="G64" i="149"/>
  <c r="AH64" i="149"/>
  <c r="R64" i="149"/>
  <c r="AC64" i="149"/>
  <c r="M64" i="149"/>
  <c r="AB64" i="149"/>
  <c r="L64" i="149"/>
  <c r="S64" i="149"/>
  <c r="AD64" i="149"/>
  <c r="N64" i="149"/>
  <c r="Y64" i="149"/>
  <c r="I64" i="149"/>
  <c r="X64" i="149"/>
  <c r="H64" i="149"/>
  <c r="AE64" i="149"/>
  <c r="O64" i="149"/>
  <c r="Z64" i="149"/>
  <c r="J64" i="149"/>
  <c r="AF68" i="149"/>
  <c r="AG68" i="149"/>
  <c r="H54" i="149"/>
  <c r="I50" i="149"/>
  <c r="AE68" i="149"/>
  <c r="AG55" i="146"/>
  <c r="AG103" i="146" s="1"/>
  <c r="AK480" i="19" s="1"/>
  <c r="AH104" i="148"/>
  <c r="AL497" i="19" s="1"/>
  <c r="AH105" i="148"/>
  <c r="AL498" i="19" s="1"/>
  <c r="AH103" i="148"/>
  <c r="AL496" i="19" s="1"/>
  <c r="AH106" i="148"/>
  <c r="AL499" i="19" s="1"/>
  <c r="AH102" i="148"/>
  <c r="AL495" i="19" s="1"/>
  <c r="AD102" i="148"/>
  <c r="AH495" i="19" s="1"/>
  <c r="AD103" i="148"/>
  <c r="AH496" i="19" s="1"/>
  <c r="AD104" i="148"/>
  <c r="AH497" i="19" s="1"/>
  <c r="AD105" i="148"/>
  <c r="AH498" i="19" s="1"/>
  <c r="AD106" i="148"/>
  <c r="AH499" i="19" s="1"/>
  <c r="AD103" i="133"/>
  <c r="AG383" i="19" s="1"/>
  <c r="G105" i="148"/>
  <c r="K498" i="19" s="1"/>
  <c r="G106" i="148"/>
  <c r="K499" i="19" s="1"/>
  <c r="G103" i="148"/>
  <c r="K496" i="19" s="1"/>
  <c r="G104" i="148"/>
  <c r="K497" i="19" s="1"/>
  <c r="G102" i="148"/>
  <c r="K495" i="19" s="1"/>
  <c r="AG102" i="148"/>
  <c r="AK495" i="19" s="1"/>
  <c r="AG105" i="148"/>
  <c r="AK498" i="19" s="1"/>
  <c r="AG104" i="148"/>
  <c r="AK497" i="19" s="1"/>
  <c r="AG106" i="148"/>
  <c r="AK499" i="19" s="1"/>
  <c r="AG103" i="148"/>
  <c r="AK496" i="19" s="1"/>
  <c r="F105" i="148"/>
  <c r="J498" i="19" s="1"/>
  <c r="F102" i="148"/>
  <c r="J495" i="19" s="1"/>
  <c r="F103" i="148"/>
  <c r="J496" i="19" s="1"/>
  <c r="F106" i="148"/>
  <c r="J499" i="19" s="1"/>
  <c r="F104" i="148"/>
  <c r="J497" i="19" s="1"/>
  <c r="AE68" i="147"/>
  <c r="H55" i="146"/>
  <c r="H104" i="146" s="1"/>
  <c r="L481" i="19" s="1"/>
  <c r="E106" i="148"/>
  <c r="I499" i="19" s="1"/>
  <c r="E103" i="148"/>
  <c r="I496" i="19" s="1"/>
  <c r="E104" i="148"/>
  <c r="I497" i="19" s="1"/>
  <c r="E102" i="148"/>
  <c r="I495" i="19" s="1"/>
  <c r="E105" i="148"/>
  <c r="I498" i="19" s="1"/>
  <c r="AG55" i="137"/>
  <c r="AG105" i="137" s="1"/>
  <c r="F55" i="137"/>
  <c r="F104" i="137" s="1"/>
  <c r="AG105" i="129"/>
  <c r="AJ353" i="19" s="1"/>
  <c r="G55" i="142"/>
  <c r="G103" i="142" s="1"/>
  <c r="K448" i="19" s="1"/>
  <c r="AF55" i="142"/>
  <c r="G55" i="147"/>
  <c r="AF68" i="147"/>
  <c r="AH68" i="147"/>
  <c r="Z64" i="147"/>
  <c r="J64" i="147"/>
  <c r="Y64" i="147"/>
  <c r="I64" i="147"/>
  <c r="X64" i="147"/>
  <c r="H64" i="147"/>
  <c r="S64" i="147"/>
  <c r="V64" i="147"/>
  <c r="F64" i="147"/>
  <c r="U64" i="147"/>
  <c r="E64" i="147"/>
  <c r="T64" i="147"/>
  <c r="AE64" i="147"/>
  <c r="O64" i="147"/>
  <c r="AH64" i="147"/>
  <c r="R64" i="147"/>
  <c r="AG64" i="147"/>
  <c r="Q64" i="147"/>
  <c r="AF64" i="147"/>
  <c r="P64" i="147"/>
  <c r="AA64" i="147"/>
  <c r="K64" i="147"/>
  <c r="AD64" i="147"/>
  <c r="N64" i="147"/>
  <c r="AC64" i="147"/>
  <c r="M64" i="147"/>
  <c r="AB64" i="147"/>
  <c r="L64" i="147"/>
  <c r="W64" i="147"/>
  <c r="G64" i="147"/>
  <c r="H54" i="147"/>
  <c r="I50" i="147"/>
  <c r="AD68" i="147"/>
  <c r="AG68" i="147"/>
  <c r="E104" i="146"/>
  <c r="I481" i="19" s="1"/>
  <c r="E102" i="146"/>
  <c r="I479" i="19" s="1"/>
  <c r="E105" i="146"/>
  <c r="I482" i="19" s="1"/>
  <c r="E106" i="146"/>
  <c r="I483" i="19" s="1"/>
  <c r="E103" i="146"/>
  <c r="I480" i="19" s="1"/>
  <c r="AE55" i="142"/>
  <c r="AF104" i="146"/>
  <c r="AJ481" i="19" s="1"/>
  <c r="AF102" i="146"/>
  <c r="AJ479" i="19" s="1"/>
  <c r="AF105" i="146"/>
  <c r="AJ482" i="19" s="1"/>
  <c r="AF103" i="146"/>
  <c r="AJ480" i="19" s="1"/>
  <c r="AF106" i="146"/>
  <c r="AJ483" i="19" s="1"/>
  <c r="F106" i="146"/>
  <c r="J483" i="19" s="1"/>
  <c r="F104" i="146"/>
  <c r="J481" i="19" s="1"/>
  <c r="F105" i="146"/>
  <c r="J482" i="19" s="1"/>
  <c r="F103" i="146"/>
  <c r="J480" i="19" s="1"/>
  <c r="F102" i="146"/>
  <c r="J479" i="19" s="1"/>
  <c r="AH102" i="146"/>
  <c r="AL479" i="19" s="1"/>
  <c r="AH106" i="146"/>
  <c r="AL483" i="19" s="1"/>
  <c r="AH104" i="146"/>
  <c r="AL481" i="19" s="1"/>
  <c r="AH103" i="146"/>
  <c r="AL480" i="19" s="1"/>
  <c r="AH105" i="146"/>
  <c r="AL482" i="19" s="1"/>
  <c r="AD105" i="146"/>
  <c r="AH482" i="19" s="1"/>
  <c r="AD102" i="146"/>
  <c r="AH479" i="19" s="1"/>
  <c r="AD103" i="146"/>
  <c r="AH480" i="19" s="1"/>
  <c r="AD106" i="146"/>
  <c r="AH483" i="19" s="1"/>
  <c r="AD104" i="146"/>
  <c r="AH481" i="19" s="1"/>
  <c r="G103" i="146"/>
  <c r="K480" i="19" s="1"/>
  <c r="G106" i="146"/>
  <c r="K483" i="19" s="1"/>
  <c r="G102" i="146"/>
  <c r="K479" i="19" s="1"/>
  <c r="G104" i="146"/>
  <c r="K481" i="19" s="1"/>
  <c r="G105" i="146"/>
  <c r="K482" i="19" s="1"/>
  <c r="AD68" i="145"/>
  <c r="AG68" i="145"/>
  <c r="T64" i="145"/>
  <c r="AE64" i="145"/>
  <c r="O64" i="145"/>
  <c r="AD64" i="145"/>
  <c r="N64" i="145"/>
  <c r="AC64" i="145"/>
  <c r="M64" i="145"/>
  <c r="AF64" i="145"/>
  <c r="P64" i="145"/>
  <c r="AA64" i="145"/>
  <c r="K64" i="145"/>
  <c r="Z64" i="145"/>
  <c r="J64" i="145"/>
  <c r="Y64" i="145"/>
  <c r="I64" i="145"/>
  <c r="AB64" i="145"/>
  <c r="L64" i="145"/>
  <c r="W64" i="145"/>
  <c r="G64" i="145"/>
  <c r="V64" i="145"/>
  <c r="F64" i="145"/>
  <c r="U64" i="145"/>
  <c r="E64" i="145"/>
  <c r="X64" i="145"/>
  <c r="H64" i="145"/>
  <c r="S64" i="145"/>
  <c r="AH64" i="145"/>
  <c r="R64" i="145"/>
  <c r="AG64" i="145"/>
  <c r="Q64" i="145"/>
  <c r="AF68" i="145"/>
  <c r="AH68" i="145"/>
  <c r="H54" i="145"/>
  <c r="I50" i="145"/>
  <c r="G55" i="145"/>
  <c r="AE68" i="145"/>
  <c r="AF55" i="144"/>
  <c r="AE55" i="144"/>
  <c r="F55" i="144"/>
  <c r="E55" i="144"/>
  <c r="G55" i="144"/>
  <c r="AD55" i="144"/>
  <c r="AG55" i="144"/>
  <c r="AH55" i="144"/>
  <c r="AD55" i="143"/>
  <c r="AE55" i="143"/>
  <c r="H54" i="143"/>
  <c r="I50" i="143"/>
  <c r="AG55" i="141"/>
  <c r="G55" i="143"/>
  <c r="AG102" i="142"/>
  <c r="AK447" i="19" s="1"/>
  <c r="AG105" i="142"/>
  <c r="AK450" i="19" s="1"/>
  <c r="AG104" i="142"/>
  <c r="AK449" i="19" s="1"/>
  <c r="AG106" i="142"/>
  <c r="AK451" i="19" s="1"/>
  <c r="AG103" i="142"/>
  <c r="AK448" i="19" s="1"/>
  <c r="E106" i="142"/>
  <c r="I451" i="19" s="1"/>
  <c r="E103" i="142"/>
  <c r="I448" i="19" s="1"/>
  <c r="E104" i="142"/>
  <c r="I449" i="19" s="1"/>
  <c r="E102" i="142"/>
  <c r="I447" i="19" s="1"/>
  <c r="E105" i="142"/>
  <c r="I450" i="19" s="1"/>
  <c r="J50" i="142"/>
  <c r="I54" i="142"/>
  <c r="AH104" i="142"/>
  <c r="AL449" i="19" s="1"/>
  <c r="AH103" i="142"/>
  <c r="AL448" i="19" s="1"/>
  <c r="AH105" i="142"/>
  <c r="AL450" i="19" s="1"/>
  <c r="AH102" i="142"/>
  <c r="AL447" i="19" s="1"/>
  <c r="AH106" i="142"/>
  <c r="AL451" i="19" s="1"/>
  <c r="H54" i="141"/>
  <c r="I50" i="141"/>
  <c r="G55" i="141"/>
  <c r="J50" i="140"/>
  <c r="I54" i="140"/>
  <c r="H55" i="140"/>
  <c r="AH104" i="125"/>
  <c r="AJ319" i="19" s="1"/>
  <c r="H55" i="132"/>
  <c r="AD105" i="138"/>
  <c r="AG417" i="19" s="1"/>
  <c r="AD104" i="138"/>
  <c r="AG416" i="19" s="1"/>
  <c r="AD103" i="138"/>
  <c r="AG415" i="19" s="1"/>
  <c r="AD102" i="138"/>
  <c r="AG414" i="19" s="1"/>
  <c r="AD106" i="138"/>
  <c r="AG418" i="19" s="1"/>
  <c r="I50" i="139"/>
  <c r="H54" i="139"/>
  <c r="G55" i="139"/>
  <c r="F104" i="138"/>
  <c r="I416" i="19" s="1"/>
  <c r="F103" i="138"/>
  <c r="I415" i="19" s="1"/>
  <c r="F105" i="138"/>
  <c r="I417" i="19" s="1"/>
  <c r="F106" i="138"/>
  <c r="I418" i="19" s="1"/>
  <c r="F102" i="138"/>
  <c r="I414" i="19" s="1"/>
  <c r="AG106" i="129"/>
  <c r="AJ354" i="19" s="1"/>
  <c r="AG103" i="129"/>
  <c r="AJ351" i="19" s="1"/>
  <c r="AF55" i="134"/>
  <c r="AD55" i="134"/>
  <c r="AG104" i="129"/>
  <c r="AJ352" i="19" s="1"/>
  <c r="AF104" i="138"/>
  <c r="AI416" i="19" s="1"/>
  <c r="AF105" i="138"/>
  <c r="AI417" i="19" s="1"/>
  <c r="AF102" i="138"/>
  <c r="AI414" i="19" s="1"/>
  <c r="AF103" i="138"/>
  <c r="AI415" i="19" s="1"/>
  <c r="AF106" i="138"/>
  <c r="AI418" i="19" s="1"/>
  <c r="I54" i="138"/>
  <c r="J50" i="138"/>
  <c r="AE102" i="138"/>
  <c r="AH414" i="19" s="1"/>
  <c r="AE105" i="138"/>
  <c r="AH417" i="19" s="1"/>
  <c r="AE106" i="138"/>
  <c r="AH418" i="19" s="1"/>
  <c r="AE103" i="138"/>
  <c r="AH415" i="19" s="1"/>
  <c r="AE104" i="138"/>
  <c r="AH416" i="19" s="1"/>
  <c r="H55" i="138"/>
  <c r="G103" i="138"/>
  <c r="J415" i="19" s="1"/>
  <c r="G104" i="138"/>
  <c r="J416" i="19" s="1"/>
  <c r="G102" i="138"/>
  <c r="J414" i="19" s="1"/>
  <c r="G105" i="138"/>
  <c r="J417" i="19" s="1"/>
  <c r="G106" i="138"/>
  <c r="J418" i="19" s="1"/>
  <c r="AH102" i="138"/>
  <c r="AK414" i="19" s="1"/>
  <c r="AH103" i="138"/>
  <c r="AK415" i="19" s="1"/>
  <c r="AH106" i="138"/>
  <c r="AK418" i="19" s="1"/>
  <c r="AH104" i="138"/>
  <c r="AK416" i="19" s="1"/>
  <c r="AH105" i="138"/>
  <c r="AK417" i="19" s="1"/>
  <c r="AG103" i="138"/>
  <c r="AJ415" i="19" s="1"/>
  <c r="AG104" i="138"/>
  <c r="AJ416" i="19" s="1"/>
  <c r="AG102" i="138"/>
  <c r="AJ414" i="19" s="1"/>
  <c r="AG105" i="138"/>
  <c r="AJ417" i="19" s="1"/>
  <c r="AG106" i="138"/>
  <c r="AJ418" i="19" s="1"/>
  <c r="AH59" i="137"/>
  <c r="AH63" i="137" s="1"/>
  <c r="AH65" i="137" s="1"/>
  <c r="AH67" i="137" s="1"/>
  <c r="AH55" i="137"/>
  <c r="AD59" i="137"/>
  <c r="AD63" i="137" s="1"/>
  <c r="AD65" i="137" s="1"/>
  <c r="AD67" i="137" s="1"/>
  <c r="AD55" i="137"/>
  <c r="AF55" i="132"/>
  <c r="E59" i="137"/>
  <c r="E63" i="137" s="1"/>
  <c r="E65" i="137" s="1"/>
  <c r="E55" i="137"/>
  <c r="F55" i="130"/>
  <c r="AE59" i="137"/>
  <c r="AE63" i="137" s="1"/>
  <c r="AE65" i="137" s="1"/>
  <c r="AE67" i="137" s="1"/>
  <c r="AE55" i="137"/>
  <c r="F55" i="128"/>
  <c r="G59" i="137"/>
  <c r="G63" i="137" s="1"/>
  <c r="G65" i="137" s="1"/>
  <c r="G55" i="137"/>
  <c r="AD55" i="132"/>
  <c r="AD105" i="133"/>
  <c r="AG385" i="19" s="1"/>
  <c r="F55" i="133"/>
  <c r="AD106" i="133"/>
  <c r="AG386" i="19" s="1"/>
  <c r="E89" i="137"/>
  <c r="D79" i="137"/>
  <c r="D81" i="137" s="1"/>
  <c r="D83" i="137" s="1"/>
  <c r="G90" i="137"/>
  <c r="E90" i="137"/>
  <c r="F90" i="137"/>
  <c r="I90" i="137"/>
  <c r="H90" i="137"/>
  <c r="AF68" i="137"/>
  <c r="AE64" i="137"/>
  <c r="O64" i="137"/>
  <c r="Z64" i="137"/>
  <c r="J64" i="137"/>
  <c r="U64" i="137"/>
  <c r="E64" i="137"/>
  <c r="AF64" i="137"/>
  <c r="AF72" i="137" s="1"/>
  <c r="AF83" i="137" s="1"/>
  <c r="AF101" i="137" s="1"/>
  <c r="P64" i="137"/>
  <c r="AA64" i="137"/>
  <c r="K64" i="137"/>
  <c r="V64" i="137"/>
  <c r="F64" i="137"/>
  <c r="AG64" i="137"/>
  <c r="Q64" i="137"/>
  <c r="AB64" i="137"/>
  <c r="L64" i="137"/>
  <c r="W64" i="137"/>
  <c r="G64" i="137"/>
  <c r="AH64" i="137"/>
  <c r="R64" i="137"/>
  <c r="AC64" i="137"/>
  <c r="M64" i="137"/>
  <c r="X64" i="137"/>
  <c r="H64" i="137"/>
  <c r="S64" i="137"/>
  <c r="AD64" i="137"/>
  <c r="N64" i="137"/>
  <c r="Y64" i="137"/>
  <c r="I64" i="137"/>
  <c r="T64" i="137"/>
  <c r="E55" i="128"/>
  <c r="F55" i="134"/>
  <c r="AG70" i="137"/>
  <c r="AG68" i="137"/>
  <c r="AF102" i="137"/>
  <c r="AF103" i="137"/>
  <c r="AF106" i="137"/>
  <c r="AF104" i="137"/>
  <c r="AF105" i="137"/>
  <c r="AD102" i="133"/>
  <c r="AG382" i="19" s="1"/>
  <c r="I50" i="137"/>
  <c r="H54" i="137"/>
  <c r="AF68" i="136"/>
  <c r="H54" i="136"/>
  <c r="I50" i="136"/>
  <c r="AD68" i="136"/>
  <c r="AE68" i="136"/>
  <c r="G55" i="136"/>
  <c r="AH68" i="136"/>
  <c r="Y64" i="136"/>
  <c r="I64" i="136"/>
  <c r="X64" i="136"/>
  <c r="H64" i="136"/>
  <c r="S64" i="136"/>
  <c r="R64" i="136"/>
  <c r="AD64" i="136"/>
  <c r="J64" i="136"/>
  <c r="U64" i="136"/>
  <c r="E64" i="136"/>
  <c r="T64" i="136"/>
  <c r="AE64" i="136"/>
  <c r="O64" i="136"/>
  <c r="N64" i="136"/>
  <c r="AG64" i="136"/>
  <c r="Q64" i="136"/>
  <c r="AF64" i="136"/>
  <c r="P64" i="136"/>
  <c r="AA64" i="136"/>
  <c r="K64" i="136"/>
  <c r="V64" i="136"/>
  <c r="AC64" i="136"/>
  <c r="M64" i="136"/>
  <c r="AB64" i="136"/>
  <c r="L64" i="136"/>
  <c r="W64" i="136"/>
  <c r="G64" i="136"/>
  <c r="AH64" i="136"/>
  <c r="Z64" i="136"/>
  <c r="F64" i="136"/>
  <c r="AG68" i="136"/>
  <c r="H55" i="135"/>
  <c r="F104" i="135"/>
  <c r="I400" i="19" s="1"/>
  <c r="F105" i="135"/>
  <c r="I401" i="19" s="1"/>
  <c r="F102" i="135"/>
  <c r="I398" i="19" s="1"/>
  <c r="F103" i="135"/>
  <c r="I399" i="19" s="1"/>
  <c r="F106" i="135"/>
  <c r="I402" i="19" s="1"/>
  <c r="AD102" i="135"/>
  <c r="AG398" i="19" s="1"/>
  <c r="AD103" i="135"/>
  <c r="AG399" i="19" s="1"/>
  <c r="AD106" i="135"/>
  <c r="AG402" i="19" s="1"/>
  <c r="AD104" i="135"/>
  <c r="AG400" i="19" s="1"/>
  <c r="AD105" i="135"/>
  <c r="AG401" i="19" s="1"/>
  <c r="AE105" i="135"/>
  <c r="AH401" i="19" s="1"/>
  <c r="AE106" i="135"/>
  <c r="AH402" i="19" s="1"/>
  <c r="AE103" i="135"/>
  <c r="AH399" i="19" s="1"/>
  <c r="AE104" i="135"/>
  <c r="AH400" i="19" s="1"/>
  <c r="AE102" i="135"/>
  <c r="AH398" i="19" s="1"/>
  <c r="E102" i="135"/>
  <c r="H398" i="19" s="1"/>
  <c r="E105" i="135"/>
  <c r="H401" i="19" s="1"/>
  <c r="E106" i="135"/>
  <c r="H402" i="19" s="1"/>
  <c r="E103" i="135"/>
  <c r="H399" i="19" s="1"/>
  <c r="E104" i="135"/>
  <c r="H400" i="19" s="1"/>
  <c r="AG102" i="135"/>
  <c r="AJ398" i="19" s="1"/>
  <c r="AG105" i="135"/>
  <c r="AJ401" i="19" s="1"/>
  <c r="AG106" i="135"/>
  <c r="AJ402" i="19" s="1"/>
  <c r="AG103" i="135"/>
  <c r="AJ399" i="19" s="1"/>
  <c r="AG104" i="135"/>
  <c r="AJ400" i="19" s="1"/>
  <c r="G104" i="135"/>
  <c r="J400" i="19" s="1"/>
  <c r="G102" i="135"/>
  <c r="J398" i="19" s="1"/>
  <c r="G105" i="135"/>
  <c r="J401" i="19" s="1"/>
  <c r="G106" i="135"/>
  <c r="J402" i="19" s="1"/>
  <c r="G103" i="135"/>
  <c r="J399" i="19" s="1"/>
  <c r="AH106" i="135"/>
  <c r="AK402" i="19" s="1"/>
  <c r="AH104" i="135"/>
  <c r="AK400" i="19" s="1"/>
  <c r="AH105" i="135"/>
  <c r="AK401" i="19" s="1"/>
  <c r="AH102" i="135"/>
  <c r="AK398" i="19" s="1"/>
  <c r="AH103" i="135"/>
  <c r="AK399" i="19" s="1"/>
  <c r="J50" i="135"/>
  <c r="I54" i="135"/>
  <c r="AF102" i="135"/>
  <c r="AI398" i="19" s="1"/>
  <c r="AF103" i="135"/>
  <c r="AI399" i="19" s="1"/>
  <c r="AF106" i="135"/>
  <c r="AI402" i="19" s="1"/>
  <c r="AF104" i="135"/>
  <c r="AI400" i="19" s="1"/>
  <c r="AF105" i="135"/>
  <c r="AI401" i="19" s="1"/>
  <c r="AE68" i="134"/>
  <c r="H54" i="134"/>
  <c r="I50" i="134"/>
  <c r="AG68" i="134"/>
  <c r="AF68" i="134"/>
  <c r="Z64" i="134"/>
  <c r="J64" i="134"/>
  <c r="Y64" i="134"/>
  <c r="I64" i="134"/>
  <c r="X64" i="134"/>
  <c r="H64" i="134"/>
  <c r="S64" i="134"/>
  <c r="V64" i="134"/>
  <c r="F64" i="134"/>
  <c r="U64" i="134"/>
  <c r="E64" i="134"/>
  <c r="T64" i="134"/>
  <c r="AE64" i="134"/>
  <c r="O64" i="134"/>
  <c r="AH64" i="134"/>
  <c r="R64" i="134"/>
  <c r="AG64" i="134"/>
  <c r="Q64" i="134"/>
  <c r="AF64" i="134"/>
  <c r="P64" i="134"/>
  <c r="AA64" i="134"/>
  <c r="K64" i="134"/>
  <c r="AD64" i="134"/>
  <c r="N64" i="134"/>
  <c r="AC64" i="134"/>
  <c r="M64" i="134"/>
  <c r="AB64" i="134"/>
  <c r="L64" i="134"/>
  <c r="W64" i="134"/>
  <c r="G64" i="134"/>
  <c r="AD68" i="134"/>
  <c r="G55" i="134"/>
  <c r="AH68" i="134"/>
  <c r="AD55" i="130"/>
  <c r="AF55" i="131"/>
  <c r="AH102" i="133"/>
  <c r="AK382" i="19" s="1"/>
  <c r="AH104" i="133"/>
  <c r="AK384" i="19" s="1"/>
  <c r="AH105" i="133"/>
  <c r="AK385" i="19" s="1"/>
  <c r="AH106" i="133"/>
  <c r="AK386" i="19" s="1"/>
  <c r="AH103" i="133"/>
  <c r="AK383" i="19" s="1"/>
  <c r="AH105" i="125"/>
  <c r="AJ320" i="19" s="1"/>
  <c r="AE55" i="130"/>
  <c r="AF104" i="133"/>
  <c r="AI384" i="19" s="1"/>
  <c r="AF105" i="133"/>
  <c r="AI385" i="19" s="1"/>
  <c r="AF102" i="133"/>
  <c r="AI382" i="19" s="1"/>
  <c r="AF103" i="133"/>
  <c r="AI383" i="19" s="1"/>
  <c r="AF106" i="133"/>
  <c r="AI386" i="19" s="1"/>
  <c r="AE68" i="132"/>
  <c r="AG106" i="133"/>
  <c r="AJ386" i="19" s="1"/>
  <c r="AG103" i="133"/>
  <c r="AJ383" i="19" s="1"/>
  <c r="AG104" i="133"/>
  <c r="AJ384" i="19" s="1"/>
  <c r="AG102" i="133"/>
  <c r="AJ382" i="19" s="1"/>
  <c r="AG105" i="133"/>
  <c r="AJ385" i="19" s="1"/>
  <c r="G55" i="133"/>
  <c r="AE104" i="133"/>
  <c r="AH384" i="19" s="1"/>
  <c r="AE102" i="133"/>
  <c r="AH382" i="19" s="1"/>
  <c r="AE105" i="133"/>
  <c r="AH385" i="19" s="1"/>
  <c r="AE106" i="133"/>
  <c r="AH386" i="19" s="1"/>
  <c r="AE103" i="133"/>
  <c r="AH383" i="19" s="1"/>
  <c r="E103" i="133"/>
  <c r="H383" i="19" s="1"/>
  <c r="E104" i="133"/>
  <c r="H384" i="19" s="1"/>
  <c r="E102" i="133"/>
  <c r="H382" i="19" s="1"/>
  <c r="E105" i="133"/>
  <c r="H385" i="19" s="1"/>
  <c r="E106" i="133"/>
  <c r="H386" i="19" s="1"/>
  <c r="H54" i="133"/>
  <c r="I50" i="133"/>
  <c r="AF68" i="132"/>
  <c r="G22" i="132"/>
  <c r="D75" i="132"/>
  <c r="AH106" i="129"/>
  <c r="AK354" i="19" s="1"/>
  <c r="AH103" i="129"/>
  <c r="AK351" i="19" s="1"/>
  <c r="AH104" i="129"/>
  <c r="AK352" i="19" s="1"/>
  <c r="AH102" i="129"/>
  <c r="AK350" i="19" s="1"/>
  <c r="AH68" i="132"/>
  <c r="AF64" i="132"/>
  <c r="P64" i="132"/>
  <c r="AA64" i="132"/>
  <c r="K64" i="132"/>
  <c r="Z64" i="132"/>
  <c r="J64" i="132"/>
  <c r="Y64" i="132"/>
  <c r="I64" i="132"/>
  <c r="AB64" i="132"/>
  <c r="L64" i="132"/>
  <c r="W64" i="132"/>
  <c r="G64" i="132"/>
  <c r="V64" i="132"/>
  <c r="F64" i="132"/>
  <c r="U64" i="132"/>
  <c r="E64" i="132"/>
  <c r="X64" i="132"/>
  <c r="H64" i="132"/>
  <c r="S64" i="132"/>
  <c r="AH64" i="132"/>
  <c r="R64" i="132"/>
  <c r="AG64" i="132"/>
  <c r="Q64" i="132"/>
  <c r="AE64" i="132"/>
  <c r="AC64" i="132"/>
  <c r="O64" i="132"/>
  <c r="M64" i="132"/>
  <c r="AD64" i="132"/>
  <c r="T64" i="132"/>
  <c r="N64" i="132"/>
  <c r="AG68" i="132"/>
  <c r="AD68" i="132"/>
  <c r="AD55" i="131"/>
  <c r="F55" i="131"/>
  <c r="AH55" i="131"/>
  <c r="H55" i="131"/>
  <c r="AG102" i="131"/>
  <c r="AJ366" i="19" s="1"/>
  <c r="AG105" i="131"/>
  <c r="AJ369" i="19" s="1"/>
  <c r="AG106" i="131"/>
  <c r="AJ370" i="19" s="1"/>
  <c r="AG103" i="131"/>
  <c r="AJ367" i="19" s="1"/>
  <c r="AG104" i="131"/>
  <c r="AJ368" i="19" s="1"/>
  <c r="E102" i="131"/>
  <c r="H366" i="19" s="1"/>
  <c r="E105" i="131"/>
  <c r="H369" i="19" s="1"/>
  <c r="E106" i="131"/>
  <c r="H370" i="19" s="1"/>
  <c r="E103" i="131"/>
  <c r="H367" i="19" s="1"/>
  <c r="E104" i="131"/>
  <c r="H368" i="19" s="1"/>
  <c r="G104" i="131"/>
  <c r="J368" i="19" s="1"/>
  <c r="G102" i="131"/>
  <c r="J366" i="19" s="1"/>
  <c r="G105" i="131"/>
  <c r="J369" i="19" s="1"/>
  <c r="G106" i="131"/>
  <c r="J370" i="19" s="1"/>
  <c r="G103" i="131"/>
  <c r="J367" i="19" s="1"/>
  <c r="AE105" i="131"/>
  <c r="AH369" i="19" s="1"/>
  <c r="AE106" i="131"/>
  <c r="AH370" i="19" s="1"/>
  <c r="AE103" i="131"/>
  <c r="AH367" i="19" s="1"/>
  <c r="AE104" i="131"/>
  <c r="AH368" i="19" s="1"/>
  <c r="AE102" i="131"/>
  <c r="AH366" i="19" s="1"/>
  <c r="AF106" i="129"/>
  <c r="AI354" i="19" s="1"/>
  <c r="AF105" i="129"/>
  <c r="AI353" i="19" s="1"/>
  <c r="AF104" i="129"/>
  <c r="AI352" i="19" s="1"/>
  <c r="AF103" i="129"/>
  <c r="AI351" i="19" s="1"/>
  <c r="AF102" i="129"/>
  <c r="AI350" i="19" s="1"/>
  <c r="H54" i="130"/>
  <c r="I50" i="130"/>
  <c r="G55" i="130"/>
  <c r="F102" i="114"/>
  <c r="G172" i="19" s="1"/>
  <c r="I50" i="129"/>
  <c r="H54" i="129"/>
  <c r="F105" i="129"/>
  <c r="I353" i="19" s="1"/>
  <c r="F102" i="129"/>
  <c r="I350" i="19" s="1"/>
  <c r="F103" i="129"/>
  <c r="I351" i="19" s="1"/>
  <c r="F106" i="129"/>
  <c r="I354" i="19" s="1"/>
  <c r="F104" i="129"/>
  <c r="I352" i="19" s="1"/>
  <c r="AD106" i="129"/>
  <c r="AG354" i="19" s="1"/>
  <c r="AD104" i="129"/>
  <c r="AG352" i="19" s="1"/>
  <c r="AD105" i="129"/>
  <c r="AG353" i="19" s="1"/>
  <c r="AD102" i="129"/>
  <c r="AG350" i="19" s="1"/>
  <c r="AD103" i="129"/>
  <c r="AG351" i="19" s="1"/>
  <c r="G55" i="129"/>
  <c r="AE103" i="129"/>
  <c r="AH351" i="19" s="1"/>
  <c r="AE104" i="129"/>
  <c r="AH352" i="19" s="1"/>
  <c r="AE102" i="129"/>
  <c r="AH350" i="19" s="1"/>
  <c r="AE105" i="129"/>
  <c r="AH353" i="19" s="1"/>
  <c r="AE106" i="129"/>
  <c r="AH354" i="19" s="1"/>
  <c r="E106" i="129"/>
  <c r="H354" i="19" s="1"/>
  <c r="E103" i="129"/>
  <c r="H351" i="19" s="1"/>
  <c r="E104" i="129"/>
  <c r="H352" i="19" s="1"/>
  <c r="E102" i="129"/>
  <c r="H350" i="19" s="1"/>
  <c r="E105" i="129"/>
  <c r="H353" i="19" s="1"/>
  <c r="G55" i="128"/>
  <c r="H54" i="128"/>
  <c r="I50" i="128"/>
  <c r="F104" i="114"/>
  <c r="G174" i="19" s="1"/>
  <c r="F105" i="114"/>
  <c r="G175" i="19" s="1"/>
  <c r="F103" i="114"/>
  <c r="G173" i="19" s="1"/>
  <c r="AH102" i="125"/>
  <c r="AJ317" i="19" s="1"/>
  <c r="AH106" i="125"/>
  <c r="AJ321" i="19" s="1"/>
  <c r="AE105" i="123"/>
  <c r="AE106" i="123"/>
  <c r="AE103" i="123"/>
  <c r="F55" i="127"/>
  <c r="AH55" i="127"/>
  <c r="G55" i="122"/>
  <c r="G55" i="118"/>
  <c r="AD55" i="120"/>
  <c r="AE55" i="122"/>
  <c r="AD55" i="119"/>
  <c r="F55" i="122"/>
  <c r="F64" i="120"/>
  <c r="K64" i="120"/>
  <c r="H54" i="127"/>
  <c r="I50" i="127"/>
  <c r="AF102" i="127"/>
  <c r="AI334" i="19" s="1"/>
  <c r="AF103" i="127"/>
  <c r="AI335" i="19" s="1"/>
  <c r="AF106" i="127"/>
  <c r="AI338" i="19" s="1"/>
  <c r="AF104" i="127"/>
  <c r="AI336" i="19" s="1"/>
  <c r="AF105" i="127"/>
  <c r="AI337" i="19" s="1"/>
  <c r="E102" i="127"/>
  <c r="H334" i="19" s="1"/>
  <c r="E105" i="127"/>
  <c r="H337" i="19" s="1"/>
  <c r="E106" i="127"/>
  <c r="H338" i="19" s="1"/>
  <c r="E103" i="127"/>
  <c r="H335" i="19" s="1"/>
  <c r="E104" i="127"/>
  <c r="H336" i="19" s="1"/>
  <c r="G55" i="127"/>
  <c r="AD102" i="127"/>
  <c r="AG334" i="19" s="1"/>
  <c r="AD103" i="127"/>
  <c r="AG335" i="19" s="1"/>
  <c r="AD106" i="127"/>
  <c r="AG338" i="19" s="1"/>
  <c r="AD104" i="127"/>
  <c r="AG336" i="19" s="1"/>
  <c r="AD105" i="127"/>
  <c r="AG337" i="19" s="1"/>
  <c r="AE105" i="127"/>
  <c r="AH337" i="19" s="1"/>
  <c r="AE106" i="127"/>
  <c r="AH338" i="19" s="1"/>
  <c r="AE103" i="127"/>
  <c r="AH335" i="19" s="1"/>
  <c r="AE104" i="127"/>
  <c r="AH336" i="19" s="1"/>
  <c r="AE102" i="127"/>
  <c r="AH334" i="19" s="1"/>
  <c r="AG102" i="127"/>
  <c r="AJ334" i="19" s="1"/>
  <c r="AG105" i="127"/>
  <c r="AJ337" i="19" s="1"/>
  <c r="AG106" i="127"/>
  <c r="AJ338" i="19" s="1"/>
  <c r="AG103" i="127"/>
  <c r="AJ335" i="19" s="1"/>
  <c r="AG104" i="127"/>
  <c r="AJ336" i="19" s="1"/>
  <c r="AF55" i="126"/>
  <c r="E55" i="126"/>
  <c r="AG55" i="126"/>
  <c r="AD55" i="126"/>
  <c r="I54" i="126"/>
  <c r="J50" i="126"/>
  <c r="AE55" i="126"/>
  <c r="H55" i="126"/>
  <c r="F55" i="126"/>
  <c r="AH55" i="126"/>
  <c r="AG55" i="123"/>
  <c r="F64" i="122"/>
  <c r="F55" i="123"/>
  <c r="H55" i="121"/>
  <c r="E103" i="125"/>
  <c r="G318" i="19" s="1"/>
  <c r="E104" i="125"/>
  <c r="G319" i="19" s="1"/>
  <c r="E102" i="125"/>
  <c r="G317" i="19" s="1"/>
  <c r="E105" i="125"/>
  <c r="G320" i="19" s="1"/>
  <c r="E106" i="125"/>
  <c r="G321" i="19" s="1"/>
  <c r="H54" i="125"/>
  <c r="I50" i="125"/>
  <c r="AE104" i="125"/>
  <c r="AG319" i="19" s="1"/>
  <c r="AE102" i="125"/>
  <c r="AG317" i="19" s="1"/>
  <c r="AE105" i="125"/>
  <c r="AG320" i="19" s="1"/>
  <c r="AE106" i="125"/>
  <c r="AG321" i="19" s="1"/>
  <c r="AE103" i="125"/>
  <c r="AG318" i="19" s="1"/>
  <c r="AD104" i="125"/>
  <c r="AF319" i="19" s="1"/>
  <c r="AD105" i="125"/>
  <c r="AF320" i="19" s="1"/>
  <c r="AD102" i="125"/>
  <c r="AF317" i="19" s="1"/>
  <c r="AD103" i="125"/>
  <c r="AF318" i="19" s="1"/>
  <c r="AD106" i="125"/>
  <c r="AF321" i="19" s="1"/>
  <c r="AG106" i="125"/>
  <c r="AI321" i="19" s="1"/>
  <c r="AG103" i="125"/>
  <c r="AI318" i="19" s="1"/>
  <c r="AG104" i="125"/>
  <c r="AI319" i="19" s="1"/>
  <c r="AG102" i="125"/>
  <c r="AI317" i="19" s="1"/>
  <c r="AG105" i="125"/>
  <c r="AI320" i="19" s="1"/>
  <c r="G55" i="125"/>
  <c r="F102" i="125"/>
  <c r="H317" i="19" s="1"/>
  <c r="F103" i="125"/>
  <c r="H318" i="19" s="1"/>
  <c r="F106" i="125"/>
  <c r="H321" i="19" s="1"/>
  <c r="F104" i="125"/>
  <c r="H319" i="19" s="1"/>
  <c r="F105" i="125"/>
  <c r="H320" i="19" s="1"/>
  <c r="AH55" i="121"/>
  <c r="AF55" i="118"/>
  <c r="F55" i="119"/>
  <c r="AG104" i="117"/>
  <c r="F55" i="117"/>
  <c r="Q64" i="122"/>
  <c r="R64" i="122"/>
  <c r="AD106" i="121"/>
  <c r="AD102" i="121"/>
  <c r="AD104" i="121"/>
  <c r="AD105" i="121"/>
  <c r="AD103" i="121"/>
  <c r="AG68" i="124"/>
  <c r="AE64" i="122"/>
  <c r="AD68" i="124"/>
  <c r="AH68" i="124"/>
  <c r="AF68" i="124"/>
  <c r="H54" i="124"/>
  <c r="I50" i="124"/>
  <c r="AF55" i="123"/>
  <c r="T64" i="124"/>
  <c r="AE64" i="124"/>
  <c r="O64" i="124"/>
  <c r="AD64" i="124"/>
  <c r="N64" i="124"/>
  <c r="AC64" i="124"/>
  <c r="M64" i="124"/>
  <c r="AF64" i="124"/>
  <c r="P64" i="124"/>
  <c r="AA64" i="124"/>
  <c r="K64" i="124"/>
  <c r="Z64" i="124"/>
  <c r="J64" i="124"/>
  <c r="Y64" i="124"/>
  <c r="I64" i="124"/>
  <c r="AB64" i="124"/>
  <c r="L64" i="124"/>
  <c r="W64" i="124"/>
  <c r="G64" i="124"/>
  <c r="V64" i="124"/>
  <c r="F64" i="124"/>
  <c r="U64" i="124"/>
  <c r="E64" i="124"/>
  <c r="X64" i="124"/>
  <c r="H64" i="124"/>
  <c r="S64" i="124"/>
  <c r="AH64" i="124"/>
  <c r="R64" i="124"/>
  <c r="AG64" i="124"/>
  <c r="Q64" i="124"/>
  <c r="G55" i="124"/>
  <c r="AE68" i="124"/>
  <c r="AD64" i="122"/>
  <c r="T64" i="122"/>
  <c r="Z64" i="122"/>
  <c r="M64" i="122"/>
  <c r="AH55" i="123"/>
  <c r="V64" i="122"/>
  <c r="S64" i="122"/>
  <c r="P64" i="122"/>
  <c r="E55" i="123"/>
  <c r="AD55" i="123"/>
  <c r="AA64" i="122"/>
  <c r="G55" i="121"/>
  <c r="G55" i="123"/>
  <c r="AF55" i="121"/>
  <c r="AE105" i="121"/>
  <c r="AE106" i="121"/>
  <c r="AE102" i="121"/>
  <c r="AE104" i="121"/>
  <c r="AE103" i="121"/>
  <c r="AF64" i="122"/>
  <c r="J64" i="122"/>
  <c r="E55" i="121"/>
  <c r="AG103" i="121"/>
  <c r="AG104" i="121"/>
  <c r="AG102" i="121"/>
  <c r="AG105" i="121"/>
  <c r="AG106" i="121"/>
  <c r="H64" i="122"/>
  <c r="H54" i="123"/>
  <c r="I50" i="123"/>
  <c r="F55" i="121"/>
  <c r="O64" i="122"/>
  <c r="K64" i="122"/>
  <c r="E64" i="122"/>
  <c r="E55" i="120"/>
  <c r="AF55" i="119"/>
  <c r="T64" i="120"/>
  <c r="AC64" i="122"/>
  <c r="L64" i="122"/>
  <c r="Y64" i="122"/>
  <c r="AH64" i="122"/>
  <c r="I64" i="122"/>
  <c r="W64" i="122"/>
  <c r="N64" i="122"/>
  <c r="AB64" i="122"/>
  <c r="G64" i="122"/>
  <c r="AG64" i="122"/>
  <c r="U64" i="122"/>
  <c r="AD68" i="122"/>
  <c r="AE68" i="122"/>
  <c r="AF68" i="122"/>
  <c r="AG68" i="122"/>
  <c r="AH68" i="122"/>
  <c r="AG105" i="117"/>
  <c r="AG106" i="117"/>
  <c r="AG103" i="117"/>
  <c r="E55" i="118"/>
  <c r="E55" i="119"/>
  <c r="E103" i="119" s="1"/>
  <c r="R64" i="120"/>
  <c r="AD64" i="120"/>
  <c r="X64" i="120"/>
  <c r="W64" i="120"/>
  <c r="V64" i="120"/>
  <c r="AE55" i="117"/>
  <c r="AF55" i="120"/>
  <c r="O64" i="120"/>
  <c r="Q64" i="120"/>
  <c r="AH64" i="120"/>
  <c r="Z64" i="120"/>
  <c r="AC64" i="120"/>
  <c r="M64" i="120"/>
  <c r="AB64" i="120"/>
  <c r="J64" i="120"/>
  <c r="Y64" i="120"/>
  <c r="I64" i="120"/>
  <c r="P64" i="120"/>
  <c r="S64" i="120"/>
  <c r="U64" i="120"/>
  <c r="E64" i="120"/>
  <c r="N64" i="120"/>
  <c r="AH55" i="119"/>
  <c r="AG64" i="120"/>
  <c r="G64" i="120"/>
  <c r="AE64" i="120"/>
  <c r="AA64" i="120"/>
  <c r="AG55" i="119"/>
  <c r="D101" i="120"/>
  <c r="H54" i="120"/>
  <c r="I50" i="120"/>
  <c r="AF68" i="120"/>
  <c r="AG68" i="120"/>
  <c r="AE104" i="119"/>
  <c r="AE103" i="119"/>
  <c r="AE105" i="119"/>
  <c r="AE102" i="119"/>
  <c r="AE106" i="119"/>
  <c r="AD68" i="120"/>
  <c r="G55" i="120"/>
  <c r="AH68" i="120"/>
  <c r="AE68" i="120"/>
  <c r="G55" i="119"/>
  <c r="H54" i="119"/>
  <c r="I50" i="119"/>
  <c r="F104" i="105"/>
  <c r="G190" i="19" s="1"/>
  <c r="F105" i="105"/>
  <c r="G191" i="19" s="1"/>
  <c r="F106" i="105"/>
  <c r="G192" i="19" s="1"/>
  <c r="F103" i="105"/>
  <c r="G189" i="19" s="1"/>
  <c r="F102" i="105"/>
  <c r="G188" i="19" s="1"/>
  <c r="AH55" i="118"/>
  <c r="F55" i="118"/>
  <c r="AD55" i="118"/>
  <c r="I54" i="118"/>
  <c r="J50" i="118"/>
  <c r="H55" i="118"/>
  <c r="AF103" i="117"/>
  <c r="AF106" i="117"/>
  <c r="AF104" i="117"/>
  <c r="AF105" i="117"/>
  <c r="AF102" i="117"/>
  <c r="G102" i="117"/>
  <c r="G105" i="117"/>
  <c r="G106" i="117"/>
  <c r="G103" i="117"/>
  <c r="G104" i="117"/>
  <c r="E106" i="117"/>
  <c r="E103" i="117"/>
  <c r="E104" i="117"/>
  <c r="E102" i="117"/>
  <c r="E105" i="117"/>
  <c r="I54" i="117"/>
  <c r="J50" i="117"/>
  <c r="AH104" i="117"/>
  <c r="AH105" i="117"/>
  <c r="AH102" i="117"/>
  <c r="AH103" i="117"/>
  <c r="AH106" i="117"/>
  <c r="H55" i="117"/>
  <c r="AD106" i="117"/>
  <c r="AD104" i="117"/>
  <c r="AD105" i="117"/>
  <c r="AD102" i="117"/>
  <c r="AD103" i="117"/>
  <c r="AF55" i="116"/>
  <c r="AD55" i="116"/>
  <c r="AD103" i="106"/>
  <c r="AE205" i="19" s="1"/>
  <c r="AD106" i="106"/>
  <c r="AE208" i="19" s="1"/>
  <c r="AD104" i="106"/>
  <c r="AE206" i="19" s="1"/>
  <c r="E55" i="116"/>
  <c r="H54" i="116"/>
  <c r="I50" i="116"/>
  <c r="AD105" i="106"/>
  <c r="AE207" i="19" s="1"/>
  <c r="AH55" i="116"/>
  <c r="AG55" i="116"/>
  <c r="AE55" i="116"/>
  <c r="G55" i="116"/>
  <c r="G55" i="115"/>
  <c r="H54" i="115"/>
  <c r="I50" i="115"/>
  <c r="E106" i="105"/>
  <c r="F192" i="19" s="1"/>
  <c r="AD55" i="113"/>
  <c r="AH55" i="113"/>
  <c r="AE55" i="105"/>
  <c r="AE106" i="105" s="1"/>
  <c r="AF192" i="19" s="1"/>
  <c r="AE55" i="113"/>
  <c r="AG55" i="113"/>
  <c r="AF55" i="113"/>
  <c r="AF55" i="111"/>
  <c r="H55" i="114"/>
  <c r="AH102" i="114"/>
  <c r="AI172" i="19" s="1"/>
  <c r="AH103" i="114"/>
  <c r="AI173" i="19" s="1"/>
  <c r="AH106" i="114"/>
  <c r="AI176" i="19" s="1"/>
  <c r="AH104" i="114"/>
  <c r="AI174" i="19" s="1"/>
  <c r="AH105" i="114"/>
  <c r="AI175" i="19" s="1"/>
  <c r="AG55" i="111"/>
  <c r="AD55" i="104"/>
  <c r="AD102" i="104" s="1"/>
  <c r="AE156" i="19" s="1"/>
  <c r="I54" i="114"/>
  <c r="J50" i="114"/>
  <c r="AF104" i="114"/>
  <c r="AG174" i="19" s="1"/>
  <c r="AF105" i="114"/>
  <c r="AG175" i="19" s="1"/>
  <c r="AF102" i="114"/>
  <c r="AG172" i="19" s="1"/>
  <c r="AF103" i="114"/>
  <c r="AG173" i="19" s="1"/>
  <c r="AF106" i="114"/>
  <c r="AG176" i="19" s="1"/>
  <c r="AG103" i="114"/>
  <c r="AH173" i="19" s="1"/>
  <c r="AG104" i="114"/>
  <c r="AH174" i="19" s="1"/>
  <c r="AG102" i="114"/>
  <c r="AH172" i="19" s="1"/>
  <c r="AG105" i="114"/>
  <c r="AH175" i="19" s="1"/>
  <c r="AG106" i="114"/>
  <c r="AH176" i="19" s="1"/>
  <c r="G103" i="114"/>
  <c r="H173" i="19" s="1"/>
  <c r="G104" i="114"/>
  <c r="H174" i="19" s="1"/>
  <c r="G102" i="114"/>
  <c r="H172" i="19" s="1"/>
  <c r="G105" i="114"/>
  <c r="H175" i="19" s="1"/>
  <c r="G106" i="114"/>
  <c r="H176" i="19" s="1"/>
  <c r="AE102" i="114"/>
  <c r="AF172" i="19" s="1"/>
  <c r="AE105" i="114"/>
  <c r="AF175" i="19" s="1"/>
  <c r="AE106" i="114"/>
  <c r="AF176" i="19" s="1"/>
  <c r="AE103" i="114"/>
  <c r="AF173" i="19" s="1"/>
  <c r="AE104" i="114"/>
  <c r="AF174" i="19" s="1"/>
  <c r="AD105" i="114"/>
  <c r="AE175" i="19" s="1"/>
  <c r="AD102" i="114"/>
  <c r="AE172" i="19" s="1"/>
  <c r="AD103" i="114"/>
  <c r="AE173" i="19" s="1"/>
  <c r="AD106" i="114"/>
  <c r="AE176" i="19" s="1"/>
  <c r="AD104" i="114"/>
  <c r="AE174" i="19" s="1"/>
  <c r="AE55" i="111"/>
  <c r="AG68" i="113"/>
  <c r="AD68" i="113"/>
  <c r="AE64" i="113"/>
  <c r="O64" i="113"/>
  <c r="AH64" i="113"/>
  <c r="R64" i="113"/>
  <c r="Y64" i="113"/>
  <c r="I64" i="113"/>
  <c r="AF64" i="113"/>
  <c r="P64" i="113"/>
  <c r="AA64" i="113"/>
  <c r="K64" i="113"/>
  <c r="AD64" i="113"/>
  <c r="N64" i="113"/>
  <c r="U64" i="113"/>
  <c r="E64" i="113"/>
  <c r="AB64" i="113"/>
  <c r="L64" i="113"/>
  <c r="W64" i="113"/>
  <c r="G64" i="113"/>
  <c r="Z64" i="113"/>
  <c r="J64" i="113"/>
  <c r="AG64" i="113"/>
  <c r="Q64" i="113"/>
  <c r="X64" i="113"/>
  <c r="H64" i="113"/>
  <c r="S64" i="113"/>
  <c r="V64" i="113"/>
  <c r="F64" i="113"/>
  <c r="AC64" i="113"/>
  <c r="M64" i="113"/>
  <c r="T64" i="113"/>
  <c r="H54" i="113"/>
  <c r="I50" i="113"/>
  <c r="AE68" i="113"/>
  <c r="AH68" i="113"/>
  <c r="G55" i="113"/>
  <c r="AF68" i="113"/>
  <c r="H54" i="112"/>
  <c r="I50" i="112"/>
  <c r="G55" i="112"/>
  <c r="F55" i="104"/>
  <c r="F106" i="104" s="1"/>
  <c r="G160" i="19" s="1"/>
  <c r="E103" i="105"/>
  <c r="F189" i="19" s="1"/>
  <c r="AE55" i="109"/>
  <c r="E104" i="105"/>
  <c r="F190" i="19" s="1"/>
  <c r="E105" i="105"/>
  <c r="F191" i="19" s="1"/>
  <c r="E55" i="109"/>
  <c r="AE55" i="106"/>
  <c r="AE68" i="111"/>
  <c r="H54" i="111"/>
  <c r="I50" i="111"/>
  <c r="Z64" i="111"/>
  <c r="J64" i="111"/>
  <c r="AC64" i="111"/>
  <c r="M64" i="111"/>
  <c r="AF64" i="111"/>
  <c r="P64" i="111"/>
  <c r="S64" i="111"/>
  <c r="V64" i="111"/>
  <c r="F64" i="111"/>
  <c r="Y64" i="111"/>
  <c r="I64" i="111"/>
  <c r="AB64" i="111"/>
  <c r="L64" i="111"/>
  <c r="AE64" i="111"/>
  <c r="O64" i="111"/>
  <c r="AH64" i="111"/>
  <c r="R64" i="111"/>
  <c r="U64" i="111"/>
  <c r="E64" i="111"/>
  <c r="X64" i="111"/>
  <c r="H64" i="111"/>
  <c r="AA64" i="111"/>
  <c r="K64" i="111"/>
  <c r="AD64" i="111"/>
  <c r="N64" i="111"/>
  <c r="AG64" i="111"/>
  <c r="Q64" i="111"/>
  <c r="T64" i="111"/>
  <c r="W64" i="111"/>
  <c r="G64" i="111"/>
  <c r="G55" i="111"/>
  <c r="AH68" i="111"/>
  <c r="AG68" i="111"/>
  <c r="AF68" i="111"/>
  <c r="G22" i="111"/>
  <c r="D75" i="111"/>
  <c r="AD68" i="111"/>
  <c r="AH55" i="106"/>
  <c r="AD55" i="105"/>
  <c r="H55" i="110"/>
  <c r="I54" i="110"/>
  <c r="J50" i="110"/>
  <c r="H54" i="109"/>
  <c r="I50" i="109"/>
  <c r="E106" i="108"/>
  <c r="F224" i="19" s="1"/>
  <c r="E103" i="108"/>
  <c r="F221" i="19" s="1"/>
  <c r="E104" i="108"/>
  <c r="F222" i="19" s="1"/>
  <c r="E102" i="108"/>
  <c r="F220" i="19" s="1"/>
  <c r="E105" i="108"/>
  <c r="F223" i="19" s="1"/>
  <c r="G55" i="108"/>
  <c r="AD106" i="108"/>
  <c r="AE224" i="19" s="1"/>
  <c r="AD104" i="108"/>
  <c r="AE222" i="19" s="1"/>
  <c r="AD105" i="108"/>
  <c r="AE223" i="19" s="1"/>
  <c r="AD102" i="108"/>
  <c r="AE220" i="19" s="1"/>
  <c r="AD103" i="108"/>
  <c r="AE221" i="19" s="1"/>
  <c r="AG102" i="108"/>
  <c r="AH220" i="19" s="1"/>
  <c r="AG105" i="108"/>
  <c r="AH223" i="19" s="1"/>
  <c r="AG104" i="108"/>
  <c r="AH222" i="19" s="1"/>
  <c r="AG106" i="108"/>
  <c r="AH224" i="19" s="1"/>
  <c r="AG103" i="108"/>
  <c r="AH221" i="19" s="1"/>
  <c r="F105" i="108"/>
  <c r="G223" i="19" s="1"/>
  <c r="F102" i="108"/>
  <c r="G220" i="19" s="1"/>
  <c r="F106" i="108"/>
  <c r="G224" i="19" s="1"/>
  <c r="F104" i="108"/>
  <c r="G222" i="19" s="1"/>
  <c r="F103" i="108"/>
  <c r="G221" i="19" s="1"/>
  <c r="AF103" i="108"/>
  <c r="AG221" i="19" s="1"/>
  <c r="AF106" i="108"/>
  <c r="AG224" i="19" s="1"/>
  <c r="AF104" i="108"/>
  <c r="AG222" i="19" s="1"/>
  <c r="AF105" i="108"/>
  <c r="AG223" i="19" s="1"/>
  <c r="AF102" i="108"/>
  <c r="AG220" i="19" s="1"/>
  <c r="AE103" i="108"/>
  <c r="AF221" i="19" s="1"/>
  <c r="AE104" i="108"/>
  <c r="AF222" i="19" s="1"/>
  <c r="AE102" i="108"/>
  <c r="AF220" i="19" s="1"/>
  <c r="AE105" i="108"/>
  <c r="AF223" i="19" s="1"/>
  <c r="AE106" i="108"/>
  <c r="AF224" i="19" s="1"/>
  <c r="H54" i="108"/>
  <c r="I50" i="108"/>
  <c r="E102" i="106"/>
  <c r="F204" i="19" s="1"/>
  <c r="E103" i="106"/>
  <c r="F205" i="19" s="1"/>
  <c r="E104" i="106"/>
  <c r="F206" i="19" s="1"/>
  <c r="E106" i="106"/>
  <c r="F208" i="19" s="1"/>
  <c r="E105" i="106"/>
  <c r="F207" i="19" s="1"/>
  <c r="Z64" i="107"/>
  <c r="J64" i="107"/>
  <c r="Y64" i="107"/>
  <c r="I64" i="107"/>
  <c r="S64" i="107"/>
  <c r="L64" i="107"/>
  <c r="V64" i="107"/>
  <c r="F64" i="107"/>
  <c r="U64" i="107"/>
  <c r="E64" i="107"/>
  <c r="AE64" i="107"/>
  <c r="O64" i="107"/>
  <c r="AF64" i="107"/>
  <c r="AH64" i="107"/>
  <c r="R64" i="107"/>
  <c r="AG64" i="107"/>
  <c r="Q64" i="107"/>
  <c r="AA64" i="107"/>
  <c r="K64" i="107"/>
  <c r="X64" i="107"/>
  <c r="P64" i="107"/>
  <c r="AD64" i="107"/>
  <c r="N64" i="107"/>
  <c r="AC64" i="107"/>
  <c r="M64" i="107"/>
  <c r="W64" i="107"/>
  <c r="G64" i="107"/>
  <c r="AB64" i="107"/>
  <c r="H64" i="107"/>
  <c r="T64" i="107"/>
  <c r="AG68" i="107"/>
  <c r="I50" i="107"/>
  <c r="H54" i="107"/>
  <c r="AD68" i="107"/>
  <c r="G55" i="107"/>
  <c r="AH68" i="107"/>
  <c r="AF68" i="107"/>
  <c r="AE68" i="107"/>
  <c r="G55" i="106"/>
  <c r="AG102" i="106"/>
  <c r="AH204" i="19" s="1"/>
  <c r="AG105" i="106"/>
  <c r="AH207" i="19" s="1"/>
  <c r="AG106" i="106"/>
  <c r="AH208" i="19" s="1"/>
  <c r="AG103" i="106"/>
  <c r="AH205" i="19" s="1"/>
  <c r="AG104" i="106"/>
  <c r="AH206" i="19" s="1"/>
  <c r="F104" i="106"/>
  <c r="G206" i="19" s="1"/>
  <c r="F105" i="106"/>
  <c r="G207" i="19" s="1"/>
  <c r="F102" i="106"/>
  <c r="G204" i="19" s="1"/>
  <c r="F103" i="106"/>
  <c r="G205" i="19" s="1"/>
  <c r="F106" i="106"/>
  <c r="G208" i="19" s="1"/>
  <c r="I50" i="106"/>
  <c r="H54" i="106"/>
  <c r="AF102" i="106"/>
  <c r="AG204" i="19" s="1"/>
  <c r="AF103" i="106"/>
  <c r="AG205" i="19" s="1"/>
  <c r="AF106" i="106"/>
  <c r="AG208" i="19" s="1"/>
  <c r="AF104" i="106"/>
  <c r="AG206" i="19" s="1"/>
  <c r="AF105" i="106"/>
  <c r="AG207" i="19" s="1"/>
  <c r="AG102" i="105"/>
  <c r="AH188" i="19" s="1"/>
  <c r="AG105" i="105"/>
  <c r="AH191" i="19" s="1"/>
  <c r="AG106" i="105"/>
  <c r="AH192" i="19" s="1"/>
  <c r="AG104" i="105"/>
  <c r="AH190" i="19" s="1"/>
  <c r="AG103" i="105"/>
  <c r="AH189" i="19" s="1"/>
  <c r="I54" i="105"/>
  <c r="AF102" i="105"/>
  <c r="AG188" i="19" s="1"/>
  <c r="AF105" i="105"/>
  <c r="AG191" i="19" s="1"/>
  <c r="AF103" i="105"/>
  <c r="AG189" i="19" s="1"/>
  <c r="AF106" i="105"/>
  <c r="AG192" i="19" s="1"/>
  <c r="AF104" i="105"/>
  <c r="AG190" i="19" s="1"/>
  <c r="G104" i="105"/>
  <c r="H190" i="19" s="1"/>
  <c r="G105" i="105"/>
  <c r="H191" i="19" s="1"/>
  <c r="G103" i="105"/>
  <c r="H189" i="19" s="1"/>
  <c r="G106" i="105"/>
  <c r="H192" i="19" s="1"/>
  <c r="G102" i="105"/>
  <c r="H188" i="19" s="1"/>
  <c r="AH106" i="105"/>
  <c r="AI192" i="19" s="1"/>
  <c r="AH104" i="105"/>
  <c r="AI190" i="19" s="1"/>
  <c r="AH103" i="105"/>
  <c r="AI189" i="19" s="1"/>
  <c r="AH105" i="105"/>
  <c r="AI191" i="19" s="1"/>
  <c r="AH102" i="105"/>
  <c r="AI188" i="19" s="1"/>
  <c r="AF104" i="104"/>
  <c r="AG158" i="19" s="1"/>
  <c r="AF102" i="104"/>
  <c r="AG156" i="19" s="1"/>
  <c r="AF105" i="104"/>
  <c r="AG159" i="19" s="1"/>
  <c r="AF103" i="104"/>
  <c r="AG157" i="19" s="1"/>
  <c r="AF106" i="104"/>
  <c r="AG160" i="19" s="1"/>
  <c r="AG103" i="104"/>
  <c r="AH157" i="19" s="1"/>
  <c r="AG102" i="104"/>
  <c r="AH156" i="19" s="1"/>
  <c r="AG105" i="104"/>
  <c r="AH159" i="19" s="1"/>
  <c r="AG106" i="104"/>
  <c r="AH160" i="19" s="1"/>
  <c r="AG104" i="104"/>
  <c r="AH158" i="19" s="1"/>
  <c r="G103" i="104"/>
  <c r="H157" i="19" s="1"/>
  <c r="G106" i="104"/>
  <c r="H160" i="19" s="1"/>
  <c r="G102" i="104"/>
  <c r="H156" i="19" s="1"/>
  <c r="G104" i="104"/>
  <c r="H158" i="19" s="1"/>
  <c r="G105" i="104"/>
  <c r="H159" i="19" s="1"/>
  <c r="J50" i="104"/>
  <c r="I54" i="104"/>
  <c r="AE105" i="104"/>
  <c r="AF159" i="19" s="1"/>
  <c r="AE103" i="104"/>
  <c r="AF157" i="19" s="1"/>
  <c r="AE104" i="104"/>
  <c r="AF158" i="19" s="1"/>
  <c r="AE106" i="104"/>
  <c r="AF160" i="19" s="1"/>
  <c r="AE102" i="104"/>
  <c r="AF156" i="19" s="1"/>
  <c r="AH102" i="104"/>
  <c r="AI156" i="19" s="1"/>
  <c r="AH106" i="104"/>
  <c r="AI160" i="19" s="1"/>
  <c r="AH104" i="104"/>
  <c r="AI158" i="19" s="1"/>
  <c r="AH103" i="104"/>
  <c r="AI157" i="19" s="1"/>
  <c r="AH105" i="104"/>
  <c r="AI159" i="19" s="1"/>
  <c r="H55" i="104"/>
  <c r="E104" i="104"/>
  <c r="F158" i="19" s="1"/>
  <c r="E102" i="104"/>
  <c r="F156" i="19" s="1"/>
  <c r="E105" i="104"/>
  <c r="F159" i="19" s="1"/>
  <c r="E106" i="104"/>
  <c r="F160" i="19" s="1"/>
  <c r="E103" i="104"/>
  <c r="F157" i="19" s="1"/>
  <c r="AH55" i="103"/>
  <c r="G55" i="103"/>
  <c r="H54" i="103"/>
  <c r="I50" i="103"/>
  <c r="AH91" i="92"/>
  <c r="AH80" i="92" s="1"/>
  <c r="AH81" i="92" s="1"/>
  <c r="AE55" i="100"/>
  <c r="AD55" i="101"/>
  <c r="F55" i="101"/>
  <c r="F55" i="102"/>
  <c r="AD55" i="102"/>
  <c r="AF55" i="102"/>
  <c r="AH55" i="102"/>
  <c r="H54" i="102"/>
  <c r="I50" i="102"/>
  <c r="AG55" i="102"/>
  <c r="AE55" i="102"/>
  <c r="G55" i="102"/>
  <c r="E55" i="102"/>
  <c r="AH55" i="100"/>
  <c r="H55" i="101"/>
  <c r="AF55" i="99"/>
  <c r="N90" i="101"/>
  <c r="AG106" i="101"/>
  <c r="AG127" i="19" s="1"/>
  <c r="AG102" i="101"/>
  <c r="AG123" i="19" s="1"/>
  <c r="AG104" i="101"/>
  <c r="AG125" i="19" s="1"/>
  <c r="AG103" i="101"/>
  <c r="AG124" i="19" s="1"/>
  <c r="AG105" i="101"/>
  <c r="AG126" i="19" s="1"/>
  <c r="AF104" i="101"/>
  <c r="AF125" i="19" s="1"/>
  <c r="AF103" i="101"/>
  <c r="AF124" i="19" s="1"/>
  <c r="AF106" i="101"/>
  <c r="AF127" i="19" s="1"/>
  <c r="AF102" i="101"/>
  <c r="AF123" i="19" s="1"/>
  <c r="AF105" i="101"/>
  <c r="AF126" i="19" s="1"/>
  <c r="J50" i="101"/>
  <c r="I54" i="101"/>
  <c r="F55" i="100"/>
  <c r="F54" i="92"/>
  <c r="F55" i="92" s="1"/>
  <c r="I54" i="100"/>
  <c r="J50" i="100"/>
  <c r="H55" i="100"/>
  <c r="AD102" i="99"/>
  <c r="AD107" i="19" s="1"/>
  <c r="AD104" i="99"/>
  <c r="AD109" i="19" s="1"/>
  <c r="I54" i="99"/>
  <c r="J50" i="99"/>
  <c r="AG103" i="99"/>
  <c r="AG108" i="19" s="1"/>
  <c r="AG104" i="99"/>
  <c r="AG109" i="19" s="1"/>
  <c r="AG102" i="99"/>
  <c r="AG107" i="19" s="1"/>
  <c r="AG105" i="99"/>
  <c r="AG110" i="19" s="1"/>
  <c r="AG106" i="99"/>
  <c r="AG111" i="19" s="1"/>
  <c r="AH102" i="99"/>
  <c r="AH107" i="19" s="1"/>
  <c r="AH103" i="99"/>
  <c r="AH108" i="19" s="1"/>
  <c r="AH106" i="99"/>
  <c r="AH111" i="19" s="1"/>
  <c r="AH104" i="99"/>
  <c r="AH109" i="19" s="1"/>
  <c r="AH105" i="99"/>
  <c r="AH110" i="19" s="1"/>
  <c r="H55" i="99"/>
  <c r="AE54" i="92"/>
  <c r="AE55" i="92" s="1"/>
  <c r="G54" i="92"/>
  <c r="G55" i="92" s="1"/>
  <c r="K54" i="98"/>
  <c r="L50" i="98"/>
  <c r="AD64" i="98"/>
  <c r="N64" i="98"/>
  <c r="AG64" i="98"/>
  <c r="Q64" i="98"/>
  <c r="AB64" i="98"/>
  <c r="L64" i="98"/>
  <c r="K64" i="98"/>
  <c r="O64" i="98"/>
  <c r="Z64" i="98"/>
  <c r="J64" i="98"/>
  <c r="AC64" i="98"/>
  <c r="M64" i="98"/>
  <c r="X64" i="98"/>
  <c r="H64" i="98"/>
  <c r="W64" i="98"/>
  <c r="V64" i="98"/>
  <c r="F64" i="98"/>
  <c r="Y64" i="98"/>
  <c r="I64" i="98"/>
  <c r="T64" i="98"/>
  <c r="G64" i="98"/>
  <c r="AA64" i="98"/>
  <c r="AH64" i="98"/>
  <c r="U64" i="98"/>
  <c r="AF64" i="98"/>
  <c r="R64" i="98"/>
  <c r="E64" i="98"/>
  <c r="P64" i="98"/>
  <c r="S64" i="98"/>
  <c r="AE64" i="98"/>
  <c r="AG54" i="92"/>
  <c r="AG55" i="92" s="1"/>
  <c r="AD68" i="98"/>
  <c r="AH54" i="92"/>
  <c r="AH55" i="92" s="1"/>
  <c r="F55" i="97"/>
  <c r="AD54" i="92"/>
  <c r="AD55" i="92" s="1"/>
  <c r="AD106" i="97"/>
  <c r="AD95" i="19" s="1"/>
  <c r="AD104" i="97"/>
  <c r="AD93" i="19" s="1"/>
  <c r="AD105" i="97"/>
  <c r="AD94" i="19" s="1"/>
  <c r="AD102" i="97"/>
  <c r="AD91" i="19" s="1"/>
  <c r="AD103" i="97"/>
  <c r="AD92" i="19" s="1"/>
  <c r="AH104" i="97"/>
  <c r="AH93" i="19" s="1"/>
  <c r="AH105" i="97"/>
  <c r="AH94" i="19" s="1"/>
  <c r="AH102" i="97"/>
  <c r="AH91" i="19" s="1"/>
  <c r="AH103" i="97"/>
  <c r="AH92" i="19" s="1"/>
  <c r="AH106" i="97"/>
  <c r="AH95" i="19" s="1"/>
  <c r="AE103" i="97"/>
  <c r="AE92" i="19" s="1"/>
  <c r="AE104" i="97"/>
  <c r="AE93" i="19" s="1"/>
  <c r="AE102" i="97"/>
  <c r="AE91" i="19" s="1"/>
  <c r="AE105" i="97"/>
  <c r="AE94" i="19" s="1"/>
  <c r="AE106" i="97"/>
  <c r="AE95" i="19" s="1"/>
  <c r="D104" i="97"/>
  <c r="D93" i="19" s="1"/>
  <c r="D105" i="97"/>
  <c r="D94" i="19" s="1"/>
  <c r="D102" i="97"/>
  <c r="D91" i="19" s="1"/>
  <c r="D103" i="97"/>
  <c r="D92" i="19" s="1"/>
  <c r="D106" i="97"/>
  <c r="D95" i="19" s="1"/>
  <c r="AF103" i="97"/>
  <c r="AF92" i="19" s="1"/>
  <c r="AF106" i="97"/>
  <c r="AF95" i="19" s="1"/>
  <c r="AF104" i="97"/>
  <c r="AF93" i="19" s="1"/>
  <c r="AF105" i="97"/>
  <c r="AF94" i="19" s="1"/>
  <c r="AF102" i="97"/>
  <c r="AF91" i="19" s="1"/>
  <c r="AG102" i="97"/>
  <c r="AG91" i="19" s="1"/>
  <c r="AG105" i="97"/>
  <c r="AG94" i="19" s="1"/>
  <c r="AG106" i="97"/>
  <c r="AG95" i="19" s="1"/>
  <c r="AG103" i="97"/>
  <c r="AG92" i="19" s="1"/>
  <c r="AG104" i="97"/>
  <c r="AG93" i="19" s="1"/>
  <c r="I54" i="97"/>
  <c r="J50" i="97"/>
  <c r="H55" i="97"/>
  <c r="H54" i="96"/>
  <c r="I50" i="96"/>
  <c r="AF68" i="96"/>
  <c r="AD68" i="96"/>
  <c r="AG64" i="96"/>
  <c r="Q64" i="96"/>
  <c r="AF64" i="96"/>
  <c r="P64" i="96"/>
  <c r="AA64" i="96"/>
  <c r="K64" i="96"/>
  <c r="Z64" i="96"/>
  <c r="J64" i="96"/>
  <c r="AC64" i="96"/>
  <c r="M64" i="96"/>
  <c r="AB64" i="96"/>
  <c r="L64" i="96"/>
  <c r="W64" i="96"/>
  <c r="G64" i="96"/>
  <c r="V64" i="96"/>
  <c r="F64" i="96"/>
  <c r="Y64" i="96"/>
  <c r="I64" i="96"/>
  <c r="X64" i="96"/>
  <c r="H64" i="96"/>
  <c r="S64" i="96"/>
  <c r="AH64" i="96"/>
  <c r="R64" i="96"/>
  <c r="U64" i="96"/>
  <c r="E64" i="96"/>
  <c r="T64" i="96"/>
  <c r="AE64" i="96"/>
  <c r="O64" i="96"/>
  <c r="AD64" i="96"/>
  <c r="N64" i="96"/>
  <c r="AH68" i="96"/>
  <c r="G55" i="96"/>
  <c r="AF55" i="95"/>
  <c r="AH55" i="95"/>
  <c r="E55" i="95"/>
  <c r="AE55" i="95"/>
  <c r="G55" i="95"/>
  <c r="E54" i="92"/>
  <c r="E55" i="92" s="1"/>
  <c r="H54" i="95"/>
  <c r="I50" i="95"/>
  <c r="H54" i="94"/>
  <c r="I50" i="94"/>
  <c r="G55" i="94"/>
  <c r="U91" i="92"/>
  <c r="U80" i="92" s="1"/>
  <c r="U81" i="92" s="1"/>
  <c r="AG55" i="93"/>
  <c r="AD55" i="93"/>
  <c r="AF91" i="92"/>
  <c r="AF80" i="92" s="1"/>
  <c r="AF81" i="92" s="1"/>
  <c r="AF55" i="93"/>
  <c r="AH55" i="93"/>
  <c r="G55" i="93"/>
  <c r="H54" i="93"/>
  <c r="I50" i="93"/>
  <c r="AD91" i="92"/>
  <c r="AD80" i="92" s="1"/>
  <c r="AD81" i="92" s="1"/>
  <c r="AE91" i="92"/>
  <c r="AE80" i="92" s="1"/>
  <c r="AE81" i="92" s="1"/>
  <c r="T91" i="92"/>
  <c r="T80" i="92" s="1"/>
  <c r="T81" i="92" s="1"/>
  <c r="R91" i="92"/>
  <c r="R80" i="92" s="1"/>
  <c r="R81" i="92" s="1"/>
  <c r="Z91" i="92"/>
  <c r="Z80" i="92" s="1"/>
  <c r="Z81" i="92" s="1"/>
  <c r="AB91" i="92"/>
  <c r="AB80" i="92" s="1"/>
  <c r="AB81" i="92" s="1"/>
  <c r="AC91" i="92"/>
  <c r="AC80" i="92" s="1"/>
  <c r="AC81" i="92" s="1"/>
  <c r="W91" i="92"/>
  <c r="W80" i="92" s="1"/>
  <c r="W81" i="92" s="1"/>
  <c r="V91" i="92"/>
  <c r="V80" i="92" s="1"/>
  <c r="V81" i="92" s="1"/>
  <c r="X91" i="92"/>
  <c r="X80" i="92" s="1"/>
  <c r="X81" i="92" s="1"/>
  <c r="Y91" i="92"/>
  <c r="Y80" i="92" s="1"/>
  <c r="Y81" i="92" s="1"/>
  <c r="I50" i="92"/>
  <c r="I58" i="92" s="1"/>
  <c r="H54" i="92"/>
  <c r="B102" i="89"/>
  <c r="B103" i="89"/>
  <c r="B104" i="89"/>
  <c r="B105" i="89"/>
  <c r="B106" i="89"/>
  <c r="B101" i="89"/>
  <c r="Q61" i="89"/>
  <c r="R61" i="89"/>
  <c r="S61" i="89"/>
  <c r="T61" i="89"/>
  <c r="U61" i="89"/>
  <c r="V61" i="89"/>
  <c r="W61" i="89"/>
  <c r="X61" i="89"/>
  <c r="Y61" i="89"/>
  <c r="Z61" i="89"/>
  <c r="AA61" i="89"/>
  <c r="AB61" i="89"/>
  <c r="AC61" i="89"/>
  <c r="AD61" i="89"/>
  <c r="AE61" i="89"/>
  <c r="AF61" i="89"/>
  <c r="AG61" i="89"/>
  <c r="AH61" i="89"/>
  <c r="F61" i="89"/>
  <c r="G61" i="89"/>
  <c r="H61" i="89"/>
  <c r="I61" i="89"/>
  <c r="J61" i="89"/>
  <c r="K61" i="89"/>
  <c r="L61" i="89"/>
  <c r="M61" i="89"/>
  <c r="N61" i="89"/>
  <c r="O61" i="89"/>
  <c r="P61" i="89"/>
  <c r="E61" i="89"/>
  <c r="J50" i="160" l="1"/>
  <c r="J58" i="160" s="1"/>
  <c r="I58" i="160"/>
  <c r="I58" i="122"/>
  <c r="I54" i="122"/>
  <c r="I55" i="122" s="1"/>
  <c r="J50" i="122"/>
  <c r="I54" i="131"/>
  <c r="I55" i="131" s="1"/>
  <c r="J50" i="131"/>
  <c r="J50" i="105"/>
  <c r="H103" i="148"/>
  <c r="L496" i="19" s="1"/>
  <c r="H105" i="148"/>
  <c r="L498" i="19" s="1"/>
  <c r="I58" i="93"/>
  <c r="J58" i="110"/>
  <c r="I58" i="156"/>
  <c r="I54" i="156"/>
  <c r="I55" i="156" s="1"/>
  <c r="I106" i="156" s="1"/>
  <c r="N564" i="19" s="1"/>
  <c r="J50" i="156"/>
  <c r="I58" i="94"/>
  <c r="I58" i="107"/>
  <c r="I58" i="108"/>
  <c r="I58" i="124"/>
  <c r="J58" i="140"/>
  <c r="I58" i="113"/>
  <c r="I58" i="119"/>
  <c r="H104" i="144"/>
  <c r="L465" i="19" s="1"/>
  <c r="H105" i="144"/>
  <c r="L466" i="19" s="1"/>
  <c r="H103" i="144"/>
  <c r="L464" i="19" s="1"/>
  <c r="H102" i="144"/>
  <c r="L463" i="19" s="1"/>
  <c r="I58" i="121"/>
  <c r="J50" i="121"/>
  <c r="I54" i="121"/>
  <c r="I55" i="121" s="1"/>
  <c r="I58" i="96"/>
  <c r="J58" i="97"/>
  <c r="J58" i="99"/>
  <c r="J58" i="101"/>
  <c r="I58" i="106"/>
  <c r="J58" i="138"/>
  <c r="I58" i="139"/>
  <c r="I58" i="150"/>
  <c r="I58" i="102"/>
  <c r="I58" i="103"/>
  <c r="I58" i="116"/>
  <c r="J58" i="142"/>
  <c r="I58" i="95"/>
  <c r="L58" i="98"/>
  <c r="J58" i="100"/>
  <c r="J58" i="104"/>
  <c r="I58" i="125"/>
  <c r="I58" i="136"/>
  <c r="I58" i="143"/>
  <c r="H106" i="144"/>
  <c r="L467" i="19" s="1"/>
  <c r="I58" i="149"/>
  <c r="I58" i="151"/>
  <c r="I58" i="157"/>
  <c r="J58" i="152"/>
  <c r="I58" i="144"/>
  <c r="I54" i="144"/>
  <c r="I55" i="144" s="1"/>
  <c r="I105" i="144" s="1"/>
  <c r="M466" i="19" s="1"/>
  <c r="J50" i="144"/>
  <c r="I58" i="158"/>
  <c r="I54" i="158"/>
  <c r="I55" i="158" s="1"/>
  <c r="I106" i="158" s="1"/>
  <c r="N580" i="19" s="1"/>
  <c r="J50" i="158"/>
  <c r="I58" i="109"/>
  <c r="I58" i="111"/>
  <c r="J58" i="117"/>
  <c r="J58" i="118"/>
  <c r="I58" i="128"/>
  <c r="I58" i="129"/>
  <c r="I58" i="130"/>
  <c r="I58" i="133"/>
  <c r="I58" i="134"/>
  <c r="I58" i="145"/>
  <c r="I58" i="147"/>
  <c r="H102" i="148"/>
  <c r="L495" i="19" s="1"/>
  <c r="I58" i="154"/>
  <c r="J58" i="155"/>
  <c r="I58" i="159"/>
  <c r="I58" i="161"/>
  <c r="I58" i="163"/>
  <c r="I58" i="148"/>
  <c r="J50" i="148"/>
  <c r="I54" i="148"/>
  <c r="I55" i="148" s="1"/>
  <c r="I103" i="148" s="1"/>
  <c r="M496" i="19" s="1"/>
  <c r="I58" i="162"/>
  <c r="J50" i="162"/>
  <c r="I54" i="162"/>
  <c r="I55" i="162" s="1"/>
  <c r="I102" i="162" s="1"/>
  <c r="N608" i="19" s="1"/>
  <c r="I58" i="112"/>
  <c r="J58" i="114"/>
  <c r="I58" i="115"/>
  <c r="I58" i="120"/>
  <c r="I58" i="123"/>
  <c r="J58" i="126"/>
  <c r="I58" i="127"/>
  <c r="J58" i="135"/>
  <c r="I58" i="137"/>
  <c r="I57" i="137"/>
  <c r="I58" i="141"/>
  <c r="H106" i="148"/>
  <c r="L499" i="19" s="1"/>
  <c r="I58" i="153"/>
  <c r="I58" i="146"/>
  <c r="J50" i="146"/>
  <c r="I54" i="146"/>
  <c r="I55" i="146" s="1"/>
  <c r="I58" i="132"/>
  <c r="I54" i="132"/>
  <c r="I55" i="132" s="1"/>
  <c r="J50" i="132"/>
  <c r="G103" i="158"/>
  <c r="L577" i="19" s="1"/>
  <c r="H104" i="158"/>
  <c r="M578" i="19" s="1"/>
  <c r="G102" i="158"/>
  <c r="L576" i="19" s="1"/>
  <c r="G104" i="158"/>
  <c r="L578" i="19" s="1"/>
  <c r="G105" i="158"/>
  <c r="L579" i="19" s="1"/>
  <c r="G106" i="158"/>
  <c r="L580" i="19" s="1"/>
  <c r="AF101" i="161"/>
  <c r="AK599" i="19" s="1"/>
  <c r="AE101" i="161"/>
  <c r="AJ599" i="19" s="1"/>
  <c r="H106" i="158"/>
  <c r="M580" i="19" s="1"/>
  <c r="H105" i="158"/>
  <c r="M579" i="19" s="1"/>
  <c r="H103" i="158"/>
  <c r="M577" i="19" s="1"/>
  <c r="J50" i="163"/>
  <c r="I54" i="163"/>
  <c r="H55" i="163"/>
  <c r="E103" i="156"/>
  <c r="J561" i="19" s="1"/>
  <c r="D101" i="163"/>
  <c r="I615" i="19" s="1"/>
  <c r="E103" i="162"/>
  <c r="J609" i="19" s="1"/>
  <c r="E104" i="162"/>
  <c r="J610" i="19" s="1"/>
  <c r="E102" i="162"/>
  <c r="J608" i="19" s="1"/>
  <c r="E105" i="162"/>
  <c r="J611" i="19" s="1"/>
  <c r="E106" i="162"/>
  <c r="J612" i="19" s="1"/>
  <c r="F102" i="162"/>
  <c r="K608" i="19" s="1"/>
  <c r="F103" i="162"/>
  <c r="K609" i="19" s="1"/>
  <c r="F106" i="162"/>
  <c r="K612" i="19" s="1"/>
  <c r="F104" i="162"/>
  <c r="K610" i="19" s="1"/>
  <c r="F105" i="162"/>
  <c r="K611" i="19" s="1"/>
  <c r="AE104" i="162"/>
  <c r="AJ610" i="19" s="1"/>
  <c r="AE106" i="162"/>
  <c r="AJ612" i="19" s="1"/>
  <c r="AE102" i="162"/>
  <c r="AJ608" i="19" s="1"/>
  <c r="AE105" i="162"/>
  <c r="AJ611" i="19" s="1"/>
  <c r="AE103" i="162"/>
  <c r="AJ609" i="19" s="1"/>
  <c r="AG106" i="162"/>
  <c r="AL612" i="19" s="1"/>
  <c r="AG103" i="162"/>
  <c r="AL609" i="19" s="1"/>
  <c r="AG102" i="162"/>
  <c r="AL608" i="19" s="1"/>
  <c r="AG105" i="162"/>
  <c r="AL611" i="19" s="1"/>
  <c r="AG104" i="162"/>
  <c r="AL610" i="19" s="1"/>
  <c r="AH105" i="162"/>
  <c r="AM611" i="19" s="1"/>
  <c r="AH102" i="162"/>
  <c r="AM608" i="19" s="1"/>
  <c r="AH106" i="162"/>
  <c r="AM612" i="19" s="1"/>
  <c r="AH104" i="162"/>
  <c r="AM610" i="19" s="1"/>
  <c r="AH103" i="162"/>
  <c r="AM609" i="19" s="1"/>
  <c r="AD104" i="162"/>
  <c r="AI610" i="19" s="1"/>
  <c r="AD105" i="162"/>
  <c r="AI611" i="19" s="1"/>
  <c r="AD102" i="162"/>
  <c r="AI608" i="19" s="1"/>
  <c r="AD103" i="162"/>
  <c r="AI609" i="19" s="1"/>
  <c r="AD106" i="162"/>
  <c r="AI612" i="19" s="1"/>
  <c r="G105" i="162"/>
  <c r="L611" i="19" s="1"/>
  <c r="G106" i="162"/>
  <c r="L612" i="19" s="1"/>
  <c r="G103" i="162"/>
  <c r="L609" i="19" s="1"/>
  <c r="G104" i="162"/>
  <c r="L610" i="19" s="1"/>
  <c r="G102" i="162"/>
  <c r="L608" i="19" s="1"/>
  <c r="H102" i="162"/>
  <c r="M608" i="19" s="1"/>
  <c r="H105" i="162"/>
  <c r="M611" i="19" s="1"/>
  <c r="H103" i="162"/>
  <c r="M609" i="19" s="1"/>
  <c r="H106" i="162"/>
  <c r="M612" i="19" s="1"/>
  <c r="H104" i="162"/>
  <c r="M610" i="19" s="1"/>
  <c r="AF104" i="162"/>
  <c r="AK610" i="19" s="1"/>
  <c r="AF102" i="162"/>
  <c r="AK608" i="19" s="1"/>
  <c r="AF105" i="162"/>
  <c r="AK611" i="19" s="1"/>
  <c r="AF103" i="162"/>
  <c r="AK609" i="19" s="1"/>
  <c r="AF106" i="162"/>
  <c r="AK612" i="19" s="1"/>
  <c r="D101" i="161"/>
  <c r="I599" i="19" s="1"/>
  <c r="H55" i="161"/>
  <c r="E106" i="156"/>
  <c r="J564" i="19" s="1"/>
  <c r="E104" i="156"/>
  <c r="J562" i="19" s="1"/>
  <c r="E102" i="156"/>
  <c r="J560" i="19" s="1"/>
  <c r="I54" i="161"/>
  <c r="J50" i="161"/>
  <c r="I54" i="159"/>
  <c r="J50" i="159"/>
  <c r="AH105" i="158"/>
  <c r="AM579" i="19" s="1"/>
  <c r="AH102" i="158"/>
  <c r="AM576" i="19" s="1"/>
  <c r="AH106" i="158"/>
  <c r="AM580" i="19" s="1"/>
  <c r="AH103" i="158"/>
  <c r="AM577" i="19" s="1"/>
  <c r="AH104" i="158"/>
  <c r="AM578" i="19" s="1"/>
  <c r="I55" i="160"/>
  <c r="F105" i="142"/>
  <c r="J450" i="19" s="1"/>
  <c r="H55" i="159"/>
  <c r="AF106" i="158"/>
  <c r="AK580" i="19" s="1"/>
  <c r="AF102" i="158"/>
  <c r="AK576" i="19" s="1"/>
  <c r="AF103" i="158"/>
  <c r="AK577" i="19" s="1"/>
  <c r="AF105" i="158"/>
  <c r="AK579" i="19" s="1"/>
  <c r="AF104" i="158"/>
  <c r="AK578" i="19" s="1"/>
  <c r="AD106" i="158"/>
  <c r="AI580" i="19" s="1"/>
  <c r="AD103" i="158"/>
  <c r="AI577" i="19" s="1"/>
  <c r="AD102" i="158"/>
  <c r="AI576" i="19" s="1"/>
  <c r="AD104" i="158"/>
  <c r="AI578" i="19" s="1"/>
  <c r="AD105" i="158"/>
  <c r="AI579" i="19" s="1"/>
  <c r="J54" i="160"/>
  <c r="AG103" i="158"/>
  <c r="AL577" i="19" s="1"/>
  <c r="AG105" i="158"/>
  <c r="AL579" i="19" s="1"/>
  <c r="AG106" i="158"/>
  <c r="AL580" i="19" s="1"/>
  <c r="AG104" i="158"/>
  <c r="AL578" i="19" s="1"/>
  <c r="AG102" i="158"/>
  <c r="AL576" i="19" s="1"/>
  <c r="H103" i="160"/>
  <c r="M593" i="19" s="1"/>
  <c r="H106" i="160"/>
  <c r="M596" i="19" s="1"/>
  <c r="H104" i="160"/>
  <c r="M594" i="19" s="1"/>
  <c r="H105" i="160"/>
  <c r="M595" i="19" s="1"/>
  <c r="H102" i="160"/>
  <c r="M592" i="19" s="1"/>
  <c r="E106" i="158"/>
  <c r="J580" i="19" s="1"/>
  <c r="E104" i="158"/>
  <c r="J578" i="19" s="1"/>
  <c r="E102" i="158"/>
  <c r="J576" i="19" s="1"/>
  <c r="E103" i="158"/>
  <c r="J577" i="19" s="1"/>
  <c r="E105" i="158"/>
  <c r="J579" i="19" s="1"/>
  <c r="AG68" i="157"/>
  <c r="D101" i="159"/>
  <c r="I583" i="19" s="1"/>
  <c r="D101" i="157"/>
  <c r="I567" i="19" s="1"/>
  <c r="J50" i="157"/>
  <c r="I54" i="157"/>
  <c r="H55" i="157"/>
  <c r="F102" i="156"/>
  <c r="K560" i="19" s="1"/>
  <c r="F103" i="156"/>
  <c r="K561" i="19" s="1"/>
  <c r="F106" i="156"/>
  <c r="K564" i="19" s="1"/>
  <c r="F104" i="156"/>
  <c r="K562" i="19" s="1"/>
  <c r="F105" i="156"/>
  <c r="K563" i="19" s="1"/>
  <c r="AH102" i="156"/>
  <c r="AM560" i="19" s="1"/>
  <c r="AH105" i="156"/>
  <c r="AM563" i="19" s="1"/>
  <c r="AH106" i="156"/>
  <c r="AM564" i="19" s="1"/>
  <c r="AH104" i="156"/>
  <c r="AM562" i="19" s="1"/>
  <c r="AH103" i="156"/>
  <c r="AM561" i="19" s="1"/>
  <c r="F103" i="137"/>
  <c r="D101" i="155"/>
  <c r="I551" i="19" s="1"/>
  <c r="AH106" i="154"/>
  <c r="AM548" i="19" s="1"/>
  <c r="AH103" i="154"/>
  <c r="AM545" i="19" s="1"/>
  <c r="AH102" i="154"/>
  <c r="AM544" i="19" s="1"/>
  <c r="AH105" i="154"/>
  <c r="AM547" i="19" s="1"/>
  <c r="AH104" i="154"/>
  <c r="AM546" i="19" s="1"/>
  <c r="I55" i="155"/>
  <c r="AE106" i="154"/>
  <c r="AJ548" i="19" s="1"/>
  <c r="AE105" i="154"/>
  <c r="AJ547" i="19" s="1"/>
  <c r="AE104" i="154"/>
  <c r="AJ546" i="19" s="1"/>
  <c r="AE103" i="154"/>
  <c r="AJ545" i="19" s="1"/>
  <c r="AE102" i="154"/>
  <c r="AJ544" i="19" s="1"/>
  <c r="AD102" i="154"/>
  <c r="AI544" i="19" s="1"/>
  <c r="AD106" i="154"/>
  <c r="AI548" i="19" s="1"/>
  <c r="AD105" i="154"/>
  <c r="AI547" i="19" s="1"/>
  <c r="AD104" i="154"/>
  <c r="AI546" i="19" s="1"/>
  <c r="AD103" i="154"/>
  <c r="AI545" i="19" s="1"/>
  <c r="K50" i="155"/>
  <c r="J54" i="155"/>
  <c r="I54" i="154"/>
  <c r="J50" i="154"/>
  <c r="G104" i="154"/>
  <c r="L546" i="19" s="1"/>
  <c r="G102" i="154"/>
  <c r="L544" i="19" s="1"/>
  <c r="G105" i="154"/>
  <c r="L547" i="19" s="1"/>
  <c r="G106" i="154"/>
  <c r="L548" i="19" s="1"/>
  <c r="G103" i="154"/>
  <c r="L545" i="19" s="1"/>
  <c r="H55" i="154"/>
  <c r="F104" i="142"/>
  <c r="J449" i="19" s="1"/>
  <c r="D101" i="153"/>
  <c r="I535" i="19" s="1"/>
  <c r="I54" i="153"/>
  <c r="J50" i="153"/>
  <c r="H55" i="153"/>
  <c r="AG103" i="137"/>
  <c r="AG104" i="137"/>
  <c r="AG102" i="137"/>
  <c r="F106" i="152"/>
  <c r="K532" i="19" s="1"/>
  <c r="F105" i="152"/>
  <c r="K531" i="19" s="1"/>
  <c r="F104" i="152"/>
  <c r="K530" i="19" s="1"/>
  <c r="F103" i="152"/>
  <c r="K529" i="19" s="1"/>
  <c r="F102" i="152"/>
  <c r="K528" i="19" s="1"/>
  <c r="AG106" i="137"/>
  <c r="AE103" i="146"/>
  <c r="AI480" i="19" s="1"/>
  <c r="H106" i="146"/>
  <c r="L483" i="19" s="1"/>
  <c r="AG106" i="146"/>
  <c r="AK483" i="19" s="1"/>
  <c r="I55" i="152"/>
  <c r="F102" i="137"/>
  <c r="AG105" i="146"/>
  <c r="AK482" i="19" s="1"/>
  <c r="AE102" i="146"/>
  <c r="AI479" i="19" s="1"/>
  <c r="AE105" i="146"/>
  <c r="AI482" i="19" s="1"/>
  <c r="H102" i="152"/>
  <c r="M528" i="19" s="1"/>
  <c r="H103" i="152"/>
  <c r="M529" i="19" s="1"/>
  <c r="H106" i="152"/>
  <c r="M532" i="19" s="1"/>
  <c r="H104" i="152"/>
  <c r="M530" i="19" s="1"/>
  <c r="H105" i="152"/>
  <c r="M531" i="19" s="1"/>
  <c r="F105" i="137"/>
  <c r="AG102" i="146"/>
  <c r="AK479" i="19" s="1"/>
  <c r="AE106" i="146"/>
  <c r="AI483" i="19" s="1"/>
  <c r="AH104" i="127"/>
  <c r="AK336" i="19" s="1"/>
  <c r="F106" i="137"/>
  <c r="AG104" i="146"/>
  <c r="AK481" i="19" s="1"/>
  <c r="J54" i="152"/>
  <c r="K50" i="152"/>
  <c r="F106" i="142"/>
  <c r="J451" i="19" s="1"/>
  <c r="H105" i="146"/>
  <c r="L482" i="19" s="1"/>
  <c r="H103" i="146"/>
  <c r="L480" i="19" s="1"/>
  <c r="F103" i="142"/>
  <c r="J448" i="19" s="1"/>
  <c r="H102" i="146"/>
  <c r="L479" i="19" s="1"/>
  <c r="G106" i="142"/>
  <c r="K451" i="19" s="1"/>
  <c r="D101" i="151"/>
  <c r="H518" i="19" s="1"/>
  <c r="I54" i="151"/>
  <c r="J50" i="151"/>
  <c r="H55" i="151"/>
  <c r="I54" i="150"/>
  <c r="J50" i="150"/>
  <c r="G104" i="150"/>
  <c r="K513" i="19" s="1"/>
  <c r="G102" i="150"/>
  <c r="K511" i="19" s="1"/>
  <c r="G105" i="150"/>
  <c r="K514" i="19" s="1"/>
  <c r="G106" i="150"/>
  <c r="K515" i="19" s="1"/>
  <c r="G103" i="150"/>
  <c r="K512" i="19" s="1"/>
  <c r="H55" i="150"/>
  <c r="I54" i="149"/>
  <c r="J50" i="149"/>
  <c r="AF103" i="131"/>
  <c r="AI367" i="19" s="1"/>
  <c r="H55" i="149"/>
  <c r="D101" i="149"/>
  <c r="H502" i="19" s="1"/>
  <c r="F104" i="133"/>
  <c r="I384" i="19" s="1"/>
  <c r="G102" i="142"/>
  <c r="K447" i="19" s="1"/>
  <c r="G105" i="142"/>
  <c r="K450" i="19" s="1"/>
  <c r="G104" i="142"/>
  <c r="K449" i="19" s="1"/>
  <c r="AF104" i="142"/>
  <c r="AJ449" i="19" s="1"/>
  <c r="AF105" i="142"/>
  <c r="AJ450" i="19" s="1"/>
  <c r="AF106" i="142"/>
  <c r="AJ451" i="19" s="1"/>
  <c r="AF103" i="142"/>
  <c r="AJ448" i="19" s="1"/>
  <c r="AF102" i="142"/>
  <c r="AJ447" i="19" s="1"/>
  <c r="D101" i="147"/>
  <c r="H486" i="19" s="1"/>
  <c r="H55" i="147"/>
  <c r="AF102" i="131"/>
  <c r="AI366" i="19" s="1"/>
  <c r="F106" i="133"/>
  <c r="I386" i="19" s="1"/>
  <c r="AF105" i="131"/>
  <c r="AI369" i="19" s="1"/>
  <c r="F103" i="133"/>
  <c r="I383" i="19" s="1"/>
  <c r="AF106" i="131"/>
  <c r="AI370" i="19" s="1"/>
  <c r="F105" i="133"/>
  <c r="I385" i="19" s="1"/>
  <c r="F102" i="133"/>
  <c r="I382" i="19" s="1"/>
  <c r="I54" i="147"/>
  <c r="J50" i="147"/>
  <c r="AE103" i="142"/>
  <c r="AI448" i="19" s="1"/>
  <c r="AE105" i="142"/>
  <c r="AI450" i="19" s="1"/>
  <c r="AE102" i="142"/>
  <c r="AI447" i="19" s="1"/>
  <c r="AE106" i="142"/>
  <c r="AI451" i="19" s="1"/>
  <c r="AE104" i="142"/>
  <c r="AI449" i="19" s="1"/>
  <c r="H55" i="145"/>
  <c r="D101" i="145"/>
  <c r="H470" i="19" s="1"/>
  <c r="F104" i="117"/>
  <c r="F105" i="117"/>
  <c r="AF104" i="131"/>
  <c r="AI368" i="19" s="1"/>
  <c r="I54" i="145"/>
  <c r="J50" i="145"/>
  <c r="AG103" i="144"/>
  <c r="AK464" i="19" s="1"/>
  <c r="AG104" i="144"/>
  <c r="AK465" i="19" s="1"/>
  <c r="AG102" i="144"/>
  <c r="AK463" i="19" s="1"/>
  <c r="AG105" i="144"/>
  <c r="AK466" i="19" s="1"/>
  <c r="AG106" i="144"/>
  <c r="AK467" i="19" s="1"/>
  <c r="AD105" i="144"/>
  <c r="AH466" i="19" s="1"/>
  <c r="AD102" i="144"/>
  <c r="AH463" i="19" s="1"/>
  <c r="AD103" i="144"/>
  <c r="AH464" i="19" s="1"/>
  <c r="AD106" i="144"/>
  <c r="AH467" i="19" s="1"/>
  <c r="AD104" i="144"/>
  <c r="AH465" i="19" s="1"/>
  <c r="F106" i="144"/>
  <c r="J467" i="19" s="1"/>
  <c r="F104" i="144"/>
  <c r="J465" i="19" s="1"/>
  <c r="F105" i="144"/>
  <c r="J466" i="19" s="1"/>
  <c r="F102" i="144"/>
  <c r="J463" i="19" s="1"/>
  <c r="F103" i="144"/>
  <c r="J464" i="19" s="1"/>
  <c r="AF104" i="144"/>
  <c r="AJ465" i="19" s="1"/>
  <c r="AF105" i="144"/>
  <c r="AJ466" i="19" s="1"/>
  <c r="AF102" i="144"/>
  <c r="AJ463" i="19" s="1"/>
  <c r="AF103" i="144"/>
  <c r="AJ464" i="19" s="1"/>
  <c r="AF106" i="144"/>
  <c r="AJ467" i="19" s="1"/>
  <c r="AH102" i="144"/>
  <c r="AL463" i="19" s="1"/>
  <c r="AH103" i="144"/>
  <c r="AL464" i="19" s="1"/>
  <c r="AH106" i="144"/>
  <c r="AL467" i="19" s="1"/>
  <c r="AH104" i="144"/>
  <c r="AL465" i="19" s="1"/>
  <c r="AH105" i="144"/>
  <c r="AL466" i="19" s="1"/>
  <c r="G103" i="144"/>
  <c r="K464" i="19" s="1"/>
  <c r="G104" i="144"/>
  <c r="K465" i="19" s="1"/>
  <c r="G102" i="144"/>
  <c r="K463" i="19" s="1"/>
  <c r="G105" i="144"/>
  <c r="K466" i="19" s="1"/>
  <c r="G106" i="144"/>
  <c r="K467" i="19" s="1"/>
  <c r="E102" i="144"/>
  <c r="I463" i="19" s="1"/>
  <c r="E105" i="144"/>
  <c r="I466" i="19" s="1"/>
  <c r="E106" i="144"/>
  <c r="I467" i="19" s="1"/>
  <c r="E103" i="144"/>
  <c r="I464" i="19" s="1"/>
  <c r="E104" i="144"/>
  <c r="I465" i="19" s="1"/>
  <c r="AE102" i="144"/>
  <c r="AI463" i="19" s="1"/>
  <c r="AE105" i="144"/>
  <c r="AI466" i="19" s="1"/>
  <c r="AE106" i="144"/>
  <c r="AI467" i="19" s="1"/>
  <c r="AE103" i="144"/>
  <c r="AI464" i="19" s="1"/>
  <c r="AE104" i="144"/>
  <c r="AI465" i="19" s="1"/>
  <c r="D101" i="143"/>
  <c r="H454" i="19" s="1"/>
  <c r="I54" i="143"/>
  <c r="J50" i="143"/>
  <c r="H55" i="143"/>
  <c r="I55" i="142"/>
  <c r="H104" i="142"/>
  <c r="L449" i="19" s="1"/>
  <c r="H102" i="142"/>
  <c r="L447" i="19" s="1"/>
  <c r="H105" i="142"/>
  <c r="L450" i="19" s="1"/>
  <c r="H103" i="142"/>
  <c r="L448" i="19" s="1"/>
  <c r="H106" i="142"/>
  <c r="L451" i="19" s="1"/>
  <c r="J54" i="142"/>
  <c r="K50" i="142"/>
  <c r="D101" i="141"/>
  <c r="H438" i="19" s="1"/>
  <c r="H55" i="141"/>
  <c r="I54" i="141"/>
  <c r="J50" i="141"/>
  <c r="AH105" i="140"/>
  <c r="AL434" i="19" s="1"/>
  <c r="AH102" i="140"/>
  <c r="AL431" i="19" s="1"/>
  <c r="AH103" i="140"/>
  <c r="AL432" i="19" s="1"/>
  <c r="AH106" i="140"/>
  <c r="AL435" i="19" s="1"/>
  <c r="AH104" i="140"/>
  <c r="AL433" i="19" s="1"/>
  <c r="D104" i="140"/>
  <c r="H433" i="19" s="1"/>
  <c r="D105" i="140"/>
  <c r="H434" i="19" s="1"/>
  <c r="D102" i="140"/>
  <c r="H431" i="19" s="1"/>
  <c r="D103" i="140"/>
  <c r="H432" i="19" s="1"/>
  <c r="D106" i="140"/>
  <c r="H435" i="19" s="1"/>
  <c r="AE104" i="140"/>
  <c r="AI433" i="19" s="1"/>
  <c r="AE102" i="140"/>
  <c r="AI431" i="19" s="1"/>
  <c r="AE105" i="140"/>
  <c r="AI434" i="19" s="1"/>
  <c r="AE106" i="140"/>
  <c r="AI435" i="19" s="1"/>
  <c r="AE103" i="140"/>
  <c r="AI432" i="19" s="1"/>
  <c r="I55" i="140"/>
  <c r="AG106" i="140"/>
  <c r="AK435" i="19" s="1"/>
  <c r="AG103" i="140"/>
  <c r="AK432" i="19" s="1"/>
  <c r="AG104" i="140"/>
  <c r="AK433" i="19" s="1"/>
  <c r="AG102" i="140"/>
  <c r="AK431" i="19" s="1"/>
  <c r="AG105" i="140"/>
  <c r="AK434" i="19" s="1"/>
  <c r="J54" i="140"/>
  <c r="K50" i="140"/>
  <c r="AE104" i="117"/>
  <c r="AE106" i="117"/>
  <c r="AE103" i="117"/>
  <c r="AE105" i="117"/>
  <c r="AE102" i="117"/>
  <c r="AE101" i="132"/>
  <c r="AH373" i="19" s="1"/>
  <c r="AF106" i="119"/>
  <c r="AD105" i="119"/>
  <c r="F105" i="127"/>
  <c r="I337" i="19" s="1"/>
  <c r="AD106" i="119"/>
  <c r="F103" i="119"/>
  <c r="D101" i="139"/>
  <c r="G421" i="19" s="1"/>
  <c r="I54" i="139"/>
  <c r="J50" i="139"/>
  <c r="H55" i="139"/>
  <c r="F106" i="119"/>
  <c r="F103" i="104"/>
  <c r="G157" i="19" s="1"/>
  <c r="F105" i="119"/>
  <c r="F102" i="119"/>
  <c r="F104" i="119"/>
  <c r="AG72" i="137"/>
  <c r="AG83" i="137" s="1"/>
  <c r="AG101" i="137" s="1"/>
  <c r="J54" i="138"/>
  <c r="K50" i="138"/>
  <c r="H103" i="138"/>
  <c r="K415" i="19" s="1"/>
  <c r="H106" i="138"/>
  <c r="K418" i="19" s="1"/>
  <c r="H104" i="138"/>
  <c r="K416" i="19" s="1"/>
  <c r="H105" i="138"/>
  <c r="K417" i="19" s="1"/>
  <c r="H102" i="138"/>
  <c r="K414" i="19" s="1"/>
  <c r="I55" i="138"/>
  <c r="AE102" i="137"/>
  <c r="AE106" i="137"/>
  <c r="AE105" i="137"/>
  <c r="AE104" i="137"/>
  <c r="AE103" i="137"/>
  <c r="E103" i="137"/>
  <c r="C103" i="137" s="1"/>
  <c r="E102" i="137"/>
  <c r="C102" i="137" s="1"/>
  <c r="E106" i="137"/>
  <c r="C106" i="137" s="1"/>
  <c r="E105" i="137"/>
  <c r="C105" i="137" s="1"/>
  <c r="E104" i="137"/>
  <c r="C104" i="137" s="1"/>
  <c r="AD102" i="137"/>
  <c r="AD105" i="137"/>
  <c r="AD106" i="137"/>
  <c r="AD103" i="137"/>
  <c r="AD104" i="137"/>
  <c r="AE70" i="137"/>
  <c r="AE72" i="137" s="1"/>
  <c r="AE83" i="137" s="1"/>
  <c r="AE101" i="137" s="1"/>
  <c r="AE68" i="137"/>
  <c r="AD70" i="137"/>
  <c r="AD72" i="137" s="1"/>
  <c r="AD83" i="137" s="1"/>
  <c r="AD101" i="137" s="1"/>
  <c r="AD68" i="137"/>
  <c r="AH106" i="137"/>
  <c r="AH103" i="137"/>
  <c r="AH105" i="137"/>
  <c r="AH104" i="137"/>
  <c r="AH102" i="137"/>
  <c r="AH70" i="137"/>
  <c r="AH72" i="137" s="1"/>
  <c r="AH83" i="137" s="1"/>
  <c r="AH101" i="137" s="1"/>
  <c r="AH68" i="137"/>
  <c r="H59" i="137"/>
  <c r="H63" i="137" s="1"/>
  <c r="H65" i="137" s="1"/>
  <c r="H55" i="137"/>
  <c r="I54" i="137"/>
  <c r="J50" i="137"/>
  <c r="D84" i="137"/>
  <c r="J36" i="137"/>
  <c r="D101" i="137"/>
  <c r="C101" i="137" s="1"/>
  <c r="C108" i="137" s="1"/>
  <c r="G104" i="137"/>
  <c r="G102" i="137"/>
  <c r="G105" i="137"/>
  <c r="G106" i="137"/>
  <c r="G103" i="137"/>
  <c r="E92" i="137"/>
  <c r="E66" i="137" s="1"/>
  <c r="E67" i="137" s="1"/>
  <c r="D101" i="136"/>
  <c r="G405" i="19" s="1"/>
  <c r="I54" i="136"/>
  <c r="J50" i="136"/>
  <c r="H55" i="136"/>
  <c r="I55" i="135"/>
  <c r="J54" i="135"/>
  <c r="K50" i="135"/>
  <c r="H104" i="135"/>
  <c r="K400" i="19" s="1"/>
  <c r="H105" i="135"/>
  <c r="K401" i="19" s="1"/>
  <c r="H102" i="135"/>
  <c r="K398" i="19" s="1"/>
  <c r="H103" i="135"/>
  <c r="K399" i="19" s="1"/>
  <c r="H106" i="135"/>
  <c r="K402" i="19" s="1"/>
  <c r="J50" i="134"/>
  <c r="I54" i="134"/>
  <c r="D101" i="134"/>
  <c r="G389" i="19" s="1"/>
  <c r="H55" i="134"/>
  <c r="I54" i="133"/>
  <c r="J50" i="133"/>
  <c r="H55" i="133"/>
  <c r="G105" i="133"/>
  <c r="J385" i="19" s="1"/>
  <c r="G106" i="133"/>
  <c r="J386" i="19" s="1"/>
  <c r="G103" i="133"/>
  <c r="J383" i="19" s="1"/>
  <c r="G104" i="133"/>
  <c r="J384" i="19" s="1"/>
  <c r="G102" i="133"/>
  <c r="J382" i="19" s="1"/>
  <c r="D101" i="132"/>
  <c r="G373" i="19" s="1"/>
  <c r="F104" i="131"/>
  <c r="I368" i="19" s="1"/>
  <c r="F103" i="131"/>
  <c r="I367" i="19" s="1"/>
  <c r="F102" i="131"/>
  <c r="I366" i="19" s="1"/>
  <c r="F105" i="131"/>
  <c r="I369" i="19" s="1"/>
  <c r="F106" i="131"/>
  <c r="I370" i="19" s="1"/>
  <c r="AH106" i="131"/>
  <c r="AK370" i="19" s="1"/>
  <c r="AH103" i="131"/>
  <c r="AK367" i="19" s="1"/>
  <c r="AH105" i="131"/>
  <c r="AK369" i="19" s="1"/>
  <c r="AH104" i="131"/>
  <c r="AK368" i="19" s="1"/>
  <c r="AH102" i="131"/>
  <c r="AK366" i="19" s="1"/>
  <c r="AD102" i="131"/>
  <c r="AG366" i="19" s="1"/>
  <c r="AD104" i="131"/>
  <c r="AG368" i="19" s="1"/>
  <c r="AD105" i="131"/>
  <c r="AG369" i="19" s="1"/>
  <c r="AD106" i="131"/>
  <c r="AG370" i="19" s="1"/>
  <c r="AD103" i="131"/>
  <c r="AG367" i="19" s="1"/>
  <c r="H104" i="131"/>
  <c r="K368" i="19" s="1"/>
  <c r="H105" i="131"/>
  <c r="K369" i="19" s="1"/>
  <c r="H102" i="131"/>
  <c r="K366" i="19" s="1"/>
  <c r="H103" i="131"/>
  <c r="K367" i="19" s="1"/>
  <c r="H106" i="131"/>
  <c r="K370" i="19" s="1"/>
  <c r="D101" i="130"/>
  <c r="G357" i="19" s="1"/>
  <c r="J50" i="130"/>
  <c r="I54" i="130"/>
  <c r="H55" i="130"/>
  <c r="G102" i="129"/>
  <c r="J350" i="19" s="1"/>
  <c r="G105" i="129"/>
  <c r="J353" i="19" s="1"/>
  <c r="G106" i="129"/>
  <c r="J354" i="19" s="1"/>
  <c r="G103" i="129"/>
  <c r="J351" i="19" s="1"/>
  <c r="G104" i="129"/>
  <c r="J352" i="19" s="1"/>
  <c r="H55" i="129"/>
  <c r="I54" i="129"/>
  <c r="J50" i="129"/>
  <c r="AH106" i="127"/>
  <c r="AK338" i="19" s="1"/>
  <c r="AH103" i="127"/>
  <c r="AK335" i="19" s="1"/>
  <c r="AH102" i="127"/>
  <c r="AK334" i="19" s="1"/>
  <c r="D101" i="128"/>
  <c r="G341" i="19" s="1"/>
  <c r="F102" i="117"/>
  <c r="F103" i="117"/>
  <c r="E106" i="119"/>
  <c r="I54" i="128"/>
  <c r="J50" i="128"/>
  <c r="F106" i="117"/>
  <c r="H55" i="128"/>
  <c r="AF103" i="119"/>
  <c r="F106" i="127"/>
  <c r="I338" i="19" s="1"/>
  <c r="F104" i="127"/>
  <c r="I336" i="19" s="1"/>
  <c r="AF105" i="119"/>
  <c r="AF102" i="119"/>
  <c r="AH105" i="127"/>
  <c r="AK337" i="19" s="1"/>
  <c r="F103" i="127"/>
  <c r="I335" i="19" s="1"/>
  <c r="AF104" i="119"/>
  <c r="F102" i="127"/>
  <c r="I334" i="19" s="1"/>
  <c r="AD101" i="122"/>
  <c r="AD101" i="120"/>
  <c r="AG101" i="120"/>
  <c r="AD104" i="119"/>
  <c r="AD102" i="119"/>
  <c r="AD103" i="119"/>
  <c r="G104" i="127"/>
  <c r="J336" i="19" s="1"/>
  <c r="G102" i="127"/>
  <c r="J334" i="19" s="1"/>
  <c r="G105" i="127"/>
  <c r="J337" i="19" s="1"/>
  <c r="G106" i="127"/>
  <c r="J338" i="19" s="1"/>
  <c r="G103" i="127"/>
  <c r="J335" i="19" s="1"/>
  <c r="I54" i="127"/>
  <c r="J50" i="127"/>
  <c r="H55" i="127"/>
  <c r="D101" i="126"/>
  <c r="F324" i="19" s="1"/>
  <c r="J54" i="126"/>
  <c r="K50" i="126"/>
  <c r="I55" i="126"/>
  <c r="F102" i="123"/>
  <c r="F105" i="123"/>
  <c r="F106" i="123"/>
  <c r="F103" i="123"/>
  <c r="F104" i="123"/>
  <c r="AG103" i="123"/>
  <c r="AG104" i="123"/>
  <c r="AG105" i="123"/>
  <c r="AG106" i="123"/>
  <c r="AG102" i="123"/>
  <c r="H103" i="121"/>
  <c r="H104" i="121"/>
  <c r="H102" i="121"/>
  <c r="H106" i="121"/>
  <c r="H105" i="121"/>
  <c r="I54" i="125"/>
  <c r="J50" i="125"/>
  <c r="AH105" i="121"/>
  <c r="AH102" i="121"/>
  <c r="AH103" i="121"/>
  <c r="AH106" i="121"/>
  <c r="AH104" i="121"/>
  <c r="H55" i="125"/>
  <c r="D101" i="122"/>
  <c r="G105" i="125"/>
  <c r="I320" i="19" s="1"/>
  <c r="G106" i="125"/>
  <c r="I321" i="19" s="1"/>
  <c r="G103" i="125"/>
  <c r="I318" i="19" s="1"/>
  <c r="G104" i="125"/>
  <c r="I319" i="19" s="1"/>
  <c r="G102" i="125"/>
  <c r="I317" i="19" s="1"/>
  <c r="D101" i="124"/>
  <c r="F308" i="19" s="1"/>
  <c r="E105" i="119"/>
  <c r="E104" i="119"/>
  <c r="E102" i="119"/>
  <c r="I54" i="124"/>
  <c r="J50" i="124"/>
  <c r="AF104" i="123"/>
  <c r="AF102" i="123"/>
  <c r="AF103" i="123"/>
  <c r="AF106" i="123"/>
  <c r="AF105" i="123"/>
  <c r="H55" i="124"/>
  <c r="AD105" i="123"/>
  <c r="AD106" i="123"/>
  <c r="AD102" i="123"/>
  <c r="AD104" i="123"/>
  <c r="AD103" i="123"/>
  <c r="AH102" i="123"/>
  <c r="AH106" i="123"/>
  <c r="AH103" i="123"/>
  <c r="AH105" i="123"/>
  <c r="AH104" i="123"/>
  <c r="E102" i="123"/>
  <c r="E103" i="123"/>
  <c r="E106" i="123"/>
  <c r="E104" i="123"/>
  <c r="E105" i="123"/>
  <c r="F102" i="121"/>
  <c r="F106" i="121"/>
  <c r="F103" i="121"/>
  <c r="F105" i="121"/>
  <c r="F104" i="121"/>
  <c r="I54" i="123"/>
  <c r="J50" i="123"/>
  <c r="G103" i="123"/>
  <c r="G102" i="123"/>
  <c r="G104" i="123"/>
  <c r="G105" i="123"/>
  <c r="G106" i="123"/>
  <c r="E102" i="121"/>
  <c r="E104" i="121"/>
  <c r="E105" i="121"/>
  <c r="E106" i="121"/>
  <c r="E103" i="121"/>
  <c r="H55" i="123"/>
  <c r="G104" i="121"/>
  <c r="G103" i="121"/>
  <c r="G106" i="121"/>
  <c r="G102" i="121"/>
  <c r="G105" i="121"/>
  <c r="AF103" i="121"/>
  <c r="AF104" i="121"/>
  <c r="AF102" i="121"/>
  <c r="AF105" i="121"/>
  <c r="AF106" i="121"/>
  <c r="E69" i="122"/>
  <c r="E68" i="122" s="1"/>
  <c r="AH102" i="119"/>
  <c r="AH104" i="119"/>
  <c r="AH103" i="119"/>
  <c r="AH106" i="119"/>
  <c r="AH105" i="119"/>
  <c r="AG103" i="119"/>
  <c r="AG105" i="119"/>
  <c r="AG102" i="119"/>
  <c r="AG106" i="119"/>
  <c r="AG104" i="119"/>
  <c r="E69" i="120"/>
  <c r="E68" i="120" s="1"/>
  <c r="I54" i="120"/>
  <c r="J50" i="120"/>
  <c r="H55" i="120"/>
  <c r="I54" i="119"/>
  <c r="J50" i="119"/>
  <c r="H55" i="119"/>
  <c r="G105" i="119"/>
  <c r="G103" i="119"/>
  <c r="G104" i="119"/>
  <c r="G106" i="119"/>
  <c r="G102" i="119"/>
  <c r="AD104" i="104"/>
  <c r="AE158" i="19" s="1"/>
  <c r="AD105" i="104"/>
  <c r="AE159" i="19" s="1"/>
  <c r="D101" i="118"/>
  <c r="J54" i="118"/>
  <c r="K50" i="118"/>
  <c r="I55" i="118"/>
  <c r="J54" i="117"/>
  <c r="K50" i="117"/>
  <c r="H104" i="117"/>
  <c r="H105" i="117"/>
  <c r="H102" i="117"/>
  <c r="H103" i="117"/>
  <c r="H106" i="117"/>
  <c r="I55" i="117"/>
  <c r="D101" i="116"/>
  <c r="I54" i="116"/>
  <c r="J50" i="116"/>
  <c r="H55" i="116"/>
  <c r="AH106" i="115"/>
  <c r="AJ305" i="19" s="1"/>
  <c r="AH104" i="115"/>
  <c r="AJ303" i="19" s="1"/>
  <c r="AH105" i="115"/>
  <c r="AJ304" i="19" s="1"/>
  <c r="AH102" i="115"/>
  <c r="AJ301" i="19" s="1"/>
  <c r="AH103" i="115"/>
  <c r="AJ302" i="19" s="1"/>
  <c r="AG102" i="115"/>
  <c r="AI301" i="19" s="1"/>
  <c r="AG105" i="115"/>
  <c r="AI304" i="19" s="1"/>
  <c r="AG106" i="115"/>
  <c r="AI305" i="19" s="1"/>
  <c r="AG103" i="115"/>
  <c r="AI302" i="19" s="1"/>
  <c r="AG104" i="115"/>
  <c r="AI303" i="19" s="1"/>
  <c r="AF102" i="115"/>
  <c r="AH301" i="19" s="1"/>
  <c r="AF103" i="115"/>
  <c r="AH302" i="19" s="1"/>
  <c r="AF106" i="115"/>
  <c r="AH305" i="19" s="1"/>
  <c r="AF104" i="115"/>
  <c r="AH303" i="19" s="1"/>
  <c r="AF105" i="115"/>
  <c r="AH304" i="19" s="1"/>
  <c r="H55" i="115"/>
  <c r="D103" i="115"/>
  <c r="F302" i="19" s="1"/>
  <c r="D106" i="115"/>
  <c r="F305" i="19" s="1"/>
  <c r="D104" i="115"/>
  <c r="F303" i="19" s="1"/>
  <c r="D105" i="115"/>
  <c r="F304" i="19" s="1"/>
  <c r="D102" i="115"/>
  <c r="F301" i="19" s="1"/>
  <c r="I54" i="115"/>
  <c r="J50" i="115"/>
  <c r="AE103" i="105"/>
  <c r="AF189" i="19" s="1"/>
  <c r="AE101" i="107"/>
  <c r="AF211" i="19" s="1"/>
  <c r="AF101" i="107"/>
  <c r="AG211" i="19" s="1"/>
  <c r="AE104" i="105"/>
  <c r="AF190" i="19" s="1"/>
  <c r="AE102" i="105"/>
  <c r="AF188" i="19" s="1"/>
  <c r="AE105" i="105"/>
  <c r="AF191" i="19" s="1"/>
  <c r="H103" i="114"/>
  <c r="I173" i="19" s="1"/>
  <c r="H106" i="114"/>
  <c r="I176" i="19" s="1"/>
  <c r="H104" i="114"/>
  <c r="I174" i="19" s="1"/>
  <c r="H105" i="114"/>
  <c r="I175" i="19" s="1"/>
  <c r="H102" i="114"/>
  <c r="I172" i="19" s="1"/>
  <c r="F105" i="104"/>
  <c r="G159" i="19" s="1"/>
  <c r="AD106" i="104"/>
  <c r="AE160" i="19" s="1"/>
  <c r="F104" i="104"/>
  <c r="G158" i="19" s="1"/>
  <c r="AD103" i="104"/>
  <c r="AE157" i="19" s="1"/>
  <c r="J54" i="114"/>
  <c r="K50" i="114"/>
  <c r="F102" i="104"/>
  <c r="G156" i="19" s="1"/>
  <c r="I55" i="114"/>
  <c r="D101" i="113"/>
  <c r="E195" i="19" s="1"/>
  <c r="I54" i="113"/>
  <c r="J50" i="113"/>
  <c r="H55" i="113"/>
  <c r="D101" i="112"/>
  <c r="E163" i="19" s="1"/>
  <c r="H55" i="112"/>
  <c r="I54" i="112"/>
  <c r="J50" i="112"/>
  <c r="AE105" i="106"/>
  <c r="AF207" i="19" s="1"/>
  <c r="AE103" i="106"/>
  <c r="AF205" i="19" s="1"/>
  <c r="AE104" i="106"/>
  <c r="AF206" i="19" s="1"/>
  <c r="AE102" i="106"/>
  <c r="AF204" i="19" s="1"/>
  <c r="AE106" i="106"/>
  <c r="AF208" i="19" s="1"/>
  <c r="H55" i="111"/>
  <c r="D101" i="111"/>
  <c r="E179" i="19" s="1"/>
  <c r="I54" i="111"/>
  <c r="J50" i="111"/>
  <c r="AH106" i="106"/>
  <c r="AI208" i="19" s="1"/>
  <c r="AH103" i="106"/>
  <c r="AI205" i="19" s="1"/>
  <c r="AH104" i="106"/>
  <c r="AI206" i="19" s="1"/>
  <c r="AH102" i="106"/>
  <c r="AI204" i="19" s="1"/>
  <c r="AH105" i="106"/>
  <c r="AI207" i="19" s="1"/>
  <c r="AD106" i="105"/>
  <c r="AE192" i="19" s="1"/>
  <c r="AD103" i="105"/>
  <c r="AE189" i="19" s="1"/>
  <c r="AD104" i="105"/>
  <c r="AE190" i="19" s="1"/>
  <c r="AD105" i="105"/>
  <c r="AE191" i="19" s="1"/>
  <c r="AD102" i="105"/>
  <c r="AE188" i="19" s="1"/>
  <c r="D101" i="110"/>
  <c r="E147" i="19" s="1"/>
  <c r="J50" i="109"/>
  <c r="I54" i="109"/>
  <c r="J54" i="110"/>
  <c r="K50" i="110"/>
  <c r="H55" i="109"/>
  <c r="I55" i="110"/>
  <c r="D101" i="109"/>
  <c r="E227" i="19" s="1"/>
  <c r="I54" i="108"/>
  <c r="J50" i="108"/>
  <c r="G105" i="108"/>
  <c r="H223" i="19" s="1"/>
  <c r="G106" i="108"/>
  <c r="H224" i="19" s="1"/>
  <c r="G102" i="108"/>
  <c r="H220" i="19" s="1"/>
  <c r="G103" i="108"/>
  <c r="H221" i="19" s="1"/>
  <c r="G104" i="108"/>
  <c r="H222" i="19" s="1"/>
  <c r="H55" i="108"/>
  <c r="D101" i="107"/>
  <c r="E211" i="19" s="1"/>
  <c r="I54" i="107"/>
  <c r="J50" i="107"/>
  <c r="H55" i="107"/>
  <c r="H55" i="106"/>
  <c r="G104" i="106"/>
  <c r="H206" i="19" s="1"/>
  <c r="G102" i="106"/>
  <c r="H204" i="19" s="1"/>
  <c r="G105" i="106"/>
  <c r="H207" i="19" s="1"/>
  <c r="G106" i="106"/>
  <c r="H208" i="19" s="1"/>
  <c r="G103" i="106"/>
  <c r="H205" i="19" s="1"/>
  <c r="I54" i="106"/>
  <c r="J50" i="106"/>
  <c r="H104" i="105"/>
  <c r="I190" i="19" s="1"/>
  <c r="H102" i="105"/>
  <c r="I188" i="19" s="1"/>
  <c r="H105" i="105"/>
  <c r="I191" i="19" s="1"/>
  <c r="H103" i="105"/>
  <c r="I189" i="19" s="1"/>
  <c r="H106" i="105"/>
  <c r="I192" i="19" s="1"/>
  <c r="J54" i="105"/>
  <c r="I55" i="105"/>
  <c r="H103" i="104"/>
  <c r="I157" i="19" s="1"/>
  <c r="H106" i="104"/>
  <c r="I160" i="19" s="1"/>
  <c r="H104" i="104"/>
  <c r="I158" i="19" s="1"/>
  <c r="H102" i="104"/>
  <c r="I156" i="19" s="1"/>
  <c r="H105" i="104"/>
  <c r="I159" i="19" s="1"/>
  <c r="J54" i="104"/>
  <c r="K50" i="104"/>
  <c r="I55" i="104"/>
  <c r="AF105" i="99"/>
  <c r="AF110" i="19" s="1"/>
  <c r="D104" i="103"/>
  <c r="E142" i="19" s="1"/>
  <c r="D105" i="103"/>
  <c r="E143" i="19" s="1"/>
  <c r="D102" i="103"/>
  <c r="E140" i="19" s="1"/>
  <c r="D103" i="103"/>
  <c r="E141" i="19" s="1"/>
  <c r="D106" i="103"/>
  <c r="E144" i="19" s="1"/>
  <c r="H55" i="103"/>
  <c r="AE104" i="103"/>
  <c r="AF142" i="19" s="1"/>
  <c r="AE102" i="103"/>
  <c r="AF140" i="19" s="1"/>
  <c r="AE105" i="103"/>
  <c r="AF143" i="19" s="1"/>
  <c r="AE106" i="103"/>
  <c r="AF144" i="19" s="1"/>
  <c r="AE103" i="103"/>
  <c r="AF141" i="19" s="1"/>
  <c r="AD104" i="103"/>
  <c r="AE142" i="19" s="1"/>
  <c r="AD105" i="103"/>
  <c r="AE143" i="19" s="1"/>
  <c r="AD102" i="103"/>
  <c r="AE140" i="19" s="1"/>
  <c r="AD103" i="103"/>
  <c r="AE141" i="19" s="1"/>
  <c r="AD106" i="103"/>
  <c r="AE144" i="19" s="1"/>
  <c r="J50" i="103"/>
  <c r="I54" i="103"/>
  <c r="AH105" i="103"/>
  <c r="AI143" i="19" s="1"/>
  <c r="AH102" i="103"/>
  <c r="AI140" i="19" s="1"/>
  <c r="AH103" i="103"/>
  <c r="AI141" i="19" s="1"/>
  <c r="AH106" i="103"/>
  <c r="AI144" i="19" s="1"/>
  <c r="AH104" i="103"/>
  <c r="AI142" i="19" s="1"/>
  <c r="AF104" i="99"/>
  <c r="AF109" i="19" s="1"/>
  <c r="AF102" i="99"/>
  <c r="AF107" i="19" s="1"/>
  <c r="AD106" i="101"/>
  <c r="AD127" i="19" s="1"/>
  <c r="AF106" i="99"/>
  <c r="AF111" i="19" s="1"/>
  <c r="AF103" i="99"/>
  <c r="AF108" i="19" s="1"/>
  <c r="AD105" i="101"/>
  <c r="AD126" i="19" s="1"/>
  <c r="AD103" i="101"/>
  <c r="AD124" i="19" s="1"/>
  <c r="AD104" i="101"/>
  <c r="AD125" i="19" s="1"/>
  <c r="AD102" i="101"/>
  <c r="AD123" i="19" s="1"/>
  <c r="I54" i="102"/>
  <c r="J50" i="102"/>
  <c r="H55" i="102"/>
  <c r="D104" i="101"/>
  <c r="D125" i="19" s="1"/>
  <c r="D102" i="101"/>
  <c r="D123" i="19" s="1"/>
  <c r="D103" i="101"/>
  <c r="D124" i="19" s="1"/>
  <c r="D106" i="101"/>
  <c r="D127" i="19" s="1"/>
  <c r="D105" i="101"/>
  <c r="D126" i="19" s="1"/>
  <c r="AD103" i="99"/>
  <c r="AD108" i="19" s="1"/>
  <c r="I55" i="101"/>
  <c r="AD105" i="99"/>
  <c r="AD110" i="19" s="1"/>
  <c r="AH105" i="101"/>
  <c r="AH126" i="19" s="1"/>
  <c r="AH104" i="101"/>
  <c r="AH125" i="19" s="1"/>
  <c r="AH102" i="101"/>
  <c r="AH123" i="19" s="1"/>
  <c r="AH106" i="101"/>
  <c r="AH127" i="19" s="1"/>
  <c r="AH103" i="101"/>
  <c r="AH124" i="19" s="1"/>
  <c r="K50" i="101"/>
  <c r="J54" i="101"/>
  <c r="AE104" i="101"/>
  <c r="AE125" i="19" s="1"/>
  <c r="AE106" i="101"/>
  <c r="AE127" i="19" s="1"/>
  <c r="AE102" i="101"/>
  <c r="AE123" i="19" s="1"/>
  <c r="AE103" i="101"/>
  <c r="AE124" i="19" s="1"/>
  <c r="AE105" i="101"/>
  <c r="AE126" i="19" s="1"/>
  <c r="J54" i="100"/>
  <c r="K50" i="100"/>
  <c r="I55" i="100"/>
  <c r="D102" i="99"/>
  <c r="D107" i="19" s="1"/>
  <c r="D103" i="99"/>
  <c r="D108" i="19" s="1"/>
  <c r="D106" i="99"/>
  <c r="D111" i="19" s="1"/>
  <c r="D104" i="99"/>
  <c r="D109" i="19" s="1"/>
  <c r="D105" i="99"/>
  <c r="D110" i="19" s="1"/>
  <c r="J54" i="99"/>
  <c r="K50" i="99"/>
  <c r="I55" i="99"/>
  <c r="AE102" i="99"/>
  <c r="AE107" i="19" s="1"/>
  <c r="AE105" i="99"/>
  <c r="AE110" i="19" s="1"/>
  <c r="AE106" i="99"/>
  <c r="AE111" i="19" s="1"/>
  <c r="AE103" i="99"/>
  <c r="AE108" i="19" s="1"/>
  <c r="AE104" i="99"/>
  <c r="AE109" i="19" s="1"/>
  <c r="AH101" i="98"/>
  <c r="AH98" i="19" s="1"/>
  <c r="AG101" i="98"/>
  <c r="AG98" i="19" s="1"/>
  <c r="AE101" i="98"/>
  <c r="AE98" i="19" s="1"/>
  <c r="D101" i="98"/>
  <c r="D98" i="19" s="1"/>
  <c r="J69" i="98"/>
  <c r="J68" i="98" s="1"/>
  <c r="M50" i="98"/>
  <c r="L54" i="98"/>
  <c r="K55" i="98"/>
  <c r="J54" i="97"/>
  <c r="K50" i="97"/>
  <c r="I55" i="97"/>
  <c r="AG101" i="96"/>
  <c r="AG82" i="19" s="1"/>
  <c r="AD101" i="96"/>
  <c r="AD82" i="19" s="1"/>
  <c r="AE101" i="96"/>
  <c r="AE82" i="19" s="1"/>
  <c r="D101" i="96"/>
  <c r="D82" i="19" s="1"/>
  <c r="I54" i="96"/>
  <c r="J50" i="96"/>
  <c r="H55" i="96"/>
  <c r="I54" i="95"/>
  <c r="J50" i="95"/>
  <c r="D105" i="95"/>
  <c r="D78" i="19" s="1"/>
  <c r="D104" i="95"/>
  <c r="D77" i="19" s="1"/>
  <c r="D102" i="95"/>
  <c r="D75" i="19" s="1"/>
  <c r="D103" i="95"/>
  <c r="D76" i="19" s="1"/>
  <c r="D106" i="95"/>
  <c r="D79" i="19" s="1"/>
  <c r="AD106" i="95"/>
  <c r="AD79" i="19" s="1"/>
  <c r="AD104" i="95"/>
  <c r="AD77" i="19" s="1"/>
  <c r="AD105" i="95"/>
  <c r="AD78" i="19" s="1"/>
  <c r="AD102" i="95"/>
  <c r="AD75" i="19" s="1"/>
  <c r="AD103" i="95"/>
  <c r="AD76" i="19" s="1"/>
  <c r="H55" i="95"/>
  <c r="AE103" i="95"/>
  <c r="AE76" i="19" s="1"/>
  <c r="AE104" i="95"/>
  <c r="AE77" i="19" s="1"/>
  <c r="AE106" i="95"/>
  <c r="AE79" i="19" s="1"/>
  <c r="AE102" i="95"/>
  <c r="AE75" i="19" s="1"/>
  <c r="AE105" i="95"/>
  <c r="AE78" i="19" s="1"/>
  <c r="AH104" i="95"/>
  <c r="AH77" i="19" s="1"/>
  <c r="AH103" i="95"/>
  <c r="AH76" i="19" s="1"/>
  <c r="AH105" i="95"/>
  <c r="AH78" i="19" s="1"/>
  <c r="AH102" i="95"/>
  <c r="AH75" i="19" s="1"/>
  <c r="AH106" i="95"/>
  <c r="AH79" i="19" s="1"/>
  <c r="AG102" i="95"/>
  <c r="AG75" i="19" s="1"/>
  <c r="AG105" i="95"/>
  <c r="AG78" i="19" s="1"/>
  <c r="AG106" i="95"/>
  <c r="AG79" i="19" s="1"/>
  <c r="AG104" i="95"/>
  <c r="AG77" i="19" s="1"/>
  <c r="AG103" i="95"/>
  <c r="AG76" i="19" s="1"/>
  <c r="AG101" i="94"/>
  <c r="AG66" i="19" s="1"/>
  <c r="D101" i="94"/>
  <c r="D66" i="19" s="1"/>
  <c r="H55" i="94"/>
  <c r="I54" i="94"/>
  <c r="J50" i="94"/>
  <c r="AH103" i="93"/>
  <c r="AH60" i="19" s="1"/>
  <c r="AH106" i="93"/>
  <c r="AH63" i="19" s="1"/>
  <c r="AH104" i="93"/>
  <c r="AH61" i="19" s="1"/>
  <c r="AH102" i="93"/>
  <c r="AH59" i="19" s="1"/>
  <c r="AH105" i="93"/>
  <c r="AH62" i="19" s="1"/>
  <c r="AE102" i="93"/>
  <c r="AE59" i="19" s="1"/>
  <c r="AE105" i="93"/>
  <c r="AE62" i="19" s="1"/>
  <c r="AE104" i="93"/>
  <c r="AE61" i="19" s="1"/>
  <c r="AE106" i="93"/>
  <c r="AE63" i="19" s="1"/>
  <c r="AE103" i="93"/>
  <c r="AE60" i="19" s="1"/>
  <c r="AF105" i="93"/>
  <c r="AF62" i="19" s="1"/>
  <c r="AF102" i="93"/>
  <c r="AF59" i="19" s="1"/>
  <c r="AF104" i="93"/>
  <c r="AF61" i="19" s="1"/>
  <c r="AF103" i="93"/>
  <c r="AF60" i="19" s="1"/>
  <c r="AF106" i="93"/>
  <c r="AF63" i="19" s="1"/>
  <c r="D102" i="93"/>
  <c r="D59" i="19" s="1"/>
  <c r="D103" i="93"/>
  <c r="D60" i="19" s="1"/>
  <c r="D106" i="93"/>
  <c r="D63" i="19" s="1"/>
  <c r="D105" i="93"/>
  <c r="D62" i="19" s="1"/>
  <c r="D104" i="93"/>
  <c r="D61" i="19" s="1"/>
  <c r="AD106" i="93"/>
  <c r="AD63" i="19" s="1"/>
  <c r="AD105" i="93"/>
  <c r="AD62" i="19" s="1"/>
  <c r="AD103" i="93"/>
  <c r="AD60" i="19" s="1"/>
  <c r="AD102" i="93"/>
  <c r="AD59" i="19" s="1"/>
  <c r="AD104" i="93"/>
  <c r="AD61" i="19" s="1"/>
  <c r="I54" i="93"/>
  <c r="J50" i="93"/>
  <c r="H55" i="93"/>
  <c r="I54" i="92"/>
  <c r="J50" i="92"/>
  <c r="J58" i="92" s="1"/>
  <c r="H55" i="92"/>
  <c r="B39" i="89"/>
  <c r="B6" i="89"/>
  <c r="J58" i="131" l="1"/>
  <c r="J54" i="131"/>
  <c r="K50" i="131"/>
  <c r="K50" i="160"/>
  <c r="J58" i="105"/>
  <c r="K50" i="105"/>
  <c r="K58" i="105" s="1"/>
  <c r="K50" i="122"/>
  <c r="J54" i="122"/>
  <c r="J55" i="122" s="1"/>
  <c r="J58" i="122"/>
  <c r="AH287" i="19"/>
  <c r="AH295" i="19"/>
  <c r="AI285" i="19"/>
  <c r="AI293" i="19"/>
  <c r="AJ286" i="19"/>
  <c r="AJ294" i="19"/>
  <c r="AI286" i="19"/>
  <c r="AI294" i="19"/>
  <c r="AH286" i="19"/>
  <c r="AH294" i="19"/>
  <c r="AJ285" i="19"/>
  <c r="AJ293" i="19"/>
  <c r="AI287" i="19"/>
  <c r="AI295" i="19"/>
  <c r="AJ287" i="19"/>
  <c r="AJ295" i="19"/>
  <c r="AH289" i="19"/>
  <c r="AH297" i="19"/>
  <c r="AJ289" i="19"/>
  <c r="AJ297" i="19"/>
  <c r="AI289" i="19"/>
  <c r="AI297" i="19"/>
  <c r="AH288" i="19"/>
  <c r="AH296" i="19"/>
  <c r="AH285" i="19"/>
  <c r="AH293" i="19"/>
  <c r="AI288" i="19"/>
  <c r="AI296" i="19"/>
  <c r="AJ288" i="19"/>
  <c r="AJ296" i="19"/>
  <c r="F285" i="19"/>
  <c r="F293" i="19"/>
  <c r="F286" i="19"/>
  <c r="F294" i="19"/>
  <c r="F288" i="19"/>
  <c r="F296" i="19"/>
  <c r="F289" i="19"/>
  <c r="F297" i="19"/>
  <c r="F287" i="19"/>
  <c r="F295" i="19"/>
  <c r="AI269" i="19"/>
  <c r="AI277" i="19"/>
  <c r="AH271" i="19"/>
  <c r="AH279" i="19"/>
  <c r="AH273" i="19"/>
  <c r="AH281" i="19"/>
  <c r="AI270" i="19"/>
  <c r="AI278" i="19"/>
  <c r="AJ270" i="19"/>
  <c r="AJ278" i="19"/>
  <c r="AJ273" i="19"/>
  <c r="AJ281" i="19"/>
  <c r="AI271" i="19"/>
  <c r="AI279" i="19"/>
  <c r="AH270" i="19"/>
  <c r="AH278" i="19"/>
  <c r="AI273" i="19"/>
  <c r="AI281" i="19"/>
  <c r="AJ269" i="19"/>
  <c r="AJ277" i="19"/>
  <c r="AJ271" i="19"/>
  <c r="AJ279" i="19"/>
  <c r="AH272" i="19"/>
  <c r="AH280" i="19"/>
  <c r="AH269" i="19"/>
  <c r="AH277" i="19"/>
  <c r="AI272" i="19"/>
  <c r="AI280" i="19"/>
  <c r="AJ272" i="19"/>
  <c r="AJ280" i="19"/>
  <c r="F269" i="19"/>
  <c r="F277" i="19"/>
  <c r="F270" i="19"/>
  <c r="F278" i="19"/>
  <c r="F273" i="19"/>
  <c r="F281" i="19"/>
  <c r="F272" i="19"/>
  <c r="F280" i="19"/>
  <c r="F271" i="19"/>
  <c r="F279" i="19"/>
  <c r="AI253" i="19"/>
  <c r="AI261" i="19"/>
  <c r="AH257" i="19"/>
  <c r="AH265" i="19"/>
  <c r="AI254" i="19"/>
  <c r="AI262" i="19"/>
  <c r="AJ254" i="19"/>
  <c r="AJ262" i="19"/>
  <c r="AJ257" i="19"/>
  <c r="AJ265" i="19"/>
  <c r="AH255" i="19"/>
  <c r="AH263" i="19"/>
  <c r="AJ255" i="19"/>
  <c r="AJ263" i="19"/>
  <c r="AH254" i="19"/>
  <c r="AH262" i="19"/>
  <c r="AI257" i="19"/>
  <c r="AI265" i="19"/>
  <c r="AJ253" i="19"/>
  <c r="AJ261" i="19"/>
  <c r="AI255" i="19"/>
  <c r="AI263" i="19"/>
  <c r="AH256" i="19"/>
  <c r="AH264" i="19"/>
  <c r="AH253" i="19"/>
  <c r="AH261" i="19"/>
  <c r="AI256" i="19"/>
  <c r="AI264" i="19"/>
  <c r="AJ256" i="19"/>
  <c r="AJ264" i="19"/>
  <c r="F257" i="19"/>
  <c r="F265" i="19"/>
  <c r="F253" i="19"/>
  <c r="F261" i="19"/>
  <c r="F254" i="19"/>
  <c r="F262" i="19"/>
  <c r="F256" i="19"/>
  <c r="F264" i="19"/>
  <c r="F255" i="19"/>
  <c r="F263" i="19"/>
  <c r="AJ239" i="19"/>
  <c r="AJ247" i="19"/>
  <c r="AI237" i="19"/>
  <c r="AI245" i="19"/>
  <c r="AH241" i="19"/>
  <c r="AH249" i="19"/>
  <c r="AI238" i="19"/>
  <c r="AI246" i="19"/>
  <c r="AJ238" i="19"/>
  <c r="AJ246" i="19"/>
  <c r="AJ241" i="19"/>
  <c r="AJ249" i="19"/>
  <c r="AI239" i="19"/>
  <c r="AI247" i="19"/>
  <c r="AH238" i="19"/>
  <c r="AH246" i="19"/>
  <c r="AI241" i="19"/>
  <c r="AI249" i="19"/>
  <c r="AJ237" i="19"/>
  <c r="AJ245" i="19"/>
  <c r="AH239" i="19"/>
  <c r="AH247" i="19"/>
  <c r="AH240" i="19"/>
  <c r="AH248" i="19"/>
  <c r="AH237" i="19"/>
  <c r="AH245" i="19"/>
  <c r="AI240" i="19"/>
  <c r="AI248" i="19"/>
  <c r="AJ240" i="19"/>
  <c r="AJ248" i="19"/>
  <c r="F241" i="19"/>
  <c r="F249" i="19"/>
  <c r="F237" i="19"/>
  <c r="F245" i="19"/>
  <c r="F238" i="19"/>
  <c r="F246" i="19"/>
  <c r="F240" i="19"/>
  <c r="F248" i="19"/>
  <c r="F239" i="19"/>
  <c r="F247" i="19"/>
  <c r="G11" i="89"/>
  <c r="G12" i="89"/>
  <c r="I106" i="162"/>
  <c r="N612" i="19" s="1"/>
  <c r="I104" i="144"/>
  <c r="M465" i="19" s="1"/>
  <c r="I102" i="144"/>
  <c r="M463" i="19" s="1"/>
  <c r="I105" i="156"/>
  <c r="N563" i="19" s="1"/>
  <c r="I104" i="148"/>
  <c r="M497" i="19" s="1"/>
  <c r="I105" i="148"/>
  <c r="M498" i="19" s="1"/>
  <c r="I104" i="156"/>
  <c r="N562" i="19" s="1"/>
  <c r="I102" i="156"/>
  <c r="N560" i="19" s="1"/>
  <c r="I102" i="148"/>
  <c r="M495" i="19" s="1"/>
  <c r="I103" i="156"/>
  <c r="N561" i="19" s="1"/>
  <c r="I106" i="148"/>
  <c r="M499" i="19" s="1"/>
  <c r="I103" i="144"/>
  <c r="M464" i="19" s="1"/>
  <c r="I104" i="162"/>
  <c r="N610" i="19" s="1"/>
  <c r="I106" i="144"/>
  <c r="M467" i="19" s="1"/>
  <c r="I105" i="162"/>
  <c r="N611" i="19" s="1"/>
  <c r="I103" i="162"/>
  <c r="N609" i="19" s="1"/>
  <c r="I104" i="158"/>
  <c r="N578" i="19" s="1"/>
  <c r="I105" i="158"/>
  <c r="N579" i="19" s="1"/>
  <c r="I103" i="158"/>
  <c r="N577" i="19" s="1"/>
  <c r="I102" i="158"/>
  <c r="N576" i="19" s="1"/>
  <c r="J58" i="93"/>
  <c r="J58" i="103"/>
  <c r="J58" i="102"/>
  <c r="J58" i="109"/>
  <c r="J58" i="113"/>
  <c r="J58" i="107"/>
  <c r="K58" i="114"/>
  <c r="J58" i="108"/>
  <c r="K58" i="142"/>
  <c r="J58" i="145"/>
  <c r="J58" i="150"/>
  <c r="J58" i="151"/>
  <c r="K58" i="155"/>
  <c r="J58" i="158"/>
  <c r="J54" i="158"/>
  <c r="J55" i="158" s="1"/>
  <c r="J105" i="158" s="1"/>
  <c r="O579" i="19" s="1"/>
  <c r="K50" i="158"/>
  <c r="J58" i="144"/>
  <c r="K50" i="144"/>
  <c r="J54" i="144"/>
  <c r="J55" i="144" s="1"/>
  <c r="J103" i="144" s="1"/>
  <c r="N464" i="19" s="1"/>
  <c r="J58" i="121"/>
  <c r="K50" i="121"/>
  <c r="J54" i="121"/>
  <c r="J55" i="121" s="1"/>
  <c r="J58" i="124"/>
  <c r="K58" i="126"/>
  <c r="J58" i="128"/>
  <c r="K58" i="131"/>
  <c r="J58" i="133"/>
  <c r="J58" i="94"/>
  <c r="J58" i="96"/>
  <c r="K58" i="97"/>
  <c r="K58" i="100"/>
  <c r="K58" i="104"/>
  <c r="J58" i="112"/>
  <c r="J58" i="115"/>
  <c r="K58" i="117"/>
  <c r="K58" i="118"/>
  <c r="J58" i="119"/>
  <c r="J58" i="120"/>
  <c r="J58" i="123"/>
  <c r="J58" i="125"/>
  <c r="J58" i="127"/>
  <c r="J58" i="130"/>
  <c r="J58" i="134"/>
  <c r="K58" i="135"/>
  <c r="J58" i="136"/>
  <c r="K58" i="140"/>
  <c r="J58" i="147"/>
  <c r="J58" i="154"/>
  <c r="J58" i="161"/>
  <c r="J58" i="163"/>
  <c r="J58" i="132"/>
  <c r="K50" i="132"/>
  <c r="J54" i="132"/>
  <c r="J55" i="132" s="1"/>
  <c r="I104" i="146"/>
  <c r="M481" i="19" s="1"/>
  <c r="I106" i="146"/>
  <c r="M483" i="19" s="1"/>
  <c r="I102" i="146"/>
  <c r="M479" i="19" s="1"/>
  <c r="I103" i="146"/>
  <c r="M480" i="19" s="1"/>
  <c r="I105" i="146"/>
  <c r="M482" i="19" s="1"/>
  <c r="J58" i="148"/>
  <c r="K50" i="148"/>
  <c r="J54" i="148"/>
  <c r="J55" i="148" s="1"/>
  <c r="J106" i="148" s="1"/>
  <c r="N499" i="19" s="1"/>
  <c r="J58" i="137"/>
  <c r="J57" i="137"/>
  <c r="K58" i="160"/>
  <c r="J58" i="162"/>
  <c r="K50" i="162"/>
  <c r="J54" i="162"/>
  <c r="J55" i="162" s="1"/>
  <c r="I103" i="121"/>
  <c r="I104" i="121"/>
  <c r="I106" i="121"/>
  <c r="I102" i="121"/>
  <c r="I105" i="121"/>
  <c r="J58" i="129"/>
  <c r="J58" i="95"/>
  <c r="M58" i="98"/>
  <c r="K58" i="99"/>
  <c r="K58" i="101"/>
  <c r="J58" i="106"/>
  <c r="K58" i="110"/>
  <c r="J58" i="111"/>
  <c r="J58" i="116"/>
  <c r="K58" i="138"/>
  <c r="J58" i="139"/>
  <c r="J58" i="141"/>
  <c r="J58" i="143"/>
  <c r="J58" i="149"/>
  <c r="K58" i="152"/>
  <c r="J58" i="153"/>
  <c r="J58" i="157"/>
  <c r="J58" i="159"/>
  <c r="J58" i="146"/>
  <c r="J54" i="146"/>
  <c r="J55" i="146" s="1"/>
  <c r="K50" i="146"/>
  <c r="J58" i="156"/>
  <c r="J54" i="156"/>
  <c r="J55" i="156" s="1"/>
  <c r="J102" i="156" s="1"/>
  <c r="O560" i="19" s="1"/>
  <c r="K50" i="156"/>
  <c r="AD101" i="163"/>
  <c r="AI615" i="19" s="1"/>
  <c r="AH101" i="163"/>
  <c r="AM615" i="19" s="1"/>
  <c r="AE101" i="163"/>
  <c r="AJ615" i="19" s="1"/>
  <c r="AD101" i="161"/>
  <c r="AI599" i="19" s="1"/>
  <c r="AH101" i="161"/>
  <c r="AM599" i="19" s="1"/>
  <c r="AG101" i="161"/>
  <c r="AL599" i="19" s="1"/>
  <c r="AD101" i="159"/>
  <c r="AI583" i="19" s="1"/>
  <c r="AE101" i="159"/>
  <c r="AJ583" i="19" s="1"/>
  <c r="AF101" i="159"/>
  <c r="AK583" i="19" s="1"/>
  <c r="AG101" i="159"/>
  <c r="AL583" i="19" s="1"/>
  <c r="AH101" i="159"/>
  <c r="AM583" i="19" s="1"/>
  <c r="AH101" i="157"/>
  <c r="AM567" i="19" s="1"/>
  <c r="AD101" i="157"/>
  <c r="AI567" i="19" s="1"/>
  <c r="AE101" i="157"/>
  <c r="AJ567" i="19" s="1"/>
  <c r="AG101" i="155"/>
  <c r="AL551" i="19" s="1"/>
  <c r="AD101" i="155"/>
  <c r="AI551" i="19" s="1"/>
  <c r="AE101" i="155"/>
  <c r="AJ551" i="19" s="1"/>
  <c r="I55" i="163"/>
  <c r="J54" i="163"/>
  <c r="K50" i="163"/>
  <c r="J54" i="161"/>
  <c r="K50" i="161"/>
  <c r="I55" i="161"/>
  <c r="E69" i="161"/>
  <c r="E68" i="161" s="1"/>
  <c r="J55" i="160"/>
  <c r="I102" i="160"/>
  <c r="N592" i="19" s="1"/>
  <c r="I105" i="160"/>
  <c r="N595" i="19" s="1"/>
  <c r="I106" i="160"/>
  <c r="N596" i="19" s="1"/>
  <c r="I103" i="160"/>
  <c r="N593" i="19" s="1"/>
  <c r="I104" i="160"/>
  <c r="N594" i="19" s="1"/>
  <c r="K50" i="159"/>
  <c r="J54" i="159"/>
  <c r="I55" i="159"/>
  <c r="K54" i="160"/>
  <c r="L50" i="160"/>
  <c r="E69" i="159"/>
  <c r="E68" i="159" s="1"/>
  <c r="J54" i="157"/>
  <c r="K50" i="157"/>
  <c r="I55" i="157"/>
  <c r="E69" i="157"/>
  <c r="E68" i="157" s="1"/>
  <c r="K54" i="155"/>
  <c r="L50" i="155"/>
  <c r="J55" i="155"/>
  <c r="J54" i="154"/>
  <c r="K50" i="154"/>
  <c r="H104" i="154"/>
  <c r="M546" i="19" s="1"/>
  <c r="H105" i="154"/>
  <c r="M547" i="19" s="1"/>
  <c r="H102" i="154"/>
  <c r="M544" i="19" s="1"/>
  <c r="H103" i="154"/>
  <c r="M545" i="19" s="1"/>
  <c r="H106" i="154"/>
  <c r="M548" i="19" s="1"/>
  <c r="I55" i="154"/>
  <c r="K50" i="153"/>
  <c r="J54" i="153"/>
  <c r="I55" i="153"/>
  <c r="AD101" i="151"/>
  <c r="AH518" i="19" s="1"/>
  <c r="AH101" i="151"/>
  <c r="AL518" i="19" s="1"/>
  <c r="AE101" i="151"/>
  <c r="AI518" i="19" s="1"/>
  <c r="AG101" i="147"/>
  <c r="AK486" i="19" s="1"/>
  <c r="AE101" i="149"/>
  <c r="AI502" i="19" s="1"/>
  <c r="AH101" i="149"/>
  <c r="AL502" i="19" s="1"/>
  <c r="AF101" i="149"/>
  <c r="AJ502" i="19" s="1"/>
  <c r="AG101" i="149"/>
  <c r="AK502" i="19" s="1"/>
  <c r="AD101" i="149"/>
  <c r="AH502" i="19" s="1"/>
  <c r="AE101" i="147"/>
  <c r="AI486" i="19" s="1"/>
  <c r="AF101" i="147"/>
  <c r="AJ486" i="19" s="1"/>
  <c r="AD101" i="147"/>
  <c r="AH486" i="19" s="1"/>
  <c r="AH101" i="147"/>
  <c r="AL486" i="19" s="1"/>
  <c r="AF101" i="145"/>
  <c r="AJ470" i="19" s="1"/>
  <c r="AE101" i="145"/>
  <c r="AI470" i="19" s="1"/>
  <c r="AG101" i="145"/>
  <c r="AK470" i="19" s="1"/>
  <c r="AD101" i="145"/>
  <c r="AH470" i="19" s="1"/>
  <c r="AH101" i="145"/>
  <c r="AL470" i="19" s="1"/>
  <c r="AE101" i="143"/>
  <c r="AI454" i="19" s="1"/>
  <c r="AD101" i="143"/>
  <c r="AH454" i="19" s="1"/>
  <c r="AF101" i="143"/>
  <c r="AJ454" i="19" s="1"/>
  <c r="AD101" i="141"/>
  <c r="AH438" i="19" s="1"/>
  <c r="I102" i="152"/>
  <c r="N528" i="19" s="1"/>
  <c r="I105" i="152"/>
  <c r="N531" i="19" s="1"/>
  <c r="I106" i="152"/>
  <c r="N532" i="19" s="1"/>
  <c r="I103" i="152"/>
  <c r="N529" i="19" s="1"/>
  <c r="I104" i="152"/>
  <c r="N530" i="19" s="1"/>
  <c r="K54" i="152"/>
  <c r="L50" i="152"/>
  <c r="J55" i="152"/>
  <c r="J54" i="151"/>
  <c r="K50" i="151"/>
  <c r="I55" i="151"/>
  <c r="H104" i="150"/>
  <c r="L513" i="19" s="1"/>
  <c r="H105" i="150"/>
  <c r="L514" i="19" s="1"/>
  <c r="H102" i="150"/>
  <c r="L511" i="19" s="1"/>
  <c r="H103" i="150"/>
  <c r="L512" i="19" s="1"/>
  <c r="H106" i="150"/>
  <c r="L515" i="19" s="1"/>
  <c r="J54" i="150"/>
  <c r="K50" i="150"/>
  <c r="I55" i="150"/>
  <c r="E69" i="149"/>
  <c r="E68" i="149" s="1"/>
  <c r="K50" i="149"/>
  <c r="J54" i="149"/>
  <c r="I55" i="149"/>
  <c r="J54" i="147"/>
  <c r="K50" i="147"/>
  <c r="I55" i="147"/>
  <c r="E69" i="147"/>
  <c r="E68" i="147" s="1"/>
  <c r="J54" i="145"/>
  <c r="K50" i="145"/>
  <c r="E69" i="145"/>
  <c r="E68" i="145" s="1"/>
  <c r="I55" i="145"/>
  <c r="J54" i="143"/>
  <c r="K50" i="143"/>
  <c r="I55" i="143"/>
  <c r="K54" i="142"/>
  <c r="L50" i="142"/>
  <c r="J55" i="142"/>
  <c r="I103" i="142"/>
  <c r="M448" i="19" s="1"/>
  <c r="I102" i="142"/>
  <c r="M447" i="19" s="1"/>
  <c r="I105" i="142"/>
  <c r="M450" i="19" s="1"/>
  <c r="I104" i="142"/>
  <c r="M449" i="19" s="1"/>
  <c r="I106" i="142"/>
  <c r="M451" i="19" s="1"/>
  <c r="I55" i="141"/>
  <c r="J54" i="141"/>
  <c r="K50" i="141"/>
  <c r="AD104" i="140"/>
  <c r="AH433" i="19" s="1"/>
  <c r="AD105" i="140"/>
  <c r="AH434" i="19" s="1"/>
  <c r="AD102" i="140"/>
  <c r="AH431" i="19" s="1"/>
  <c r="AD103" i="140"/>
  <c r="AH432" i="19" s="1"/>
  <c r="AD106" i="140"/>
  <c r="AH435" i="19" s="1"/>
  <c r="AF104" i="140"/>
  <c r="AJ433" i="19" s="1"/>
  <c r="AF105" i="140"/>
  <c r="AJ434" i="19" s="1"/>
  <c r="AF102" i="140"/>
  <c r="AJ431" i="19" s="1"/>
  <c r="AF103" i="140"/>
  <c r="AJ432" i="19" s="1"/>
  <c r="AF106" i="140"/>
  <c r="AJ435" i="19" s="1"/>
  <c r="K54" i="140"/>
  <c r="L50" i="140"/>
  <c r="J55" i="140"/>
  <c r="AF101" i="139"/>
  <c r="AI421" i="19" s="1"/>
  <c r="AH101" i="139"/>
  <c r="AK421" i="19" s="1"/>
  <c r="AG101" i="139"/>
  <c r="AJ421" i="19" s="1"/>
  <c r="AG101" i="136"/>
  <c r="AJ405" i="19" s="1"/>
  <c r="AE101" i="136"/>
  <c r="AH405" i="19" s="1"/>
  <c r="AH101" i="136"/>
  <c r="AK405" i="19" s="1"/>
  <c r="AF101" i="136"/>
  <c r="AI405" i="19" s="1"/>
  <c r="AD101" i="136"/>
  <c r="AG405" i="19" s="1"/>
  <c r="AH101" i="134"/>
  <c r="AK389" i="19" s="1"/>
  <c r="AD101" i="134"/>
  <c r="AG389" i="19" s="1"/>
  <c r="AE101" i="134"/>
  <c r="AH389" i="19" s="1"/>
  <c r="AG101" i="134"/>
  <c r="AJ389" i="19" s="1"/>
  <c r="AG101" i="132"/>
  <c r="AJ373" i="19" s="1"/>
  <c r="AH101" i="132"/>
  <c r="AK373" i="19" s="1"/>
  <c r="AF101" i="132"/>
  <c r="AI373" i="19" s="1"/>
  <c r="AD101" i="132"/>
  <c r="AG373" i="19" s="1"/>
  <c r="AD101" i="130"/>
  <c r="AG357" i="19" s="1"/>
  <c r="AE101" i="130"/>
  <c r="AH357" i="19" s="1"/>
  <c r="AH101" i="128"/>
  <c r="AK341" i="19" s="1"/>
  <c r="I55" i="139"/>
  <c r="J54" i="139"/>
  <c r="K50" i="139"/>
  <c r="E91" i="137"/>
  <c r="E80" i="137" s="1"/>
  <c r="E81" i="137" s="1"/>
  <c r="L50" i="138"/>
  <c r="K54" i="138"/>
  <c r="I102" i="138"/>
  <c r="L414" i="19" s="1"/>
  <c r="I105" i="138"/>
  <c r="L417" i="19" s="1"/>
  <c r="I106" i="138"/>
  <c r="L418" i="19" s="1"/>
  <c r="I103" i="138"/>
  <c r="L415" i="19" s="1"/>
  <c r="I104" i="138"/>
  <c r="L416" i="19" s="1"/>
  <c r="J55" i="138"/>
  <c r="J54" i="137"/>
  <c r="K50" i="137"/>
  <c r="I59" i="137"/>
  <c r="I63" i="137" s="1"/>
  <c r="I65" i="137" s="1"/>
  <c r="I55" i="137"/>
  <c r="H104" i="137"/>
  <c r="H105" i="137"/>
  <c r="H102" i="137"/>
  <c r="H103" i="137"/>
  <c r="H106" i="137"/>
  <c r="E70" i="137"/>
  <c r="E72" i="137" s="1"/>
  <c r="E69" i="137"/>
  <c r="E68" i="137" s="1"/>
  <c r="E69" i="136"/>
  <c r="E68" i="136" s="1"/>
  <c r="J54" i="136"/>
  <c r="K50" i="136"/>
  <c r="I55" i="136"/>
  <c r="K54" i="135"/>
  <c r="L50" i="135"/>
  <c r="J55" i="135"/>
  <c r="I106" i="135"/>
  <c r="L402" i="19" s="1"/>
  <c r="I103" i="135"/>
  <c r="L399" i="19" s="1"/>
  <c r="I104" i="135"/>
  <c r="L400" i="19" s="1"/>
  <c r="I102" i="135"/>
  <c r="L398" i="19" s="1"/>
  <c r="I105" i="135"/>
  <c r="L401" i="19" s="1"/>
  <c r="J54" i="134"/>
  <c r="K50" i="134"/>
  <c r="E69" i="134"/>
  <c r="E68" i="134" s="1"/>
  <c r="I55" i="134"/>
  <c r="J54" i="133"/>
  <c r="K50" i="133"/>
  <c r="H102" i="133"/>
  <c r="K382" i="19" s="1"/>
  <c r="H103" i="133"/>
  <c r="K383" i="19" s="1"/>
  <c r="H106" i="133"/>
  <c r="K386" i="19" s="1"/>
  <c r="H104" i="133"/>
  <c r="K384" i="19" s="1"/>
  <c r="H105" i="133"/>
  <c r="K385" i="19" s="1"/>
  <c r="I55" i="133"/>
  <c r="E69" i="132"/>
  <c r="E68" i="132" s="1"/>
  <c r="J69" i="132"/>
  <c r="J68" i="132" s="1"/>
  <c r="K54" i="131"/>
  <c r="L50" i="131"/>
  <c r="I106" i="131"/>
  <c r="L370" i="19" s="1"/>
  <c r="I103" i="131"/>
  <c r="L367" i="19" s="1"/>
  <c r="I104" i="131"/>
  <c r="L368" i="19" s="1"/>
  <c r="I102" i="131"/>
  <c r="L366" i="19" s="1"/>
  <c r="I105" i="131"/>
  <c r="L369" i="19" s="1"/>
  <c r="J55" i="131"/>
  <c r="I55" i="130"/>
  <c r="J54" i="130"/>
  <c r="K50" i="130"/>
  <c r="I55" i="129"/>
  <c r="J54" i="129"/>
  <c r="K50" i="129"/>
  <c r="H104" i="129"/>
  <c r="K352" i="19" s="1"/>
  <c r="H105" i="129"/>
  <c r="K353" i="19" s="1"/>
  <c r="H102" i="129"/>
  <c r="K350" i="19" s="1"/>
  <c r="H103" i="129"/>
  <c r="K351" i="19" s="1"/>
  <c r="H106" i="129"/>
  <c r="K354" i="19" s="1"/>
  <c r="J54" i="128"/>
  <c r="K50" i="128"/>
  <c r="I55" i="128"/>
  <c r="AH101" i="126"/>
  <c r="AJ324" i="19" s="1"/>
  <c r="AG101" i="126"/>
  <c r="AI324" i="19" s="1"/>
  <c r="AE101" i="126"/>
  <c r="AG324" i="19" s="1"/>
  <c r="AF101" i="126"/>
  <c r="AH324" i="19" s="1"/>
  <c r="AG101" i="124"/>
  <c r="AI308" i="19" s="1"/>
  <c r="AF101" i="124"/>
  <c r="AH308" i="19" s="1"/>
  <c r="AD101" i="124"/>
  <c r="AF308" i="19" s="1"/>
  <c r="AE101" i="124"/>
  <c r="AG308" i="19" s="1"/>
  <c r="AH101" i="124"/>
  <c r="AJ308" i="19" s="1"/>
  <c r="AG101" i="122"/>
  <c r="AF101" i="122"/>
  <c r="AH101" i="122"/>
  <c r="AE101" i="122"/>
  <c r="AH101" i="120"/>
  <c r="AE101" i="120"/>
  <c r="AF101" i="120"/>
  <c r="AF101" i="118"/>
  <c r="AG101" i="118"/>
  <c r="AF101" i="116"/>
  <c r="AG101" i="116"/>
  <c r="H104" i="127"/>
  <c r="K336" i="19" s="1"/>
  <c r="H105" i="127"/>
  <c r="K337" i="19" s="1"/>
  <c r="H102" i="127"/>
  <c r="K334" i="19" s="1"/>
  <c r="H103" i="127"/>
  <c r="K335" i="19" s="1"/>
  <c r="H106" i="127"/>
  <c r="K338" i="19" s="1"/>
  <c r="I55" i="127"/>
  <c r="K50" i="127"/>
  <c r="J54" i="127"/>
  <c r="L50" i="126"/>
  <c r="K54" i="126"/>
  <c r="J55" i="126"/>
  <c r="H102" i="125"/>
  <c r="J317" i="19" s="1"/>
  <c r="H103" i="125"/>
  <c r="J318" i="19" s="1"/>
  <c r="H106" i="125"/>
  <c r="J321" i="19" s="1"/>
  <c r="H104" i="125"/>
  <c r="J319" i="19" s="1"/>
  <c r="H105" i="125"/>
  <c r="J320" i="19" s="1"/>
  <c r="J54" i="125"/>
  <c r="K50" i="125"/>
  <c r="I55" i="125"/>
  <c r="K50" i="124"/>
  <c r="J54" i="124"/>
  <c r="I55" i="124"/>
  <c r="E69" i="124"/>
  <c r="E68" i="124" s="1"/>
  <c r="H103" i="123"/>
  <c r="H106" i="123"/>
  <c r="H104" i="123"/>
  <c r="H105" i="123"/>
  <c r="H102" i="123"/>
  <c r="I55" i="123"/>
  <c r="K50" i="123"/>
  <c r="J54" i="123"/>
  <c r="J69" i="122"/>
  <c r="J68" i="122" s="1"/>
  <c r="J54" i="120"/>
  <c r="K50" i="120"/>
  <c r="I55" i="120"/>
  <c r="K50" i="119"/>
  <c r="J54" i="119"/>
  <c r="I55" i="119"/>
  <c r="H102" i="119"/>
  <c r="H105" i="119"/>
  <c r="H103" i="119"/>
  <c r="H106" i="119"/>
  <c r="H104" i="119"/>
  <c r="J55" i="118"/>
  <c r="K54" i="118"/>
  <c r="L50" i="118"/>
  <c r="J55" i="117"/>
  <c r="I103" i="117"/>
  <c r="I104" i="117"/>
  <c r="I102" i="117"/>
  <c r="I105" i="117"/>
  <c r="I106" i="117"/>
  <c r="L50" i="117"/>
  <c r="K54" i="117"/>
  <c r="I55" i="116"/>
  <c r="K50" i="116"/>
  <c r="J54" i="116"/>
  <c r="AF101" i="113"/>
  <c r="AG195" i="19" s="1"/>
  <c r="AE105" i="115"/>
  <c r="AG304" i="19" s="1"/>
  <c r="AE106" i="115"/>
  <c r="AG305" i="19" s="1"/>
  <c r="AE103" i="115"/>
  <c r="AG302" i="19" s="1"/>
  <c r="AE104" i="115"/>
  <c r="AG303" i="19" s="1"/>
  <c r="AE102" i="115"/>
  <c r="AG301" i="19" s="1"/>
  <c r="I55" i="115"/>
  <c r="AD102" i="115"/>
  <c r="AF301" i="19" s="1"/>
  <c r="AD103" i="115"/>
  <c r="AF302" i="19" s="1"/>
  <c r="AD106" i="115"/>
  <c r="AF305" i="19" s="1"/>
  <c r="AD104" i="115"/>
  <c r="AF303" i="19" s="1"/>
  <c r="AD105" i="115"/>
  <c r="AF304" i="19" s="1"/>
  <c r="J54" i="115"/>
  <c r="K50" i="115"/>
  <c r="AH101" i="107"/>
  <c r="AI211" i="19" s="1"/>
  <c r="AD101" i="107"/>
  <c r="AE211" i="19" s="1"/>
  <c r="AG101" i="107"/>
  <c r="AH211" i="19" s="1"/>
  <c r="AG101" i="111"/>
  <c r="AH179" i="19" s="1"/>
  <c r="AD101" i="111"/>
  <c r="AE179" i="19" s="1"/>
  <c r="AH101" i="111"/>
  <c r="AI179" i="19" s="1"/>
  <c r="AF101" i="112"/>
  <c r="AG163" i="19" s="1"/>
  <c r="AE101" i="112"/>
  <c r="AF163" i="19" s="1"/>
  <c r="AG101" i="110"/>
  <c r="AH147" i="19" s="1"/>
  <c r="AH101" i="110"/>
  <c r="AI147" i="19" s="1"/>
  <c r="AD101" i="110"/>
  <c r="AE147" i="19" s="1"/>
  <c r="AE101" i="110"/>
  <c r="AF147" i="19" s="1"/>
  <c r="J55" i="114"/>
  <c r="I102" i="114"/>
  <c r="J172" i="19" s="1"/>
  <c r="I105" i="114"/>
  <c r="J175" i="19" s="1"/>
  <c r="I106" i="114"/>
  <c r="J176" i="19" s="1"/>
  <c r="I103" i="114"/>
  <c r="J173" i="19" s="1"/>
  <c r="I104" i="114"/>
  <c r="J174" i="19" s="1"/>
  <c r="K54" i="114"/>
  <c r="L50" i="114"/>
  <c r="E69" i="113"/>
  <c r="E68" i="113" s="1"/>
  <c r="K50" i="113"/>
  <c r="J54" i="113"/>
  <c r="I55" i="113"/>
  <c r="J54" i="112"/>
  <c r="K50" i="112"/>
  <c r="I55" i="112"/>
  <c r="E69" i="111"/>
  <c r="E68" i="111" s="1"/>
  <c r="K50" i="111"/>
  <c r="J54" i="111"/>
  <c r="I55" i="111"/>
  <c r="K54" i="110"/>
  <c r="L50" i="110"/>
  <c r="J55" i="110"/>
  <c r="I55" i="109"/>
  <c r="J54" i="109"/>
  <c r="K50" i="109"/>
  <c r="I55" i="108"/>
  <c r="H104" i="108"/>
  <c r="I222" i="19" s="1"/>
  <c r="H102" i="108"/>
  <c r="I220" i="19" s="1"/>
  <c r="H103" i="108"/>
  <c r="I221" i="19" s="1"/>
  <c r="H106" i="108"/>
  <c r="I224" i="19" s="1"/>
  <c r="H105" i="108"/>
  <c r="I223" i="19" s="1"/>
  <c r="J54" i="108"/>
  <c r="K50" i="108"/>
  <c r="J54" i="107"/>
  <c r="K50" i="107"/>
  <c r="E69" i="107"/>
  <c r="E68" i="107" s="1"/>
  <c r="I55" i="107"/>
  <c r="I55" i="106"/>
  <c r="H104" i="106"/>
  <c r="I206" i="19" s="1"/>
  <c r="H105" i="106"/>
  <c r="I207" i="19" s="1"/>
  <c r="H102" i="106"/>
  <c r="I204" i="19" s="1"/>
  <c r="H103" i="106"/>
  <c r="I205" i="19" s="1"/>
  <c r="H106" i="106"/>
  <c r="I208" i="19" s="1"/>
  <c r="J54" i="106"/>
  <c r="K50" i="106"/>
  <c r="I106" i="105"/>
  <c r="J192" i="19" s="1"/>
  <c r="I103" i="105"/>
  <c r="J189" i="19" s="1"/>
  <c r="I102" i="105"/>
  <c r="J188" i="19" s="1"/>
  <c r="I105" i="105"/>
  <c r="J191" i="19" s="1"/>
  <c r="I104" i="105"/>
  <c r="J190" i="19" s="1"/>
  <c r="J55" i="105"/>
  <c r="K54" i="104"/>
  <c r="L50" i="104"/>
  <c r="I102" i="104"/>
  <c r="J156" i="19" s="1"/>
  <c r="I105" i="104"/>
  <c r="J159" i="19" s="1"/>
  <c r="I104" i="104"/>
  <c r="J158" i="19" s="1"/>
  <c r="I106" i="104"/>
  <c r="J160" i="19" s="1"/>
  <c r="I103" i="104"/>
  <c r="J157" i="19" s="1"/>
  <c r="J55" i="104"/>
  <c r="AF104" i="103"/>
  <c r="AG142" i="19" s="1"/>
  <c r="AF105" i="103"/>
  <c r="AG143" i="19" s="1"/>
  <c r="AF102" i="103"/>
  <c r="AG140" i="19" s="1"/>
  <c r="AF103" i="103"/>
  <c r="AG141" i="19" s="1"/>
  <c r="AF106" i="103"/>
  <c r="AG144" i="19" s="1"/>
  <c r="I55" i="103"/>
  <c r="AG106" i="103"/>
  <c r="AH144" i="19" s="1"/>
  <c r="AG103" i="103"/>
  <c r="AH141" i="19" s="1"/>
  <c r="AG104" i="103"/>
  <c r="AH142" i="19" s="1"/>
  <c r="AG102" i="103"/>
  <c r="AH140" i="19" s="1"/>
  <c r="AG105" i="103"/>
  <c r="AH143" i="19" s="1"/>
  <c r="K50" i="103"/>
  <c r="J54" i="103"/>
  <c r="AD106" i="99"/>
  <c r="AD111" i="19" s="1"/>
  <c r="I55" i="102"/>
  <c r="K50" i="102"/>
  <c r="J54" i="102"/>
  <c r="J55" i="101"/>
  <c r="K54" i="101"/>
  <c r="L50" i="101"/>
  <c r="K54" i="100"/>
  <c r="L50" i="100"/>
  <c r="J55" i="100"/>
  <c r="L50" i="99"/>
  <c r="K54" i="99"/>
  <c r="J55" i="99"/>
  <c r="AD101" i="98"/>
  <c r="AD98" i="19" s="1"/>
  <c r="AF101" i="98"/>
  <c r="AF98" i="19" s="1"/>
  <c r="E69" i="98"/>
  <c r="E68" i="98" s="1"/>
  <c r="M54" i="98"/>
  <c r="N50" i="98"/>
  <c r="K69" i="98"/>
  <c r="K68" i="98" s="1"/>
  <c r="L55" i="98"/>
  <c r="L50" i="97"/>
  <c r="K54" i="97"/>
  <c r="J55" i="97"/>
  <c r="AH101" i="96"/>
  <c r="AH82" i="19" s="1"/>
  <c r="AF101" i="96"/>
  <c r="AF82" i="19" s="1"/>
  <c r="J54" i="96"/>
  <c r="K50" i="96"/>
  <c r="E69" i="96"/>
  <c r="E68" i="96" s="1"/>
  <c r="I55" i="96"/>
  <c r="AF103" i="95"/>
  <c r="AF76" i="19" s="1"/>
  <c r="AF106" i="95"/>
  <c r="AF79" i="19" s="1"/>
  <c r="AF104" i="95"/>
  <c r="AF77" i="19" s="1"/>
  <c r="AF102" i="95"/>
  <c r="AF75" i="19" s="1"/>
  <c r="AF105" i="95"/>
  <c r="AF78" i="19" s="1"/>
  <c r="K50" i="95"/>
  <c r="J54" i="95"/>
  <c r="I55" i="95"/>
  <c r="AH101" i="94"/>
  <c r="AH66" i="19" s="1"/>
  <c r="AF101" i="94"/>
  <c r="AF66" i="19" s="1"/>
  <c r="AE101" i="94"/>
  <c r="AE66" i="19" s="1"/>
  <c r="AD101" i="94"/>
  <c r="AD66" i="19" s="1"/>
  <c r="J54" i="94"/>
  <c r="K50" i="94"/>
  <c r="I55" i="94"/>
  <c r="I55" i="93"/>
  <c r="AG104" i="93"/>
  <c r="AG61" i="19" s="1"/>
  <c r="AG103" i="93"/>
  <c r="AG60" i="19" s="1"/>
  <c r="AG106" i="93"/>
  <c r="AG63" i="19" s="1"/>
  <c r="AG102" i="93"/>
  <c r="AG59" i="19" s="1"/>
  <c r="AG105" i="93"/>
  <c r="AG62" i="19" s="1"/>
  <c r="K50" i="93"/>
  <c r="J54" i="93"/>
  <c r="D101" i="92"/>
  <c r="D50" i="19" s="1"/>
  <c r="I55" i="92"/>
  <c r="J54" i="92"/>
  <c r="K50" i="92"/>
  <c r="K58" i="92" s="1"/>
  <c r="C112" i="89"/>
  <c r="C111" i="89"/>
  <c r="D111" i="89" s="1"/>
  <c r="B10" i="89"/>
  <c r="B34" i="89" s="1"/>
  <c r="G27" i="89"/>
  <c r="G28" i="89"/>
  <c r="B44" i="89"/>
  <c r="G25" i="89"/>
  <c r="J35" i="89" s="1"/>
  <c r="B32" i="89"/>
  <c r="B43" i="89"/>
  <c r="B11" i="89"/>
  <c r="B22" i="89"/>
  <c r="B8" i="89"/>
  <c r="AH77" i="89"/>
  <c r="AG77" i="89"/>
  <c r="AF77" i="89"/>
  <c r="AE77" i="89"/>
  <c r="AD77" i="89"/>
  <c r="AC77" i="89"/>
  <c r="AB77" i="89"/>
  <c r="AA77" i="89"/>
  <c r="Z77" i="89"/>
  <c r="Y77" i="89"/>
  <c r="X77" i="89"/>
  <c r="W77" i="89"/>
  <c r="V77" i="89"/>
  <c r="U77" i="89"/>
  <c r="T77" i="89"/>
  <c r="S77" i="89"/>
  <c r="R77" i="89"/>
  <c r="Q77" i="89"/>
  <c r="P77" i="89"/>
  <c r="O77" i="89"/>
  <c r="N77" i="89"/>
  <c r="M77" i="89"/>
  <c r="L77" i="89"/>
  <c r="K77" i="89"/>
  <c r="J77" i="89"/>
  <c r="I77" i="89"/>
  <c r="H77" i="89"/>
  <c r="G77" i="89"/>
  <c r="F77" i="89"/>
  <c r="E77" i="89"/>
  <c r="D62" i="89"/>
  <c r="AG60" i="89"/>
  <c r="AF60" i="89"/>
  <c r="AE60" i="89"/>
  <c r="AD60" i="89"/>
  <c r="D59" i="89"/>
  <c r="AH50" i="89"/>
  <c r="AG50" i="89"/>
  <c r="AF50" i="89"/>
  <c r="AE50" i="89"/>
  <c r="AD50" i="89"/>
  <c r="E50" i="89"/>
  <c r="B20" i="89"/>
  <c r="L50" i="105" l="1"/>
  <c r="K54" i="105"/>
  <c r="J104" i="158"/>
  <c r="O578" i="19" s="1"/>
  <c r="L50" i="122"/>
  <c r="K58" i="122"/>
  <c r="K54" i="122"/>
  <c r="K55" i="122" s="1"/>
  <c r="E58" i="89"/>
  <c r="AF289" i="19"/>
  <c r="AF297" i="19"/>
  <c r="AG285" i="19"/>
  <c r="AG293" i="19"/>
  <c r="AG288" i="19"/>
  <c r="AG296" i="19"/>
  <c r="AG289" i="19"/>
  <c r="AG297" i="19"/>
  <c r="AF286" i="19"/>
  <c r="AF294" i="19"/>
  <c r="AG287" i="19"/>
  <c r="AG295" i="19"/>
  <c r="AF287" i="19"/>
  <c r="AF295" i="19"/>
  <c r="AF288" i="19"/>
  <c r="AF296" i="19"/>
  <c r="AF285" i="19"/>
  <c r="AF293" i="19"/>
  <c r="AG286" i="19"/>
  <c r="AG294" i="19"/>
  <c r="AF273" i="19"/>
  <c r="AF281" i="19"/>
  <c r="AG272" i="19"/>
  <c r="AG280" i="19"/>
  <c r="AF271" i="19"/>
  <c r="AF279" i="19"/>
  <c r="AG273" i="19"/>
  <c r="AG281" i="19"/>
  <c r="AG269" i="19"/>
  <c r="AG277" i="19"/>
  <c r="AF270" i="19"/>
  <c r="AF278" i="19"/>
  <c r="AG271" i="19"/>
  <c r="AG279" i="19"/>
  <c r="AF272" i="19"/>
  <c r="AF280" i="19"/>
  <c r="AF269" i="19"/>
  <c r="AF277" i="19"/>
  <c r="AG270" i="19"/>
  <c r="AG278" i="19"/>
  <c r="AF255" i="19"/>
  <c r="AF263" i="19"/>
  <c r="AF257" i="19"/>
  <c r="AF265" i="19"/>
  <c r="AG253" i="19"/>
  <c r="AG261" i="19"/>
  <c r="AG256" i="19"/>
  <c r="AG264" i="19"/>
  <c r="AG257" i="19"/>
  <c r="AG265" i="19"/>
  <c r="AF254" i="19"/>
  <c r="AF262" i="19"/>
  <c r="AG255" i="19"/>
  <c r="AG263" i="19"/>
  <c r="AF256" i="19"/>
  <c r="AF264" i="19"/>
  <c r="AF253" i="19"/>
  <c r="AF261" i="19"/>
  <c r="AG254" i="19"/>
  <c r="AG262" i="19"/>
  <c r="AF239" i="19"/>
  <c r="AF247" i="19"/>
  <c r="AF241" i="19"/>
  <c r="AF249" i="19"/>
  <c r="AG237" i="19"/>
  <c r="AG245" i="19"/>
  <c r="AG240" i="19"/>
  <c r="AG248" i="19"/>
  <c r="AF238" i="19"/>
  <c r="AF246" i="19"/>
  <c r="AG239" i="19"/>
  <c r="AG247" i="19"/>
  <c r="AG241" i="19"/>
  <c r="AG249" i="19"/>
  <c r="AF240" i="19"/>
  <c r="AF248" i="19"/>
  <c r="AF237" i="19"/>
  <c r="AF245" i="19"/>
  <c r="AG238" i="19"/>
  <c r="AG246" i="19"/>
  <c r="Q18" i="89"/>
  <c r="U18" i="89"/>
  <c r="Y18" i="89"/>
  <c r="AC18" i="89"/>
  <c r="AG18" i="89"/>
  <c r="P18" i="89"/>
  <c r="V18" i="89"/>
  <c r="AA18" i="89"/>
  <c r="AF18" i="89"/>
  <c r="R18" i="89"/>
  <c r="W18" i="89"/>
  <c r="AH18" i="89"/>
  <c r="S18" i="89"/>
  <c r="AD18" i="89"/>
  <c r="O18" i="89"/>
  <c r="AE18" i="89"/>
  <c r="AJ18" i="89"/>
  <c r="AB18" i="89"/>
  <c r="X18" i="89"/>
  <c r="T18" i="89"/>
  <c r="N18" i="89"/>
  <c r="AI18" i="89"/>
  <c r="Z18" i="89"/>
  <c r="J18" i="89"/>
  <c r="K18" i="89"/>
  <c r="H18" i="89"/>
  <c r="L18" i="89"/>
  <c r="I18" i="89"/>
  <c r="M18" i="89"/>
  <c r="G18" i="89"/>
  <c r="J103" i="148"/>
  <c r="N496" i="19" s="1"/>
  <c r="J102" i="144"/>
  <c r="N463" i="19" s="1"/>
  <c r="J102" i="158"/>
  <c r="O576" i="19" s="1"/>
  <c r="J106" i="144"/>
  <c r="N467" i="19" s="1"/>
  <c r="J104" i="144"/>
  <c r="N465" i="19" s="1"/>
  <c r="J106" i="158"/>
  <c r="O580" i="19" s="1"/>
  <c r="J105" i="148"/>
  <c r="N498" i="19" s="1"/>
  <c r="J102" i="148"/>
  <c r="N495" i="19" s="1"/>
  <c r="J104" i="148"/>
  <c r="N497" i="19" s="1"/>
  <c r="J105" i="144"/>
  <c r="N466" i="19" s="1"/>
  <c r="J103" i="158"/>
  <c r="O577" i="19" s="1"/>
  <c r="J104" i="156"/>
  <c r="O562" i="19" s="1"/>
  <c r="J103" i="156"/>
  <c r="O561" i="19" s="1"/>
  <c r="J105" i="156"/>
  <c r="O563" i="19" s="1"/>
  <c r="J106" i="156"/>
  <c r="O564" i="19" s="1"/>
  <c r="K58" i="94"/>
  <c r="L58" i="97"/>
  <c r="L58" i="101"/>
  <c r="K58" i="102"/>
  <c r="K58" i="103"/>
  <c r="L58" i="104"/>
  <c r="K58" i="107"/>
  <c r="K58" i="111"/>
  <c r="L58" i="117"/>
  <c r="L58" i="118"/>
  <c r="K58" i="119"/>
  <c r="K58" i="124"/>
  <c r="K58" i="127"/>
  <c r="L58" i="131"/>
  <c r="K58" i="134"/>
  <c r="K58" i="145"/>
  <c r="K58" i="149"/>
  <c r="K58" i="150"/>
  <c r="K58" i="157"/>
  <c r="K58" i="156"/>
  <c r="K54" i="156"/>
  <c r="K55" i="156" s="1"/>
  <c r="K105" i="156" s="1"/>
  <c r="P563" i="19" s="1"/>
  <c r="L50" i="156"/>
  <c r="K58" i="146"/>
  <c r="K54" i="146"/>
  <c r="K55" i="146" s="1"/>
  <c r="L50" i="146"/>
  <c r="K58" i="162"/>
  <c r="K54" i="162"/>
  <c r="K55" i="162" s="1"/>
  <c r="L50" i="162"/>
  <c r="K58" i="148"/>
  <c r="K54" i="148"/>
  <c r="K55" i="148" s="1"/>
  <c r="K106" i="148" s="1"/>
  <c r="O499" i="19" s="1"/>
  <c r="L50" i="148"/>
  <c r="K58" i="95"/>
  <c r="N58" i="98"/>
  <c r="L58" i="100"/>
  <c r="L58" i="105"/>
  <c r="K58" i="106"/>
  <c r="K58" i="109"/>
  <c r="K58" i="113"/>
  <c r="K58" i="123"/>
  <c r="L58" i="135"/>
  <c r="K58" i="136"/>
  <c r="L58" i="140"/>
  <c r="L58" i="142"/>
  <c r="K58" i="143"/>
  <c r="K58" i="147"/>
  <c r="K58" i="151"/>
  <c r="L58" i="152"/>
  <c r="K58" i="153"/>
  <c r="L58" i="160"/>
  <c r="K58" i="159"/>
  <c r="K58" i="163"/>
  <c r="J105" i="146"/>
  <c r="N482" i="19" s="1"/>
  <c r="J102" i="146"/>
  <c r="N479" i="19" s="1"/>
  <c r="J103" i="146"/>
  <c r="N480" i="19" s="1"/>
  <c r="J104" i="146"/>
  <c r="N481" i="19" s="1"/>
  <c r="J106" i="146"/>
  <c r="N483" i="19" s="1"/>
  <c r="K58" i="132"/>
  <c r="K54" i="132"/>
  <c r="K55" i="132" s="1"/>
  <c r="L50" i="132"/>
  <c r="K58" i="93"/>
  <c r="K58" i="96"/>
  <c r="L58" i="99"/>
  <c r="K58" i="108"/>
  <c r="L58" i="110"/>
  <c r="K58" i="125"/>
  <c r="K58" i="129"/>
  <c r="K58" i="133"/>
  <c r="K58" i="137"/>
  <c r="K57" i="137"/>
  <c r="K58" i="139"/>
  <c r="K58" i="141"/>
  <c r="K58" i="154"/>
  <c r="K58" i="161"/>
  <c r="J102" i="121"/>
  <c r="J103" i="121"/>
  <c r="J106" i="121"/>
  <c r="J105" i="121"/>
  <c r="J104" i="121"/>
  <c r="K58" i="158"/>
  <c r="K54" i="158"/>
  <c r="K55" i="158" s="1"/>
  <c r="K105" i="158" s="1"/>
  <c r="P579" i="19" s="1"/>
  <c r="L50" i="158"/>
  <c r="K58" i="112"/>
  <c r="L58" i="114"/>
  <c r="K58" i="115"/>
  <c r="K58" i="116"/>
  <c r="K58" i="120"/>
  <c r="L58" i="126"/>
  <c r="K58" i="128"/>
  <c r="K58" i="130"/>
  <c r="L58" i="138"/>
  <c r="L58" i="155"/>
  <c r="J102" i="162"/>
  <c r="O608" i="19" s="1"/>
  <c r="J106" i="162"/>
  <c r="O612" i="19" s="1"/>
  <c r="J103" i="162"/>
  <c r="O609" i="19" s="1"/>
  <c r="J104" i="162"/>
  <c r="O610" i="19" s="1"/>
  <c r="J105" i="162"/>
  <c r="O611" i="19" s="1"/>
  <c r="K58" i="121"/>
  <c r="L50" i="121"/>
  <c r="K54" i="121"/>
  <c r="K55" i="121" s="1"/>
  <c r="K58" i="144"/>
  <c r="K54" i="144"/>
  <c r="K55" i="144" s="1"/>
  <c r="K106" i="144" s="1"/>
  <c r="O467" i="19" s="1"/>
  <c r="L50" i="144"/>
  <c r="AF58" i="89"/>
  <c r="AD58" i="89"/>
  <c r="AG58" i="89"/>
  <c r="AE58" i="89"/>
  <c r="AH58" i="89"/>
  <c r="AG101" i="163"/>
  <c r="AL615" i="19" s="1"/>
  <c r="AF101" i="163"/>
  <c r="AK615" i="19" s="1"/>
  <c r="AH101" i="153"/>
  <c r="AM535" i="19" s="1"/>
  <c r="AF101" i="155"/>
  <c r="AK551" i="19" s="1"/>
  <c r="AG101" i="157"/>
  <c r="AL567" i="19" s="1"/>
  <c r="AH101" i="155"/>
  <c r="AM551" i="19" s="1"/>
  <c r="AE101" i="153"/>
  <c r="AJ535" i="19" s="1"/>
  <c r="AF101" i="153"/>
  <c r="AK535" i="19" s="1"/>
  <c r="K54" i="163"/>
  <c r="L50" i="163"/>
  <c r="J55" i="163"/>
  <c r="L50" i="161"/>
  <c r="K54" i="161"/>
  <c r="J55" i="161"/>
  <c r="K55" i="160"/>
  <c r="K54" i="159"/>
  <c r="L50" i="159"/>
  <c r="J55" i="159"/>
  <c r="J104" i="160"/>
  <c r="O594" i="19" s="1"/>
  <c r="J105" i="160"/>
  <c r="O595" i="19" s="1"/>
  <c r="J102" i="160"/>
  <c r="O592" i="19" s="1"/>
  <c r="J103" i="160"/>
  <c r="O593" i="19" s="1"/>
  <c r="J106" i="160"/>
  <c r="O596" i="19" s="1"/>
  <c r="M50" i="160"/>
  <c r="L54" i="160"/>
  <c r="E101" i="159"/>
  <c r="J583" i="19" s="1"/>
  <c r="K54" i="157"/>
  <c r="L50" i="157"/>
  <c r="E101" i="157"/>
  <c r="J567" i="19" s="1"/>
  <c r="J55" i="157"/>
  <c r="L54" i="155"/>
  <c r="M50" i="155"/>
  <c r="K55" i="155"/>
  <c r="J55" i="154"/>
  <c r="I106" i="154"/>
  <c r="N548" i="19" s="1"/>
  <c r="I103" i="154"/>
  <c r="N545" i="19" s="1"/>
  <c r="I104" i="154"/>
  <c r="N546" i="19" s="1"/>
  <c r="I102" i="154"/>
  <c r="N544" i="19" s="1"/>
  <c r="I105" i="154"/>
  <c r="N547" i="19" s="1"/>
  <c r="L50" i="154"/>
  <c r="K54" i="154"/>
  <c r="J55" i="153"/>
  <c r="K54" i="153"/>
  <c r="L50" i="153"/>
  <c r="AG101" i="151"/>
  <c r="AK518" i="19" s="1"/>
  <c r="AF101" i="151"/>
  <c r="AJ518" i="19" s="1"/>
  <c r="AH101" i="143"/>
  <c r="AL454" i="19" s="1"/>
  <c r="AG101" i="143"/>
  <c r="AK454" i="19" s="1"/>
  <c r="AE101" i="141"/>
  <c r="AI438" i="19" s="1"/>
  <c r="AF101" i="141"/>
  <c r="AJ438" i="19" s="1"/>
  <c r="AH101" i="141"/>
  <c r="AL438" i="19" s="1"/>
  <c r="M50" i="152"/>
  <c r="L54" i="152"/>
  <c r="J106" i="152"/>
  <c r="O532" i="19" s="1"/>
  <c r="J104" i="152"/>
  <c r="O530" i="19" s="1"/>
  <c r="J105" i="152"/>
  <c r="O531" i="19" s="1"/>
  <c r="J102" i="152"/>
  <c r="O528" i="19" s="1"/>
  <c r="J103" i="152"/>
  <c r="O529" i="19" s="1"/>
  <c r="K55" i="152"/>
  <c r="L50" i="151"/>
  <c r="K54" i="151"/>
  <c r="J55" i="151"/>
  <c r="I106" i="150"/>
  <c r="M515" i="19" s="1"/>
  <c r="I103" i="150"/>
  <c r="M512" i="19" s="1"/>
  <c r="I104" i="150"/>
  <c r="M513" i="19" s="1"/>
  <c r="I102" i="150"/>
  <c r="M511" i="19" s="1"/>
  <c r="I105" i="150"/>
  <c r="M514" i="19" s="1"/>
  <c r="L50" i="150"/>
  <c r="K54" i="150"/>
  <c r="J55" i="150"/>
  <c r="J55" i="149"/>
  <c r="K54" i="149"/>
  <c r="L50" i="149"/>
  <c r="J55" i="147"/>
  <c r="E101" i="147"/>
  <c r="I486" i="19" s="1"/>
  <c r="L50" i="147"/>
  <c r="K54" i="147"/>
  <c r="K54" i="145"/>
  <c r="L50" i="145"/>
  <c r="J55" i="145"/>
  <c r="L50" i="143"/>
  <c r="K54" i="143"/>
  <c r="J55" i="143"/>
  <c r="L54" i="142"/>
  <c r="M50" i="142"/>
  <c r="J102" i="142"/>
  <c r="N447" i="19" s="1"/>
  <c r="J103" i="142"/>
  <c r="N448" i="19" s="1"/>
  <c r="J106" i="142"/>
  <c r="N451" i="19" s="1"/>
  <c r="J104" i="142"/>
  <c r="N449" i="19" s="1"/>
  <c r="J105" i="142"/>
  <c r="N450" i="19" s="1"/>
  <c r="K55" i="142"/>
  <c r="K54" i="141"/>
  <c r="L50" i="141"/>
  <c r="J55" i="141"/>
  <c r="L54" i="140"/>
  <c r="M50" i="140"/>
  <c r="K55" i="140"/>
  <c r="AE101" i="139"/>
  <c r="AH421" i="19" s="1"/>
  <c r="AD101" i="139"/>
  <c r="AG421" i="19" s="1"/>
  <c r="E83" i="137"/>
  <c r="E84" i="137" s="1"/>
  <c r="E93" i="137"/>
  <c r="F89" i="137" s="1"/>
  <c r="F92" i="137" s="1"/>
  <c r="AG101" i="130"/>
  <c r="AJ357" i="19" s="1"/>
  <c r="AF101" i="130"/>
  <c r="AI357" i="19" s="1"/>
  <c r="AH101" i="130"/>
  <c r="AK357" i="19" s="1"/>
  <c r="AD101" i="128"/>
  <c r="AG341" i="19" s="1"/>
  <c r="AE101" i="128"/>
  <c r="AH341" i="19" s="1"/>
  <c r="AG101" i="128"/>
  <c r="AJ341" i="19" s="1"/>
  <c r="AF101" i="128"/>
  <c r="AI341" i="19" s="1"/>
  <c r="K54" i="139"/>
  <c r="L50" i="139"/>
  <c r="J55" i="139"/>
  <c r="K55" i="138"/>
  <c r="L54" i="138"/>
  <c r="M50" i="138"/>
  <c r="J104" i="138"/>
  <c r="M416" i="19" s="1"/>
  <c r="J105" i="138"/>
  <c r="M417" i="19" s="1"/>
  <c r="J102" i="138"/>
  <c r="M414" i="19" s="1"/>
  <c r="J103" i="138"/>
  <c r="M415" i="19" s="1"/>
  <c r="J106" i="138"/>
  <c r="M418" i="19" s="1"/>
  <c r="J59" i="137"/>
  <c r="J63" i="137" s="1"/>
  <c r="J65" i="137" s="1"/>
  <c r="J55" i="137"/>
  <c r="I106" i="137"/>
  <c r="I103" i="137"/>
  <c r="I104" i="137"/>
  <c r="I102" i="137"/>
  <c r="I105" i="137"/>
  <c r="K54" i="137"/>
  <c r="L50" i="137"/>
  <c r="L50" i="136"/>
  <c r="K54" i="136"/>
  <c r="J55" i="136"/>
  <c r="K55" i="135"/>
  <c r="J105" i="135"/>
  <c r="M401" i="19" s="1"/>
  <c r="J102" i="135"/>
  <c r="M398" i="19" s="1"/>
  <c r="J103" i="135"/>
  <c r="M399" i="19" s="1"/>
  <c r="J106" i="135"/>
  <c r="M402" i="19" s="1"/>
  <c r="J104" i="135"/>
  <c r="M400" i="19" s="1"/>
  <c r="L54" i="135"/>
  <c r="M50" i="135"/>
  <c r="K54" i="134"/>
  <c r="L50" i="134"/>
  <c r="J55" i="134"/>
  <c r="L50" i="133"/>
  <c r="K54" i="133"/>
  <c r="J55" i="133"/>
  <c r="I102" i="133"/>
  <c r="L382" i="19" s="1"/>
  <c r="I105" i="133"/>
  <c r="L385" i="19" s="1"/>
  <c r="I106" i="133"/>
  <c r="L386" i="19" s="1"/>
  <c r="I103" i="133"/>
  <c r="L383" i="19" s="1"/>
  <c r="I104" i="133"/>
  <c r="L384" i="19" s="1"/>
  <c r="K69" i="132"/>
  <c r="K68" i="132" s="1"/>
  <c r="E101" i="132"/>
  <c r="H373" i="19" s="1"/>
  <c r="K55" i="131"/>
  <c r="J105" i="131"/>
  <c r="M369" i="19" s="1"/>
  <c r="J102" i="131"/>
  <c r="M366" i="19" s="1"/>
  <c r="J103" i="131"/>
  <c r="M367" i="19" s="1"/>
  <c r="J106" i="131"/>
  <c r="M370" i="19" s="1"/>
  <c r="J104" i="131"/>
  <c r="M368" i="19" s="1"/>
  <c r="M50" i="131"/>
  <c r="L54" i="131"/>
  <c r="K54" i="130"/>
  <c r="L50" i="130"/>
  <c r="J55" i="130"/>
  <c r="E101" i="130"/>
  <c r="H357" i="19" s="1"/>
  <c r="K54" i="129"/>
  <c r="L50" i="129"/>
  <c r="I103" i="129"/>
  <c r="L351" i="19" s="1"/>
  <c r="I104" i="129"/>
  <c r="L352" i="19" s="1"/>
  <c r="I102" i="129"/>
  <c r="L350" i="19" s="1"/>
  <c r="I105" i="129"/>
  <c r="L353" i="19" s="1"/>
  <c r="I106" i="129"/>
  <c r="L354" i="19" s="1"/>
  <c r="J55" i="129"/>
  <c r="L50" i="128"/>
  <c r="K54" i="128"/>
  <c r="J55" i="128"/>
  <c r="AE101" i="118"/>
  <c r="AD101" i="118"/>
  <c r="AD101" i="116"/>
  <c r="K54" i="127"/>
  <c r="L50" i="127"/>
  <c r="J55" i="127"/>
  <c r="I106" i="127"/>
  <c r="L338" i="19" s="1"/>
  <c r="I103" i="127"/>
  <c r="L335" i="19" s="1"/>
  <c r="I104" i="127"/>
  <c r="L336" i="19" s="1"/>
  <c r="I102" i="127"/>
  <c r="L334" i="19" s="1"/>
  <c r="I105" i="127"/>
  <c r="L337" i="19" s="1"/>
  <c r="L54" i="126"/>
  <c r="M50" i="126"/>
  <c r="K55" i="126"/>
  <c r="I102" i="125"/>
  <c r="K317" i="19" s="1"/>
  <c r="I105" i="125"/>
  <c r="K320" i="19" s="1"/>
  <c r="I106" i="125"/>
  <c r="K321" i="19" s="1"/>
  <c r="I103" i="125"/>
  <c r="K318" i="19" s="1"/>
  <c r="I104" i="125"/>
  <c r="K319" i="19" s="1"/>
  <c r="K54" i="125"/>
  <c r="L50" i="125"/>
  <c r="J55" i="125"/>
  <c r="J55" i="124"/>
  <c r="K54" i="124"/>
  <c r="L50" i="124"/>
  <c r="J55" i="123"/>
  <c r="I102" i="123"/>
  <c r="I105" i="123"/>
  <c r="I106" i="123"/>
  <c r="I103" i="123"/>
  <c r="I104" i="123"/>
  <c r="K54" i="123"/>
  <c r="L50" i="123"/>
  <c r="E101" i="122"/>
  <c r="K69" i="122"/>
  <c r="K68" i="122" s="1"/>
  <c r="E101" i="120"/>
  <c r="L50" i="120"/>
  <c r="K54" i="120"/>
  <c r="J55" i="120"/>
  <c r="K54" i="119"/>
  <c r="L50" i="119"/>
  <c r="I102" i="119"/>
  <c r="I105" i="119"/>
  <c r="I106" i="119"/>
  <c r="I103" i="119"/>
  <c r="I104" i="119"/>
  <c r="J55" i="119"/>
  <c r="K55" i="118"/>
  <c r="L54" i="118"/>
  <c r="M50" i="118"/>
  <c r="L54" i="117"/>
  <c r="M50" i="117"/>
  <c r="K55" i="117"/>
  <c r="J102" i="117"/>
  <c r="J103" i="117"/>
  <c r="J106" i="117"/>
  <c r="J104" i="117"/>
  <c r="J105" i="117"/>
  <c r="J55" i="116"/>
  <c r="L50" i="116"/>
  <c r="K54" i="116"/>
  <c r="K54" i="115"/>
  <c r="L50" i="115"/>
  <c r="J55" i="115"/>
  <c r="E102" i="115"/>
  <c r="G301" i="19" s="1"/>
  <c r="E105" i="115"/>
  <c r="G304" i="19" s="1"/>
  <c r="E106" i="115"/>
  <c r="G305" i="19" s="1"/>
  <c r="E103" i="115"/>
  <c r="G302" i="19" s="1"/>
  <c r="E104" i="115"/>
  <c r="G303" i="19" s="1"/>
  <c r="AF101" i="109"/>
  <c r="AG227" i="19" s="1"/>
  <c r="AH101" i="109"/>
  <c r="AI227" i="19" s="1"/>
  <c r="AG101" i="109"/>
  <c r="AH227" i="19" s="1"/>
  <c r="AE101" i="109"/>
  <c r="AF227" i="19" s="1"/>
  <c r="AD101" i="112"/>
  <c r="AE163" i="19" s="1"/>
  <c r="AH101" i="112"/>
  <c r="AI163" i="19" s="1"/>
  <c r="AG101" i="112"/>
  <c r="AH163" i="19" s="1"/>
  <c r="AF101" i="110"/>
  <c r="AG147" i="19" s="1"/>
  <c r="M50" i="114"/>
  <c r="L54" i="114"/>
  <c r="J104" i="114"/>
  <c r="K174" i="19" s="1"/>
  <c r="J105" i="114"/>
  <c r="K175" i="19" s="1"/>
  <c r="J102" i="114"/>
  <c r="K172" i="19" s="1"/>
  <c r="J103" i="114"/>
  <c r="K173" i="19" s="1"/>
  <c r="J106" i="114"/>
  <c r="K176" i="19" s="1"/>
  <c r="K55" i="114"/>
  <c r="J55" i="113"/>
  <c r="K54" i="113"/>
  <c r="L50" i="113"/>
  <c r="J55" i="112"/>
  <c r="L50" i="112"/>
  <c r="K54" i="112"/>
  <c r="J55" i="111"/>
  <c r="K54" i="111"/>
  <c r="L50" i="111"/>
  <c r="M50" i="110"/>
  <c r="L54" i="110"/>
  <c r="K55" i="110"/>
  <c r="K54" i="109"/>
  <c r="L50" i="109"/>
  <c r="J55" i="109"/>
  <c r="J55" i="108"/>
  <c r="I103" i="108"/>
  <c r="J221" i="19" s="1"/>
  <c r="I102" i="108"/>
  <c r="J220" i="19" s="1"/>
  <c r="I105" i="108"/>
  <c r="J223" i="19" s="1"/>
  <c r="I104" i="108"/>
  <c r="J222" i="19" s="1"/>
  <c r="I106" i="108"/>
  <c r="J224" i="19" s="1"/>
  <c r="L50" i="108"/>
  <c r="K54" i="108"/>
  <c r="K54" i="107"/>
  <c r="L50" i="107"/>
  <c r="J55" i="107"/>
  <c r="K54" i="106"/>
  <c r="L50" i="106"/>
  <c r="J55" i="106"/>
  <c r="I106" i="106"/>
  <c r="J208" i="19" s="1"/>
  <c r="I103" i="106"/>
  <c r="J205" i="19" s="1"/>
  <c r="I104" i="106"/>
  <c r="J206" i="19" s="1"/>
  <c r="I102" i="106"/>
  <c r="J204" i="19" s="1"/>
  <c r="I105" i="106"/>
  <c r="J207" i="19" s="1"/>
  <c r="K55" i="105"/>
  <c r="M50" i="105"/>
  <c r="L54" i="105"/>
  <c r="J105" i="105"/>
  <c r="K191" i="19" s="1"/>
  <c r="J102" i="105"/>
  <c r="K188" i="19" s="1"/>
  <c r="J103" i="105"/>
  <c r="K189" i="19" s="1"/>
  <c r="J106" i="105"/>
  <c r="K192" i="19" s="1"/>
  <c r="J104" i="105"/>
  <c r="K190" i="19" s="1"/>
  <c r="J104" i="104"/>
  <c r="K158" i="19" s="1"/>
  <c r="J105" i="104"/>
  <c r="K159" i="19" s="1"/>
  <c r="J102" i="104"/>
  <c r="K156" i="19" s="1"/>
  <c r="J103" i="104"/>
  <c r="K157" i="19" s="1"/>
  <c r="J106" i="104"/>
  <c r="K160" i="19" s="1"/>
  <c r="L54" i="104"/>
  <c r="M50" i="104"/>
  <c r="K55" i="104"/>
  <c r="K54" i="103"/>
  <c r="L50" i="103"/>
  <c r="J55" i="103"/>
  <c r="E103" i="103"/>
  <c r="F141" i="19" s="1"/>
  <c r="E104" i="103"/>
  <c r="F142" i="19" s="1"/>
  <c r="E102" i="103"/>
  <c r="F140" i="19" s="1"/>
  <c r="E105" i="103"/>
  <c r="F143" i="19" s="1"/>
  <c r="E106" i="103"/>
  <c r="F144" i="19" s="1"/>
  <c r="K54" i="102"/>
  <c r="L50" i="102"/>
  <c r="J55" i="102"/>
  <c r="K55" i="101"/>
  <c r="L54" i="101"/>
  <c r="M50" i="101"/>
  <c r="E103" i="101"/>
  <c r="E124" i="19" s="1"/>
  <c r="E104" i="101"/>
  <c r="E125" i="19" s="1"/>
  <c r="E102" i="101"/>
  <c r="E123" i="19" s="1"/>
  <c r="E105" i="101"/>
  <c r="E126" i="19" s="1"/>
  <c r="E106" i="101"/>
  <c r="E127" i="19" s="1"/>
  <c r="M50" i="100"/>
  <c r="L54" i="100"/>
  <c r="K55" i="100"/>
  <c r="K55" i="99"/>
  <c r="M50" i="99"/>
  <c r="L54" i="99"/>
  <c r="M55" i="98"/>
  <c r="L69" i="98"/>
  <c r="L68" i="98" s="1"/>
  <c r="O50" i="98"/>
  <c r="N54" i="98"/>
  <c r="L54" i="97"/>
  <c r="M50" i="97"/>
  <c r="K55" i="97"/>
  <c r="E106" i="97"/>
  <c r="E95" i="19" s="1"/>
  <c r="E103" i="97"/>
  <c r="E92" i="19" s="1"/>
  <c r="E104" i="97"/>
  <c r="E93" i="19" s="1"/>
  <c r="E102" i="97"/>
  <c r="E91" i="19" s="1"/>
  <c r="E105" i="97"/>
  <c r="E94" i="19" s="1"/>
  <c r="J55" i="96"/>
  <c r="L50" i="96"/>
  <c r="K54" i="96"/>
  <c r="J55" i="95"/>
  <c r="K54" i="95"/>
  <c r="L50" i="95"/>
  <c r="L50" i="94"/>
  <c r="K54" i="94"/>
  <c r="J55" i="94"/>
  <c r="E102" i="93"/>
  <c r="E59" i="19" s="1"/>
  <c r="E105" i="93"/>
  <c r="E62" i="19" s="1"/>
  <c r="E106" i="93"/>
  <c r="E63" i="19" s="1"/>
  <c r="E104" i="93"/>
  <c r="E61" i="19" s="1"/>
  <c r="E103" i="93"/>
  <c r="E60" i="19" s="1"/>
  <c r="K54" i="93"/>
  <c r="L50" i="93"/>
  <c r="J55" i="93"/>
  <c r="AD101" i="92"/>
  <c r="AD50" i="19" s="1"/>
  <c r="AH101" i="92"/>
  <c r="AH50" i="19" s="1"/>
  <c r="AF101" i="92"/>
  <c r="AF50" i="19" s="1"/>
  <c r="AG101" i="92"/>
  <c r="AG50" i="19" s="1"/>
  <c r="AE101" i="92"/>
  <c r="AE50" i="19" s="1"/>
  <c r="K54" i="92"/>
  <c r="L50" i="92"/>
  <c r="L58" i="92" s="1"/>
  <c r="J55" i="92"/>
  <c r="E56" i="89"/>
  <c r="F56" i="89"/>
  <c r="X56" i="89"/>
  <c r="H56" i="89"/>
  <c r="P56" i="89"/>
  <c r="I56" i="89"/>
  <c r="Q56" i="89"/>
  <c r="Y56" i="89"/>
  <c r="K56" i="89"/>
  <c r="AA56" i="89"/>
  <c r="G56" i="89"/>
  <c r="J56" i="89"/>
  <c r="R56" i="89"/>
  <c r="Z56" i="89"/>
  <c r="S56" i="89"/>
  <c r="V56" i="89"/>
  <c r="W56" i="89"/>
  <c r="L56" i="89"/>
  <c r="T56" i="89"/>
  <c r="AB56" i="89"/>
  <c r="M56" i="89"/>
  <c r="U56" i="89"/>
  <c r="AC56" i="89"/>
  <c r="N56" i="89"/>
  <c r="O56" i="89"/>
  <c r="G13" i="89"/>
  <c r="AG69" i="89"/>
  <c r="AH69" i="89"/>
  <c r="AD69" i="89"/>
  <c r="AF69" i="89"/>
  <c r="AE69" i="89"/>
  <c r="B31" i="89"/>
  <c r="D63" i="89"/>
  <c r="D65" i="89" s="1"/>
  <c r="D67" i="89" s="1"/>
  <c r="D69" i="89" s="1"/>
  <c r="D68" i="89" s="1"/>
  <c r="D70" i="89" s="1"/>
  <c r="G21" i="89"/>
  <c r="AE62" i="89"/>
  <c r="AG62" i="89"/>
  <c r="AD62" i="89"/>
  <c r="AF62" i="89"/>
  <c r="F50" i="89"/>
  <c r="F58" i="89" s="1"/>
  <c r="AC92" i="89"/>
  <c r="U92" i="89"/>
  <c r="AG90" i="89"/>
  <c r="Y90" i="89"/>
  <c r="Q90" i="89"/>
  <c r="AD92" i="89"/>
  <c r="V92" i="89"/>
  <c r="Z90" i="89"/>
  <c r="R90" i="89"/>
  <c r="AG92" i="89"/>
  <c r="W92" i="89"/>
  <c r="AC90" i="89"/>
  <c r="S90" i="89"/>
  <c r="AF92" i="89"/>
  <c r="T92" i="89"/>
  <c r="AB90" i="89"/>
  <c r="P90" i="89"/>
  <c r="AB92" i="89"/>
  <c r="R92" i="89"/>
  <c r="X90" i="89"/>
  <c r="Z92" i="89"/>
  <c r="P92" i="89"/>
  <c r="AF90" i="89"/>
  <c r="V90" i="89"/>
  <c r="AE92" i="89"/>
  <c r="AA90" i="89"/>
  <c r="AA92" i="89"/>
  <c r="W90" i="89"/>
  <c r="Y92" i="89"/>
  <c r="U90" i="89"/>
  <c r="X92" i="89"/>
  <c r="T90" i="89"/>
  <c r="S92" i="89"/>
  <c r="O90" i="89"/>
  <c r="Q92" i="89"/>
  <c r="O92" i="89"/>
  <c r="AE90" i="89"/>
  <c r="AH92" i="89"/>
  <c r="AH66" i="89" s="1"/>
  <c r="AD90" i="89"/>
  <c r="G26" i="89"/>
  <c r="AC60" i="89"/>
  <c r="D76" i="89"/>
  <c r="L54" i="122" l="1"/>
  <c r="L55" i="122" s="1"/>
  <c r="L58" i="122"/>
  <c r="M50" i="122"/>
  <c r="G285" i="19"/>
  <c r="G293" i="19"/>
  <c r="G286" i="19"/>
  <c r="G294" i="19"/>
  <c r="G289" i="19"/>
  <c r="G297" i="19"/>
  <c r="G287" i="19"/>
  <c r="G295" i="19"/>
  <c r="G288" i="19"/>
  <c r="G296" i="19"/>
  <c r="G271" i="19"/>
  <c r="G279" i="19"/>
  <c r="G269" i="19"/>
  <c r="G277" i="19"/>
  <c r="G270" i="19"/>
  <c r="G278" i="19"/>
  <c r="G273" i="19"/>
  <c r="G281" i="19"/>
  <c r="G272" i="19"/>
  <c r="G280" i="19"/>
  <c r="G255" i="19"/>
  <c r="G263" i="19"/>
  <c r="G253" i="19"/>
  <c r="G261" i="19"/>
  <c r="G254" i="19"/>
  <c r="G262" i="19"/>
  <c r="G257" i="19"/>
  <c r="G265" i="19"/>
  <c r="G256" i="19"/>
  <c r="G264" i="19"/>
  <c r="G238" i="19"/>
  <c r="G246" i="19"/>
  <c r="G237" i="19"/>
  <c r="G245" i="19"/>
  <c r="G239" i="19"/>
  <c r="G247" i="19"/>
  <c r="G241" i="19"/>
  <c r="G249" i="19"/>
  <c r="G240" i="19"/>
  <c r="G248" i="19"/>
  <c r="K102" i="144"/>
  <c r="O463" i="19" s="1"/>
  <c r="K105" i="148"/>
  <c r="O498" i="19" s="1"/>
  <c r="K104" i="144"/>
  <c r="O465" i="19" s="1"/>
  <c r="K102" i="148"/>
  <c r="O495" i="19" s="1"/>
  <c r="K103" i="144"/>
  <c r="O464" i="19" s="1"/>
  <c r="K104" i="148"/>
  <c r="O497" i="19" s="1"/>
  <c r="K105" i="144"/>
  <c r="O466" i="19" s="1"/>
  <c r="K103" i="148"/>
  <c r="O496" i="19" s="1"/>
  <c r="K103" i="156"/>
  <c r="P561" i="19" s="1"/>
  <c r="K102" i="158"/>
  <c r="P576" i="19" s="1"/>
  <c r="K106" i="156"/>
  <c r="P564" i="19" s="1"/>
  <c r="K104" i="156"/>
  <c r="P562" i="19" s="1"/>
  <c r="K106" i="158"/>
  <c r="P580" i="19" s="1"/>
  <c r="K102" i="156"/>
  <c r="P560" i="19" s="1"/>
  <c r="K103" i="158"/>
  <c r="P577" i="19" s="1"/>
  <c r="K104" i="158"/>
  <c r="P578" i="19" s="1"/>
  <c r="L58" i="93"/>
  <c r="L58" i="103"/>
  <c r="L58" i="108"/>
  <c r="L58" i="111"/>
  <c r="M58" i="118"/>
  <c r="L58" i="120"/>
  <c r="L58" i="124"/>
  <c r="L58" i="127"/>
  <c r="L58" i="128"/>
  <c r="L58" i="129"/>
  <c r="L58" i="130"/>
  <c r="L58" i="134"/>
  <c r="M58" i="135"/>
  <c r="M58" i="140"/>
  <c r="L58" i="151"/>
  <c r="L58" i="153"/>
  <c r="L58" i="154"/>
  <c r="L58" i="159"/>
  <c r="L58" i="121"/>
  <c r="L54" i="121"/>
  <c r="L55" i="121" s="1"/>
  <c r="M50" i="121"/>
  <c r="L58" i="158"/>
  <c r="L54" i="158"/>
  <c r="L55" i="158" s="1"/>
  <c r="L103" i="158" s="1"/>
  <c r="Q577" i="19" s="1"/>
  <c r="M50" i="158"/>
  <c r="M58" i="99"/>
  <c r="M58" i="101"/>
  <c r="L58" i="139"/>
  <c r="M58" i="142"/>
  <c r="L58" i="147"/>
  <c r="M58" i="160"/>
  <c r="L58" i="161"/>
  <c r="L58" i="163"/>
  <c r="M58" i="97"/>
  <c r="L58" i="107"/>
  <c r="L58" i="112"/>
  <c r="L58" i="113"/>
  <c r="M58" i="114"/>
  <c r="L58" i="116"/>
  <c r="M58" i="117"/>
  <c r="L58" i="125"/>
  <c r="M58" i="126"/>
  <c r="L58" i="133"/>
  <c r="L58" i="136"/>
  <c r="L58" i="143"/>
  <c r="L58" i="145"/>
  <c r="L58" i="150"/>
  <c r="M58" i="152"/>
  <c r="M58" i="155"/>
  <c r="L58" i="157"/>
  <c r="L58" i="148"/>
  <c r="L54" i="148"/>
  <c r="L55" i="148" s="1"/>
  <c r="L103" i="148" s="1"/>
  <c r="P496" i="19" s="1"/>
  <c r="M50" i="148"/>
  <c r="L58" i="162"/>
  <c r="L54" i="162"/>
  <c r="L55" i="162" s="1"/>
  <c r="M50" i="162"/>
  <c r="L58" i="146"/>
  <c r="L54" i="146"/>
  <c r="L55" i="146" s="1"/>
  <c r="M50" i="146"/>
  <c r="L58" i="156"/>
  <c r="M50" i="156"/>
  <c r="L54" i="156"/>
  <c r="L55" i="156" s="1"/>
  <c r="L105" i="156" s="1"/>
  <c r="Q563" i="19" s="1"/>
  <c r="L58" i="94"/>
  <c r="L58" i="95"/>
  <c r="L58" i="96"/>
  <c r="O58" i="98"/>
  <c r="M58" i="100"/>
  <c r="L58" i="102"/>
  <c r="M58" i="104"/>
  <c r="M58" i="105"/>
  <c r="L58" i="106"/>
  <c r="L58" i="109"/>
  <c r="M58" i="110"/>
  <c r="L58" i="115"/>
  <c r="L58" i="119"/>
  <c r="L58" i="123"/>
  <c r="M58" i="131"/>
  <c r="L58" i="137"/>
  <c r="L57" i="137"/>
  <c r="M58" i="138"/>
  <c r="L58" i="141"/>
  <c r="L58" i="149"/>
  <c r="L58" i="144"/>
  <c r="M50" i="144"/>
  <c r="L54" i="144"/>
  <c r="L55" i="144" s="1"/>
  <c r="L103" i="144" s="1"/>
  <c r="P464" i="19" s="1"/>
  <c r="K103" i="121"/>
  <c r="K102" i="121"/>
  <c r="K104" i="121"/>
  <c r="K105" i="121"/>
  <c r="K106" i="121"/>
  <c r="L58" i="132"/>
  <c r="M50" i="132"/>
  <c r="L54" i="132"/>
  <c r="L55" i="132" s="1"/>
  <c r="K106" i="162"/>
  <c r="P612" i="19" s="1"/>
  <c r="K102" i="162"/>
  <c r="P608" i="19" s="1"/>
  <c r="K103" i="162"/>
  <c r="P609" i="19" s="1"/>
  <c r="K105" i="162"/>
  <c r="P611" i="19" s="1"/>
  <c r="K104" i="162"/>
  <c r="P610" i="19" s="1"/>
  <c r="K105" i="146"/>
  <c r="O482" i="19" s="1"/>
  <c r="K104" i="146"/>
  <c r="O481" i="19" s="1"/>
  <c r="K103" i="146"/>
  <c r="O480" i="19" s="1"/>
  <c r="K106" i="146"/>
  <c r="O483" i="19" s="1"/>
  <c r="K102" i="146"/>
  <c r="O479" i="19" s="1"/>
  <c r="AD101" i="153"/>
  <c r="AI535" i="19" s="1"/>
  <c r="AG101" i="153"/>
  <c r="AL535" i="19" s="1"/>
  <c r="E101" i="163"/>
  <c r="J615" i="19" s="1"/>
  <c r="L54" i="163"/>
  <c r="M50" i="163"/>
  <c r="K55" i="163"/>
  <c r="J69" i="161"/>
  <c r="J68" i="161" s="1"/>
  <c r="L54" i="161"/>
  <c r="M50" i="161"/>
  <c r="E101" i="161"/>
  <c r="J599" i="19" s="1"/>
  <c r="K55" i="161"/>
  <c r="L55" i="160"/>
  <c r="J69" i="159"/>
  <c r="J68" i="159" s="1"/>
  <c r="K55" i="159"/>
  <c r="M54" i="160"/>
  <c r="N50" i="160"/>
  <c r="K104" i="160"/>
  <c r="P594" i="19" s="1"/>
  <c r="K102" i="160"/>
  <c r="P592" i="19" s="1"/>
  <c r="K105" i="160"/>
  <c r="P595" i="19" s="1"/>
  <c r="K106" i="160"/>
  <c r="P596" i="19" s="1"/>
  <c r="K103" i="160"/>
  <c r="P593" i="19" s="1"/>
  <c r="L54" i="159"/>
  <c r="M50" i="159"/>
  <c r="J69" i="157"/>
  <c r="J68" i="157" s="1"/>
  <c r="L54" i="157"/>
  <c r="M50" i="157"/>
  <c r="K55" i="157"/>
  <c r="E101" i="153"/>
  <c r="J535" i="19" s="1"/>
  <c r="E101" i="155"/>
  <c r="J551" i="19" s="1"/>
  <c r="M54" i="155"/>
  <c r="N50" i="155"/>
  <c r="L55" i="155"/>
  <c r="L54" i="154"/>
  <c r="M50" i="154"/>
  <c r="J105" i="154"/>
  <c r="O547" i="19" s="1"/>
  <c r="J102" i="154"/>
  <c r="O544" i="19" s="1"/>
  <c r="J103" i="154"/>
  <c r="O545" i="19" s="1"/>
  <c r="J106" i="154"/>
  <c r="O548" i="19" s="1"/>
  <c r="J104" i="154"/>
  <c r="O546" i="19" s="1"/>
  <c r="K55" i="154"/>
  <c r="L54" i="153"/>
  <c r="M50" i="153"/>
  <c r="K55" i="153"/>
  <c r="E101" i="145"/>
  <c r="I470" i="19" s="1"/>
  <c r="M54" i="152"/>
  <c r="N50" i="152"/>
  <c r="L55" i="152"/>
  <c r="K103" i="152"/>
  <c r="P529" i="19" s="1"/>
  <c r="K104" i="152"/>
  <c r="P530" i="19" s="1"/>
  <c r="K102" i="152"/>
  <c r="P528" i="19" s="1"/>
  <c r="K105" i="152"/>
  <c r="P531" i="19" s="1"/>
  <c r="K106" i="152"/>
  <c r="P532" i="19" s="1"/>
  <c r="E101" i="151"/>
  <c r="I518" i="19" s="1"/>
  <c r="K55" i="151"/>
  <c r="L54" i="151"/>
  <c r="M50" i="151"/>
  <c r="K55" i="150"/>
  <c r="J105" i="150"/>
  <c r="N514" i="19" s="1"/>
  <c r="J102" i="150"/>
  <c r="N511" i="19" s="1"/>
  <c r="J103" i="150"/>
  <c r="N512" i="19" s="1"/>
  <c r="J106" i="150"/>
  <c r="N515" i="19" s="1"/>
  <c r="J104" i="150"/>
  <c r="N513" i="19" s="1"/>
  <c r="L54" i="150"/>
  <c r="M50" i="150"/>
  <c r="K55" i="149"/>
  <c r="E101" i="149"/>
  <c r="I502" i="19" s="1"/>
  <c r="J69" i="149"/>
  <c r="J68" i="149" s="1"/>
  <c r="L54" i="149"/>
  <c r="M50" i="149"/>
  <c r="J69" i="147"/>
  <c r="J68" i="147" s="1"/>
  <c r="K55" i="147"/>
  <c r="L54" i="147"/>
  <c r="M50" i="147"/>
  <c r="J69" i="145"/>
  <c r="J68" i="145" s="1"/>
  <c r="L54" i="145"/>
  <c r="M50" i="145"/>
  <c r="K55" i="145"/>
  <c r="J34" i="137"/>
  <c r="E101" i="137"/>
  <c r="K55" i="143"/>
  <c r="E101" i="143"/>
  <c r="I454" i="19" s="1"/>
  <c r="L54" i="143"/>
  <c r="M50" i="143"/>
  <c r="K105" i="142"/>
  <c r="O450" i="19" s="1"/>
  <c r="K103" i="142"/>
  <c r="O448" i="19" s="1"/>
  <c r="K104" i="142"/>
  <c r="O449" i="19" s="1"/>
  <c r="K106" i="142"/>
  <c r="O451" i="19" s="1"/>
  <c r="K102" i="142"/>
  <c r="O447" i="19" s="1"/>
  <c r="N50" i="142"/>
  <c r="M54" i="142"/>
  <c r="L55" i="142"/>
  <c r="K55" i="141"/>
  <c r="E101" i="141"/>
  <c r="I438" i="19" s="1"/>
  <c r="L54" i="141"/>
  <c r="M50" i="141"/>
  <c r="E103" i="140"/>
  <c r="I432" i="19" s="1"/>
  <c r="E104" i="140"/>
  <c r="I433" i="19" s="1"/>
  <c r="E102" i="140"/>
  <c r="I431" i="19" s="1"/>
  <c r="E105" i="140"/>
  <c r="I434" i="19" s="1"/>
  <c r="E106" i="140"/>
  <c r="I435" i="19" s="1"/>
  <c r="N50" i="140"/>
  <c r="M54" i="140"/>
  <c r="L55" i="140"/>
  <c r="E101" i="139"/>
  <c r="H421" i="19" s="1"/>
  <c r="M50" i="139"/>
  <c r="L54" i="139"/>
  <c r="K55" i="139"/>
  <c r="K104" i="138"/>
  <c r="N416" i="19" s="1"/>
  <c r="K102" i="138"/>
  <c r="N414" i="19" s="1"/>
  <c r="K105" i="138"/>
  <c r="N417" i="19" s="1"/>
  <c r="K106" i="138"/>
  <c r="N418" i="19" s="1"/>
  <c r="K103" i="138"/>
  <c r="N415" i="19" s="1"/>
  <c r="M54" i="138"/>
  <c r="N50" i="138"/>
  <c r="L55" i="138"/>
  <c r="M50" i="137"/>
  <c r="L54" i="137"/>
  <c r="J105" i="137"/>
  <c r="J102" i="137"/>
  <c r="J103" i="137"/>
  <c r="J106" i="137"/>
  <c r="J104" i="137"/>
  <c r="K59" i="137"/>
  <c r="K63" i="137" s="1"/>
  <c r="K65" i="137" s="1"/>
  <c r="K55" i="137"/>
  <c r="F66" i="137"/>
  <c r="F67" i="137" s="1"/>
  <c r="F91" i="137"/>
  <c r="E101" i="136"/>
  <c r="H405" i="19" s="1"/>
  <c r="K55" i="136"/>
  <c r="J69" i="136"/>
  <c r="J68" i="136" s="1"/>
  <c r="L54" i="136"/>
  <c r="M50" i="136"/>
  <c r="N50" i="135"/>
  <c r="M54" i="135"/>
  <c r="K102" i="135"/>
  <c r="N398" i="19" s="1"/>
  <c r="K105" i="135"/>
  <c r="N401" i="19" s="1"/>
  <c r="K106" i="135"/>
  <c r="N402" i="19" s="1"/>
  <c r="K103" i="135"/>
  <c r="N399" i="19" s="1"/>
  <c r="K104" i="135"/>
  <c r="N400" i="19" s="1"/>
  <c r="L55" i="135"/>
  <c r="E101" i="128"/>
  <c r="H341" i="19" s="1"/>
  <c r="E101" i="134"/>
  <c r="H389" i="19" s="1"/>
  <c r="L54" i="134"/>
  <c r="M50" i="134"/>
  <c r="K55" i="134"/>
  <c r="J69" i="134"/>
  <c r="J68" i="134" s="1"/>
  <c r="J106" i="133"/>
  <c r="M386" i="19" s="1"/>
  <c r="J104" i="133"/>
  <c r="M384" i="19" s="1"/>
  <c r="J105" i="133"/>
  <c r="M385" i="19" s="1"/>
  <c r="J102" i="133"/>
  <c r="M382" i="19" s="1"/>
  <c r="J103" i="133"/>
  <c r="M383" i="19" s="1"/>
  <c r="K55" i="133"/>
  <c r="L54" i="133"/>
  <c r="M50" i="133"/>
  <c r="L69" i="132"/>
  <c r="L68" i="132" s="1"/>
  <c r="L55" i="131"/>
  <c r="K102" i="131"/>
  <c r="N366" i="19" s="1"/>
  <c r="K105" i="131"/>
  <c r="N369" i="19" s="1"/>
  <c r="K106" i="131"/>
  <c r="N370" i="19" s="1"/>
  <c r="K103" i="131"/>
  <c r="N367" i="19" s="1"/>
  <c r="K104" i="131"/>
  <c r="N368" i="19" s="1"/>
  <c r="M54" i="131"/>
  <c r="N50" i="131"/>
  <c r="L54" i="130"/>
  <c r="M50" i="130"/>
  <c r="K55" i="130"/>
  <c r="J102" i="129"/>
  <c r="M350" i="19" s="1"/>
  <c r="J103" i="129"/>
  <c r="M351" i="19" s="1"/>
  <c r="J106" i="129"/>
  <c r="M354" i="19" s="1"/>
  <c r="J104" i="129"/>
  <c r="M352" i="19" s="1"/>
  <c r="J105" i="129"/>
  <c r="M353" i="19" s="1"/>
  <c r="L54" i="129"/>
  <c r="M50" i="129"/>
  <c r="K55" i="129"/>
  <c r="K55" i="128"/>
  <c r="L54" i="128"/>
  <c r="M50" i="128"/>
  <c r="K55" i="127"/>
  <c r="J105" i="127"/>
  <c r="M337" i="19" s="1"/>
  <c r="J102" i="127"/>
  <c r="M334" i="19" s="1"/>
  <c r="J103" i="127"/>
  <c r="M335" i="19" s="1"/>
  <c r="J106" i="127"/>
  <c r="M338" i="19" s="1"/>
  <c r="J104" i="127"/>
  <c r="M336" i="19" s="1"/>
  <c r="L54" i="127"/>
  <c r="M50" i="127"/>
  <c r="M54" i="126"/>
  <c r="N50" i="126"/>
  <c r="E101" i="126"/>
  <c r="G324" i="19" s="1"/>
  <c r="L55" i="126"/>
  <c r="E101" i="124"/>
  <c r="G308" i="19" s="1"/>
  <c r="L54" i="125"/>
  <c r="M50" i="125"/>
  <c r="K55" i="125"/>
  <c r="J106" i="125"/>
  <c r="L321" i="19" s="1"/>
  <c r="J104" i="125"/>
  <c r="L319" i="19" s="1"/>
  <c r="J105" i="125"/>
  <c r="L320" i="19" s="1"/>
  <c r="J102" i="125"/>
  <c r="L317" i="19" s="1"/>
  <c r="J103" i="125"/>
  <c r="L318" i="19" s="1"/>
  <c r="K55" i="124"/>
  <c r="J69" i="124"/>
  <c r="J68" i="124" s="1"/>
  <c r="L54" i="124"/>
  <c r="M50" i="124"/>
  <c r="L54" i="123"/>
  <c r="M50" i="123"/>
  <c r="J104" i="123"/>
  <c r="J105" i="123"/>
  <c r="J102" i="123"/>
  <c r="J103" i="123"/>
  <c r="J106" i="123"/>
  <c r="K55" i="123"/>
  <c r="L69" i="122"/>
  <c r="L68" i="122" s="1"/>
  <c r="J69" i="120"/>
  <c r="J68" i="120" s="1"/>
  <c r="K55" i="120"/>
  <c r="L54" i="120"/>
  <c r="M50" i="120"/>
  <c r="L54" i="119"/>
  <c r="M50" i="119"/>
  <c r="J106" i="119"/>
  <c r="J104" i="119"/>
  <c r="J103" i="119"/>
  <c r="J105" i="119"/>
  <c r="J102" i="119"/>
  <c r="K55" i="119"/>
  <c r="E101" i="118"/>
  <c r="M54" i="118"/>
  <c r="N50" i="118"/>
  <c r="L55" i="118"/>
  <c r="M54" i="117"/>
  <c r="N50" i="117"/>
  <c r="L55" i="117"/>
  <c r="K105" i="117"/>
  <c r="K106" i="117"/>
  <c r="K103" i="117"/>
  <c r="K104" i="117"/>
  <c r="K102" i="117"/>
  <c r="E101" i="116"/>
  <c r="K55" i="116"/>
  <c r="L54" i="116"/>
  <c r="M50" i="116"/>
  <c r="K55" i="115"/>
  <c r="L54" i="115"/>
  <c r="M50" i="115"/>
  <c r="AD101" i="109"/>
  <c r="AE227" i="19" s="1"/>
  <c r="E101" i="109"/>
  <c r="F227" i="19" s="1"/>
  <c r="K104" i="114"/>
  <c r="L174" i="19" s="1"/>
  <c r="K102" i="114"/>
  <c r="L172" i="19" s="1"/>
  <c r="K105" i="114"/>
  <c r="L175" i="19" s="1"/>
  <c r="K106" i="114"/>
  <c r="L176" i="19" s="1"/>
  <c r="K103" i="114"/>
  <c r="L173" i="19" s="1"/>
  <c r="M54" i="114"/>
  <c r="N50" i="114"/>
  <c r="L55" i="114"/>
  <c r="K55" i="113"/>
  <c r="E101" i="113"/>
  <c r="F195" i="19" s="1"/>
  <c r="L54" i="113"/>
  <c r="M50" i="113"/>
  <c r="J69" i="113"/>
  <c r="J68" i="113" s="1"/>
  <c r="E101" i="112"/>
  <c r="F163" i="19" s="1"/>
  <c r="K55" i="112"/>
  <c r="L54" i="112"/>
  <c r="M50" i="112"/>
  <c r="E101" i="111"/>
  <c r="F179" i="19" s="1"/>
  <c r="L54" i="111"/>
  <c r="M50" i="111"/>
  <c r="K55" i="111"/>
  <c r="J69" i="111"/>
  <c r="J68" i="111" s="1"/>
  <c r="E101" i="110"/>
  <c r="F147" i="19" s="1"/>
  <c r="M54" i="110"/>
  <c r="N50" i="110"/>
  <c r="L54" i="109"/>
  <c r="M50" i="109"/>
  <c r="K55" i="109"/>
  <c r="L55" i="110"/>
  <c r="L54" i="108"/>
  <c r="M50" i="108"/>
  <c r="K55" i="108"/>
  <c r="J102" i="108"/>
  <c r="K220" i="19" s="1"/>
  <c r="J106" i="108"/>
  <c r="K224" i="19" s="1"/>
  <c r="J104" i="108"/>
  <c r="K222" i="19" s="1"/>
  <c r="J105" i="108"/>
  <c r="K223" i="19" s="1"/>
  <c r="J103" i="108"/>
  <c r="K221" i="19" s="1"/>
  <c r="J69" i="107"/>
  <c r="J68" i="107" s="1"/>
  <c r="K55" i="107"/>
  <c r="E101" i="107"/>
  <c r="F211" i="19" s="1"/>
  <c r="M50" i="107"/>
  <c r="L54" i="107"/>
  <c r="J105" i="106"/>
  <c r="K207" i="19" s="1"/>
  <c r="J102" i="106"/>
  <c r="K204" i="19" s="1"/>
  <c r="J103" i="106"/>
  <c r="K205" i="19" s="1"/>
  <c r="J106" i="106"/>
  <c r="K208" i="19" s="1"/>
  <c r="J104" i="106"/>
  <c r="K206" i="19" s="1"/>
  <c r="M50" i="106"/>
  <c r="L54" i="106"/>
  <c r="K55" i="106"/>
  <c r="M54" i="105"/>
  <c r="N50" i="105"/>
  <c r="L55" i="105"/>
  <c r="K105" i="105"/>
  <c r="L191" i="19" s="1"/>
  <c r="K103" i="105"/>
  <c r="L189" i="19" s="1"/>
  <c r="K104" i="105"/>
  <c r="L190" i="19" s="1"/>
  <c r="K106" i="105"/>
  <c r="L192" i="19" s="1"/>
  <c r="K102" i="105"/>
  <c r="L188" i="19" s="1"/>
  <c r="L55" i="104"/>
  <c r="K104" i="104"/>
  <c r="L158" i="19" s="1"/>
  <c r="K106" i="104"/>
  <c r="L160" i="19" s="1"/>
  <c r="K102" i="104"/>
  <c r="L156" i="19" s="1"/>
  <c r="K105" i="104"/>
  <c r="L159" i="19" s="1"/>
  <c r="K103" i="104"/>
  <c r="L157" i="19" s="1"/>
  <c r="N50" i="104"/>
  <c r="M54" i="104"/>
  <c r="L54" i="103"/>
  <c r="M50" i="103"/>
  <c r="K55" i="103"/>
  <c r="K55" i="102"/>
  <c r="L54" i="102"/>
  <c r="M50" i="102"/>
  <c r="N50" i="101"/>
  <c r="M54" i="101"/>
  <c r="L55" i="101"/>
  <c r="N50" i="100"/>
  <c r="M54" i="100"/>
  <c r="L55" i="100"/>
  <c r="L55" i="99"/>
  <c r="M54" i="99"/>
  <c r="N50" i="99"/>
  <c r="E102" i="99"/>
  <c r="E107" i="19" s="1"/>
  <c r="E105" i="99"/>
  <c r="E110" i="19" s="1"/>
  <c r="E106" i="99"/>
  <c r="E111" i="19" s="1"/>
  <c r="E103" i="99"/>
  <c r="E108" i="19" s="1"/>
  <c r="E104" i="99"/>
  <c r="E109" i="19" s="1"/>
  <c r="E101" i="98"/>
  <c r="E98" i="19" s="1"/>
  <c r="O54" i="98"/>
  <c r="P50" i="98"/>
  <c r="N55" i="98"/>
  <c r="M69" i="98"/>
  <c r="M68" i="98" s="1"/>
  <c r="M54" i="97"/>
  <c r="N50" i="97"/>
  <c r="L55" i="97"/>
  <c r="E101" i="96"/>
  <c r="E82" i="19" s="1"/>
  <c r="K55" i="96"/>
  <c r="L54" i="96"/>
  <c r="M50" i="96"/>
  <c r="J69" i="96"/>
  <c r="J68" i="96" s="1"/>
  <c r="E106" i="95"/>
  <c r="E79" i="19" s="1"/>
  <c r="E103" i="95"/>
  <c r="E76" i="19" s="1"/>
  <c r="E104" i="95"/>
  <c r="E77" i="19" s="1"/>
  <c r="E102" i="95"/>
  <c r="E75" i="19" s="1"/>
  <c r="E105" i="95"/>
  <c r="E78" i="19" s="1"/>
  <c r="L54" i="95"/>
  <c r="M50" i="95"/>
  <c r="K55" i="95"/>
  <c r="E101" i="94"/>
  <c r="E66" i="19" s="1"/>
  <c r="K55" i="94"/>
  <c r="L54" i="94"/>
  <c r="M50" i="94"/>
  <c r="K55" i="93"/>
  <c r="L54" i="93"/>
  <c r="M50" i="93"/>
  <c r="M50" i="92"/>
  <c r="M58" i="92" s="1"/>
  <c r="L54" i="92"/>
  <c r="K55" i="92"/>
  <c r="D72" i="89"/>
  <c r="AC62" i="89"/>
  <c r="G50" i="89"/>
  <c r="G58" i="89" s="1"/>
  <c r="AQ34" i="19"/>
  <c r="AW51" i="19" s="1"/>
  <c r="O1244" i="19" s="1"/>
  <c r="AQ32" i="19"/>
  <c r="AW49" i="19" s="1"/>
  <c r="O1231" i="19" s="1"/>
  <c r="AQ30" i="19"/>
  <c r="AW47" i="19" s="1"/>
  <c r="P1214" i="19" s="1"/>
  <c r="AQ28" i="19"/>
  <c r="AW45" i="19" s="1"/>
  <c r="P1198" i="19" s="1"/>
  <c r="AQ26" i="19"/>
  <c r="AW43" i="19" s="1"/>
  <c r="AQ24" i="19"/>
  <c r="AW41" i="19" s="1"/>
  <c r="O1164" i="19" s="1"/>
  <c r="AI34" i="19"/>
  <c r="AV51" i="19" s="1"/>
  <c r="M1149" i="19" s="1"/>
  <c r="AI32" i="19"/>
  <c r="AV49" i="19" s="1"/>
  <c r="N1132" i="19" s="1"/>
  <c r="AI30" i="19"/>
  <c r="AV47" i="19" s="1"/>
  <c r="N1116" i="19" s="1"/>
  <c r="AI28" i="19"/>
  <c r="AV45" i="19" s="1"/>
  <c r="N1098" i="19" s="1"/>
  <c r="AI26" i="19"/>
  <c r="AV43" i="19" s="1"/>
  <c r="N1084" i="19" s="1"/>
  <c r="AI24" i="19"/>
  <c r="AV41" i="19" s="1"/>
  <c r="K32" i="19"/>
  <c r="AS49" i="19" s="1"/>
  <c r="J839" i="19" s="1"/>
  <c r="AA34" i="19"/>
  <c r="AU51" i="19" s="1"/>
  <c r="M1052" i="19" s="1"/>
  <c r="AA32" i="19"/>
  <c r="AU49" i="19" s="1"/>
  <c r="M1035" i="19" s="1"/>
  <c r="AA30" i="19"/>
  <c r="AU47" i="19" s="1"/>
  <c r="L1018" i="19" s="1"/>
  <c r="AA28" i="19"/>
  <c r="AU45" i="19" s="1"/>
  <c r="AA26" i="19"/>
  <c r="AU43" i="19" s="1"/>
  <c r="AA24" i="19"/>
  <c r="AU41" i="19" s="1"/>
  <c r="L969" i="19" s="1"/>
  <c r="S24" i="19"/>
  <c r="AT41" i="19" s="1"/>
  <c r="AF874" i="19" s="1"/>
  <c r="S34" i="19"/>
  <c r="AT51" i="19" s="1"/>
  <c r="S32" i="19"/>
  <c r="AT49" i="19" s="1"/>
  <c r="S30" i="19"/>
  <c r="AT47" i="19" s="1"/>
  <c r="AF921" i="19" s="1"/>
  <c r="S28" i="19"/>
  <c r="AT45" i="19" s="1"/>
  <c r="AF906" i="19" s="1"/>
  <c r="S26" i="19"/>
  <c r="AT43" i="19" s="1"/>
  <c r="AF888" i="19" s="1"/>
  <c r="K30" i="19"/>
  <c r="AS47" i="19" s="1"/>
  <c r="K827" i="19" s="1"/>
  <c r="C30" i="19"/>
  <c r="AR47" i="19" s="1"/>
  <c r="E727" i="19" s="1"/>
  <c r="K34" i="19"/>
  <c r="AS51" i="19" s="1"/>
  <c r="J858" i="19" s="1"/>
  <c r="K24" i="19"/>
  <c r="AS41" i="19" s="1"/>
  <c r="M973" i="19" l="1"/>
  <c r="M1146" i="19"/>
  <c r="N1083" i="19"/>
  <c r="AF872" i="19"/>
  <c r="L827" i="19"/>
  <c r="K855" i="19"/>
  <c r="M970" i="19"/>
  <c r="M1020" i="19"/>
  <c r="N1051" i="19"/>
  <c r="I1070" i="19"/>
  <c r="O1085" i="19"/>
  <c r="N1147" i="19"/>
  <c r="P1167" i="19"/>
  <c r="P1231" i="19"/>
  <c r="P1211" i="19"/>
  <c r="O1133" i="19"/>
  <c r="M1033" i="19"/>
  <c r="L1020" i="19"/>
  <c r="O1211" i="19"/>
  <c r="O1166" i="19"/>
  <c r="L825" i="19"/>
  <c r="M969" i="19"/>
  <c r="N1146" i="19"/>
  <c r="G923" i="19"/>
  <c r="G920" i="19"/>
  <c r="AG922" i="19"/>
  <c r="L970" i="19"/>
  <c r="O1199" i="19"/>
  <c r="M1147" i="19"/>
  <c r="AF923" i="19"/>
  <c r="AF924" i="19"/>
  <c r="O1227" i="19"/>
  <c r="N1034" i="19"/>
  <c r="AG908" i="19"/>
  <c r="AF922" i="19"/>
  <c r="M1037" i="19"/>
  <c r="K856" i="19"/>
  <c r="M989" i="19"/>
  <c r="N1037" i="19"/>
  <c r="N1050" i="19"/>
  <c r="I1067" i="19"/>
  <c r="O1082" i="19"/>
  <c r="P1164" i="19"/>
  <c r="P1195" i="19"/>
  <c r="O1132" i="19"/>
  <c r="AF875" i="19"/>
  <c r="AF920" i="19"/>
  <c r="L971" i="19"/>
  <c r="N1036" i="19"/>
  <c r="O1086" i="19"/>
  <c r="P1215" i="19"/>
  <c r="G924" i="19"/>
  <c r="AG904" i="19"/>
  <c r="E728" i="19"/>
  <c r="E730" i="19"/>
  <c r="O1215" i="19"/>
  <c r="AF778" i="19"/>
  <c r="AE779" i="19"/>
  <c r="AE776" i="19"/>
  <c r="AE775" i="19"/>
  <c r="AI776" i="19"/>
  <c r="E777" i="19"/>
  <c r="AI777" i="19"/>
  <c r="E776" i="19"/>
  <c r="E778" i="19"/>
  <c r="E779" i="19"/>
  <c r="AE777" i="19"/>
  <c r="AF776" i="19"/>
  <c r="AF775" i="19"/>
  <c r="AF779" i="19"/>
  <c r="AF777" i="19"/>
  <c r="AE778" i="19"/>
  <c r="AI778" i="19"/>
  <c r="AI775" i="19"/>
  <c r="E775" i="19"/>
  <c r="AI779" i="19"/>
  <c r="AG776" i="19"/>
  <c r="AG775" i="19"/>
  <c r="AH775" i="19"/>
  <c r="AG779" i="19"/>
  <c r="AG777" i="19"/>
  <c r="AH776" i="19"/>
  <c r="AH779" i="19"/>
  <c r="AH777" i="19"/>
  <c r="AH778" i="19"/>
  <c r="AG778" i="19"/>
  <c r="G1001" i="19"/>
  <c r="G1005" i="19"/>
  <c r="G1004" i="19"/>
  <c r="G1003" i="19"/>
  <c r="G1002" i="19"/>
  <c r="AJ1005" i="19"/>
  <c r="H1001" i="19"/>
  <c r="AH1005" i="19"/>
  <c r="AJ1001" i="19"/>
  <c r="H1005" i="19"/>
  <c r="J1002" i="19"/>
  <c r="AH1002" i="19"/>
  <c r="H1004" i="19"/>
  <c r="AJ1004" i="19"/>
  <c r="H1002" i="19"/>
  <c r="AH1004" i="19"/>
  <c r="AJ1003" i="19"/>
  <c r="J1001" i="19"/>
  <c r="J1005" i="19"/>
  <c r="AH1001" i="19"/>
  <c r="H1003" i="19"/>
  <c r="AJ1002" i="19"/>
  <c r="AH1003" i="19"/>
  <c r="J1003" i="19"/>
  <c r="J1004" i="19"/>
  <c r="AG1003" i="19"/>
  <c r="AK1002" i="19"/>
  <c r="AK1001" i="19"/>
  <c r="AI1003" i="19"/>
  <c r="K1004" i="19"/>
  <c r="I1003" i="19"/>
  <c r="K1005" i="19"/>
  <c r="AG1002" i="19"/>
  <c r="K1001" i="19"/>
  <c r="AK1003" i="19"/>
  <c r="AK1004" i="19"/>
  <c r="K1002" i="19"/>
  <c r="I1001" i="19"/>
  <c r="AK1005" i="19"/>
  <c r="AG1004" i="19"/>
  <c r="AI1005" i="19"/>
  <c r="I1004" i="19"/>
  <c r="I1002" i="19"/>
  <c r="AG1001" i="19"/>
  <c r="K1003" i="19"/>
  <c r="AI1002" i="19"/>
  <c r="I1005" i="19"/>
  <c r="AI1004" i="19"/>
  <c r="AG1005" i="19"/>
  <c r="AI1001" i="19"/>
  <c r="L1001" i="19"/>
  <c r="L1005" i="19"/>
  <c r="L1003" i="19"/>
  <c r="L1004" i="19"/>
  <c r="L1002" i="19"/>
  <c r="I1182" i="19"/>
  <c r="I1181" i="19"/>
  <c r="I1179" i="19"/>
  <c r="I1183" i="19"/>
  <c r="I1180" i="19"/>
  <c r="J1179" i="19"/>
  <c r="AK1182" i="19"/>
  <c r="K1181" i="19"/>
  <c r="AL1183" i="19"/>
  <c r="J1181" i="19"/>
  <c r="AL1180" i="19"/>
  <c r="K1183" i="19"/>
  <c r="AL1181" i="19"/>
  <c r="AK1179" i="19"/>
  <c r="J1183" i="19"/>
  <c r="J1182" i="19"/>
  <c r="AL1179" i="19"/>
  <c r="J1180" i="19"/>
  <c r="K1180" i="19"/>
  <c r="K1179" i="19"/>
  <c r="AK1183" i="19"/>
  <c r="AK1180" i="19"/>
  <c r="AK1181" i="19"/>
  <c r="K1182" i="19"/>
  <c r="AL1182" i="19"/>
  <c r="L1179" i="19"/>
  <c r="AJ1179" i="19"/>
  <c r="AI1183" i="19"/>
  <c r="AI1179" i="19"/>
  <c r="AJ1180" i="19"/>
  <c r="L1182" i="19"/>
  <c r="AM1179" i="19"/>
  <c r="L1180" i="19"/>
  <c r="AI1182" i="19"/>
  <c r="AJ1183" i="19"/>
  <c r="AJ1181" i="19"/>
  <c r="AJ1182" i="19"/>
  <c r="AM1181" i="19"/>
  <c r="AM1180" i="19"/>
  <c r="AM1183" i="19"/>
  <c r="AM1182" i="19"/>
  <c r="L1181" i="19"/>
  <c r="L1183" i="19"/>
  <c r="AI1180" i="19"/>
  <c r="AI1181" i="19"/>
  <c r="M1182" i="19"/>
  <c r="M1183" i="19"/>
  <c r="M1180" i="19"/>
  <c r="M1179" i="19"/>
  <c r="M1181" i="19"/>
  <c r="N1003" i="19"/>
  <c r="O1179" i="19"/>
  <c r="O1117" i="19"/>
  <c r="M1003" i="19"/>
  <c r="J842" i="19"/>
  <c r="AG889" i="19"/>
  <c r="F874" i="19"/>
  <c r="AH875" i="19"/>
  <c r="AI873" i="19"/>
  <c r="F875" i="19"/>
  <c r="AH874" i="19"/>
  <c r="AH876" i="19"/>
  <c r="F873" i="19"/>
  <c r="AJ872" i="19"/>
  <c r="AI872" i="19"/>
  <c r="F872" i="19"/>
  <c r="AI876" i="19"/>
  <c r="AJ874" i="19"/>
  <c r="AI875" i="19"/>
  <c r="AJ876" i="19"/>
  <c r="AH872" i="19"/>
  <c r="AJ873" i="19"/>
  <c r="F876" i="19"/>
  <c r="AJ875" i="19"/>
  <c r="AH873" i="19"/>
  <c r="AI874" i="19"/>
  <c r="AI1070" i="19"/>
  <c r="AI1068" i="19"/>
  <c r="H1067" i="19"/>
  <c r="AL1070" i="19"/>
  <c r="H1068" i="19"/>
  <c r="AK1068" i="19"/>
  <c r="AL1069" i="19"/>
  <c r="AI1066" i="19"/>
  <c r="H1070" i="19"/>
  <c r="H1069" i="19"/>
  <c r="AK1069" i="19"/>
  <c r="AL1068" i="19"/>
  <c r="AK1066" i="19"/>
  <c r="AL1067" i="19"/>
  <c r="AK1070" i="19"/>
  <c r="AL1066" i="19"/>
  <c r="AI1067" i="19"/>
  <c r="H1066" i="19"/>
  <c r="AK1067" i="19"/>
  <c r="AI1069" i="19"/>
  <c r="AH1069" i="19"/>
  <c r="AJ1068" i="19"/>
  <c r="AH1066" i="19"/>
  <c r="AH1070" i="19"/>
  <c r="AJ1066" i="19"/>
  <c r="AJ1069" i="19"/>
  <c r="AJ1070" i="19"/>
  <c r="AJ1067" i="19"/>
  <c r="AH1068" i="19"/>
  <c r="AH1067" i="19"/>
  <c r="I1196" i="19"/>
  <c r="I1198" i="19"/>
  <c r="I1197" i="19"/>
  <c r="I1195" i="19"/>
  <c r="I1199" i="19"/>
  <c r="M1199" i="19"/>
  <c r="L1198" i="19"/>
  <c r="AL1197" i="19"/>
  <c r="AK1197" i="19"/>
  <c r="AI1195" i="19"/>
  <c r="M1198" i="19"/>
  <c r="AI1197" i="19"/>
  <c r="AL1195" i="19"/>
  <c r="AJ1198" i="19"/>
  <c r="AK1195" i="19"/>
  <c r="AK1196" i="19"/>
  <c r="L1197" i="19"/>
  <c r="M1197" i="19"/>
  <c r="AL1196" i="19"/>
  <c r="AL1198" i="19"/>
  <c r="AK1198" i="19"/>
  <c r="L1196" i="19"/>
  <c r="L1195" i="19"/>
  <c r="M1195" i="19"/>
  <c r="J1198" i="19"/>
  <c r="AL1199" i="19"/>
  <c r="L1199" i="19"/>
  <c r="AK1199" i="19"/>
  <c r="AI1196" i="19"/>
  <c r="AI1198" i="19"/>
  <c r="AI1199" i="19"/>
  <c r="AJ1196" i="19"/>
  <c r="AJ1197" i="19"/>
  <c r="AJ1195" i="19"/>
  <c r="AJ1199" i="19"/>
  <c r="M1196" i="19"/>
  <c r="AM1196" i="19"/>
  <c r="K1199" i="19"/>
  <c r="J1195" i="19"/>
  <c r="AM1197" i="19"/>
  <c r="J1199" i="19"/>
  <c r="AM1199" i="19"/>
  <c r="K1196" i="19"/>
  <c r="K1195" i="19"/>
  <c r="AM1195" i="19"/>
  <c r="K1198" i="19"/>
  <c r="K1197" i="19"/>
  <c r="AM1198" i="19"/>
  <c r="J1196" i="19"/>
  <c r="J1197" i="19"/>
  <c r="N1199" i="19"/>
  <c r="N1198" i="19"/>
  <c r="N1195" i="19"/>
  <c r="O1195" i="19"/>
  <c r="N1196" i="19"/>
  <c r="N1197" i="19"/>
  <c r="E826" i="19"/>
  <c r="E825" i="19"/>
  <c r="E827" i="19"/>
  <c r="E824" i="19"/>
  <c r="E823" i="19"/>
  <c r="F823" i="19"/>
  <c r="F826" i="19"/>
  <c r="G825" i="19"/>
  <c r="H825" i="19"/>
  <c r="AI827" i="19"/>
  <c r="AH825" i="19"/>
  <c r="AG825" i="19"/>
  <c r="AI825" i="19"/>
  <c r="AH823" i="19"/>
  <c r="AI823" i="19"/>
  <c r="AG826" i="19"/>
  <c r="F827" i="19"/>
  <c r="H827" i="19"/>
  <c r="F825" i="19"/>
  <c r="G824" i="19"/>
  <c r="AG823" i="19"/>
  <c r="AF827" i="19"/>
  <c r="AG827" i="19"/>
  <c r="AH827" i="19"/>
  <c r="G827" i="19"/>
  <c r="AH826" i="19"/>
  <c r="G826" i="19"/>
  <c r="AI826" i="19"/>
  <c r="F824" i="19"/>
  <c r="H826" i="19"/>
  <c r="H823" i="19"/>
  <c r="AG824" i="19"/>
  <c r="AH824" i="19"/>
  <c r="G823" i="19"/>
  <c r="AI824" i="19"/>
  <c r="H824" i="19"/>
  <c r="I827" i="19"/>
  <c r="I826" i="19"/>
  <c r="AE826" i="19"/>
  <c r="AE824" i="19"/>
  <c r="I824" i="19"/>
  <c r="AF826" i="19"/>
  <c r="I825" i="19"/>
  <c r="I823" i="19"/>
  <c r="AE825" i="19"/>
  <c r="AF825" i="19"/>
  <c r="AE823" i="19"/>
  <c r="AF823" i="19"/>
  <c r="AE827" i="19"/>
  <c r="AF824" i="19"/>
  <c r="J827" i="19"/>
  <c r="J825" i="19"/>
  <c r="J823" i="19"/>
  <c r="J824" i="19"/>
  <c r="J826" i="19"/>
  <c r="AI936" i="19"/>
  <c r="AH936" i="19"/>
  <c r="F936" i="19"/>
  <c r="AJ937" i="19"/>
  <c r="F939" i="19"/>
  <c r="F938" i="19"/>
  <c r="AI940" i="19"/>
  <c r="F940" i="19"/>
  <c r="AJ938" i="19"/>
  <c r="AI939" i="19"/>
  <c r="F937" i="19"/>
  <c r="AJ940" i="19"/>
  <c r="AH937" i="19"/>
  <c r="AH938" i="19"/>
  <c r="AJ939" i="19"/>
  <c r="AH940" i="19"/>
  <c r="AH939" i="19"/>
  <c r="AJ936" i="19"/>
  <c r="AI938" i="19"/>
  <c r="AI937" i="19"/>
  <c r="AF940" i="19"/>
  <c r="AF939" i="19"/>
  <c r="AG939" i="19"/>
  <c r="AF937" i="19"/>
  <c r="AF936" i="19"/>
  <c r="AF938" i="19"/>
  <c r="AG940" i="19"/>
  <c r="AG938" i="19"/>
  <c r="AG937" i="19"/>
  <c r="AG936" i="19"/>
  <c r="G987" i="19"/>
  <c r="G985" i="19"/>
  <c r="G986" i="19"/>
  <c r="G988" i="19"/>
  <c r="G989" i="19"/>
  <c r="AJ985" i="19"/>
  <c r="AK988" i="19"/>
  <c r="AI987" i="19"/>
  <c r="AK985" i="19"/>
  <c r="AI988" i="19"/>
  <c r="AK987" i="19"/>
  <c r="H986" i="19"/>
  <c r="I985" i="19"/>
  <c r="AH987" i="19"/>
  <c r="AI986" i="19"/>
  <c r="I989" i="19"/>
  <c r="I986" i="19"/>
  <c r="AH989" i="19"/>
  <c r="H987" i="19"/>
  <c r="AG985" i="19"/>
  <c r="AG987" i="19"/>
  <c r="AH986" i="19"/>
  <c r="AH988" i="19"/>
  <c r="AH985" i="19"/>
  <c r="AI985" i="19"/>
  <c r="I987" i="19"/>
  <c r="AJ988" i="19"/>
  <c r="H985" i="19"/>
  <c r="AG986" i="19"/>
  <c r="AK986" i="19"/>
  <c r="AJ989" i="19"/>
  <c r="AG988" i="19"/>
  <c r="AG989" i="19"/>
  <c r="H988" i="19"/>
  <c r="AI989" i="19"/>
  <c r="H989" i="19"/>
  <c r="AK989" i="19"/>
  <c r="AJ986" i="19"/>
  <c r="AJ987" i="19"/>
  <c r="I988" i="19"/>
  <c r="J985" i="19"/>
  <c r="J988" i="19"/>
  <c r="J989" i="19"/>
  <c r="J987" i="19"/>
  <c r="J986" i="19"/>
  <c r="K986" i="19"/>
  <c r="K985" i="19"/>
  <c r="K988" i="19"/>
  <c r="K989" i="19"/>
  <c r="K987" i="19"/>
  <c r="G1053" i="19"/>
  <c r="G1051" i="19"/>
  <c r="G1049" i="19"/>
  <c r="G1050" i="19"/>
  <c r="G1052" i="19"/>
  <c r="H1050" i="19"/>
  <c r="H1049" i="19"/>
  <c r="H1052" i="19"/>
  <c r="H1053" i="19"/>
  <c r="H1051" i="19"/>
  <c r="I1053" i="19"/>
  <c r="AJ1049" i="19"/>
  <c r="AG1049" i="19"/>
  <c r="AI1051" i="19"/>
  <c r="AH1052" i="19"/>
  <c r="AJ1050" i="19"/>
  <c r="AH1049" i="19"/>
  <c r="I1050" i="19"/>
  <c r="AK1052" i="19"/>
  <c r="AH1053" i="19"/>
  <c r="AI1052" i="19"/>
  <c r="AI1053" i="19"/>
  <c r="I1052" i="19"/>
  <c r="AH1051" i="19"/>
  <c r="AG1051" i="19"/>
  <c r="AJ1052" i="19"/>
  <c r="AI1049" i="19"/>
  <c r="AG1052" i="19"/>
  <c r="AG1050" i="19"/>
  <c r="AJ1053" i="19"/>
  <c r="AI1050" i="19"/>
  <c r="AK1049" i="19"/>
  <c r="I1049" i="19"/>
  <c r="AK1053" i="19"/>
  <c r="AG1053" i="19"/>
  <c r="J1052" i="19"/>
  <c r="AK1050" i="19"/>
  <c r="J1051" i="19"/>
  <c r="J1053" i="19"/>
  <c r="AJ1051" i="19"/>
  <c r="J1049" i="19"/>
  <c r="AH1050" i="19"/>
  <c r="AK1051" i="19"/>
  <c r="J1050" i="19"/>
  <c r="I1051" i="19"/>
  <c r="K1050" i="19"/>
  <c r="K1052" i="19"/>
  <c r="K1053" i="19"/>
  <c r="K1051" i="19"/>
  <c r="K1049" i="19"/>
  <c r="L1049" i="19"/>
  <c r="L1053" i="19"/>
  <c r="L1051" i="19"/>
  <c r="L1050" i="19"/>
  <c r="L1052" i="19"/>
  <c r="H1102" i="19"/>
  <c r="H1099" i="19"/>
  <c r="H1101" i="19"/>
  <c r="H1098" i="19"/>
  <c r="H1100" i="19"/>
  <c r="K1102" i="19"/>
  <c r="J1098" i="19"/>
  <c r="AI1099" i="19"/>
  <c r="AL1102" i="19"/>
  <c r="AH1098" i="19"/>
  <c r="L1101" i="19"/>
  <c r="K1101" i="19"/>
  <c r="J1101" i="19"/>
  <c r="I1101" i="19"/>
  <c r="AJ1100" i="19"/>
  <c r="L1099" i="19"/>
  <c r="AL1099" i="19"/>
  <c r="AH1101" i="19"/>
  <c r="I1098" i="19"/>
  <c r="J1099" i="19"/>
  <c r="AI1101" i="19"/>
  <c r="AK1102" i="19"/>
  <c r="AI1100" i="19"/>
  <c r="AH1099" i="19"/>
  <c r="K1099" i="19"/>
  <c r="AH1100" i="19"/>
  <c r="M1101" i="19"/>
  <c r="I1100" i="19"/>
  <c r="AJ1099" i="19"/>
  <c r="AK1098" i="19"/>
  <c r="AL1101" i="19"/>
  <c r="AH1102" i="19"/>
  <c r="K1098" i="19"/>
  <c r="J1100" i="19"/>
  <c r="AI1102" i="19"/>
  <c r="L1100" i="19"/>
  <c r="AL1098" i="19"/>
  <c r="L1098" i="19"/>
  <c r="AL1100" i="19"/>
  <c r="AJ1098" i="19"/>
  <c r="AJ1101" i="19"/>
  <c r="AI1098" i="19"/>
  <c r="J1102" i="19"/>
  <c r="AK1101" i="19"/>
  <c r="L1102" i="19"/>
  <c r="I1099" i="19"/>
  <c r="AK1100" i="19"/>
  <c r="K1100" i="19"/>
  <c r="AK1099" i="19"/>
  <c r="AJ1102" i="19"/>
  <c r="I1102" i="19"/>
  <c r="N1099" i="19"/>
  <c r="M1100" i="19"/>
  <c r="M1098" i="19"/>
  <c r="M1102" i="19"/>
  <c r="M1099" i="19"/>
  <c r="I1167" i="19"/>
  <c r="I1165" i="19"/>
  <c r="I1163" i="19"/>
  <c r="I1164" i="19"/>
  <c r="I1166" i="19"/>
  <c r="AI1165" i="19"/>
  <c r="AI1163" i="19"/>
  <c r="AI1166" i="19"/>
  <c r="AI1167" i="19"/>
  <c r="AI1164" i="19"/>
  <c r="J1165" i="19"/>
  <c r="AJ1164" i="19"/>
  <c r="AK1163" i="19"/>
  <c r="J1167" i="19"/>
  <c r="AL1167" i="19"/>
  <c r="L1164" i="19"/>
  <c r="AM1167" i="19"/>
  <c r="AL1165" i="19"/>
  <c r="L1166" i="19"/>
  <c r="L1165" i="19"/>
  <c r="AJ1167" i="19"/>
  <c r="AL1166" i="19"/>
  <c r="J1166" i="19"/>
  <c r="AJ1163" i="19"/>
  <c r="J1163" i="19"/>
  <c r="AK1164" i="19"/>
  <c r="AM1164" i="19"/>
  <c r="AL1164" i="19"/>
  <c r="AK1166" i="19"/>
  <c r="AL1163" i="19"/>
  <c r="AM1165" i="19"/>
  <c r="AJ1165" i="19"/>
  <c r="J1164" i="19"/>
  <c r="AM1163" i="19"/>
  <c r="AK1165" i="19"/>
  <c r="L1163" i="19"/>
  <c r="AM1166" i="19"/>
  <c r="L1167" i="19"/>
  <c r="AJ1166" i="19"/>
  <c r="AK1167" i="19"/>
  <c r="M1164" i="19"/>
  <c r="M1167" i="19"/>
  <c r="K1167" i="19"/>
  <c r="K1166" i="19"/>
  <c r="M1166" i="19"/>
  <c r="K1165" i="19"/>
  <c r="M1163" i="19"/>
  <c r="M1165" i="19"/>
  <c r="K1164" i="19"/>
  <c r="K1163" i="19"/>
  <c r="N1164" i="19"/>
  <c r="N1165" i="19"/>
  <c r="N1167" i="19"/>
  <c r="N1163" i="19"/>
  <c r="N1166" i="19"/>
  <c r="I1228" i="19"/>
  <c r="I1230" i="19"/>
  <c r="I1227" i="19"/>
  <c r="I1231" i="19"/>
  <c r="I1229" i="19"/>
  <c r="AM1231" i="19"/>
  <c r="AM1229" i="19"/>
  <c r="AM1228" i="19"/>
  <c r="AJ1228" i="19"/>
  <c r="K1230" i="19"/>
  <c r="AM1230" i="19"/>
  <c r="AI1231" i="19"/>
  <c r="AM1227" i="19"/>
  <c r="AJ1229" i="19"/>
  <c r="L1231" i="19"/>
  <c r="L1229" i="19"/>
  <c r="AI1228" i="19"/>
  <c r="AI1229" i="19"/>
  <c r="AK1227" i="19"/>
  <c r="K1231" i="19"/>
  <c r="AK1230" i="19"/>
  <c r="K1228" i="19"/>
  <c r="AK1231" i="19"/>
  <c r="J1227" i="19"/>
  <c r="AJ1227" i="19"/>
  <c r="J1229" i="19"/>
  <c r="L1228" i="19"/>
  <c r="AL1227" i="19"/>
  <c r="AK1229" i="19"/>
  <c r="AL1229" i="19"/>
  <c r="AL1231" i="19"/>
  <c r="K1229" i="19"/>
  <c r="J1230" i="19"/>
  <c r="J1231" i="19"/>
  <c r="J1228" i="19"/>
  <c r="L1230" i="19"/>
  <c r="L1227" i="19"/>
  <c r="AL1230" i="19"/>
  <c r="K1227" i="19"/>
  <c r="AK1228" i="19"/>
  <c r="AI1227" i="19"/>
  <c r="AJ1230" i="19"/>
  <c r="AI1230" i="19"/>
  <c r="AJ1231" i="19"/>
  <c r="AL1228" i="19"/>
  <c r="M1230" i="19"/>
  <c r="M1228" i="19"/>
  <c r="M1231" i="19"/>
  <c r="M1227" i="19"/>
  <c r="M1229" i="19"/>
  <c r="N1230" i="19"/>
  <c r="N1228" i="19"/>
  <c r="N1231" i="19"/>
  <c r="N1227" i="19"/>
  <c r="N1229" i="19"/>
  <c r="L823" i="19"/>
  <c r="L826" i="19"/>
  <c r="K843" i="19"/>
  <c r="K859" i="19"/>
  <c r="L953" i="19"/>
  <c r="L956" i="19"/>
  <c r="M987" i="19"/>
  <c r="N1004" i="19"/>
  <c r="M1017" i="19"/>
  <c r="N1049" i="19"/>
  <c r="I1068" i="19"/>
  <c r="O1083" i="19"/>
  <c r="N1150" i="19"/>
  <c r="P1165" i="19"/>
  <c r="O1180" i="19"/>
  <c r="P1228" i="19"/>
  <c r="P1229" i="19"/>
  <c r="O1116" i="19"/>
  <c r="P1244" i="19"/>
  <c r="P1131" i="19"/>
  <c r="Q1212" i="19"/>
  <c r="P1212" i="19"/>
  <c r="P1199" i="19"/>
  <c r="O1101" i="19"/>
  <c r="O1100" i="19"/>
  <c r="G875" i="19"/>
  <c r="G874" i="19"/>
  <c r="G873" i="19"/>
  <c r="G892" i="19"/>
  <c r="G888" i="19"/>
  <c r="G907" i="19"/>
  <c r="G905" i="19"/>
  <c r="G906" i="19"/>
  <c r="G922" i="19"/>
  <c r="G921" i="19"/>
  <c r="O1197" i="19"/>
  <c r="O1102" i="19"/>
  <c r="O1167" i="19"/>
  <c r="N1085" i="19"/>
  <c r="M1050" i="19"/>
  <c r="M1004" i="19"/>
  <c r="L972" i="19"/>
  <c r="J843" i="19"/>
  <c r="E726" i="19"/>
  <c r="AG924" i="19"/>
  <c r="AG907" i="19"/>
  <c r="AG905" i="19"/>
  <c r="AF891" i="19"/>
  <c r="AG874" i="19"/>
  <c r="N1100" i="19"/>
  <c r="N1115" i="19"/>
  <c r="O1229" i="19"/>
  <c r="M1034" i="19"/>
  <c r="L989" i="19"/>
  <c r="AF890" i="19"/>
  <c r="AG876" i="19"/>
  <c r="O1212" i="19"/>
  <c r="E729" i="19"/>
  <c r="N1180" i="19"/>
  <c r="M1002" i="19"/>
  <c r="G936" i="19"/>
  <c r="K824" i="19"/>
  <c r="G938" i="19"/>
  <c r="F892" i="19"/>
  <c r="AH889" i="19"/>
  <c r="AJ891" i="19"/>
  <c r="AJ890" i="19"/>
  <c r="AI891" i="19"/>
  <c r="AH890" i="19"/>
  <c r="AH888" i="19"/>
  <c r="AJ892" i="19"/>
  <c r="F889" i="19"/>
  <c r="AJ888" i="19"/>
  <c r="AH892" i="19"/>
  <c r="F888" i="19"/>
  <c r="AI892" i="19"/>
  <c r="AI888" i="19"/>
  <c r="AJ889" i="19"/>
  <c r="AI889" i="19"/>
  <c r="F890" i="19"/>
  <c r="F891" i="19"/>
  <c r="AH891" i="19"/>
  <c r="AI890" i="19"/>
  <c r="F955" i="19"/>
  <c r="AH954" i="19"/>
  <c r="F952" i="19"/>
  <c r="F954" i="19"/>
  <c r="F953" i="19"/>
  <c r="F956" i="19"/>
  <c r="AH955" i="19"/>
  <c r="AH956" i="19"/>
  <c r="AJ953" i="19"/>
  <c r="AH953" i="19"/>
  <c r="AH952" i="19"/>
  <c r="H952" i="19"/>
  <c r="AJ952" i="19"/>
  <c r="AG956" i="19"/>
  <c r="AI956" i="19"/>
  <c r="AF956" i="19"/>
  <c r="G953" i="19"/>
  <c r="AJ956" i="19"/>
  <c r="G952" i="19"/>
  <c r="H955" i="19"/>
  <c r="G955" i="19"/>
  <c r="AF952" i="19"/>
  <c r="AI954" i="19"/>
  <c r="AF953" i="19"/>
  <c r="AF955" i="19"/>
  <c r="AJ954" i="19"/>
  <c r="AF954" i="19"/>
  <c r="AG954" i="19"/>
  <c r="AJ955" i="19"/>
  <c r="AG953" i="19"/>
  <c r="H954" i="19"/>
  <c r="AG955" i="19"/>
  <c r="AG952" i="19"/>
  <c r="G954" i="19"/>
  <c r="AI952" i="19"/>
  <c r="AI953" i="19"/>
  <c r="G956" i="19"/>
  <c r="H956" i="19"/>
  <c r="AI955" i="19"/>
  <c r="H953" i="19"/>
  <c r="I954" i="19"/>
  <c r="I953" i="19"/>
  <c r="I955" i="19"/>
  <c r="I952" i="19"/>
  <c r="I956" i="19"/>
  <c r="J952" i="19"/>
  <c r="J955" i="19"/>
  <c r="J956" i="19"/>
  <c r="J953" i="19"/>
  <c r="J954" i="19"/>
  <c r="E839" i="19"/>
  <c r="E842" i="19"/>
  <c r="E843" i="19"/>
  <c r="E841" i="19"/>
  <c r="E840" i="19"/>
  <c r="AE839" i="19"/>
  <c r="G841" i="19"/>
  <c r="G843" i="19"/>
  <c r="F839" i="19"/>
  <c r="AE841" i="19"/>
  <c r="G839" i="19"/>
  <c r="AE843" i="19"/>
  <c r="AG843" i="19"/>
  <c r="AE840" i="19"/>
  <c r="F842" i="19"/>
  <c r="AG840" i="19"/>
  <c r="AH839" i="19"/>
  <c r="AG841" i="19"/>
  <c r="F840" i="19"/>
  <c r="AH842" i="19"/>
  <c r="AG839" i="19"/>
  <c r="F841" i="19"/>
  <c r="G840" i="19"/>
  <c r="AE842" i="19"/>
  <c r="AH840" i="19"/>
  <c r="G842" i="19"/>
  <c r="F843" i="19"/>
  <c r="AH843" i="19"/>
  <c r="AG842" i="19"/>
  <c r="AH841" i="19"/>
  <c r="AF839" i="19"/>
  <c r="AF842" i="19"/>
  <c r="AI840" i="19"/>
  <c r="H840" i="19"/>
  <c r="AF841" i="19"/>
  <c r="AI843" i="19"/>
  <c r="H839" i="19"/>
  <c r="AI842" i="19"/>
  <c r="H843" i="19"/>
  <c r="AI839" i="19"/>
  <c r="AI841" i="19"/>
  <c r="H841" i="19"/>
  <c r="H842" i="19"/>
  <c r="AF843" i="19"/>
  <c r="AF840" i="19"/>
  <c r="I839" i="19"/>
  <c r="I841" i="19"/>
  <c r="I842" i="19"/>
  <c r="I840" i="19"/>
  <c r="I843" i="19"/>
  <c r="H1114" i="19"/>
  <c r="H1117" i="19"/>
  <c r="H1118" i="19"/>
  <c r="H1116" i="19"/>
  <c r="H1115" i="19"/>
  <c r="AJ1114" i="19"/>
  <c r="K1118" i="19"/>
  <c r="I1118" i="19"/>
  <c r="AJ1118" i="19"/>
  <c r="K1117" i="19"/>
  <c r="AL1118" i="19"/>
  <c r="AL1115" i="19"/>
  <c r="J1118" i="19"/>
  <c r="J1115" i="19"/>
  <c r="AI1116" i="19"/>
  <c r="I1117" i="19"/>
  <c r="AH1116" i="19"/>
  <c r="I1114" i="19"/>
  <c r="AL1114" i="19"/>
  <c r="I1116" i="19"/>
  <c r="AH1117" i="19"/>
  <c r="K1114" i="19"/>
  <c r="J1116" i="19"/>
  <c r="AH1115" i="19"/>
  <c r="AL1116" i="19"/>
  <c r="AJ1115" i="19"/>
  <c r="AL1117" i="19"/>
  <c r="L1116" i="19"/>
  <c r="J1114" i="19"/>
  <c r="AJ1116" i="19"/>
  <c r="AJ1117" i="19"/>
  <c r="K1115" i="19"/>
  <c r="K1116" i="19"/>
  <c r="I1115" i="19"/>
  <c r="AH1114" i="19"/>
  <c r="J1117" i="19"/>
  <c r="AH1118" i="19"/>
  <c r="AK1115" i="19"/>
  <c r="AI1115" i="19"/>
  <c r="L1115" i="19"/>
  <c r="L1114" i="19"/>
  <c r="AK1116" i="19"/>
  <c r="AK1117" i="19"/>
  <c r="L1117" i="19"/>
  <c r="AI1114" i="19"/>
  <c r="AI1118" i="19"/>
  <c r="L1118" i="19"/>
  <c r="AK1118" i="19"/>
  <c r="AI1117" i="19"/>
  <c r="AK1114" i="19"/>
  <c r="M1118" i="19"/>
  <c r="M1116" i="19"/>
  <c r="M1114" i="19"/>
  <c r="M1117" i="19"/>
  <c r="M1115" i="19"/>
  <c r="I1245" i="19"/>
  <c r="I1247" i="19"/>
  <c r="I1243" i="19"/>
  <c r="I1246" i="19"/>
  <c r="I1244" i="19"/>
  <c r="AK1247" i="19"/>
  <c r="AI1244" i="19"/>
  <c r="AJ1243" i="19"/>
  <c r="L1245" i="19"/>
  <c r="AL1243" i="19"/>
  <c r="J1245" i="19"/>
  <c r="L1247" i="19"/>
  <c r="AL1247" i="19"/>
  <c r="N1243" i="19"/>
  <c r="AK1246" i="19"/>
  <c r="AI1246" i="19"/>
  <c r="AJ1245" i="19"/>
  <c r="M1246" i="19"/>
  <c r="J1247" i="19"/>
  <c r="AK1243" i="19"/>
  <c r="K1246" i="19"/>
  <c r="M1245" i="19"/>
  <c r="K1247" i="19"/>
  <c r="AK1245" i="19"/>
  <c r="AM1244" i="19"/>
  <c r="K1245" i="19"/>
  <c r="AI1247" i="19"/>
  <c r="AJ1246" i="19"/>
  <c r="AK1244" i="19"/>
  <c r="AI1243" i="19"/>
  <c r="AJ1247" i="19"/>
  <c r="M1247" i="19"/>
  <c r="AM1247" i="19"/>
  <c r="K1244" i="19"/>
  <c r="AM1246" i="19"/>
  <c r="AI1245" i="19"/>
  <c r="AM1245" i="19"/>
  <c r="J1244" i="19"/>
  <c r="M1244" i="19"/>
  <c r="J1246" i="19"/>
  <c r="L1246" i="19"/>
  <c r="L1244" i="19"/>
  <c r="K1243" i="19"/>
  <c r="M1243" i="19"/>
  <c r="L1243" i="19"/>
  <c r="J1243" i="19"/>
  <c r="AM1243" i="19"/>
  <c r="AL1246" i="19"/>
  <c r="AJ1244" i="19"/>
  <c r="AL1244" i="19"/>
  <c r="AL1245" i="19"/>
  <c r="N1245" i="19"/>
  <c r="N1246" i="19"/>
  <c r="N1247" i="19"/>
  <c r="N1244" i="19"/>
  <c r="K840" i="19"/>
  <c r="L952" i="19"/>
  <c r="N1001" i="19"/>
  <c r="O1114" i="19"/>
  <c r="P1243" i="19"/>
  <c r="N1179" i="19"/>
  <c r="K952" i="19"/>
  <c r="F776" i="19"/>
  <c r="AF892" i="19"/>
  <c r="F777" i="19"/>
  <c r="AG888" i="19"/>
  <c r="O1243" i="19"/>
  <c r="K953" i="19"/>
  <c r="O1245" i="19"/>
  <c r="E857" i="19"/>
  <c r="E855" i="19"/>
  <c r="E856" i="19"/>
  <c r="AI858" i="19"/>
  <c r="E859" i="19"/>
  <c r="E858" i="19"/>
  <c r="AI859" i="19"/>
  <c r="AI856" i="19"/>
  <c r="AI855" i="19"/>
  <c r="AI857" i="19"/>
  <c r="AG855" i="19"/>
  <c r="AG859" i="19"/>
  <c r="AE855" i="19"/>
  <c r="AG858" i="19"/>
  <c r="AE858" i="19"/>
  <c r="AF857" i="19"/>
  <c r="AH855" i="19"/>
  <c r="AE859" i="19"/>
  <c r="AF856" i="19"/>
  <c r="F857" i="19"/>
  <c r="AH857" i="19"/>
  <c r="AF855" i="19"/>
  <c r="AH858" i="19"/>
  <c r="G855" i="19"/>
  <c r="G856" i="19"/>
  <c r="AE857" i="19"/>
  <c r="G859" i="19"/>
  <c r="F856" i="19"/>
  <c r="AF859" i="19"/>
  <c r="G858" i="19"/>
  <c r="AG857" i="19"/>
  <c r="F855" i="19"/>
  <c r="AH859" i="19"/>
  <c r="AE856" i="19"/>
  <c r="AF858" i="19"/>
  <c r="F858" i="19"/>
  <c r="G857" i="19"/>
  <c r="AG856" i="19"/>
  <c r="F859" i="19"/>
  <c r="AH856" i="19"/>
  <c r="H855" i="19"/>
  <c r="H856" i="19"/>
  <c r="H859" i="19"/>
  <c r="H857" i="19"/>
  <c r="H858" i="19"/>
  <c r="I857" i="19"/>
  <c r="I858" i="19"/>
  <c r="I855" i="19"/>
  <c r="I856" i="19"/>
  <c r="I859" i="19"/>
  <c r="F906" i="19"/>
  <c r="AH907" i="19"/>
  <c r="AI905" i="19"/>
  <c r="F907" i="19"/>
  <c r="AJ906" i="19"/>
  <c r="AH908" i="19"/>
  <c r="F908" i="19"/>
  <c r="AJ904" i="19"/>
  <c r="AH906" i="19"/>
  <c r="F905" i="19"/>
  <c r="AI908" i="19"/>
  <c r="AI904" i="19"/>
  <c r="AI907" i="19"/>
  <c r="AJ908" i="19"/>
  <c r="AH904" i="19"/>
  <c r="AJ905" i="19"/>
  <c r="AH905" i="19"/>
  <c r="AI906" i="19"/>
  <c r="F904" i="19"/>
  <c r="AJ907" i="19"/>
  <c r="G1020" i="19"/>
  <c r="G1021" i="19"/>
  <c r="G1018" i="19"/>
  <c r="G1019" i="19"/>
  <c r="G1017" i="19"/>
  <c r="AG1019" i="19"/>
  <c r="AI1017" i="19"/>
  <c r="AG1018" i="19"/>
  <c r="AI1020" i="19"/>
  <c r="AG1021" i="19"/>
  <c r="AH1019" i="19"/>
  <c r="AK1021" i="19"/>
  <c r="AH1021" i="19"/>
  <c r="AJ1021" i="19"/>
  <c r="AJ1017" i="19"/>
  <c r="AJ1020" i="19"/>
  <c r="H1019" i="19"/>
  <c r="H1021" i="19"/>
  <c r="AH1018" i="19"/>
  <c r="H1017" i="19"/>
  <c r="AH1020" i="19"/>
  <c r="AH1017" i="19"/>
  <c r="AJ1019" i="19"/>
  <c r="AK1017" i="19"/>
  <c r="AG1017" i="19"/>
  <c r="AJ1018" i="19"/>
  <c r="AK1019" i="19"/>
  <c r="AK1020" i="19"/>
  <c r="AG1020" i="19"/>
  <c r="H1020" i="19"/>
  <c r="H1018" i="19"/>
  <c r="AK1018" i="19"/>
  <c r="AI1021" i="19"/>
  <c r="AI1019" i="19"/>
  <c r="AI1018" i="19"/>
  <c r="J1021" i="19"/>
  <c r="J1020" i="19"/>
  <c r="I1018" i="19"/>
  <c r="J1017" i="19"/>
  <c r="I1020" i="19"/>
  <c r="J1018" i="19"/>
  <c r="I1017" i="19"/>
  <c r="I1019" i="19"/>
  <c r="J1019" i="19"/>
  <c r="I1021" i="19"/>
  <c r="K1018" i="19"/>
  <c r="K1020" i="19"/>
  <c r="K1019" i="19"/>
  <c r="K1021" i="19"/>
  <c r="K1017" i="19"/>
  <c r="H1130" i="19"/>
  <c r="H1131" i="19"/>
  <c r="H1133" i="19"/>
  <c r="AJ1131" i="19"/>
  <c r="H1132" i="19"/>
  <c r="H1134" i="19"/>
  <c r="AJ1132" i="19"/>
  <c r="AI1133" i="19"/>
  <c r="AJ1130" i="19"/>
  <c r="AJ1134" i="19"/>
  <c r="AJ1133" i="19"/>
  <c r="AK1133" i="19"/>
  <c r="AI1132" i="19"/>
  <c r="AH1134" i="19"/>
  <c r="AI1130" i="19"/>
  <c r="AK1131" i="19"/>
  <c r="AL1130" i="19"/>
  <c r="K1132" i="19"/>
  <c r="J1133" i="19"/>
  <c r="AL1133" i="19"/>
  <c r="I1132" i="19"/>
  <c r="J1132" i="19"/>
  <c r="AK1130" i="19"/>
  <c r="J1131" i="19"/>
  <c r="AH1132" i="19"/>
  <c r="L1132" i="19"/>
  <c r="J1130" i="19"/>
  <c r="I1131" i="19"/>
  <c r="I1133" i="19"/>
  <c r="K1134" i="19"/>
  <c r="AI1134" i="19"/>
  <c r="AK1134" i="19"/>
  <c r="AL1134" i="19"/>
  <c r="AI1131" i="19"/>
  <c r="AK1132" i="19"/>
  <c r="K1131" i="19"/>
  <c r="AL1132" i="19"/>
  <c r="AH1131" i="19"/>
  <c r="AH1130" i="19"/>
  <c r="I1134" i="19"/>
  <c r="K1130" i="19"/>
  <c r="AL1131" i="19"/>
  <c r="J1134" i="19"/>
  <c r="K1133" i="19"/>
  <c r="AH1133" i="19"/>
  <c r="I1130" i="19"/>
  <c r="L1130" i="19"/>
  <c r="L1133" i="19"/>
  <c r="L1131" i="19"/>
  <c r="M1131" i="19"/>
  <c r="L1134" i="19"/>
  <c r="M1133" i="19"/>
  <c r="N1134" i="19"/>
  <c r="M1130" i="19"/>
  <c r="M1134" i="19"/>
  <c r="M1132" i="19"/>
  <c r="K839" i="19"/>
  <c r="K858" i="19"/>
  <c r="L955" i="19"/>
  <c r="M986" i="19"/>
  <c r="N1002" i="19"/>
  <c r="M1019" i="19"/>
  <c r="N1053" i="19"/>
  <c r="I1069" i="19"/>
  <c r="P1166" i="19"/>
  <c r="O1181" i="19"/>
  <c r="O1182" i="19"/>
  <c r="P1230" i="19"/>
  <c r="O1118" i="19"/>
  <c r="P1245" i="19"/>
  <c r="P1247" i="19"/>
  <c r="Q1198" i="19"/>
  <c r="P1196" i="19"/>
  <c r="O1099" i="19"/>
  <c r="O1098" i="19"/>
  <c r="G876" i="19"/>
  <c r="G872" i="19"/>
  <c r="G891" i="19"/>
  <c r="G889" i="19"/>
  <c r="G890" i="19"/>
  <c r="G908" i="19"/>
  <c r="G904" i="19"/>
  <c r="N1102" i="19"/>
  <c r="N1114" i="19"/>
  <c r="L1017" i="19"/>
  <c r="L988" i="19"/>
  <c r="K954" i="19"/>
  <c r="K826" i="19"/>
  <c r="F779" i="19"/>
  <c r="AF905" i="19"/>
  <c r="AG891" i="19"/>
  <c r="AF876" i="19"/>
  <c r="AG873" i="19"/>
  <c r="O1196" i="19"/>
  <c r="N1183" i="19"/>
  <c r="O1165" i="19"/>
  <c r="M1051" i="19"/>
  <c r="M1001" i="19"/>
  <c r="K955" i="19"/>
  <c r="J840" i="19"/>
  <c r="AG906" i="19"/>
  <c r="AG892" i="19"/>
  <c r="AG872" i="19"/>
  <c r="N1117" i="19"/>
  <c r="O1246" i="19"/>
  <c r="O1163" i="19"/>
  <c r="M1049" i="19"/>
  <c r="M1005" i="19"/>
  <c r="G939" i="19"/>
  <c r="J856" i="19"/>
  <c r="N1101" i="19"/>
  <c r="F775" i="19"/>
  <c r="L1021" i="19"/>
  <c r="J841" i="19"/>
  <c r="AX47" i="19"/>
  <c r="AF730" i="19"/>
  <c r="AF726" i="19"/>
  <c r="D726" i="19"/>
  <c r="AH727" i="19"/>
  <c r="D728" i="19"/>
  <c r="D727" i="19"/>
  <c r="AD729" i="19"/>
  <c r="AG726" i="19"/>
  <c r="AD728" i="19"/>
  <c r="D729" i="19"/>
  <c r="D730" i="19"/>
  <c r="AD726" i="19"/>
  <c r="AH730" i="19"/>
  <c r="AE729" i="19"/>
  <c r="AG727" i="19"/>
  <c r="AG730" i="19"/>
  <c r="AE730" i="19"/>
  <c r="AH728" i="19"/>
  <c r="AF727" i="19"/>
  <c r="AF729" i="19"/>
  <c r="AE727" i="19"/>
  <c r="AE726" i="19"/>
  <c r="AH729" i="19"/>
  <c r="AD727" i="19"/>
  <c r="AD730" i="19"/>
  <c r="AE728" i="19"/>
  <c r="AG729" i="19"/>
  <c r="AG728" i="19"/>
  <c r="AH726" i="19"/>
  <c r="AF728" i="19"/>
  <c r="F920" i="19"/>
  <c r="AJ922" i="19"/>
  <c r="AJ923" i="19"/>
  <c r="AI922" i="19"/>
  <c r="AI923" i="19"/>
  <c r="AJ920" i="19"/>
  <c r="AH920" i="19"/>
  <c r="AH921" i="19"/>
  <c r="F923" i="19"/>
  <c r="AJ924" i="19"/>
  <c r="AI920" i="19"/>
  <c r="F921" i="19"/>
  <c r="AH924" i="19"/>
  <c r="AH922" i="19"/>
  <c r="AH923" i="19"/>
  <c r="AI924" i="19"/>
  <c r="F924" i="19"/>
  <c r="AI921" i="19"/>
  <c r="AJ921" i="19"/>
  <c r="F922" i="19"/>
  <c r="G970" i="19"/>
  <c r="G971" i="19"/>
  <c r="G969" i="19"/>
  <c r="G973" i="19"/>
  <c r="G972" i="19"/>
  <c r="AI971" i="19"/>
  <c r="AH970" i="19"/>
  <c r="AJ973" i="19"/>
  <c r="AJ971" i="19"/>
  <c r="H971" i="19"/>
  <c r="AG970" i="19"/>
  <c r="AH971" i="19"/>
  <c r="H973" i="19"/>
  <c r="H972" i="19"/>
  <c r="AI973" i="19"/>
  <c r="AH973" i="19"/>
  <c r="AH969" i="19"/>
  <c r="AI969" i="19"/>
  <c r="AG973" i="19"/>
  <c r="AH972" i="19"/>
  <c r="AG972" i="19"/>
  <c r="AI972" i="19"/>
  <c r="AG969" i="19"/>
  <c r="AJ969" i="19"/>
  <c r="AJ972" i="19"/>
  <c r="H969" i="19"/>
  <c r="AJ970" i="19"/>
  <c r="AG971" i="19"/>
  <c r="AI970" i="19"/>
  <c r="H970" i="19"/>
  <c r="AK972" i="19"/>
  <c r="AK970" i="19"/>
  <c r="J969" i="19"/>
  <c r="J970" i="19"/>
  <c r="I970" i="19"/>
  <c r="I973" i="19"/>
  <c r="J973" i="19"/>
  <c r="I969" i="19"/>
  <c r="J971" i="19"/>
  <c r="AK971" i="19"/>
  <c r="AK973" i="19"/>
  <c r="AK969" i="19"/>
  <c r="I971" i="19"/>
  <c r="I972" i="19"/>
  <c r="J972" i="19"/>
  <c r="K973" i="19"/>
  <c r="K970" i="19"/>
  <c r="K971" i="19"/>
  <c r="K969" i="19"/>
  <c r="K972" i="19"/>
  <c r="G1036" i="19"/>
  <c r="G1033" i="19"/>
  <c r="G1037" i="19"/>
  <c r="G1035" i="19"/>
  <c r="G1034" i="19"/>
  <c r="H1035" i="19"/>
  <c r="AJ1034" i="19"/>
  <c r="AJ1037" i="19"/>
  <c r="J1034" i="19"/>
  <c r="AH1035" i="19"/>
  <c r="H1034" i="19"/>
  <c r="AI1035" i="19"/>
  <c r="AJ1033" i="19"/>
  <c r="I1037" i="19"/>
  <c r="AK1035" i="19"/>
  <c r="J1036" i="19"/>
  <c r="AG1037" i="19"/>
  <c r="AK1037" i="19"/>
  <c r="I1033" i="19"/>
  <c r="H1033" i="19"/>
  <c r="AH1033" i="19"/>
  <c r="AI1036" i="19"/>
  <c r="AJ1036" i="19"/>
  <c r="I1036" i="19"/>
  <c r="AG1034" i="19"/>
  <c r="AK1036" i="19"/>
  <c r="AH1034" i="19"/>
  <c r="AH1037" i="19"/>
  <c r="AH1036" i="19"/>
  <c r="AI1033" i="19"/>
  <c r="H1037" i="19"/>
  <c r="J1037" i="19"/>
  <c r="AG1035" i="19"/>
  <c r="AK1033" i="19"/>
  <c r="AI1034" i="19"/>
  <c r="AI1037" i="19"/>
  <c r="J1035" i="19"/>
  <c r="J1033" i="19"/>
  <c r="AJ1035" i="19"/>
  <c r="I1034" i="19"/>
  <c r="AG1036" i="19"/>
  <c r="H1036" i="19"/>
  <c r="AK1034" i="19"/>
  <c r="AG1033" i="19"/>
  <c r="I1035" i="19"/>
  <c r="K1035" i="19"/>
  <c r="K1033" i="19"/>
  <c r="K1036" i="19"/>
  <c r="K1034" i="19"/>
  <c r="K1037" i="19"/>
  <c r="L1037" i="19"/>
  <c r="L1035" i="19"/>
  <c r="L1033" i="19"/>
  <c r="L1036" i="19"/>
  <c r="L1034" i="19"/>
  <c r="H1082" i="19"/>
  <c r="H1085" i="19"/>
  <c r="H1086" i="19"/>
  <c r="H1083" i="19"/>
  <c r="H1084" i="19"/>
  <c r="AH1084" i="19"/>
  <c r="AH1085" i="19"/>
  <c r="AH1082" i="19"/>
  <c r="AH1083" i="19"/>
  <c r="AH1086" i="19"/>
  <c r="AK1086" i="19"/>
  <c r="AK1084" i="19"/>
  <c r="K1083" i="19"/>
  <c r="J1082" i="19"/>
  <c r="AK1083" i="19"/>
  <c r="AL1082" i="19"/>
  <c r="AL1084" i="19"/>
  <c r="AL1086" i="19"/>
  <c r="AK1085" i="19"/>
  <c r="AK1082" i="19"/>
  <c r="I1082" i="19"/>
  <c r="I1084" i="19"/>
  <c r="AL1085" i="19"/>
  <c r="AL1083" i="19"/>
  <c r="I1083" i="19"/>
  <c r="I1085" i="19"/>
  <c r="I1086" i="19"/>
  <c r="L1086" i="19"/>
  <c r="K1086" i="19"/>
  <c r="L1083" i="19"/>
  <c r="AI1084" i="19"/>
  <c r="AJ1082" i="19"/>
  <c r="J1083" i="19"/>
  <c r="AI1086" i="19"/>
  <c r="K1084" i="19"/>
  <c r="K1082" i="19"/>
  <c r="K1085" i="19"/>
  <c r="L1084" i="19"/>
  <c r="AI1085" i="19"/>
  <c r="AJ1085" i="19"/>
  <c r="J1085" i="19"/>
  <c r="AJ1086" i="19"/>
  <c r="J1084" i="19"/>
  <c r="AI1083" i="19"/>
  <c r="AJ1084" i="19"/>
  <c r="L1085" i="19"/>
  <c r="J1086" i="19"/>
  <c r="L1082" i="19"/>
  <c r="AJ1083" i="19"/>
  <c r="AI1082" i="19"/>
  <c r="M1083" i="19"/>
  <c r="M1082" i="19"/>
  <c r="M1086" i="19"/>
  <c r="M1084" i="19"/>
  <c r="M1085" i="19"/>
  <c r="H1149" i="19"/>
  <c r="H1148" i="19"/>
  <c r="H1150" i="19"/>
  <c r="H1147" i="19"/>
  <c r="H1146" i="19"/>
  <c r="AH1146" i="19"/>
  <c r="AH1147" i="19"/>
  <c r="AH1149" i="19"/>
  <c r="AH1148" i="19"/>
  <c r="AH1150" i="19"/>
  <c r="J1149" i="19"/>
  <c r="AI1149" i="19"/>
  <c r="AL1149" i="19"/>
  <c r="AK1148" i="19"/>
  <c r="J1148" i="19"/>
  <c r="J1147" i="19"/>
  <c r="AI1146" i="19"/>
  <c r="J1150" i="19"/>
  <c r="AJ1146" i="19"/>
  <c r="I1147" i="19"/>
  <c r="AK1146" i="19"/>
  <c r="AK1147" i="19"/>
  <c r="AI1150" i="19"/>
  <c r="AJ1147" i="19"/>
  <c r="AJ1149" i="19"/>
  <c r="AI1148" i="19"/>
  <c r="AI1147" i="19"/>
  <c r="AL1147" i="19"/>
  <c r="J1146" i="19"/>
  <c r="AL1148" i="19"/>
  <c r="AK1150" i="19"/>
  <c r="AL1150" i="19"/>
  <c r="I1149" i="19"/>
  <c r="AL1146" i="19"/>
  <c r="I1148" i="19"/>
  <c r="I1150" i="19"/>
  <c r="AJ1150" i="19"/>
  <c r="I1146" i="19"/>
  <c r="AK1149" i="19"/>
  <c r="AJ1148" i="19"/>
  <c r="K1147" i="19"/>
  <c r="K1148" i="19"/>
  <c r="K1146" i="19"/>
  <c r="K1150" i="19"/>
  <c r="K1149" i="19"/>
  <c r="L1148" i="19"/>
  <c r="L1149" i="19"/>
  <c r="L1146" i="19"/>
  <c r="L1150" i="19"/>
  <c r="L1147" i="19"/>
  <c r="I1213" i="19"/>
  <c r="I1211" i="19"/>
  <c r="I1214" i="19"/>
  <c r="I1215" i="19"/>
  <c r="I1212" i="19"/>
  <c r="AJ1214" i="19"/>
  <c r="AJ1213" i="19"/>
  <c r="K1213" i="19"/>
  <c r="AJ1211" i="19"/>
  <c r="K1211" i="19"/>
  <c r="M1211" i="19"/>
  <c r="K1214" i="19"/>
  <c r="K1215" i="19"/>
  <c r="K1212" i="19"/>
  <c r="AJ1215" i="19"/>
  <c r="AJ1212" i="19"/>
  <c r="J1215" i="19"/>
  <c r="AK1212" i="19"/>
  <c r="M1215" i="19"/>
  <c r="J1212" i="19"/>
  <c r="AI1214" i="19"/>
  <c r="AK1213" i="19"/>
  <c r="M1212" i="19"/>
  <c r="AM1215" i="19"/>
  <c r="L1212" i="19"/>
  <c r="AK1214" i="19"/>
  <c r="L1215" i="19"/>
  <c r="L1213" i="19"/>
  <c r="L1214" i="19"/>
  <c r="J1213" i="19"/>
  <c r="AI1211" i="19"/>
  <c r="M1214" i="19"/>
  <c r="AI1215" i="19"/>
  <c r="N1215" i="19"/>
  <c r="AL1211" i="19"/>
  <c r="AK1215" i="19"/>
  <c r="AL1215" i="19"/>
  <c r="AK1211" i="19"/>
  <c r="AI1212" i="19"/>
  <c r="AL1214" i="19"/>
  <c r="AI1213" i="19"/>
  <c r="J1211" i="19"/>
  <c r="AM1214" i="19"/>
  <c r="J1214" i="19"/>
  <c r="AM1212" i="19"/>
  <c r="M1213" i="19"/>
  <c r="AL1213" i="19"/>
  <c r="AM1211" i="19"/>
  <c r="AM1213" i="19"/>
  <c r="L1211" i="19"/>
  <c r="AL1212" i="19"/>
  <c r="N1211" i="19"/>
  <c r="N1214" i="19"/>
  <c r="N1213" i="19"/>
  <c r="N1212" i="19"/>
  <c r="O1214" i="19"/>
  <c r="L824" i="19"/>
  <c r="K841" i="19"/>
  <c r="K842" i="19"/>
  <c r="K857" i="19"/>
  <c r="L954" i="19"/>
  <c r="M971" i="19"/>
  <c r="M972" i="19"/>
  <c r="M988" i="19"/>
  <c r="M985" i="19"/>
  <c r="N1005" i="19"/>
  <c r="M1018" i="19"/>
  <c r="M1021" i="19"/>
  <c r="N1035" i="19"/>
  <c r="N1033" i="19"/>
  <c r="N1052" i="19"/>
  <c r="I1066" i="19"/>
  <c r="O1084" i="19"/>
  <c r="N1148" i="19"/>
  <c r="N1149" i="19"/>
  <c r="P1163" i="19"/>
  <c r="O1183" i="19"/>
  <c r="P1227" i="19"/>
  <c r="O1115" i="19"/>
  <c r="P1246" i="19"/>
  <c r="P1099" i="19"/>
  <c r="P1213" i="19"/>
  <c r="P1197" i="19"/>
  <c r="O1131" i="19"/>
  <c r="O1130" i="19"/>
  <c r="N1130" i="19"/>
  <c r="O1247" i="19"/>
  <c r="O1228" i="19"/>
  <c r="N1082" i="19"/>
  <c r="L1019" i="19"/>
  <c r="L973" i="19"/>
  <c r="G940" i="19"/>
  <c r="J855" i="19"/>
  <c r="K825" i="19"/>
  <c r="AG920" i="19"/>
  <c r="AG921" i="19"/>
  <c r="AF907" i="19"/>
  <c r="AF889" i="19"/>
  <c r="AG875" i="19"/>
  <c r="N1131" i="19"/>
  <c r="O1134" i="19"/>
  <c r="N1182" i="19"/>
  <c r="M1150" i="19"/>
  <c r="M1053" i="19"/>
  <c r="L986" i="19"/>
  <c r="G937" i="19"/>
  <c r="K823" i="19"/>
  <c r="AG923" i="19"/>
  <c r="AF908" i="19"/>
  <c r="AF904" i="19"/>
  <c r="AG890" i="19"/>
  <c r="AF873" i="19"/>
  <c r="N1133" i="19"/>
  <c r="N1118" i="19"/>
  <c r="N1181" i="19"/>
  <c r="M1148" i="19"/>
  <c r="M1036" i="19"/>
  <c r="L985" i="19"/>
  <c r="J859" i="19"/>
  <c r="F778" i="19"/>
  <c r="O1213" i="19"/>
  <c r="O1198" i="19"/>
  <c r="O1230" i="19"/>
  <c r="N1086" i="19"/>
  <c r="K956" i="19"/>
  <c r="J857" i="19"/>
  <c r="L987" i="19"/>
  <c r="L105" i="158"/>
  <c r="Q579" i="19" s="1"/>
  <c r="Q1214" i="19" s="1"/>
  <c r="N50" i="122"/>
  <c r="M58" i="122"/>
  <c r="M54" i="122"/>
  <c r="M55" i="122" s="1"/>
  <c r="L105" i="148"/>
  <c r="P498" i="19" s="1"/>
  <c r="P1133" i="19" s="1"/>
  <c r="L104" i="148"/>
  <c r="P497" i="19" s="1"/>
  <c r="P1132" i="19" s="1"/>
  <c r="L104" i="158"/>
  <c r="Q578" i="19" s="1"/>
  <c r="Q1213" i="19" s="1"/>
  <c r="L102" i="148"/>
  <c r="P495" i="19" s="1"/>
  <c r="P1130" i="19" s="1"/>
  <c r="L102" i="158"/>
  <c r="Q576" i="19" s="1"/>
  <c r="Q1211" i="19" s="1"/>
  <c r="L106" i="148"/>
  <c r="P499" i="19" s="1"/>
  <c r="P1134" i="19" s="1"/>
  <c r="L106" i="158"/>
  <c r="Q580" i="19" s="1"/>
  <c r="Q1215" i="19" s="1"/>
  <c r="L106" i="156"/>
  <c r="Q564" i="19" s="1"/>
  <c r="Q1199" i="19" s="1"/>
  <c r="L102" i="144"/>
  <c r="P463" i="19" s="1"/>
  <c r="P1098" i="19" s="1"/>
  <c r="L102" i="156"/>
  <c r="Q560" i="19" s="1"/>
  <c r="Q1195" i="19" s="1"/>
  <c r="L105" i="144"/>
  <c r="P466" i="19" s="1"/>
  <c r="P1101" i="19" s="1"/>
  <c r="L104" i="156"/>
  <c r="Q562" i="19" s="1"/>
  <c r="Q1197" i="19" s="1"/>
  <c r="L106" i="144"/>
  <c r="P467" i="19" s="1"/>
  <c r="P1102" i="19" s="1"/>
  <c r="L104" i="144"/>
  <c r="P465" i="19" s="1"/>
  <c r="P1100" i="19" s="1"/>
  <c r="L103" i="156"/>
  <c r="Q561" i="19" s="1"/>
  <c r="Q1196" i="19" s="1"/>
  <c r="M58" i="94"/>
  <c r="P58" i="98"/>
  <c r="N58" i="101"/>
  <c r="M58" i="103"/>
  <c r="M58" i="107"/>
  <c r="M58" i="111"/>
  <c r="M58" i="112"/>
  <c r="M58" i="119"/>
  <c r="M58" i="120"/>
  <c r="M58" i="123"/>
  <c r="M58" i="125"/>
  <c r="M58" i="127"/>
  <c r="M58" i="128"/>
  <c r="M58" i="130"/>
  <c r="M58" i="149"/>
  <c r="M58" i="151"/>
  <c r="M58" i="158"/>
  <c r="N50" i="158"/>
  <c r="M54" i="158"/>
  <c r="M55" i="158" s="1"/>
  <c r="M102" i="158" s="1"/>
  <c r="R576" i="19" s="1"/>
  <c r="R1211" i="19" s="1"/>
  <c r="M58" i="121"/>
  <c r="M54" i="121"/>
  <c r="M55" i="121" s="1"/>
  <c r="N50" i="121"/>
  <c r="N58" i="99"/>
  <c r="M58" i="102"/>
  <c r="M58" i="108"/>
  <c r="N58" i="114"/>
  <c r="M58" i="124"/>
  <c r="M58" i="133"/>
  <c r="M58" i="137"/>
  <c r="M57" i="137"/>
  <c r="N58" i="138"/>
  <c r="N58" i="142"/>
  <c r="M58" i="143"/>
  <c r="M58" i="145"/>
  <c r="M58" i="153"/>
  <c r="M58" i="159"/>
  <c r="M58" i="163"/>
  <c r="L105" i="121"/>
  <c r="L102" i="121"/>
  <c r="L103" i="121"/>
  <c r="L104" i="121"/>
  <c r="L106" i="121"/>
  <c r="N58" i="110"/>
  <c r="M58" i="113"/>
  <c r="M58" i="115"/>
  <c r="N58" i="126"/>
  <c r="M58" i="129"/>
  <c r="N58" i="131"/>
  <c r="M58" i="134"/>
  <c r="N58" i="135"/>
  <c r="M58" i="141"/>
  <c r="M58" i="154"/>
  <c r="N58" i="155"/>
  <c r="N58" i="160"/>
  <c r="M58" i="161"/>
  <c r="M58" i="132"/>
  <c r="N50" i="132"/>
  <c r="M54" i="132"/>
  <c r="M55" i="132" s="1"/>
  <c r="M58" i="146"/>
  <c r="N50" i="146"/>
  <c r="M54" i="146"/>
  <c r="M55" i="146" s="1"/>
  <c r="M58" i="162"/>
  <c r="M54" i="162"/>
  <c r="M55" i="162" s="1"/>
  <c r="N50" i="162"/>
  <c r="M58" i="148"/>
  <c r="M54" i="148"/>
  <c r="M55" i="148" s="1"/>
  <c r="M105" i="148" s="1"/>
  <c r="Q498" i="19" s="1"/>
  <c r="Q1133" i="19" s="1"/>
  <c r="N50" i="148"/>
  <c r="M58" i="93"/>
  <c r="M58" i="95"/>
  <c r="M58" i="96"/>
  <c r="N58" i="97"/>
  <c r="N58" i="100"/>
  <c r="N58" i="104"/>
  <c r="N58" i="105"/>
  <c r="M58" i="106"/>
  <c r="M58" i="109"/>
  <c r="M58" i="116"/>
  <c r="N58" i="117"/>
  <c r="N58" i="118"/>
  <c r="M58" i="136"/>
  <c r="M58" i="139"/>
  <c r="N58" i="140"/>
  <c r="M58" i="147"/>
  <c r="M58" i="150"/>
  <c r="N58" i="152"/>
  <c r="M58" i="157"/>
  <c r="M58" i="144"/>
  <c r="M54" i="144"/>
  <c r="M55" i="144" s="1"/>
  <c r="M102" i="144" s="1"/>
  <c r="Q463" i="19" s="1"/>
  <c r="Q1098" i="19" s="1"/>
  <c r="N50" i="144"/>
  <c r="M58" i="156"/>
  <c r="N50" i="156"/>
  <c r="M54" i="156"/>
  <c r="M55" i="156" s="1"/>
  <c r="M106" i="156" s="1"/>
  <c r="R564" i="19" s="1"/>
  <c r="R1199" i="19" s="1"/>
  <c r="L105" i="146"/>
  <c r="P482" i="19" s="1"/>
  <c r="P1117" i="19" s="1"/>
  <c r="L103" i="146"/>
  <c r="P480" i="19" s="1"/>
  <c r="P1115" i="19" s="1"/>
  <c r="L104" i="146"/>
  <c r="P481" i="19" s="1"/>
  <c r="P1116" i="19" s="1"/>
  <c r="L106" i="146"/>
  <c r="P483" i="19" s="1"/>
  <c r="P1118" i="19" s="1"/>
  <c r="L102" i="146"/>
  <c r="P479" i="19" s="1"/>
  <c r="P1114" i="19" s="1"/>
  <c r="L103" i="162"/>
  <c r="Q609" i="19" s="1"/>
  <c r="Q1244" i="19" s="1"/>
  <c r="L102" i="162"/>
  <c r="Q608" i="19" s="1"/>
  <c r="Q1243" i="19" s="1"/>
  <c r="L106" i="162"/>
  <c r="Q612" i="19" s="1"/>
  <c r="Q1247" i="19" s="1"/>
  <c r="L105" i="162"/>
  <c r="Q611" i="19" s="1"/>
  <c r="Q1246" i="19" s="1"/>
  <c r="L104" i="162"/>
  <c r="Q610" i="19" s="1"/>
  <c r="Q1245" i="19" s="1"/>
  <c r="N50" i="163"/>
  <c r="M54" i="163"/>
  <c r="L55" i="163"/>
  <c r="K69" i="161"/>
  <c r="K68" i="161" s="1"/>
  <c r="M54" i="161"/>
  <c r="N50" i="161"/>
  <c r="L55" i="161"/>
  <c r="M54" i="159"/>
  <c r="N50" i="159"/>
  <c r="N54" i="160"/>
  <c r="O50" i="160"/>
  <c r="L104" i="160"/>
  <c r="Q594" i="19" s="1"/>
  <c r="Q1229" i="19" s="1"/>
  <c r="L105" i="160"/>
  <c r="Q595" i="19" s="1"/>
  <c r="Q1230" i="19" s="1"/>
  <c r="L102" i="160"/>
  <c r="Q592" i="19" s="1"/>
  <c r="Q1227" i="19" s="1"/>
  <c r="L106" i="160"/>
  <c r="Q596" i="19" s="1"/>
  <c r="Q1231" i="19" s="1"/>
  <c r="L103" i="160"/>
  <c r="Q593" i="19" s="1"/>
  <c r="Q1228" i="19" s="1"/>
  <c r="L55" i="159"/>
  <c r="M55" i="160"/>
  <c r="K69" i="159"/>
  <c r="K68" i="159" s="1"/>
  <c r="F69" i="159"/>
  <c r="F68" i="159" s="1"/>
  <c r="M106" i="158"/>
  <c r="R580" i="19" s="1"/>
  <c r="R1215" i="19" s="1"/>
  <c r="L55" i="157"/>
  <c r="F69" i="157"/>
  <c r="F68" i="157" s="1"/>
  <c r="N50" i="157"/>
  <c r="M54" i="157"/>
  <c r="K69" i="157"/>
  <c r="K68" i="157" s="1"/>
  <c r="O50" i="155"/>
  <c r="N54" i="155"/>
  <c r="M55" i="155"/>
  <c r="M54" i="154"/>
  <c r="N50" i="154"/>
  <c r="L55" i="154"/>
  <c r="K102" i="154"/>
  <c r="P544" i="19" s="1"/>
  <c r="P1179" i="19" s="1"/>
  <c r="K105" i="154"/>
  <c r="P547" i="19" s="1"/>
  <c r="P1182" i="19" s="1"/>
  <c r="K106" i="154"/>
  <c r="P548" i="19" s="1"/>
  <c r="P1183" i="19" s="1"/>
  <c r="K103" i="154"/>
  <c r="P545" i="19" s="1"/>
  <c r="P1180" i="19" s="1"/>
  <c r="K104" i="154"/>
  <c r="P546" i="19" s="1"/>
  <c r="P1181" i="19" s="1"/>
  <c r="M54" i="153"/>
  <c r="N50" i="153"/>
  <c r="L55" i="153"/>
  <c r="M55" i="152"/>
  <c r="L103" i="152"/>
  <c r="Q529" i="19" s="1"/>
  <c r="Q1164" i="19" s="1"/>
  <c r="L106" i="152"/>
  <c r="Q532" i="19" s="1"/>
  <c r="Q1167" i="19" s="1"/>
  <c r="L104" i="152"/>
  <c r="Q530" i="19" s="1"/>
  <c r="Q1165" i="19" s="1"/>
  <c r="L105" i="152"/>
  <c r="Q531" i="19" s="1"/>
  <c r="Q1166" i="19" s="1"/>
  <c r="L102" i="152"/>
  <c r="Q528" i="19" s="1"/>
  <c r="Q1163" i="19" s="1"/>
  <c r="N54" i="152"/>
  <c r="O50" i="152"/>
  <c r="M54" i="151"/>
  <c r="N50" i="151"/>
  <c r="L55" i="151"/>
  <c r="M54" i="150"/>
  <c r="N50" i="150"/>
  <c r="L55" i="150"/>
  <c r="K102" i="150"/>
  <c r="O511" i="19" s="1"/>
  <c r="O1146" i="19" s="1"/>
  <c r="K105" i="150"/>
  <c r="O514" i="19" s="1"/>
  <c r="O1149" i="19" s="1"/>
  <c r="K106" i="150"/>
  <c r="O515" i="19" s="1"/>
  <c r="O1150" i="19" s="1"/>
  <c r="K103" i="150"/>
  <c r="O512" i="19" s="1"/>
  <c r="O1147" i="19" s="1"/>
  <c r="K104" i="150"/>
  <c r="O513" i="19" s="1"/>
  <c r="O1148" i="19" s="1"/>
  <c r="M54" i="149"/>
  <c r="N50" i="149"/>
  <c r="L55" i="149"/>
  <c r="K69" i="149"/>
  <c r="K68" i="149" s="1"/>
  <c r="M102" i="148"/>
  <c r="Q495" i="19" s="1"/>
  <c r="Q1130" i="19" s="1"/>
  <c r="M54" i="147"/>
  <c r="N50" i="147"/>
  <c r="K69" i="147"/>
  <c r="K68" i="147" s="1"/>
  <c r="L55" i="147"/>
  <c r="F69" i="147"/>
  <c r="F68" i="147" s="1"/>
  <c r="F69" i="145"/>
  <c r="F68" i="145" s="1"/>
  <c r="M54" i="145"/>
  <c r="N50" i="145"/>
  <c r="K69" i="145"/>
  <c r="K68" i="145" s="1"/>
  <c r="L55" i="145"/>
  <c r="M54" i="143"/>
  <c r="N50" i="143"/>
  <c r="L55" i="143"/>
  <c r="L102" i="142"/>
  <c r="P447" i="19" s="1"/>
  <c r="P1082" i="19" s="1"/>
  <c r="L103" i="142"/>
  <c r="P448" i="19" s="1"/>
  <c r="P1083" i="19" s="1"/>
  <c r="L106" i="142"/>
  <c r="P451" i="19" s="1"/>
  <c r="P1086" i="19" s="1"/>
  <c r="L105" i="142"/>
  <c r="P450" i="19" s="1"/>
  <c r="P1085" i="19" s="1"/>
  <c r="L104" i="142"/>
  <c r="P449" i="19" s="1"/>
  <c r="P1084" i="19" s="1"/>
  <c r="M55" i="142"/>
  <c r="N54" i="142"/>
  <c r="O50" i="142"/>
  <c r="M54" i="141"/>
  <c r="N50" i="141"/>
  <c r="L55" i="141"/>
  <c r="N54" i="140"/>
  <c r="O50" i="140"/>
  <c r="M55" i="140"/>
  <c r="M54" i="139"/>
  <c r="N50" i="139"/>
  <c r="L55" i="139"/>
  <c r="L104" i="138"/>
  <c r="O416" i="19" s="1"/>
  <c r="O1051" i="19" s="1"/>
  <c r="L105" i="138"/>
  <c r="O417" i="19" s="1"/>
  <c r="O1052" i="19" s="1"/>
  <c r="L102" i="138"/>
  <c r="O414" i="19" s="1"/>
  <c r="O1049" i="19" s="1"/>
  <c r="L103" i="138"/>
  <c r="O415" i="19" s="1"/>
  <c r="O1050" i="19" s="1"/>
  <c r="L106" i="138"/>
  <c r="O418" i="19" s="1"/>
  <c r="O1053" i="19" s="1"/>
  <c r="N54" i="138"/>
  <c r="O50" i="138"/>
  <c r="M55" i="138"/>
  <c r="L59" i="137"/>
  <c r="L63" i="137" s="1"/>
  <c r="L65" i="137" s="1"/>
  <c r="L55" i="137"/>
  <c r="F80" i="137"/>
  <c r="F81" i="137" s="1"/>
  <c r="F93" i="137"/>
  <c r="G89" i="137" s="1"/>
  <c r="K102" i="137"/>
  <c r="K105" i="137"/>
  <c r="K106" i="137"/>
  <c r="K103" i="137"/>
  <c r="K104" i="137"/>
  <c r="M54" i="137"/>
  <c r="N50" i="137"/>
  <c r="F70" i="137"/>
  <c r="F72" i="137" s="1"/>
  <c r="F69" i="137"/>
  <c r="F68" i="137" s="1"/>
  <c r="M54" i="136"/>
  <c r="N50" i="136"/>
  <c r="L55" i="136"/>
  <c r="K69" i="136"/>
  <c r="K68" i="136" s="1"/>
  <c r="M55" i="135"/>
  <c r="L104" i="135"/>
  <c r="O400" i="19" s="1"/>
  <c r="O1035" i="19" s="1"/>
  <c r="L105" i="135"/>
  <c r="O401" i="19" s="1"/>
  <c r="O1036" i="19" s="1"/>
  <c r="L102" i="135"/>
  <c r="O398" i="19" s="1"/>
  <c r="O1033" i="19" s="1"/>
  <c r="L103" i="135"/>
  <c r="O399" i="19" s="1"/>
  <c r="O1034" i="19" s="1"/>
  <c r="L106" i="135"/>
  <c r="O402" i="19" s="1"/>
  <c r="O1037" i="19" s="1"/>
  <c r="N54" i="135"/>
  <c r="O50" i="135"/>
  <c r="K69" i="134"/>
  <c r="K68" i="134" s="1"/>
  <c r="N50" i="134"/>
  <c r="M54" i="134"/>
  <c r="L55" i="134"/>
  <c r="M54" i="133"/>
  <c r="N50" i="133"/>
  <c r="K103" i="133"/>
  <c r="N383" i="19" s="1"/>
  <c r="N1018" i="19" s="1"/>
  <c r="K104" i="133"/>
  <c r="N384" i="19" s="1"/>
  <c r="N1019" i="19" s="1"/>
  <c r="K102" i="133"/>
  <c r="N382" i="19" s="1"/>
  <c r="N1017" i="19" s="1"/>
  <c r="K105" i="133"/>
  <c r="N385" i="19" s="1"/>
  <c r="N1020" i="19" s="1"/>
  <c r="K106" i="133"/>
  <c r="N386" i="19" s="1"/>
  <c r="N1021" i="19" s="1"/>
  <c r="L55" i="133"/>
  <c r="F69" i="132"/>
  <c r="F68" i="132" s="1"/>
  <c r="M69" i="132"/>
  <c r="M68" i="132" s="1"/>
  <c r="N54" i="131"/>
  <c r="O50" i="131"/>
  <c r="L104" i="131"/>
  <c r="O368" i="19" s="1"/>
  <c r="O1003" i="19" s="1"/>
  <c r="L105" i="131"/>
  <c r="O369" i="19" s="1"/>
  <c r="O1004" i="19" s="1"/>
  <c r="L102" i="131"/>
  <c r="O366" i="19" s="1"/>
  <c r="O1001" i="19" s="1"/>
  <c r="L103" i="131"/>
  <c r="O367" i="19" s="1"/>
  <c r="O1002" i="19" s="1"/>
  <c r="L106" i="131"/>
  <c r="O370" i="19" s="1"/>
  <c r="O1005" i="19" s="1"/>
  <c r="M55" i="131"/>
  <c r="N50" i="130"/>
  <c r="M54" i="130"/>
  <c r="L55" i="130"/>
  <c r="L55" i="129"/>
  <c r="K105" i="129"/>
  <c r="N353" i="19" s="1"/>
  <c r="N988" i="19" s="1"/>
  <c r="K106" i="129"/>
  <c r="N354" i="19" s="1"/>
  <c r="N989" i="19" s="1"/>
  <c r="K103" i="129"/>
  <c r="N351" i="19" s="1"/>
  <c r="N986" i="19" s="1"/>
  <c r="K104" i="129"/>
  <c r="N352" i="19" s="1"/>
  <c r="N987" i="19" s="1"/>
  <c r="K102" i="129"/>
  <c r="N350" i="19" s="1"/>
  <c r="N985" i="19" s="1"/>
  <c r="M54" i="129"/>
  <c r="N50" i="129"/>
  <c r="M54" i="128"/>
  <c r="N50" i="128"/>
  <c r="L55" i="128"/>
  <c r="M54" i="127"/>
  <c r="N50" i="127"/>
  <c r="K102" i="127"/>
  <c r="N334" i="19" s="1"/>
  <c r="N969" i="19" s="1"/>
  <c r="K105" i="127"/>
  <c r="N337" i="19" s="1"/>
  <c r="N972" i="19" s="1"/>
  <c r="K106" i="127"/>
  <c r="N338" i="19" s="1"/>
  <c r="N973" i="19" s="1"/>
  <c r="K103" i="127"/>
  <c r="N335" i="19" s="1"/>
  <c r="N970" i="19" s="1"/>
  <c r="K104" i="127"/>
  <c r="N336" i="19" s="1"/>
  <c r="N971" i="19" s="1"/>
  <c r="L55" i="127"/>
  <c r="M55" i="126"/>
  <c r="N54" i="126"/>
  <c r="O50" i="126"/>
  <c r="M54" i="125"/>
  <c r="N50" i="125"/>
  <c r="K103" i="125"/>
  <c r="M318" i="19" s="1"/>
  <c r="M953" i="19" s="1"/>
  <c r="K104" i="125"/>
  <c r="M319" i="19" s="1"/>
  <c r="M954" i="19" s="1"/>
  <c r="K102" i="125"/>
  <c r="M317" i="19" s="1"/>
  <c r="M952" i="19" s="1"/>
  <c r="K105" i="125"/>
  <c r="M320" i="19" s="1"/>
  <c r="M955" i="19" s="1"/>
  <c r="K106" i="125"/>
  <c r="M321" i="19" s="1"/>
  <c r="M956" i="19" s="1"/>
  <c r="L55" i="125"/>
  <c r="L55" i="124"/>
  <c r="F69" i="124"/>
  <c r="F68" i="124" s="1"/>
  <c r="M54" i="124"/>
  <c r="N50" i="124"/>
  <c r="K69" i="124"/>
  <c r="K68" i="124" s="1"/>
  <c r="L55" i="123"/>
  <c r="K104" i="123"/>
  <c r="K102" i="123"/>
  <c r="K105" i="123"/>
  <c r="K106" i="123"/>
  <c r="K103" i="123"/>
  <c r="M54" i="123"/>
  <c r="N50" i="123"/>
  <c r="M69" i="122"/>
  <c r="M68" i="122" s="1"/>
  <c r="F69" i="122"/>
  <c r="F68" i="122" s="1"/>
  <c r="M54" i="120"/>
  <c r="N50" i="120"/>
  <c r="L55" i="120"/>
  <c r="K69" i="120"/>
  <c r="K68" i="120" s="1"/>
  <c r="F69" i="120"/>
  <c r="F68" i="120" s="1"/>
  <c r="K103" i="119"/>
  <c r="K104" i="119"/>
  <c r="K105" i="119"/>
  <c r="K106" i="119"/>
  <c r="K102" i="119"/>
  <c r="M54" i="119"/>
  <c r="N50" i="119"/>
  <c r="L55" i="119"/>
  <c r="O50" i="118"/>
  <c r="N54" i="118"/>
  <c r="M55" i="118"/>
  <c r="M55" i="117"/>
  <c r="L102" i="117"/>
  <c r="L103" i="117"/>
  <c r="L106" i="117"/>
  <c r="L104" i="117"/>
  <c r="L105" i="117"/>
  <c r="N54" i="117"/>
  <c r="O50" i="117"/>
  <c r="L55" i="116"/>
  <c r="M54" i="116"/>
  <c r="N50" i="116"/>
  <c r="M54" i="115"/>
  <c r="N50" i="115"/>
  <c r="L55" i="115"/>
  <c r="M55" i="114"/>
  <c r="L104" i="114"/>
  <c r="M174" i="19" s="1"/>
  <c r="L105" i="114"/>
  <c r="M175" i="19" s="1"/>
  <c r="L102" i="114"/>
  <c r="M172" i="19" s="1"/>
  <c r="L103" i="114"/>
  <c r="M173" i="19" s="1"/>
  <c r="L106" i="114"/>
  <c r="M176" i="19" s="1"/>
  <c r="N54" i="114"/>
  <c r="O50" i="114"/>
  <c r="L55" i="113"/>
  <c r="M54" i="113"/>
  <c r="N50" i="113"/>
  <c r="K69" i="113"/>
  <c r="K68" i="113" s="1"/>
  <c r="N50" i="112"/>
  <c r="M54" i="112"/>
  <c r="L55" i="112"/>
  <c r="K69" i="111"/>
  <c r="K68" i="111" s="1"/>
  <c r="M54" i="111"/>
  <c r="N50" i="111"/>
  <c r="L55" i="111"/>
  <c r="L55" i="109"/>
  <c r="M55" i="110"/>
  <c r="N50" i="109"/>
  <c r="M54" i="109"/>
  <c r="N54" i="110"/>
  <c r="O50" i="110"/>
  <c r="K105" i="108"/>
  <c r="L223" i="19" s="1"/>
  <c r="L858" i="19" s="1"/>
  <c r="K103" i="108"/>
  <c r="L221" i="19" s="1"/>
  <c r="L856" i="19" s="1"/>
  <c r="K106" i="108"/>
  <c r="L224" i="19" s="1"/>
  <c r="L859" i="19" s="1"/>
  <c r="K102" i="108"/>
  <c r="L220" i="19" s="1"/>
  <c r="L855" i="19" s="1"/>
  <c r="K104" i="108"/>
  <c r="L222" i="19" s="1"/>
  <c r="L857" i="19" s="1"/>
  <c r="M54" i="108"/>
  <c r="N50" i="108"/>
  <c r="L55" i="108"/>
  <c r="M54" i="107"/>
  <c r="N50" i="107"/>
  <c r="K69" i="107"/>
  <c r="K68" i="107" s="1"/>
  <c r="L55" i="107"/>
  <c r="K102" i="106"/>
  <c r="L204" i="19" s="1"/>
  <c r="L839" i="19" s="1"/>
  <c r="K105" i="106"/>
  <c r="L207" i="19" s="1"/>
  <c r="L842" i="19" s="1"/>
  <c r="K106" i="106"/>
  <c r="L208" i="19" s="1"/>
  <c r="L843" i="19" s="1"/>
  <c r="K103" i="106"/>
  <c r="L205" i="19" s="1"/>
  <c r="L840" i="19" s="1"/>
  <c r="K104" i="106"/>
  <c r="L206" i="19" s="1"/>
  <c r="L841" i="19" s="1"/>
  <c r="M54" i="106"/>
  <c r="N50" i="106"/>
  <c r="L55" i="106"/>
  <c r="L104" i="105"/>
  <c r="M190" i="19" s="1"/>
  <c r="M825" i="19" s="1"/>
  <c r="L102" i="105"/>
  <c r="M188" i="19" s="1"/>
  <c r="M823" i="19" s="1"/>
  <c r="L105" i="105"/>
  <c r="M191" i="19" s="1"/>
  <c r="M826" i="19" s="1"/>
  <c r="L103" i="105"/>
  <c r="M189" i="19" s="1"/>
  <c r="M824" i="19" s="1"/>
  <c r="L106" i="105"/>
  <c r="M192" i="19" s="1"/>
  <c r="M827" i="19" s="1"/>
  <c r="M55" i="105"/>
  <c r="N54" i="105"/>
  <c r="O50" i="105"/>
  <c r="M55" i="104"/>
  <c r="N54" i="104"/>
  <c r="O50" i="104"/>
  <c r="L104" i="104"/>
  <c r="M158" i="19" s="1"/>
  <c r="L102" i="104"/>
  <c r="M156" i="19" s="1"/>
  <c r="L105" i="104"/>
  <c r="M159" i="19" s="1"/>
  <c r="L103" i="104"/>
  <c r="M157" i="19" s="1"/>
  <c r="L106" i="104"/>
  <c r="M160" i="19" s="1"/>
  <c r="N50" i="103"/>
  <c r="M54" i="103"/>
  <c r="L55" i="103"/>
  <c r="M54" i="102"/>
  <c r="N50" i="102"/>
  <c r="L55" i="102"/>
  <c r="O50" i="101"/>
  <c r="N54" i="101"/>
  <c r="M55" i="101"/>
  <c r="M55" i="100"/>
  <c r="N54" i="100"/>
  <c r="O50" i="100"/>
  <c r="N54" i="99"/>
  <c r="O50" i="99"/>
  <c r="M55" i="99"/>
  <c r="P54" i="98"/>
  <c r="Q50" i="98"/>
  <c r="O55" i="98"/>
  <c r="N69" i="98"/>
  <c r="N68" i="98" s="1"/>
  <c r="M55" i="97"/>
  <c r="N54" i="97"/>
  <c r="O50" i="97"/>
  <c r="L55" i="96"/>
  <c r="K69" i="96"/>
  <c r="K68" i="96" s="1"/>
  <c r="M54" i="96"/>
  <c r="N50" i="96"/>
  <c r="M54" i="95"/>
  <c r="N50" i="95"/>
  <c r="L55" i="95"/>
  <c r="M54" i="94"/>
  <c r="N50" i="94"/>
  <c r="L55" i="94"/>
  <c r="M54" i="93"/>
  <c r="N50" i="93"/>
  <c r="L55" i="93"/>
  <c r="E101" i="92"/>
  <c r="E50" i="19" s="1"/>
  <c r="L55" i="92"/>
  <c r="M54" i="92"/>
  <c r="N50" i="92"/>
  <c r="N58" i="92" s="1"/>
  <c r="H50" i="89"/>
  <c r="H58" i="89" s="1"/>
  <c r="N11" i="27"/>
  <c r="AQ35" i="19" s="1"/>
  <c r="AW52" i="19" s="1"/>
  <c r="J1250" i="19" s="1"/>
  <c r="N10" i="27"/>
  <c r="AQ33" i="19" s="1"/>
  <c r="AW50" i="19" s="1"/>
  <c r="J1234" i="19" s="1"/>
  <c r="N9" i="27"/>
  <c r="AQ31" i="19" s="1"/>
  <c r="AW48" i="19" s="1"/>
  <c r="N8" i="27"/>
  <c r="AQ29" i="19" s="1"/>
  <c r="AW46" i="19" s="1"/>
  <c r="N7" i="27"/>
  <c r="AQ27" i="19" s="1"/>
  <c r="AW44" i="19" s="1"/>
  <c r="J1186" i="19" s="1"/>
  <c r="N6" i="27"/>
  <c r="AQ25" i="19" s="1"/>
  <c r="AW42" i="19" s="1"/>
  <c r="AI1170" i="19" s="1"/>
  <c r="L11" i="27"/>
  <c r="AI35" i="19" s="1"/>
  <c r="AV52" i="19" s="1"/>
  <c r="L10" i="27"/>
  <c r="AI33" i="19" s="1"/>
  <c r="AV50" i="19" s="1"/>
  <c r="L9" i="27"/>
  <c r="AI31" i="19" s="1"/>
  <c r="AV48" i="19" s="1"/>
  <c r="L8" i="27"/>
  <c r="AI29" i="19" s="1"/>
  <c r="AV46" i="19" s="1"/>
  <c r="I1105" i="19" s="1"/>
  <c r="L7" i="27"/>
  <c r="AI27" i="19" s="1"/>
  <c r="AV44" i="19" s="1"/>
  <c r="L6" i="27"/>
  <c r="AI25" i="19" s="1"/>
  <c r="AV42" i="19" s="1"/>
  <c r="J11" i="27"/>
  <c r="AA35" i="19" s="1"/>
  <c r="AU52" i="19" s="1"/>
  <c r="H1056" i="19" s="1"/>
  <c r="J10" i="27"/>
  <c r="AA33" i="19" s="1"/>
  <c r="AU50" i="19" s="1"/>
  <c r="J9" i="27"/>
  <c r="AA31" i="19" s="1"/>
  <c r="AU48" i="19" s="1"/>
  <c r="J8" i="27"/>
  <c r="AA29" i="19" s="1"/>
  <c r="AU46" i="19" s="1"/>
  <c r="J7" i="27"/>
  <c r="AA27" i="19" s="1"/>
  <c r="AU44" i="19" s="1"/>
  <c r="J6" i="27"/>
  <c r="AA25" i="19" s="1"/>
  <c r="AU42" i="19" s="1"/>
  <c r="H11" i="27"/>
  <c r="S35" i="19" s="1"/>
  <c r="AT52" i="19" s="1"/>
  <c r="H10" i="27"/>
  <c r="S33" i="19" s="1"/>
  <c r="AT50" i="19" s="1"/>
  <c r="H9" i="27"/>
  <c r="S31" i="19" s="1"/>
  <c r="AT48" i="19" s="1"/>
  <c r="G928" i="19" s="1"/>
  <c r="H8" i="27"/>
  <c r="S29" i="19" s="1"/>
  <c r="AT46" i="19" s="1"/>
  <c r="G916" i="19" s="1"/>
  <c r="H7" i="27"/>
  <c r="S27" i="19" s="1"/>
  <c r="AT44" i="19" s="1"/>
  <c r="G896" i="19" s="1"/>
  <c r="H6" i="27"/>
  <c r="S25" i="19" s="1"/>
  <c r="AT42" i="19" s="1"/>
  <c r="G884" i="19" s="1"/>
  <c r="G899" i="19" l="1"/>
  <c r="J1170" i="19"/>
  <c r="G930" i="19"/>
  <c r="AL1170" i="19"/>
  <c r="G931" i="19"/>
  <c r="G883" i="19"/>
  <c r="AI897" i="19"/>
  <c r="F899" i="19"/>
  <c r="AJ898" i="19"/>
  <c r="F898" i="19"/>
  <c r="AH899" i="19"/>
  <c r="AJ897" i="19"/>
  <c r="F896" i="19"/>
  <c r="AJ900" i="19"/>
  <c r="F897" i="19"/>
  <c r="AJ896" i="19"/>
  <c r="AH900" i="19"/>
  <c r="AI900" i="19"/>
  <c r="AI898" i="19"/>
  <c r="AI899" i="19"/>
  <c r="AH898" i="19"/>
  <c r="AJ899" i="19"/>
  <c r="AI896" i="19"/>
  <c r="F900" i="19"/>
  <c r="AH897" i="19"/>
  <c r="AH896" i="19"/>
  <c r="AF897" i="19"/>
  <c r="AG899" i="19"/>
  <c r="AG898" i="19"/>
  <c r="AF900" i="19"/>
  <c r="AG900" i="19"/>
  <c r="AG897" i="19"/>
  <c r="AF899" i="19"/>
  <c r="AF896" i="19"/>
  <c r="AF898" i="19"/>
  <c r="AG896" i="19"/>
  <c r="F959" i="19"/>
  <c r="AI959" i="19"/>
  <c r="AJ959" i="19"/>
  <c r="AH959" i="19"/>
  <c r="AG959" i="19"/>
  <c r="G1024" i="19"/>
  <c r="AK1024" i="19"/>
  <c r="AJ1024" i="19"/>
  <c r="AG1024" i="19"/>
  <c r="AH1024" i="19"/>
  <c r="H1089" i="19"/>
  <c r="AH1089" i="19"/>
  <c r="AI1089" i="19"/>
  <c r="AJ1089" i="19"/>
  <c r="AK1089" i="19"/>
  <c r="AL1089" i="19"/>
  <c r="H1153" i="19"/>
  <c r="AH1153" i="19"/>
  <c r="AI1153" i="19"/>
  <c r="AL1153" i="19"/>
  <c r="AJ1153" i="19"/>
  <c r="AK1153" i="19"/>
  <c r="I1218" i="19"/>
  <c r="AJ1218" i="19"/>
  <c r="AK1218" i="19"/>
  <c r="AM1218" i="19"/>
  <c r="AL1218" i="19"/>
  <c r="AI1218" i="19"/>
  <c r="J1218" i="19"/>
  <c r="G914" i="19"/>
  <c r="G900" i="19"/>
  <c r="G912" i="19"/>
  <c r="G880" i="19"/>
  <c r="I1089" i="19"/>
  <c r="G898" i="19"/>
  <c r="F943" i="19"/>
  <c r="AF943" i="19"/>
  <c r="AH943" i="19"/>
  <c r="AI943" i="19"/>
  <c r="AG943" i="19"/>
  <c r="AJ943" i="19"/>
  <c r="H1073" i="19"/>
  <c r="AH1073" i="19"/>
  <c r="AJ1073" i="19"/>
  <c r="AI1073" i="19"/>
  <c r="AL1073" i="19"/>
  <c r="I1202" i="19"/>
  <c r="AJ1202" i="19"/>
  <c r="AM1202" i="19"/>
  <c r="AI1202" i="19"/>
  <c r="J1202" i="19"/>
  <c r="AL1202" i="19"/>
  <c r="G976" i="19"/>
  <c r="AK976" i="19"/>
  <c r="AH976" i="19"/>
  <c r="AG976" i="19"/>
  <c r="AI976" i="19"/>
  <c r="AJ976" i="19"/>
  <c r="H1105" i="19"/>
  <c r="AH1105" i="19"/>
  <c r="AK1105" i="19"/>
  <c r="AI1105" i="19"/>
  <c r="AJ1105" i="19"/>
  <c r="AL1105" i="19"/>
  <c r="I1234" i="19"/>
  <c r="AJ1234" i="19"/>
  <c r="AK1234" i="19"/>
  <c r="AI1234" i="19"/>
  <c r="AM1234" i="19"/>
  <c r="AL1234" i="19"/>
  <c r="G913" i="19"/>
  <c r="G881" i="19"/>
  <c r="H1024" i="19"/>
  <c r="G943" i="19"/>
  <c r="AI884" i="19"/>
  <c r="AH882" i="19"/>
  <c r="F884" i="19"/>
  <c r="AH881" i="19"/>
  <c r="AH884" i="19"/>
  <c r="F883" i="19"/>
  <c r="AI882" i="19"/>
  <c r="AI883" i="19"/>
  <c r="AJ884" i="19"/>
  <c r="AJ883" i="19"/>
  <c r="AH880" i="19"/>
  <c r="AJ882" i="19"/>
  <c r="F881" i="19"/>
  <c r="AJ880" i="19"/>
  <c r="AI880" i="19"/>
  <c r="AJ881" i="19"/>
  <c r="AH883" i="19"/>
  <c r="AI881" i="19"/>
  <c r="F880" i="19"/>
  <c r="F882" i="19"/>
  <c r="AG882" i="19"/>
  <c r="AF881" i="19"/>
  <c r="AF884" i="19"/>
  <c r="AG880" i="19"/>
  <c r="AG881" i="19"/>
  <c r="AF880" i="19"/>
  <c r="AF882" i="19"/>
  <c r="AG883" i="19"/>
  <c r="AF883" i="19"/>
  <c r="AG884" i="19"/>
  <c r="AH1008" i="19"/>
  <c r="G1008" i="19"/>
  <c r="AJ1008" i="19"/>
  <c r="AI1008" i="19"/>
  <c r="AK1008" i="19"/>
  <c r="AG1008" i="19"/>
  <c r="H1008" i="19"/>
  <c r="H1137" i="19"/>
  <c r="AL1137" i="19"/>
  <c r="AH1137" i="19"/>
  <c r="AI1137" i="19"/>
  <c r="AJ1137" i="19"/>
  <c r="AK1137" i="19"/>
  <c r="AI912" i="19"/>
  <c r="AJ915" i="19"/>
  <c r="AH916" i="19"/>
  <c r="F912" i="19"/>
  <c r="AH913" i="19"/>
  <c r="F915" i="19"/>
  <c r="AJ914" i="19"/>
  <c r="AI915" i="19"/>
  <c r="AJ916" i="19"/>
  <c r="AI914" i="19"/>
  <c r="F913" i="19"/>
  <c r="AJ913" i="19"/>
  <c r="F916" i="19"/>
  <c r="AJ912" i="19"/>
  <c r="AH914" i="19"/>
  <c r="AI913" i="19"/>
  <c r="F914" i="19"/>
  <c r="AH912" i="19"/>
  <c r="AI916" i="19"/>
  <c r="AH915" i="19"/>
  <c r="AG915" i="19"/>
  <c r="AF912" i="19"/>
  <c r="AF916" i="19"/>
  <c r="AG913" i="19"/>
  <c r="AG914" i="19"/>
  <c r="AG916" i="19"/>
  <c r="AF915" i="19"/>
  <c r="AG912" i="19"/>
  <c r="AF913" i="19"/>
  <c r="AF914" i="19"/>
  <c r="G1040" i="19"/>
  <c r="AH1040" i="19"/>
  <c r="AJ1040" i="19"/>
  <c r="AG1040" i="19"/>
  <c r="AI1040" i="19"/>
  <c r="AK1040" i="19"/>
  <c r="I1170" i="19"/>
  <c r="AJ1170" i="19"/>
  <c r="AK1170" i="19"/>
  <c r="AM1170" i="19"/>
  <c r="AI932" i="19"/>
  <c r="AH930" i="19"/>
  <c r="F930" i="19"/>
  <c r="AH931" i="19"/>
  <c r="AI929" i="19"/>
  <c r="AH928" i="19"/>
  <c r="F932" i="19"/>
  <c r="AH932" i="19"/>
  <c r="F931" i="19"/>
  <c r="AJ932" i="19"/>
  <c r="AI928" i="19"/>
  <c r="AJ931" i="19"/>
  <c r="AJ929" i="19"/>
  <c r="AI931" i="19"/>
  <c r="AJ928" i="19"/>
  <c r="AH929" i="19"/>
  <c r="F929" i="19"/>
  <c r="AJ930" i="19"/>
  <c r="AI930" i="19"/>
  <c r="F928" i="19"/>
  <c r="AG928" i="19"/>
  <c r="AG931" i="19"/>
  <c r="AG929" i="19"/>
  <c r="AF928" i="19"/>
  <c r="AF932" i="19"/>
  <c r="AG930" i="19"/>
  <c r="AF930" i="19"/>
  <c r="AF931" i="19"/>
  <c r="AG932" i="19"/>
  <c r="AF929" i="19"/>
  <c r="G992" i="19"/>
  <c r="AH992" i="19"/>
  <c r="AG992" i="19"/>
  <c r="AJ992" i="19"/>
  <c r="AK992" i="19"/>
  <c r="H992" i="19"/>
  <c r="AI992" i="19"/>
  <c r="G1056" i="19"/>
  <c r="AK1056" i="19"/>
  <c r="AJ1056" i="19"/>
  <c r="AI1056" i="19"/>
  <c r="AG1056" i="19"/>
  <c r="AH1056" i="19"/>
  <c r="H1121" i="19"/>
  <c r="AL1121" i="19"/>
  <c r="AH1121" i="19"/>
  <c r="AJ1121" i="19"/>
  <c r="AI1121" i="19"/>
  <c r="AK1121" i="19"/>
  <c r="I1121" i="19"/>
  <c r="I1186" i="19"/>
  <c r="AL1186" i="19"/>
  <c r="AI1186" i="19"/>
  <c r="AJ1186" i="19"/>
  <c r="AK1186" i="19"/>
  <c r="AM1186" i="19"/>
  <c r="I1250" i="19"/>
  <c r="AM1250" i="19"/>
  <c r="AJ1250" i="19"/>
  <c r="AI1250" i="19"/>
  <c r="AL1250" i="19"/>
  <c r="AK1250" i="19"/>
  <c r="G929" i="19"/>
  <c r="G915" i="19"/>
  <c r="G882" i="19"/>
  <c r="I1137" i="19"/>
  <c r="H1040" i="19"/>
  <c r="G959" i="19"/>
  <c r="G932" i="19"/>
  <c r="G897" i="19"/>
  <c r="H976" i="19"/>
  <c r="I1153" i="19"/>
  <c r="I1073" i="19"/>
  <c r="N58" i="122"/>
  <c r="O50" i="122"/>
  <c r="N54" i="122"/>
  <c r="N55" i="122" s="1"/>
  <c r="S36" i="19"/>
  <c r="BC7" i="19" s="1"/>
  <c r="M103" i="148"/>
  <c r="Q496" i="19" s="1"/>
  <c r="Q1131" i="19" s="1"/>
  <c r="M104" i="148"/>
  <c r="Q497" i="19" s="1"/>
  <c r="Q1132" i="19" s="1"/>
  <c r="M106" i="148"/>
  <c r="Q499" i="19" s="1"/>
  <c r="Q1134" i="19" s="1"/>
  <c r="M103" i="158"/>
  <c r="R577" i="19" s="1"/>
  <c r="R1212" i="19" s="1"/>
  <c r="M105" i="158"/>
  <c r="R579" i="19" s="1"/>
  <c r="R1214" i="19" s="1"/>
  <c r="M104" i="158"/>
  <c r="R578" i="19" s="1"/>
  <c r="R1213" i="19" s="1"/>
  <c r="M105" i="156"/>
  <c r="R563" i="19" s="1"/>
  <c r="R1198" i="19" s="1"/>
  <c r="M104" i="144"/>
  <c r="Q465" i="19" s="1"/>
  <c r="Q1100" i="19" s="1"/>
  <c r="M103" i="144"/>
  <c r="Q464" i="19" s="1"/>
  <c r="Q1099" i="19" s="1"/>
  <c r="M104" i="156"/>
  <c r="R562" i="19" s="1"/>
  <c r="R1197" i="19" s="1"/>
  <c r="M105" i="144"/>
  <c r="Q466" i="19" s="1"/>
  <c r="Q1101" i="19" s="1"/>
  <c r="M106" i="144"/>
  <c r="Q467" i="19" s="1"/>
  <c r="Q1102" i="19" s="1"/>
  <c r="M103" i="156"/>
  <c r="R561" i="19" s="1"/>
  <c r="R1196" i="19" s="1"/>
  <c r="M102" i="156"/>
  <c r="R560" i="19" s="1"/>
  <c r="R1195" i="19" s="1"/>
  <c r="N58" i="95"/>
  <c r="N58" i="96"/>
  <c r="O58" i="97"/>
  <c r="O58" i="100"/>
  <c r="O58" i="110"/>
  <c r="N58" i="113"/>
  <c r="N58" i="116"/>
  <c r="N58" i="123"/>
  <c r="N58" i="127"/>
  <c r="O58" i="131"/>
  <c r="O58" i="142"/>
  <c r="N58" i="151"/>
  <c r="O58" i="152"/>
  <c r="O58" i="160"/>
  <c r="N58" i="163"/>
  <c r="M103" i="162"/>
  <c r="R609" i="19" s="1"/>
  <c r="R1244" i="19" s="1"/>
  <c r="M102" i="162"/>
  <c r="R608" i="19" s="1"/>
  <c r="R1243" i="19" s="1"/>
  <c r="M104" i="162"/>
  <c r="R610" i="19" s="1"/>
  <c r="R1245" i="19" s="1"/>
  <c r="M105" i="162"/>
  <c r="R611" i="19" s="1"/>
  <c r="R1246" i="19" s="1"/>
  <c r="M106" i="162"/>
  <c r="R612" i="19" s="1"/>
  <c r="R1247" i="19" s="1"/>
  <c r="N58" i="146"/>
  <c r="N54" i="146"/>
  <c r="N55" i="146" s="1"/>
  <c r="O50" i="146"/>
  <c r="N58" i="132"/>
  <c r="N54" i="132"/>
  <c r="N55" i="132" s="1"/>
  <c r="O50" i="132"/>
  <c r="Q58" i="98"/>
  <c r="O58" i="101"/>
  <c r="N58" i="103"/>
  <c r="O58" i="104"/>
  <c r="O58" i="114"/>
  <c r="O58" i="117"/>
  <c r="O58" i="118"/>
  <c r="N58" i="119"/>
  <c r="N58" i="124"/>
  <c r="O58" i="126"/>
  <c r="N58" i="129"/>
  <c r="N58" i="133"/>
  <c r="O58" i="135"/>
  <c r="N58" i="137"/>
  <c r="N57" i="137"/>
  <c r="O58" i="140"/>
  <c r="N58" i="143"/>
  <c r="N58" i="145"/>
  <c r="O58" i="155"/>
  <c r="N58" i="161"/>
  <c r="N58" i="144"/>
  <c r="O50" i="144"/>
  <c r="N54" i="144"/>
  <c r="N55" i="144" s="1"/>
  <c r="N102" i="144" s="1"/>
  <c r="R463" i="19" s="1"/>
  <c r="R1098" i="19" s="1"/>
  <c r="N58" i="93"/>
  <c r="O58" i="99"/>
  <c r="O58" i="105"/>
  <c r="N58" i="107"/>
  <c r="N58" i="112"/>
  <c r="N58" i="115"/>
  <c r="O58" i="138"/>
  <c r="N58" i="139"/>
  <c r="N58" i="141"/>
  <c r="N58" i="157"/>
  <c r="N58" i="159"/>
  <c r="N58" i="156"/>
  <c r="N54" i="156"/>
  <c r="N55" i="156" s="1"/>
  <c r="N105" i="156" s="1"/>
  <c r="S563" i="19" s="1"/>
  <c r="S1198" i="19" s="1"/>
  <c r="O50" i="156"/>
  <c r="N58" i="121"/>
  <c r="O50" i="121"/>
  <c r="N54" i="121"/>
  <c r="N55" i="121" s="1"/>
  <c r="N58" i="94"/>
  <c r="N58" i="102"/>
  <c r="N58" i="106"/>
  <c r="N58" i="108"/>
  <c r="N58" i="109"/>
  <c r="N58" i="111"/>
  <c r="N58" i="120"/>
  <c r="N58" i="125"/>
  <c r="N58" i="128"/>
  <c r="N58" i="130"/>
  <c r="N58" i="134"/>
  <c r="N58" i="136"/>
  <c r="N58" i="147"/>
  <c r="N58" i="149"/>
  <c r="N58" i="150"/>
  <c r="N58" i="153"/>
  <c r="N58" i="154"/>
  <c r="N58" i="148"/>
  <c r="O50" i="148"/>
  <c r="N54" i="148"/>
  <c r="N55" i="148" s="1"/>
  <c r="N106" i="148" s="1"/>
  <c r="R499" i="19" s="1"/>
  <c r="R1134" i="19" s="1"/>
  <c r="N58" i="162"/>
  <c r="O50" i="162"/>
  <c r="N54" i="162"/>
  <c r="N55" i="162" s="1"/>
  <c r="M102" i="146"/>
  <c r="Q479" i="19" s="1"/>
  <c r="Q1114" i="19" s="1"/>
  <c r="M106" i="146"/>
  <c r="Q483" i="19" s="1"/>
  <c r="Q1118" i="19" s="1"/>
  <c r="M105" i="146"/>
  <c r="Q482" i="19" s="1"/>
  <c r="Q1117" i="19" s="1"/>
  <c r="M103" i="146"/>
  <c r="Q480" i="19" s="1"/>
  <c r="Q1115" i="19" s="1"/>
  <c r="M104" i="146"/>
  <c r="Q481" i="19" s="1"/>
  <c r="Q1116" i="19" s="1"/>
  <c r="M103" i="121"/>
  <c r="M106" i="121"/>
  <c r="M104" i="121"/>
  <c r="M102" i="121"/>
  <c r="M105" i="121"/>
  <c r="N58" i="158"/>
  <c r="O50" i="158"/>
  <c r="N54" i="158"/>
  <c r="N55" i="158" s="1"/>
  <c r="N106" i="158" s="1"/>
  <c r="S580" i="19" s="1"/>
  <c r="S1215" i="19" s="1"/>
  <c r="M55" i="163"/>
  <c r="N54" i="163"/>
  <c r="O50" i="163"/>
  <c r="F69" i="161"/>
  <c r="F68" i="161" s="1"/>
  <c r="L69" i="161"/>
  <c r="L68" i="161" s="1"/>
  <c r="N54" i="161"/>
  <c r="O50" i="161"/>
  <c r="M55" i="161"/>
  <c r="N55" i="160"/>
  <c r="M106" i="160"/>
  <c r="R596" i="19" s="1"/>
  <c r="R1231" i="19" s="1"/>
  <c r="M103" i="160"/>
  <c r="R593" i="19" s="1"/>
  <c r="R1228" i="19" s="1"/>
  <c r="M104" i="160"/>
  <c r="R594" i="19" s="1"/>
  <c r="R1229" i="19" s="1"/>
  <c r="M105" i="160"/>
  <c r="R595" i="19" s="1"/>
  <c r="R1230" i="19" s="1"/>
  <c r="M102" i="160"/>
  <c r="R592" i="19" s="1"/>
  <c r="R1227" i="19" s="1"/>
  <c r="N54" i="159"/>
  <c r="O50" i="159"/>
  <c r="M55" i="159"/>
  <c r="L69" i="159"/>
  <c r="L68" i="159" s="1"/>
  <c r="O54" i="160"/>
  <c r="P50" i="160"/>
  <c r="M55" i="157"/>
  <c r="L69" i="157"/>
  <c r="L68" i="157" s="1"/>
  <c r="N54" i="157"/>
  <c r="O50" i="157"/>
  <c r="F101" i="157"/>
  <c r="K567" i="19" s="1"/>
  <c r="K1202" i="19" s="1"/>
  <c r="O54" i="155"/>
  <c r="P50" i="155"/>
  <c r="N55" i="155"/>
  <c r="N54" i="154"/>
  <c r="O50" i="154"/>
  <c r="L104" i="154"/>
  <c r="Q546" i="19" s="1"/>
  <c r="Q1181" i="19" s="1"/>
  <c r="L105" i="154"/>
  <c r="Q547" i="19" s="1"/>
  <c r="Q1182" i="19" s="1"/>
  <c r="L102" i="154"/>
  <c r="Q544" i="19" s="1"/>
  <c r="Q1179" i="19" s="1"/>
  <c r="L103" i="154"/>
  <c r="Q545" i="19" s="1"/>
  <c r="Q1180" i="19" s="1"/>
  <c r="L106" i="154"/>
  <c r="Q548" i="19" s="1"/>
  <c r="Q1183" i="19" s="1"/>
  <c r="M55" i="154"/>
  <c r="O50" i="153"/>
  <c r="N54" i="153"/>
  <c r="F101" i="153"/>
  <c r="K535" i="19" s="1"/>
  <c r="K1170" i="19" s="1"/>
  <c r="M55" i="153"/>
  <c r="O54" i="152"/>
  <c r="P50" i="152"/>
  <c r="N55" i="152"/>
  <c r="M102" i="152"/>
  <c r="R528" i="19" s="1"/>
  <c r="R1163" i="19" s="1"/>
  <c r="M105" i="152"/>
  <c r="R531" i="19" s="1"/>
  <c r="R1166" i="19" s="1"/>
  <c r="M106" i="152"/>
  <c r="R532" i="19" s="1"/>
  <c r="R1167" i="19" s="1"/>
  <c r="M103" i="152"/>
  <c r="R529" i="19" s="1"/>
  <c r="R1164" i="19" s="1"/>
  <c r="M104" i="152"/>
  <c r="R530" i="19" s="1"/>
  <c r="R1165" i="19" s="1"/>
  <c r="M55" i="151"/>
  <c r="N54" i="151"/>
  <c r="O50" i="151"/>
  <c r="L104" i="150"/>
  <c r="P513" i="19" s="1"/>
  <c r="P1148" i="19" s="1"/>
  <c r="L105" i="150"/>
  <c r="P514" i="19" s="1"/>
  <c r="P1149" i="19" s="1"/>
  <c r="L102" i="150"/>
  <c r="P511" i="19" s="1"/>
  <c r="P1146" i="19" s="1"/>
  <c r="L103" i="150"/>
  <c r="P512" i="19" s="1"/>
  <c r="P1147" i="19" s="1"/>
  <c r="L106" i="150"/>
  <c r="P515" i="19" s="1"/>
  <c r="P1150" i="19" s="1"/>
  <c r="M55" i="150"/>
  <c r="N54" i="150"/>
  <c r="O50" i="150"/>
  <c r="O50" i="149"/>
  <c r="N54" i="149"/>
  <c r="M55" i="149"/>
  <c r="L69" i="149"/>
  <c r="L68" i="149" s="1"/>
  <c r="F69" i="149"/>
  <c r="F68" i="149" s="1"/>
  <c r="F101" i="147"/>
  <c r="J486" i="19" s="1"/>
  <c r="J1121" i="19" s="1"/>
  <c r="N54" i="147"/>
  <c r="O50" i="147"/>
  <c r="L69" i="147"/>
  <c r="L68" i="147" s="1"/>
  <c r="M55" i="147"/>
  <c r="L69" i="145"/>
  <c r="L68" i="145" s="1"/>
  <c r="N54" i="145"/>
  <c r="O50" i="145"/>
  <c r="M55" i="145"/>
  <c r="N54" i="143"/>
  <c r="O50" i="143"/>
  <c r="M55" i="143"/>
  <c r="N55" i="142"/>
  <c r="M102" i="142"/>
  <c r="Q447" i="19" s="1"/>
  <c r="Q1082" i="19" s="1"/>
  <c r="M105" i="142"/>
  <c r="Q450" i="19" s="1"/>
  <c r="Q1085" i="19" s="1"/>
  <c r="M106" i="142"/>
  <c r="Q451" i="19" s="1"/>
  <c r="Q1086" i="19" s="1"/>
  <c r="M103" i="142"/>
  <c r="Q448" i="19" s="1"/>
  <c r="Q1083" i="19" s="1"/>
  <c r="M104" i="142"/>
  <c r="Q449" i="19" s="1"/>
  <c r="Q1084" i="19" s="1"/>
  <c r="O54" i="142"/>
  <c r="P50" i="142"/>
  <c r="N54" i="141"/>
  <c r="O50" i="141"/>
  <c r="M55" i="141"/>
  <c r="N55" i="140"/>
  <c r="O54" i="140"/>
  <c r="P50" i="140"/>
  <c r="N54" i="139"/>
  <c r="O50" i="139"/>
  <c r="M55" i="139"/>
  <c r="M106" i="138"/>
  <c r="P418" i="19" s="1"/>
  <c r="P1053" i="19" s="1"/>
  <c r="M103" i="138"/>
  <c r="P415" i="19" s="1"/>
  <c r="P1050" i="19" s="1"/>
  <c r="M104" i="138"/>
  <c r="P416" i="19" s="1"/>
  <c r="P1051" i="19" s="1"/>
  <c r="M102" i="138"/>
  <c r="P414" i="19" s="1"/>
  <c r="P1049" i="19" s="1"/>
  <c r="M105" i="138"/>
  <c r="P417" i="19" s="1"/>
  <c r="P1052" i="19" s="1"/>
  <c r="P50" i="138"/>
  <c r="O54" i="138"/>
  <c r="N55" i="138"/>
  <c r="M59" i="137"/>
  <c r="M63" i="137" s="1"/>
  <c r="M65" i="137" s="1"/>
  <c r="M55" i="137"/>
  <c r="G92" i="137"/>
  <c r="F83" i="137"/>
  <c r="L104" i="137"/>
  <c r="L105" i="137"/>
  <c r="L102" i="137"/>
  <c r="L103" i="137"/>
  <c r="L106" i="137"/>
  <c r="N54" i="137"/>
  <c r="O50" i="137"/>
  <c r="N54" i="136"/>
  <c r="O50" i="136"/>
  <c r="M55" i="136"/>
  <c r="F69" i="136"/>
  <c r="F68" i="136" s="1"/>
  <c r="L69" i="136"/>
  <c r="L68" i="136" s="1"/>
  <c r="O54" i="135"/>
  <c r="P50" i="135"/>
  <c r="M103" i="135"/>
  <c r="P399" i="19" s="1"/>
  <c r="P1034" i="19" s="1"/>
  <c r="M104" i="135"/>
  <c r="P400" i="19" s="1"/>
  <c r="P1035" i="19" s="1"/>
  <c r="M102" i="135"/>
  <c r="P398" i="19" s="1"/>
  <c r="P1033" i="19" s="1"/>
  <c r="M105" i="135"/>
  <c r="P401" i="19" s="1"/>
  <c r="P1036" i="19" s="1"/>
  <c r="M106" i="135"/>
  <c r="P402" i="19" s="1"/>
  <c r="P1037" i="19" s="1"/>
  <c r="N55" i="135"/>
  <c r="M55" i="134"/>
  <c r="L69" i="134"/>
  <c r="L68" i="134" s="1"/>
  <c r="N54" i="134"/>
  <c r="O50" i="134"/>
  <c r="F69" i="134"/>
  <c r="F68" i="134" s="1"/>
  <c r="N54" i="133"/>
  <c r="O50" i="133"/>
  <c r="L103" i="133"/>
  <c r="O383" i="19" s="1"/>
  <c r="O1018" i="19" s="1"/>
  <c r="L106" i="133"/>
  <c r="O386" i="19" s="1"/>
  <c r="O1021" i="19" s="1"/>
  <c r="L104" i="133"/>
  <c r="O384" i="19" s="1"/>
  <c r="O1019" i="19" s="1"/>
  <c r="L105" i="133"/>
  <c r="O385" i="19" s="1"/>
  <c r="O1020" i="19" s="1"/>
  <c r="L102" i="133"/>
  <c r="O382" i="19" s="1"/>
  <c r="O1017" i="19" s="1"/>
  <c r="M55" i="133"/>
  <c r="N69" i="132"/>
  <c r="N68" i="132" s="1"/>
  <c r="M103" i="131"/>
  <c r="P367" i="19" s="1"/>
  <c r="P1002" i="19" s="1"/>
  <c r="M104" i="131"/>
  <c r="P368" i="19" s="1"/>
  <c r="P1003" i="19" s="1"/>
  <c r="M102" i="131"/>
  <c r="P366" i="19" s="1"/>
  <c r="P1001" i="19" s="1"/>
  <c r="M105" i="131"/>
  <c r="P369" i="19" s="1"/>
  <c r="P1004" i="19" s="1"/>
  <c r="M106" i="131"/>
  <c r="P370" i="19" s="1"/>
  <c r="P1005" i="19" s="1"/>
  <c r="O54" i="131"/>
  <c r="P50" i="131"/>
  <c r="N55" i="131"/>
  <c r="M55" i="130"/>
  <c r="N54" i="130"/>
  <c r="O50" i="130"/>
  <c r="M55" i="129"/>
  <c r="L102" i="129"/>
  <c r="O350" i="19" s="1"/>
  <c r="O985" i="19" s="1"/>
  <c r="L103" i="129"/>
  <c r="O351" i="19" s="1"/>
  <c r="O986" i="19" s="1"/>
  <c r="L106" i="129"/>
  <c r="O354" i="19" s="1"/>
  <c r="O989" i="19" s="1"/>
  <c r="L104" i="129"/>
  <c r="O352" i="19" s="1"/>
  <c r="O987" i="19" s="1"/>
  <c r="L105" i="129"/>
  <c r="O353" i="19" s="1"/>
  <c r="O988" i="19" s="1"/>
  <c r="N54" i="129"/>
  <c r="O50" i="129"/>
  <c r="F101" i="128"/>
  <c r="I341" i="19" s="1"/>
  <c r="I976" i="19" s="1"/>
  <c r="N54" i="128"/>
  <c r="O50" i="128"/>
  <c r="M55" i="128"/>
  <c r="M55" i="127"/>
  <c r="L104" i="127"/>
  <c r="O336" i="19" s="1"/>
  <c r="O971" i="19" s="1"/>
  <c r="L105" i="127"/>
  <c r="O337" i="19" s="1"/>
  <c r="O972" i="19" s="1"/>
  <c r="L102" i="127"/>
  <c r="O334" i="19" s="1"/>
  <c r="O969" i="19" s="1"/>
  <c r="L103" i="127"/>
  <c r="O335" i="19" s="1"/>
  <c r="O970" i="19" s="1"/>
  <c r="L106" i="127"/>
  <c r="O338" i="19" s="1"/>
  <c r="O973" i="19" s="1"/>
  <c r="O50" i="127"/>
  <c r="N54" i="127"/>
  <c r="P50" i="126"/>
  <c r="O54" i="126"/>
  <c r="N55" i="126"/>
  <c r="L103" i="125"/>
  <c r="N318" i="19" s="1"/>
  <c r="N953" i="19" s="1"/>
  <c r="L106" i="125"/>
  <c r="N321" i="19" s="1"/>
  <c r="N956" i="19" s="1"/>
  <c r="L104" i="125"/>
  <c r="N319" i="19" s="1"/>
  <c r="N954" i="19" s="1"/>
  <c r="L105" i="125"/>
  <c r="N320" i="19" s="1"/>
  <c r="N955" i="19" s="1"/>
  <c r="L102" i="125"/>
  <c r="N317" i="19" s="1"/>
  <c r="N952" i="19" s="1"/>
  <c r="N54" i="125"/>
  <c r="O50" i="125"/>
  <c r="M55" i="125"/>
  <c r="O50" i="124"/>
  <c r="N54" i="124"/>
  <c r="M55" i="124"/>
  <c r="L69" i="124"/>
  <c r="L68" i="124" s="1"/>
  <c r="M55" i="123"/>
  <c r="L104" i="123"/>
  <c r="L105" i="123"/>
  <c r="L102" i="123"/>
  <c r="L103" i="123"/>
  <c r="L106" i="123"/>
  <c r="O50" i="123"/>
  <c r="N54" i="123"/>
  <c r="N69" i="122"/>
  <c r="N68" i="122" s="1"/>
  <c r="F101" i="122"/>
  <c r="F101" i="120"/>
  <c r="N54" i="120"/>
  <c r="O50" i="120"/>
  <c r="L69" i="120"/>
  <c r="L68" i="120" s="1"/>
  <c r="M55" i="120"/>
  <c r="O50" i="119"/>
  <c r="N54" i="119"/>
  <c r="L103" i="119"/>
  <c r="L106" i="119"/>
  <c r="L105" i="119"/>
  <c r="L104" i="119"/>
  <c r="L102" i="119"/>
  <c r="M55" i="119"/>
  <c r="N55" i="118"/>
  <c r="O54" i="118"/>
  <c r="P50" i="118"/>
  <c r="O54" i="117"/>
  <c r="P50" i="117"/>
  <c r="N55" i="117"/>
  <c r="M102" i="117"/>
  <c r="M105" i="117"/>
  <c r="M106" i="117"/>
  <c r="M103" i="117"/>
  <c r="M104" i="117"/>
  <c r="O50" i="116"/>
  <c r="N54" i="116"/>
  <c r="M55" i="116"/>
  <c r="F104" i="115"/>
  <c r="H303" i="19" s="1"/>
  <c r="H938" i="19" s="1"/>
  <c r="F105" i="115"/>
  <c r="H304" i="19" s="1"/>
  <c r="H939" i="19" s="1"/>
  <c r="F102" i="115"/>
  <c r="H301" i="19" s="1"/>
  <c r="H936" i="19" s="1"/>
  <c r="F103" i="115"/>
  <c r="H302" i="19" s="1"/>
  <c r="H937" i="19" s="1"/>
  <c r="F106" i="115"/>
  <c r="H305" i="19" s="1"/>
  <c r="H940" i="19" s="1"/>
  <c r="N54" i="115"/>
  <c r="O50" i="115"/>
  <c r="M55" i="115"/>
  <c r="M106" i="114"/>
  <c r="N176" i="19" s="1"/>
  <c r="M103" i="114"/>
  <c r="N173" i="19" s="1"/>
  <c r="M104" i="114"/>
  <c r="N174" i="19" s="1"/>
  <c r="M102" i="114"/>
  <c r="N172" i="19" s="1"/>
  <c r="M105" i="114"/>
  <c r="N175" i="19" s="1"/>
  <c r="N55" i="114"/>
  <c r="O54" i="114"/>
  <c r="P50" i="114"/>
  <c r="O50" i="113"/>
  <c r="N54" i="113"/>
  <c r="M55" i="113"/>
  <c r="F69" i="113"/>
  <c r="F68" i="113" s="1"/>
  <c r="L69" i="113"/>
  <c r="L68" i="113" s="1"/>
  <c r="M55" i="112"/>
  <c r="N54" i="112"/>
  <c r="O50" i="112"/>
  <c r="L69" i="111"/>
  <c r="L68" i="111" s="1"/>
  <c r="O50" i="111"/>
  <c r="N54" i="111"/>
  <c r="M55" i="111"/>
  <c r="F69" i="111"/>
  <c r="F68" i="111" s="1"/>
  <c r="N54" i="109"/>
  <c r="O50" i="109"/>
  <c r="N55" i="110"/>
  <c r="O54" i="110"/>
  <c r="P50" i="110"/>
  <c r="M55" i="109"/>
  <c r="N54" i="108"/>
  <c r="O50" i="108"/>
  <c r="L102" i="108"/>
  <c r="M220" i="19" s="1"/>
  <c r="M855" i="19" s="1"/>
  <c r="L103" i="108"/>
  <c r="M221" i="19" s="1"/>
  <c r="M856" i="19" s="1"/>
  <c r="L106" i="108"/>
  <c r="M224" i="19" s="1"/>
  <c r="M859" i="19" s="1"/>
  <c r="L104" i="108"/>
  <c r="M222" i="19" s="1"/>
  <c r="M857" i="19" s="1"/>
  <c r="L105" i="108"/>
  <c r="M223" i="19" s="1"/>
  <c r="M858" i="19" s="1"/>
  <c r="M55" i="108"/>
  <c r="M55" i="107"/>
  <c r="F69" i="107"/>
  <c r="F68" i="107" s="1"/>
  <c r="L69" i="107"/>
  <c r="L68" i="107" s="1"/>
  <c r="N54" i="107"/>
  <c r="O50" i="107"/>
  <c r="M55" i="106"/>
  <c r="L104" i="106"/>
  <c r="M206" i="19" s="1"/>
  <c r="M841" i="19" s="1"/>
  <c r="L105" i="106"/>
  <c r="M207" i="19" s="1"/>
  <c r="M842" i="19" s="1"/>
  <c r="L102" i="106"/>
  <c r="M204" i="19" s="1"/>
  <c r="M839" i="19" s="1"/>
  <c r="L103" i="106"/>
  <c r="M205" i="19" s="1"/>
  <c r="M840" i="19" s="1"/>
  <c r="L106" i="106"/>
  <c r="M208" i="19" s="1"/>
  <c r="M843" i="19" s="1"/>
  <c r="N54" i="106"/>
  <c r="O50" i="106"/>
  <c r="O54" i="105"/>
  <c r="P50" i="105"/>
  <c r="N55" i="105"/>
  <c r="M103" i="105"/>
  <c r="N189" i="19" s="1"/>
  <c r="N824" i="19" s="1"/>
  <c r="M104" i="105"/>
  <c r="N190" i="19" s="1"/>
  <c r="N825" i="19" s="1"/>
  <c r="M102" i="105"/>
  <c r="N188" i="19" s="1"/>
  <c r="N823" i="19" s="1"/>
  <c r="M105" i="105"/>
  <c r="N191" i="19" s="1"/>
  <c r="N826" i="19" s="1"/>
  <c r="M106" i="105"/>
  <c r="N192" i="19" s="1"/>
  <c r="N827" i="19" s="1"/>
  <c r="N55" i="104"/>
  <c r="M106" i="104"/>
  <c r="N160" i="19" s="1"/>
  <c r="M103" i="104"/>
  <c r="N157" i="19" s="1"/>
  <c r="M104" i="104"/>
  <c r="N158" i="19" s="1"/>
  <c r="M102" i="104"/>
  <c r="N156" i="19" s="1"/>
  <c r="M105" i="104"/>
  <c r="N159" i="19" s="1"/>
  <c r="O54" i="104"/>
  <c r="P50" i="104"/>
  <c r="M55" i="103"/>
  <c r="O50" i="103"/>
  <c r="N54" i="103"/>
  <c r="F102" i="103"/>
  <c r="G140" i="19" s="1"/>
  <c r="G775" i="19" s="1"/>
  <c r="F103" i="103"/>
  <c r="G141" i="19" s="1"/>
  <c r="G776" i="19" s="1"/>
  <c r="F106" i="103"/>
  <c r="G144" i="19" s="1"/>
  <c r="G779" i="19" s="1"/>
  <c r="F104" i="103"/>
  <c r="G142" i="19" s="1"/>
  <c r="G777" i="19" s="1"/>
  <c r="F105" i="103"/>
  <c r="G143" i="19" s="1"/>
  <c r="G778" i="19" s="1"/>
  <c r="O50" i="102"/>
  <c r="N54" i="102"/>
  <c r="M55" i="102"/>
  <c r="O54" i="101"/>
  <c r="P50" i="101"/>
  <c r="N55" i="101"/>
  <c r="F102" i="101"/>
  <c r="F123" i="19" s="1"/>
  <c r="F103" i="101"/>
  <c r="F124" i="19" s="1"/>
  <c r="F105" i="101"/>
  <c r="F126" i="19" s="1"/>
  <c r="F106" i="101"/>
  <c r="F127" i="19" s="1"/>
  <c r="F104" i="101"/>
  <c r="F125" i="19" s="1"/>
  <c r="N55" i="100"/>
  <c r="O54" i="100"/>
  <c r="P50" i="100"/>
  <c r="O54" i="99"/>
  <c r="P50" i="99"/>
  <c r="N55" i="99"/>
  <c r="F69" i="98"/>
  <c r="F68" i="98" s="1"/>
  <c r="O69" i="98"/>
  <c r="O68" i="98" s="1"/>
  <c r="Q54" i="98"/>
  <c r="R50" i="98"/>
  <c r="P55" i="98"/>
  <c r="F105" i="97"/>
  <c r="F94" i="19" s="1"/>
  <c r="F729" i="19" s="1"/>
  <c r="F102" i="97"/>
  <c r="F91" i="19" s="1"/>
  <c r="F726" i="19" s="1"/>
  <c r="F103" i="97"/>
  <c r="F92" i="19" s="1"/>
  <c r="F727" i="19" s="1"/>
  <c r="F106" i="97"/>
  <c r="F95" i="19" s="1"/>
  <c r="F730" i="19" s="1"/>
  <c r="F104" i="97"/>
  <c r="F93" i="19" s="1"/>
  <c r="F728" i="19" s="1"/>
  <c r="P50" i="97"/>
  <c r="O54" i="97"/>
  <c r="N55" i="97"/>
  <c r="M55" i="96"/>
  <c r="L69" i="96"/>
  <c r="L68" i="96" s="1"/>
  <c r="F69" i="96"/>
  <c r="F68" i="96" s="1"/>
  <c r="N54" i="96"/>
  <c r="O50" i="96"/>
  <c r="M55" i="95"/>
  <c r="O50" i="95"/>
  <c r="N54" i="95"/>
  <c r="M55" i="94"/>
  <c r="N54" i="94"/>
  <c r="O50" i="94"/>
  <c r="O50" i="93"/>
  <c r="N54" i="93"/>
  <c r="M55" i="93"/>
  <c r="AA36" i="19"/>
  <c r="BD7" i="19" s="1"/>
  <c r="N54" i="92"/>
  <c r="O50" i="92"/>
  <c r="O58" i="92" s="1"/>
  <c r="M55" i="92"/>
  <c r="I50" i="89"/>
  <c r="I58" i="89" s="1"/>
  <c r="AQ36" i="19"/>
  <c r="BF7" i="19" s="1"/>
  <c r="AI36" i="19"/>
  <c r="BE7" i="19" s="1"/>
  <c r="K28" i="19"/>
  <c r="AS45" i="19" s="1"/>
  <c r="M808" i="19" s="1"/>
  <c r="K26" i="19"/>
  <c r="AS43" i="19" s="1"/>
  <c r="M792" i="19" s="1"/>
  <c r="F11" i="27"/>
  <c r="K35" i="19" s="1"/>
  <c r="AS52" i="19" s="1"/>
  <c r="F10" i="27"/>
  <c r="K33" i="19" s="1"/>
  <c r="AS50" i="19" s="1"/>
  <c r="F9" i="27"/>
  <c r="K31" i="19" s="1"/>
  <c r="AS48" i="19" s="1"/>
  <c r="F8" i="27"/>
  <c r="K29" i="19" s="1"/>
  <c r="AS46" i="19" s="1"/>
  <c r="F7" i="27"/>
  <c r="K27" i="19" s="1"/>
  <c r="AS44" i="19" s="1"/>
  <c r="F6" i="27"/>
  <c r="K25" i="19" s="1"/>
  <c r="AS42" i="19" s="1"/>
  <c r="C24" i="19"/>
  <c r="AR41" i="19" s="1"/>
  <c r="AX41" i="19" s="1"/>
  <c r="N794" i="19" l="1"/>
  <c r="N793" i="19"/>
  <c r="N792" i="19"/>
  <c r="N795" i="19"/>
  <c r="N808" i="19"/>
  <c r="M794" i="19"/>
  <c r="E862" i="19"/>
  <c r="AH862" i="19"/>
  <c r="AG862" i="19"/>
  <c r="AF862" i="19"/>
  <c r="AI862" i="19"/>
  <c r="F862" i="19"/>
  <c r="AE862" i="19"/>
  <c r="M811" i="19"/>
  <c r="E814" i="19"/>
  <c r="AE814" i="19"/>
  <c r="AH814" i="19"/>
  <c r="AI814" i="19"/>
  <c r="F814" i="19"/>
  <c r="E795" i="19"/>
  <c r="E792" i="19"/>
  <c r="E794" i="19"/>
  <c r="E791" i="19"/>
  <c r="E793" i="19"/>
  <c r="AF793" i="19"/>
  <c r="AI795" i="19"/>
  <c r="G795" i="19"/>
  <c r="F794" i="19"/>
  <c r="AH791" i="19"/>
  <c r="AF791" i="19"/>
  <c r="AH792" i="19"/>
  <c r="F792" i="19"/>
  <c r="H791" i="19"/>
  <c r="AG794" i="19"/>
  <c r="F795" i="19"/>
  <c r="H792" i="19"/>
  <c r="AI792" i="19"/>
  <c r="AH793" i="19"/>
  <c r="AI794" i="19"/>
  <c r="H795" i="19"/>
  <c r="AI791" i="19"/>
  <c r="AF794" i="19"/>
  <c r="AH795" i="19"/>
  <c r="H794" i="19"/>
  <c r="AH794" i="19"/>
  <c r="AF792" i="19"/>
  <c r="H793" i="19"/>
  <c r="F793" i="19"/>
  <c r="AG795" i="19"/>
  <c r="AG792" i="19"/>
  <c r="AE791" i="19"/>
  <c r="AI793" i="19"/>
  <c r="F791" i="19"/>
  <c r="AF795" i="19"/>
  <c r="AG791" i="19"/>
  <c r="AG793" i="19"/>
  <c r="I791" i="19"/>
  <c r="I794" i="19"/>
  <c r="G793" i="19"/>
  <c r="AE795" i="19"/>
  <c r="AE794" i="19"/>
  <c r="AE792" i="19"/>
  <c r="I792" i="19"/>
  <c r="G792" i="19"/>
  <c r="I793" i="19"/>
  <c r="G794" i="19"/>
  <c r="G791" i="19"/>
  <c r="I795" i="19"/>
  <c r="AE793" i="19"/>
  <c r="J794" i="19"/>
  <c r="J792" i="19"/>
  <c r="J795" i="19"/>
  <c r="J793" i="19"/>
  <c r="J791" i="19"/>
  <c r="K793" i="19"/>
  <c r="K791" i="19"/>
  <c r="K794" i="19"/>
  <c r="K795" i="19"/>
  <c r="K792" i="19"/>
  <c r="L795" i="19"/>
  <c r="L791" i="19"/>
  <c r="L792" i="19"/>
  <c r="L793" i="19"/>
  <c r="L794" i="19"/>
  <c r="N791" i="19"/>
  <c r="N810" i="19"/>
  <c r="N811" i="19"/>
  <c r="M791" i="19"/>
  <c r="M795" i="19"/>
  <c r="M810" i="19"/>
  <c r="E798" i="19"/>
  <c r="AF798" i="19"/>
  <c r="AG798" i="19"/>
  <c r="AI798" i="19"/>
  <c r="AE798" i="19"/>
  <c r="AH798" i="19"/>
  <c r="F798" i="19"/>
  <c r="E830" i="19"/>
  <c r="AG830" i="19"/>
  <c r="F830" i="19"/>
  <c r="E808" i="19"/>
  <c r="E811" i="19"/>
  <c r="E810" i="19"/>
  <c r="E807" i="19"/>
  <c r="E809" i="19"/>
  <c r="F809" i="19"/>
  <c r="F807" i="19"/>
  <c r="G811" i="19"/>
  <c r="F808" i="19"/>
  <c r="F811" i="19"/>
  <c r="F810" i="19"/>
  <c r="AH809" i="19"/>
  <c r="AG808" i="19"/>
  <c r="H808" i="19"/>
  <c r="G808" i="19"/>
  <c r="AF811" i="19"/>
  <c r="AG810" i="19"/>
  <c r="AE809" i="19"/>
  <c r="AH810" i="19"/>
  <c r="AI810" i="19"/>
  <c r="AF808" i="19"/>
  <c r="H809" i="19"/>
  <c r="H811" i="19"/>
  <c r="AE807" i="19"/>
  <c r="AH808" i="19"/>
  <c r="AE811" i="19"/>
  <c r="H810" i="19"/>
  <c r="G810" i="19"/>
  <c r="G807" i="19"/>
  <c r="AF810" i="19"/>
  <c r="AI808" i="19"/>
  <c r="AF807" i="19"/>
  <c r="AE808" i="19"/>
  <c r="AH811" i="19"/>
  <c r="H807" i="19"/>
  <c r="G809" i="19"/>
  <c r="AG807" i="19"/>
  <c r="AI809" i="19"/>
  <c r="AI811" i="19"/>
  <c r="AE810" i="19"/>
  <c r="AF809" i="19"/>
  <c r="AI807" i="19"/>
  <c r="AG811" i="19"/>
  <c r="AH807" i="19"/>
  <c r="AG809" i="19"/>
  <c r="I811" i="19"/>
  <c r="I807" i="19"/>
  <c r="I810" i="19"/>
  <c r="I809" i="19"/>
  <c r="I808" i="19"/>
  <c r="J811" i="19"/>
  <c r="J808" i="19"/>
  <c r="J807" i="19"/>
  <c r="J809" i="19"/>
  <c r="J810" i="19"/>
  <c r="K808" i="19"/>
  <c r="K807" i="19"/>
  <c r="K811" i="19"/>
  <c r="K810" i="19"/>
  <c r="K809" i="19"/>
  <c r="L809" i="19"/>
  <c r="L808" i="19"/>
  <c r="L810" i="19"/>
  <c r="L811" i="19"/>
  <c r="L807" i="19"/>
  <c r="N807" i="19"/>
  <c r="M793" i="19"/>
  <c r="E782" i="19"/>
  <c r="AH782" i="19"/>
  <c r="AI782" i="19"/>
  <c r="AE782" i="19"/>
  <c r="AF782" i="19"/>
  <c r="AG782" i="19"/>
  <c r="F782" i="19"/>
  <c r="AG846" i="19"/>
  <c r="AF846" i="19"/>
  <c r="E846" i="19"/>
  <c r="AH846" i="19"/>
  <c r="AE846" i="19"/>
  <c r="AI846" i="19"/>
  <c r="F846" i="19"/>
  <c r="N809" i="19"/>
  <c r="M809" i="19"/>
  <c r="M807" i="19"/>
  <c r="O54" i="122"/>
  <c r="O55" i="122" s="1"/>
  <c r="P50" i="122"/>
  <c r="O58" i="122"/>
  <c r="H289" i="19"/>
  <c r="H924" i="19" s="1"/>
  <c r="H297" i="19"/>
  <c r="H932" i="19" s="1"/>
  <c r="H286" i="19"/>
  <c r="H921" i="19" s="1"/>
  <c r="H294" i="19"/>
  <c r="H929" i="19" s="1"/>
  <c r="H285" i="19"/>
  <c r="H920" i="19" s="1"/>
  <c r="H293" i="19"/>
  <c r="H928" i="19" s="1"/>
  <c r="H287" i="19"/>
  <c r="H922" i="19" s="1"/>
  <c r="H295" i="19"/>
  <c r="H930" i="19" s="1"/>
  <c r="H288" i="19"/>
  <c r="H923" i="19" s="1"/>
  <c r="H296" i="19"/>
  <c r="H931" i="19" s="1"/>
  <c r="H270" i="19"/>
  <c r="H905" i="19" s="1"/>
  <c r="H278" i="19"/>
  <c r="H913" i="19" s="1"/>
  <c r="H271" i="19"/>
  <c r="H906" i="19" s="1"/>
  <c r="H279" i="19"/>
  <c r="H914" i="19" s="1"/>
  <c r="H273" i="19"/>
  <c r="H908" i="19" s="1"/>
  <c r="H281" i="19"/>
  <c r="H916" i="19" s="1"/>
  <c r="H269" i="19"/>
  <c r="H904" i="19" s="1"/>
  <c r="H277" i="19"/>
  <c r="H912" i="19" s="1"/>
  <c r="H272" i="19"/>
  <c r="H907" i="19" s="1"/>
  <c r="H280" i="19"/>
  <c r="H915" i="19" s="1"/>
  <c r="H257" i="19"/>
  <c r="H892" i="19" s="1"/>
  <c r="H265" i="19"/>
  <c r="H900" i="19" s="1"/>
  <c r="H254" i="19"/>
  <c r="H889" i="19" s="1"/>
  <c r="H262" i="19"/>
  <c r="H897" i="19" s="1"/>
  <c r="H255" i="19"/>
  <c r="H890" i="19" s="1"/>
  <c r="H263" i="19"/>
  <c r="H898" i="19" s="1"/>
  <c r="H253" i="19"/>
  <c r="H888" i="19" s="1"/>
  <c r="H261" i="19"/>
  <c r="H896" i="19" s="1"/>
  <c r="H256" i="19"/>
  <c r="H891" i="19" s="1"/>
  <c r="H264" i="19"/>
  <c r="H899" i="19" s="1"/>
  <c r="H241" i="19"/>
  <c r="H876" i="19" s="1"/>
  <c r="H249" i="19"/>
  <c r="H884" i="19" s="1"/>
  <c r="H239" i="19"/>
  <c r="H874" i="19" s="1"/>
  <c r="H247" i="19"/>
  <c r="H882" i="19" s="1"/>
  <c r="H238" i="19"/>
  <c r="H873" i="19" s="1"/>
  <c r="H246" i="19"/>
  <c r="H881" i="19" s="1"/>
  <c r="H237" i="19"/>
  <c r="H872" i="19" s="1"/>
  <c r="H245" i="19"/>
  <c r="H880" i="19" s="1"/>
  <c r="H240" i="19"/>
  <c r="H875" i="19" s="1"/>
  <c r="H248" i="19"/>
  <c r="H883" i="19" s="1"/>
  <c r="N103" i="148"/>
  <c r="R496" i="19" s="1"/>
  <c r="R1131" i="19" s="1"/>
  <c r="N104" i="156"/>
  <c r="S562" i="19" s="1"/>
  <c r="S1197" i="19" s="1"/>
  <c r="N102" i="156"/>
  <c r="S560" i="19" s="1"/>
  <c r="S1195" i="19" s="1"/>
  <c r="N105" i="148"/>
  <c r="R498" i="19" s="1"/>
  <c r="R1133" i="19" s="1"/>
  <c r="N103" i="156"/>
  <c r="S561" i="19" s="1"/>
  <c r="S1196" i="19" s="1"/>
  <c r="N104" i="148"/>
  <c r="R497" i="19" s="1"/>
  <c r="R1132" i="19" s="1"/>
  <c r="N105" i="158"/>
  <c r="S579" i="19" s="1"/>
  <c r="S1214" i="19" s="1"/>
  <c r="N104" i="158"/>
  <c r="S578" i="19" s="1"/>
  <c r="S1213" i="19" s="1"/>
  <c r="N103" i="158"/>
  <c r="S577" i="19" s="1"/>
  <c r="S1212" i="19" s="1"/>
  <c r="N102" i="158"/>
  <c r="S576" i="19" s="1"/>
  <c r="S1211" i="19" s="1"/>
  <c r="N102" i="148"/>
  <c r="R495" i="19" s="1"/>
  <c r="R1130" i="19" s="1"/>
  <c r="N106" i="156"/>
  <c r="S564" i="19" s="1"/>
  <c r="S1199" i="19" s="1"/>
  <c r="N103" i="144"/>
  <c r="R464" i="19" s="1"/>
  <c r="R1099" i="19" s="1"/>
  <c r="N104" i="144"/>
  <c r="R465" i="19" s="1"/>
  <c r="R1100" i="19" s="1"/>
  <c r="N105" i="144"/>
  <c r="R466" i="19" s="1"/>
  <c r="R1101" i="19" s="1"/>
  <c r="N106" i="144"/>
  <c r="R467" i="19" s="1"/>
  <c r="R1102" i="19" s="1"/>
  <c r="O58" i="94"/>
  <c r="P58" i="97"/>
  <c r="P58" i="99"/>
  <c r="P58" i="100"/>
  <c r="O58" i="102"/>
  <c r="O58" i="108"/>
  <c r="P58" i="110"/>
  <c r="O58" i="111"/>
  <c r="O58" i="116"/>
  <c r="O58" i="119"/>
  <c r="O58" i="120"/>
  <c r="P58" i="131"/>
  <c r="O58" i="134"/>
  <c r="P58" i="138"/>
  <c r="O58" i="151"/>
  <c r="O58" i="154"/>
  <c r="O58" i="163"/>
  <c r="O58" i="158"/>
  <c r="P50" i="158"/>
  <c r="O54" i="158"/>
  <c r="O55" i="158" s="1"/>
  <c r="O103" i="158" s="1"/>
  <c r="T577" i="19" s="1"/>
  <c r="T1212" i="19" s="1"/>
  <c r="O58" i="121"/>
  <c r="P50" i="121"/>
  <c r="O54" i="121"/>
  <c r="O55" i="121" s="1"/>
  <c r="N105" i="146"/>
  <c r="R482" i="19" s="1"/>
  <c r="R1117" i="19" s="1"/>
  <c r="N104" i="146"/>
  <c r="R481" i="19" s="1"/>
  <c r="R1116" i="19" s="1"/>
  <c r="N102" i="146"/>
  <c r="R479" i="19" s="1"/>
  <c r="R1114" i="19" s="1"/>
  <c r="N106" i="146"/>
  <c r="R483" i="19" s="1"/>
  <c r="R1118" i="19" s="1"/>
  <c r="N103" i="146"/>
  <c r="R480" i="19" s="1"/>
  <c r="R1115" i="19" s="1"/>
  <c r="P58" i="101"/>
  <c r="O58" i="106"/>
  <c r="O58" i="109"/>
  <c r="O58" i="113"/>
  <c r="O58" i="115"/>
  <c r="P58" i="117"/>
  <c r="P58" i="118"/>
  <c r="O58" i="127"/>
  <c r="O58" i="133"/>
  <c r="O58" i="136"/>
  <c r="O58" i="137"/>
  <c r="O57" i="137"/>
  <c r="O58" i="139"/>
  <c r="O58" i="141"/>
  <c r="P58" i="142"/>
  <c r="O58" i="143"/>
  <c r="O58" i="145"/>
  <c r="O58" i="149"/>
  <c r="P58" i="152"/>
  <c r="O58" i="157"/>
  <c r="P58" i="160"/>
  <c r="O58" i="161"/>
  <c r="N106" i="162"/>
  <c r="S612" i="19" s="1"/>
  <c r="S1247" i="19" s="1"/>
  <c r="N104" i="162"/>
  <c r="S610" i="19" s="1"/>
  <c r="S1245" i="19" s="1"/>
  <c r="N103" i="162"/>
  <c r="S609" i="19" s="1"/>
  <c r="S1244" i="19" s="1"/>
  <c r="N105" i="162"/>
  <c r="S611" i="19" s="1"/>
  <c r="S1246" i="19" s="1"/>
  <c r="N102" i="162"/>
  <c r="S608" i="19" s="1"/>
  <c r="S1243" i="19" s="1"/>
  <c r="O58" i="93"/>
  <c r="O58" i="95"/>
  <c r="O58" i="96"/>
  <c r="P58" i="104"/>
  <c r="O58" i="107"/>
  <c r="O58" i="112"/>
  <c r="P58" i="114"/>
  <c r="O58" i="125"/>
  <c r="P58" i="135"/>
  <c r="O58" i="147"/>
  <c r="O58" i="150"/>
  <c r="O58" i="159"/>
  <c r="O58" i="162"/>
  <c r="O54" i="162"/>
  <c r="O55" i="162" s="1"/>
  <c r="P50" i="162"/>
  <c r="O58" i="148"/>
  <c r="O54" i="148"/>
  <c r="O55" i="148" s="1"/>
  <c r="O104" i="148" s="1"/>
  <c r="S497" i="19" s="1"/>
  <c r="S1132" i="19" s="1"/>
  <c r="P50" i="148"/>
  <c r="O58" i="144"/>
  <c r="O54" i="144"/>
  <c r="O55" i="144" s="1"/>
  <c r="O106" i="144" s="1"/>
  <c r="S467" i="19" s="1"/>
  <c r="S1102" i="19" s="1"/>
  <c r="P50" i="144"/>
  <c r="R58" i="98"/>
  <c r="O58" i="103"/>
  <c r="P58" i="105"/>
  <c r="O58" i="123"/>
  <c r="O58" i="124"/>
  <c r="P58" i="126"/>
  <c r="O58" i="128"/>
  <c r="O58" i="129"/>
  <c r="O58" i="130"/>
  <c r="P58" i="140"/>
  <c r="O58" i="153"/>
  <c r="P58" i="155"/>
  <c r="N104" i="121"/>
  <c r="N102" i="121"/>
  <c r="N105" i="121"/>
  <c r="N103" i="121"/>
  <c r="N106" i="121"/>
  <c r="O58" i="156"/>
  <c r="O54" i="156"/>
  <c r="O55" i="156" s="1"/>
  <c r="O105" i="156" s="1"/>
  <c r="T563" i="19" s="1"/>
  <c r="T1198" i="19" s="1"/>
  <c r="P50" i="156"/>
  <c r="O58" i="132"/>
  <c r="O54" i="132"/>
  <c r="O55" i="132" s="1"/>
  <c r="P50" i="132"/>
  <c r="O58" i="146"/>
  <c r="P50" i="146"/>
  <c r="O54" i="146"/>
  <c r="O55" i="146" s="1"/>
  <c r="N55" i="163"/>
  <c r="O54" i="163"/>
  <c r="P50" i="163"/>
  <c r="M69" i="161"/>
  <c r="M68" i="161" s="1"/>
  <c r="P50" i="161"/>
  <c r="O54" i="161"/>
  <c r="N55" i="161"/>
  <c r="O54" i="159"/>
  <c r="P50" i="159"/>
  <c r="N105" i="160"/>
  <c r="S595" i="19" s="1"/>
  <c r="S1230" i="19" s="1"/>
  <c r="N102" i="160"/>
  <c r="S592" i="19" s="1"/>
  <c r="S1227" i="19" s="1"/>
  <c r="N103" i="160"/>
  <c r="S593" i="19" s="1"/>
  <c r="S1228" i="19" s="1"/>
  <c r="N106" i="160"/>
  <c r="S596" i="19" s="1"/>
  <c r="S1231" i="19" s="1"/>
  <c r="N104" i="160"/>
  <c r="S594" i="19" s="1"/>
  <c r="S1229" i="19" s="1"/>
  <c r="Q50" i="160"/>
  <c r="P54" i="160"/>
  <c r="M69" i="159"/>
  <c r="M68" i="159" s="1"/>
  <c r="N55" i="159"/>
  <c r="O55" i="160"/>
  <c r="F101" i="159"/>
  <c r="K583" i="19" s="1"/>
  <c r="K1218" i="19" s="1"/>
  <c r="O54" i="157"/>
  <c r="P50" i="157"/>
  <c r="N55" i="157"/>
  <c r="M69" i="157"/>
  <c r="M68" i="157" s="1"/>
  <c r="P54" i="155"/>
  <c r="Q50" i="155"/>
  <c r="O55" i="155"/>
  <c r="F101" i="155"/>
  <c r="K551" i="19" s="1"/>
  <c r="K1186" i="19" s="1"/>
  <c r="P50" i="154"/>
  <c r="O54" i="154"/>
  <c r="M103" i="154"/>
  <c r="R545" i="19" s="1"/>
  <c r="R1180" i="19" s="1"/>
  <c r="M104" i="154"/>
  <c r="R546" i="19" s="1"/>
  <c r="R1181" i="19" s="1"/>
  <c r="M102" i="154"/>
  <c r="R544" i="19" s="1"/>
  <c r="R1179" i="19" s="1"/>
  <c r="M105" i="154"/>
  <c r="R547" i="19" s="1"/>
  <c r="R1182" i="19" s="1"/>
  <c r="M106" i="154"/>
  <c r="R548" i="19" s="1"/>
  <c r="R1183" i="19" s="1"/>
  <c r="N55" i="154"/>
  <c r="O54" i="153"/>
  <c r="P50" i="153"/>
  <c r="N55" i="153"/>
  <c r="N104" i="152"/>
  <c r="S530" i="19" s="1"/>
  <c r="S1165" i="19" s="1"/>
  <c r="N105" i="152"/>
  <c r="S531" i="19" s="1"/>
  <c r="S1166" i="19" s="1"/>
  <c r="N102" i="152"/>
  <c r="S528" i="19" s="1"/>
  <c r="S1163" i="19" s="1"/>
  <c r="N103" i="152"/>
  <c r="S529" i="19" s="1"/>
  <c r="S1164" i="19" s="1"/>
  <c r="N106" i="152"/>
  <c r="S532" i="19" s="1"/>
  <c r="S1167" i="19" s="1"/>
  <c r="Q50" i="152"/>
  <c r="P54" i="152"/>
  <c r="O55" i="152"/>
  <c r="P50" i="151"/>
  <c r="O54" i="151"/>
  <c r="N55" i="151"/>
  <c r="P50" i="150"/>
  <c r="O54" i="150"/>
  <c r="M103" i="150"/>
  <c r="Q512" i="19" s="1"/>
  <c r="Q1147" i="19" s="1"/>
  <c r="M104" i="150"/>
  <c r="Q513" i="19" s="1"/>
  <c r="Q1148" i="19" s="1"/>
  <c r="M102" i="150"/>
  <c r="Q511" i="19" s="1"/>
  <c r="Q1146" i="19" s="1"/>
  <c r="M105" i="150"/>
  <c r="Q514" i="19" s="1"/>
  <c r="Q1149" i="19" s="1"/>
  <c r="M106" i="150"/>
  <c r="Q515" i="19" s="1"/>
  <c r="Q1150" i="19" s="1"/>
  <c r="N55" i="150"/>
  <c r="O54" i="149"/>
  <c r="P50" i="149"/>
  <c r="F101" i="149"/>
  <c r="J502" i="19" s="1"/>
  <c r="J1137" i="19" s="1"/>
  <c r="N55" i="149"/>
  <c r="M69" i="149"/>
  <c r="M68" i="149" s="1"/>
  <c r="N55" i="147"/>
  <c r="M69" i="147"/>
  <c r="M68" i="147" s="1"/>
  <c r="P50" i="147"/>
  <c r="O54" i="147"/>
  <c r="F101" i="145"/>
  <c r="J470" i="19" s="1"/>
  <c r="J1105" i="19" s="1"/>
  <c r="O54" i="145"/>
  <c r="P50" i="145"/>
  <c r="M69" i="145"/>
  <c r="M68" i="145" s="1"/>
  <c r="N55" i="145"/>
  <c r="P50" i="143"/>
  <c r="O54" i="143"/>
  <c r="N55" i="143"/>
  <c r="P54" i="142"/>
  <c r="Q50" i="142"/>
  <c r="O55" i="142"/>
  <c r="N106" i="142"/>
  <c r="R451" i="19" s="1"/>
  <c r="R1086" i="19" s="1"/>
  <c r="N103" i="142"/>
  <c r="R448" i="19" s="1"/>
  <c r="R1083" i="19" s="1"/>
  <c r="N104" i="142"/>
  <c r="R449" i="19" s="1"/>
  <c r="R1084" i="19" s="1"/>
  <c r="N105" i="142"/>
  <c r="R450" i="19" s="1"/>
  <c r="R1085" i="19" s="1"/>
  <c r="N102" i="142"/>
  <c r="R447" i="19" s="1"/>
  <c r="R1082" i="19" s="1"/>
  <c r="N55" i="141"/>
  <c r="O54" i="141"/>
  <c r="P50" i="141"/>
  <c r="P54" i="140"/>
  <c r="Q50" i="140"/>
  <c r="F102" i="140"/>
  <c r="J431" i="19" s="1"/>
  <c r="J1066" i="19" s="1"/>
  <c r="F103" i="140"/>
  <c r="J432" i="19" s="1"/>
  <c r="J1067" i="19" s="1"/>
  <c r="F106" i="140"/>
  <c r="J435" i="19" s="1"/>
  <c r="J1070" i="19" s="1"/>
  <c r="F104" i="140"/>
  <c r="J433" i="19" s="1"/>
  <c r="J1068" i="19" s="1"/>
  <c r="F105" i="140"/>
  <c r="J434" i="19" s="1"/>
  <c r="J1069" i="19" s="1"/>
  <c r="O55" i="140"/>
  <c r="N55" i="139"/>
  <c r="O54" i="139"/>
  <c r="P50" i="139"/>
  <c r="P54" i="138"/>
  <c r="Q50" i="138"/>
  <c r="N105" i="138"/>
  <c r="Q417" i="19" s="1"/>
  <c r="Q1052" i="19" s="1"/>
  <c r="N102" i="138"/>
  <c r="Q414" i="19" s="1"/>
  <c r="Q1049" i="19" s="1"/>
  <c r="N103" i="138"/>
  <c r="Q415" i="19" s="1"/>
  <c r="Q1050" i="19" s="1"/>
  <c r="N106" i="138"/>
  <c r="Q418" i="19" s="1"/>
  <c r="Q1053" i="19" s="1"/>
  <c r="N104" i="138"/>
  <c r="Q416" i="19" s="1"/>
  <c r="Q1051" i="19" s="1"/>
  <c r="O55" i="138"/>
  <c r="G66" i="137"/>
  <c r="G67" i="137" s="1"/>
  <c r="G91" i="137"/>
  <c r="O54" i="137"/>
  <c r="P50" i="137"/>
  <c r="M103" i="137"/>
  <c r="M104" i="137"/>
  <c r="M102" i="137"/>
  <c r="M105" i="137"/>
  <c r="M106" i="137"/>
  <c r="N59" i="137"/>
  <c r="N63" i="137" s="1"/>
  <c r="N65" i="137" s="1"/>
  <c r="N55" i="137"/>
  <c r="F101" i="137"/>
  <c r="F84" i="137"/>
  <c r="M69" i="136"/>
  <c r="M68" i="136" s="1"/>
  <c r="P50" i="136"/>
  <c r="O54" i="136"/>
  <c r="N55" i="136"/>
  <c r="F101" i="132"/>
  <c r="I373" i="19" s="1"/>
  <c r="I1008" i="19" s="1"/>
  <c r="P54" i="135"/>
  <c r="Q50" i="135"/>
  <c r="N102" i="135"/>
  <c r="Q398" i="19" s="1"/>
  <c r="Q1033" i="19" s="1"/>
  <c r="N103" i="135"/>
  <c r="Q399" i="19" s="1"/>
  <c r="Q1034" i="19" s="1"/>
  <c r="N106" i="135"/>
  <c r="Q402" i="19" s="1"/>
  <c r="Q1037" i="19" s="1"/>
  <c r="N104" i="135"/>
  <c r="Q400" i="19" s="1"/>
  <c r="Q1035" i="19" s="1"/>
  <c r="N105" i="135"/>
  <c r="Q401" i="19" s="1"/>
  <c r="Q1036" i="19" s="1"/>
  <c r="O55" i="135"/>
  <c r="F101" i="134"/>
  <c r="I389" i="19" s="1"/>
  <c r="I1024" i="19" s="1"/>
  <c r="O54" i="134"/>
  <c r="P50" i="134"/>
  <c r="M69" i="134"/>
  <c r="M68" i="134" s="1"/>
  <c r="N55" i="134"/>
  <c r="M102" i="133"/>
  <c r="P382" i="19" s="1"/>
  <c r="P1017" i="19" s="1"/>
  <c r="M105" i="133"/>
  <c r="P385" i="19" s="1"/>
  <c r="P1020" i="19" s="1"/>
  <c r="M106" i="133"/>
  <c r="P386" i="19" s="1"/>
  <c r="P1021" i="19" s="1"/>
  <c r="M103" i="133"/>
  <c r="P383" i="19" s="1"/>
  <c r="P1018" i="19" s="1"/>
  <c r="M104" i="133"/>
  <c r="P384" i="19" s="1"/>
  <c r="P1019" i="19" s="1"/>
  <c r="P50" i="133"/>
  <c r="O54" i="133"/>
  <c r="N55" i="133"/>
  <c r="O69" i="132"/>
  <c r="O68" i="132" s="1"/>
  <c r="Q50" i="131"/>
  <c r="P54" i="131"/>
  <c r="N102" i="131"/>
  <c r="Q366" i="19" s="1"/>
  <c r="Q1001" i="19" s="1"/>
  <c r="N103" i="131"/>
  <c r="Q367" i="19" s="1"/>
  <c r="Q1002" i="19" s="1"/>
  <c r="N106" i="131"/>
  <c r="Q370" i="19" s="1"/>
  <c r="Q1005" i="19" s="1"/>
  <c r="N104" i="131"/>
  <c r="Q368" i="19" s="1"/>
  <c r="Q1003" i="19" s="1"/>
  <c r="N105" i="131"/>
  <c r="Q369" i="19" s="1"/>
  <c r="Q1004" i="19" s="1"/>
  <c r="O55" i="131"/>
  <c r="O54" i="130"/>
  <c r="P50" i="130"/>
  <c r="F101" i="130"/>
  <c r="I357" i="19" s="1"/>
  <c r="I992" i="19" s="1"/>
  <c r="N55" i="130"/>
  <c r="N55" i="129"/>
  <c r="M102" i="129"/>
  <c r="P350" i="19" s="1"/>
  <c r="P985" i="19" s="1"/>
  <c r="M105" i="129"/>
  <c r="P353" i="19" s="1"/>
  <c r="P988" i="19" s="1"/>
  <c r="M106" i="129"/>
  <c r="P354" i="19" s="1"/>
  <c r="P989" i="19" s="1"/>
  <c r="M103" i="129"/>
  <c r="P351" i="19" s="1"/>
  <c r="P986" i="19" s="1"/>
  <c r="M104" i="129"/>
  <c r="P352" i="19" s="1"/>
  <c r="P987" i="19" s="1"/>
  <c r="O54" i="129"/>
  <c r="P50" i="129"/>
  <c r="N55" i="128"/>
  <c r="P50" i="128"/>
  <c r="O54" i="128"/>
  <c r="O54" i="127"/>
  <c r="P50" i="127"/>
  <c r="M103" i="127"/>
  <c r="P335" i="19" s="1"/>
  <c r="P970" i="19" s="1"/>
  <c r="M104" i="127"/>
  <c r="P336" i="19" s="1"/>
  <c r="P971" i="19" s="1"/>
  <c r="M102" i="127"/>
  <c r="P334" i="19" s="1"/>
  <c r="P969" i="19" s="1"/>
  <c r="M105" i="127"/>
  <c r="P337" i="19" s="1"/>
  <c r="P972" i="19" s="1"/>
  <c r="M106" i="127"/>
  <c r="P338" i="19" s="1"/>
  <c r="P973" i="19" s="1"/>
  <c r="N55" i="127"/>
  <c r="O55" i="126"/>
  <c r="P54" i="126"/>
  <c r="Q50" i="126"/>
  <c r="O54" i="125"/>
  <c r="P50" i="125"/>
  <c r="M102" i="125"/>
  <c r="O317" i="19" s="1"/>
  <c r="O952" i="19" s="1"/>
  <c r="M105" i="125"/>
  <c r="O320" i="19" s="1"/>
  <c r="O955" i="19" s="1"/>
  <c r="M106" i="125"/>
  <c r="O321" i="19" s="1"/>
  <c r="O956" i="19" s="1"/>
  <c r="M103" i="125"/>
  <c r="O318" i="19" s="1"/>
  <c r="O953" i="19" s="1"/>
  <c r="M104" i="125"/>
  <c r="O319" i="19" s="1"/>
  <c r="O954" i="19" s="1"/>
  <c r="N55" i="125"/>
  <c r="M69" i="124"/>
  <c r="M68" i="124" s="1"/>
  <c r="F101" i="124"/>
  <c r="H308" i="19" s="1"/>
  <c r="H943" i="19" s="1"/>
  <c r="N55" i="124"/>
  <c r="O54" i="124"/>
  <c r="P50" i="124"/>
  <c r="O54" i="123"/>
  <c r="P50" i="123"/>
  <c r="M106" i="123"/>
  <c r="M103" i="123"/>
  <c r="M104" i="123"/>
  <c r="M102" i="123"/>
  <c r="M105" i="123"/>
  <c r="N55" i="123"/>
  <c r="O69" i="122"/>
  <c r="O68" i="122" s="1"/>
  <c r="M69" i="120"/>
  <c r="M68" i="120" s="1"/>
  <c r="P50" i="120"/>
  <c r="O54" i="120"/>
  <c r="N55" i="120"/>
  <c r="N55" i="119"/>
  <c r="M102" i="119"/>
  <c r="M105" i="119"/>
  <c r="M106" i="119"/>
  <c r="M103" i="119"/>
  <c r="M104" i="119"/>
  <c r="O54" i="119"/>
  <c r="P50" i="119"/>
  <c r="F101" i="118"/>
  <c r="P54" i="118"/>
  <c r="Q50" i="118"/>
  <c r="O55" i="118"/>
  <c r="N106" i="117"/>
  <c r="N104" i="117"/>
  <c r="N105" i="117"/>
  <c r="N102" i="117"/>
  <c r="N103" i="117"/>
  <c r="P54" i="117"/>
  <c r="Q50" i="117"/>
  <c r="O55" i="117"/>
  <c r="N55" i="116"/>
  <c r="F101" i="116"/>
  <c r="O54" i="116"/>
  <c r="P50" i="116"/>
  <c r="N55" i="115"/>
  <c r="O54" i="115"/>
  <c r="P50" i="115"/>
  <c r="O55" i="114"/>
  <c r="N105" i="114"/>
  <c r="O175" i="19" s="1"/>
  <c r="O810" i="19" s="1"/>
  <c r="N102" i="114"/>
  <c r="O172" i="19" s="1"/>
  <c r="O807" i="19" s="1"/>
  <c r="N103" i="114"/>
  <c r="O173" i="19" s="1"/>
  <c r="O808" i="19" s="1"/>
  <c r="N106" i="114"/>
  <c r="O176" i="19" s="1"/>
  <c r="O811" i="19" s="1"/>
  <c r="N104" i="114"/>
  <c r="O174" i="19" s="1"/>
  <c r="O809" i="19" s="1"/>
  <c r="Q50" i="114"/>
  <c r="P54" i="114"/>
  <c r="N55" i="113"/>
  <c r="O54" i="113"/>
  <c r="P50" i="113"/>
  <c r="M69" i="113"/>
  <c r="M68" i="113" s="1"/>
  <c r="N55" i="112"/>
  <c r="F101" i="112"/>
  <c r="G163" i="19" s="1"/>
  <c r="G798" i="19" s="1"/>
  <c r="O54" i="112"/>
  <c r="P50" i="112"/>
  <c r="F101" i="111"/>
  <c r="G179" i="19" s="1"/>
  <c r="G814" i="19" s="1"/>
  <c r="O54" i="111"/>
  <c r="P50" i="111"/>
  <c r="N55" i="111"/>
  <c r="M69" i="111"/>
  <c r="M68" i="111" s="1"/>
  <c r="P54" i="110"/>
  <c r="Q50" i="110"/>
  <c r="O54" i="109"/>
  <c r="P50" i="109"/>
  <c r="O55" i="110"/>
  <c r="N55" i="109"/>
  <c r="F101" i="109"/>
  <c r="G227" i="19" s="1"/>
  <c r="G862" i="19" s="1"/>
  <c r="N55" i="108"/>
  <c r="M104" i="108"/>
  <c r="N222" i="19" s="1"/>
  <c r="N857" i="19" s="1"/>
  <c r="M102" i="108"/>
  <c r="N220" i="19" s="1"/>
  <c r="N855" i="19" s="1"/>
  <c r="M105" i="108"/>
  <c r="N223" i="19" s="1"/>
  <c r="N858" i="19" s="1"/>
  <c r="M106" i="108"/>
  <c r="N224" i="19" s="1"/>
  <c r="N859" i="19" s="1"/>
  <c r="M103" i="108"/>
  <c r="N221" i="19" s="1"/>
  <c r="N856" i="19" s="1"/>
  <c r="P50" i="108"/>
  <c r="O54" i="108"/>
  <c r="O54" i="107"/>
  <c r="P50" i="107"/>
  <c r="N55" i="107"/>
  <c r="M69" i="107"/>
  <c r="M68" i="107" s="1"/>
  <c r="N55" i="106"/>
  <c r="M103" i="106"/>
  <c r="N205" i="19" s="1"/>
  <c r="N840" i="19" s="1"/>
  <c r="M104" i="106"/>
  <c r="N206" i="19" s="1"/>
  <c r="N841" i="19" s="1"/>
  <c r="M102" i="106"/>
  <c r="N204" i="19" s="1"/>
  <c r="N839" i="19" s="1"/>
  <c r="M105" i="106"/>
  <c r="N207" i="19" s="1"/>
  <c r="N842" i="19" s="1"/>
  <c r="M106" i="106"/>
  <c r="N208" i="19" s="1"/>
  <c r="N843" i="19" s="1"/>
  <c r="O54" i="106"/>
  <c r="P50" i="106"/>
  <c r="O55" i="105"/>
  <c r="N102" i="105"/>
  <c r="O188" i="19" s="1"/>
  <c r="O823" i="19" s="1"/>
  <c r="N106" i="105"/>
  <c r="O192" i="19" s="1"/>
  <c r="O827" i="19" s="1"/>
  <c r="N103" i="105"/>
  <c r="O189" i="19" s="1"/>
  <c r="O824" i="19" s="1"/>
  <c r="N104" i="105"/>
  <c r="O190" i="19" s="1"/>
  <c r="O825" i="19" s="1"/>
  <c r="N105" i="105"/>
  <c r="O191" i="19" s="1"/>
  <c r="O826" i="19" s="1"/>
  <c r="Q50" i="105"/>
  <c r="P54" i="105"/>
  <c r="P54" i="104"/>
  <c r="Q50" i="104"/>
  <c r="O55" i="104"/>
  <c r="N105" i="104"/>
  <c r="O159" i="19" s="1"/>
  <c r="O794" i="19" s="1"/>
  <c r="N102" i="104"/>
  <c r="O156" i="19" s="1"/>
  <c r="O791" i="19" s="1"/>
  <c r="N106" i="104"/>
  <c r="O160" i="19" s="1"/>
  <c r="O795" i="19" s="1"/>
  <c r="N103" i="104"/>
  <c r="O157" i="19" s="1"/>
  <c r="O792" i="19" s="1"/>
  <c r="N104" i="104"/>
  <c r="O158" i="19" s="1"/>
  <c r="O793" i="19" s="1"/>
  <c r="O54" i="103"/>
  <c r="P50" i="103"/>
  <c r="N55" i="103"/>
  <c r="O54" i="102"/>
  <c r="P50" i="102"/>
  <c r="N55" i="102"/>
  <c r="O55" i="101"/>
  <c r="P54" i="101"/>
  <c r="Q50" i="101"/>
  <c r="O55" i="100"/>
  <c r="Q50" i="100"/>
  <c r="P54" i="100"/>
  <c r="Q50" i="99"/>
  <c r="P54" i="99"/>
  <c r="O55" i="99"/>
  <c r="F106" i="99"/>
  <c r="F111" i="19" s="1"/>
  <c r="F104" i="99"/>
  <c r="F109" i="19" s="1"/>
  <c r="F105" i="99"/>
  <c r="F110" i="19" s="1"/>
  <c r="F102" i="99"/>
  <c r="F107" i="19" s="1"/>
  <c r="F103" i="99"/>
  <c r="F108" i="19" s="1"/>
  <c r="O101" i="98"/>
  <c r="O98" i="19" s="1"/>
  <c r="Q55" i="98"/>
  <c r="P69" i="98"/>
  <c r="P68" i="98" s="1"/>
  <c r="S50" i="98"/>
  <c r="R54" i="98"/>
  <c r="F101" i="98"/>
  <c r="F98" i="19" s="1"/>
  <c r="P54" i="97"/>
  <c r="Q50" i="97"/>
  <c r="O55" i="97"/>
  <c r="N55" i="96"/>
  <c r="F101" i="96"/>
  <c r="F82" i="19" s="1"/>
  <c r="M69" i="96"/>
  <c r="M68" i="96" s="1"/>
  <c r="P50" i="96"/>
  <c r="O54" i="96"/>
  <c r="N55" i="95"/>
  <c r="F105" i="95"/>
  <c r="F78" i="19" s="1"/>
  <c r="F103" i="95"/>
  <c r="F76" i="19" s="1"/>
  <c r="F102" i="95"/>
  <c r="F75" i="19" s="1"/>
  <c r="F106" i="95"/>
  <c r="F79" i="19" s="1"/>
  <c r="F104" i="95"/>
  <c r="F77" i="19" s="1"/>
  <c r="O54" i="95"/>
  <c r="P50" i="95"/>
  <c r="F101" i="94"/>
  <c r="F66" i="19" s="1"/>
  <c r="P50" i="94"/>
  <c r="O54" i="94"/>
  <c r="N55" i="94"/>
  <c r="O54" i="93"/>
  <c r="P50" i="93"/>
  <c r="N55" i="93"/>
  <c r="F102" i="93"/>
  <c r="F59" i="19" s="1"/>
  <c r="F104" i="93"/>
  <c r="F61" i="19" s="1"/>
  <c r="F106" i="93"/>
  <c r="F63" i="19" s="1"/>
  <c r="F105" i="93"/>
  <c r="F62" i="19" s="1"/>
  <c r="F103" i="93"/>
  <c r="F60" i="19" s="1"/>
  <c r="O54" i="92"/>
  <c r="P50" i="92"/>
  <c r="P58" i="92" s="1"/>
  <c r="F101" i="92"/>
  <c r="F50" i="19" s="1"/>
  <c r="N55" i="92"/>
  <c r="J50" i="89"/>
  <c r="J58" i="89" s="1"/>
  <c r="K36" i="19"/>
  <c r="BB7" i="19" s="1"/>
  <c r="P58" i="122" l="1"/>
  <c r="Q50" i="122"/>
  <c r="P54" i="122"/>
  <c r="P55" i="122" s="1"/>
  <c r="O106" i="156"/>
  <c r="T564" i="19" s="1"/>
  <c r="T1199" i="19" s="1"/>
  <c r="O105" i="148"/>
  <c r="S498" i="19" s="1"/>
  <c r="S1133" i="19" s="1"/>
  <c r="O105" i="144"/>
  <c r="S466" i="19" s="1"/>
  <c r="S1101" i="19" s="1"/>
  <c r="O103" i="148"/>
  <c r="S496" i="19" s="1"/>
  <c r="S1131" i="19" s="1"/>
  <c r="O104" i="144"/>
  <c r="S465" i="19" s="1"/>
  <c r="S1100" i="19" s="1"/>
  <c r="O102" i="144"/>
  <c r="S463" i="19" s="1"/>
  <c r="S1098" i="19" s="1"/>
  <c r="O103" i="144"/>
  <c r="S464" i="19" s="1"/>
  <c r="S1099" i="19" s="1"/>
  <c r="O102" i="148"/>
  <c r="S495" i="19" s="1"/>
  <c r="S1130" i="19" s="1"/>
  <c r="O105" i="158"/>
  <c r="T579" i="19" s="1"/>
  <c r="T1214" i="19" s="1"/>
  <c r="O106" i="148"/>
  <c r="S499" i="19" s="1"/>
  <c r="S1134" i="19" s="1"/>
  <c r="P58" i="119"/>
  <c r="P58" i="129"/>
  <c r="P58" i="134"/>
  <c r="P58" i="136"/>
  <c r="P58" i="96"/>
  <c r="Q58" i="99"/>
  <c r="P58" i="102"/>
  <c r="P58" i="107"/>
  <c r="Q58" i="118"/>
  <c r="P58" i="128"/>
  <c r="Q58" i="142"/>
  <c r="Q58" i="155"/>
  <c r="P58" i="146"/>
  <c r="P54" i="146"/>
  <c r="P55" i="146" s="1"/>
  <c r="Q50" i="146"/>
  <c r="P58" i="162"/>
  <c r="Q50" i="162"/>
  <c r="P54" i="162"/>
  <c r="P55" i="162" s="1"/>
  <c r="O106" i="121"/>
  <c r="O103" i="121"/>
  <c r="O104" i="121"/>
  <c r="O105" i="121"/>
  <c r="O102" i="121"/>
  <c r="P58" i="106"/>
  <c r="P58" i="109"/>
  <c r="P58" i="111"/>
  <c r="Q58" i="114"/>
  <c r="P58" i="116"/>
  <c r="P58" i="124"/>
  <c r="Q58" i="126"/>
  <c r="P58" i="127"/>
  <c r="P58" i="133"/>
  <c r="Q58" i="135"/>
  <c r="P58" i="137"/>
  <c r="P57" i="137"/>
  <c r="P58" i="141"/>
  <c r="P58" i="143"/>
  <c r="P58" i="147"/>
  <c r="P58" i="150"/>
  <c r="P58" i="151"/>
  <c r="Q58" i="152"/>
  <c r="O104" i="156"/>
  <c r="T562" i="19" s="1"/>
  <c r="T1197" i="19" s="1"/>
  <c r="O102" i="158"/>
  <c r="T576" i="19" s="1"/>
  <c r="T1211" i="19" s="1"/>
  <c r="O106" i="162"/>
  <c r="T612" i="19" s="1"/>
  <c r="T1247" i="19" s="1"/>
  <c r="O102" i="162"/>
  <c r="T608" i="19" s="1"/>
  <c r="T1243" i="19" s="1"/>
  <c r="O105" i="162"/>
  <c r="T611" i="19" s="1"/>
  <c r="T1246" i="19" s="1"/>
  <c r="O104" i="162"/>
  <c r="T610" i="19" s="1"/>
  <c r="T1245" i="19" s="1"/>
  <c r="O103" i="162"/>
  <c r="T609" i="19" s="1"/>
  <c r="T1244" i="19" s="1"/>
  <c r="P58" i="121"/>
  <c r="Q50" i="121"/>
  <c r="P54" i="121"/>
  <c r="P55" i="121" s="1"/>
  <c r="P58" i="158"/>
  <c r="P54" i="158"/>
  <c r="P55" i="158" s="1"/>
  <c r="P103" i="158" s="1"/>
  <c r="U577" i="19" s="1"/>
  <c r="U1212" i="19" s="1"/>
  <c r="Q50" i="158"/>
  <c r="P58" i="94"/>
  <c r="Q58" i="104"/>
  <c r="P58" i="112"/>
  <c r="Q58" i="117"/>
  <c r="Q58" i="131"/>
  <c r="P58" i="145"/>
  <c r="P58" i="157"/>
  <c r="P58" i="159"/>
  <c r="P58" i="148"/>
  <c r="Q50" i="148"/>
  <c r="P54" i="148"/>
  <c r="P55" i="148" s="1"/>
  <c r="P103" i="148" s="1"/>
  <c r="T496" i="19" s="1"/>
  <c r="T1131" i="19" s="1"/>
  <c r="P58" i="103"/>
  <c r="P58" i="113"/>
  <c r="P58" i="120"/>
  <c r="P58" i="130"/>
  <c r="Q58" i="140"/>
  <c r="O103" i="156"/>
  <c r="T561" i="19" s="1"/>
  <c r="T1196" i="19" s="1"/>
  <c r="O104" i="158"/>
  <c r="T578" i="19" s="1"/>
  <c r="T1213" i="19" s="1"/>
  <c r="O106" i="158"/>
  <c r="T580" i="19" s="1"/>
  <c r="T1215" i="19" s="1"/>
  <c r="Q58" i="160"/>
  <c r="S58" i="98"/>
  <c r="Q58" i="101"/>
  <c r="P58" i="115"/>
  <c r="P58" i="153"/>
  <c r="P58" i="154"/>
  <c r="P58" i="144"/>
  <c r="P54" i="144"/>
  <c r="P55" i="144" s="1"/>
  <c r="P102" i="144" s="1"/>
  <c r="T463" i="19" s="1"/>
  <c r="T1098" i="19" s="1"/>
  <c r="Q50" i="144"/>
  <c r="P58" i="95"/>
  <c r="Q58" i="97"/>
  <c r="P58" i="93"/>
  <c r="Q58" i="100"/>
  <c r="Q58" i="105"/>
  <c r="P58" i="108"/>
  <c r="Q58" i="110"/>
  <c r="P58" i="123"/>
  <c r="P58" i="125"/>
  <c r="Q58" i="138"/>
  <c r="P58" i="139"/>
  <c r="P58" i="149"/>
  <c r="O102" i="156"/>
  <c r="T560" i="19" s="1"/>
  <c r="T1195" i="19" s="1"/>
  <c r="P58" i="161"/>
  <c r="P58" i="163"/>
  <c r="O103" i="146"/>
  <c r="S480" i="19" s="1"/>
  <c r="S1115" i="19" s="1"/>
  <c r="O106" i="146"/>
  <c r="S483" i="19" s="1"/>
  <c r="S1118" i="19" s="1"/>
  <c r="O104" i="146"/>
  <c r="S481" i="19" s="1"/>
  <c r="S1116" i="19" s="1"/>
  <c r="O102" i="146"/>
  <c r="S479" i="19" s="1"/>
  <c r="S1114" i="19" s="1"/>
  <c r="O105" i="146"/>
  <c r="S482" i="19" s="1"/>
  <c r="S1117" i="19" s="1"/>
  <c r="P58" i="132"/>
  <c r="Q50" i="132"/>
  <c r="P54" i="132"/>
  <c r="P55" i="132" s="1"/>
  <c r="P58" i="156"/>
  <c r="Q50" i="156"/>
  <c r="P54" i="156"/>
  <c r="P55" i="156" s="1"/>
  <c r="P104" i="156" s="1"/>
  <c r="U562" i="19" s="1"/>
  <c r="U1197" i="19" s="1"/>
  <c r="P54" i="163"/>
  <c r="Q50" i="163"/>
  <c r="O55" i="163"/>
  <c r="F101" i="163"/>
  <c r="K615" i="19" s="1"/>
  <c r="K1250" i="19" s="1"/>
  <c r="P54" i="161"/>
  <c r="Q50" i="161"/>
  <c r="F101" i="161"/>
  <c r="K599" i="19" s="1"/>
  <c r="K1234" i="19" s="1"/>
  <c r="O55" i="161"/>
  <c r="N69" i="161"/>
  <c r="N68" i="161" s="1"/>
  <c r="O102" i="160"/>
  <c r="T592" i="19" s="1"/>
  <c r="T1227" i="19" s="1"/>
  <c r="O105" i="160"/>
  <c r="T595" i="19" s="1"/>
  <c r="T1230" i="19" s="1"/>
  <c r="O106" i="160"/>
  <c r="T596" i="19" s="1"/>
  <c r="T1231" i="19" s="1"/>
  <c r="O103" i="160"/>
  <c r="T593" i="19" s="1"/>
  <c r="T1228" i="19" s="1"/>
  <c r="O104" i="160"/>
  <c r="T594" i="19" s="1"/>
  <c r="T1229" i="19" s="1"/>
  <c r="O55" i="159"/>
  <c r="N69" i="159"/>
  <c r="N68" i="159" s="1"/>
  <c r="P55" i="160"/>
  <c r="Q54" i="160"/>
  <c r="R50" i="160"/>
  <c r="P54" i="159"/>
  <c r="Q50" i="159"/>
  <c r="G69" i="159"/>
  <c r="G68" i="159" s="1"/>
  <c r="N69" i="157"/>
  <c r="N68" i="157" s="1"/>
  <c r="P54" i="157"/>
  <c r="Q50" i="157"/>
  <c r="O55" i="157"/>
  <c r="G69" i="157"/>
  <c r="G68" i="157" s="1"/>
  <c r="P55" i="155"/>
  <c r="Q54" i="155"/>
  <c r="R50" i="155"/>
  <c r="P54" i="154"/>
  <c r="Q50" i="154"/>
  <c r="N102" i="154"/>
  <c r="S544" i="19" s="1"/>
  <c r="S1179" i="19" s="1"/>
  <c r="N103" i="154"/>
  <c r="S545" i="19" s="1"/>
  <c r="S1180" i="19" s="1"/>
  <c r="N106" i="154"/>
  <c r="S548" i="19" s="1"/>
  <c r="S1183" i="19" s="1"/>
  <c r="N104" i="154"/>
  <c r="S546" i="19" s="1"/>
  <c r="S1181" i="19" s="1"/>
  <c r="N105" i="154"/>
  <c r="S547" i="19" s="1"/>
  <c r="S1182" i="19" s="1"/>
  <c r="O55" i="154"/>
  <c r="P54" i="153"/>
  <c r="Q50" i="153"/>
  <c r="O55" i="153"/>
  <c r="F101" i="151"/>
  <c r="J518" i="19" s="1"/>
  <c r="J1153" i="19" s="1"/>
  <c r="F101" i="141"/>
  <c r="J438" i="19" s="1"/>
  <c r="J1073" i="19" s="1"/>
  <c r="O104" i="152"/>
  <c r="T530" i="19" s="1"/>
  <c r="T1165" i="19" s="1"/>
  <c r="O102" i="152"/>
  <c r="T528" i="19" s="1"/>
  <c r="T1163" i="19" s="1"/>
  <c r="O105" i="152"/>
  <c r="T531" i="19" s="1"/>
  <c r="T1166" i="19" s="1"/>
  <c r="O106" i="152"/>
  <c r="T532" i="19" s="1"/>
  <c r="T1167" i="19" s="1"/>
  <c r="O103" i="152"/>
  <c r="T529" i="19" s="1"/>
  <c r="T1164" i="19" s="1"/>
  <c r="P55" i="152"/>
  <c r="Q54" i="152"/>
  <c r="R50" i="152"/>
  <c r="O55" i="151"/>
  <c r="P54" i="151"/>
  <c r="Q50" i="151"/>
  <c r="N102" i="150"/>
  <c r="R511" i="19" s="1"/>
  <c r="R1146" i="19" s="1"/>
  <c r="N103" i="150"/>
  <c r="R512" i="19" s="1"/>
  <c r="R1147" i="19" s="1"/>
  <c r="N106" i="150"/>
  <c r="R515" i="19" s="1"/>
  <c r="R1150" i="19" s="1"/>
  <c r="N104" i="150"/>
  <c r="R513" i="19" s="1"/>
  <c r="R1148" i="19" s="1"/>
  <c r="N105" i="150"/>
  <c r="R514" i="19" s="1"/>
  <c r="R1149" i="19" s="1"/>
  <c r="O55" i="150"/>
  <c r="P54" i="150"/>
  <c r="Q50" i="150"/>
  <c r="P54" i="149"/>
  <c r="Q50" i="149"/>
  <c r="N69" i="149"/>
  <c r="N68" i="149" s="1"/>
  <c r="O55" i="149"/>
  <c r="O55" i="147"/>
  <c r="G69" i="147"/>
  <c r="G68" i="147" s="1"/>
  <c r="P54" i="147"/>
  <c r="Q50" i="147"/>
  <c r="N69" i="147"/>
  <c r="N68" i="147" s="1"/>
  <c r="N69" i="145"/>
  <c r="N68" i="145" s="1"/>
  <c r="O55" i="145"/>
  <c r="G69" i="145"/>
  <c r="G68" i="145" s="1"/>
  <c r="P54" i="145"/>
  <c r="Q50" i="145"/>
  <c r="P105" i="144"/>
  <c r="T466" i="19" s="1"/>
  <c r="T1101" i="19" s="1"/>
  <c r="O55" i="143"/>
  <c r="P54" i="143"/>
  <c r="Q50" i="143"/>
  <c r="F101" i="143"/>
  <c r="J454" i="19" s="1"/>
  <c r="J1089" i="19" s="1"/>
  <c r="O103" i="142"/>
  <c r="S448" i="19" s="1"/>
  <c r="S1083" i="19" s="1"/>
  <c r="O104" i="142"/>
  <c r="S449" i="19" s="1"/>
  <c r="S1084" i="19" s="1"/>
  <c r="O106" i="142"/>
  <c r="S451" i="19" s="1"/>
  <c r="S1086" i="19" s="1"/>
  <c r="O102" i="142"/>
  <c r="S447" i="19" s="1"/>
  <c r="S1082" i="19" s="1"/>
  <c r="O105" i="142"/>
  <c r="S450" i="19" s="1"/>
  <c r="S1085" i="19" s="1"/>
  <c r="R50" i="142"/>
  <c r="Q54" i="142"/>
  <c r="P55" i="142"/>
  <c r="P54" i="141"/>
  <c r="Q50" i="141"/>
  <c r="O55" i="141"/>
  <c r="R50" i="140"/>
  <c r="Q54" i="140"/>
  <c r="P55" i="140"/>
  <c r="F101" i="136"/>
  <c r="I405" i="19" s="1"/>
  <c r="I1040" i="19" s="1"/>
  <c r="O101" i="132"/>
  <c r="R373" i="19" s="1"/>
  <c r="R1008" i="19" s="1"/>
  <c r="F101" i="139"/>
  <c r="I421" i="19" s="1"/>
  <c r="I1056" i="19" s="1"/>
  <c r="O55" i="139"/>
  <c r="Q50" i="139"/>
  <c r="P54" i="139"/>
  <c r="Q54" i="138"/>
  <c r="R50" i="138"/>
  <c r="P55" i="138"/>
  <c r="O102" i="138"/>
  <c r="R414" i="19" s="1"/>
  <c r="R1049" i="19" s="1"/>
  <c r="O105" i="138"/>
  <c r="R417" i="19" s="1"/>
  <c r="R1052" i="19" s="1"/>
  <c r="O106" i="138"/>
  <c r="R418" i="19" s="1"/>
  <c r="R1053" i="19" s="1"/>
  <c r="O103" i="138"/>
  <c r="R415" i="19" s="1"/>
  <c r="R1050" i="19" s="1"/>
  <c r="O104" i="138"/>
  <c r="R416" i="19" s="1"/>
  <c r="R1051" i="19" s="1"/>
  <c r="Q50" i="137"/>
  <c r="P54" i="137"/>
  <c r="G80" i="137"/>
  <c r="G81" i="137" s="1"/>
  <c r="G93" i="137"/>
  <c r="H89" i="137" s="1"/>
  <c r="N102" i="137"/>
  <c r="N103" i="137"/>
  <c r="N106" i="137"/>
  <c r="N104" i="137"/>
  <c r="N105" i="137"/>
  <c r="O59" i="137"/>
  <c r="O63" i="137" s="1"/>
  <c r="O65" i="137" s="1"/>
  <c r="O67" i="137" s="1"/>
  <c r="O55" i="137"/>
  <c r="G70" i="137"/>
  <c r="G72" i="137" s="1"/>
  <c r="G69" i="137"/>
  <c r="G68" i="137" s="1"/>
  <c r="N69" i="136"/>
  <c r="N68" i="136" s="1"/>
  <c r="P54" i="136"/>
  <c r="Q50" i="136"/>
  <c r="O55" i="136"/>
  <c r="R50" i="135"/>
  <c r="Q54" i="135"/>
  <c r="O105" i="135"/>
  <c r="R401" i="19" s="1"/>
  <c r="R1036" i="19" s="1"/>
  <c r="O106" i="135"/>
  <c r="R402" i="19" s="1"/>
  <c r="R1037" i="19" s="1"/>
  <c r="O103" i="135"/>
  <c r="R399" i="19" s="1"/>
  <c r="R1034" i="19" s="1"/>
  <c r="O104" i="135"/>
  <c r="R400" i="19" s="1"/>
  <c r="R1035" i="19" s="1"/>
  <c r="O102" i="135"/>
  <c r="R398" i="19" s="1"/>
  <c r="R1033" i="19" s="1"/>
  <c r="P55" i="135"/>
  <c r="O55" i="134"/>
  <c r="N69" i="134"/>
  <c r="N68" i="134" s="1"/>
  <c r="P54" i="134"/>
  <c r="Q50" i="134"/>
  <c r="O55" i="133"/>
  <c r="N104" i="133"/>
  <c r="Q384" i="19" s="1"/>
  <c r="Q1019" i="19" s="1"/>
  <c r="N105" i="133"/>
  <c r="Q385" i="19" s="1"/>
  <c r="Q1020" i="19" s="1"/>
  <c r="N102" i="133"/>
  <c r="Q382" i="19" s="1"/>
  <c r="Q1017" i="19" s="1"/>
  <c r="N103" i="133"/>
  <c r="Q383" i="19" s="1"/>
  <c r="Q1018" i="19" s="1"/>
  <c r="N106" i="133"/>
  <c r="Q386" i="19" s="1"/>
  <c r="Q1021" i="19" s="1"/>
  <c r="P54" i="133"/>
  <c r="Q50" i="133"/>
  <c r="G69" i="132"/>
  <c r="G68" i="132" s="1"/>
  <c r="P69" i="132"/>
  <c r="P68" i="132" s="1"/>
  <c r="P55" i="131"/>
  <c r="Q54" i="131"/>
  <c r="R50" i="131"/>
  <c r="O105" i="131"/>
  <c r="R369" i="19" s="1"/>
  <c r="R1004" i="19" s="1"/>
  <c r="O106" i="131"/>
  <c r="R370" i="19" s="1"/>
  <c r="R1005" i="19" s="1"/>
  <c r="O103" i="131"/>
  <c r="R367" i="19" s="1"/>
  <c r="R1002" i="19" s="1"/>
  <c r="O104" i="131"/>
  <c r="R368" i="19" s="1"/>
  <c r="R1003" i="19" s="1"/>
  <c r="O102" i="131"/>
  <c r="R366" i="19" s="1"/>
  <c r="R1001" i="19" s="1"/>
  <c r="P54" i="130"/>
  <c r="Q50" i="130"/>
  <c r="O55" i="130"/>
  <c r="N106" i="129"/>
  <c r="Q354" i="19" s="1"/>
  <c r="Q989" i="19" s="1"/>
  <c r="N104" i="129"/>
  <c r="Q352" i="19" s="1"/>
  <c r="Q987" i="19" s="1"/>
  <c r="N105" i="129"/>
  <c r="Q353" i="19" s="1"/>
  <c r="Q988" i="19" s="1"/>
  <c r="N102" i="129"/>
  <c r="Q350" i="19" s="1"/>
  <c r="Q985" i="19" s="1"/>
  <c r="N103" i="129"/>
  <c r="Q351" i="19" s="1"/>
  <c r="Q986" i="19" s="1"/>
  <c r="P54" i="129"/>
  <c r="Q50" i="129"/>
  <c r="O55" i="129"/>
  <c r="O55" i="128"/>
  <c r="P54" i="128"/>
  <c r="Q50" i="128"/>
  <c r="F101" i="126"/>
  <c r="H324" i="19" s="1"/>
  <c r="H959" i="19" s="1"/>
  <c r="P54" i="127"/>
  <c r="Q50" i="127"/>
  <c r="N102" i="127"/>
  <c r="Q334" i="19" s="1"/>
  <c r="Q969" i="19" s="1"/>
  <c r="N103" i="127"/>
  <c r="Q335" i="19" s="1"/>
  <c r="Q970" i="19" s="1"/>
  <c r="N106" i="127"/>
  <c r="Q338" i="19" s="1"/>
  <c r="Q973" i="19" s="1"/>
  <c r="N104" i="127"/>
  <c r="Q336" i="19" s="1"/>
  <c r="Q971" i="19" s="1"/>
  <c r="N105" i="127"/>
  <c r="Q337" i="19" s="1"/>
  <c r="Q972" i="19" s="1"/>
  <c r="O55" i="127"/>
  <c r="Q54" i="126"/>
  <c r="R50" i="126"/>
  <c r="P55" i="126"/>
  <c r="P54" i="125"/>
  <c r="Q50" i="125"/>
  <c r="O55" i="125"/>
  <c r="N104" i="125"/>
  <c r="P319" i="19" s="1"/>
  <c r="P954" i="19" s="1"/>
  <c r="N105" i="125"/>
  <c r="P320" i="19" s="1"/>
  <c r="P955" i="19" s="1"/>
  <c r="N102" i="125"/>
  <c r="P317" i="19" s="1"/>
  <c r="P952" i="19" s="1"/>
  <c r="N103" i="125"/>
  <c r="P318" i="19" s="1"/>
  <c r="P953" i="19" s="1"/>
  <c r="N106" i="125"/>
  <c r="P321" i="19" s="1"/>
  <c r="P956" i="19" s="1"/>
  <c r="O55" i="124"/>
  <c r="G69" i="124"/>
  <c r="G68" i="124" s="1"/>
  <c r="N69" i="124"/>
  <c r="N68" i="124" s="1"/>
  <c r="P54" i="124"/>
  <c r="Q50" i="124"/>
  <c r="P54" i="123"/>
  <c r="Q50" i="123"/>
  <c r="O55" i="123"/>
  <c r="N105" i="123"/>
  <c r="N102" i="123"/>
  <c r="N103" i="123"/>
  <c r="N106" i="123"/>
  <c r="N104" i="123"/>
  <c r="G69" i="122"/>
  <c r="G68" i="122" s="1"/>
  <c r="P69" i="122"/>
  <c r="P68" i="122" s="1"/>
  <c r="N69" i="120"/>
  <c r="N68" i="120" s="1"/>
  <c r="P54" i="120"/>
  <c r="Q50" i="120"/>
  <c r="O55" i="120"/>
  <c r="G69" i="120"/>
  <c r="G68" i="120" s="1"/>
  <c r="P54" i="119"/>
  <c r="Q50" i="119"/>
  <c r="N104" i="119"/>
  <c r="N105" i="119"/>
  <c r="N103" i="119"/>
  <c r="N102" i="119"/>
  <c r="N106" i="119"/>
  <c r="O55" i="119"/>
  <c r="Q54" i="118"/>
  <c r="R50" i="118"/>
  <c r="P55" i="118"/>
  <c r="P55" i="117"/>
  <c r="O103" i="117"/>
  <c r="O104" i="117"/>
  <c r="O102" i="117"/>
  <c r="O105" i="117"/>
  <c r="O106" i="117"/>
  <c r="Q54" i="117"/>
  <c r="R50" i="117"/>
  <c r="O55" i="116"/>
  <c r="P54" i="116"/>
  <c r="Q50" i="116"/>
  <c r="O55" i="115"/>
  <c r="P54" i="115"/>
  <c r="Q50" i="115"/>
  <c r="F101" i="107"/>
  <c r="G211" i="19" s="1"/>
  <c r="G846" i="19" s="1"/>
  <c r="Q54" i="114"/>
  <c r="R50" i="114"/>
  <c r="O102" i="114"/>
  <c r="P172" i="19" s="1"/>
  <c r="P807" i="19" s="1"/>
  <c r="O105" i="114"/>
  <c r="P175" i="19" s="1"/>
  <c r="P810" i="19" s="1"/>
  <c r="O106" i="114"/>
  <c r="P176" i="19" s="1"/>
  <c r="P811" i="19" s="1"/>
  <c r="O103" i="114"/>
  <c r="P173" i="19" s="1"/>
  <c r="P808" i="19" s="1"/>
  <c r="O104" i="114"/>
  <c r="P174" i="19" s="1"/>
  <c r="P809" i="19" s="1"/>
  <c r="P55" i="114"/>
  <c r="P54" i="113"/>
  <c r="Q50" i="113"/>
  <c r="O55" i="113"/>
  <c r="F101" i="113"/>
  <c r="G195" i="19" s="1"/>
  <c r="G830" i="19" s="1"/>
  <c r="N69" i="113"/>
  <c r="N68" i="113" s="1"/>
  <c r="O55" i="112"/>
  <c r="P54" i="112"/>
  <c r="Q50" i="112"/>
  <c r="N69" i="111"/>
  <c r="N68" i="111" s="1"/>
  <c r="P54" i="111"/>
  <c r="Q50" i="111"/>
  <c r="O55" i="111"/>
  <c r="P55" i="110"/>
  <c r="P54" i="109"/>
  <c r="Q50" i="109"/>
  <c r="F101" i="110"/>
  <c r="G147" i="19" s="1"/>
  <c r="G782" i="19" s="1"/>
  <c r="O55" i="109"/>
  <c r="Q54" i="110"/>
  <c r="R50" i="110"/>
  <c r="O55" i="108"/>
  <c r="N106" i="108"/>
  <c r="O224" i="19" s="1"/>
  <c r="O859" i="19" s="1"/>
  <c r="N103" i="108"/>
  <c r="O221" i="19" s="1"/>
  <c r="O856" i="19" s="1"/>
  <c r="N104" i="108"/>
  <c r="O222" i="19" s="1"/>
  <c r="O857" i="19" s="1"/>
  <c r="N105" i="108"/>
  <c r="O223" i="19" s="1"/>
  <c r="O858" i="19" s="1"/>
  <c r="N102" i="108"/>
  <c r="O220" i="19" s="1"/>
  <c r="O855" i="19" s="1"/>
  <c r="P54" i="108"/>
  <c r="Q50" i="108"/>
  <c r="Q50" i="107"/>
  <c r="P54" i="107"/>
  <c r="N69" i="107"/>
  <c r="N68" i="107" s="1"/>
  <c r="O55" i="107"/>
  <c r="Q50" i="106"/>
  <c r="P54" i="106"/>
  <c r="N102" i="106"/>
  <c r="O204" i="19" s="1"/>
  <c r="O839" i="19" s="1"/>
  <c r="N103" i="106"/>
  <c r="O205" i="19" s="1"/>
  <c r="O840" i="19" s="1"/>
  <c r="N106" i="106"/>
  <c r="O208" i="19" s="1"/>
  <c r="O843" i="19" s="1"/>
  <c r="N104" i="106"/>
  <c r="O206" i="19" s="1"/>
  <c r="O841" i="19" s="1"/>
  <c r="N105" i="106"/>
  <c r="O207" i="19" s="1"/>
  <c r="O842" i="19" s="1"/>
  <c r="O55" i="106"/>
  <c r="O105" i="105"/>
  <c r="P191" i="19" s="1"/>
  <c r="P826" i="19" s="1"/>
  <c r="O103" i="105"/>
  <c r="P189" i="19" s="1"/>
  <c r="P824" i="19" s="1"/>
  <c r="O104" i="105"/>
  <c r="P190" i="19" s="1"/>
  <c r="P825" i="19" s="1"/>
  <c r="O106" i="105"/>
  <c r="P192" i="19" s="1"/>
  <c r="P827" i="19" s="1"/>
  <c r="O102" i="105"/>
  <c r="P188" i="19" s="1"/>
  <c r="P823" i="19" s="1"/>
  <c r="Q54" i="105"/>
  <c r="R50" i="105"/>
  <c r="P55" i="105"/>
  <c r="O106" i="104"/>
  <c r="P160" i="19" s="1"/>
  <c r="P795" i="19" s="1"/>
  <c r="O102" i="104"/>
  <c r="P156" i="19" s="1"/>
  <c r="P791" i="19" s="1"/>
  <c r="O105" i="104"/>
  <c r="P159" i="19" s="1"/>
  <c r="P794" i="19" s="1"/>
  <c r="O103" i="104"/>
  <c r="P157" i="19" s="1"/>
  <c r="P792" i="19" s="1"/>
  <c r="O104" i="104"/>
  <c r="P158" i="19" s="1"/>
  <c r="P793" i="19" s="1"/>
  <c r="R50" i="104"/>
  <c r="Q54" i="104"/>
  <c r="P55" i="104"/>
  <c r="P54" i="103"/>
  <c r="Q50" i="103"/>
  <c r="O55" i="103"/>
  <c r="O55" i="102"/>
  <c r="P54" i="102"/>
  <c r="Q50" i="102"/>
  <c r="R50" i="101"/>
  <c r="Q54" i="101"/>
  <c r="P55" i="101"/>
  <c r="O104" i="101"/>
  <c r="O125" i="19" s="1"/>
  <c r="O103" i="101"/>
  <c r="O124" i="19" s="1"/>
  <c r="O106" i="101"/>
  <c r="O127" i="19" s="1"/>
  <c r="O102" i="101"/>
  <c r="O123" i="19" s="1"/>
  <c r="O105" i="101"/>
  <c r="O126" i="19" s="1"/>
  <c r="R50" i="100"/>
  <c r="Q54" i="100"/>
  <c r="P55" i="100"/>
  <c r="O102" i="99"/>
  <c r="O107" i="19" s="1"/>
  <c r="O105" i="99"/>
  <c r="O110" i="19" s="1"/>
  <c r="O106" i="99"/>
  <c r="O111" i="19" s="1"/>
  <c r="O103" i="99"/>
  <c r="O108" i="19" s="1"/>
  <c r="O104" i="99"/>
  <c r="O109" i="19" s="1"/>
  <c r="P55" i="99"/>
  <c r="Q54" i="99"/>
  <c r="R50" i="99"/>
  <c r="S54" i="98"/>
  <c r="T50" i="98"/>
  <c r="R55" i="98"/>
  <c r="Q69" i="98"/>
  <c r="Q68" i="98" s="1"/>
  <c r="Q54" i="97"/>
  <c r="R50" i="97"/>
  <c r="O103" i="97"/>
  <c r="O92" i="19" s="1"/>
  <c r="O727" i="19" s="1"/>
  <c r="O104" i="97"/>
  <c r="O93" i="19" s="1"/>
  <c r="O728" i="19" s="1"/>
  <c r="O102" i="97"/>
  <c r="O91" i="19" s="1"/>
  <c r="O726" i="19" s="1"/>
  <c r="O105" i="97"/>
  <c r="O94" i="19" s="1"/>
  <c r="O729" i="19" s="1"/>
  <c r="O106" i="97"/>
  <c r="O95" i="19" s="1"/>
  <c r="O730" i="19" s="1"/>
  <c r="P55" i="97"/>
  <c r="P54" i="96"/>
  <c r="Q50" i="96"/>
  <c r="O55" i="96"/>
  <c r="N69" i="96"/>
  <c r="N68" i="96" s="1"/>
  <c r="P54" i="95"/>
  <c r="Q50" i="95"/>
  <c r="O55" i="95"/>
  <c r="O55" i="94"/>
  <c r="P54" i="94"/>
  <c r="Q50" i="94"/>
  <c r="P54" i="93"/>
  <c r="Q50" i="93"/>
  <c r="O55" i="93"/>
  <c r="O55" i="92"/>
  <c r="Q50" i="92"/>
  <c r="Q58" i="92" s="1"/>
  <c r="P54" i="92"/>
  <c r="K50" i="89"/>
  <c r="K58" i="89" s="1"/>
  <c r="D54" i="14"/>
  <c r="R50" i="122" l="1"/>
  <c r="Q58" i="122"/>
  <c r="Q54" i="122"/>
  <c r="Q55" i="122" s="1"/>
  <c r="P103" i="144"/>
  <c r="T464" i="19" s="1"/>
  <c r="T1099" i="19" s="1"/>
  <c r="P102" i="158"/>
  <c r="U576" i="19" s="1"/>
  <c r="U1211" i="19" s="1"/>
  <c r="P104" i="148"/>
  <c r="T497" i="19" s="1"/>
  <c r="T1132" i="19" s="1"/>
  <c r="P102" i="156"/>
  <c r="U560" i="19" s="1"/>
  <c r="U1195" i="19" s="1"/>
  <c r="P106" i="144"/>
  <c r="T467" i="19" s="1"/>
  <c r="T1102" i="19" s="1"/>
  <c r="P104" i="144"/>
  <c r="T465" i="19" s="1"/>
  <c r="T1100" i="19" s="1"/>
  <c r="P105" i="148"/>
  <c r="T498" i="19" s="1"/>
  <c r="T1133" i="19" s="1"/>
  <c r="P106" i="156"/>
  <c r="U564" i="19" s="1"/>
  <c r="U1199" i="19" s="1"/>
  <c r="P105" i="158"/>
  <c r="U579" i="19" s="1"/>
  <c r="U1214" i="19" s="1"/>
  <c r="P104" i="158"/>
  <c r="U578" i="19" s="1"/>
  <c r="U1213" i="19" s="1"/>
  <c r="P106" i="148"/>
  <c r="T499" i="19" s="1"/>
  <c r="T1134" i="19" s="1"/>
  <c r="P105" i="156"/>
  <c r="U563" i="19" s="1"/>
  <c r="U1198" i="19" s="1"/>
  <c r="P106" i="158"/>
  <c r="U580" i="19" s="1"/>
  <c r="U1215" i="19" s="1"/>
  <c r="P102" i="148"/>
  <c r="T495" i="19" s="1"/>
  <c r="T1130" i="19" s="1"/>
  <c r="P103" i="156"/>
  <c r="U561" i="19" s="1"/>
  <c r="U1196" i="19" s="1"/>
  <c r="Q58" i="102"/>
  <c r="Q58" i="103"/>
  <c r="Q58" i="109"/>
  <c r="Q58" i="115"/>
  <c r="Q58" i="125"/>
  <c r="Q58" i="130"/>
  <c r="R58" i="135"/>
  <c r="Q58" i="136"/>
  <c r="Q58" i="139"/>
  <c r="Q58" i="143"/>
  <c r="Q58" i="157"/>
  <c r="Q58" i="159"/>
  <c r="R58" i="160"/>
  <c r="P103" i="162"/>
  <c r="U609" i="19" s="1"/>
  <c r="U1244" i="19" s="1"/>
  <c r="P106" i="162"/>
  <c r="U612" i="19" s="1"/>
  <c r="U1247" i="19" s="1"/>
  <c r="P102" i="162"/>
  <c r="U608" i="19" s="1"/>
  <c r="U1243" i="19" s="1"/>
  <c r="P104" i="162"/>
  <c r="U610" i="19" s="1"/>
  <c r="U1245" i="19" s="1"/>
  <c r="P105" i="162"/>
  <c r="U611" i="19" s="1"/>
  <c r="U1246" i="19" s="1"/>
  <c r="Q58" i="146"/>
  <c r="R50" i="146"/>
  <c r="Q54" i="146"/>
  <c r="Q55" i="146" s="1"/>
  <c r="Q58" i="93"/>
  <c r="Q58" i="94"/>
  <c r="Q58" i="96"/>
  <c r="T58" i="98"/>
  <c r="Q58" i="106"/>
  <c r="Q58" i="113"/>
  <c r="R58" i="114"/>
  <c r="Q58" i="119"/>
  <c r="R58" i="126"/>
  <c r="R58" i="138"/>
  <c r="R58" i="142"/>
  <c r="Q58" i="147"/>
  <c r="Q58" i="149"/>
  <c r="Q58" i="151"/>
  <c r="Q58" i="153"/>
  <c r="Q58" i="154"/>
  <c r="R58" i="155"/>
  <c r="Q58" i="161"/>
  <c r="Q58" i="162"/>
  <c r="Q54" i="162"/>
  <c r="Q55" i="162" s="1"/>
  <c r="R50" i="162"/>
  <c r="P103" i="146"/>
  <c r="T480" i="19" s="1"/>
  <c r="T1115" i="19" s="1"/>
  <c r="P102" i="146"/>
  <c r="T479" i="19" s="1"/>
  <c r="T1114" i="19" s="1"/>
  <c r="P106" i="146"/>
  <c r="T483" i="19" s="1"/>
  <c r="T1118" i="19" s="1"/>
  <c r="P104" i="146"/>
  <c r="T481" i="19" s="1"/>
  <c r="T1116" i="19" s="1"/>
  <c r="P105" i="146"/>
  <c r="T482" i="19" s="1"/>
  <c r="T1117" i="19" s="1"/>
  <c r="B16" i="94"/>
  <c r="B17" i="94" s="1"/>
  <c r="B16" i="93"/>
  <c r="B17" i="93" s="1"/>
  <c r="R58" i="104"/>
  <c r="Q58" i="108"/>
  <c r="R58" i="110"/>
  <c r="Q58" i="111"/>
  <c r="R58" i="117"/>
  <c r="Q58" i="128"/>
  <c r="Q58" i="129"/>
  <c r="R58" i="152"/>
  <c r="Q58" i="156"/>
  <c r="Q54" i="156"/>
  <c r="Q55" i="156" s="1"/>
  <c r="Q102" i="156" s="1"/>
  <c r="V560" i="19" s="1"/>
  <c r="V1195" i="19" s="1"/>
  <c r="R50" i="156"/>
  <c r="Q58" i="132"/>
  <c r="R50" i="132"/>
  <c r="Q54" i="132"/>
  <c r="Q55" i="132" s="1"/>
  <c r="Q58" i="158"/>
  <c r="R50" i="158"/>
  <c r="Q54" i="158"/>
  <c r="Q55" i="158" s="1"/>
  <c r="Q103" i="158" s="1"/>
  <c r="V577" i="19" s="1"/>
  <c r="V1212" i="19" s="1"/>
  <c r="P103" i="121"/>
  <c r="P106" i="121"/>
  <c r="P104" i="121"/>
  <c r="P105" i="121"/>
  <c r="P102" i="121"/>
  <c r="Q58" i="95"/>
  <c r="R58" i="97"/>
  <c r="R58" i="99"/>
  <c r="R58" i="100"/>
  <c r="R58" i="101"/>
  <c r="R58" i="105"/>
  <c r="Q58" i="107"/>
  <c r="Q58" i="112"/>
  <c r="Q58" i="116"/>
  <c r="R58" i="118"/>
  <c r="Q58" i="120"/>
  <c r="Q58" i="123"/>
  <c r="Q58" i="124"/>
  <c r="Q58" i="127"/>
  <c r="R58" i="131"/>
  <c r="Q58" i="133"/>
  <c r="Q58" i="134"/>
  <c r="Q58" i="137"/>
  <c r="Q57" i="137"/>
  <c r="R58" i="140"/>
  <c r="Q58" i="141"/>
  <c r="Q58" i="145"/>
  <c r="Q58" i="150"/>
  <c r="Q58" i="163"/>
  <c r="Q58" i="144"/>
  <c r="Q54" i="144"/>
  <c r="Q55" i="144" s="1"/>
  <c r="Q102" i="144" s="1"/>
  <c r="U463" i="19" s="1"/>
  <c r="U1098" i="19" s="1"/>
  <c r="R50" i="144"/>
  <c r="Q58" i="148"/>
  <c r="R50" i="148"/>
  <c r="Q54" i="148"/>
  <c r="Q55" i="148" s="1"/>
  <c r="Q103" i="148" s="1"/>
  <c r="U496" i="19" s="1"/>
  <c r="U1131" i="19" s="1"/>
  <c r="Q58" i="121"/>
  <c r="Q54" i="121"/>
  <c r="Q55" i="121" s="1"/>
  <c r="R50" i="121"/>
  <c r="O101" i="155"/>
  <c r="T551" i="19" s="1"/>
  <c r="T1186" i="19" s="1"/>
  <c r="R50" i="163"/>
  <c r="Q54" i="163"/>
  <c r="P55" i="163"/>
  <c r="Q54" i="161"/>
  <c r="R50" i="161"/>
  <c r="O69" i="161"/>
  <c r="O68" i="161" s="1"/>
  <c r="P55" i="161"/>
  <c r="G69" i="161"/>
  <c r="G68" i="161" s="1"/>
  <c r="O69" i="159"/>
  <c r="O68" i="159" s="1"/>
  <c r="Q54" i="159"/>
  <c r="R50" i="159"/>
  <c r="R54" i="160"/>
  <c r="S50" i="160"/>
  <c r="P104" i="160"/>
  <c r="U594" i="19" s="1"/>
  <c r="U1229" i="19" s="1"/>
  <c r="P105" i="160"/>
  <c r="U595" i="19" s="1"/>
  <c r="U1230" i="19" s="1"/>
  <c r="P102" i="160"/>
  <c r="U592" i="19" s="1"/>
  <c r="U1227" i="19" s="1"/>
  <c r="P103" i="160"/>
  <c r="U593" i="19" s="1"/>
  <c r="U1228" i="19" s="1"/>
  <c r="P106" i="160"/>
  <c r="U596" i="19" s="1"/>
  <c r="U1231" i="19" s="1"/>
  <c r="P55" i="159"/>
  <c r="Q55" i="160"/>
  <c r="P55" i="157"/>
  <c r="O69" i="157"/>
  <c r="O68" i="157" s="1"/>
  <c r="R50" i="157"/>
  <c r="Q54" i="157"/>
  <c r="S50" i="155"/>
  <c r="R54" i="155"/>
  <c r="Q55" i="155"/>
  <c r="Q54" i="154"/>
  <c r="R50" i="154"/>
  <c r="P55" i="154"/>
  <c r="O105" i="154"/>
  <c r="T547" i="19" s="1"/>
  <c r="T1182" i="19" s="1"/>
  <c r="O106" i="154"/>
  <c r="T548" i="19" s="1"/>
  <c r="T1183" i="19" s="1"/>
  <c r="O103" i="154"/>
  <c r="T545" i="19" s="1"/>
  <c r="T1180" i="19" s="1"/>
  <c r="O104" i="154"/>
  <c r="T546" i="19" s="1"/>
  <c r="T1181" i="19" s="1"/>
  <c r="O102" i="154"/>
  <c r="T544" i="19" s="1"/>
  <c r="T1179" i="19" s="1"/>
  <c r="Q54" i="153"/>
  <c r="R50" i="153"/>
  <c r="P55" i="153"/>
  <c r="G101" i="145"/>
  <c r="K470" i="19" s="1"/>
  <c r="K1105" i="19" s="1"/>
  <c r="Q55" i="152"/>
  <c r="P104" i="152"/>
  <c r="U530" i="19" s="1"/>
  <c r="U1165" i="19" s="1"/>
  <c r="P105" i="152"/>
  <c r="U531" i="19" s="1"/>
  <c r="U1166" i="19" s="1"/>
  <c r="P102" i="152"/>
  <c r="U528" i="19" s="1"/>
  <c r="U1163" i="19" s="1"/>
  <c r="P103" i="152"/>
  <c r="U529" i="19" s="1"/>
  <c r="U1164" i="19" s="1"/>
  <c r="P106" i="152"/>
  <c r="U532" i="19" s="1"/>
  <c r="U1167" i="19" s="1"/>
  <c r="R54" i="152"/>
  <c r="S50" i="152"/>
  <c r="Q54" i="151"/>
  <c r="R50" i="151"/>
  <c r="P55" i="151"/>
  <c r="P55" i="150"/>
  <c r="O105" i="150"/>
  <c r="S514" i="19" s="1"/>
  <c r="S1149" i="19" s="1"/>
  <c r="O106" i="150"/>
  <c r="S515" i="19" s="1"/>
  <c r="S1150" i="19" s="1"/>
  <c r="O103" i="150"/>
  <c r="S512" i="19" s="1"/>
  <c r="S1147" i="19" s="1"/>
  <c r="O104" i="150"/>
  <c r="S513" i="19" s="1"/>
  <c r="S1148" i="19" s="1"/>
  <c r="O102" i="150"/>
  <c r="S511" i="19" s="1"/>
  <c r="S1146" i="19" s="1"/>
  <c r="Q54" i="150"/>
  <c r="R50" i="150"/>
  <c r="P55" i="149"/>
  <c r="O69" i="149"/>
  <c r="O68" i="149" s="1"/>
  <c r="G69" i="149"/>
  <c r="G68" i="149" s="1"/>
  <c r="Q54" i="149"/>
  <c r="R50" i="149"/>
  <c r="Q54" i="147"/>
  <c r="R50" i="147"/>
  <c r="P55" i="147"/>
  <c r="O69" i="147"/>
  <c r="O68" i="147" s="1"/>
  <c r="Q54" i="145"/>
  <c r="R50" i="145"/>
  <c r="P55" i="145"/>
  <c r="O69" i="145"/>
  <c r="O68" i="145" s="1"/>
  <c r="Q54" i="143"/>
  <c r="R50" i="143"/>
  <c r="P55" i="143"/>
  <c r="R54" i="142"/>
  <c r="S50" i="142"/>
  <c r="P103" i="142"/>
  <c r="T448" i="19" s="1"/>
  <c r="T1083" i="19" s="1"/>
  <c r="P106" i="142"/>
  <c r="T451" i="19" s="1"/>
  <c r="T1086" i="19" s="1"/>
  <c r="P105" i="142"/>
  <c r="T450" i="19" s="1"/>
  <c r="T1085" i="19" s="1"/>
  <c r="P104" i="142"/>
  <c r="T449" i="19" s="1"/>
  <c r="T1084" i="19" s="1"/>
  <c r="P102" i="142"/>
  <c r="T447" i="19" s="1"/>
  <c r="T1082" i="19" s="1"/>
  <c r="Q55" i="142"/>
  <c r="Q54" i="141"/>
  <c r="R50" i="141"/>
  <c r="P55" i="141"/>
  <c r="O104" i="140"/>
  <c r="S433" i="19" s="1"/>
  <c r="S1068" i="19" s="1"/>
  <c r="O102" i="140"/>
  <c r="S431" i="19" s="1"/>
  <c r="S1066" i="19" s="1"/>
  <c r="O105" i="140"/>
  <c r="S434" i="19" s="1"/>
  <c r="S1069" i="19" s="1"/>
  <c r="O106" i="140"/>
  <c r="S435" i="19" s="1"/>
  <c r="S1070" i="19" s="1"/>
  <c r="O103" i="140"/>
  <c r="S432" i="19" s="1"/>
  <c r="S1067" i="19" s="1"/>
  <c r="R54" i="140"/>
  <c r="S50" i="140"/>
  <c r="Q55" i="140"/>
  <c r="G83" i="137"/>
  <c r="G101" i="137" s="1"/>
  <c r="P55" i="139"/>
  <c r="Q54" i="139"/>
  <c r="R50" i="139"/>
  <c r="P104" i="138"/>
  <c r="S416" i="19" s="1"/>
  <c r="S1051" i="19" s="1"/>
  <c r="P105" i="138"/>
  <c r="S417" i="19" s="1"/>
  <c r="S1052" i="19" s="1"/>
  <c r="P102" i="138"/>
  <c r="S414" i="19" s="1"/>
  <c r="S1049" i="19" s="1"/>
  <c r="P103" i="138"/>
  <c r="S415" i="19" s="1"/>
  <c r="S1050" i="19" s="1"/>
  <c r="P106" i="138"/>
  <c r="S418" i="19" s="1"/>
  <c r="S1053" i="19" s="1"/>
  <c r="R54" i="138"/>
  <c r="S50" i="138"/>
  <c r="Q55" i="138"/>
  <c r="O105" i="137"/>
  <c r="O106" i="137"/>
  <c r="O103" i="137"/>
  <c r="O104" i="137"/>
  <c r="O102" i="137"/>
  <c r="O70" i="137"/>
  <c r="O72" i="137" s="1"/>
  <c r="O83" i="137" s="1"/>
  <c r="O101" i="137" s="1"/>
  <c r="O69" i="137"/>
  <c r="O68" i="137" s="1"/>
  <c r="P59" i="137"/>
  <c r="P63" i="137" s="1"/>
  <c r="P65" i="137" s="1"/>
  <c r="P67" i="137" s="1"/>
  <c r="P55" i="137"/>
  <c r="Q54" i="137"/>
  <c r="R50" i="137"/>
  <c r="H92" i="137"/>
  <c r="G69" i="136"/>
  <c r="G68" i="136" s="1"/>
  <c r="Q54" i="136"/>
  <c r="R50" i="136"/>
  <c r="O69" i="136"/>
  <c r="O68" i="136" s="1"/>
  <c r="P55" i="136"/>
  <c r="P102" i="135"/>
  <c r="S398" i="19" s="1"/>
  <c r="S1033" i="19" s="1"/>
  <c r="P103" i="135"/>
  <c r="S399" i="19" s="1"/>
  <c r="S1034" i="19" s="1"/>
  <c r="P106" i="135"/>
  <c r="S402" i="19" s="1"/>
  <c r="S1037" i="19" s="1"/>
  <c r="P104" i="135"/>
  <c r="S400" i="19" s="1"/>
  <c r="S1035" i="19" s="1"/>
  <c r="P105" i="135"/>
  <c r="S401" i="19" s="1"/>
  <c r="S1036" i="19" s="1"/>
  <c r="Q55" i="135"/>
  <c r="R54" i="135"/>
  <c r="S50" i="135"/>
  <c r="R50" i="134"/>
  <c r="Q54" i="134"/>
  <c r="G69" i="134"/>
  <c r="G68" i="134" s="1"/>
  <c r="P55" i="134"/>
  <c r="O69" i="134"/>
  <c r="O68" i="134" s="1"/>
  <c r="O104" i="133"/>
  <c r="R384" i="19" s="1"/>
  <c r="R1019" i="19" s="1"/>
  <c r="O102" i="133"/>
  <c r="R382" i="19" s="1"/>
  <c r="R1017" i="19" s="1"/>
  <c r="O105" i="133"/>
  <c r="R385" i="19" s="1"/>
  <c r="R1020" i="19" s="1"/>
  <c r="O106" i="133"/>
  <c r="R386" i="19" s="1"/>
  <c r="R1021" i="19" s="1"/>
  <c r="O103" i="133"/>
  <c r="R383" i="19" s="1"/>
  <c r="R1018" i="19" s="1"/>
  <c r="Q54" i="133"/>
  <c r="R50" i="133"/>
  <c r="P55" i="133"/>
  <c r="Q69" i="132"/>
  <c r="Q68" i="132" s="1"/>
  <c r="G101" i="132"/>
  <c r="J373" i="19" s="1"/>
  <c r="J1008" i="19" s="1"/>
  <c r="P102" i="131"/>
  <c r="S366" i="19" s="1"/>
  <c r="S1001" i="19" s="1"/>
  <c r="P103" i="131"/>
  <c r="S367" i="19" s="1"/>
  <c r="S1002" i="19" s="1"/>
  <c r="P106" i="131"/>
  <c r="S370" i="19" s="1"/>
  <c r="S1005" i="19" s="1"/>
  <c r="P104" i="131"/>
  <c r="S368" i="19" s="1"/>
  <c r="S1003" i="19" s="1"/>
  <c r="P105" i="131"/>
  <c r="S369" i="19" s="1"/>
  <c r="S1004" i="19" s="1"/>
  <c r="R54" i="131"/>
  <c r="S50" i="131"/>
  <c r="Q55" i="131"/>
  <c r="P55" i="130"/>
  <c r="R50" i="130"/>
  <c r="Q54" i="130"/>
  <c r="P55" i="129"/>
  <c r="O103" i="129"/>
  <c r="R351" i="19" s="1"/>
  <c r="R986" i="19" s="1"/>
  <c r="O104" i="129"/>
  <c r="R352" i="19" s="1"/>
  <c r="R987" i="19" s="1"/>
  <c r="O102" i="129"/>
  <c r="R350" i="19" s="1"/>
  <c r="R985" i="19" s="1"/>
  <c r="O105" i="129"/>
  <c r="R353" i="19" s="1"/>
  <c r="R988" i="19" s="1"/>
  <c r="O106" i="129"/>
  <c r="R354" i="19" s="1"/>
  <c r="R989" i="19" s="1"/>
  <c r="Q54" i="129"/>
  <c r="R50" i="129"/>
  <c r="Q54" i="128"/>
  <c r="R50" i="128"/>
  <c r="P55" i="128"/>
  <c r="O101" i="126"/>
  <c r="Q324" i="19" s="1"/>
  <c r="Q959" i="19" s="1"/>
  <c r="P101" i="122"/>
  <c r="O101" i="118"/>
  <c r="P55" i="127"/>
  <c r="O105" i="127"/>
  <c r="R337" i="19" s="1"/>
  <c r="R972" i="19" s="1"/>
  <c r="O106" i="127"/>
  <c r="R338" i="19" s="1"/>
  <c r="R973" i="19" s="1"/>
  <c r="O103" i="127"/>
  <c r="R335" i="19" s="1"/>
  <c r="R970" i="19" s="1"/>
  <c r="O104" i="127"/>
  <c r="R336" i="19" s="1"/>
  <c r="R971" i="19" s="1"/>
  <c r="O102" i="127"/>
  <c r="R334" i="19" s="1"/>
  <c r="R969" i="19" s="1"/>
  <c r="Q54" i="127"/>
  <c r="R50" i="127"/>
  <c r="R54" i="126"/>
  <c r="S50" i="126"/>
  <c r="Q55" i="126"/>
  <c r="O104" i="125"/>
  <c r="Q319" i="19" s="1"/>
  <c r="Q954" i="19" s="1"/>
  <c r="O102" i="125"/>
  <c r="Q317" i="19" s="1"/>
  <c r="Q952" i="19" s="1"/>
  <c r="O105" i="125"/>
  <c r="Q320" i="19" s="1"/>
  <c r="Q955" i="19" s="1"/>
  <c r="O106" i="125"/>
  <c r="Q321" i="19" s="1"/>
  <c r="Q956" i="19" s="1"/>
  <c r="O103" i="125"/>
  <c r="Q318" i="19" s="1"/>
  <c r="Q953" i="19" s="1"/>
  <c r="Q54" i="125"/>
  <c r="R50" i="125"/>
  <c r="P55" i="125"/>
  <c r="Q54" i="124"/>
  <c r="R50" i="124"/>
  <c r="P55" i="124"/>
  <c r="O69" i="124"/>
  <c r="O68" i="124" s="1"/>
  <c r="P55" i="123"/>
  <c r="Q54" i="123"/>
  <c r="R50" i="123"/>
  <c r="O105" i="123"/>
  <c r="O106" i="123"/>
  <c r="O103" i="123"/>
  <c r="O102" i="123"/>
  <c r="O104" i="123"/>
  <c r="Q69" i="122"/>
  <c r="Q68" i="122" s="1"/>
  <c r="G101" i="120"/>
  <c r="Q54" i="120"/>
  <c r="R50" i="120"/>
  <c r="O69" i="120"/>
  <c r="O68" i="120" s="1"/>
  <c r="P55" i="120"/>
  <c r="O104" i="119"/>
  <c r="O105" i="119"/>
  <c r="O103" i="119"/>
  <c r="O106" i="119"/>
  <c r="O102" i="119"/>
  <c r="Q54" i="119"/>
  <c r="R50" i="119"/>
  <c r="P55" i="119"/>
  <c r="R54" i="118"/>
  <c r="S50" i="118"/>
  <c r="Q55" i="118"/>
  <c r="R54" i="117"/>
  <c r="S50" i="117"/>
  <c r="Q55" i="117"/>
  <c r="P103" i="117"/>
  <c r="P106" i="117"/>
  <c r="P104" i="117"/>
  <c r="P105" i="117"/>
  <c r="P102" i="117"/>
  <c r="Q54" i="116"/>
  <c r="R50" i="116"/>
  <c r="P55" i="116"/>
  <c r="G104" i="115"/>
  <c r="I303" i="19" s="1"/>
  <c r="I938" i="19" s="1"/>
  <c r="G102" i="115"/>
  <c r="I301" i="19" s="1"/>
  <c r="I936" i="19" s="1"/>
  <c r="G105" i="115"/>
  <c r="I304" i="19" s="1"/>
  <c r="I939" i="19" s="1"/>
  <c r="G106" i="115"/>
  <c r="I305" i="19" s="1"/>
  <c r="I940" i="19" s="1"/>
  <c r="G103" i="115"/>
  <c r="I302" i="19" s="1"/>
  <c r="I937" i="19" s="1"/>
  <c r="Q54" i="115"/>
  <c r="R50" i="115"/>
  <c r="P55" i="115"/>
  <c r="O101" i="110"/>
  <c r="P147" i="19" s="1"/>
  <c r="P782" i="19" s="1"/>
  <c r="R54" i="114"/>
  <c r="S50" i="114"/>
  <c r="P104" i="114"/>
  <c r="Q174" i="19" s="1"/>
  <c r="Q809" i="19" s="1"/>
  <c r="P105" i="114"/>
  <c r="Q175" i="19" s="1"/>
  <c r="Q810" i="19" s="1"/>
  <c r="P102" i="114"/>
  <c r="Q172" i="19" s="1"/>
  <c r="Q807" i="19" s="1"/>
  <c r="P103" i="114"/>
  <c r="Q173" i="19" s="1"/>
  <c r="Q808" i="19" s="1"/>
  <c r="P106" i="114"/>
  <c r="Q176" i="19" s="1"/>
  <c r="Q811" i="19" s="1"/>
  <c r="Q55" i="114"/>
  <c r="O69" i="113"/>
  <c r="O68" i="113" s="1"/>
  <c r="P55" i="113"/>
  <c r="Q54" i="113"/>
  <c r="R50" i="113"/>
  <c r="G69" i="113"/>
  <c r="G68" i="113" s="1"/>
  <c r="Q54" i="112"/>
  <c r="R50" i="112"/>
  <c r="P55" i="112"/>
  <c r="G69" i="111"/>
  <c r="G68" i="111" s="1"/>
  <c r="P55" i="111"/>
  <c r="O69" i="111"/>
  <c r="O68" i="111" s="1"/>
  <c r="Q54" i="111"/>
  <c r="R50" i="111"/>
  <c r="R54" i="110"/>
  <c r="S50" i="110"/>
  <c r="R50" i="109"/>
  <c r="Q54" i="109"/>
  <c r="Q55" i="110"/>
  <c r="P55" i="109"/>
  <c r="Q54" i="108"/>
  <c r="R50" i="108"/>
  <c r="P55" i="108"/>
  <c r="O103" i="108"/>
  <c r="P221" i="19" s="1"/>
  <c r="P856" i="19" s="1"/>
  <c r="O104" i="108"/>
  <c r="P222" i="19" s="1"/>
  <c r="P857" i="19" s="1"/>
  <c r="O106" i="108"/>
  <c r="P224" i="19" s="1"/>
  <c r="P859" i="19" s="1"/>
  <c r="O102" i="108"/>
  <c r="P220" i="19" s="1"/>
  <c r="P855" i="19" s="1"/>
  <c r="O105" i="108"/>
  <c r="P223" i="19" s="1"/>
  <c r="P858" i="19" s="1"/>
  <c r="Q54" i="107"/>
  <c r="R50" i="107"/>
  <c r="P55" i="107"/>
  <c r="O69" i="107"/>
  <c r="O68" i="107" s="1"/>
  <c r="G69" i="107"/>
  <c r="G68" i="107" s="1"/>
  <c r="P55" i="106"/>
  <c r="O105" i="106"/>
  <c r="P207" i="19" s="1"/>
  <c r="P842" i="19" s="1"/>
  <c r="O106" i="106"/>
  <c r="P208" i="19" s="1"/>
  <c r="P843" i="19" s="1"/>
  <c r="O102" i="106"/>
  <c r="P204" i="19" s="1"/>
  <c r="P839" i="19" s="1"/>
  <c r="O103" i="106"/>
  <c r="P205" i="19" s="1"/>
  <c r="P840" i="19" s="1"/>
  <c r="O104" i="106"/>
  <c r="P206" i="19" s="1"/>
  <c r="P841" i="19" s="1"/>
  <c r="Q54" i="106"/>
  <c r="R50" i="106"/>
  <c r="Q55" i="105"/>
  <c r="P102" i="105"/>
  <c r="Q188" i="19" s="1"/>
  <c r="Q823" i="19" s="1"/>
  <c r="P103" i="105"/>
  <c r="Q189" i="19" s="1"/>
  <c r="Q824" i="19" s="1"/>
  <c r="P106" i="105"/>
  <c r="Q192" i="19" s="1"/>
  <c r="Q827" i="19" s="1"/>
  <c r="P105" i="105"/>
  <c r="Q191" i="19" s="1"/>
  <c r="Q826" i="19" s="1"/>
  <c r="P104" i="105"/>
  <c r="Q190" i="19" s="1"/>
  <c r="Q825" i="19" s="1"/>
  <c r="R54" i="105"/>
  <c r="S50" i="105"/>
  <c r="R54" i="104"/>
  <c r="S50" i="104"/>
  <c r="P104" i="104"/>
  <c r="Q158" i="19" s="1"/>
  <c r="Q793" i="19" s="1"/>
  <c r="P102" i="104"/>
  <c r="Q156" i="19" s="1"/>
  <c r="Q791" i="19" s="1"/>
  <c r="P103" i="104"/>
  <c r="Q157" i="19" s="1"/>
  <c r="Q792" i="19" s="1"/>
  <c r="P106" i="104"/>
  <c r="Q160" i="19" s="1"/>
  <c r="Q795" i="19" s="1"/>
  <c r="P105" i="104"/>
  <c r="Q159" i="19" s="1"/>
  <c r="Q794" i="19" s="1"/>
  <c r="Q55" i="104"/>
  <c r="R50" i="103"/>
  <c r="Q54" i="103"/>
  <c r="P55" i="103"/>
  <c r="Q54" i="102"/>
  <c r="R50" i="102"/>
  <c r="P55" i="102"/>
  <c r="P106" i="101"/>
  <c r="P127" i="19" s="1"/>
  <c r="P105" i="101"/>
  <c r="P126" i="19" s="1"/>
  <c r="P104" i="101"/>
  <c r="P125" i="19" s="1"/>
  <c r="P102" i="101"/>
  <c r="P123" i="19" s="1"/>
  <c r="P103" i="101"/>
  <c r="P124" i="19" s="1"/>
  <c r="Q55" i="101"/>
  <c r="G105" i="101"/>
  <c r="G126" i="19" s="1"/>
  <c r="G106" i="101"/>
  <c r="G127" i="19" s="1"/>
  <c r="G103" i="101"/>
  <c r="G124" i="19" s="1"/>
  <c r="G104" i="101"/>
  <c r="G125" i="19" s="1"/>
  <c r="G102" i="101"/>
  <c r="G123" i="19" s="1"/>
  <c r="R54" i="101"/>
  <c r="S50" i="101"/>
  <c r="Q55" i="100"/>
  <c r="S50" i="100"/>
  <c r="R54" i="100"/>
  <c r="Q55" i="99"/>
  <c r="P104" i="99"/>
  <c r="P109" i="19" s="1"/>
  <c r="P105" i="99"/>
  <c r="P110" i="19" s="1"/>
  <c r="P102" i="99"/>
  <c r="P107" i="19" s="1"/>
  <c r="P103" i="99"/>
  <c r="P108" i="19" s="1"/>
  <c r="P106" i="99"/>
  <c r="P111" i="19" s="1"/>
  <c r="R54" i="99"/>
  <c r="S50" i="99"/>
  <c r="U50" i="98"/>
  <c r="T54" i="98"/>
  <c r="G69" i="98"/>
  <c r="G68" i="98" s="1"/>
  <c r="S55" i="98"/>
  <c r="R69" i="98"/>
  <c r="R68" i="98" s="1"/>
  <c r="G102" i="97"/>
  <c r="G91" i="19" s="1"/>
  <c r="G726" i="19" s="1"/>
  <c r="G105" i="97"/>
  <c r="G94" i="19" s="1"/>
  <c r="G729" i="19" s="1"/>
  <c r="G106" i="97"/>
  <c r="G95" i="19" s="1"/>
  <c r="G730" i="19" s="1"/>
  <c r="G103" i="97"/>
  <c r="G92" i="19" s="1"/>
  <c r="G727" i="19" s="1"/>
  <c r="G104" i="97"/>
  <c r="G93" i="19" s="1"/>
  <c r="G728" i="19" s="1"/>
  <c r="R54" i="97"/>
  <c r="S50" i="97"/>
  <c r="Q55" i="97"/>
  <c r="P103" i="97"/>
  <c r="P92" i="19" s="1"/>
  <c r="P727" i="19" s="1"/>
  <c r="P106" i="97"/>
  <c r="P95" i="19" s="1"/>
  <c r="P730" i="19" s="1"/>
  <c r="P104" i="97"/>
  <c r="P93" i="19" s="1"/>
  <c r="P728" i="19" s="1"/>
  <c r="P105" i="97"/>
  <c r="P94" i="19" s="1"/>
  <c r="P729" i="19" s="1"/>
  <c r="P102" i="97"/>
  <c r="P91" i="19" s="1"/>
  <c r="P726" i="19" s="1"/>
  <c r="Q54" i="96"/>
  <c r="R50" i="96"/>
  <c r="P55" i="96"/>
  <c r="O69" i="96"/>
  <c r="O68" i="96" s="1"/>
  <c r="G69" i="96"/>
  <c r="G68" i="96" s="1"/>
  <c r="Q54" i="95"/>
  <c r="R50" i="95"/>
  <c r="P55" i="95"/>
  <c r="Q54" i="94"/>
  <c r="R50" i="94"/>
  <c r="P55" i="94"/>
  <c r="Q54" i="93"/>
  <c r="R50" i="93"/>
  <c r="P55" i="93"/>
  <c r="G101" i="92"/>
  <c r="G50" i="19" s="1"/>
  <c r="Q54" i="92"/>
  <c r="R50" i="92"/>
  <c r="R58" i="92" s="1"/>
  <c r="P55" i="92"/>
  <c r="L50" i="89"/>
  <c r="L58" i="89" s="1"/>
  <c r="Q103" i="156" l="1"/>
  <c r="V561" i="19" s="1"/>
  <c r="V1196" i="19" s="1"/>
  <c r="S50" i="122"/>
  <c r="R58" i="122"/>
  <c r="R54" i="122"/>
  <c r="R55" i="122" s="1"/>
  <c r="I285" i="19"/>
  <c r="I920" i="19" s="1"/>
  <c r="I293" i="19"/>
  <c r="I928" i="19" s="1"/>
  <c r="I286" i="19"/>
  <c r="I921" i="19" s="1"/>
  <c r="I294" i="19"/>
  <c r="I929" i="19" s="1"/>
  <c r="I287" i="19"/>
  <c r="I922" i="19" s="1"/>
  <c r="I295" i="19"/>
  <c r="I930" i="19" s="1"/>
  <c r="I289" i="19"/>
  <c r="I924" i="19" s="1"/>
  <c r="I297" i="19"/>
  <c r="I932" i="19" s="1"/>
  <c r="I288" i="19"/>
  <c r="I923" i="19" s="1"/>
  <c r="I296" i="19"/>
  <c r="I931" i="19" s="1"/>
  <c r="I269" i="19"/>
  <c r="I904" i="19" s="1"/>
  <c r="I277" i="19"/>
  <c r="I912" i="19" s="1"/>
  <c r="I270" i="19"/>
  <c r="I905" i="19" s="1"/>
  <c r="I278" i="19"/>
  <c r="I913" i="19" s="1"/>
  <c r="I271" i="19"/>
  <c r="I906" i="19" s="1"/>
  <c r="I279" i="19"/>
  <c r="I914" i="19" s="1"/>
  <c r="I273" i="19"/>
  <c r="I908" i="19" s="1"/>
  <c r="I281" i="19"/>
  <c r="I916" i="19" s="1"/>
  <c r="I272" i="19"/>
  <c r="I907" i="19" s="1"/>
  <c r="I280" i="19"/>
  <c r="I915" i="19" s="1"/>
  <c r="I253" i="19"/>
  <c r="I888" i="19" s="1"/>
  <c r="I261" i="19"/>
  <c r="I896" i="19" s="1"/>
  <c r="I254" i="19"/>
  <c r="I889" i="19" s="1"/>
  <c r="I262" i="19"/>
  <c r="I897" i="19" s="1"/>
  <c r="I255" i="19"/>
  <c r="I890" i="19" s="1"/>
  <c r="I263" i="19"/>
  <c r="I898" i="19" s="1"/>
  <c r="I257" i="19"/>
  <c r="I892" i="19" s="1"/>
  <c r="I265" i="19"/>
  <c r="I900" i="19" s="1"/>
  <c r="I256" i="19"/>
  <c r="I891" i="19" s="1"/>
  <c r="I264" i="19"/>
  <c r="I899" i="19" s="1"/>
  <c r="I241" i="19"/>
  <c r="I876" i="19" s="1"/>
  <c r="I249" i="19"/>
  <c r="I884" i="19" s="1"/>
  <c r="I237" i="19"/>
  <c r="I872" i="19" s="1"/>
  <c r="I245" i="19"/>
  <c r="I880" i="19" s="1"/>
  <c r="I238" i="19"/>
  <c r="I873" i="19" s="1"/>
  <c r="I246" i="19"/>
  <c r="I881" i="19" s="1"/>
  <c r="I239" i="19"/>
  <c r="I874" i="19" s="1"/>
  <c r="I247" i="19"/>
  <c r="I882" i="19" s="1"/>
  <c r="I240" i="19"/>
  <c r="I875" i="19" s="1"/>
  <c r="I248" i="19"/>
  <c r="I883" i="19" s="1"/>
  <c r="Q106" i="156"/>
  <c r="V564" i="19" s="1"/>
  <c r="V1199" i="19" s="1"/>
  <c r="Q105" i="156"/>
  <c r="V563" i="19" s="1"/>
  <c r="V1198" i="19" s="1"/>
  <c r="Q104" i="156"/>
  <c r="V562" i="19" s="1"/>
  <c r="V1197" i="19" s="1"/>
  <c r="Q104" i="144"/>
  <c r="U465" i="19" s="1"/>
  <c r="U1100" i="19" s="1"/>
  <c r="Q106" i="148"/>
  <c r="U499" i="19" s="1"/>
  <c r="U1134" i="19" s="1"/>
  <c r="Q105" i="158"/>
  <c r="V579" i="19" s="1"/>
  <c r="V1214" i="19" s="1"/>
  <c r="Q106" i="144"/>
  <c r="U467" i="19" s="1"/>
  <c r="U1102" i="19" s="1"/>
  <c r="Q103" i="144"/>
  <c r="U464" i="19" s="1"/>
  <c r="U1099" i="19" s="1"/>
  <c r="Q105" i="148"/>
  <c r="U498" i="19" s="1"/>
  <c r="U1133" i="19" s="1"/>
  <c r="Q102" i="158"/>
  <c r="V576" i="19" s="1"/>
  <c r="V1211" i="19" s="1"/>
  <c r="Q105" i="144"/>
  <c r="U466" i="19" s="1"/>
  <c r="U1101" i="19" s="1"/>
  <c r="Q104" i="148"/>
  <c r="U497" i="19" s="1"/>
  <c r="U1132" i="19" s="1"/>
  <c r="Q102" i="148"/>
  <c r="U495" i="19" s="1"/>
  <c r="U1130" i="19" s="1"/>
  <c r="Q104" i="158"/>
  <c r="V578" i="19" s="1"/>
  <c r="V1213" i="19" s="1"/>
  <c r="Q106" i="158"/>
  <c r="V580" i="19" s="1"/>
  <c r="V1215" i="19" s="1"/>
  <c r="R58" i="94"/>
  <c r="R58" i="96"/>
  <c r="U58" i="98"/>
  <c r="S58" i="100"/>
  <c r="R58" i="103"/>
  <c r="S58" i="104"/>
  <c r="R58" i="106"/>
  <c r="S58" i="110"/>
  <c r="S58" i="114"/>
  <c r="S58" i="135"/>
  <c r="R58" i="136"/>
  <c r="R58" i="143"/>
  <c r="R58" i="147"/>
  <c r="R58" i="150"/>
  <c r="R58" i="153"/>
  <c r="S58" i="155"/>
  <c r="R58" i="161"/>
  <c r="R58" i="95"/>
  <c r="S58" i="97"/>
  <c r="S58" i="99"/>
  <c r="R58" i="102"/>
  <c r="R58" i="115"/>
  <c r="S58" i="117"/>
  <c r="S58" i="126"/>
  <c r="R58" i="128"/>
  <c r="R58" i="130"/>
  <c r="R58" i="139"/>
  <c r="R58" i="145"/>
  <c r="R58" i="149"/>
  <c r="R58" i="151"/>
  <c r="S58" i="152"/>
  <c r="S58" i="160"/>
  <c r="R58" i="121"/>
  <c r="R54" i="121"/>
  <c r="R55" i="121" s="1"/>
  <c r="S50" i="121"/>
  <c r="R58" i="144"/>
  <c r="S50" i="144"/>
  <c r="R54" i="144"/>
  <c r="R55" i="144" s="1"/>
  <c r="R106" i="144" s="1"/>
  <c r="V467" i="19" s="1"/>
  <c r="V1102" i="19" s="1"/>
  <c r="R58" i="162"/>
  <c r="S50" i="162"/>
  <c r="R54" i="162"/>
  <c r="R55" i="162" s="1"/>
  <c r="Q103" i="146"/>
  <c r="U480" i="19" s="1"/>
  <c r="U1115" i="19" s="1"/>
  <c r="Q106" i="146"/>
  <c r="U483" i="19" s="1"/>
  <c r="U1118" i="19" s="1"/>
  <c r="Q104" i="146"/>
  <c r="U481" i="19" s="1"/>
  <c r="U1116" i="19" s="1"/>
  <c r="Q102" i="146"/>
  <c r="U479" i="19" s="1"/>
  <c r="U1114" i="19" s="1"/>
  <c r="Q105" i="146"/>
  <c r="U482" i="19" s="1"/>
  <c r="U1117" i="19" s="1"/>
  <c r="S58" i="101"/>
  <c r="S58" i="105"/>
  <c r="R58" i="107"/>
  <c r="R58" i="108"/>
  <c r="R58" i="111"/>
  <c r="R58" i="112"/>
  <c r="S58" i="118"/>
  <c r="R58" i="119"/>
  <c r="R58" i="123"/>
  <c r="R58" i="124"/>
  <c r="R58" i="133"/>
  <c r="R58" i="137"/>
  <c r="R57" i="137"/>
  <c r="S58" i="138"/>
  <c r="S58" i="140"/>
  <c r="R58" i="141"/>
  <c r="R58" i="154"/>
  <c r="Q102" i="121"/>
  <c r="Q104" i="121"/>
  <c r="Q105" i="121"/>
  <c r="Q106" i="121"/>
  <c r="Q103" i="121"/>
  <c r="R58" i="148"/>
  <c r="R54" i="148"/>
  <c r="R55" i="148" s="1"/>
  <c r="R102" i="148" s="1"/>
  <c r="V495" i="19" s="1"/>
  <c r="V1130" i="19" s="1"/>
  <c r="S50" i="148"/>
  <c r="R58" i="156"/>
  <c r="R54" i="156"/>
  <c r="R55" i="156" s="1"/>
  <c r="R106" i="156" s="1"/>
  <c r="W564" i="19" s="1"/>
  <c r="W1199" i="19" s="1"/>
  <c r="S50" i="156"/>
  <c r="G20" i="93"/>
  <c r="H14" i="93"/>
  <c r="D74" i="93"/>
  <c r="G29" i="93"/>
  <c r="G31" i="93" s="1"/>
  <c r="Q104" i="162"/>
  <c r="V610" i="19" s="1"/>
  <c r="V1245" i="19" s="1"/>
  <c r="Q102" i="162"/>
  <c r="V608" i="19" s="1"/>
  <c r="V1243" i="19" s="1"/>
  <c r="Q106" i="162"/>
  <c r="V612" i="19" s="1"/>
  <c r="V1247" i="19" s="1"/>
  <c r="Q105" i="162"/>
  <c r="V611" i="19" s="1"/>
  <c r="V1246" i="19" s="1"/>
  <c r="Q103" i="162"/>
  <c r="V609" i="19" s="1"/>
  <c r="V1244" i="19" s="1"/>
  <c r="R58" i="146"/>
  <c r="R54" i="146"/>
  <c r="R55" i="146" s="1"/>
  <c r="S50" i="146"/>
  <c r="R58" i="93"/>
  <c r="R58" i="109"/>
  <c r="R58" i="113"/>
  <c r="R58" i="116"/>
  <c r="R58" i="120"/>
  <c r="R58" i="125"/>
  <c r="R58" i="127"/>
  <c r="R58" i="129"/>
  <c r="S58" i="131"/>
  <c r="R58" i="134"/>
  <c r="S58" i="142"/>
  <c r="R58" i="157"/>
  <c r="R58" i="159"/>
  <c r="R58" i="163"/>
  <c r="R58" i="158"/>
  <c r="R54" i="158"/>
  <c r="R55" i="158" s="1"/>
  <c r="R104" i="158" s="1"/>
  <c r="W578" i="19" s="1"/>
  <c r="W1213" i="19" s="1"/>
  <c r="S50" i="158"/>
  <c r="R58" i="132"/>
  <c r="S50" i="132"/>
  <c r="R54" i="132"/>
  <c r="R55" i="132" s="1"/>
  <c r="G29" i="94"/>
  <c r="G31" i="94" s="1"/>
  <c r="D74" i="94"/>
  <c r="H14" i="94"/>
  <c r="G20" i="94"/>
  <c r="G84" i="137"/>
  <c r="O101" i="163"/>
  <c r="T615" i="19" s="1"/>
  <c r="T1250" i="19" s="1"/>
  <c r="O101" i="161"/>
  <c r="T599" i="19" s="1"/>
  <c r="T1234" i="19" s="1"/>
  <c r="O101" i="159"/>
  <c r="T583" i="19" s="1"/>
  <c r="T1218" i="19" s="1"/>
  <c r="O101" i="157"/>
  <c r="T567" i="19" s="1"/>
  <c r="T1202" i="19" s="1"/>
  <c r="G101" i="157"/>
  <c r="L567" i="19" s="1"/>
  <c r="L1202" i="19" s="1"/>
  <c r="P101" i="155"/>
  <c r="U551" i="19" s="1"/>
  <c r="U1186" i="19" s="1"/>
  <c r="Q55" i="163"/>
  <c r="R54" i="163"/>
  <c r="S50" i="163"/>
  <c r="R54" i="161"/>
  <c r="S50" i="161"/>
  <c r="Q55" i="161"/>
  <c r="P69" i="161"/>
  <c r="P68" i="161" s="1"/>
  <c r="P69" i="159"/>
  <c r="P68" i="159" s="1"/>
  <c r="R55" i="160"/>
  <c r="Q55" i="159"/>
  <c r="Q103" i="160"/>
  <c r="V593" i="19" s="1"/>
  <c r="V1228" i="19" s="1"/>
  <c r="Q104" i="160"/>
  <c r="V594" i="19" s="1"/>
  <c r="V1229" i="19" s="1"/>
  <c r="Q102" i="160"/>
  <c r="V592" i="19" s="1"/>
  <c r="V1227" i="19" s="1"/>
  <c r="Q105" i="160"/>
  <c r="V595" i="19" s="1"/>
  <c r="V1230" i="19" s="1"/>
  <c r="Q106" i="160"/>
  <c r="V596" i="19" s="1"/>
  <c r="V1231" i="19" s="1"/>
  <c r="S54" i="160"/>
  <c r="T50" i="160"/>
  <c r="S50" i="159"/>
  <c r="R54" i="159"/>
  <c r="G101" i="159"/>
  <c r="L583" i="19" s="1"/>
  <c r="L1218" i="19" s="1"/>
  <c r="R54" i="157"/>
  <c r="S50" i="157"/>
  <c r="Q55" i="157"/>
  <c r="P69" i="157"/>
  <c r="P68" i="157" s="1"/>
  <c r="S54" i="155"/>
  <c r="T50" i="155"/>
  <c r="R55" i="155"/>
  <c r="Q55" i="154"/>
  <c r="P102" i="154"/>
  <c r="U544" i="19" s="1"/>
  <c r="U1179" i="19" s="1"/>
  <c r="P103" i="154"/>
  <c r="U545" i="19" s="1"/>
  <c r="U1180" i="19" s="1"/>
  <c r="P106" i="154"/>
  <c r="U548" i="19" s="1"/>
  <c r="U1183" i="19" s="1"/>
  <c r="P104" i="154"/>
  <c r="U546" i="19" s="1"/>
  <c r="U1181" i="19" s="1"/>
  <c r="P105" i="154"/>
  <c r="U547" i="19" s="1"/>
  <c r="U1182" i="19" s="1"/>
  <c r="R54" i="154"/>
  <c r="S50" i="154"/>
  <c r="S50" i="153"/>
  <c r="R54" i="153"/>
  <c r="G101" i="153"/>
  <c r="L535" i="19" s="1"/>
  <c r="L1170" i="19" s="1"/>
  <c r="Q55" i="153"/>
  <c r="O101" i="151"/>
  <c r="S518" i="19" s="1"/>
  <c r="S1153" i="19" s="1"/>
  <c r="O101" i="149"/>
  <c r="S502" i="19" s="1"/>
  <c r="S1137" i="19" s="1"/>
  <c r="O101" i="147"/>
  <c r="S486" i="19" s="1"/>
  <c r="S1121" i="19" s="1"/>
  <c r="O101" i="141"/>
  <c r="S438" i="19" s="1"/>
  <c r="S1073" i="19" s="1"/>
  <c r="S54" i="152"/>
  <c r="T50" i="152"/>
  <c r="R55" i="152"/>
  <c r="Q106" i="152"/>
  <c r="V532" i="19" s="1"/>
  <c r="V1167" i="19" s="1"/>
  <c r="Q103" i="152"/>
  <c r="V529" i="19" s="1"/>
  <c r="V1164" i="19" s="1"/>
  <c r="Q104" i="152"/>
  <c r="V530" i="19" s="1"/>
  <c r="V1165" i="19" s="1"/>
  <c r="Q102" i="152"/>
  <c r="V528" i="19" s="1"/>
  <c r="V1163" i="19" s="1"/>
  <c r="Q105" i="152"/>
  <c r="V531" i="19" s="1"/>
  <c r="V1166" i="19" s="1"/>
  <c r="G101" i="151"/>
  <c r="K518" i="19" s="1"/>
  <c r="K1153" i="19" s="1"/>
  <c r="R54" i="151"/>
  <c r="S50" i="151"/>
  <c r="Q55" i="151"/>
  <c r="R54" i="150"/>
  <c r="S50" i="150"/>
  <c r="Q55" i="150"/>
  <c r="P102" i="150"/>
  <c r="T511" i="19" s="1"/>
  <c r="T1146" i="19" s="1"/>
  <c r="P103" i="150"/>
  <c r="T512" i="19" s="1"/>
  <c r="T1147" i="19" s="1"/>
  <c r="P106" i="150"/>
  <c r="T515" i="19" s="1"/>
  <c r="T1150" i="19" s="1"/>
  <c r="P104" i="150"/>
  <c r="T513" i="19" s="1"/>
  <c r="T1148" i="19" s="1"/>
  <c r="P105" i="150"/>
  <c r="T514" i="19" s="1"/>
  <c r="T1149" i="19" s="1"/>
  <c r="G101" i="147"/>
  <c r="K486" i="19" s="1"/>
  <c r="K1121" i="19" s="1"/>
  <c r="Q55" i="149"/>
  <c r="G101" i="149"/>
  <c r="K502" i="19" s="1"/>
  <c r="K1137" i="19" s="1"/>
  <c r="S50" i="149"/>
  <c r="R54" i="149"/>
  <c r="P69" i="149"/>
  <c r="P68" i="149" s="1"/>
  <c r="P69" i="147"/>
  <c r="P68" i="147" s="1"/>
  <c r="R54" i="147"/>
  <c r="S50" i="147"/>
  <c r="Q55" i="147"/>
  <c r="P69" i="145"/>
  <c r="P68" i="145" s="1"/>
  <c r="Q55" i="145"/>
  <c r="R54" i="145"/>
  <c r="S50" i="145"/>
  <c r="R54" i="143"/>
  <c r="S50" i="143"/>
  <c r="Q55" i="143"/>
  <c r="S54" i="142"/>
  <c r="T50" i="142"/>
  <c r="Q102" i="142"/>
  <c r="U447" i="19" s="1"/>
  <c r="U1082" i="19" s="1"/>
  <c r="Q105" i="142"/>
  <c r="U450" i="19" s="1"/>
  <c r="U1085" i="19" s="1"/>
  <c r="Q106" i="142"/>
  <c r="U451" i="19" s="1"/>
  <c r="U1086" i="19" s="1"/>
  <c r="Q103" i="142"/>
  <c r="U448" i="19" s="1"/>
  <c r="U1083" i="19" s="1"/>
  <c r="Q104" i="142"/>
  <c r="U449" i="19" s="1"/>
  <c r="U1084" i="19" s="1"/>
  <c r="R55" i="142"/>
  <c r="R54" i="141"/>
  <c r="S50" i="141"/>
  <c r="Q55" i="141"/>
  <c r="P104" i="140"/>
  <c r="T433" i="19" s="1"/>
  <c r="T1068" i="19" s="1"/>
  <c r="P105" i="140"/>
  <c r="T434" i="19" s="1"/>
  <c r="T1069" i="19" s="1"/>
  <c r="P102" i="140"/>
  <c r="T431" i="19" s="1"/>
  <c r="T1066" i="19" s="1"/>
  <c r="P103" i="140"/>
  <c r="T432" i="19" s="1"/>
  <c r="T1067" i="19" s="1"/>
  <c r="P106" i="140"/>
  <c r="T435" i="19" s="1"/>
  <c r="T1070" i="19" s="1"/>
  <c r="S54" i="140"/>
  <c r="T50" i="140"/>
  <c r="R55" i="140"/>
  <c r="G105" i="140"/>
  <c r="K434" i="19" s="1"/>
  <c r="K1069" i="19" s="1"/>
  <c r="G106" i="140"/>
  <c r="K435" i="19" s="1"/>
  <c r="K1070" i="19" s="1"/>
  <c r="G103" i="140"/>
  <c r="K432" i="19" s="1"/>
  <c r="K1067" i="19" s="1"/>
  <c r="G104" i="140"/>
  <c r="K433" i="19" s="1"/>
  <c r="K1068" i="19" s="1"/>
  <c r="G102" i="140"/>
  <c r="K431" i="19" s="1"/>
  <c r="K1066" i="19" s="1"/>
  <c r="O101" i="139"/>
  <c r="R421" i="19" s="1"/>
  <c r="R1056" i="19" s="1"/>
  <c r="O101" i="134"/>
  <c r="R389" i="19" s="1"/>
  <c r="R1024" i="19" s="1"/>
  <c r="O101" i="130"/>
  <c r="R357" i="19" s="1"/>
  <c r="R992" i="19" s="1"/>
  <c r="G101" i="130"/>
  <c r="J357" i="19" s="1"/>
  <c r="J992" i="19" s="1"/>
  <c r="O101" i="128"/>
  <c r="R341" i="19" s="1"/>
  <c r="R976" i="19" s="1"/>
  <c r="R54" i="139"/>
  <c r="S50" i="139"/>
  <c r="Q55" i="139"/>
  <c r="Q103" i="138"/>
  <c r="T415" i="19" s="1"/>
  <c r="T1050" i="19" s="1"/>
  <c r="Q104" i="138"/>
  <c r="T416" i="19" s="1"/>
  <c r="T1051" i="19" s="1"/>
  <c r="Q102" i="138"/>
  <c r="T414" i="19" s="1"/>
  <c r="T1049" i="19" s="1"/>
  <c r="Q105" i="138"/>
  <c r="T417" i="19" s="1"/>
  <c r="T1052" i="19" s="1"/>
  <c r="Q106" i="138"/>
  <c r="T418" i="19" s="1"/>
  <c r="T1053" i="19" s="1"/>
  <c r="R55" i="138"/>
  <c r="T50" i="138"/>
  <c r="S54" i="138"/>
  <c r="H66" i="137"/>
  <c r="H67" i="137" s="1"/>
  <c r="H91" i="137"/>
  <c r="P70" i="137"/>
  <c r="P72" i="137" s="1"/>
  <c r="P83" i="137" s="1"/>
  <c r="P101" i="137" s="1"/>
  <c r="P69" i="137"/>
  <c r="P68" i="137" s="1"/>
  <c r="R54" i="137"/>
  <c r="S50" i="137"/>
  <c r="Q59" i="137"/>
  <c r="Q63" i="137" s="1"/>
  <c r="Q65" i="137" s="1"/>
  <c r="Q67" i="137" s="1"/>
  <c r="Q55" i="137"/>
  <c r="P102" i="137"/>
  <c r="P103" i="137"/>
  <c r="P106" i="137"/>
  <c r="P104" i="137"/>
  <c r="P105" i="137"/>
  <c r="P69" i="136"/>
  <c r="P68" i="136" s="1"/>
  <c r="R54" i="136"/>
  <c r="S50" i="136"/>
  <c r="Q55" i="136"/>
  <c r="S54" i="135"/>
  <c r="T50" i="135"/>
  <c r="R55" i="135"/>
  <c r="Q102" i="135"/>
  <c r="T398" i="19" s="1"/>
  <c r="T1033" i="19" s="1"/>
  <c r="Q105" i="135"/>
  <c r="T401" i="19" s="1"/>
  <c r="T1036" i="19" s="1"/>
  <c r="Q106" i="135"/>
  <c r="T402" i="19" s="1"/>
  <c r="T1037" i="19" s="1"/>
  <c r="Q103" i="135"/>
  <c r="T399" i="19" s="1"/>
  <c r="T1034" i="19" s="1"/>
  <c r="Q104" i="135"/>
  <c r="T400" i="19" s="1"/>
  <c r="T1035" i="19" s="1"/>
  <c r="Q55" i="134"/>
  <c r="R54" i="134"/>
  <c r="S50" i="134"/>
  <c r="P69" i="134"/>
  <c r="P68" i="134" s="1"/>
  <c r="R54" i="133"/>
  <c r="S50" i="133"/>
  <c r="Q55" i="133"/>
  <c r="P104" i="133"/>
  <c r="S384" i="19" s="1"/>
  <c r="S1019" i="19" s="1"/>
  <c r="P105" i="133"/>
  <c r="S385" i="19" s="1"/>
  <c r="S1020" i="19" s="1"/>
  <c r="P102" i="133"/>
  <c r="S382" i="19" s="1"/>
  <c r="S1017" i="19" s="1"/>
  <c r="P103" i="133"/>
  <c r="S383" i="19" s="1"/>
  <c r="S1018" i="19" s="1"/>
  <c r="P106" i="133"/>
  <c r="S386" i="19" s="1"/>
  <c r="S1021" i="19" s="1"/>
  <c r="R69" i="132"/>
  <c r="R68" i="132" s="1"/>
  <c r="Q102" i="131"/>
  <c r="T366" i="19" s="1"/>
  <c r="T1001" i="19" s="1"/>
  <c r="Q105" i="131"/>
  <c r="T369" i="19" s="1"/>
  <c r="T1004" i="19" s="1"/>
  <c r="Q106" i="131"/>
  <c r="T370" i="19" s="1"/>
  <c r="T1005" i="19" s="1"/>
  <c r="Q103" i="131"/>
  <c r="T367" i="19" s="1"/>
  <c r="T1002" i="19" s="1"/>
  <c r="Q104" i="131"/>
  <c r="T368" i="19" s="1"/>
  <c r="T1003" i="19" s="1"/>
  <c r="R55" i="131"/>
  <c r="S54" i="131"/>
  <c r="T50" i="131"/>
  <c r="R54" i="130"/>
  <c r="S50" i="130"/>
  <c r="Q55" i="130"/>
  <c r="R54" i="129"/>
  <c r="S50" i="129"/>
  <c r="Q55" i="129"/>
  <c r="P103" i="129"/>
  <c r="S351" i="19" s="1"/>
  <c r="S986" i="19" s="1"/>
  <c r="P106" i="129"/>
  <c r="S354" i="19" s="1"/>
  <c r="S989" i="19" s="1"/>
  <c r="P104" i="129"/>
  <c r="S352" i="19" s="1"/>
  <c r="S987" i="19" s="1"/>
  <c r="P105" i="129"/>
  <c r="S353" i="19" s="1"/>
  <c r="S988" i="19" s="1"/>
  <c r="P102" i="129"/>
  <c r="S350" i="19" s="1"/>
  <c r="S985" i="19" s="1"/>
  <c r="R54" i="128"/>
  <c r="S50" i="128"/>
  <c r="G101" i="128"/>
  <c r="J341" i="19" s="1"/>
  <c r="J976" i="19" s="1"/>
  <c r="Q55" i="128"/>
  <c r="P101" i="126"/>
  <c r="R324" i="19" s="1"/>
  <c r="R959" i="19" s="1"/>
  <c r="O101" i="124"/>
  <c r="Q308" i="19" s="1"/>
  <c r="Q943" i="19" s="1"/>
  <c r="Q101" i="122"/>
  <c r="G101" i="122"/>
  <c r="P101" i="118"/>
  <c r="O101" i="116"/>
  <c r="P102" i="127"/>
  <c r="S334" i="19" s="1"/>
  <c r="S969" i="19" s="1"/>
  <c r="P103" i="127"/>
  <c r="S335" i="19" s="1"/>
  <c r="S970" i="19" s="1"/>
  <c r="P106" i="127"/>
  <c r="S338" i="19" s="1"/>
  <c r="S973" i="19" s="1"/>
  <c r="P104" i="127"/>
  <c r="S336" i="19" s="1"/>
  <c r="S971" i="19" s="1"/>
  <c r="P105" i="127"/>
  <c r="S337" i="19" s="1"/>
  <c r="S972" i="19" s="1"/>
  <c r="S50" i="127"/>
  <c r="R54" i="127"/>
  <c r="Q55" i="127"/>
  <c r="G101" i="126"/>
  <c r="I324" i="19" s="1"/>
  <c r="I959" i="19" s="1"/>
  <c r="R55" i="126"/>
  <c r="T50" i="126"/>
  <c r="S54" i="126"/>
  <c r="P104" i="125"/>
  <c r="R319" i="19" s="1"/>
  <c r="R954" i="19" s="1"/>
  <c r="P105" i="125"/>
  <c r="R320" i="19" s="1"/>
  <c r="R955" i="19" s="1"/>
  <c r="P102" i="125"/>
  <c r="R317" i="19" s="1"/>
  <c r="R952" i="19" s="1"/>
  <c r="P103" i="125"/>
  <c r="R318" i="19" s="1"/>
  <c r="R953" i="19" s="1"/>
  <c r="P106" i="125"/>
  <c r="R321" i="19" s="1"/>
  <c r="R956" i="19" s="1"/>
  <c r="R54" i="125"/>
  <c r="S50" i="125"/>
  <c r="Q55" i="125"/>
  <c r="S50" i="124"/>
  <c r="R54" i="124"/>
  <c r="Q55" i="124"/>
  <c r="P69" i="124"/>
  <c r="P68" i="124" s="1"/>
  <c r="G101" i="124"/>
  <c r="I308" i="19" s="1"/>
  <c r="I943" i="19" s="1"/>
  <c r="P104" i="123"/>
  <c r="P105" i="123"/>
  <c r="P102" i="123"/>
  <c r="P103" i="123"/>
  <c r="P106" i="123"/>
  <c r="Q55" i="123"/>
  <c r="S50" i="123"/>
  <c r="R54" i="123"/>
  <c r="R69" i="122"/>
  <c r="R68" i="122" s="1"/>
  <c r="P69" i="120"/>
  <c r="P68" i="120" s="1"/>
  <c r="R54" i="120"/>
  <c r="S50" i="120"/>
  <c r="Q55" i="120"/>
  <c r="P104" i="119"/>
  <c r="P105" i="119"/>
  <c r="P102" i="119"/>
  <c r="P103" i="119"/>
  <c r="P106" i="119"/>
  <c r="S50" i="119"/>
  <c r="R54" i="119"/>
  <c r="Q55" i="119"/>
  <c r="S54" i="118"/>
  <c r="T50" i="118"/>
  <c r="R55" i="118"/>
  <c r="S54" i="117"/>
  <c r="T50" i="117"/>
  <c r="R55" i="117"/>
  <c r="Q102" i="117"/>
  <c r="Q105" i="117"/>
  <c r="Q106" i="117"/>
  <c r="Q103" i="117"/>
  <c r="Q104" i="117"/>
  <c r="S50" i="116"/>
  <c r="R54" i="116"/>
  <c r="Q55" i="116"/>
  <c r="Q55" i="115"/>
  <c r="O105" i="115"/>
  <c r="Q304" i="19" s="1"/>
  <c r="Q939" i="19" s="1"/>
  <c r="O106" i="115"/>
  <c r="Q305" i="19" s="1"/>
  <c r="Q940" i="19" s="1"/>
  <c r="O103" i="115"/>
  <c r="Q302" i="19" s="1"/>
  <c r="Q937" i="19" s="1"/>
  <c r="O104" i="115"/>
  <c r="Q303" i="19" s="1"/>
  <c r="Q938" i="19" s="1"/>
  <c r="O102" i="115"/>
  <c r="Q301" i="19" s="1"/>
  <c r="Q936" i="19" s="1"/>
  <c r="R54" i="115"/>
  <c r="S50" i="115"/>
  <c r="O101" i="109"/>
  <c r="P227" i="19" s="1"/>
  <c r="P862" i="19" s="1"/>
  <c r="G101" i="109"/>
  <c r="H227" i="19" s="1"/>
  <c r="H862" i="19" s="1"/>
  <c r="O101" i="107"/>
  <c r="P211" i="19" s="1"/>
  <c r="P846" i="19" s="1"/>
  <c r="O101" i="113"/>
  <c r="P195" i="19" s="1"/>
  <c r="P830" i="19" s="1"/>
  <c r="O101" i="111"/>
  <c r="P179" i="19" s="1"/>
  <c r="P814" i="19" s="1"/>
  <c r="O101" i="112"/>
  <c r="P163" i="19" s="1"/>
  <c r="P798" i="19" s="1"/>
  <c r="P101" i="110"/>
  <c r="Q147" i="19" s="1"/>
  <c r="Q782" i="19" s="1"/>
  <c r="S54" i="114"/>
  <c r="T50" i="114"/>
  <c r="R55" i="114"/>
  <c r="Q103" i="114"/>
  <c r="R173" i="19" s="1"/>
  <c r="R808" i="19" s="1"/>
  <c r="Q104" i="114"/>
  <c r="R174" i="19" s="1"/>
  <c r="R809" i="19" s="1"/>
  <c r="Q102" i="114"/>
  <c r="R172" i="19" s="1"/>
  <c r="R807" i="19" s="1"/>
  <c r="Q105" i="114"/>
  <c r="R175" i="19" s="1"/>
  <c r="R810" i="19" s="1"/>
  <c r="Q106" i="114"/>
  <c r="R176" i="19" s="1"/>
  <c r="R811" i="19" s="1"/>
  <c r="S50" i="113"/>
  <c r="R54" i="113"/>
  <c r="P69" i="113"/>
  <c r="P68" i="113" s="1"/>
  <c r="Q55" i="113"/>
  <c r="R54" i="112"/>
  <c r="S50" i="112"/>
  <c r="Q55" i="112"/>
  <c r="G101" i="112"/>
  <c r="H163" i="19" s="1"/>
  <c r="H798" i="19" s="1"/>
  <c r="S50" i="111"/>
  <c r="R54" i="111"/>
  <c r="P69" i="111"/>
  <c r="P68" i="111" s="1"/>
  <c r="Q55" i="111"/>
  <c r="Q55" i="109"/>
  <c r="R55" i="110"/>
  <c r="S50" i="109"/>
  <c r="R54" i="109"/>
  <c r="T50" i="110"/>
  <c r="S54" i="110"/>
  <c r="P103" i="108"/>
  <c r="Q221" i="19" s="1"/>
  <c r="Q856" i="19" s="1"/>
  <c r="P106" i="108"/>
  <c r="Q224" i="19" s="1"/>
  <c r="Q859" i="19" s="1"/>
  <c r="P104" i="108"/>
  <c r="Q222" i="19" s="1"/>
  <c r="Q857" i="19" s="1"/>
  <c r="P102" i="108"/>
  <c r="Q220" i="19" s="1"/>
  <c r="Q855" i="19" s="1"/>
  <c r="P105" i="108"/>
  <c r="Q223" i="19" s="1"/>
  <c r="Q858" i="19" s="1"/>
  <c r="Q55" i="108"/>
  <c r="R54" i="108"/>
  <c r="S50" i="108"/>
  <c r="R54" i="107"/>
  <c r="S50" i="107"/>
  <c r="Q55" i="107"/>
  <c r="P69" i="107"/>
  <c r="P68" i="107" s="1"/>
  <c r="P102" i="106"/>
  <c r="Q204" i="19" s="1"/>
  <c r="Q839" i="19" s="1"/>
  <c r="P103" i="106"/>
  <c r="Q205" i="19" s="1"/>
  <c r="Q840" i="19" s="1"/>
  <c r="P106" i="106"/>
  <c r="Q208" i="19" s="1"/>
  <c r="Q843" i="19" s="1"/>
  <c r="P104" i="106"/>
  <c r="Q206" i="19" s="1"/>
  <c r="Q841" i="19" s="1"/>
  <c r="P105" i="106"/>
  <c r="Q207" i="19" s="1"/>
  <c r="Q842" i="19" s="1"/>
  <c r="R54" i="106"/>
  <c r="S50" i="106"/>
  <c r="Q55" i="106"/>
  <c r="S54" i="105"/>
  <c r="T50" i="105"/>
  <c r="Q102" i="105"/>
  <c r="R188" i="19" s="1"/>
  <c r="R823" i="19" s="1"/>
  <c r="Q105" i="105"/>
  <c r="R191" i="19" s="1"/>
  <c r="R826" i="19" s="1"/>
  <c r="Q106" i="105"/>
  <c r="R192" i="19" s="1"/>
  <c r="R827" i="19" s="1"/>
  <c r="Q103" i="105"/>
  <c r="R189" i="19" s="1"/>
  <c r="R824" i="19" s="1"/>
  <c r="Q104" i="105"/>
  <c r="R190" i="19" s="1"/>
  <c r="R825" i="19" s="1"/>
  <c r="R55" i="105"/>
  <c r="R55" i="104"/>
  <c r="S54" i="104"/>
  <c r="T50" i="104"/>
  <c r="Q103" i="104"/>
  <c r="R157" i="19" s="1"/>
  <c r="R792" i="19" s="1"/>
  <c r="Q104" i="104"/>
  <c r="R158" i="19" s="1"/>
  <c r="R793" i="19" s="1"/>
  <c r="Q102" i="104"/>
  <c r="R156" i="19" s="1"/>
  <c r="R791" i="19" s="1"/>
  <c r="Q105" i="104"/>
  <c r="R159" i="19" s="1"/>
  <c r="R794" i="19" s="1"/>
  <c r="Q106" i="104"/>
  <c r="R160" i="19" s="1"/>
  <c r="R795" i="19" s="1"/>
  <c r="Q55" i="103"/>
  <c r="R54" i="103"/>
  <c r="S50" i="103"/>
  <c r="O104" i="103"/>
  <c r="P142" i="19" s="1"/>
  <c r="P777" i="19" s="1"/>
  <c r="O105" i="103"/>
  <c r="P143" i="19" s="1"/>
  <c r="P778" i="19" s="1"/>
  <c r="O106" i="103"/>
  <c r="P144" i="19" s="1"/>
  <c r="P779" i="19" s="1"/>
  <c r="O102" i="103"/>
  <c r="P140" i="19" s="1"/>
  <c r="P775" i="19" s="1"/>
  <c r="O103" i="103"/>
  <c r="P141" i="19" s="1"/>
  <c r="P776" i="19" s="1"/>
  <c r="G105" i="103"/>
  <c r="H143" i="19" s="1"/>
  <c r="H778" i="19" s="1"/>
  <c r="G106" i="103"/>
  <c r="H144" i="19" s="1"/>
  <c r="H779" i="19" s="1"/>
  <c r="G103" i="103"/>
  <c r="H141" i="19" s="1"/>
  <c r="H776" i="19" s="1"/>
  <c r="G104" i="103"/>
  <c r="H142" i="19" s="1"/>
  <c r="H777" i="19" s="1"/>
  <c r="G102" i="103"/>
  <c r="H140" i="19" s="1"/>
  <c r="H775" i="19" s="1"/>
  <c r="S50" i="102"/>
  <c r="R54" i="102"/>
  <c r="Q55" i="102"/>
  <c r="Q106" i="101"/>
  <c r="Q127" i="19" s="1"/>
  <c r="Q103" i="101"/>
  <c r="Q124" i="19" s="1"/>
  <c r="Q102" i="101"/>
  <c r="Q123" i="19" s="1"/>
  <c r="Q105" i="101"/>
  <c r="Q126" i="19" s="1"/>
  <c r="Q104" i="101"/>
  <c r="Q125" i="19" s="1"/>
  <c r="S54" i="101"/>
  <c r="T50" i="101"/>
  <c r="R55" i="101"/>
  <c r="R55" i="100"/>
  <c r="S54" i="100"/>
  <c r="T50" i="100"/>
  <c r="G103" i="99"/>
  <c r="G108" i="19" s="1"/>
  <c r="G104" i="99"/>
  <c r="G109" i="19" s="1"/>
  <c r="G102" i="99"/>
  <c r="G107" i="19" s="1"/>
  <c r="G105" i="99"/>
  <c r="G110" i="19" s="1"/>
  <c r="G106" i="99"/>
  <c r="G111" i="19" s="1"/>
  <c r="T50" i="99"/>
  <c r="S54" i="99"/>
  <c r="R55" i="99"/>
  <c r="Q103" i="99"/>
  <c r="Q108" i="19" s="1"/>
  <c r="Q104" i="99"/>
  <c r="Q109" i="19" s="1"/>
  <c r="Q102" i="99"/>
  <c r="Q107" i="19" s="1"/>
  <c r="Q105" i="99"/>
  <c r="Q110" i="19" s="1"/>
  <c r="Q106" i="99"/>
  <c r="Q111" i="19" s="1"/>
  <c r="U54" i="98"/>
  <c r="V50" i="98"/>
  <c r="G101" i="98"/>
  <c r="G98" i="19" s="1"/>
  <c r="S69" i="98"/>
  <c r="S68" i="98" s="1"/>
  <c r="T55" i="98"/>
  <c r="R55" i="97"/>
  <c r="Q102" i="97"/>
  <c r="Q91" i="19" s="1"/>
  <c r="Q726" i="19" s="1"/>
  <c r="Q105" i="97"/>
  <c r="Q94" i="19" s="1"/>
  <c r="Q729" i="19" s="1"/>
  <c r="Q106" i="97"/>
  <c r="Q95" i="19" s="1"/>
  <c r="Q730" i="19" s="1"/>
  <c r="Q103" i="97"/>
  <c r="Q92" i="19" s="1"/>
  <c r="Q727" i="19" s="1"/>
  <c r="Q104" i="97"/>
  <c r="Q93" i="19" s="1"/>
  <c r="Q728" i="19" s="1"/>
  <c r="T50" i="97"/>
  <c r="S54" i="97"/>
  <c r="O101" i="96"/>
  <c r="O82" i="19" s="1"/>
  <c r="G101" i="96"/>
  <c r="G82" i="19" s="1"/>
  <c r="R54" i="96"/>
  <c r="S50" i="96"/>
  <c r="P69" i="96"/>
  <c r="P68" i="96" s="1"/>
  <c r="Q55" i="96"/>
  <c r="G105" i="95"/>
  <c r="G78" i="19" s="1"/>
  <c r="G103" i="95"/>
  <c r="G76" i="19" s="1"/>
  <c r="G106" i="95"/>
  <c r="G79" i="19" s="1"/>
  <c r="G102" i="95"/>
  <c r="G75" i="19" s="1"/>
  <c r="G104" i="95"/>
  <c r="G77" i="19" s="1"/>
  <c r="S50" i="95"/>
  <c r="R54" i="95"/>
  <c r="Q55" i="95"/>
  <c r="O103" i="95"/>
  <c r="O76" i="19" s="1"/>
  <c r="O104" i="95"/>
  <c r="O77" i="19" s="1"/>
  <c r="O106" i="95"/>
  <c r="O79" i="19" s="1"/>
  <c r="O102" i="95"/>
  <c r="O75" i="19" s="1"/>
  <c r="O105" i="95"/>
  <c r="O78" i="19" s="1"/>
  <c r="O101" i="94"/>
  <c r="O66" i="19" s="1"/>
  <c r="R54" i="94"/>
  <c r="S50" i="94"/>
  <c r="Q55" i="94"/>
  <c r="G103" i="93"/>
  <c r="G60" i="19" s="1"/>
  <c r="G105" i="93"/>
  <c r="G62" i="19" s="1"/>
  <c r="G104" i="93"/>
  <c r="G61" i="19" s="1"/>
  <c r="G102" i="93"/>
  <c r="G59" i="19" s="1"/>
  <c r="G106" i="93"/>
  <c r="G63" i="19" s="1"/>
  <c r="O102" i="93"/>
  <c r="O59" i="19" s="1"/>
  <c r="O106" i="93"/>
  <c r="O63" i="19" s="1"/>
  <c r="O105" i="93"/>
  <c r="O62" i="19" s="1"/>
  <c r="O103" i="93"/>
  <c r="O60" i="19" s="1"/>
  <c r="O104" i="93"/>
  <c r="O61" i="19" s="1"/>
  <c r="S50" i="93"/>
  <c r="R54" i="93"/>
  <c r="Q55" i="93"/>
  <c r="O101" i="92"/>
  <c r="O50" i="19" s="1"/>
  <c r="R54" i="92"/>
  <c r="S50" i="92"/>
  <c r="S58" i="92" s="1"/>
  <c r="Q55" i="92"/>
  <c r="M50" i="89"/>
  <c r="M58" i="89" s="1"/>
  <c r="S58" i="122" l="1"/>
  <c r="S54" i="122"/>
  <c r="S55" i="122" s="1"/>
  <c r="T50" i="122"/>
  <c r="Q287" i="19"/>
  <c r="Q922" i="19" s="1"/>
  <c r="Q295" i="19"/>
  <c r="Q930" i="19" s="1"/>
  <c r="Q286" i="19"/>
  <c r="Q921" i="19" s="1"/>
  <c r="Q294" i="19"/>
  <c r="Q929" i="19" s="1"/>
  <c r="Q289" i="19"/>
  <c r="Q924" i="19" s="1"/>
  <c r="Q297" i="19"/>
  <c r="Q932" i="19" s="1"/>
  <c r="Q285" i="19"/>
  <c r="Q920" i="19" s="1"/>
  <c r="Q293" i="19"/>
  <c r="Q928" i="19" s="1"/>
  <c r="Q288" i="19"/>
  <c r="Q923" i="19" s="1"/>
  <c r="Q296" i="19"/>
  <c r="Q931" i="19" s="1"/>
  <c r="Q269" i="19"/>
  <c r="Q904" i="19" s="1"/>
  <c r="Q277" i="19"/>
  <c r="Q912" i="19" s="1"/>
  <c r="Q272" i="19"/>
  <c r="Q907" i="19" s="1"/>
  <c r="Q280" i="19"/>
  <c r="Q915" i="19" s="1"/>
  <c r="Q273" i="19"/>
  <c r="Q908" i="19" s="1"/>
  <c r="Q281" i="19"/>
  <c r="Q916" i="19" s="1"/>
  <c r="Q271" i="19"/>
  <c r="Q906" i="19" s="1"/>
  <c r="Q279" i="19"/>
  <c r="Q914" i="19" s="1"/>
  <c r="Q270" i="19"/>
  <c r="Q905" i="19" s="1"/>
  <c r="Q278" i="19"/>
  <c r="Q913" i="19" s="1"/>
  <c r="Q254" i="19"/>
  <c r="Q889" i="19" s="1"/>
  <c r="Q262" i="19"/>
  <c r="Q897" i="19" s="1"/>
  <c r="Q255" i="19"/>
  <c r="Q890" i="19" s="1"/>
  <c r="Q263" i="19"/>
  <c r="Q898" i="19" s="1"/>
  <c r="Q257" i="19"/>
  <c r="Q892" i="19" s="1"/>
  <c r="Q265" i="19"/>
  <c r="Q900" i="19" s="1"/>
  <c r="Q253" i="19"/>
  <c r="Q888" i="19" s="1"/>
  <c r="Q261" i="19"/>
  <c r="Q896" i="19" s="1"/>
  <c r="Q256" i="19"/>
  <c r="Q891" i="19" s="1"/>
  <c r="Q264" i="19"/>
  <c r="Q899" i="19" s="1"/>
  <c r="Q237" i="19"/>
  <c r="Q872" i="19" s="1"/>
  <c r="Q245" i="19"/>
  <c r="Q880" i="19" s="1"/>
  <c r="Q241" i="19"/>
  <c r="Q876" i="19" s="1"/>
  <c r="Q249" i="19"/>
  <c r="Q884" i="19" s="1"/>
  <c r="Q240" i="19"/>
  <c r="Q875" i="19" s="1"/>
  <c r="Q248" i="19"/>
  <c r="Q883" i="19" s="1"/>
  <c r="Q239" i="19"/>
  <c r="Q874" i="19" s="1"/>
  <c r="Q247" i="19"/>
  <c r="Q882" i="19" s="1"/>
  <c r="Q238" i="19"/>
  <c r="Q873" i="19" s="1"/>
  <c r="Q246" i="19"/>
  <c r="Q881" i="19" s="1"/>
  <c r="R102" i="158"/>
  <c r="W576" i="19" s="1"/>
  <c r="W1211" i="19" s="1"/>
  <c r="P90" i="94"/>
  <c r="O90" i="94"/>
  <c r="O90" i="93"/>
  <c r="N90" i="93"/>
  <c r="J90" i="93"/>
  <c r="M90" i="93"/>
  <c r="K90" i="93"/>
  <c r="L90" i="93"/>
  <c r="R103" i="156"/>
  <c r="W561" i="19" s="1"/>
  <c r="W1196" i="19" s="1"/>
  <c r="R104" i="156"/>
  <c r="W562" i="19" s="1"/>
  <c r="W1197" i="19" s="1"/>
  <c r="R102" i="156"/>
  <c r="W560" i="19" s="1"/>
  <c r="W1195" i="19" s="1"/>
  <c r="R105" i="156"/>
  <c r="W563" i="19" s="1"/>
  <c r="W1198" i="19" s="1"/>
  <c r="R103" i="148"/>
  <c r="V496" i="19" s="1"/>
  <c r="V1131" i="19" s="1"/>
  <c r="R105" i="144"/>
  <c r="V466" i="19" s="1"/>
  <c r="V1101" i="19" s="1"/>
  <c r="R105" i="148"/>
  <c r="V498" i="19" s="1"/>
  <c r="V1133" i="19" s="1"/>
  <c r="R103" i="144"/>
  <c r="V464" i="19" s="1"/>
  <c r="V1099" i="19" s="1"/>
  <c r="R102" i="144"/>
  <c r="V463" i="19" s="1"/>
  <c r="V1098" i="19" s="1"/>
  <c r="R103" i="158"/>
  <c r="W577" i="19" s="1"/>
  <c r="W1212" i="19" s="1"/>
  <c r="R106" i="158"/>
  <c r="W580" i="19" s="1"/>
  <c r="W1215" i="19" s="1"/>
  <c r="R104" i="144"/>
  <c r="V465" i="19" s="1"/>
  <c r="V1100" i="19" s="1"/>
  <c r="R106" i="148"/>
  <c r="V499" i="19" s="1"/>
  <c r="V1134" i="19" s="1"/>
  <c r="R104" i="148"/>
  <c r="V497" i="19" s="1"/>
  <c r="V1132" i="19" s="1"/>
  <c r="R105" i="158"/>
  <c r="W579" i="19" s="1"/>
  <c r="W1214" i="19" s="1"/>
  <c r="S58" i="96"/>
  <c r="T58" i="99"/>
  <c r="S58" i="103"/>
  <c r="T58" i="104"/>
  <c r="T58" i="105"/>
  <c r="S58" i="111"/>
  <c r="S58" i="112"/>
  <c r="S58" i="115"/>
  <c r="S58" i="116"/>
  <c r="T58" i="118"/>
  <c r="S58" i="120"/>
  <c r="S58" i="123"/>
  <c r="S58" i="130"/>
  <c r="T58" i="142"/>
  <c r="S58" i="143"/>
  <c r="S58" i="145"/>
  <c r="S58" i="150"/>
  <c r="S58" i="151"/>
  <c r="T58" i="155"/>
  <c r="S58" i="159"/>
  <c r="S58" i="161"/>
  <c r="S58" i="163"/>
  <c r="G22" i="94"/>
  <c r="G23" i="94" s="1"/>
  <c r="D75" i="94"/>
  <c r="D77" i="94" s="1"/>
  <c r="S58" i="132"/>
  <c r="S54" i="132"/>
  <c r="S55" i="132" s="1"/>
  <c r="T50" i="132"/>
  <c r="R104" i="146"/>
  <c r="V481" i="19" s="1"/>
  <c r="V1116" i="19" s="1"/>
  <c r="R105" i="146"/>
  <c r="V482" i="19" s="1"/>
  <c r="V1117" i="19" s="1"/>
  <c r="R102" i="146"/>
  <c r="V479" i="19" s="1"/>
  <c r="V1114" i="19" s="1"/>
  <c r="R103" i="146"/>
  <c r="V480" i="19" s="1"/>
  <c r="V1115" i="19" s="1"/>
  <c r="R106" i="146"/>
  <c r="V483" i="19" s="1"/>
  <c r="V1118" i="19" s="1"/>
  <c r="E89" i="93"/>
  <c r="G90" i="93"/>
  <c r="F90" i="93"/>
  <c r="D79" i="93"/>
  <c r="D81" i="93" s="1"/>
  <c r="H90" i="93"/>
  <c r="I90" i="93"/>
  <c r="E90" i="93"/>
  <c r="S58" i="156"/>
  <c r="S54" i="156"/>
  <c r="S55" i="156" s="1"/>
  <c r="S105" i="156" s="1"/>
  <c r="X563" i="19" s="1"/>
  <c r="X1198" i="19" s="1"/>
  <c r="T50" i="156"/>
  <c r="S58" i="148"/>
  <c r="T50" i="148"/>
  <c r="S54" i="148"/>
  <c r="S55" i="148" s="1"/>
  <c r="S105" i="148" s="1"/>
  <c r="W498" i="19" s="1"/>
  <c r="W1133" i="19" s="1"/>
  <c r="T58" i="97"/>
  <c r="T58" i="101"/>
  <c r="S58" i="106"/>
  <c r="S58" i="108"/>
  <c r="S58" i="109"/>
  <c r="T58" i="117"/>
  <c r="S58" i="125"/>
  <c r="T58" i="126"/>
  <c r="S58" i="127"/>
  <c r="S58" i="128"/>
  <c r="S58" i="134"/>
  <c r="S58" i="137"/>
  <c r="S57" i="137"/>
  <c r="T58" i="140"/>
  <c r="S58" i="141"/>
  <c r="S58" i="149"/>
  <c r="S58" i="157"/>
  <c r="T58" i="160"/>
  <c r="S58" i="95"/>
  <c r="V58" i="98"/>
  <c r="T58" i="100"/>
  <c r="S58" i="113"/>
  <c r="S58" i="124"/>
  <c r="T58" i="131"/>
  <c r="T58" i="138"/>
  <c r="S58" i="147"/>
  <c r="T58" i="152"/>
  <c r="S58" i="154"/>
  <c r="K90" i="94"/>
  <c r="E90" i="94"/>
  <c r="F90" i="94"/>
  <c r="L90" i="94"/>
  <c r="N90" i="94"/>
  <c r="J90" i="94"/>
  <c r="G90" i="94"/>
  <c r="D79" i="94"/>
  <c r="D81" i="94" s="1"/>
  <c r="M90" i="94"/>
  <c r="E89" i="94"/>
  <c r="I90" i="94"/>
  <c r="H90" i="94"/>
  <c r="D75" i="93"/>
  <c r="D77" i="93" s="1"/>
  <c r="G22" i="93"/>
  <c r="G23" i="93" s="1"/>
  <c r="R105" i="162"/>
  <c r="W611" i="19" s="1"/>
  <c r="W1246" i="19" s="1"/>
  <c r="R104" i="162"/>
  <c r="W610" i="19" s="1"/>
  <c r="W1245" i="19" s="1"/>
  <c r="R103" i="162"/>
  <c r="W609" i="19" s="1"/>
  <c r="W1244" i="19" s="1"/>
  <c r="R102" i="162"/>
  <c r="W608" i="19" s="1"/>
  <c r="W1243" i="19" s="1"/>
  <c r="R106" i="162"/>
  <c r="W612" i="19" s="1"/>
  <c r="W1247" i="19" s="1"/>
  <c r="S58" i="121"/>
  <c r="S54" i="121"/>
  <c r="S55" i="121" s="1"/>
  <c r="T50" i="121"/>
  <c r="S58" i="93"/>
  <c r="S58" i="94"/>
  <c r="S58" i="102"/>
  <c r="S58" i="107"/>
  <c r="T58" i="110"/>
  <c r="T58" i="114"/>
  <c r="S58" i="119"/>
  <c r="S58" i="129"/>
  <c r="S58" i="133"/>
  <c r="T58" i="135"/>
  <c r="S58" i="136"/>
  <c r="S58" i="139"/>
  <c r="S58" i="153"/>
  <c r="S58" i="158"/>
  <c r="S54" i="158"/>
  <c r="S55" i="158" s="1"/>
  <c r="S102" i="158" s="1"/>
  <c r="X576" i="19" s="1"/>
  <c r="X1211" i="19" s="1"/>
  <c r="T50" i="158"/>
  <c r="S58" i="146"/>
  <c r="S54" i="146"/>
  <c r="S55" i="146" s="1"/>
  <c r="T50" i="146"/>
  <c r="S58" i="162"/>
  <c r="S54" i="162"/>
  <c r="S55" i="162" s="1"/>
  <c r="T50" i="162"/>
  <c r="S58" i="144"/>
  <c r="T50" i="144"/>
  <c r="S54" i="144"/>
  <c r="S55" i="144" s="1"/>
  <c r="S103" i="144" s="1"/>
  <c r="W464" i="19" s="1"/>
  <c r="W1099" i="19" s="1"/>
  <c r="R102" i="121"/>
  <c r="R106" i="121"/>
  <c r="R103" i="121"/>
  <c r="R104" i="121"/>
  <c r="R105" i="121"/>
  <c r="P101" i="163"/>
  <c r="U615" i="19" s="1"/>
  <c r="U1250" i="19" s="1"/>
  <c r="G101" i="163"/>
  <c r="L615" i="19" s="1"/>
  <c r="L1250" i="19" s="1"/>
  <c r="G101" i="161"/>
  <c r="L599" i="19" s="1"/>
  <c r="L1234" i="19" s="1"/>
  <c r="P101" i="159"/>
  <c r="U583" i="19" s="1"/>
  <c r="U1218" i="19" s="1"/>
  <c r="P101" i="157"/>
  <c r="U567" i="19" s="1"/>
  <c r="U1202" i="19" s="1"/>
  <c r="Q101" i="155"/>
  <c r="V551" i="19" s="1"/>
  <c r="V1186" i="19" s="1"/>
  <c r="G101" i="155"/>
  <c r="L551" i="19" s="1"/>
  <c r="L1186" i="19" s="1"/>
  <c r="P101" i="153"/>
  <c r="U535" i="19" s="1"/>
  <c r="U1170" i="19" s="1"/>
  <c r="S54" i="163"/>
  <c r="T50" i="163"/>
  <c r="R55" i="163"/>
  <c r="Q69" i="161"/>
  <c r="Q68" i="161" s="1"/>
  <c r="T50" i="161"/>
  <c r="S54" i="161"/>
  <c r="R55" i="161"/>
  <c r="R102" i="160"/>
  <c r="W592" i="19" s="1"/>
  <c r="W1227" i="19" s="1"/>
  <c r="R103" i="160"/>
  <c r="W593" i="19" s="1"/>
  <c r="W1228" i="19" s="1"/>
  <c r="R106" i="160"/>
  <c r="W596" i="19" s="1"/>
  <c r="W1231" i="19" s="1"/>
  <c r="R104" i="160"/>
  <c r="W594" i="19" s="1"/>
  <c r="W1229" i="19" s="1"/>
  <c r="R105" i="160"/>
  <c r="W595" i="19" s="1"/>
  <c r="W1230" i="19" s="1"/>
  <c r="S54" i="159"/>
  <c r="T50" i="159"/>
  <c r="U50" i="160"/>
  <c r="T54" i="160"/>
  <c r="R55" i="159"/>
  <c r="S55" i="160"/>
  <c r="Q69" i="159"/>
  <c r="Q68" i="159" s="1"/>
  <c r="H69" i="159"/>
  <c r="H68" i="159" s="1"/>
  <c r="S105" i="158"/>
  <c r="X579" i="19" s="1"/>
  <c r="X1214" i="19" s="1"/>
  <c r="H69" i="157"/>
  <c r="H68" i="157" s="1"/>
  <c r="S54" i="157"/>
  <c r="T50" i="157"/>
  <c r="Q69" i="157"/>
  <c r="Q68" i="157" s="1"/>
  <c r="R55" i="157"/>
  <c r="T54" i="155"/>
  <c r="U50" i="155"/>
  <c r="S55" i="155"/>
  <c r="Q102" i="154"/>
  <c r="V544" i="19" s="1"/>
  <c r="V1179" i="19" s="1"/>
  <c r="Q105" i="154"/>
  <c r="V547" i="19" s="1"/>
  <c r="V1182" i="19" s="1"/>
  <c r="Q106" i="154"/>
  <c r="V548" i="19" s="1"/>
  <c r="V1183" i="19" s="1"/>
  <c r="Q103" i="154"/>
  <c r="V545" i="19" s="1"/>
  <c r="V1180" i="19" s="1"/>
  <c r="Q104" i="154"/>
  <c r="V546" i="19" s="1"/>
  <c r="V1181" i="19" s="1"/>
  <c r="T50" i="154"/>
  <c r="S54" i="154"/>
  <c r="R55" i="154"/>
  <c r="S54" i="153"/>
  <c r="T50" i="153"/>
  <c r="R55" i="153"/>
  <c r="P101" i="147"/>
  <c r="T486" i="19" s="1"/>
  <c r="T1121" i="19" s="1"/>
  <c r="P101" i="145"/>
  <c r="T470" i="19" s="1"/>
  <c r="T1105" i="19" s="1"/>
  <c r="P101" i="143"/>
  <c r="T454" i="19" s="1"/>
  <c r="T1089" i="19" s="1"/>
  <c r="G101" i="143"/>
  <c r="K454" i="19" s="1"/>
  <c r="K1089" i="19" s="1"/>
  <c r="P101" i="141"/>
  <c r="T438" i="19" s="1"/>
  <c r="T1073" i="19" s="1"/>
  <c r="R105" i="152"/>
  <c r="W531" i="19" s="1"/>
  <c r="W1166" i="19" s="1"/>
  <c r="R102" i="152"/>
  <c r="W528" i="19" s="1"/>
  <c r="W1163" i="19" s="1"/>
  <c r="R103" i="152"/>
  <c r="W529" i="19" s="1"/>
  <c r="W1164" i="19" s="1"/>
  <c r="R106" i="152"/>
  <c r="W532" i="19" s="1"/>
  <c r="W1167" i="19" s="1"/>
  <c r="R104" i="152"/>
  <c r="W530" i="19" s="1"/>
  <c r="W1165" i="19" s="1"/>
  <c r="U50" i="152"/>
  <c r="T54" i="152"/>
  <c r="S55" i="152"/>
  <c r="R55" i="151"/>
  <c r="T50" i="151"/>
  <c r="S54" i="151"/>
  <c r="Q102" i="150"/>
  <c r="U511" i="19" s="1"/>
  <c r="U1146" i="19" s="1"/>
  <c r="Q105" i="150"/>
  <c r="U514" i="19" s="1"/>
  <c r="U1149" i="19" s="1"/>
  <c r="Q106" i="150"/>
  <c r="U515" i="19" s="1"/>
  <c r="U1150" i="19" s="1"/>
  <c r="Q103" i="150"/>
  <c r="U512" i="19" s="1"/>
  <c r="U1147" i="19" s="1"/>
  <c r="Q104" i="150"/>
  <c r="U513" i="19" s="1"/>
  <c r="U1148" i="19" s="1"/>
  <c r="T50" i="150"/>
  <c r="S54" i="150"/>
  <c r="R55" i="150"/>
  <c r="R55" i="149"/>
  <c r="Q69" i="149"/>
  <c r="Q68" i="149" s="1"/>
  <c r="S54" i="149"/>
  <c r="T50" i="149"/>
  <c r="H69" i="147"/>
  <c r="H68" i="147" s="1"/>
  <c r="Q69" i="147"/>
  <c r="Q68" i="147" s="1"/>
  <c r="T50" i="147"/>
  <c r="S54" i="147"/>
  <c r="R55" i="147"/>
  <c r="S54" i="145"/>
  <c r="T50" i="145"/>
  <c r="Q69" i="145"/>
  <c r="Q68" i="145" s="1"/>
  <c r="R55" i="145"/>
  <c r="H69" i="145"/>
  <c r="H68" i="145" s="1"/>
  <c r="T50" i="143"/>
  <c r="S54" i="143"/>
  <c r="R55" i="143"/>
  <c r="S55" i="142"/>
  <c r="R104" i="142"/>
  <c r="V449" i="19" s="1"/>
  <c r="V1084" i="19" s="1"/>
  <c r="R105" i="142"/>
  <c r="V450" i="19" s="1"/>
  <c r="V1085" i="19" s="1"/>
  <c r="R103" i="142"/>
  <c r="V448" i="19" s="1"/>
  <c r="V1083" i="19" s="1"/>
  <c r="R102" i="142"/>
  <c r="V447" i="19" s="1"/>
  <c r="V1082" i="19" s="1"/>
  <c r="R106" i="142"/>
  <c r="V451" i="19" s="1"/>
  <c r="V1086" i="19" s="1"/>
  <c r="T54" i="142"/>
  <c r="U50" i="142"/>
  <c r="G101" i="141"/>
  <c r="K438" i="19" s="1"/>
  <c r="K1073" i="19" s="1"/>
  <c r="S54" i="141"/>
  <c r="T50" i="141"/>
  <c r="R55" i="141"/>
  <c r="S55" i="140"/>
  <c r="Q106" i="140"/>
  <c r="U435" i="19" s="1"/>
  <c r="U1070" i="19" s="1"/>
  <c r="Q103" i="140"/>
  <c r="U432" i="19" s="1"/>
  <c r="U1067" i="19" s="1"/>
  <c r="Q104" i="140"/>
  <c r="U433" i="19" s="1"/>
  <c r="U1068" i="19" s="1"/>
  <c r="Q102" i="140"/>
  <c r="U431" i="19" s="1"/>
  <c r="U1066" i="19" s="1"/>
  <c r="Q105" i="140"/>
  <c r="U434" i="19" s="1"/>
  <c r="U1069" i="19" s="1"/>
  <c r="T54" i="140"/>
  <c r="U50" i="140"/>
  <c r="P101" i="139"/>
  <c r="S421" i="19" s="1"/>
  <c r="S1056" i="19" s="1"/>
  <c r="P101" i="136"/>
  <c r="S405" i="19" s="1"/>
  <c r="S1040" i="19" s="1"/>
  <c r="P101" i="134"/>
  <c r="S389" i="19" s="1"/>
  <c r="S1024" i="19" s="1"/>
  <c r="G101" i="134"/>
  <c r="J389" i="19" s="1"/>
  <c r="J1024" i="19" s="1"/>
  <c r="P101" i="130"/>
  <c r="S357" i="19" s="1"/>
  <c r="S992" i="19" s="1"/>
  <c r="P101" i="128"/>
  <c r="S341" i="19" s="1"/>
  <c r="S976" i="19" s="1"/>
  <c r="S54" i="139"/>
  <c r="T50" i="139"/>
  <c r="R55" i="139"/>
  <c r="G101" i="139"/>
  <c r="J421" i="19" s="1"/>
  <c r="J1056" i="19" s="1"/>
  <c r="S55" i="138"/>
  <c r="R102" i="138"/>
  <c r="U414" i="19" s="1"/>
  <c r="U1049" i="19" s="1"/>
  <c r="R103" i="138"/>
  <c r="U415" i="19" s="1"/>
  <c r="U1050" i="19" s="1"/>
  <c r="R106" i="138"/>
  <c r="U418" i="19" s="1"/>
  <c r="U1053" i="19" s="1"/>
  <c r="R104" i="138"/>
  <c r="U416" i="19" s="1"/>
  <c r="U1051" i="19" s="1"/>
  <c r="R105" i="138"/>
  <c r="U417" i="19" s="1"/>
  <c r="U1052" i="19" s="1"/>
  <c r="T54" i="138"/>
  <c r="U50" i="138"/>
  <c r="S54" i="137"/>
  <c r="T50" i="137"/>
  <c r="Q102" i="137"/>
  <c r="Q105" i="137"/>
  <c r="Q106" i="137"/>
  <c r="Q103" i="137"/>
  <c r="Q104" i="137"/>
  <c r="R59" i="137"/>
  <c r="R63" i="137" s="1"/>
  <c r="R65" i="137" s="1"/>
  <c r="R67" i="137" s="1"/>
  <c r="R55" i="137"/>
  <c r="Q70" i="137"/>
  <c r="Q72" i="137" s="1"/>
  <c r="Q83" i="137" s="1"/>
  <c r="Q101" i="137" s="1"/>
  <c r="Q69" i="137"/>
  <c r="Q68" i="137" s="1"/>
  <c r="H80" i="137"/>
  <c r="H81" i="137" s="1"/>
  <c r="H93" i="137"/>
  <c r="I89" i="137" s="1"/>
  <c r="H70" i="137"/>
  <c r="H72" i="137" s="1"/>
  <c r="H69" i="137"/>
  <c r="H68" i="137" s="1"/>
  <c r="R55" i="136"/>
  <c r="Q69" i="136"/>
  <c r="Q68" i="136" s="1"/>
  <c r="G101" i="136"/>
  <c r="J405" i="19" s="1"/>
  <c r="J1040" i="19" s="1"/>
  <c r="T50" i="136"/>
  <c r="S54" i="136"/>
  <c r="R106" i="135"/>
  <c r="U402" i="19" s="1"/>
  <c r="U1037" i="19" s="1"/>
  <c r="R104" i="135"/>
  <c r="U400" i="19" s="1"/>
  <c r="U1035" i="19" s="1"/>
  <c r="R105" i="135"/>
  <c r="U401" i="19" s="1"/>
  <c r="U1036" i="19" s="1"/>
  <c r="R102" i="135"/>
  <c r="U398" i="19" s="1"/>
  <c r="U1033" i="19" s="1"/>
  <c r="R103" i="135"/>
  <c r="U399" i="19" s="1"/>
  <c r="U1034" i="19" s="1"/>
  <c r="T54" i="135"/>
  <c r="U50" i="135"/>
  <c r="S55" i="135"/>
  <c r="R55" i="134"/>
  <c r="Q69" i="134"/>
  <c r="Q68" i="134" s="1"/>
  <c r="S54" i="134"/>
  <c r="T50" i="134"/>
  <c r="Q106" i="133"/>
  <c r="T386" i="19" s="1"/>
  <c r="T1021" i="19" s="1"/>
  <c r="Q103" i="133"/>
  <c r="T383" i="19" s="1"/>
  <c r="T1018" i="19" s="1"/>
  <c r="Q104" i="133"/>
  <c r="T384" i="19" s="1"/>
  <c r="T1019" i="19" s="1"/>
  <c r="Q102" i="133"/>
  <c r="T382" i="19" s="1"/>
  <c r="T1017" i="19" s="1"/>
  <c r="Q105" i="133"/>
  <c r="T385" i="19" s="1"/>
  <c r="T1020" i="19" s="1"/>
  <c r="T50" i="133"/>
  <c r="S54" i="133"/>
  <c r="R55" i="133"/>
  <c r="H69" i="132"/>
  <c r="H68" i="132" s="1"/>
  <c r="S69" i="132"/>
  <c r="S68" i="132" s="1"/>
  <c r="S55" i="131"/>
  <c r="R106" i="131"/>
  <c r="U370" i="19" s="1"/>
  <c r="U1005" i="19" s="1"/>
  <c r="R104" i="131"/>
  <c r="U368" i="19" s="1"/>
  <c r="U1003" i="19" s="1"/>
  <c r="R105" i="131"/>
  <c r="U369" i="19" s="1"/>
  <c r="U1004" i="19" s="1"/>
  <c r="R102" i="131"/>
  <c r="U366" i="19" s="1"/>
  <c r="U1001" i="19" s="1"/>
  <c r="R103" i="131"/>
  <c r="U367" i="19" s="1"/>
  <c r="U1002" i="19" s="1"/>
  <c r="U50" i="131"/>
  <c r="T54" i="131"/>
  <c r="S54" i="130"/>
  <c r="T50" i="130"/>
  <c r="R55" i="130"/>
  <c r="Q102" i="129"/>
  <c r="T350" i="19" s="1"/>
  <c r="T985" i="19" s="1"/>
  <c r="Q105" i="129"/>
  <c r="T353" i="19" s="1"/>
  <c r="T988" i="19" s="1"/>
  <c r="Q106" i="129"/>
  <c r="T354" i="19" s="1"/>
  <c r="T989" i="19" s="1"/>
  <c r="Q103" i="129"/>
  <c r="T351" i="19" s="1"/>
  <c r="T986" i="19" s="1"/>
  <c r="Q104" i="129"/>
  <c r="T352" i="19" s="1"/>
  <c r="T987" i="19" s="1"/>
  <c r="S54" i="129"/>
  <c r="T50" i="129"/>
  <c r="R55" i="129"/>
  <c r="T50" i="128"/>
  <c r="S54" i="128"/>
  <c r="R55" i="128"/>
  <c r="P101" i="124"/>
  <c r="R308" i="19" s="1"/>
  <c r="R943" i="19" s="1"/>
  <c r="R101" i="122"/>
  <c r="P101" i="120"/>
  <c r="Q101" i="118"/>
  <c r="P101" i="116"/>
  <c r="G101" i="116"/>
  <c r="S54" i="127"/>
  <c r="T50" i="127"/>
  <c r="Q102" i="127"/>
  <c r="T334" i="19" s="1"/>
  <c r="T969" i="19" s="1"/>
  <c r="Q105" i="127"/>
  <c r="T337" i="19" s="1"/>
  <c r="T972" i="19" s="1"/>
  <c r="Q106" i="127"/>
  <c r="T338" i="19" s="1"/>
  <c r="T973" i="19" s="1"/>
  <c r="Q103" i="127"/>
  <c r="T335" i="19" s="1"/>
  <c r="T970" i="19" s="1"/>
  <c r="Q104" i="127"/>
  <c r="T336" i="19" s="1"/>
  <c r="T971" i="19" s="1"/>
  <c r="R55" i="127"/>
  <c r="T54" i="126"/>
  <c r="U50" i="126"/>
  <c r="S55" i="126"/>
  <c r="S54" i="125"/>
  <c r="T50" i="125"/>
  <c r="R55" i="125"/>
  <c r="Q106" i="125"/>
  <c r="S321" i="19" s="1"/>
  <c r="S956" i="19" s="1"/>
  <c r="Q103" i="125"/>
  <c r="S318" i="19" s="1"/>
  <c r="S953" i="19" s="1"/>
  <c r="Q104" i="125"/>
  <c r="S319" i="19" s="1"/>
  <c r="S954" i="19" s="1"/>
  <c r="Q102" i="125"/>
  <c r="S317" i="19" s="1"/>
  <c r="S952" i="19" s="1"/>
  <c r="Q105" i="125"/>
  <c r="S320" i="19" s="1"/>
  <c r="S955" i="19" s="1"/>
  <c r="H69" i="124"/>
  <c r="H68" i="124" s="1"/>
  <c r="R55" i="124"/>
  <c r="S54" i="124"/>
  <c r="T50" i="124"/>
  <c r="Q69" i="124"/>
  <c r="Q68" i="124" s="1"/>
  <c r="R55" i="123"/>
  <c r="Q103" i="123"/>
  <c r="Q104" i="123"/>
  <c r="Q102" i="123"/>
  <c r="Q105" i="123"/>
  <c r="Q106" i="123"/>
  <c r="S54" i="123"/>
  <c r="T50" i="123"/>
  <c r="S69" i="122"/>
  <c r="S68" i="122" s="1"/>
  <c r="H69" i="122"/>
  <c r="H68" i="122" s="1"/>
  <c r="Q69" i="120"/>
  <c r="Q68" i="120" s="1"/>
  <c r="R55" i="120"/>
  <c r="H69" i="120"/>
  <c r="H68" i="120" s="1"/>
  <c r="T50" i="120"/>
  <c r="S54" i="120"/>
  <c r="Q106" i="119"/>
  <c r="Q103" i="119"/>
  <c r="Q102" i="119"/>
  <c r="Q105" i="119"/>
  <c r="Q104" i="119"/>
  <c r="S54" i="119"/>
  <c r="T50" i="119"/>
  <c r="R55" i="119"/>
  <c r="S55" i="118"/>
  <c r="T54" i="118"/>
  <c r="U50" i="118"/>
  <c r="G101" i="118"/>
  <c r="T54" i="117"/>
  <c r="U50" i="117"/>
  <c r="S55" i="117"/>
  <c r="R104" i="117"/>
  <c r="R105" i="117"/>
  <c r="R102" i="117"/>
  <c r="R103" i="117"/>
  <c r="R106" i="117"/>
  <c r="T50" i="116"/>
  <c r="S54" i="116"/>
  <c r="R55" i="116"/>
  <c r="P102" i="115"/>
  <c r="R301" i="19" s="1"/>
  <c r="R936" i="19" s="1"/>
  <c r="P103" i="115"/>
  <c r="R302" i="19" s="1"/>
  <c r="R937" i="19" s="1"/>
  <c r="P106" i="115"/>
  <c r="R305" i="19" s="1"/>
  <c r="R940" i="19" s="1"/>
  <c r="P104" i="115"/>
  <c r="R303" i="19" s="1"/>
  <c r="R938" i="19" s="1"/>
  <c r="P105" i="115"/>
  <c r="R304" i="19" s="1"/>
  <c r="R939" i="19" s="1"/>
  <c r="R55" i="115"/>
  <c r="T50" i="115"/>
  <c r="S54" i="115"/>
  <c r="P101" i="109"/>
  <c r="Q227" i="19" s="1"/>
  <c r="Q862" i="19" s="1"/>
  <c r="P101" i="107"/>
  <c r="Q211" i="19" s="1"/>
  <c r="Q846" i="19" s="1"/>
  <c r="P101" i="113"/>
  <c r="Q195" i="19" s="1"/>
  <c r="Q830" i="19" s="1"/>
  <c r="G101" i="113"/>
  <c r="H195" i="19" s="1"/>
  <c r="H830" i="19" s="1"/>
  <c r="P101" i="112"/>
  <c r="Q163" i="19" s="1"/>
  <c r="Q798" i="19" s="1"/>
  <c r="Q101" i="110"/>
  <c r="R147" i="19" s="1"/>
  <c r="R782" i="19" s="1"/>
  <c r="S55" i="114"/>
  <c r="R102" i="114"/>
  <c r="S172" i="19" s="1"/>
  <c r="S807" i="19" s="1"/>
  <c r="R103" i="114"/>
  <c r="S173" i="19" s="1"/>
  <c r="S808" i="19" s="1"/>
  <c r="R106" i="114"/>
  <c r="S176" i="19" s="1"/>
  <c r="S811" i="19" s="1"/>
  <c r="R104" i="114"/>
  <c r="S174" i="19" s="1"/>
  <c r="S809" i="19" s="1"/>
  <c r="R105" i="114"/>
  <c r="S175" i="19" s="1"/>
  <c r="S810" i="19" s="1"/>
  <c r="U50" i="114"/>
  <c r="T54" i="114"/>
  <c r="S54" i="113"/>
  <c r="T50" i="113"/>
  <c r="Q69" i="113"/>
  <c r="Q68" i="113" s="1"/>
  <c r="R55" i="113"/>
  <c r="T50" i="112"/>
  <c r="S54" i="112"/>
  <c r="R55" i="112"/>
  <c r="R55" i="111"/>
  <c r="Q69" i="111"/>
  <c r="Q68" i="111" s="1"/>
  <c r="S54" i="111"/>
  <c r="T50" i="111"/>
  <c r="G101" i="111"/>
  <c r="H179" i="19" s="1"/>
  <c r="H814" i="19" s="1"/>
  <c r="S54" i="109"/>
  <c r="T50" i="109"/>
  <c r="S55" i="110"/>
  <c r="R55" i="109"/>
  <c r="G101" i="110"/>
  <c r="H147" i="19" s="1"/>
  <c r="H782" i="19" s="1"/>
  <c r="T54" i="110"/>
  <c r="U50" i="110"/>
  <c r="T50" i="108"/>
  <c r="S54" i="108"/>
  <c r="R55" i="108"/>
  <c r="Q102" i="108"/>
  <c r="R220" i="19" s="1"/>
  <c r="R855" i="19" s="1"/>
  <c r="Q105" i="108"/>
  <c r="R223" i="19" s="1"/>
  <c r="R858" i="19" s="1"/>
  <c r="Q106" i="108"/>
  <c r="R224" i="19" s="1"/>
  <c r="R859" i="19" s="1"/>
  <c r="Q104" i="108"/>
  <c r="R222" i="19" s="1"/>
  <c r="R857" i="19" s="1"/>
  <c r="Q103" i="108"/>
  <c r="R221" i="19" s="1"/>
  <c r="R856" i="19" s="1"/>
  <c r="S54" i="107"/>
  <c r="T50" i="107"/>
  <c r="R55" i="107"/>
  <c r="Q69" i="107"/>
  <c r="Q68" i="107" s="1"/>
  <c r="G101" i="107"/>
  <c r="H211" i="19" s="1"/>
  <c r="H846" i="19" s="1"/>
  <c r="R55" i="106"/>
  <c r="Q102" i="106"/>
  <c r="R204" i="19" s="1"/>
  <c r="R839" i="19" s="1"/>
  <c r="Q105" i="106"/>
  <c r="R207" i="19" s="1"/>
  <c r="R842" i="19" s="1"/>
  <c r="Q106" i="106"/>
  <c r="R208" i="19" s="1"/>
  <c r="R843" i="19" s="1"/>
  <c r="Q103" i="106"/>
  <c r="R205" i="19" s="1"/>
  <c r="R840" i="19" s="1"/>
  <c r="Q104" i="106"/>
  <c r="R206" i="19" s="1"/>
  <c r="R841" i="19" s="1"/>
  <c r="S54" i="106"/>
  <c r="T50" i="106"/>
  <c r="R106" i="105"/>
  <c r="S192" i="19" s="1"/>
  <c r="S827" i="19" s="1"/>
  <c r="R104" i="105"/>
  <c r="S190" i="19" s="1"/>
  <c r="S825" i="19" s="1"/>
  <c r="R105" i="105"/>
  <c r="S191" i="19" s="1"/>
  <c r="S826" i="19" s="1"/>
  <c r="R103" i="105"/>
  <c r="S189" i="19" s="1"/>
  <c r="S824" i="19" s="1"/>
  <c r="R102" i="105"/>
  <c r="S188" i="19" s="1"/>
  <c r="S823" i="19" s="1"/>
  <c r="U50" i="105"/>
  <c r="T54" i="105"/>
  <c r="S55" i="105"/>
  <c r="T54" i="104"/>
  <c r="U50" i="104"/>
  <c r="S55" i="104"/>
  <c r="R102" i="104"/>
  <c r="S156" i="19" s="1"/>
  <c r="S791" i="19" s="1"/>
  <c r="R106" i="104"/>
  <c r="S160" i="19" s="1"/>
  <c r="S795" i="19" s="1"/>
  <c r="R104" i="104"/>
  <c r="S158" i="19" s="1"/>
  <c r="S793" i="19" s="1"/>
  <c r="R105" i="104"/>
  <c r="S159" i="19" s="1"/>
  <c r="S794" i="19" s="1"/>
  <c r="R103" i="104"/>
  <c r="S157" i="19" s="1"/>
  <c r="S792" i="19" s="1"/>
  <c r="P104" i="103"/>
  <c r="Q142" i="19" s="1"/>
  <c r="Q777" i="19" s="1"/>
  <c r="P105" i="103"/>
  <c r="Q143" i="19" s="1"/>
  <c r="Q778" i="19" s="1"/>
  <c r="P102" i="103"/>
  <c r="Q140" i="19" s="1"/>
  <c r="Q775" i="19" s="1"/>
  <c r="P103" i="103"/>
  <c r="Q141" i="19" s="1"/>
  <c r="Q776" i="19" s="1"/>
  <c r="P106" i="103"/>
  <c r="Q144" i="19" s="1"/>
  <c r="Q779" i="19" s="1"/>
  <c r="S54" i="103"/>
  <c r="T50" i="103"/>
  <c r="R55" i="103"/>
  <c r="S54" i="102"/>
  <c r="T50" i="102"/>
  <c r="R55" i="102"/>
  <c r="T54" i="101"/>
  <c r="U50" i="101"/>
  <c r="S55" i="101"/>
  <c r="R105" i="101"/>
  <c r="R126" i="19" s="1"/>
  <c r="R103" i="101"/>
  <c r="R124" i="19" s="1"/>
  <c r="R102" i="101"/>
  <c r="R123" i="19" s="1"/>
  <c r="R106" i="101"/>
  <c r="R127" i="19" s="1"/>
  <c r="R104" i="101"/>
  <c r="R125" i="19" s="1"/>
  <c r="S55" i="100"/>
  <c r="U50" i="100"/>
  <c r="T54" i="100"/>
  <c r="R102" i="99"/>
  <c r="R107" i="19" s="1"/>
  <c r="R103" i="99"/>
  <c r="R108" i="19" s="1"/>
  <c r="R106" i="99"/>
  <c r="R111" i="19" s="1"/>
  <c r="R104" i="99"/>
  <c r="R109" i="19" s="1"/>
  <c r="R105" i="99"/>
  <c r="R110" i="19" s="1"/>
  <c r="S55" i="99"/>
  <c r="U50" i="99"/>
  <c r="T54" i="99"/>
  <c r="T69" i="98"/>
  <c r="T68" i="98" s="1"/>
  <c r="W50" i="98"/>
  <c r="V54" i="98"/>
  <c r="U55" i="98"/>
  <c r="T54" i="97"/>
  <c r="U50" i="97"/>
  <c r="R104" i="97"/>
  <c r="R93" i="19" s="1"/>
  <c r="R728" i="19" s="1"/>
  <c r="R105" i="97"/>
  <c r="R94" i="19" s="1"/>
  <c r="R729" i="19" s="1"/>
  <c r="R102" i="97"/>
  <c r="R91" i="19" s="1"/>
  <c r="R726" i="19" s="1"/>
  <c r="R103" i="97"/>
  <c r="R92" i="19" s="1"/>
  <c r="R727" i="19" s="1"/>
  <c r="R106" i="97"/>
  <c r="R95" i="19" s="1"/>
  <c r="R730" i="19" s="1"/>
  <c r="S55" i="97"/>
  <c r="P101" i="96"/>
  <c r="P82" i="19" s="1"/>
  <c r="Q69" i="96"/>
  <c r="Q68" i="96" s="1"/>
  <c r="R55" i="96"/>
  <c r="T50" i="96"/>
  <c r="S54" i="96"/>
  <c r="P103" i="95"/>
  <c r="P76" i="19" s="1"/>
  <c r="P106" i="95"/>
  <c r="P79" i="19" s="1"/>
  <c r="P105" i="95"/>
  <c r="P78" i="19" s="1"/>
  <c r="P104" i="95"/>
  <c r="P77" i="19" s="1"/>
  <c r="P102" i="95"/>
  <c r="P75" i="19" s="1"/>
  <c r="R55" i="95"/>
  <c r="S54" i="95"/>
  <c r="T50" i="95"/>
  <c r="P101" i="94"/>
  <c r="P66" i="19" s="1"/>
  <c r="G101" i="94"/>
  <c r="G66" i="19" s="1"/>
  <c r="T50" i="94"/>
  <c r="S54" i="94"/>
  <c r="R55" i="94"/>
  <c r="P105" i="93"/>
  <c r="P62" i="19" s="1"/>
  <c r="P102" i="93"/>
  <c r="P59" i="19" s="1"/>
  <c r="P104" i="93"/>
  <c r="P61" i="19" s="1"/>
  <c r="P103" i="93"/>
  <c r="P60" i="19" s="1"/>
  <c r="P106" i="93"/>
  <c r="P63" i="19" s="1"/>
  <c r="S54" i="93"/>
  <c r="T50" i="93"/>
  <c r="R55" i="93"/>
  <c r="P101" i="92"/>
  <c r="P50" i="19" s="1"/>
  <c r="S54" i="92"/>
  <c r="T50" i="92"/>
  <c r="T58" i="92" s="1"/>
  <c r="R55" i="92"/>
  <c r="AH54" i="89"/>
  <c r="N50" i="89"/>
  <c r="N58" i="89" s="1"/>
  <c r="U50" i="122" l="1"/>
  <c r="T58" i="122"/>
  <c r="T54" i="122"/>
  <c r="T55" i="122" s="1"/>
  <c r="R287" i="19"/>
  <c r="R922" i="19" s="1"/>
  <c r="R295" i="19"/>
  <c r="R930" i="19" s="1"/>
  <c r="R289" i="19"/>
  <c r="R924" i="19" s="1"/>
  <c r="R297" i="19"/>
  <c r="R932" i="19" s="1"/>
  <c r="R286" i="19"/>
  <c r="R921" i="19" s="1"/>
  <c r="R294" i="19"/>
  <c r="R929" i="19" s="1"/>
  <c r="R288" i="19"/>
  <c r="R923" i="19" s="1"/>
  <c r="R296" i="19"/>
  <c r="R931" i="19" s="1"/>
  <c r="R285" i="19"/>
  <c r="R920" i="19" s="1"/>
  <c r="R293" i="19"/>
  <c r="R928" i="19" s="1"/>
  <c r="R272" i="19"/>
  <c r="R907" i="19" s="1"/>
  <c r="R280" i="19"/>
  <c r="R915" i="19" s="1"/>
  <c r="R269" i="19"/>
  <c r="R904" i="19" s="1"/>
  <c r="R277" i="19"/>
  <c r="R912" i="19" s="1"/>
  <c r="R270" i="19"/>
  <c r="R905" i="19" s="1"/>
  <c r="R278" i="19"/>
  <c r="R913" i="19" s="1"/>
  <c r="R271" i="19"/>
  <c r="R906" i="19" s="1"/>
  <c r="R279" i="19"/>
  <c r="R914" i="19" s="1"/>
  <c r="R273" i="19"/>
  <c r="R908" i="19" s="1"/>
  <c r="R281" i="19"/>
  <c r="R916" i="19" s="1"/>
  <c r="R257" i="19"/>
  <c r="R892" i="19" s="1"/>
  <c r="R265" i="19"/>
  <c r="R900" i="19" s="1"/>
  <c r="R254" i="19"/>
  <c r="R889" i="19" s="1"/>
  <c r="R262" i="19"/>
  <c r="R897" i="19" s="1"/>
  <c r="R255" i="19"/>
  <c r="R890" i="19" s="1"/>
  <c r="R263" i="19"/>
  <c r="R898" i="19" s="1"/>
  <c r="R256" i="19"/>
  <c r="R891" i="19" s="1"/>
  <c r="R264" i="19"/>
  <c r="R899" i="19" s="1"/>
  <c r="R253" i="19"/>
  <c r="R888" i="19" s="1"/>
  <c r="R261" i="19"/>
  <c r="R896" i="19" s="1"/>
  <c r="R237" i="19"/>
  <c r="R872" i="19" s="1"/>
  <c r="R245" i="19"/>
  <c r="R880" i="19" s="1"/>
  <c r="R239" i="19"/>
  <c r="R874" i="19" s="1"/>
  <c r="R247" i="19"/>
  <c r="R882" i="19" s="1"/>
  <c r="R238" i="19"/>
  <c r="R873" i="19" s="1"/>
  <c r="R246" i="19"/>
  <c r="R881" i="19" s="1"/>
  <c r="R240" i="19"/>
  <c r="R875" i="19" s="1"/>
  <c r="R248" i="19"/>
  <c r="R883" i="19" s="1"/>
  <c r="R241" i="19"/>
  <c r="R876" i="19" s="1"/>
  <c r="R249" i="19"/>
  <c r="R884" i="19" s="1"/>
  <c r="S104" i="148"/>
  <c r="W497" i="19" s="1"/>
  <c r="W1132" i="19" s="1"/>
  <c r="S106" i="144"/>
  <c r="W467" i="19" s="1"/>
  <c r="W1102" i="19" s="1"/>
  <c r="S104" i="158"/>
  <c r="X578" i="19" s="1"/>
  <c r="X1213" i="19" s="1"/>
  <c r="S106" i="148"/>
  <c r="W499" i="19" s="1"/>
  <c r="W1134" i="19" s="1"/>
  <c r="S106" i="156"/>
  <c r="X564" i="19" s="1"/>
  <c r="X1199" i="19" s="1"/>
  <c r="S102" i="144"/>
  <c r="W463" i="19" s="1"/>
  <c r="W1098" i="19" s="1"/>
  <c r="S105" i="144"/>
  <c r="W466" i="19" s="1"/>
  <c r="W1101" i="19" s="1"/>
  <c r="S103" i="148"/>
  <c r="W496" i="19" s="1"/>
  <c r="W1131" i="19" s="1"/>
  <c r="S104" i="156"/>
  <c r="X562" i="19" s="1"/>
  <c r="X1197" i="19" s="1"/>
  <c r="S104" i="144"/>
  <c r="W465" i="19" s="1"/>
  <c r="W1100" i="19" s="1"/>
  <c r="S102" i="148"/>
  <c r="W495" i="19" s="1"/>
  <c r="W1130" i="19" s="1"/>
  <c r="S102" i="156"/>
  <c r="X560" i="19" s="1"/>
  <c r="X1195" i="19" s="1"/>
  <c r="S103" i="156"/>
  <c r="X561" i="19" s="1"/>
  <c r="X1196" i="19" s="1"/>
  <c r="S106" i="158"/>
  <c r="X580" i="19" s="1"/>
  <c r="X1215" i="19" s="1"/>
  <c r="D83" i="93"/>
  <c r="D101" i="93" s="1"/>
  <c r="D58" i="19" s="1"/>
  <c r="S103" i="158"/>
  <c r="X577" i="19" s="1"/>
  <c r="X1212" i="19" s="1"/>
  <c r="T58" i="94"/>
  <c r="U58" i="97"/>
  <c r="T58" i="102"/>
  <c r="U58" i="105"/>
  <c r="T58" i="106"/>
  <c r="T58" i="113"/>
  <c r="U58" i="118"/>
  <c r="U58" i="131"/>
  <c r="T58" i="134"/>
  <c r="T58" i="137"/>
  <c r="T57" i="137"/>
  <c r="T58" i="141"/>
  <c r="U58" i="155"/>
  <c r="T58" i="157"/>
  <c r="T58" i="161"/>
  <c r="T58" i="162"/>
  <c r="U50" i="162"/>
  <c r="T54" i="162"/>
  <c r="T55" i="162" s="1"/>
  <c r="T58" i="146"/>
  <c r="T54" i="146"/>
  <c r="T55" i="146" s="1"/>
  <c r="U50" i="146"/>
  <c r="T58" i="158"/>
  <c r="U50" i="158"/>
  <c r="T54" i="158"/>
  <c r="T55" i="158" s="1"/>
  <c r="T106" i="158" s="1"/>
  <c r="Y580" i="19" s="1"/>
  <c r="Y1215" i="19" s="1"/>
  <c r="X64" i="94"/>
  <c r="L64" i="94"/>
  <c r="P64" i="94"/>
  <c r="AD64" i="94"/>
  <c r="AB64" i="94"/>
  <c r="AF64" i="94"/>
  <c r="N64" i="94"/>
  <c r="E64" i="94"/>
  <c r="AC64" i="94"/>
  <c r="O64" i="94"/>
  <c r="U64" i="94"/>
  <c r="M64" i="94"/>
  <c r="J64" i="94"/>
  <c r="I64" i="94"/>
  <c r="W64" i="94"/>
  <c r="H64" i="94"/>
  <c r="K64" i="94"/>
  <c r="AG64" i="94"/>
  <c r="AA64" i="94"/>
  <c r="S64" i="94"/>
  <c r="AH64" i="94"/>
  <c r="R64" i="94"/>
  <c r="F64" i="94"/>
  <c r="AE64" i="94"/>
  <c r="Z64" i="94"/>
  <c r="G64" i="94"/>
  <c r="T64" i="94"/>
  <c r="Q64" i="94"/>
  <c r="V64" i="94"/>
  <c r="Y64" i="94"/>
  <c r="S102" i="121"/>
  <c r="S105" i="121"/>
  <c r="S103" i="121"/>
  <c r="S106" i="121"/>
  <c r="S104" i="121"/>
  <c r="J64" i="93"/>
  <c r="AF64" i="93"/>
  <c r="AA64" i="93"/>
  <c r="AH64" i="93"/>
  <c r="K64" i="93"/>
  <c r="R64" i="93"/>
  <c r="Z64" i="93"/>
  <c r="P64" i="93"/>
  <c r="F64" i="93"/>
  <c r="AG64" i="93"/>
  <c r="W64" i="93"/>
  <c r="O64" i="93"/>
  <c r="G64" i="93"/>
  <c r="AD64" i="93"/>
  <c r="V64" i="93"/>
  <c r="S64" i="93"/>
  <c r="U64" i="93"/>
  <c r="T64" i="93"/>
  <c r="AE64" i="93"/>
  <c r="N64" i="93"/>
  <c r="Q64" i="93"/>
  <c r="L64" i="93"/>
  <c r="M64" i="93"/>
  <c r="AC64" i="93"/>
  <c r="AB64" i="93"/>
  <c r="H64" i="93"/>
  <c r="Y64" i="93"/>
  <c r="I64" i="93"/>
  <c r="X64" i="93"/>
  <c r="E64" i="93"/>
  <c r="E92" i="94"/>
  <c r="E66" i="94" s="1"/>
  <c r="E92" i="93"/>
  <c r="E66" i="93" s="1"/>
  <c r="T58" i="93"/>
  <c r="T58" i="95"/>
  <c r="U58" i="99"/>
  <c r="U58" i="101"/>
  <c r="U58" i="110"/>
  <c r="T58" i="112"/>
  <c r="U58" i="114"/>
  <c r="T58" i="115"/>
  <c r="U58" i="117"/>
  <c r="U58" i="126"/>
  <c r="T58" i="128"/>
  <c r="T58" i="129"/>
  <c r="U58" i="135"/>
  <c r="T58" i="136"/>
  <c r="T58" i="143"/>
  <c r="T58" i="145"/>
  <c r="T58" i="147"/>
  <c r="T58" i="153"/>
  <c r="T58" i="163"/>
  <c r="T58" i="144"/>
  <c r="U50" i="144"/>
  <c r="T54" i="144"/>
  <c r="T55" i="144" s="1"/>
  <c r="T104" i="144" s="1"/>
  <c r="X465" i="19" s="1"/>
  <c r="X1100" i="19" s="1"/>
  <c r="S103" i="162"/>
  <c r="X609" i="19" s="1"/>
  <c r="X1244" i="19" s="1"/>
  <c r="S106" i="162"/>
  <c r="X612" i="19" s="1"/>
  <c r="X1247" i="19" s="1"/>
  <c r="S105" i="162"/>
  <c r="X611" i="19" s="1"/>
  <c r="X1246" i="19" s="1"/>
  <c r="S104" i="162"/>
  <c r="X610" i="19" s="1"/>
  <c r="X1245" i="19" s="1"/>
  <c r="S102" i="162"/>
  <c r="X608" i="19" s="1"/>
  <c r="X1243" i="19" s="1"/>
  <c r="S106" i="146"/>
  <c r="W483" i="19" s="1"/>
  <c r="W1118" i="19" s="1"/>
  <c r="S105" i="146"/>
  <c r="W482" i="19" s="1"/>
  <c r="W1117" i="19" s="1"/>
  <c r="S104" i="146"/>
  <c r="W481" i="19" s="1"/>
  <c r="W1116" i="19" s="1"/>
  <c r="S102" i="146"/>
  <c r="W479" i="19" s="1"/>
  <c r="W1114" i="19" s="1"/>
  <c r="S103" i="146"/>
  <c r="W480" i="19" s="1"/>
  <c r="W1115" i="19" s="1"/>
  <c r="T58" i="96"/>
  <c r="W58" i="98"/>
  <c r="U58" i="104"/>
  <c r="T58" i="108"/>
  <c r="T58" i="109"/>
  <c r="T58" i="116"/>
  <c r="T58" i="119"/>
  <c r="T58" i="120"/>
  <c r="T58" i="124"/>
  <c r="T58" i="125"/>
  <c r="T58" i="133"/>
  <c r="T58" i="149"/>
  <c r="T58" i="150"/>
  <c r="U58" i="160"/>
  <c r="T58" i="156"/>
  <c r="T54" i="156"/>
  <c r="T55" i="156" s="1"/>
  <c r="T105" i="156" s="1"/>
  <c r="Y563" i="19" s="1"/>
  <c r="Y1198" i="19" s="1"/>
  <c r="U50" i="156"/>
  <c r="T58" i="132"/>
  <c r="U50" i="132"/>
  <c r="T54" i="132"/>
  <c r="T55" i="132" s="1"/>
  <c r="D83" i="94"/>
  <c r="U58" i="100"/>
  <c r="T58" i="103"/>
  <c r="T58" i="107"/>
  <c r="T58" i="111"/>
  <c r="T58" i="123"/>
  <c r="T58" i="127"/>
  <c r="T58" i="130"/>
  <c r="U58" i="138"/>
  <c r="T58" i="139"/>
  <c r="U58" i="140"/>
  <c r="U58" i="142"/>
  <c r="T58" i="151"/>
  <c r="U58" i="152"/>
  <c r="T58" i="154"/>
  <c r="T58" i="159"/>
  <c r="T58" i="121"/>
  <c r="T54" i="121"/>
  <c r="T55" i="121" s="1"/>
  <c r="U50" i="121"/>
  <c r="T58" i="148"/>
  <c r="T54" i="148"/>
  <c r="T55" i="148" s="1"/>
  <c r="T102" i="148" s="1"/>
  <c r="X495" i="19" s="1"/>
  <c r="X1130" i="19" s="1"/>
  <c r="U50" i="148"/>
  <c r="Q101" i="161"/>
  <c r="V599" i="19" s="1"/>
  <c r="V1234" i="19" s="1"/>
  <c r="Q101" i="163"/>
  <c r="V615" i="19" s="1"/>
  <c r="V1250" i="19" s="1"/>
  <c r="Q101" i="159"/>
  <c r="V583" i="19" s="1"/>
  <c r="V1218" i="19" s="1"/>
  <c r="Q101" i="157"/>
  <c r="V567" i="19" s="1"/>
  <c r="V1202" i="19" s="1"/>
  <c r="R101" i="155"/>
  <c r="W551" i="19" s="1"/>
  <c r="W1186" i="19" s="1"/>
  <c r="Q101" i="153"/>
  <c r="V535" i="19" s="1"/>
  <c r="V1170" i="19" s="1"/>
  <c r="T54" i="163"/>
  <c r="U50" i="163"/>
  <c r="S55" i="163"/>
  <c r="S55" i="161"/>
  <c r="H69" i="161"/>
  <c r="H68" i="161" s="1"/>
  <c r="R69" i="161"/>
  <c r="R68" i="161" s="1"/>
  <c r="T54" i="161"/>
  <c r="U50" i="161"/>
  <c r="U54" i="160"/>
  <c r="V50" i="160"/>
  <c r="R69" i="159"/>
  <c r="R68" i="159" s="1"/>
  <c r="T54" i="159"/>
  <c r="U50" i="159"/>
  <c r="S105" i="160"/>
  <c r="X595" i="19" s="1"/>
  <c r="X1230" i="19" s="1"/>
  <c r="S106" i="160"/>
  <c r="X596" i="19" s="1"/>
  <c r="X1231" i="19" s="1"/>
  <c r="S103" i="160"/>
  <c r="X593" i="19" s="1"/>
  <c r="X1228" i="19" s="1"/>
  <c r="S104" i="160"/>
  <c r="X594" i="19" s="1"/>
  <c r="X1229" i="19" s="1"/>
  <c r="S102" i="160"/>
  <c r="X592" i="19" s="1"/>
  <c r="X1227" i="19" s="1"/>
  <c r="S55" i="159"/>
  <c r="T55" i="160"/>
  <c r="T54" i="157"/>
  <c r="U50" i="157"/>
  <c r="R69" i="157"/>
  <c r="R68" i="157" s="1"/>
  <c r="S55" i="157"/>
  <c r="T55" i="155"/>
  <c r="U54" i="155"/>
  <c r="V50" i="155"/>
  <c r="T54" i="154"/>
  <c r="U50" i="154"/>
  <c r="R106" i="154"/>
  <c r="W548" i="19" s="1"/>
  <c r="W1183" i="19" s="1"/>
  <c r="R104" i="154"/>
  <c r="W546" i="19" s="1"/>
  <c r="W1181" i="19" s="1"/>
  <c r="R105" i="154"/>
  <c r="W547" i="19" s="1"/>
  <c r="W1182" i="19" s="1"/>
  <c r="R102" i="154"/>
  <c r="W544" i="19" s="1"/>
  <c r="W1179" i="19" s="1"/>
  <c r="R103" i="154"/>
  <c r="W545" i="19" s="1"/>
  <c r="W1180" i="19" s="1"/>
  <c r="S55" i="154"/>
  <c r="S55" i="153"/>
  <c r="T54" i="153"/>
  <c r="U50" i="153"/>
  <c r="Q101" i="151"/>
  <c r="U518" i="19" s="1"/>
  <c r="U1153" i="19" s="1"/>
  <c r="Q101" i="149"/>
  <c r="U502" i="19" s="1"/>
  <c r="U1137" i="19" s="1"/>
  <c r="Q101" i="147"/>
  <c r="U486" i="19" s="1"/>
  <c r="U1121" i="19" s="1"/>
  <c r="Q101" i="145"/>
  <c r="U470" i="19" s="1"/>
  <c r="U1105" i="19" s="1"/>
  <c r="Q101" i="143"/>
  <c r="U454" i="19" s="1"/>
  <c r="U1089" i="19" s="1"/>
  <c r="U54" i="152"/>
  <c r="V50" i="152"/>
  <c r="S102" i="152"/>
  <c r="X528" i="19" s="1"/>
  <c r="X1163" i="19" s="1"/>
  <c r="S105" i="152"/>
  <c r="X531" i="19" s="1"/>
  <c r="X1166" i="19" s="1"/>
  <c r="S106" i="152"/>
  <c r="X532" i="19" s="1"/>
  <c r="X1167" i="19" s="1"/>
  <c r="S103" i="152"/>
  <c r="X529" i="19" s="1"/>
  <c r="X1164" i="19" s="1"/>
  <c r="S104" i="152"/>
  <c r="X530" i="19" s="1"/>
  <c r="X1165" i="19" s="1"/>
  <c r="T55" i="152"/>
  <c r="T54" i="151"/>
  <c r="U50" i="151"/>
  <c r="S55" i="151"/>
  <c r="R106" i="150"/>
  <c r="V515" i="19" s="1"/>
  <c r="V1150" i="19" s="1"/>
  <c r="R104" i="150"/>
  <c r="V513" i="19" s="1"/>
  <c r="V1148" i="19" s="1"/>
  <c r="R105" i="150"/>
  <c r="V514" i="19" s="1"/>
  <c r="V1149" i="19" s="1"/>
  <c r="R102" i="150"/>
  <c r="V511" i="19" s="1"/>
  <c r="V1146" i="19" s="1"/>
  <c r="R103" i="150"/>
  <c r="V512" i="19" s="1"/>
  <c r="V1147" i="19" s="1"/>
  <c r="S55" i="150"/>
  <c r="T54" i="150"/>
  <c r="U50" i="150"/>
  <c r="R69" i="149"/>
  <c r="R68" i="149" s="1"/>
  <c r="T54" i="149"/>
  <c r="U50" i="149"/>
  <c r="S55" i="149"/>
  <c r="H69" i="149"/>
  <c r="H68" i="149" s="1"/>
  <c r="R69" i="147"/>
  <c r="R68" i="147" s="1"/>
  <c r="T54" i="147"/>
  <c r="U50" i="147"/>
  <c r="S55" i="147"/>
  <c r="T54" i="145"/>
  <c r="U50" i="145"/>
  <c r="S55" i="145"/>
  <c r="R69" i="145"/>
  <c r="R68" i="145" s="1"/>
  <c r="T54" i="143"/>
  <c r="U50" i="143"/>
  <c r="S55" i="143"/>
  <c r="T55" i="142"/>
  <c r="S104" i="142"/>
  <c r="W449" i="19" s="1"/>
  <c r="W1084" i="19" s="1"/>
  <c r="S105" i="142"/>
  <c r="W450" i="19" s="1"/>
  <c r="W1085" i="19" s="1"/>
  <c r="S102" i="142"/>
  <c r="W447" i="19" s="1"/>
  <c r="W1082" i="19" s="1"/>
  <c r="S103" i="142"/>
  <c r="W448" i="19" s="1"/>
  <c r="W1083" i="19" s="1"/>
  <c r="S106" i="142"/>
  <c r="W451" i="19" s="1"/>
  <c r="W1086" i="19" s="1"/>
  <c r="V50" i="142"/>
  <c r="U54" i="142"/>
  <c r="S55" i="141"/>
  <c r="T54" i="141"/>
  <c r="U50" i="141"/>
  <c r="V50" i="140"/>
  <c r="U54" i="140"/>
  <c r="T55" i="140"/>
  <c r="R105" i="140"/>
  <c r="V434" i="19" s="1"/>
  <c r="V1069" i="19" s="1"/>
  <c r="R102" i="140"/>
  <c r="V431" i="19" s="1"/>
  <c r="V1066" i="19" s="1"/>
  <c r="R103" i="140"/>
  <c r="V432" i="19" s="1"/>
  <c r="V1067" i="19" s="1"/>
  <c r="R106" i="140"/>
  <c r="V435" i="19" s="1"/>
  <c r="V1070" i="19" s="1"/>
  <c r="R104" i="140"/>
  <c r="V433" i="19" s="1"/>
  <c r="V1068" i="19" s="1"/>
  <c r="Q101" i="139"/>
  <c r="T421" i="19" s="1"/>
  <c r="T1056" i="19" s="1"/>
  <c r="Q101" i="134"/>
  <c r="T389" i="19" s="1"/>
  <c r="T1024" i="19" s="1"/>
  <c r="S101" i="132"/>
  <c r="V373" i="19" s="1"/>
  <c r="V1008" i="19" s="1"/>
  <c r="Q101" i="130"/>
  <c r="T357" i="19" s="1"/>
  <c r="T992" i="19" s="1"/>
  <c r="Q101" i="128"/>
  <c r="T341" i="19" s="1"/>
  <c r="T976" i="19" s="1"/>
  <c r="U50" i="139"/>
  <c r="T54" i="139"/>
  <c r="S55" i="139"/>
  <c r="U54" i="138"/>
  <c r="V50" i="138"/>
  <c r="T55" i="138"/>
  <c r="S105" i="138"/>
  <c r="V417" i="19" s="1"/>
  <c r="V1052" i="19" s="1"/>
  <c r="S106" i="138"/>
  <c r="V418" i="19" s="1"/>
  <c r="V1053" i="19" s="1"/>
  <c r="S103" i="138"/>
  <c r="V415" i="19" s="1"/>
  <c r="V1050" i="19" s="1"/>
  <c r="S104" i="138"/>
  <c r="V416" i="19" s="1"/>
  <c r="V1051" i="19" s="1"/>
  <c r="S102" i="138"/>
  <c r="V414" i="19" s="1"/>
  <c r="V1049" i="19" s="1"/>
  <c r="H83" i="137"/>
  <c r="U50" i="137"/>
  <c r="T54" i="137"/>
  <c r="I92" i="137"/>
  <c r="R106" i="137"/>
  <c r="R104" i="137"/>
  <c r="R105" i="137"/>
  <c r="R102" i="137"/>
  <c r="R103" i="137"/>
  <c r="S59" i="137"/>
  <c r="S63" i="137" s="1"/>
  <c r="S65" i="137" s="1"/>
  <c r="S67" i="137" s="1"/>
  <c r="S55" i="137"/>
  <c r="R70" i="137"/>
  <c r="R72" i="137" s="1"/>
  <c r="R83" i="137" s="1"/>
  <c r="R101" i="137" s="1"/>
  <c r="R69" i="137"/>
  <c r="R68" i="137" s="1"/>
  <c r="S55" i="136"/>
  <c r="H69" i="136"/>
  <c r="H68" i="136" s="1"/>
  <c r="T54" i="136"/>
  <c r="U50" i="136"/>
  <c r="R69" i="136"/>
  <c r="R68" i="136" s="1"/>
  <c r="S103" i="135"/>
  <c r="V399" i="19" s="1"/>
  <c r="V1034" i="19" s="1"/>
  <c r="S104" i="135"/>
  <c r="V400" i="19" s="1"/>
  <c r="V1035" i="19" s="1"/>
  <c r="S102" i="135"/>
  <c r="V398" i="19" s="1"/>
  <c r="V1033" i="19" s="1"/>
  <c r="S105" i="135"/>
  <c r="V401" i="19" s="1"/>
  <c r="V1036" i="19" s="1"/>
  <c r="S106" i="135"/>
  <c r="V402" i="19" s="1"/>
  <c r="V1037" i="19" s="1"/>
  <c r="V50" i="135"/>
  <c r="U54" i="135"/>
  <c r="T55" i="135"/>
  <c r="T54" i="134"/>
  <c r="U50" i="134"/>
  <c r="S55" i="134"/>
  <c r="H69" i="134"/>
  <c r="H68" i="134" s="1"/>
  <c r="R69" i="134"/>
  <c r="R68" i="134" s="1"/>
  <c r="R105" i="133"/>
  <c r="U385" i="19" s="1"/>
  <c r="U1020" i="19" s="1"/>
  <c r="R102" i="133"/>
  <c r="U382" i="19" s="1"/>
  <c r="U1017" i="19" s="1"/>
  <c r="R103" i="133"/>
  <c r="U383" i="19" s="1"/>
  <c r="U1018" i="19" s="1"/>
  <c r="R106" i="133"/>
  <c r="U386" i="19" s="1"/>
  <c r="U1021" i="19" s="1"/>
  <c r="R104" i="133"/>
  <c r="U384" i="19" s="1"/>
  <c r="U1019" i="19" s="1"/>
  <c r="S55" i="133"/>
  <c r="T54" i="133"/>
  <c r="U50" i="133"/>
  <c r="H101" i="132"/>
  <c r="K373" i="19" s="1"/>
  <c r="K1008" i="19" s="1"/>
  <c r="T69" i="132"/>
  <c r="T68" i="132" s="1"/>
  <c r="T55" i="131"/>
  <c r="S103" i="131"/>
  <c r="V367" i="19" s="1"/>
  <c r="V1002" i="19" s="1"/>
  <c r="S104" i="131"/>
  <c r="V368" i="19" s="1"/>
  <c r="V1003" i="19" s="1"/>
  <c r="S102" i="131"/>
  <c r="V366" i="19" s="1"/>
  <c r="V1001" i="19" s="1"/>
  <c r="S105" i="131"/>
  <c r="V369" i="19" s="1"/>
  <c r="V1004" i="19" s="1"/>
  <c r="S106" i="131"/>
  <c r="V370" i="19" s="1"/>
  <c r="V1005" i="19" s="1"/>
  <c r="U54" i="131"/>
  <c r="V50" i="131"/>
  <c r="T54" i="130"/>
  <c r="U50" i="130"/>
  <c r="S55" i="130"/>
  <c r="S55" i="129"/>
  <c r="R104" i="129"/>
  <c r="U352" i="19" s="1"/>
  <c r="U987" i="19" s="1"/>
  <c r="R105" i="129"/>
  <c r="U353" i="19" s="1"/>
  <c r="U988" i="19" s="1"/>
  <c r="R102" i="129"/>
  <c r="U350" i="19" s="1"/>
  <c r="U985" i="19" s="1"/>
  <c r="R103" i="129"/>
  <c r="U351" i="19" s="1"/>
  <c r="U986" i="19" s="1"/>
  <c r="R106" i="129"/>
  <c r="U354" i="19" s="1"/>
  <c r="U989" i="19" s="1"/>
  <c r="T54" i="129"/>
  <c r="U50" i="129"/>
  <c r="S55" i="128"/>
  <c r="T54" i="128"/>
  <c r="U50" i="128"/>
  <c r="R101" i="126"/>
  <c r="T324" i="19" s="1"/>
  <c r="T959" i="19" s="1"/>
  <c r="S101" i="122"/>
  <c r="Q101" i="124"/>
  <c r="S308" i="19" s="1"/>
  <c r="S943" i="19" s="1"/>
  <c r="Q101" i="120"/>
  <c r="R101" i="118"/>
  <c r="Q101" i="116"/>
  <c r="R106" i="127"/>
  <c r="U338" i="19" s="1"/>
  <c r="U973" i="19" s="1"/>
  <c r="R104" i="127"/>
  <c r="U336" i="19" s="1"/>
  <c r="U971" i="19" s="1"/>
  <c r="R105" i="127"/>
  <c r="U337" i="19" s="1"/>
  <c r="U972" i="19" s="1"/>
  <c r="R102" i="127"/>
  <c r="U334" i="19" s="1"/>
  <c r="U969" i="19" s="1"/>
  <c r="R103" i="127"/>
  <c r="U335" i="19" s="1"/>
  <c r="U970" i="19" s="1"/>
  <c r="T54" i="127"/>
  <c r="U50" i="127"/>
  <c r="S55" i="127"/>
  <c r="U54" i="126"/>
  <c r="V50" i="126"/>
  <c r="T55" i="126"/>
  <c r="R105" i="125"/>
  <c r="T320" i="19" s="1"/>
  <c r="T955" i="19" s="1"/>
  <c r="R102" i="125"/>
  <c r="T317" i="19" s="1"/>
  <c r="T952" i="19" s="1"/>
  <c r="R103" i="125"/>
  <c r="T318" i="19" s="1"/>
  <c r="T953" i="19" s="1"/>
  <c r="R106" i="125"/>
  <c r="T321" i="19" s="1"/>
  <c r="T956" i="19" s="1"/>
  <c r="R104" i="125"/>
  <c r="T319" i="19" s="1"/>
  <c r="T954" i="19" s="1"/>
  <c r="T54" i="125"/>
  <c r="U50" i="125"/>
  <c r="S55" i="125"/>
  <c r="S55" i="124"/>
  <c r="R69" i="124"/>
  <c r="R68" i="124" s="1"/>
  <c r="T54" i="124"/>
  <c r="U50" i="124"/>
  <c r="T54" i="123"/>
  <c r="U50" i="123"/>
  <c r="R102" i="123"/>
  <c r="R103" i="123"/>
  <c r="R106" i="123"/>
  <c r="R104" i="123"/>
  <c r="R105" i="123"/>
  <c r="S55" i="123"/>
  <c r="H101" i="122"/>
  <c r="T69" i="122"/>
  <c r="T68" i="122" s="1"/>
  <c r="R69" i="120"/>
  <c r="R68" i="120" s="1"/>
  <c r="T54" i="120"/>
  <c r="U50" i="120"/>
  <c r="S55" i="120"/>
  <c r="S55" i="119"/>
  <c r="R105" i="119"/>
  <c r="R103" i="119"/>
  <c r="R102" i="119"/>
  <c r="R106" i="119"/>
  <c r="R104" i="119"/>
  <c r="T54" i="119"/>
  <c r="U50" i="119"/>
  <c r="T55" i="118"/>
  <c r="U54" i="118"/>
  <c r="V50" i="118"/>
  <c r="U54" i="117"/>
  <c r="V50" i="117"/>
  <c r="S104" i="117"/>
  <c r="S102" i="117"/>
  <c r="S105" i="117"/>
  <c r="S106" i="117"/>
  <c r="S103" i="117"/>
  <c r="T55" i="117"/>
  <c r="S55" i="116"/>
  <c r="T54" i="116"/>
  <c r="U50" i="116"/>
  <c r="H104" i="115"/>
  <c r="J303" i="19" s="1"/>
  <c r="J938" i="19" s="1"/>
  <c r="H105" i="115"/>
  <c r="J304" i="19" s="1"/>
  <c r="J939" i="19" s="1"/>
  <c r="H102" i="115"/>
  <c r="J301" i="19" s="1"/>
  <c r="J936" i="19" s="1"/>
  <c r="H103" i="115"/>
  <c r="J302" i="19" s="1"/>
  <c r="J937" i="19" s="1"/>
  <c r="H106" i="115"/>
  <c r="J305" i="19" s="1"/>
  <c r="J940" i="19" s="1"/>
  <c r="T54" i="115"/>
  <c r="U50" i="115"/>
  <c r="Q102" i="115"/>
  <c r="S301" i="19" s="1"/>
  <c r="S936" i="19" s="1"/>
  <c r="Q105" i="115"/>
  <c r="S304" i="19" s="1"/>
  <c r="S939" i="19" s="1"/>
  <c r="Q106" i="115"/>
  <c r="S305" i="19" s="1"/>
  <c r="S940" i="19" s="1"/>
  <c r="Q103" i="115"/>
  <c r="S302" i="19" s="1"/>
  <c r="S937" i="19" s="1"/>
  <c r="Q104" i="115"/>
  <c r="S303" i="19" s="1"/>
  <c r="S938" i="19" s="1"/>
  <c r="S55" i="115"/>
  <c r="Q101" i="107"/>
  <c r="R211" i="19" s="1"/>
  <c r="R846" i="19" s="1"/>
  <c r="Q101" i="113"/>
  <c r="R195" i="19" s="1"/>
  <c r="R830" i="19" s="1"/>
  <c r="Q101" i="111"/>
  <c r="R179" i="19" s="1"/>
  <c r="R814" i="19" s="1"/>
  <c r="Q101" i="112"/>
  <c r="R163" i="19" s="1"/>
  <c r="R798" i="19" s="1"/>
  <c r="R101" i="110"/>
  <c r="S147" i="19" s="1"/>
  <c r="S782" i="19" s="1"/>
  <c r="U54" i="114"/>
  <c r="V50" i="114"/>
  <c r="S105" i="114"/>
  <c r="T175" i="19" s="1"/>
  <c r="T810" i="19" s="1"/>
  <c r="S106" i="114"/>
  <c r="T176" i="19" s="1"/>
  <c r="T811" i="19" s="1"/>
  <c r="S103" i="114"/>
  <c r="T173" i="19" s="1"/>
  <c r="T808" i="19" s="1"/>
  <c r="S104" i="114"/>
  <c r="T174" i="19" s="1"/>
  <c r="T809" i="19" s="1"/>
  <c r="S102" i="114"/>
  <c r="T172" i="19" s="1"/>
  <c r="T807" i="19" s="1"/>
  <c r="T55" i="114"/>
  <c r="R69" i="113"/>
  <c r="R68" i="113" s="1"/>
  <c r="T54" i="113"/>
  <c r="U50" i="113"/>
  <c r="H69" i="113"/>
  <c r="H68" i="113" s="1"/>
  <c r="S55" i="113"/>
  <c r="S55" i="112"/>
  <c r="T54" i="112"/>
  <c r="U50" i="112"/>
  <c r="H69" i="111"/>
  <c r="H68" i="111" s="1"/>
  <c r="T54" i="111"/>
  <c r="U50" i="111"/>
  <c r="R69" i="111"/>
  <c r="R68" i="111" s="1"/>
  <c r="S55" i="111"/>
  <c r="U54" i="110"/>
  <c r="V50" i="110"/>
  <c r="T55" i="110"/>
  <c r="T54" i="109"/>
  <c r="U50" i="109"/>
  <c r="S55" i="109"/>
  <c r="R104" i="108"/>
  <c r="S222" i="19" s="1"/>
  <c r="S857" i="19" s="1"/>
  <c r="R105" i="108"/>
  <c r="S223" i="19" s="1"/>
  <c r="S858" i="19" s="1"/>
  <c r="R102" i="108"/>
  <c r="S220" i="19" s="1"/>
  <c r="S855" i="19" s="1"/>
  <c r="R103" i="108"/>
  <c r="S221" i="19" s="1"/>
  <c r="S856" i="19" s="1"/>
  <c r="R106" i="108"/>
  <c r="S224" i="19" s="1"/>
  <c r="S859" i="19" s="1"/>
  <c r="S55" i="108"/>
  <c r="T54" i="108"/>
  <c r="U50" i="108"/>
  <c r="R69" i="107"/>
  <c r="R68" i="107" s="1"/>
  <c r="U50" i="107"/>
  <c r="T54" i="107"/>
  <c r="S55" i="107"/>
  <c r="H69" i="107"/>
  <c r="H68" i="107" s="1"/>
  <c r="S55" i="106"/>
  <c r="R106" i="106"/>
  <c r="S208" i="19" s="1"/>
  <c r="S843" i="19" s="1"/>
  <c r="R104" i="106"/>
  <c r="S206" i="19" s="1"/>
  <c r="S841" i="19" s="1"/>
  <c r="R105" i="106"/>
  <c r="S207" i="19" s="1"/>
  <c r="S842" i="19" s="1"/>
  <c r="R102" i="106"/>
  <c r="S204" i="19" s="1"/>
  <c r="S839" i="19" s="1"/>
  <c r="R103" i="106"/>
  <c r="S205" i="19" s="1"/>
  <c r="S840" i="19" s="1"/>
  <c r="U50" i="106"/>
  <c r="T54" i="106"/>
  <c r="U54" i="105"/>
  <c r="V50" i="105"/>
  <c r="S103" i="105"/>
  <c r="T189" i="19" s="1"/>
  <c r="T824" i="19" s="1"/>
  <c r="S106" i="105"/>
  <c r="T192" i="19" s="1"/>
  <c r="T827" i="19" s="1"/>
  <c r="S104" i="105"/>
  <c r="T190" i="19" s="1"/>
  <c r="T825" i="19" s="1"/>
  <c r="S105" i="105"/>
  <c r="T191" i="19" s="1"/>
  <c r="T826" i="19" s="1"/>
  <c r="S102" i="105"/>
  <c r="T188" i="19" s="1"/>
  <c r="T823" i="19" s="1"/>
  <c r="T55" i="105"/>
  <c r="S105" i="104"/>
  <c r="T159" i="19" s="1"/>
  <c r="T794" i="19" s="1"/>
  <c r="S102" i="104"/>
  <c r="T156" i="19" s="1"/>
  <c r="T791" i="19" s="1"/>
  <c r="S103" i="104"/>
  <c r="T157" i="19" s="1"/>
  <c r="T792" i="19" s="1"/>
  <c r="S106" i="104"/>
  <c r="T160" i="19" s="1"/>
  <c r="T795" i="19" s="1"/>
  <c r="S104" i="104"/>
  <c r="T158" i="19" s="1"/>
  <c r="T793" i="19" s="1"/>
  <c r="V50" i="104"/>
  <c r="U54" i="104"/>
  <c r="T55" i="104"/>
  <c r="S55" i="103"/>
  <c r="Q106" i="103"/>
  <c r="R144" i="19" s="1"/>
  <c r="R779" i="19" s="1"/>
  <c r="Q103" i="103"/>
  <c r="R141" i="19" s="1"/>
  <c r="R776" i="19" s="1"/>
  <c r="Q104" i="103"/>
  <c r="R142" i="19" s="1"/>
  <c r="R777" i="19" s="1"/>
  <c r="Q102" i="103"/>
  <c r="R140" i="19" s="1"/>
  <c r="R775" i="19" s="1"/>
  <c r="Q105" i="103"/>
  <c r="R143" i="19" s="1"/>
  <c r="R778" i="19" s="1"/>
  <c r="T54" i="103"/>
  <c r="U50" i="103"/>
  <c r="T54" i="102"/>
  <c r="U50" i="102"/>
  <c r="S55" i="102"/>
  <c r="H102" i="101"/>
  <c r="H123" i="19" s="1"/>
  <c r="H105" i="101"/>
  <c r="H126" i="19" s="1"/>
  <c r="H104" i="101"/>
  <c r="H125" i="19" s="1"/>
  <c r="H103" i="101"/>
  <c r="H124" i="19" s="1"/>
  <c r="H106" i="101"/>
  <c r="H127" i="19" s="1"/>
  <c r="V50" i="101"/>
  <c r="U54" i="101"/>
  <c r="S105" i="101"/>
  <c r="S126" i="19" s="1"/>
  <c r="S102" i="101"/>
  <c r="S123" i="19" s="1"/>
  <c r="S103" i="101"/>
  <c r="S124" i="19" s="1"/>
  <c r="S106" i="101"/>
  <c r="S127" i="19" s="1"/>
  <c r="S104" i="101"/>
  <c r="S125" i="19" s="1"/>
  <c r="T55" i="101"/>
  <c r="U54" i="100"/>
  <c r="V50" i="100"/>
  <c r="T55" i="100"/>
  <c r="S105" i="99"/>
  <c r="S110" i="19" s="1"/>
  <c r="S106" i="99"/>
  <c r="S111" i="19" s="1"/>
  <c r="S103" i="99"/>
  <c r="S108" i="19" s="1"/>
  <c r="S743" i="19" s="1"/>
  <c r="S104" i="99"/>
  <c r="S109" i="19" s="1"/>
  <c r="S102" i="99"/>
  <c r="S107" i="19" s="1"/>
  <c r="T55" i="99"/>
  <c r="U54" i="99"/>
  <c r="V50" i="99"/>
  <c r="T101" i="98"/>
  <c r="T98" i="19" s="1"/>
  <c r="V55" i="98"/>
  <c r="H69" i="98"/>
  <c r="H68" i="98" s="1"/>
  <c r="W54" i="98"/>
  <c r="X50" i="98"/>
  <c r="U69" i="98"/>
  <c r="U68" i="98" s="1"/>
  <c r="U54" i="97"/>
  <c r="V50" i="97"/>
  <c r="T55" i="97"/>
  <c r="H104" i="97"/>
  <c r="H93" i="19" s="1"/>
  <c r="H728" i="19" s="1"/>
  <c r="H105" i="97"/>
  <c r="H94" i="19" s="1"/>
  <c r="H729" i="19" s="1"/>
  <c r="H102" i="97"/>
  <c r="H91" i="19" s="1"/>
  <c r="H726" i="19" s="1"/>
  <c r="H103" i="97"/>
  <c r="H92" i="19" s="1"/>
  <c r="H727" i="19" s="1"/>
  <c r="H106" i="97"/>
  <c r="H95" i="19" s="1"/>
  <c r="H730" i="19" s="1"/>
  <c r="S104" i="97"/>
  <c r="S93" i="19" s="1"/>
  <c r="S728" i="19" s="1"/>
  <c r="S102" i="97"/>
  <c r="S91" i="19" s="1"/>
  <c r="S726" i="19" s="1"/>
  <c r="S105" i="97"/>
  <c r="S94" i="19" s="1"/>
  <c r="S729" i="19" s="1"/>
  <c r="S106" i="97"/>
  <c r="S95" i="19" s="1"/>
  <c r="S730" i="19" s="1"/>
  <c r="S103" i="97"/>
  <c r="S92" i="19" s="1"/>
  <c r="S727" i="19" s="1"/>
  <c r="Q101" i="96"/>
  <c r="Q82" i="19" s="1"/>
  <c r="H69" i="96"/>
  <c r="H68" i="96" s="1"/>
  <c r="S55" i="96"/>
  <c r="T54" i="96"/>
  <c r="U50" i="96"/>
  <c r="R69" i="96"/>
  <c r="R68" i="96" s="1"/>
  <c r="T54" i="95"/>
  <c r="U50" i="95"/>
  <c r="Q102" i="95"/>
  <c r="Q75" i="19" s="1"/>
  <c r="Q710" i="19" s="1"/>
  <c r="Q105" i="95"/>
  <c r="Q78" i="19" s="1"/>
  <c r="Q713" i="19" s="1"/>
  <c r="Q106" i="95"/>
  <c r="Q79" i="19" s="1"/>
  <c r="Q103" i="95"/>
  <c r="Q76" i="19" s="1"/>
  <c r="Q711" i="19" s="1"/>
  <c r="Q104" i="95"/>
  <c r="Q77" i="19" s="1"/>
  <c r="Q712" i="19" s="1"/>
  <c r="S55" i="95"/>
  <c r="Q101" i="94"/>
  <c r="Q66" i="19" s="1"/>
  <c r="T54" i="94"/>
  <c r="U50" i="94"/>
  <c r="S55" i="94"/>
  <c r="T54" i="93"/>
  <c r="U50" i="93"/>
  <c r="Q104" i="93"/>
  <c r="Q61" i="19" s="1"/>
  <c r="Q102" i="93"/>
  <c r="Q59" i="19" s="1"/>
  <c r="Q105" i="93"/>
  <c r="Q62" i="19" s="1"/>
  <c r="Q103" i="93"/>
  <c r="Q60" i="19" s="1"/>
  <c r="Q106" i="93"/>
  <c r="Q63" i="19" s="1"/>
  <c r="S55" i="93"/>
  <c r="Q101" i="92"/>
  <c r="Q50" i="19" s="1"/>
  <c r="U50" i="92"/>
  <c r="U58" i="92" s="1"/>
  <c r="T54" i="92"/>
  <c r="S55" i="92"/>
  <c r="AH55" i="89"/>
  <c r="O50" i="89"/>
  <c r="O58" i="89" s="1"/>
  <c r="C34" i="19"/>
  <c r="AR51" i="19" s="1"/>
  <c r="C32" i="19"/>
  <c r="AR49" i="19" s="1"/>
  <c r="R744" i="19" s="1"/>
  <c r="C28" i="19"/>
  <c r="AR45" i="19" s="1"/>
  <c r="P714" i="19" s="1"/>
  <c r="C26" i="19"/>
  <c r="AR43" i="19" s="1"/>
  <c r="P694" i="19" s="1"/>
  <c r="S762" i="19" l="1"/>
  <c r="H760" i="19"/>
  <c r="Q695" i="19"/>
  <c r="AX51" i="19"/>
  <c r="AG759" i="19"/>
  <c r="AF759" i="19"/>
  <c r="AG761" i="19"/>
  <c r="AF762" i="19"/>
  <c r="AG758" i="19"/>
  <c r="AF758" i="19"/>
  <c r="AG760" i="19"/>
  <c r="AG762" i="19"/>
  <c r="AF761" i="19"/>
  <c r="AF760" i="19"/>
  <c r="AE758" i="19"/>
  <c r="AD761" i="19"/>
  <c r="AH759" i="19"/>
  <c r="AD758" i="19"/>
  <c r="AE760" i="19"/>
  <c r="AD760" i="19"/>
  <c r="AE759" i="19"/>
  <c r="D759" i="19"/>
  <c r="D761" i="19"/>
  <c r="AD762" i="19"/>
  <c r="AH760" i="19"/>
  <c r="AH761" i="19"/>
  <c r="AH762" i="19"/>
  <c r="AD759" i="19"/>
  <c r="AE762" i="19"/>
  <c r="AH758" i="19"/>
  <c r="D762" i="19"/>
  <c r="D760" i="19"/>
  <c r="AE761" i="19"/>
  <c r="D758" i="19"/>
  <c r="E761" i="19"/>
  <c r="E758" i="19"/>
  <c r="E760" i="19"/>
  <c r="E762" i="19"/>
  <c r="E759" i="19"/>
  <c r="F762" i="19"/>
  <c r="F761" i="19"/>
  <c r="F758" i="19"/>
  <c r="F759" i="19"/>
  <c r="F760" i="19"/>
  <c r="O759" i="19"/>
  <c r="O762" i="19"/>
  <c r="O761" i="19"/>
  <c r="O758" i="19"/>
  <c r="O760" i="19"/>
  <c r="G758" i="19"/>
  <c r="P761" i="19"/>
  <c r="P759" i="19"/>
  <c r="P760" i="19"/>
  <c r="G761" i="19"/>
  <c r="G760" i="19"/>
  <c r="G762" i="19"/>
  <c r="P762" i="19"/>
  <c r="G759" i="19"/>
  <c r="P758" i="19"/>
  <c r="Q759" i="19"/>
  <c r="Q761" i="19"/>
  <c r="Q760" i="19"/>
  <c r="Q758" i="19"/>
  <c r="Q762" i="19"/>
  <c r="Q698" i="19"/>
  <c r="Q696" i="19"/>
  <c r="S744" i="19"/>
  <c r="S760" i="19"/>
  <c r="S761" i="19"/>
  <c r="H759" i="19"/>
  <c r="R759" i="19"/>
  <c r="R745" i="19"/>
  <c r="AX43" i="19"/>
  <c r="AD694" i="19"/>
  <c r="D697" i="19"/>
  <c r="AH696" i="19"/>
  <c r="AF695" i="19"/>
  <c r="AD698" i="19"/>
  <c r="AH697" i="19"/>
  <c r="AH694" i="19"/>
  <c r="AF694" i="19"/>
  <c r="AF697" i="19"/>
  <c r="AD697" i="19"/>
  <c r="AE694" i="19"/>
  <c r="AF696" i="19"/>
  <c r="D694" i="19"/>
  <c r="AF698" i="19"/>
  <c r="AE695" i="19"/>
  <c r="D695" i="19"/>
  <c r="AH695" i="19"/>
  <c r="AE696" i="19"/>
  <c r="D698" i="19"/>
  <c r="AE698" i="19"/>
  <c r="AE697" i="19"/>
  <c r="D696" i="19"/>
  <c r="AH698" i="19"/>
  <c r="AD696" i="19"/>
  <c r="AD695" i="19"/>
  <c r="AG697" i="19"/>
  <c r="AG694" i="19"/>
  <c r="AG696" i="19"/>
  <c r="AG695" i="19"/>
  <c r="AG698" i="19"/>
  <c r="E694" i="19"/>
  <c r="E696" i="19"/>
  <c r="E697" i="19"/>
  <c r="E695" i="19"/>
  <c r="E698" i="19"/>
  <c r="F698" i="19"/>
  <c r="F694" i="19"/>
  <c r="F697" i="19"/>
  <c r="F695" i="19"/>
  <c r="F696" i="19"/>
  <c r="O697" i="19"/>
  <c r="G696" i="19"/>
  <c r="G695" i="19"/>
  <c r="G694" i="19"/>
  <c r="O696" i="19"/>
  <c r="O694" i="19"/>
  <c r="O695" i="19"/>
  <c r="O698" i="19"/>
  <c r="G697" i="19"/>
  <c r="G698" i="19"/>
  <c r="R743" i="19"/>
  <c r="P695" i="19"/>
  <c r="R762" i="19"/>
  <c r="R761" i="19"/>
  <c r="AX45" i="19"/>
  <c r="AE714" i="19"/>
  <c r="AG712" i="19"/>
  <c r="AD710" i="19"/>
  <c r="AH710" i="19"/>
  <c r="D711" i="19"/>
  <c r="AG710" i="19"/>
  <c r="AD714" i="19"/>
  <c r="AH712" i="19"/>
  <c r="AE711" i="19"/>
  <c r="AH713" i="19"/>
  <c r="AG711" i="19"/>
  <c r="AD711" i="19"/>
  <c r="AH714" i="19"/>
  <c r="D714" i="19"/>
  <c r="AE713" i="19"/>
  <c r="AG713" i="19"/>
  <c r="AE710" i="19"/>
  <c r="D713" i="19"/>
  <c r="AD712" i="19"/>
  <c r="AH711" i="19"/>
  <c r="AD713" i="19"/>
  <c r="AG714" i="19"/>
  <c r="D710" i="19"/>
  <c r="D712" i="19"/>
  <c r="AE712" i="19"/>
  <c r="AF711" i="19"/>
  <c r="AF714" i="19"/>
  <c r="AF710" i="19"/>
  <c r="AF712" i="19"/>
  <c r="AF713" i="19"/>
  <c r="E713" i="19"/>
  <c r="E714" i="19"/>
  <c r="E711" i="19"/>
  <c r="E712" i="19"/>
  <c r="E710" i="19"/>
  <c r="F710" i="19"/>
  <c r="F713" i="19"/>
  <c r="F712" i="19"/>
  <c r="F714" i="19"/>
  <c r="F711" i="19"/>
  <c r="G712" i="19"/>
  <c r="O714" i="19"/>
  <c r="G713" i="19"/>
  <c r="O710" i="19"/>
  <c r="G714" i="19"/>
  <c r="O713" i="19"/>
  <c r="G710" i="19"/>
  <c r="O712" i="19"/>
  <c r="O711" i="19"/>
  <c r="G711" i="19"/>
  <c r="Q697" i="19"/>
  <c r="Q714" i="19"/>
  <c r="S746" i="19"/>
  <c r="S759" i="19"/>
  <c r="H761" i="19"/>
  <c r="D693" i="19"/>
  <c r="P711" i="19"/>
  <c r="R758" i="19"/>
  <c r="P697" i="19"/>
  <c r="R760" i="19"/>
  <c r="P712" i="19"/>
  <c r="AX49" i="19"/>
  <c r="AG745" i="19"/>
  <c r="AH745" i="19"/>
  <c r="AD742" i="19"/>
  <c r="AG742" i="19"/>
  <c r="AD744" i="19"/>
  <c r="AH742" i="19"/>
  <c r="AG746" i="19"/>
  <c r="AH746" i="19"/>
  <c r="AG744" i="19"/>
  <c r="AG743" i="19"/>
  <c r="AH744" i="19"/>
  <c r="AH743" i="19"/>
  <c r="AE742" i="19"/>
  <c r="AE743" i="19"/>
  <c r="AE746" i="19"/>
  <c r="D743" i="19"/>
  <c r="AD745" i="19"/>
  <c r="AF742" i="19"/>
  <c r="AE745" i="19"/>
  <c r="AF743" i="19"/>
  <c r="D745" i="19"/>
  <c r="AF746" i="19"/>
  <c r="AD743" i="19"/>
  <c r="AF744" i="19"/>
  <c r="D742" i="19"/>
  <c r="D744" i="19"/>
  <c r="AF745" i="19"/>
  <c r="D746" i="19"/>
  <c r="AE744" i="19"/>
  <c r="AD746" i="19"/>
  <c r="E744" i="19"/>
  <c r="E742" i="19"/>
  <c r="E746" i="19"/>
  <c r="E743" i="19"/>
  <c r="E745" i="19"/>
  <c r="F746" i="19"/>
  <c r="F744" i="19"/>
  <c r="F743" i="19"/>
  <c r="F742" i="19"/>
  <c r="F745" i="19"/>
  <c r="O746" i="19"/>
  <c r="O743" i="19"/>
  <c r="O745" i="19"/>
  <c r="O744" i="19"/>
  <c r="O742" i="19"/>
  <c r="P745" i="19"/>
  <c r="P742" i="19"/>
  <c r="P746" i="19"/>
  <c r="P743" i="19"/>
  <c r="P744" i="19"/>
  <c r="G746" i="19"/>
  <c r="G742" i="19"/>
  <c r="Q744" i="19"/>
  <c r="G743" i="19"/>
  <c r="Q745" i="19"/>
  <c r="G744" i="19"/>
  <c r="Q746" i="19"/>
  <c r="G745" i="19"/>
  <c r="Q743" i="19"/>
  <c r="Q742" i="19"/>
  <c r="Q694" i="19"/>
  <c r="S742" i="19"/>
  <c r="S745" i="19"/>
  <c r="S758" i="19"/>
  <c r="H762" i="19"/>
  <c r="H758" i="19"/>
  <c r="P710" i="19"/>
  <c r="R746" i="19"/>
  <c r="P698" i="19"/>
  <c r="P713" i="19"/>
  <c r="R742" i="19"/>
  <c r="P696" i="19"/>
  <c r="V50" i="122"/>
  <c r="U58" i="122"/>
  <c r="U54" i="122"/>
  <c r="U55" i="122" s="1"/>
  <c r="S285" i="19"/>
  <c r="S920" i="19" s="1"/>
  <c r="S293" i="19"/>
  <c r="S928" i="19" s="1"/>
  <c r="S286" i="19"/>
  <c r="S921" i="19" s="1"/>
  <c r="S294" i="19"/>
  <c r="S929" i="19" s="1"/>
  <c r="J285" i="19"/>
  <c r="J920" i="19" s="1"/>
  <c r="J293" i="19"/>
  <c r="J928" i="19" s="1"/>
  <c r="S287" i="19"/>
  <c r="S922" i="19" s="1"/>
  <c r="S295" i="19"/>
  <c r="S930" i="19" s="1"/>
  <c r="J286" i="19"/>
  <c r="J921" i="19" s="1"/>
  <c r="J294" i="19"/>
  <c r="J929" i="19" s="1"/>
  <c r="S289" i="19"/>
  <c r="S924" i="19" s="1"/>
  <c r="S297" i="19"/>
  <c r="S932" i="19" s="1"/>
  <c r="J288" i="19"/>
  <c r="J923" i="19" s="1"/>
  <c r="J296" i="19"/>
  <c r="J931" i="19" s="1"/>
  <c r="S288" i="19"/>
  <c r="S923" i="19" s="1"/>
  <c r="S296" i="19"/>
  <c r="S931" i="19" s="1"/>
  <c r="J289" i="19"/>
  <c r="J924" i="19" s="1"/>
  <c r="J297" i="19"/>
  <c r="J932" i="19" s="1"/>
  <c r="J287" i="19"/>
  <c r="J922" i="19" s="1"/>
  <c r="J295" i="19"/>
  <c r="J930" i="19" s="1"/>
  <c r="J272" i="19"/>
  <c r="J907" i="19" s="1"/>
  <c r="J280" i="19"/>
  <c r="J915" i="19" s="1"/>
  <c r="S272" i="19"/>
  <c r="S907" i="19" s="1"/>
  <c r="S280" i="19"/>
  <c r="S915" i="19" s="1"/>
  <c r="J273" i="19"/>
  <c r="J908" i="19" s="1"/>
  <c r="J281" i="19"/>
  <c r="J916" i="19" s="1"/>
  <c r="J271" i="19"/>
  <c r="J906" i="19" s="1"/>
  <c r="J279" i="19"/>
  <c r="J914" i="19" s="1"/>
  <c r="S273" i="19"/>
  <c r="S908" i="19" s="1"/>
  <c r="S281" i="19"/>
  <c r="S916" i="19" s="1"/>
  <c r="S271" i="19"/>
  <c r="S906" i="19" s="1"/>
  <c r="S279" i="19"/>
  <c r="S914" i="19" s="1"/>
  <c r="S269" i="19"/>
  <c r="S904" i="19" s="1"/>
  <c r="S277" i="19"/>
  <c r="S912" i="19" s="1"/>
  <c r="J270" i="19"/>
  <c r="J905" i="19" s="1"/>
  <c r="J278" i="19"/>
  <c r="J913" i="19" s="1"/>
  <c r="S270" i="19"/>
  <c r="S905" i="19" s="1"/>
  <c r="S278" i="19"/>
  <c r="S913" i="19" s="1"/>
  <c r="J269" i="19"/>
  <c r="J904" i="19" s="1"/>
  <c r="J277" i="19"/>
  <c r="J912" i="19" s="1"/>
  <c r="J254" i="19"/>
  <c r="J889" i="19" s="1"/>
  <c r="J262" i="19"/>
  <c r="J897" i="19" s="1"/>
  <c r="J253" i="19"/>
  <c r="J888" i="19" s="1"/>
  <c r="J261" i="19"/>
  <c r="J896" i="19" s="1"/>
  <c r="S253" i="19"/>
  <c r="S888" i="19" s="1"/>
  <c r="S261" i="19"/>
  <c r="S896" i="19" s="1"/>
  <c r="S254" i="19"/>
  <c r="S889" i="19" s="1"/>
  <c r="S262" i="19"/>
  <c r="S897" i="19" s="1"/>
  <c r="S257" i="19"/>
  <c r="S892" i="19" s="1"/>
  <c r="S265" i="19"/>
  <c r="S900" i="19" s="1"/>
  <c r="J256" i="19"/>
  <c r="J891" i="19" s="1"/>
  <c r="J264" i="19"/>
  <c r="J899" i="19" s="1"/>
  <c r="S255" i="19"/>
  <c r="S890" i="19" s="1"/>
  <c r="S263" i="19"/>
  <c r="S898" i="19" s="1"/>
  <c r="S256" i="19"/>
  <c r="S891" i="19" s="1"/>
  <c r="S264" i="19"/>
  <c r="S899" i="19" s="1"/>
  <c r="J257" i="19"/>
  <c r="J892" i="19" s="1"/>
  <c r="J265" i="19"/>
  <c r="J900" i="19" s="1"/>
  <c r="J255" i="19"/>
  <c r="J890" i="19" s="1"/>
  <c r="J263" i="19"/>
  <c r="J898" i="19" s="1"/>
  <c r="S241" i="19"/>
  <c r="S876" i="19" s="1"/>
  <c r="S249" i="19"/>
  <c r="S884" i="19" s="1"/>
  <c r="J240" i="19"/>
  <c r="J875" i="19" s="1"/>
  <c r="J248" i="19"/>
  <c r="J883" i="19" s="1"/>
  <c r="S240" i="19"/>
  <c r="S875" i="19" s="1"/>
  <c r="S248" i="19"/>
  <c r="S883" i="19" s="1"/>
  <c r="J241" i="19"/>
  <c r="J876" i="19" s="1"/>
  <c r="J249" i="19"/>
  <c r="J884" i="19" s="1"/>
  <c r="J239" i="19"/>
  <c r="J874" i="19" s="1"/>
  <c r="J247" i="19"/>
  <c r="J882" i="19" s="1"/>
  <c r="S239" i="19"/>
  <c r="S874" i="19" s="1"/>
  <c r="S247" i="19"/>
  <c r="S882" i="19" s="1"/>
  <c r="S237" i="19"/>
  <c r="S872" i="19" s="1"/>
  <c r="S245" i="19"/>
  <c r="S880" i="19" s="1"/>
  <c r="J238" i="19"/>
  <c r="J873" i="19" s="1"/>
  <c r="J246" i="19"/>
  <c r="J881" i="19" s="1"/>
  <c r="S238" i="19"/>
  <c r="S873" i="19" s="1"/>
  <c r="S246" i="19"/>
  <c r="S881" i="19" s="1"/>
  <c r="J237" i="19"/>
  <c r="J872" i="19" s="1"/>
  <c r="J245" i="19"/>
  <c r="J880" i="19" s="1"/>
  <c r="T106" i="144"/>
  <c r="X467" i="19" s="1"/>
  <c r="X1102" i="19" s="1"/>
  <c r="T104" i="158"/>
  <c r="Y578" i="19" s="1"/>
  <c r="Y1213" i="19" s="1"/>
  <c r="T102" i="158"/>
  <c r="Y576" i="19" s="1"/>
  <c r="Y1211" i="19" s="1"/>
  <c r="E91" i="93"/>
  <c r="E80" i="93" s="1"/>
  <c r="E81" i="93" s="1"/>
  <c r="T104" i="156"/>
  <c r="Y562" i="19" s="1"/>
  <c r="Y1197" i="19" s="1"/>
  <c r="D84" i="93"/>
  <c r="T103" i="144"/>
  <c r="X464" i="19" s="1"/>
  <c r="X1099" i="19" s="1"/>
  <c r="T102" i="156"/>
  <c r="Y560" i="19" s="1"/>
  <c r="Y1195" i="19" s="1"/>
  <c r="T105" i="144"/>
  <c r="X466" i="19" s="1"/>
  <c r="X1101" i="19" s="1"/>
  <c r="T102" i="144"/>
  <c r="X463" i="19" s="1"/>
  <c r="X1098" i="19" s="1"/>
  <c r="T103" i="156"/>
  <c r="Y561" i="19" s="1"/>
  <c r="Y1196" i="19" s="1"/>
  <c r="T106" i="148"/>
  <c r="X499" i="19" s="1"/>
  <c r="X1134" i="19" s="1"/>
  <c r="T106" i="156"/>
  <c r="Y564" i="19" s="1"/>
  <c r="Y1199" i="19" s="1"/>
  <c r="T105" i="148"/>
  <c r="X498" i="19" s="1"/>
  <c r="X1133" i="19" s="1"/>
  <c r="T104" i="148"/>
  <c r="X497" i="19" s="1"/>
  <c r="X1132" i="19" s="1"/>
  <c r="T103" i="158"/>
  <c r="Y577" i="19" s="1"/>
  <c r="Y1212" i="19" s="1"/>
  <c r="T103" i="148"/>
  <c r="X496" i="19" s="1"/>
  <c r="X1131" i="19" s="1"/>
  <c r="T105" i="158"/>
  <c r="Y579" i="19" s="1"/>
  <c r="Y1214" i="19" s="1"/>
  <c r="E91" i="94"/>
  <c r="U58" i="93"/>
  <c r="U58" i="95"/>
  <c r="V58" i="99"/>
  <c r="U58" i="102"/>
  <c r="U58" i="107"/>
  <c r="U58" i="111"/>
  <c r="U58" i="113"/>
  <c r="U58" i="115"/>
  <c r="V58" i="117"/>
  <c r="V58" i="126"/>
  <c r="U58" i="134"/>
  <c r="V58" i="142"/>
  <c r="U58" i="149"/>
  <c r="U58" i="151"/>
  <c r="V58" i="152"/>
  <c r="U58" i="157"/>
  <c r="U58" i="159"/>
  <c r="U58" i="121"/>
  <c r="V50" i="121"/>
  <c r="U54" i="121"/>
  <c r="U55" i="121" s="1"/>
  <c r="D105" i="94"/>
  <c r="D70" i="19" s="1"/>
  <c r="D106" i="94"/>
  <c r="D71" i="19" s="1"/>
  <c r="D103" i="94"/>
  <c r="D68" i="19" s="1"/>
  <c r="D102" i="94"/>
  <c r="D67" i="19" s="1"/>
  <c r="D104" i="94"/>
  <c r="D69" i="19" s="1"/>
  <c r="D84" i="94"/>
  <c r="U58" i="144"/>
  <c r="U54" i="144"/>
  <c r="U55" i="144" s="1"/>
  <c r="U103" i="144" s="1"/>
  <c r="Y464" i="19" s="1"/>
  <c r="Y1099" i="19" s="1"/>
  <c r="V50" i="144"/>
  <c r="U58" i="146"/>
  <c r="V50" i="146"/>
  <c r="U54" i="146"/>
  <c r="U55" i="146" s="1"/>
  <c r="T104" i="162"/>
  <c r="Y610" i="19" s="1"/>
  <c r="Y1245" i="19" s="1"/>
  <c r="T105" i="162"/>
  <c r="Y611" i="19" s="1"/>
  <c r="Y1246" i="19" s="1"/>
  <c r="T102" i="162"/>
  <c r="Y608" i="19" s="1"/>
  <c r="Y1243" i="19" s="1"/>
  <c r="T103" i="162"/>
  <c r="Y609" i="19" s="1"/>
  <c r="Y1244" i="19" s="1"/>
  <c r="T106" i="162"/>
  <c r="Y612" i="19" s="1"/>
  <c r="Y1247" i="19" s="1"/>
  <c r="U58" i="94"/>
  <c r="X58" i="98"/>
  <c r="V58" i="100"/>
  <c r="V58" i="104"/>
  <c r="U58" i="128"/>
  <c r="U58" i="129"/>
  <c r="V58" i="140"/>
  <c r="U58" i="143"/>
  <c r="U58" i="145"/>
  <c r="U58" i="150"/>
  <c r="U58" i="153"/>
  <c r="U58" i="163"/>
  <c r="T104" i="121"/>
  <c r="T105" i="121"/>
  <c r="T103" i="121"/>
  <c r="T102" i="121"/>
  <c r="T106" i="121"/>
  <c r="U58" i="158"/>
  <c r="V50" i="158"/>
  <c r="U54" i="158"/>
  <c r="U55" i="158" s="1"/>
  <c r="U102" i="158" s="1"/>
  <c r="Z576" i="19" s="1"/>
  <c r="Z1211" i="19" s="1"/>
  <c r="T105" i="146"/>
  <c r="X482" i="19" s="1"/>
  <c r="X1117" i="19" s="1"/>
  <c r="T102" i="146"/>
  <c r="X479" i="19" s="1"/>
  <c r="X1114" i="19" s="1"/>
  <c r="T104" i="146"/>
  <c r="X481" i="19" s="1"/>
  <c r="X1116" i="19" s="1"/>
  <c r="T103" i="146"/>
  <c r="X480" i="19" s="1"/>
  <c r="X1115" i="19" s="1"/>
  <c r="T106" i="146"/>
  <c r="X483" i="19" s="1"/>
  <c r="X1118" i="19" s="1"/>
  <c r="U58" i="162"/>
  <c r="U54" i="162"/>
  <c r="U55" i="162" s="1"/>
  <c r="V50" i="162"/>
  <c r="V58" i="97"/>
  <c r="U58" i="103"/>
  <c r="V58" i="105"/>
  <c r="U58" i="108"/>
  <c r="V58" i="110"/>
  <c r="V58" i="114"/>
  <c r="V58" i="118"/>
  <c r="U58" i="120"/>
  <c r="U58" i="123"/>
  <c r="U58" i="124"/>
  <c r="U58" i="125"/>
  <c r="V58" i="131"/>
  <c r="V58" i="135"/>
  <c r="U58" i="137"/>
  <c r="U57" i="137"/>
  <c r="V58" i="138"/>
  <c r="U58" i="139"/>
  <c r="U58" i="141"/>
  <c r="U58" i="161"/>
  <c r="U58" i="148"/>
  <c r="U54" i="148"/>
  <c r="U55" i="148" s="1"/>
  <c r="U104" i="148" s="1"/>
  <c r="Y497" i="19" s="1"/>
  <c r="Y1132" i="19" s="1"/>
  <c r="V50" i="148"/>
  <c r="U58" i="132"/>
  <c r="V50" i="132"/>
  <c r="U54" i="132"/>
  <c r="U55" i="132" s="1"/>
  <c r="U58" i="96"/>
  <c r="V58" i="101"/>
  <c r="U58" i="106"/>
  <c r="U58" i="109"/>
  <c r="U58" i="112"/>
  <c r="U58" i="116"/>
  <c r="U58" i="119"/>
  <c r="U58" i="127"/>
  <c r="U58" i="130"/>
  <c r="U58" i="133"/>
  <c r="U58" i="136"/>
  <c r="U58" i="147"/>
  <c r="U58" i="154"/>
  <c r="V58" i="155"/>
  <c r="V58" i="160"/>
  <c r="U58" i="156"/>
  <c r="V50" i="156"/>
  <c r="U54" i="156"/>
  <c r="U55" i="156" s="1"/>
  <c r="U103" i="156" s="1"/>
  <c r="Z561" i="19" s="1"/>
  <c r="Z1196" i="19" s="1"/>
  <c r="R101" i="163"/>
  <c r="W615" i="19" s="1"/>
  <c r="W1250" i="19" s="1"/>
  <c r="R101" i="161"/>
  <c r="W599" i="19" s="1"/>
  <c r="W1234" i="19" s="1"/>
  <c r="R101" i="159"/>
  <c r="W583" i="19" s="1"/>
  <c r="W1218" i="19" s="1"/>
  <c r="H101" i="159"/>
  <c r="M583" i="19" s="1"/>
  <c r="M1218" i="19" s="1"/>
  <c r="S101" i="155"/>
  <c r="X551" i="19" s="1"/>
  <c r="X1186" i="19" s="1"/>
  <c r="R101" i="153"/>
  <c r="W535" i="19" s="1"/>
  <c r="W1170" i="19" s="1"/>
  <c r="V50" i="163"/>
  <c r="U54" i="163"/>
  <c r="T55" i="163"/>
  <c r="H101" i="163"/>
  <c r="M615" i="19" s="1"/>
  <c r="M1250" i="19" s="1"/>
  <c r="T55" i="161"/>
  <c r="H101" i="161"/>
  <c r="M599" i="19" s="1"/>
  <c r="M1234" i="19" s="1"/>
  <c r="U54" i="161"/>
  <c r="V50" i="161"/>
  <c r="S69" i="161"/>
  <c r="S68" i="161" s="1"/>
  <c r="S69" i="159"/>
  <c r="S68" i="159" s="1"/>
  <c r="T55" i="159"/>
  <c r="V54" i="160"/>
  <c r="W50" i="160"/>
  <c r="U55" i="160"/>
  <c r="T102" i="160"/>
  <c r="Y592" i="19" s="1"/>
  <c r="Y1227" i="19" s="1"/>
  <c r="T103" i="160"/>
  <c r="Y593" i="19" s="1"/>
  <c r="Y1228" i="19" s="1"/>
  <c r="T106" i="160"/>
  <c r="Y596" i="19" s="1"/>
  <c r="Y1231" i="19" s="1"/>
  <c r="T105" i="160"/>
  <c r="Y595" i="19" s="1"/>
  <c r="Y1230" i="19" s="1"/>
  <c r="T104" i="160"/>
  <c r="Y594" i="19" s="1"/>
  <c r="Y1229" i="19" s="1"/>
  <c r="U54" i="159"/>
  <c r="V50" i="159"/>
  <c r="H101" i="157"/>
  <c r="M567" i="19" s="1"/>
  <c r="M1202" i="19" s="1"/>
  <c r="V50" i="157"/>
  <c r="U54" i="157"/>
  <c r="T55" i="157"/>
  <c r="S69" i="157"/>
  <c r="S68" i="157" s="1"/>
  <c r="U55" i="155"/>
  <c r="W50" i="155"/>
  <c r="V54" i="155"/>
  <c r="U54" i="154"/>
  <c r="V50" i="154"/>
  <c r="T55" i="154"/>
  <c r="S103" i="154"/>
  <c r="X545" i="19" s="1"/>
  <c r="X1180" i="19" s="1"/>
  <c r="S104" i="154"/>
  <c r="X546" i="19" s="1"/>
  <c r="X1181" i="19" s="1"/>
  <c r="S102" i="154"/>
  <c r="X544" i="19" s="1"/>
  <c r="X1179" i="19" s="1"/>
  <c r="S105" i="154"/>
  <c r="X547" i="19" s="1"/>
  <c r="X1182" i="19" s="1"/>
  <c r="S106" i="154"/>
  <c r="X548" i="19" s="1"/>
  <c r="X1183" i="19" s="1"/>
  <c r="U54" i="153"/>
  <c r="V50" i="153"/>
  <c r="H101" i="153"/>
  <c r="M535" i="19" s="1"/>
  <c r="M1170" i="19" s="1"/>
  <c r="T55" i="153"/>
  <c r="R101" i="151"/>
  <c r="V518" i="19" s="1"/>
  <c r="V1153" i="19" s="1"/>
  <c r="R101" i="149"/>
  <c r="V502" i="19" s="1"/>
  <c r="V1137" i="19" s="1"/>
  <c r="R101" i="147"/>
  <c r="V486" i="19" s="1"/>
  <c r="V1121" i="19" s="1"/>
  <c r="R101" i="143"/>
  <c r="V454" i="19" s="1"/>
  <c r="V1089" i="19" s="1"/>
  <c r="R101" i="141"/>
  <c r="V438" i="19" s="1"/>
  <c r="V1073" i="19" s="1"/>
  <c r="V54" i="152"/>
  <c r="W50" i="152"/>
  <c r="U55" i="152"/>
  <c r="T104" i="152"/>
  <c r="Y530" i="19" s="1"/>
  <c r="Y1165" i="19" s="1"/>
  <c r="T105" i="152"/>
  <c r="Y531" i="19" s="1"/>
  <c r="Y1166" i="19" s="1"/>
  <c r="T102" i="152"/>
  <c r="Y528" i="19" s="1"/>
  <c r="Y1163" i="19" s="1"/>
  <c r="T103" i="152"/>
  <c r="Y529" i="19" s="1"/>
  <c r="Y1164" i="19" s="1"/>
  <c r="T106" i="152"/>
  <c r="Y532" i="19" s="1"/>
  <c r="Y1167" i="19" s="1"/>
  <c r="H101" i="151"/>
  <c r="L518" i="19" s="1"/>
  <c r="L1153" i="19" s="1"/>
  <c r="U54" i="151"/>
  <c r="V50" i="151"/>
  <c r="T55" i="151"/>
  <c r="T55" i="150"/>
  <c r="U54" i="150"/>
  <c r="V50" i="150"/>
  <c r="S103" i="150"/>
  <c r="W512" i="19" s="1"/>
  <c r="W1147" i="19" s="1"/>
  <c r="S104" i="150"/>
  <c r="W513" i="19" s="1"/>
  <c r="W1148" i="19" s="1"/>
  <c r="S102" i="150"/>
  <c r="W511" i="19" s="1"/>
  <c r="W1146" i="19" s="1"/>
  <c r="S105" i="150"/>
  <c r="W514" i="19" s="1"/>
  <c r="W1149" i="19" s="1"/>
  <c r="S106" i="150"/>
  <c r="W515" i="19" s="1"/>
  <c r="W1150" i="19" s="1"/>
  <c r="S69" i="149"/>
  <c r="S68" i="149" s="1"/>
  <c r="U54" i="149"/>
  <c r="V50" i="149"/>
  <c r="T55" i="149"/>
  <c r="H101" i="145"/>
  <c r="L470" i="19" s="1"/>
  <c r="L1105" i="19" s="1"/>
  <c r="T55" i="147"/>
  <c r="S69" i="147"/>
  <c r="S68" i="147" s="1"/>
  <c r="U54" i="147"/>
  <c r="V50" i="147"/>
  <c r="H101" i="147"/>
  <c r="L486" i="19" s="1"/>
  <c r="L1121" i="19" s="1"/>
  <c r="T55" i="145"/>
  <c r="S69" i="145"/>
  <c r="S68" i="145" s="1"/>
  <c r="U54" i="145"/>
  <c r="V50" i="145"/>
  <c r="U54" i="143"/>
  <c r="V50" i="143"/>
  <c r="T55" i="143"/>
  <c r="U55" i="142"/>
  <c r="T104" i="142"/>
  <c r="X449" i="19" s="1"/>
  <c r="X1084" i="19" s="1"/>
  <c r="T102" i="142"/>
  <c r="X447" i="19" s="1"/>
  <c r="X1082" i="19" s="1"/>
  <c r="T103" i="142"/>
  <c r="X448" i="19" s="1"/>
  <c r="X1083" i="19" s="1"/>
  <c r="T106" i="142"/>
  <c r="X451" i="19" s="1"/>
  <c r="X1086" i="19" s="1"/>
  <c r="T105" i="142"/>
  <c r="X450" i="19" s="1"/>
  <c r="X1085" i="19" s="1"/>
  <c r="V54" i="142"/>
  <c r="W50" i="142"/>
  <c r="U54" i="141"/>
  <c r="V50" i="141"/>
  <c r="T55" i="141"/>
  <c r="U55" i="140"/>
  <c r="S102" i="140"/>
  <c r="W431" i="19" s="1"/>
  <c r="W1066" i="19" s="1"/>
  <c r="S105" i="140"/>
  <c r="W434" i="19" s="1"/>
  <c r="W1069" i="19" s="1"/>
  <c r="S106" i="140"/>
  <c r="W435" i="19" s="1"/>
  <c r="W1070" i="19" s="1"/>
  <c r="S103" i="140"/>
  <c r="W432" i="19" s="1"/>
  <c r="W1067" i="19" s="1"/>
  <c r="S104" i="140"/>
  <c r="W433" i="19" s="1"/>
  <c r="W1068" i="19" s="1"/>
  <c r="V54" i="140"/>
  <c r="W50" i="140"/>
  <c r="R101" i="136"/>
  <c r="U405" i="19" s="1"/>
  <c r="U1040" i="19" s="1"/>
  <c r="R101" i="134"/>
  <c r="U389" i="19" s="1"/>
  <c r="U1024" i="19" s="1"/>
  <c r="T101" i="132"/>
  <c r="W373" i="19" s="1"/>
  <c r="W1008" i="19" s="1"/>
  <c r="R101" i="130"/>
  <c r="U357" i="19" s="1"/>
  <c r="U992" i="19" s="1"/>
  <c r="R101" i="128"/>
  <c r="U341" i="19" s="1"/>
  <c r="U976" i="19" s="1"/>
  <c r="H101" i="128"/>
  <c r="K341" i="19" s="1"/>
  <c r="K976" i="19" s="1"/>
  <c r="U54" i="139"/>
  <c r="V50" i="139"/>
  <c r="T55" i="139"/>
  <c r="T102" i="138"/>
  <c r="W414" i="19" s="1"/>
  <c r="W1049" i="19" s="1"/>
  <c r="T103" i="138"/>
  <c r="W415" i="19" s="1"/>
  <c r="W1050" i="19" s="1"/>
  <c r="T106" i="138"/>
  <c r="W418" i="19" s="1"/>
  <c r="W1053" i="19" s="1"/>
  <c r="T104" i="138"/>
  <c r="W416" i="19" s="1"/>
  <c r="W1051" i="19" s="1"/>
  <c r="T105" i="138"/>
  <c r="W417" i="19" s="1"/>
  <c r="W1052" i="19" s="1"/>
  <c r="V54" i="138"/>
  <c r="W50" i="138"/>
  <c r="U55" i="138"/>
  <c r="U54" i="137"/>
  <c r="V50" i="137"/>
  <c r="I66" i="137"/>
  <c r="I67" i="137" s="1"/>
  <c r="I91" i="137"/>
  <c r="S103" i="137"/>
  <c r="S104" i="137"/>
  <c r="S102" i="137"/>
  <c r="S105" i="137"/>
  <c r="S106" i="137"/>
  <c r="S70" i="137"/>
  <c r="S72" i="137" s="1"/>
  <c r="S83" i="137" s="1"/>
  <c r="S101" i="137" s="1"/>
  <c r="S69" i="137"/>
  <c r="S68" i="137" s="1"/>
  <c r="T59" i="137"/>
  <c r="T63" i="137" s="1"/>
  <c r="T65" i="137" s="1"/>
  <c r="T67" i="137" s="1"/>
  <c r="T55" i="137"/>
  <c r="H101" i="137"/>
  <c r="H84" i="137"/>
  <c r="T55" i="136"/>
  <c r="U54" i="136"/>
  <c r="V50" i="136"/>
  <c r="S69" i="136"/>
  <c r="S68" i="136" s="1"/>
  <c r="V54" i="135"/>
  <c r="W50" i="135"/>
  <c r="T103" i="135"/>
  <c r="W399" i="19" s="1"/>
  <c r="W1034" i="19" s="1"/>
  <c r="T106" i="135"/>
  <c r="W402" i="19" s="1"/>
  <c r="W1037" i="19" s="1"/>
  <c r="T104" i="135"/>
  <c r="W400" i="19" s="1"/>
  <c r="W1035" i="19" s="1"/>
  <c r="T105" i="135"/>
  <c r="W401" i="19" s="1"/>
  <c r="W1036" i="19" s="1"/>
  <c r="T102" i="135"/>
  <c r="W398" i="19" s="1"/>
  <c r="W1033" i="19" s="1"/>
  <c r="U55" i="135"/>
  <c r="S69" i="134"/>
  <c r="S68" i="134" s="1"/>
  <c r="V50" i="134"/>
  <c r="U54" i="134"/>
  <c r="T55" i="134"/>
  <c r="H101" i="134"/>
  <c r="K389" i="19" s="1"/>
  <c r="K1024" i="19" s="1"/>
  <c r="U54" i="133"/>
  <c r="V50" i="133"/>
  <c r="T55" i="133"/>
  <c r="S102" i="133"/>
  <c r="V382" i="19" s="1"/>
  <c r="V1017" i="19" s="1"/>
  <c r="S105" i="133"/>
  <c r="V385" i="19" s="1"/>
  <c r="V1020" i="19" s="1"/>
  <c r="S106" i="133"/>
  <c r="V386" i="19" s="1"/>
  <c r="V1021" i="19" s="1"/>
  <c r="S103" i="133"/>
  <c r="V383" i="19" s="1"/>
  <c r="V1018" i="19" s="1"/>
  <c r="S104" i="133"/>
  <c r="V384" i="19" s="1"/>
  <c r="V1019" i="19" s="1"/>
  <c r="U69" i="132"/>
  <c r="U68" i="132" s="1"/>
  <c r="V54" i="131"/>
  <c r="W50" i="131"/>
  <c r="T103" i="131"/>
  <c r="W367" i="19" s="1"/>
  <c r="W1002" i="19" s="1"/>
  <c r="T106" i="131"/>
  <c r="W370" i="19" s="1"/>
  <c r="W1005" i="19" s="1"/>
  <c r="T104" i="131"/>
  <c r="W368" i="19" s="1"/>
  <c r="W1003" i="19" s="1"/>
  <c r="T105" i="131"/>
  <c r="W369" i="19" s="1"/>
  <c r="W1004" i="19" s="1"/>
  <c r="T102" i="131"/>
  <c r="W366" i="19" s="1"/>
  <c r="W1001" i="19" s="1"/>
  <c r="U55" i="131"/>
  <c r="H101" i="130"/>
  <c r="K357" i="19" s="1"/>
  <c r="K992" i="19" s="1"/>
  <c r="V50" i="130"/>
  <c r="U54" i="130"/>
  <c r="T55" i="130"/>
  <c r="T55" i="129"/>
  <c r="S104" i="129"/>
  <c r="V352" i="19" s="1"/>
  <c r="V987" i="19" s="1"/>
  <c r="S102" i="129"/>
  <c r="V350" i="19" s="1"/>
  <c r="V985" i="19" s="1"/>
  <c r="S105" i="129"/>
  <c r="V353" i="19" s="1"/>
  <c r="V988" i="19" s="1"/>
  <c r="S106" i="129"/>
  <c r="V354" i="19" s="1"/>
  <c r="V989" i="19" s="1"/>
  <c r="S103" i="129"/>
  <c r="V351" i="19" s="1"/>
  <c r="V986" i="19" s="1"/>
  <c r="U54" i="129"/>
  <c r="V50" i="129"/>
  <c r="T55" i="128"/>
  <c r="U54" i="128"/>
  <c r="V50" i="128"/>
  <c r="S101" i="126"/>
  <c r="U324" i="19" s="1"/>
  <c r="U959" i="19" s="1"/>
  <c r="T101" i="122"/>
  <c r="R101" i="120"/>
  <c r="H101" i="120"/>
  <c r="S101" i="118"/>
  <c r="R101" i="116"/>
  <c r="S103" i="127"/>
  <c r="V335" i="19" s="1"/>
  <c r="V970" i="19" s="1"/>
  <c r="S104" i="127"/>
  <c r="V336" i="19" s="1"/>
  <c r="V971" i="19" s="1"/>
  <c r="S102" i="127"/>
  <c r="V334" i="19" s="1"/>
  <c r="V969" i="19" s="1"/>
  <c r="S105" i="127"/>
  <c r="V337" i="19" s="1"/>
  <c r="V972" i="19" s="1"/>
  <c r="S106" i="127"/>
  <c r="V338" i="19" s="1"/>
  <c r="V973" i="19" s="1"/>
  <c r="U54" i="127"/>
  <c r="V50" i="127"/>
  <c r="T55" i="127"/>
  <c r="H101" i="126"/>
  <c r="J324" i="19" s="1"/>
  <c r="J959" i="19" s="1"/>
  <c r="U55" i="126"/>
  <c r="V54" i="126"/>
  <c r="W50" i="126"/>
  <c r="S102" i="125"/>
  <c r="U317" i="19" s="1"/>
  <c r="U952" i="19" s="1"/>
  <c r="S105" i="125"/>
  <c r="U320" i="19" s="1"/>
  <c r="U955" i="19" s="1"/>
  <c r="S106" i="125"/>
  <c r="U321" i="19" s="1"/>
  <c r="U956" i="19" s="1"/>
  <c r="S103" i="125"/>
  <c r="U318" i="19" s="1"/>
  <c r="U953" i="19" s="1"/>
  <c r="S104" i="125"/>
  <c r="U319" i="19" s="1"/>
  <c r="U954" i="19" s="1"/>
  <c r="U54" i="125"/>
  <c r="V50" i="125"/>
  <c r="T55" i="125"/>
  <c r="H101" i="124"/>
  <c r="J308" i="19" s="1"/>
  <c r="J943" i="19" s="1"/>
  <c r="U54" i="124"/>
  <c r="V50" i="124"/>
  <c r="T55" i="124"/>
  <c r="S69" i="124"/>
  <c r="S68" i="124" s="1"/>
  <c r="S105" i="123"/>
  <c r="S106" i="123"/>
  <c r="S103" i="123"/>
  <c r="S104" i="123"/>
  <c r="S102" i="123"/>
  <c r="U54" i="123"/>
  <c r="V50" i="123"/>
  <c r="T55" i="123"/>
  <c r="U69" i="122"/>
  <c r="U68" i="122" s="1"/>
  <c r="S69" i="120"/>
  <c r="S68" i="120" s="1"/>
  <c r="T55" i="120"/>
  <c r="U54" i="120"/>
  <c r="V50" i="120"/>
  <c r="U54" i="119"/>
  <c r="V50" i="119"/>
  <c r="T55" i="119"/>
  <c r="S105" i="119"/>
  <c r="S102" i="119"/>
  <c r="S103" i="119"/>
  <c r="S106" i="119"/>
  <c r="S104" i="119"/>
  <c r="W50" i="118"/>
  <c r="V54" i="118"/>
  <c r="U55" i="118"/>
  <c r="W50" i="117"/>
  <c r="V54" i="117"/>
  <c r="T104" i="117"/>
  <c r="T105" i="117"/>
  <c r="T102" i="117"/>
  <c r="T103" i="117"/>
  <c r="T106" i="117"/>
  <c r="U55" i="117"/>
  <c r="T55" i="116"/>
  <c r="U54" i="116"/>
  <c r="V50" i="116"/>
  <c r="R106" i="115"/>
  <c r="T305" i="19" s="1"/>
  <c r="T940" i="19" s="1"/>
  <c r="R104" i="115"/>
  <c r="T303" i="19" s="1"/>
  <c r="T938" i="19" s="1"/>
  <c r="R105" i="115"/>
  <c r="T304" i="19" s="1"/>
  <c r="T939" i="19" s="1"/>
  <c r="R102" i="115"/>
  <c r="T301" i="19" s="1"/>
  <c r="T936" i="19" s="1"/>
  <c r="R103" i="115"/>
  <c r="T302" i="19" s="1"/>
  <c r="T937" i="19" s="1"/>
  <c r="U54" i="115"/>
  <c r="V50" i="115"/>
  <c r="T55" i="115"/>
  <c r="R101" i="109"/>
  <c r="S227" i="19" s="1"/>
  <c r="S862" i="19" s="1"/>
  <c r="H101" i="109"/>
  <c r="I227" i="19" s="1"/>
  <c r="I862" i="19" s="1"/>
  <c r="R101" i="107"/>
  <c r="S211" i="19" s="1"/>
  <c r="S846" i="19" s="1"/>
  <c r="R101" i="112"/>
  <c r="S163" i="19" s="1"/>
  <c r="S798" i="19" s="1"/>
  <c r="S101" i="110"/>
  <c r="T147" i="19" s="1"/>
  <c r="T782" i="19" s="1"/>
  <c r="T102" i="114"/>
  <c r="U172" i="19" s="1"/>
  <c r="U807" i="19" s="1"/>
  <c r="T103" i="114"/>
  <c r="U173" i="19" s="1"/>
  <c r="U808" i="19" s="1"/>
  <c r="T106" i="114"/>
  <c r="U176" i="19" s="1"/>
  <c r="U811" i="19" s="1"/>
  <c r="T104" i="114"/>
  <c r="U174" i="19" s="1"/>
  <c r="U809" i="19" s="1"/>
  <c r="T105" i="114"/>
  <c r="U175" i="19" s="1"/>
  <c r="U810" i="19" s="1"/>
  <c r="V54" i="114"/>
  <c r="W50" i="114"/>
  <c r="U55" i="114"/>
  <c r="S69" i="113"/>
  <c r="S68" i="113" s="1"/>
  <c r="T55" i="113"/>
  <c r="U54" i="113"/>
  <c r="V50" i="113"/>
  <c r="V50" i="112"/>
  <c r="U54" i="112"/>
  <c r="T55" i="112"/>
  <c r="T55" i="111"/>
  <c r="S69" i="111"/>
  <c r="S68" i="111" s="1"/>
  <c r="U54" i="111"/>
  <c r="V50" i="111"/>
  <c r="T55" i="109"/>
  <c r="V54" i="110"/>
  <c r="W50" i="110"/>
  <c r="U55" i="110"/>
  <c r="V50" i="109"/>
  <c r="U54" i="109"/>
  <c r="U54" i="108"/>
  <c r="V50" i="108"/>
  <c r="T55" i="108"/>
  <c r="S104" i="108"/>
  <c r="T222" i="19" s="1"/>
  <c r="T857" i="19" s="1"/>
  <c r="S106" i="108"/>
  <c r="T224" i="19" s="1"/>
  <c r="T859" i="19" s="1"/>
  <c r="S105" i="108"/>
  <c r="T223" i="19" s="1"/>
  <c r="T858" i="19" s="1"/>
  <c r="S103" i="108"/>
  <c r="T221" i="19" s="1"/>
  <c r="T856" i="19" s="1"/>
  <c r="S102" i="108"/>
  <c r="T220" i="19" s="1"/>
  <c r="T855" i="19" s="1"/>
  <c r="U54" i="107"/>
  <c r="V50" i="107"/>
  <c r="T55" i="107"/>
  <c r="S69" i="107"/>
  <c r="S68" i="107" s="1"/>
  <c r="T55" i="106"/>
  <c r="U54" i="106"/>
  <c r="V50" i="106"/>
  <c r="S103" i="106"/>
  <c r="T205" i="19" s="1"/>
  <c r="T840" i="19" s="1"/>
  <c r="S104" i="106"/>
  <c r="T206" i="19" s="1"/>
  <c r="T841" i="19" s="1"/>
  <c r="S105" i="106"/>
  <c r="T207" i="19" s="1"/>
  <c r="T842" i="19" s="1"/>
  <c r="S106" i="106"/>
  <c r="T208" i="19" s="1"/>
  <c r="T843" i="19" s="1"/>
  <c r="S102" i="106"/>
  <c r="T204" i="19" s="1"/>
  <c r="T839" i="19" s="1"/>
  <c r="V54" i="105"/>
  <c r="W50" i="105"/>
  <c r="U55" i="105"/>
  <c r="T103" i="105"/>
  <c r="U189" i="19" s="1"/>
  <c r="U824" i="19" s="1"/>
  <c r="T106" i="105"/>
  <c r="U192" i="19" s="1"/>
  <c r="U827" i="19" s="1"/>
  <c r="T105" i="105"/>
  <c r="U191" i="19" s="1"/>
  <c r="U826" i="19" s="1"/>
  <c r="T104" i="105"/>
  <c r="U190" i="19" s="1"/>
  <c r="U825" i="19" s="1"/>
  <c r="T102" i="105"/>
  <c r="U188" i="19" s="1"/>
  <c r="U823" i="19" s="1"/>
  <c r="T102" i="104"/>
  <c r="U156" i="19" s="1"/>
  <c r="U791" i="19" s="1"/>
  <c r="T103" i="104"/>
  <c r="U157" i="19" s="1"/>
  <c r="U792" i="19" s="1"/>
  <c r="T106" i="104"/>
  <c r="U160" i="19" s="1"/>
  <c r="U795" i="19" s="1"/>
  <c r="T105" i="104"/>
  <c r="U159" i="19" s="1"/>
  <c r="U794" i="19" s="1"/>
  <c r="T104" i="104"/>
  <c r="U158" i="19" s="1"/>
  <c r="U793" i="19" s="1"/>
  <c r="V54" i="104"/>
  <c r="W50" i="104"/>
  <c r="U55" i="104"/>
  <c r="V50" i="103"/>
  <c r="U54" i="103"/>
  <c r="T55" i="103"/>
  <c r="R105" i="103"/>
  <c r="S143" i="19" s="1"/>
  <c r="S778" i="19" s="1"/>
  <c r="R102" i="103"/>
  <c r="S140" i="19" s="1"/>
  <c r="S775" i="19" s="1"/>
  <c r="R103" i="103"/>
  <c r="S141" i="19" s="1"/>
  <c r="S776" i="19" s="1"/>
  <c r="R106" i="103"/>
  <c r="S144" i="19" s="1"/>
  <c r="S779" i="19" s="1"/>
  <c r="R104" i="103"/>
  <c r="S142" i="19" s="1"/>
  <c r="S777" i="19" s="1"/>
  <c r="H102" i="103"/>
  <c r="I140" i="19" s="1"/>
  <c r="I775" i="19" s="1"/>
  <c r="H103" i="103"/>
  <c r="I141" i="19" s="1"/>
  <c r="I776" i="19" s="1"/>
  <c r="H106" i="103"/>
  <c r="I144" i="19" s="1"/>
  <c r="I779" i="19" s="1"/>
  <c r="H104" i="103"/>
  <c r="I142" i="19" s="1"/>
  <c r="I777" i="19" s="1"/>
  <c r="H105" i="103"/>
  <c r="I143" i="19" s="1"/>
  <c r="I778" i="19" s="1"/>
  <c r="U54" i="102"/>
  <c r="V50" i="102"/>
  <c r="T55" i="102"/>
  <c r="T104" i="101"/>
  <c r="T125" i="19" s="1"/>
  <c r="T760" i="19" s="1"/>
  <c r="T102" i="101"/>
  <c r="T123" i="19" s="1"/>
  <c r="T758" i="19" s="1"/>
  <c r="T103" i="101"/>
  <c r="T124" i="19" s="1"/>
  <c r="T759" i="19" s="1"/>
  <c r="T106" i="101"/>
  <c r="T127" i="19" s="1"/>
  <c r="T762" i="19" s="1"/>
  <c r="T105" i="101"/>
  <c r="T126" i="19" s="1"/>
  <c r="T761" i="19" s="1"/>
  <c r="W50" i="101"/>
  <c r="V54" i="101"/>
  <c r="U55" i="101"/>
  <c r="U55" i="100"/>
  <c r="V54" i="100"/>
  <c r="W50" i="100"/>
  <c r="U55" i="99"/>
  <c r="T102" i="99"/>
  <c r="T107" i="19" s="1"/>
  <c r="T742" i="19" s="1"/>
  <c r="T103" i="99"/>
  <c r="T108" i="19" s="1"/>
  <c r="T743" i="19" s="1"/>
  <c r="T106" i="99"/>
  <c r="T111" i="19" s="1"/>
  <c r="T746" i="19" s="1"/>
  <c r="T104" i="99"/>
  <c r="T109" i="19" s="1"/>
  <c r="T744" i="19" s="1"/>
  <c r="T105" i="99"/>
  <c r="T110" i="19" s="1"/>
  <c r="T745" i="19" s="1"/>
  <c r="V54" i="99"/>
  <c r="W50" i="99"/>
  <c r="H103" i="99"/>
  <c r="H108" i="19" s="1"/>
  <c r="H743" i="19" s="1"/>
  <c r="H106" i="99"/>
  <c r="H111" i="19" s="1"/>
  <c r="H746" i="19" s="1"/>
  <c r="H104" i="99"/>
  <c r="H109" i="19" s="1"/>
  <c r="H744" i="19" s="1"/>
  <c r="H105" i="99"/>
  <c r="H110" i="19" s="1"/>
  <c r="H745" i="19" s="1"/>
  <c r="H102" i="99"/>
  <c r="H107" i="19" s="1"/>
  <c r="H742" i="19" s="1"/>
  <c r="X54" i="98"/>
  <c r="Y50" i="98"/>
  <c r="V69" i="98"/>
  <c r="V68" i="98" s="1"/>
  <c r="W55" i="98"/>
  <c r="H101" i="98"/>
  <c r="H98" i="19" s="1"/>
  <c r="V54" i="97"/>
  <c r="W50" i="97"/>
  <c r="U55" i="97"/>
  <c r="T104" i="97"/>
  <c r="T93" i="19" s="1"/>
  <c r="T728" i="19" s="1"/>
  <c r="T105" i="97"/>
  <c r="T94" i="19" s="1"/>
  <c r="T729" i="19" s="1"/>
  <c r="T102" i="97"/>
  <c r="T91" i="19" s="1"/>
  <c r="T726" i="19" s="1"/>
  <c r="T103" i="97"/>
  <c r="T92" i="19" s="1"/>
  <c r="T727" i="19" s="1"/>
  <c r="T106" i="97"/>
  <c r="T95" i="19" s="1"/>
  <c r="T730" i="19" s="1"/>
  <c r="R101" i="96"/>
  <c r="R82" i="19" s="1"/>
  <c r="U54" i="96"/>
  <c r="V50" i="96"/>
  <c r="H101" i="96"/>
  <c r="H82" i="19" s="1"/>
  <c r="T55" i="96"/>
  <c r="S69" i="96"/>
  <c r="S68" i="96" s="1"/>
  <c r="U54" i="95"/>
  <c r="V50" i="95"/>
  <c r="R104" i="95"/>
  <c r="R77" i="19" s="1"/>
  <c r="R712" i="19" s="1"/>
  <c r="R105" i="95"/>
  <c r="R78" i="19" s="1"/>
  <c r="R713" i="19" s="1"/>
  <c r="R103" i="95"/>
  <c r="R76" i="19" s="1"/>
  <c r="R711" i="19" s="1"/>
  <c r="R102" i="95"/>
  <c r="R75" i="19" s="1"/>
  <c r="R710" i="19" s="1"/>
  <c r="R106" i="95"/>
  <c r="R79" i="19" s="1"/>
  <c r="R714" i="19" s="1"/>
  <c r="T55" i="95"/>
  <c r="R101" i="94"/>
  <c r="R66" i="19" s="1"/>
  <c r="U54" i="94"/>
  <c r="V50" i="94"/>
  <c r="T55" i="94"/>
  <c r="H103" i="93"/>
  <c r="H60" i="19" s="1"/>
  <c r="H695" i="19" s="1"/>
  <c r="H106" i="93"/>
  <c r="H63" i="19" s="1"/>
  <c r="H698" i="19" s="1"/>
  <c r="H105" i="93"/>
  <c r="H62" i="19" s="1"/>
  <c r="H697" i="19" s="1"/>
  <c r="H102" i="93"/>
  <c r="H59" i="19" s="1"/>
  <c r="H694" i="19" s="1"/>
  <c r="H104" i="93"/>
  <c r="H61" i="19" s="1"/>
  <c r="H696" i="19" s="1"/>
  <c r="T55" i="93"/>
  <c r="U54" i="93"/>
  <c r="V50" i="93"/>
  <c r="R103" i="93"/>
  <c r="R60" i="19" s="1"/>
  <c r="R695" i="19" s="1"/>
  <c r="R105" i="93"/>
  <c r="R62" i="19" s="1"/>
  <c r="R697" i="19" s="1"/>
  <c r="R104" i="93"/>
  <c r="R61" i="19" s="1"/>
  <c r="R696" i="19" s="1"/>
  <c r="R106" i="93"/>
  <c r="R63" i="19" s="1"/>
  <c r="R698" i="19" s="1"/>
  <c r="R102" i="93"/>
  <c r="R59" i="19" s="1"/>
  <c r="R694" i="19" s="1"/>
  <c r="T55" i="92"/>
  <c r="U54" i="92"/>
  <c r="V50" i="92"/>
  <c r="V58" i="92" s="1"/>
  <c r="H101" i="92"/>
  <c r="H50" i="19" s="1"/>
  <c r="P50" i="89"/>
  <c r="P58" i="89" s="1"/>
  <c r="D70" i="14"/>
  <c r="E57" i="14"/>
  <c r="F57" i="14"/>
  <c r="G57" i="14"/>
  <c r="H57" i="14"/>
  <c r="I57" i="14"/>
  <c r="J57" i="14"/>
  <c r="E58" i="14"/>
  <c r="F58" i="14"/>
  <c r="G58" i="14"/>
  <c r="H58" i="14"/>
  <c r="I58" i="14"/>
  <c r="J58" i="14"/>
  <c r="D58" i="14"/>
  <c r="D57" i="14"/>
  <c r="U106" i="148" l="1"/>
  <c r="Y499" i="19" s="1"/>
  <c r="Y1134" i="19" s="1"/>
  <c r="U103" i="158"/>
  <c r="Z577" i="19" s="1"/>
  <c r="Z1212" i="19" s="1"/>
  <c r="V54" i="122"/>
  <c r="V55" i="122" s="1"/>
  <c r="W50" i="122"/>
  <c r="V58" i="122"/>
  <c r="T288" i="19"/>
  <c r="T923" i="19" s="1"/>
  <c r="T296" i="19"/>
  <c r="T931" i="19" s="1"/>
  <c r="T285" i="19"/>
  <c r="T920" i="19" s="1"/>
  <c r="T293" i="19"/>
  <c r="T928" i="19" s="1"/>
  <c r="T287" i="19"/>
  <c r="T922" i="19" s="1"/>
  <c r="T295" i="19"/>
  <c r="T930" i="19" s="1"/>
  <c r="T286" i="19"/>
  <c r="T921" i="19" s="1"/>
  <c r="T294" i="19"/>
  <c r="T929" i="19" s="1"/>
  <c r="T289" i="19"/>
  <c r="T924" i="19" s="1"/>
  <c r="T297" i="19"/>
  <c r="T932" i="19" s="1"/>
  <c r="T269" i="19"/>
  <c r="T904" i="19" s="1"/>
  <c r="T277" i="19"/>
  <c r="T912" i="19" s="1"/>
  <c r="T272" i="19"/>
  <c r="T907" i="19" s="1"/>
  <c r="T280" i="19"/>
  <c r="T915" i="19" s="1"/>
  <c r="T271" i="19"/>
  <c r="T906" i="19" s="1"/>
  <c r="T279" i="19"/>
  <c r="T914" i="19" s="1"/>
  <c r="T270" i="19"/>
  <c r="T905" i="19" s="1"/>
  <c r="T278" i="19"/>
  <c r="T913" i="19" s="1"/>
  <c r="T273" i="19"/>
  <c r="T908" i="19" s="1"/>
  <c r="T281" i="19"/>
  <c r="T916" i="19" s="1"/>
  <c r="T256" i="19"/>
  <c r="T891" i="19" s="1"/>
  <c r="T264" i="19"/>
  <c r="T899" i="19" s="1"/>
  <c r="T255" i="19"/>
  <c r="T890" i="19" s="1"/>
  <c r="T263" i="19"/>
  <c r="T898" i="19" s="1"/>
  <c r="T253" i="19"/>
  <c r="T888" i="19" s="1"/>
  <c r="T261" i="19"/>
  <c r="T896" i="19" s="1"/>
  <c r="T254" i="19"/>
  <c r="T889" i="19" s="1"/>
  <c r="T262" i="19"/>
  <c r="T897" i="19" s="1"/>
  <c r="T257" i="19"/>
  <c r="T892" i="19" s="1"/>
  <c r="T265" i="19"/>
  <c r="T900" i="19" s="1"/>
  <c r="T240" i="19"/>
  <c r="T875" i="19" s="1"/>
  <c r="T248" i="19"/>
  <c r="T883" i="19" s="1"/>
  <c r="T239" i="19"/>
  <c r="T874" i="19" s="1"/>
  <c r="T247" i="19"/>
  <c r="T882" i="19" s="1"/>
  <c r="T237" i="19"/>
  <c r="T872" i="19" s="1"/>
  <c r="T245" i="19"/>
  <c r="T880" i="19" s="1"/>
  <c r="T238" i="19"/>
  <c r="T873" i="19" s="1"/>
  <c r="T246" i="19"/>
  <c r="T881" i="19" s="1"/>
  <c r="T241" i="19"/>
  <c r="T876" i="19" s="1"/>
  <c r="T249" i="19"/>
  <c r="T884" i="19" s="1"/>
  <c r="E93" i="93"/>
  <c r="F89" i="93" s="1"/>
  <c r="F92" i="93" s="1"/>
  <c r="U105" i="144"/>
  <c r="Y466" i="19" s="1"/>
  <c r="Y1101" i="19" s="1"/>
  <c r="U105" i="148"/>
  <c r="Y498" i="19" s="1"/>
  <c r="Y1133" i="19" s="1"/>
  <c r="U102" i="144"/>
  <c r="Y463" i="19" s="1"/>
  <c r="Y1098" i="19" s="1"/>
  <c r="U106" i="144"/>
  <c r="Y467" i="19" s="1"/>
  <c r="Y1102" i="19" s="1"/>
  <c r="U103" i="148"/>
  <c r="Y496" i="19" s="1"/>
  <c r="Y1131" i="19" s="1"/>
  <c r="U104" i="144"/>
  <c r="Y465" i="19" s="1"/>
  <c r="Y1100" i="19" s="1"/>
  <c r="U102" i="148"/>
  <c r="Y495" i="19" s="1"/>
  <c r="Y1130" i="19" s="1"/>
  <c r="U106" i="156"/>
  <c r="Z564" i="19" s="1"/>
  <c r="Z1199" i="19" s="1"/>
  <c r="U105" i="156"/>
  <c r="Z563" i="19" s="1"/>
  <c r="Z1198" i="19" s="1"/>
  <c r="U104" i="156"/>
  <c r="Z562" i="19" s="1"/>
  <c r="Z1197" i="19" s="1"/>
  <c r="U102" i="156"/>
  <c r="Z560" i="19" s="1"/>
  <c r="Z1195" i="19" s="1"/>
  <c r="E80" i="94"/>
  <c r="E81" i="94" s="1"/>
  <c r="E93" i="94"/>
  <c r="F89" i="94" s="1"/>
  <c r="F92" i="94" s="1"/>
  <c r="F66" i="94" s="1"/>
  <c r="B16" i="125"/>
  <c r="B17" i="125" s="1"/>
  <c r="B16" i="126"/>
  <c r="B17" i="126" s="1"/>
  <c r="Y58" i="98"/>
  <c r="V58" i="113"/>
  <c r="V58" i="115"/>
  <c r="W58" i="118"/>
  <c r="V58" i="120"/>
  <c r="V58" i="123"/>
  <c r="V58" i="133"/>
  <c r="V58" i="139"/>
  <c r="V58" i="156"/>
  <c r="V54" i="156"/>
  <c r="V55" i="156" s="1"/>
  <c r="V103" i="156" s="1"/>
  <c r="AA561" i="19" s="1"/>
  <c r="AA1196" i="19" s="1"/>
  <c r="W50" i="156"/>
  <c r="V58" i="121"/>
  <c r="V54" i="121"/>
  <c r="V55" i="121" s="1"/>
  <c r="W50" i="121"/>
  <c r="B16" i="162"/>
  <c r="B17" i="162" s="1"/>
  <c r="B16" i="163"/>
  <c r="B17" i="163" s="1"/>
  <c r="B16" i="109"/>
  <c r="B17" i="109" s="1"/>
  <c r="B16" i="108"/>
  <c r="B17" i="108" s="1"/>
  <c r="B16" i="136"/>
  <c r="B17" i="136" s="1"/>
  <c r="B16" i="135"/>
  <c r="B17" i="135" s="1"/>
  <c r="V58" i="95"/>
  <c r="V58" i="107"/>
  <c r="V58" i="116"/>
  <c r="W58" i="117"/>
  <c r="W58" i="140"/>
  <c r="V58" i="157"/>
  <c r="U106" i="158"/>
  <c r="Z580" i="19" s="1"/>
  <c r="Z1215" i="19" s="1"/>
  <c r="V58" i="161"/>
  <c r="V58" i="148"/>
  <c r="W50" i="148"/>
  <c r="V54" i="148"/>
  <c r="V55" i="148" s="1"/>
  <c r="V106" i="148" s="1"/>
  <c r="Z499" i="19" s="1"/>
  <c r="Z1134" i="19" s="1"/>
  <c r="V58" i="158"/>
  <c r="W50" i="158"/>
  <c r="V54" i="158"/>
  <c r="V55" i="158" s="1"/>
  <c r="V103" i="158" s="1"/>
  <c r="AA577" i="19" s="1"/>
  <c r="AA1212" i="19" s="1"/>
  <c r="U102" i="146"/>
  <c r="Y479" i="19" s="1"/>
  <c r="Y1114" i="19" s="1"/>
  <c r="U104" i="146"/>
  <c r="Y481" i="19" s="1"/>
  <c r="Y1116" i="19" s="1"/>
  <c r="U105" i="146"/>
  <c r="Y482" i="19" s="1"/>
  <c r="Y1117" i="19" s="1"/>
  <c r="U106" i="146"/>
  <c r="Y483" i="19" s="1"/>
  <c r="Y1118" i="19" s="1"/>
  <c r="U103" i="146"/>
  <c r="Y480" i="19" s="1"/>
  <c r="Y1115" i="19" s="1"/>
  <c r="V58" i="144"/>
  <c r="W50" i="144"/>
  <c r="V54" i="144"/>
  <c r="V55" i="144" s="1"/>
  <c r="V105" i="144" s="1"/>
  <c r="Z466" i="19" s="1"/>
  <c r="Z1101" i="19" s="1"/>
  <c r="B16" i="149"/>
  <c r="B17" i="149" s="1"/>
  <c r="B16" i="148"/>
  <c r="B17" i="148" s="1"/>
  <c r="B18" i="102"/>
  <c r="V57" i="102" s="1"/>
  <c r="B18" i="101"/>
  <c r="W57" i="101" s="1"/>
  <c r="V58" i="109"/>
  <c r="V58" i="128"/>
  <c r="W58" i="131"/>
  <c r="W58" i="138"/>
  <c r="V58" i="141"/>
  <c r="V58" i="145"/>
  <c r="V58" i="150"/>
  <c r="V58" i="154"/>
  <c r="W58" i="160"/>
  <c r="V58" i="163"/>
  <c r="U103" i="162"/>
  <c r="Z609" i="19" s="1"/>
  <c r="Z1244" i="19" s="1"/>
  <c r="U106" i="162"/>
  <c r="Z612" i="19" s="1"/>
  <c r="Z1247" i="19" s="1"/>
  <c r="U104" i="162"/>
  <c r="Z610" i="19" s="1"/>
  <c r="Z1245" i="19" s="1"/>
  <c r="U102" i="162"/>
  <c r="Z608" i="19" s="1"/>
  <c r="Z1243" i="19" s="1"/>
  <c r="U105" i="162"/>
  <c r="Z611" i="19" s="1"/>
  <c r="Z1246" i="19" s="1"/>
  <c r="B16" i="100"/>
  <c r="B17" i="100" s="1"/>
  <c r="B16" i="99"/>
  <c r="B17" i="99" s="1"/>
  <c r="B16" i="124"/>
  <c r="B17" i="124" s="1"/>
  <c r="B16" i="123"/>
  <c r="B17" i="123" s="1"/>
  <c r="W58" i="97"/>
  <c r="V58" i="111"/>
  <c r="V58" i="112"/>
  <c r="V58" i="119"/>
  <c r="V58" i="134"/>
  <c r="V58" i="136"/>
  <c r="W58" i="142"/>
  <c r="V58" i="143"/>
  <c r="V58" i="147"/>
  <c r="V58" i="151"/>
  <c r="U105" i="158"/>
  <c r="Z579" i="19" s="1"/>
  <c r="Z1214" i="19" s="1"/>
  <c r="V58" i="159"/>
  <c r="V58" i="132"/>
  <c r="V54" i="132"/>
  <c r="V55" i="132" s="1"/>
  <c r="W50" i="132"/>
  <c r="V58" i="146"/>
  <c r="W50" i="146"/>
  <c r="V54" i="146"/>
  <c r="V55" i="146" s="1"/>
  <c r="W58" i="100"/>
  <c r="V58" i="103"/>
  <c r="V58" i="125"/>
  <c r="W58" i="152"/>
  <c r="B16" i="150"/>
  <c r="B17" i="150" s="1"/>
  <c r="B16" i="151"/>
  <c r="B17" i="151" s="1"/>
  <c r="V58" i="94"/>
  <c r="W58" i="101"/>
  <c r="W58" i="104"/>
  <c r="W58" i="105"/>
  <c r="B16" i="101"/>
  <c r="B17" i="101" s="1"/>
  <c r="B16" i="102"/>
  <c r="B17" i="102" s="1"/>
  <c r="B16" i="139"/>
  <c r="B17" i="139" s="1"/>
  <c r="B16" i="138"/>
  <c r="B17" i="138" s="1"/>
  <c r="B16" i="161"/>
  <c r="B17" i="161" s="1"/>
  <c r="B16" i="160"/>
  <c r="B17" i="160" s="1"/>
  <c r="B16" i="106"/>
  <c r="B17" i="106" s="1"/>
  <c r="B16" i="107"/>
  <c r="B17" i="107" s="1"/>
  <c r="V58" i="93"/>
  <c r="V58" i="96"/>
  <c r="W58" i="99"/>
  <c r="V58" i="102"/>
  <c r="V58" i="106"/>
  <c r="V58" i="108"/>
  <c r="W58" i="110"/>
  <c r="W58" i="114"/>
  <c r="V58" i="124"/>
  <c r="W58" i="126"/>
  <c r="V58" i="127"/>
  <c r="V58" i="129"/>
  <c r="V58" i="130"/>
  <c r="W58" i="135"/>
  <c r="V58" i="137"/>
  <c r="V57" i="137"/>
  <c r="V58" i="149"/>
  <c r="V58" i="153"/>
  <c r="W58" i="155"/>
  <c r="U104" i="158"/>
  <c r="Z578" i="19" s="1"/>
  <c r="Z1213" i="19" s="1"/>
  <c r="V58" i="162"/>
  <c r="W50" i="162"/>
  <c r="V54" i="162"/>
  <c r="V55" i="162" s="1"/>
  <c r="U103" i="121"/>
  <c r="U102" i="121"/>
  <c r="U104" i="121"/>
  <c r="U105" i="121"/>
  <c r="U106" i="121"/>
  <c r="S101" i="163"/>
  <c r="X615" i="19" s="1"/>
  <c r="X1250" i="19" s="1"/>
  <c r="S101" i="159"/>
  <c r="X583" i="19" s="1"/>
  <c r="X1218" i="19" s="1"/>
  <c r="T101" i="155"/>
  <c r="Y551" i="19" s="1"/>
  <c r="Y1186" i="19" s="1"/>
  <c r="H101" i="155"/>
  <c r="M551" i="19" s="1"/>
  <c r="M1186" i="19" s="1"/>
  <c r="S101" i="153"/>
  <c r="X535" i="19" s="1"/>
  <c r="X1170" i="19" s="1"/>
  <c r="U55" i="163"/>
  <c r="V54" i="163"/>
  <c r="W50" i="163"/>
  <c r="V54" i="161"/>
  <c r="W50" i="161"/>
  <c r="U55" i="161"/>
  <c r="T69" i="161"/>
  <c r="T68" i="161" s="1"/>
  <c r="U55" i="159"/>
  <c r="U102" i="160"/>
  <c r="Z592" i="19" s="1"/>
  <c r="Z1227" i="19" s="1"/>
  <c r="U105" i="160"/>
  <c r="Z595" i="19" s="1"/>
  <c r="Z1230" i="19" s="1"/>
  <c r="U106" i="160"/>
  <c r="Z596" i="19" s="1"/>
  <c r="Z1231" i="19" s="1"/>
  <c r="U103" i="160"/>
  <c r="Z593" i="19" s="1"/>
  <c r="Z1228" i="19" s="1"/>
  <c r="U104" i="160"/>
  <c r="Z594" i="19" s="1"/>
  <c r="Z1229" i="19" s="1"/>
  <c r="W54" i="160"/>
  <c r="X50" i="160"/>
  <c r="V54" i="159"/>
  <c r="W50" i="159"/>
  <c r="V55" i="160"/>
  <c r="T69" i="159"/>
  <c r="T68" i="159" s="1"/>
  <c r="I69" i="159"/>
  <c r="I68" i="159" s="1"/>
  <c r="I69" i="157"/>
  <c r="I68" i="157" s="1"/>
  <c r="V54" i="157"/>
  <c r="W50" i="157"/>
  <c r="T69" i="157"/>
  <c r="T68" i="157" s="1"/>
  <c r="U55" i="157"/>
  <c r="W54" i="155"/>
  <c r="X50" i="155"/>
  <c r="V55" i="155"/>
  <c r="T103" i="154"/>
  <c r="Y545" i="19" s="1"/>
  <c r="Y1180" i="19" s="1"/>
  <c r="T106" i="154"/>
  <c r="Y548" i="19" s="1"/>
  <c r="Y1183" i="19" s="1"/>
  <c r="T104" i="154"/>
  <c r="Y546" i="19" s="1"/>
  <c r="Y1181" i="19" s="1"/>
  <c r="T105" i="154"/>
  <c r="Y547" i="19" s="1"/>
  <c r="Y1182" i="19" s="1"/>
  <c r="T102" i="154"/>
  <c r="Y544" i="19" s="1"/>
  <c r="Y1179" i="19" s="1"/>
  <c r="V54" i="154"/>
  <c r="W50" i="154"/>
  <c r="U55" i="154"/>
  <c r="V54" i="153"/>
  <c r="W50" i="153"/>
  <c r="U55" i="153"/>
  <c r="S101" i="151"/>
  <c r="W518" i="19" s="1"/>
  <c r="W1153" i="19" s="1"/>
  <c r="S101" i="149"/>
  <c r="W502" i="19" s="1"/>
  <c r="W1137" i="19" s="1"/>
  <c r="S101" i="145"/>
  <c r="W470" i="19" s="1"/>
  <c r="W1105" i="19" s="1"/>
  <c r="S101" i="143"/>
  <c r="W454" i="19" s="1"/>
  <c r="W1089" i="19" s="1"/>
  <c r="H101" i="143"/>
  <c r="L454" i="19" s="1"/>
  <c r="L1089" i="19" s="1"/>
  <c r="S101" i="141"/>
  <c r="W438" i="19" s="1"/>
  <c r="W1073" i="19" s="1"/>
  <c r="H101" i="149"/>
  <c r="L502" i="19" s="1"/>
  <c r="L1137" i="19" s="1"/>
  <c r="U103" i="152"/>
  <c r="Z529" i="19" s="1"/>
  <c r="Z1164" i="19" s="1"/>
  <c r="U104" i="152"/>
  <c r="Z530" i="19" s="1"/>
  <c r="Z1165" i="19" s="1"/>
  <c r="U102" i="152"/>
  <c r="Z528" i="19" s="1"/>
  <c r="Z1163" i="19" s="1"/>
  <c r="U105" i="152"/>
  <c r="Z531" i="19" s="1"/>
  <c r="Z1166" i="19" s="1"/>
  <c r="U106" i="152"/>
  <c r="Z532" i="19" s="1"/>
  <c r="Z1167" i="19" s="1"/>
  <c r="W54" i="152"/>
  <c r="X50" i="152"/>
  <c r="V55" i="152"/>
  <c r="V54" i="151"/>
  <c r="W50" i="151"/>
  <c r="U55" i="151"/>
  <c r="V54" i="150"/>
  <c r="W50" i="150"/>
  <c r="U55" i="150"/>
  <c r="T103" i="150"/>
  <c r="X512" i="19" s="1"/>
  <c r="X1147" i="19" s="1"/>
  <c r="T106" i="150"/>
  <c r="X515" i="19" s="1"/>
  <c r="X1150" i="19" s="1"/>
  <c r="T104" i="150"/>
  <c r="X513" i="19" s="1"/>
  <c r="X1148" i="19" s="1"/>
  <c r="T105" i="150"/>
  <c r="X514" i="19" s="1"/>
  <c r="X1149" i="19" s="1"/>
  <c r="T102" i="150"/>
  <c r="X511" i="19" s="1"/>
  <c r="X1146" i="19" s="1"/>
  <c r="W50" i="149"/>
  <c r="V54" i="149"/>
  <c r="U55" i="149"/>
  <c r="T69" i="149"/>
  <c r="T68" i="149" s="1"/>
  <c r="U55" i="147"/>
  <c r="I69" i="147"/>
  <c r="I68" i="147" s="1"/>
  <c r="V54" i="147"/>
  <c r="W50" i="147"/>
  <c r="T69" i="147"/>
  <c r="T68" i="147" s="1"/>
  <c r="I69" i="145"/>
  <c r="I68" i="145" s="1"/>
  <c r="U55" i="145"/>
  <c r="V54" i="145"/>
  <c r="W50" i="145"/>
  <c r="T69" i="145"/>
  <c r="T68" i="145" s="1"/>
  <c r="V54" i="143"/>
  <c r="W50" i="143"/>
  <c r="U55" i="143"/>
  <c r="V55" i="142"/>
  <c r="U106" i="142"/>
  <c r="Y451" i="19" s="1"/>
  <c r="Y1086" i="19" s="1"/>
  <c r="U103" i="142"/>
  <c r="Y448" i="19" s="1"/>
  <c r="Y1083" i="19" s="1"/>
  <c r="U104" i="142"/>
  <c r="Y449" i="19" s="1"/>
  <c r="Y1084" i="19" s="1"/>
  <c r="U102" i="142"/>
  <c r="Y447" i="19" s="1"/>
  <c r="Y1082" i="19" s="1"/>
  <c r="U105" i="142"/>
  <c r="Y450" i="19" s="1"/>
  <c r="Y1085" i="19" s="1"/>
  <c r="W54" i="142"/>
  <c r="X50" i="142"/>
  <c r="H101" i="141"/>
  <c r="L438" i="19" s="1"/>
  <c r="L1073" i="19" s="1"/>
  <c r="W50" i="141"/>
  <c r="V54" i="141"/>
  <c r="U55" i="141"/>
  <c r="V55" i="140"/>
  <c r="H102" i="140"/>
  <c r="L431" i="19" s="1"/>
  <c r="L1066" i="19" s="1"/>
  <c r="H103" i="140"/>
  <c r="L432" i="19" s="1"/>
  <c r="L1067" i="19" s="1"/>
  <c r="H106" i="140"/>
  <c r="L435" i="19" s="1"/>
  <c r="L1070" i="19" s="1"/>
  <c r="H104" i="140"/>
  <c r="L433" i="19" s="1"/>
  <c r="L1068" i="19" s="1"/>
  <c r="H105" i="140"/>
  <c r="L434" i="19" s="1"/>
  <c r="L1069" i="19" s="1"/>
  <c r="T104" i="140"/>
  <c r="X433" i="19" s="1"/>
  <c r="X1068" i="19" s="1"/>
  <c r="T105" i="140"/>
  <c r="X434" i="19" s="1"/>
  <c r="X1069" i="19" s="1"/>
  <c r="T102" i="140"/>
  <c r="X431" i="19" s="1"/>
  <c r="X1066" i="19" s="1"/>
  <c r="T103" i="140"/>
  <c r="X432" i="19" s="1"/>
  <c r="X1067" i="19" s="1"/>
  <c r="T106" i="140"/>
  <c r="X435" i="19" s="1"/>
  <c r="X1070" i="19" s="1"/>
  <c r="W54" i="140"/>
  <c r="X50" i="140"/>
  <c r="S101" i="139"/>
  <c r="V421" i="19" s="1"/>
  <c r="V1056" i="19" s="1"/>
  <c r="S101" i="136"/>
  <c r="V405" i="19" s="1"/>
  <c r="V1040" i="19" s="1"/>
  <c r="S101" i="134"/>
  <c r="V389" i="19" s="1"/>
  <c r="V1024" i="19" s="1"/>
  <c r="U101" i="132"/>
  <c r="X373" i="19" s="1"/>
  <c r="X1008" i="19" s="1"/>
  <c r="S101" i="130"/>
  <c r="V357" i="19" s="1"/>
  <c r="V992" i="19" s="1"/>
  <c r="S101" i="128"/>
  <c r="V341" i="19" s="1"/>
  <c r="V976" i="19" s="1"/>
  <c r="H101" i="139"/>
  <c r="K421" i="19" s="1"/>
  <c r="K1056" i="19" s="1"/>
  <c r="V54" i="139"/>
  <c r="W50" i="139"/>
  <c r="U55" i="139"/>
  <c r="U102" i="138"/>
  <c r="X414" i="19" s="1"/>
  <c r="X1049" i="19" s="1"/>
  <c r="U105" i="138"/>
  <c r="X417" i="19" s="1"/>
  <c r="X1052" i="19" s="1"/>
  <c r="U106" i="138"/>
  <c r="X418" i="19" s="1"/>
  <c r="X1053" i="19" s="1"/>
  <c r="U103" i="138"/>
  <c r="X415" i="19" s="1"/>
  <c r="X1050" i="19" s="1"/>
  <c r="U104" i="138"/>
  <c r="X416" i="19" s="1"/>
  <c r="X1051" i="19" s="1"/>
  <c r="X50" i="138"/>
  <c r="W54" i="138"/>
  <c r="V55" i="138"/>
  <c r="V54" i="137"/>
  <c r="W50" i="137"/>
  <c r="T103" i="137"/>
  <c r="T106" i="137"/>
  <c r="T104" i="137"/>
  <c r="T105" i="137"/>
  <c r="T102" i="137"/>
  <c r="U59" i="137"/>
  <c r="U63" i="137" s="1"/>
  <c r="U65" i="137" s="1"/>
  <c r="U67" i="137" s="1"/>
  <c r="U55" i="137"/>
  <c r="T70" i="137"/>
  <c r="T72" i="137" s="1"/>
  <c r="T83" i="137" s="1"/>
  <c r="T101" i="137" s="1"/>
  <c r="T69" i="137"/>
  <c r="T68" i="137" s="1"/>
  <c r="I80" i="137"/>
  <c r="I81" i="137" s="1"/>
  <c r="I93" i="137"/>
  <c r="J89" i="137" s="1"/>
  <c r="I70" i="137"/>
  <c r="I72" i="137" s="1"/>
  <c r="I69" i="137"/>
  <c r="I68" i="137" s="1"/>
  <c r="H101" i="136"/>
  <c r="K405" i="19" s="1"/>
  <c r="K1040" i="19" s="1"/>
  <c r="U55" i="136"/>
  <c r="T69" i="136"/>
  <c r="T68" i="136" s="1"/>
  <c r="V54" i="136"/>
  <c r="W50" i="136"/>
  <c r="U102" i="135"/>
  <c r="X398" i="19" s="1"/>
  <c r="X1033" i="19" s="1"/>
  <c r="U105" i="135"/>
  <c r="X401" i="19" s="1"/>
  <c r="X1036" i="19" s="1"/>
  <c r="U106" i="135"/>
  <c r="X402" i="19" s="1"/>
  <c r="X1037" i="19" s="1"/>
  <c r="U103" i="135"/>
  <c r="X399" i="19" s="1"/>
  <c r="X1034" i="19" s="1"/>
  <c r="U104" i="135"/>
  <c r="X400" i="19" s="1"/>
  <c r="X1035" i="19" s="1"/>
  <c r="W54" i="135"/>
  <c r="X50" i="135"/>
  <c r="V55" i="135"/>
  <c r="U55" i="134"/>
  <c r="T69" i="134"/>
  <c r="T68" i="134" s="1"/>
  <c r="V54" i="134"/>
  <c r="W50" i="134"/>
  <c r="T104" i="133"/>
  <c r="W384" i="19" s="1"/>
  <c r="W1019" i="19" s="1"/>
  <c r="T105" i="133"/>
  <c r="W385" i="19" s="1"/>
  <c r="W1020" i="19" s="1"/>
  <c r="T102" i="133"/>
  <c r="W382" i="19" s="1"/>
  <c r="W1017" i="19" s="1"/>
  <c r="T103" i="133"/>
  <c r="W383" i="19" s="1"/>
  <c r="W1018" i="19" s="1"/>
  <c r="T106" i="133"/>
  <c r="W386" i="19" s="1"/>
  <c r="W1021" i="19" s="1"/>
  <c r="V54" i="133"/>
  <c r="W50" i="133"/>
  <c r="U55" i="133"/>
  <c r="I69" i="132"/>
  <c r="I68" i="132" s="1"/>
  <c r="V69" i="132"/>
  <c r="V68" i="132" s="1"/>
  <c r="W54" i="131"/>
  <c r="X50" i="131"/>
  <c r="U102" i="131"/>
  <c r="X366" i="19" s="1"/>
  <c r="X1001" i="19" s="1"/>
  <c r="U105" i="131"/>
  <c r="X369" i="19" s="1"/>
  <c r="X1004" i="19" s="1"/>
  <c r="U106" i="131"/>
  <c r="X370" i="19" s="1"/>
  <c r="X1005" i="19" s="1"/>
  <c r="U103" i="131"/>
  <c r="X367" i="19" s="1"/>
  <c r="X1002" i="19" s="1"/>
  <c r="U104" i="131"/>
  <c r="X368" i="19" s="1"/>
  <c r="X1003" i="19" s="1"/>
  <c r="V55" i="131"/>
  <c r="U55" i="130"/>
  <c r="V54" i="130"/>
  <c r="W50" i="130"/>
  <c r="U55" i="129"/>
  <c r="T104" i="129"/>
  <c r="W352" i="19" s="1"/>
  <c r="W987" i="19" s="1"/>
  <c r="T105" i="129"/>
  <c r="W353" i="19" s="1"/>
  <c r="W988" i="19" s="1"/>
  <c r="T102" i="129"/>
  <c r="W350" i="19" s="1"/>
  <c r="W985" i="19" s="1"/>
  <c r="T103" i="129"/>
  <c r="W351" i="19" s="1"/>
  <c r="W986" i="19" s="1"/>
  <c r="T106" i="129"/>
  <c r="W354" i="19" s="1"/>
  <c r="W989" i="19" s="1"/>
  <c r="V54" i="129"/>
  <c r="W50" i="129"/>
  <c r="V54" i="128"/>
  <c r="W50" i="128"/>
  <c r="U55" i="128"/>
  <c r="T101" i="126"/>
  <c r="V324" i="19" s="1"/>
  <c r="V959" i="19" s="1"/>
  <c r="S101" i="124"/>
  <c r="U308" i="19" s="1"/>
  <c r="U943" i="19" s="1"/>
  <c r="U101" i="122"/>
  <c r="S101" i="120"/>
  <c r="T101" i="118"/>
  <c r="S101" i="116"/>
  <c r="W50" i="127"/>
  <c r="V54" i="127"/>
  <c r="T103" i="127"/>
  <c r="W335" i="19" s="1"/>
  <c r="W970" i="19" s="1"/>
  <c r="T106" i="127"/>
  <c r="W338" i="19" s="1"/>
  <c r="W973" i="19" s="1"/>
  <c r="T104" i="127"/>
  <c r="W336" i="19" s="1"/>
  <c r="W971" i="19" s="1"/>
  <c r="T105" i="127"/>
  <c r="W337" i="19" s="1"/>
  <c r="W972" i="19" s="1"/>
  <c r="T102" i="127"/>
  <c r="W334" i="19" s="1"/>
  <c r="W969" i="19" s="1"/>
  <c r="U55" i="127"/>
  <c r="V55" i="126"/>
  <c r="X50" i="126"/>
  <c r="W54" i="126"/>
  <c r="T104" i="125"/>
  <c r="V319" i="19" s="1"/>
  <c r="V954" i="19" s="1"/>
  <c r="T105" i="125"/>
  <c r="V320" i="19" s="1"/>
  <c r="V955" i="19" s="1"/>
  <c r="T102" i="125"/>
  <c r="V317" i="19" s="1"/>
  <c r="V952" i="19" s="1"/>
  <c r="T103" i="125"/>
  <c r="V318" i="19" s="1"/>
  <c r="V953" i="19" s="1"/>
  <c r="T106" i="125"/>
  <c r="V321" i="19" s="1"/>
  <c r="V956" i="19" s="1"/>
  <c r="V54" i="125"/>
  <c r="W50" i="125"/>
  <c r="U55" i="125"/>
  <c r="I69" i="124"/>
  <c r="I68" i="124" s="1"/>
  <c r="V54" i="124"/>
  <c r="W50" i="124"/>
  <c r="T69" i="124"/>
  <c r="T68" i="124" s="1"/>
  <c r="U55" i="124"/>
  <c r="T102" i="123"/>
  <c r="T103" i="123"/>
  <c r="T106" i="123"/>
  <c r="T104" i="123"/>
  <c r="T105" i="123"/>
  <c r="W50" i="123"/>
  <c r="V54" i="123"/>
  <c r="U55" i="123"/>
  <c r="V69" i="122"/>
  <c r="V68" i="122" s="1"/>
  <c r="I69" i="122"/>
  <c r="I68" i="122" s="1"/>
  <c r="V54" i="120"/>
  <c r="W50" i="120"/>
  <c r="T69" i="120"/>
  <c r="T68" i="120" s="1"/>
  <c r="U55" i="120"/>
  <c r="I69" i="120"/>
  <c r="I68" i="120" s="1"/>
  <c r="H101" i="118"/>
  <c r="U55" i="119"/>
  <c r="T104" i="119"/>
  <c r="T105" i="119"/>
  <c r="T102" i="119"/>
  <c r="T103" i="119"/>
  <c r="T106" i="119"/>
  <c r="W50" i="119"/>
  <c r="V54" i="119"/>
  <c r="V55" i="118"/>
  <c r="W54" i="118"/>
  <c r="X50" i="118"/>
  <c r="V55" i="117"/>
  <c r="U106" i="117"/>
  <c r="U103" i="117"/>
  <c r="U104" i="117"/>
  <c r="U102" i="117"/>
  <c r="U105" i="117"/>
  <c r="W54" i="117"/>
  <c r="X50" i="117"/>
  <c r="U55" i="116"/>
  <c r="H101" i="116"/>
  <c r="W50" i="116"/>
  <c r="V54" i="116"/>
  <c r="U55" i="115"/>
  <c r="S103" i="115"/>
  <c r="U302" i="19" s="1"/>
  <c r="U937" i="19" s="1"/>
  <c r="S104" i="115"/>
  <c r="U303" i="19" s="1"/>
  <c r="U938" i="19" s="1"/>
  <c r="S102" i="115"/>
  <c r="U301" i="19" s="1"/>
  <c r="U936" i="19" s="1"/>
  <c r="S105" i="115"/>
  <c r="U304" i="19" s="1"/>
  <c r="U939" i="19" s="1"/>
  <c r="S106" i="115"/>
  <c r="U305" i="19" s="1"/>
  <c r="U940" i="19" s="1"/>
  <c r="V54" i="115"/>
  <c r="W50" i="115"/>
  <c r="S101" i="109"/>
  <c r="T227" i="19" s="1"/>
  <c r="T862" i="19" s="1"/>
  <c r="S101" i="113"/>
  <c r="T195" i="19" s="1"/>
  <c r="T830" i="19" s="1"/>
  <c r="S101" i="107"/>
  <c r="T211" i="19" s="1"/>
  <c r="T846" i="19" s="1"/>
  <c r="H101" i="113"/>
  <c r="I195" i="19" s="1"/>
  <c r="I830" i="19" s="1"/>
  <c r="S101" i="111"/>
  <c r="T179" i="19" s="1"/>
  <c r="T814" i="19" s="1"/>
  <c r="S101" i="112"/>
  <c r="T163" i="19" s="1"/>
  <c r="T798" i="19" s="1"/>
  <c r="H101" i="112"/>
  <c r="I163" i="19" s="1"/>
  <c r="I798" i="19" s="1"/>
  <c r="T101" i="110"/>
  <c r="U147" i="19" s="1"/>
  <c r="U782" i="19" s="1"/>
  <c r="H101" i="110"/>
  <c r="I147" i="19" s="1"/>
  <c r="I782" i="19" s="1"/>
  <c r="V55" i="114"/>
  <c r="U102" i="114"/>
  <c r="V172" i="19" s="1"/>
  <c r="V807" i="19" s="1"/>
  <c r="U105" i="114"/>
  <c r="V175" i="19" s="1"/>
  <c r="V810" i="19" s="1"/>
  <c r="U106" i="114"/>
  <c r="V176" i="19" s="1"/>
  <c r="V811" i="19" s="1"/>
  <c r="U103" i="114"/>
  <c r="V173" i="19" s="1"/>
  <c r="V808" i="19" s="1"/>
  <c r="U104" i="114"/>
  <c r="V174" i="19" s="1"/>
  <c r="V809" i="19" s="1"/>
  <c r="W54" i="114"/>
  <c r="X50" i="114"/>
  <c r="U55" i="113"/>
  <c r="T69" i="113"/>
  <c r="T68" i="113" s="1"/>
  <c r="W50" i="113"/>
  <c r="V54" i="113"/>
  <c r="V54" i="112"/>
  <c r="W50" i="112"/>
  <c r="U55" i="112"/>
  <c r="H101" i="111"/>
  <c r="I179" i="19" s="1"/>
  <c r="I814" i="19" s="1"/>
  <c r="W50" i="111"/>
  <c r="V54" i="111"/>
  <c r="T69" i="111"/>
  <c r="T68" i="111" s="1"/>
  <c r="U55" i="111"/>
  <c r="V54" i="109"/>
  <c r="W50" i="109"/>
  <c r="V55" i="110"/>
  <c r="U55" i="109"/>
  <c r="W54" i="110"/>
  <c r="X50" i="110"/>
  <c r="T104" i="108"/>
  <c r="U222" i="19" s="1"/>
  <c r="U857" i="19" s="1"/>
  <c r="T102" i="108"/>
  <c r="U220" i="19" s="1"/>
  <c r="U855" i="19" s="1"/>
  <c r="T103" i="108"/>
  <c r="U221" i="19" s="1"/>
  <c r="U856" i="19" s="1"/>
  <c r="T106" i="108"/>
  <c r="U224" i="19" s="1"/>
  <c r="U859" i="19" s="1"/>
  <c r="T105" i="108"/>
  <c r="U223" i="19" s="1"/>
  <c r="U858" i="19" s="1"/>
  <c r="V54" i="108"/>
  <c r="W50" i="108"/>
  <c r="U55" i="108"/>
  <c r="V54" i="107"/>
  <c r="W50" i="107"/>
  <c r="U55" i="107"/>
  <c r="H101" i="107"/>
  <c r="I211" i="19" s="1"/>
  <c r="I846" i="19" s="1"/>
  <c r="T69" i="107"/>
  <c r="T68" i="107" s="1"/>
  <c r="V54" i="106"/>
  <c r="W50" i="106"/>
  <c r="U55" i="106"/>
  <c r="T103" i="106"/>
  <c r="U205" i="19" s="1"/>
  <c r="U840" i="19" s="1"/>
  <c r="T106" i="106"/>
  <c r="U208" i="19" s="1"/>
  <c r="U843" i="19" s="1"/>
  <c r="T104" i="106"/>
  <c r="U206" i="19" s="1"/>
  <c r="U841" i="19" s="1"/>
  <c r="T105" i="106"/>
  <c r="U207" i="19" s="1"/>
  <c r="U842" i="19" s="1"/>
  <c r="T102" i="106"/>
  <c r="U204" i="19" s="1"/>
  <c r="U839" i="19" s="1"/>
  <c r="W54" i="105"/>
  <c r="X50" i="105"/>
  <c r="V55" i="105"/>
  <c r="U102" i="105"/>
  <c r="V188" i="19" s="1"/>
  <c r="V823" i="19" s="1"/>
  <c r="U105" i="105"/>
  <c r="V191" i="19" s="1"/>
  <c r="V826" i="19" s="1"/>
  <c r="U106" i="105"/>
  <c r="V192" i="19" s="1"/>
  <c r="V827" i="19" s="1"/>
  <c r="U103" i="105"/>
  <c r="V189" i="19" s="1"/>
  <c r="V824" i="19" s="1"/>
  <c r="U104" i="105"/>
  <c r="V190" i="19" s="1"/>
  <c r="V825" i="19" s="1"/>
  <c r="U102" i="104"/>
  <c r="V156" i="19" s="1"/>
  <c r="V791" i="19" s="1"/>
  <c r="U105" i="104"/>
  <c r="V159" i="19" s="1"/>
  <c r="V794" i="19" s="1"/>
  <c r="U106" i="104"/>
  <c r="V160" i="19" s="1"/>
  <c r="V795" i="19" s="1"/>
  <c r="U103" i="104"/>
  <c r="V157" i="19" s="1"/>
  <c r="V792" i="19" s="1"/>
  <c r="U104" i="104"/>
  <c r="V158" i="19" s="1"/>
  <c r="V793" i="19" s="1"/>
  <c r="W54" i="104"/>
  <c r="X50" i="104"/>
  <c r="V55" i="104"/>
  <c r="U55" i="103"/>
  <c r="W50" i="103"/>
  <c r="V54" i="103"/>
  <c r="S105" i="103"/>
  <c r="T143" i="19" s="1"/>
  <c r="T778" i="19" s="1"/>
  <c r="S106" i="103"/>
  <c r="T144" i="19" s="1"/>
  <c r="T779" i="19" s="1"/>
  <c r="S102" i="103"/>
  <c r="T140" i="19" s="1"/>
  <c r="T775" i="19" s="1"/>
  <c r="S103" i="103"/>
  <c r="T141" i="19" s="1"/>
  <c r="T776" i="19" s="1"/>
  <c r="S104" i="103"/>
  <c r="T142" i="19" s="1"/>
  <c r="T777" i="19" s="1"/>
  <c r="U55" i="102"/>
  <c r="W50" i="102"/>
  <c r="V54" i="102"/>
  <c r="V55" i="101"/>
  <c r="U103" i="101"/>
  <c r="U124" i="19" s="1"/>
  <c r="U759" i="19" s="1"/>
  <c r="U104" i="101"/>
  <c r="U125" i="19" s="1"/>
  <c r="U760" i="19" s="1"/>
  <c r="U106" i="101"/>
  <c r="U127" i="19" s="1"/>
  <c r="U762" i="19" s="1"/>
  <c r="U102" i="101"/>
  <c r="U123" i="19" s="1"/>
  <c r="U758" i="19" s="1"/>
  <c r="U105" i="101"/>
  <c r="U126" i="19" s="1"/>
  <c r="U761" i="19" s="1"/>
  <c r="W54" i="101"/>
  <c r="X50" i="101"/>
  <c r="W54" i="100"/>
  <c r="X50" i="100"/>
  <c r="V55" i="100"/>
  <c r="V55" i="99"/>
  <c r="W54" i="99"/>
  <c r="X50" i="99"/>
  <c r="U102" i="99"/>
  <c r="U107" i="19" s="1"/>
  <c r="U742" i="19" s="1"/>
  <c r="U105" i="99"/>
  <c r="U110" i="19" s="1"/>
  <c r="U745" i="19" s="1"/>
  <c r="U106" i="99"/>
  <c r="U111" i="19" s="1"/>
  <c r="U746" i="19" s="1"/>
  <c r="U103" i="99"/>
  <c r="U108" i="19" s="1"/>
  <c r="U743" i="19" s="1"/>
  <c r="U104" i="99"/>
  <c r="U109" i="19" s="1"/>
  <c r="U744" i="19" s="1"/>
  <c r="W69" i="98"/>
  <c r="W68" i="98" s="1"/>
  <c r="X55" i="98"/>
  <c r="Y54" i="98"/>
  <c r="Z50" i="98"/>
  <c r="U106" i="97"/>
  <c r="U95" i="19" s="1"/>
  <c r="U730" i="19" s="1"/>
  <c r="U103" i="97"/>
  <c r="U92" i="19" s="1"/>
  <c r="U727" i="19" s="1"/>
  <c r="U104" i="97"/>
  <c r="U93" i="19" s="1"/>
  <c r="U728" i="19" s="1"/>
  <c r="U102" i="97"/>
  <c r="U91" i="19" s="1"/>
  <c r="U726" i="19" s="1"/>
  <c r="U105" i="97"/>
  <c r="U94" i="19" s="1"/>
  <c r="U729" i="19" s="1"/>
  <c r="V55" i="97"/>
  <c r="X50" i="97"/>
  <c r="W54" i="97"/>
  <c r="V54" i="96"/>
  <c r="W50" i="96"/>
  <c r="U55" i="96"/>
  <c r="T69" i="96"/>
  <c r="T68" i="96" s="1"/>
  <c r="S104" i="95"/>
  <c r="S77" i="19" s="1"/>
  <c r="S712" i="19" s="1"/>
  <c r="S105" i="95"/>
  <c r="S78" i="19" s="1"/>
  <c r="S713" i="19" s="1"/>
  <c r="S102" i="95"/>
  <c r="S75" i="19" s="1"/>
  <c r="S710" i="19" s="1"/>
  <c r="S103" i="95"/>
  <c r="S76" i="19" s="1"/>
  <c r="S711" i="19" s="1"/>
  <c r="S106" i="95"/>
  <c r="S79" i="19" s="1"/>
  <c r="S714" i="19" s="1"/>
  <c r="U55" i="95"/>
  <c r="W50" i="95"/>
  <c r="V54" i="95"/>
  <c r="H104" i="95"/>
  <c r="H77" i="19" s="1"/>
  <c r="H712" i="19" s="1"/>
  <c r="H102" i="95"/>
  <c r="H75" i="19" s="1"/>
  <c r="H710" i="19" s="1"/>
  <c r="H105" i="95"/>
  <c r="H78" i="19" s="1"/>
  <c r="H713" i="19" s="1"/>
  <c r="H103" i="95"/>
  <c r="H76" i="19" s="1"/>
  <c r="H711" i="19" s="1"/>
  <c r="H106" i="95"/>
  <c r="H79" i="19" s="1"/>
  <c r="H714" i="19" s="1"/>
  <c r="S101" i="94"/>
  <c r="S66" i="19" s="1"/>
  <c r="V54" i="94"/>
  <c r="W50" i="94"/>
  <c r="H101" i="94"/>
  <c r="H66" i="19" s="1"/>
  <c r="U55" i="94"/>
  <c r="W50" i="93"/>
  <c r="V54" i="93"/>
  <c r="S106" i="93"/>
  <c r="S63" i="19" s="1"/>
  <c r="S698" i="19" s="1"/>
  <c r="S103" i="93"/>
  <c r="S60" i="19" s="1"/>
  <c r="S695" i="19" s="1"/>
  <c r="S105" i="93"/>
  <c r="S62" i="19" s="1"/>
  <c r="S697" i="19" s="1"/>
  <c r="S104" i="93"/>
  <c r="S61" i="19" s="1"/>
  <c r="S696" i="19" s="1"/>
  <c r="S102" i="93"/>
  <c r="S59" i="19" s="1"/>
  <c r="S694" i="19" s="1"/>
  <c r="U55" i="93"/>
  <c r="U55" i="92"/>
  <c r="V54" i="92"/>
  <c r="W50" i="92"/>
  <c r="W58" i="92" s="1"/>
  <c r="Q50" i="89"/>
  <c r="Q58" i="89" s="1"/>
  <c r="H68" i="14"/>
  <c r="D68" i="14"/>
  <c r="D67" i="14"/>
  <c r="C56" i="14"/>
  <c r="E56" i="14"/>
  <c r="F56" i="14"/>
  <c r="G56" i="14"/>
  <c r="H56" i="14"/>
  <c r="I56" i="14"/>
  <c r="J56" i="14"/>
  <c r="D56" i="14"/>
  <c r="W54" i="122" l="1"/>
  <c r="W55" i="122" s="1"/>
  <c r="W58" i="122"/>
  <c r="X50" i="122"/>
  <c r="U287" i="19"/>
  <c r="U922" i="19" s="1"/>
  <c r="U295" i="19"/>
  <c r="U930" i="19" s="1"/>
  <c r="U286" i="19"/>
  <c r="U921" i="19" s="1"/>
  <c r="U294" i="19"/>
  <c r="U929" i="19" s="1"/>
  <c r="U285" i="19"/>
  <c r="U920" i="19" s="1"/>
  <c r="U293" i="19"/>
  <c r="U928" i="19" s="1"/>
  <c r="U289" i="19"/>
  <c r="U924" i="19" s="1"/>
  <c r="U297" i="19"/>
  <c r="U932" i="19" s="1"/>
  <c r="U288" i="19"/>
  <c r="U923" i="19" s="1"/>
  <c r="U296" i="19"/>
  <c r="U931" i="19" s="1"/>
  <c r="U270" i="19"/>
  <c r="U905" i="19" s="1"/>
  <c r="U278" i="19"/>
  <c r="U913" i="19" s="1"/>
  <c r="U272" i="19"/>
  <c r="U907" i="19" s="1"/>
  <c r="U280" i="19"/>
  <c r="U915" i="19" s="1"/>
  <c r="U269" i="19"/>
  <c r="U904" i="19" s="1"/>
  <c r="U277" i="19"/>
  <c r="U912" i="19" s="1"/>
  <c r="U273" i="19"/>
  <c r="U908" i="19" s="1"/>
  <c r="U281" i="19"/>
  <c r="U916" i="19" s="1"/>
  <c r="U271" i="19"/>
  <c r="U906" i="19" s="1"/>
  <c r="U279" i="19"/>
  <c r="U914" i="19" s="1"/>
  <c r="U253" i="19"/>
  <c r="U888" i="19" s="1"/>
  <c r="U261" i="19"/>
  <c r="U896" i="19" s="1"/>
  <c r="U255" i="19"/>
  <c r="U890" i="19" s="1"/>
  <c r="U263" i="19"/>
  <c r="U898" i="19" s="1"/>
  <c r="U257" i="19"/>
  <c r="U892" i="19" s="1"/>
  <c r="U265" i="19"/>
  <c r="U900" i="19" s="1"/>
  <c r="U254" i="19"/>
  <c r="U889" i="19" s="1"/>
  <c r="U262" i="19"/>
  <c r="U897" i="19" s="1"/>
  <c r="U256" i="19"/>
  <c r="U891" i="19" s="1"/>
  <c r="U264" i="19"/>
  <c r="U899" i="19" s="1"/>
  <c r="U237" i="19"/>
  <c r="U872" i="19" s="1"/>
  <c r="U245" i="19"/>
  <c r="U880" i="19" s="1"/>
  <c r="U240" i="19"/>
  <c r="U875" i="19" s="1"/>
  <c r="U248" i="19"/>
  <c r="U883" i="19" s="1"/>
  <c r="U239" i="19"/>
  <c r="U874" i="19" s="1"/>
  <c r="U247" i="19"/>
  <c r="U882" i="19" s="1"/>
  <c r="U241" i="19"/>
  <c r="U876" i="19" s="1"/>
  <c r="U249" i="19"/>
  <c r="U884" i="19" s="1"/>
  <c r="U238" i="19"/>
  <c r="U873" i="19" s="1"/>
  <c r="U246" i="19"/>
  <c r="U881" i="19" s="1"/>
  <c r="V105" i="148"/>
  <c r="Z498" i="19" s="1"/>
  <c r="Z1133" i="19" s="1"/>
  <c r="J92" i="137"/>
  <c r="V104" i="148"/>
  <c r="Z497" i="19" s="1"/>
  <c r="Z1132" i="19" s="1"/>
  <c r="V104" i="144"/>
  <c r="Z465" i="19" s="1"/>
  <c r="Z1100" i="19" s="1"/>
  <c r="V103" i="144"/>
  <c r="Z464" i="19" s="1"/>
  <c r="Z1099" i="19" s="1"/>
  <c r="V102" i="144"/>
  <c r="Z463" i="19" s="1"/>
  <c r="Z1098" i="19" s="1"/>
  <c r="V102" i="156"/>
  <c r="AA560" i="19" s="1"/>
  <c r="AA1195" i="19" s="1"/>
  <c r="V106" i="144"/>
  <c r="Z467" i="19" s="1"/>
  <c r="Z1102" i="19" s="1"/>
  <c r="V106" i="156"/>
  <c r="AA564" i="19" s="1"/>
  <c r="AA1199" i="19" s="1"/>
  <c r="V105" i="156"/>
  <c r="AA563" i="19" s="1"/>
  <c r="AA1198" i="19" s="1"/>
  <c r="V105" i="158"/>
  <c r="AA579" i="19" s="1"/>
  <c r="AA1214" i="19" s="1"/>
  <c r="F91" i="94"/>
  <c r="F93" i="94" s="1"/>
  <c r="G89" i="94" s="1"/>
  <c r="V104" i="156"/>
  <c r="AA562" i="19" s="1"/>
  <c r="AA1197" i="19" s="1"/>
  <c r="W58" i="103"/>
  <c r="W58" i="108"/>
  <c r="W58" i="123"/>
  <c r="W58" i="124"/>
  <c r="X58" i="131"/>
  <c r="X58" i="135"/>
  <c r="W58" i="139"/>
  <c r="B16" i="146"/>
  <c r="B17" i="146" s="1"/>
  <c r="B16" i="147"/>
  <c r="B17" i="147" s="1"/>
  <c r="W58" i="96"/>
  <c r="Z58" i="98"/>
  <c r="W58" i="102"/>
  <c r="W57" i="102"/>
  <c r="W58" i="119"/>
  <c r="W58" i="125"/>
  <c r="B16" i="98"/>
  <c r="B17" i="98" s="1"/>
  <c r="B16" i="97"/>
  <c r="B17" i="97" s="1"/>
  <c r="B16" i="134"/>
  <c r="B17" i="134" s="1"/>
  <c r="B16" i="133"/>
  <c r="B17" i="133" s="1"/>
  <c r="B18" i="96"/>
  <c r="B18" i="95"/>
  <c r="W57" i="95" s="1"/>
  <c r="X58" i="99"/>
  <c r="X58" i="101"/>
  <c r="X57" i="101"/>
  <c r="W58" i="109"/>
  <c r="W58" i="112"/>
  <c r="X58" i="114"/>
  <c r="W58" i="127"/>
  <c r="W58" i="128"/>
  <c r="W58" i="130"/>
  <c r="W58" i="134"/>
  <c r="W58" i="137"/>
  <c r="W57" i="137"/>
  <c r="X58" i="138"/>
  <c r="X58" i="140"/>
  <c r="V102" i="148"/>
  <c r="Z495" i="19" s="1"/>
  <c r="Z1130" i="19" s="1"/>
  <c r="W58" i="150"/>
  <c r="X58" i="152"/>
  <c r="V102" i="158"/>
  <c r="AA576" i="19" s="1"/>
  <c r="AA1211" i="19" s="1"/>
  <c r="V106" i="158"/>
  <c r="AA580" i="19" s="1"/>
  <c r="AA1215" i="19" s="1"/>
  <c r="W58" i="159"/>
  <c r="W58" i="163"/>
  <c r="W58" i="162"/>
  <c r="W54" i="162"/>
  <c r="W55" i="162" s="1"/>
  <c r="X50" i="162"/>
  <c r="H14" i="107"/>
  <c r="G22" i="107" s="1"/>
  <c r="D74" i="107"/>
  <c r="D77" i="107" s="1"/>
  <c r="G29" i="107"/>
  <c r="G31" i="107" s="1"/>
  <c r="G20" i="107"/>
  <c r="H14" i="138"/>
  <c r="D74" i="138"/>
  <c r="G29" i="138"/>
  <c r="G31" i="138" s="1"/>
  <c r="G20" i="138"/>
  <c r="H14" i="151"/>
  <c r="G20" i="151"/>
  <c r="D74" i="151"/>
  <c r="G29" i="151"/>
  <c r="G31" i="151" s="1"/>
  <c r="V105" i="146"/>
  <c r="Z482" i="19" s="1"/>
  <c r="Z1117" i="19" s="1"/>
  <c r="V103" i="146"/>
  <c r="Z480" i="19" s="1"/>
  <c r="Z1115" i="19" s="1"/>
  <c r="V106" i="146"/>
  <c r="Z483" i="19" s="1"/>
  <c r="Z1118" i="19" s="1"/>
  <c r="V102" i="146"/>
  <c r="Z479" i="19" s="1"/>
  <c r="Z1114" i="19" s="1"/>
  <c r="V104" i="146"/>
  <c r="Z481" i="19" s="1"/>
  <c r="Z1116" i="19" s="1"/>
  <c r="D74" i="100"/>
  <c r="D77" i="100" s="1"/>
  <c r="G20" i="100"/>
  <c r="G23" i="100" s="1"/>
  <c r="G29" i="100"/>
  <c r="G31" i="100" s="1"/>
  <c r="H14" i="148"/>
  <c r="D74" i="148"/>
  <c r="G29" i="148"/>
  <c r="G31" i="148" s="1"/>
  <c r="G20" i="148"/>
  <c r="G20" i="135"/>
  <c r="G29" i="135"/>
  <c r="G31" i="135" s="1"/>
  <c r="D74" i="135"/>
  <c r="H14" i="135"/>
  <c r="H14" i="163"/>
  <c r="D74" i="163"/>
  <c r="G20" i="163"/>
  <c r="G29" i="163"/>
  <c r="G31" i="163" s="1"/>
  <c r="B18" i="97"/>
  <c r="X57" i="97" s="1"/>
  <c r="B18" i="98"/>
  <c r="Z57" i="98" s="1"/>
  <c r="W58" i="94"/>
  <c r="W58" i="111"/>
  <c r="W58" i="115"/>
  <c r="X58" i="118"/>
  <c r="X58" i="126"/>
  <c r="W58" i="141"/>
  <c r="W58" i="145"/>
  <c r="W58" i="153"/>
  <c r="G29" i="106"/>
  <c r="G31" i="106" s="1"/>
  <c r="G20" i="106"/>
  <c r="H14" i="106"/>
  <c r="D74" i="106"/>
  <c r="H14" i="139"/>
  <c r="D74" i="139"/>
  <c r="G29" i="139"/>
  <c r="G31" i="139" s="1"/>
  <c r="G20" i="139"/>
  <c r="G29" i="150"/>
  <c r="G31" i="150" s="1"/>
  <c r="D74" i="150"/>
  <c r="H14" i="150"/>
  <c r="G20" i="150"/>
  <c r="W58" i="146"/>
  <c r="W54" i="146"/>
  <c r="W55" i="146" s="1"/>
  <c r="X50" i="146"/>
  <c r="F66" i="93"/>
  <c r="F91" i="93"/>
  <c r="D74" i="123"/>
  <c r="G29" i="123"/>
  <c r="G31" i="123" s="1"/>
  <c r="H14" i="123"/>
  <c r="G20" i="123"/>
  <c r="H14" i="149"/>
  <c r="G22" i="149" s="1"/>
  <c r="D74" i="149"/>
  <c r="D77" i="149" s="1"/>
  <c r="G29" i="149"/>
  <c r="G31" i="149" s="1"/>
  <c r="G20" i="149"/>
  <c r="H14" i="136"/>
  <c r="G22" i="136" s="1"/>
  <c r="D74" i="136"/>
  <c r="D77" i="136" s="1"/>
  <c r="G29" i="136"/>
  <c r="G31" i="136" s="1"/>
  <c r="G20" i="136"/>
  <c r="H14" i="162"/>
  <c r="D74" i="162"/>
  <c r="G29" i="162"/>
  <c r="G31" i="162" s="1"/>
  <c r="G20" i="162"/>
  <c r="B16" i="159"/>
  <c r="B17" i="159" s="1"/>
  <c r="B16" i="158"/>
  <c r="B17" i="158" s="1"/>
  <c r="B16" i="113"/>
  <c r="B17" i="113" s="1"/>
  <c r="B16" i="105"/>
  <c r="B17" i="105" s="1"/>
  <c r="B18" i="146"/>
  <c r="W57" i="146" s="1"/>
  <c r="B18" i="147"/>
  <c r="W57" i="147" s="1"/>
  <c r="W58" i="93"/>
  <c r="W58" i="95"/>
  <c r="X58" i="97"/>
  <c r="X58" i="100"/>
  <c r="X58" i="104"/>
  <c r="W58" i="107"/>
  <c r="X58" i="110"/>
  <c r="W58" i="116"/>
  <c r="W58" i="120"/>
  <c r="W58" i="129"/>
  <c r="W58" i="136"/>
  <c r="W58" i="143"/>
  <c r="W58" i="147"/>
  <c r="V103" i="148"/>
  <c r="Z496" i="19" s="1"/>
  <c r="Z1131" i="19" s="1"/>
  <c r="W58" i="154"/>
  <c r="X58" i="155"/>
  <c r="W58" i="157"/>
  <c r="V104" i="158"/>
  <c r="AA578" i="19" s="1"/>
  <c r="AA1213" i="19" s="1"/>
  <c r="X58" i="160"/>
  <c r="W58" i="161"/>
  <c r="H14" i="160"/>
  <c r="G29" i="160"/>
  <c r="G31" i="160" s="1"/>
  <c r="G20" i="160"/>
  <c r="D74" i="160"/>
  <c r="H14" i="102"/>
  <c r="G29" i="102"/>
  <c r="G31" i="102" s="1"/>
  <c r="G20" i="102"/>
  <c r="D74" i="102"/>
  <c r="W58" i="132"/>
  <c r="W54" i="132"/>
  <c r="W55" i="132" s="1"/>
  <c r="X50" i="132"/>
  <c r="H14" i="124"/>
  <c r="G22" i="124" s="1"/>
  <c r="D74" i="124"/>
  <c r="D77" i="124" s="1"/>
  <c r="G29" i="124"/>
  <c r="G31" i="124" s="1"/>
  <c r="G20" i="124"/>
  <c r="AH57" i="101"/>
  <c r="AF57" i="101"/>
  <c r="H57" i="101"/>
  <c r="AD57" i="101"/>
  <c r="AG57" i="101"/>
  <c r="AE57" i="101"/>
  <c r="E57" i="101"/>
  <c r="G57" i="101"/>
  <c r="F57" i="101"/>
  <c r="I57" i="101"/>
  <c r="J57" i="101"/>
  <c r="K57" i="101"/>
  <c r="L57" i="101"/>
  <c r="M57" i="101"/>
  <c r="N57" i="101"/>
  <c r="O57" i="101"/>
  <c r="P57" i="101"/>
  <c r="Q57" i="101"/>
  <c r="R57" i="101"/>
  <c r="S57" i="101"/>
  <c r="T57" i="101"/>
  <c r="U57" i="101"/>
  <c r="V57" i="101"/>
  <c r="W58" i="158"/>
  <c r="W54" i="158"/>
  <c r="W55" i="158" s="1"/>
  <c r="W102" i="158" s="1"/>
  <c r="AB576" i="19" s="1"/>
  <c r="AB1211" i="19" s="1"/>
  <c r="X50" i="158"/>
  <c r="W58" i="148"/>
  <c r="X50" i="148"/>
  <c r="W54" i="148"/>
  <c r="W55" i="148" s="1"/>
  <c r="W105" i="148" s="1"/>
  <c r="AA498" i="19" s="1"/>
  <c r="AA1133" i="19" s="1"/>
  <c r="H14" i="108"/>
  <c r="G29" i="108"/>
  <c r="G31" i="108" s="1"/>
  <c r="G20" i="108"/>
  <c r="D74" i="108"/>
  <c r="W58" i="121"/>
  <c r="X50" i="121"/>
  <c r="W54" i="121"/>
  <c r="W55" i="121" s="1"/>
  <c r="W58" i="156"/>
  <c r="X50" i="156"/>
  <c r="W54" i="156"/>
  <c r="W55" i="156" s="1"/>
  <c r="W104" i="156" s="1"/>
  <c r="AB562" i="19" s="1"/>
  <c r="AB1197" i="19" s="1"/>
  <c r="H14" i="126"/>
  <c r="D74" i="126"/>
  <c r="G29" i="126"/>
  <c r="G31" i="126" s="1"/>
  <c r="G20" i="126"/>
  <c r="B16" i="122"/>
  <c r="B17" i="122" s="1"/>
  <c r="B16" i="121"/>
  <c r="B17" i="121" s="1"/>
  <c r="W58" i="106"/>
  <c r="W58" i="151"/>
  <c r="X58" i="105"/>
  <c r="W58" i="113"/>
  <c r="X58" i="117"/>
  <c r="W58" i="133"/>
  <c r="X58" i="142"/>
  <c r="W58" i="149"/>
  <c r="V104" i="162"/>
  <c r="AA610" i="19" s="1"/>
  <c r="AA1245" i="19" s="1"/>
  <c r="V102" i="162"/>
  <c r="AA608" i="19" s="1"/>
  <c r="AA1243" i="19" s="1"/>
  <c r="V105" i="162"/>
  <c r="AA611" i="19" s="1"/>
  <c r="AA1246" i="19" s="1"/>
  <c r="V103" i="162"/>
  <c r="AA609" i="19" s="1"/>
  <c r="AA1244" i="19" s="1"/>
  <c r="V106" i="162"/>
  <c r="AA612" i="19" s="1"/>
  <c r="AA1247" i="19" s="1"/>
  <c r="H14" i="161"/>
  <c r="G22" i="161" s="1"/>
  <c r="G20" i="161"/>
  <c r="D74" i="161"/>
  <c r="D77" i="161" s="1"/>
  <c r="G29" i="161"/>
  <c r="G31" i="161" s="1"/>
  <c r="H14" i="101"/>
  <c r="G29" i="101"/>
  <c r="G31" i="101" s="1"/>
  <c r="D74" i="101"/>
  <c r="G20" i="101"/>
  <c r="H14" i="99"/>
  <c r="G29" i="99"/>
  <c r="G31" i="99" s="1"/>
  <c r="G20" i="99"/>
  <c r="D74" i="99"/>
  <c r="F57" i="102"/>
  <c r="AD57" i="102"/>
  <c r="AG57" i="102"/>
  <c r="AF57" i="102"/>
  <c r="G57" i="102"/>
  <c r="E57" i="102"/>
  <c r="AH57" i="102"/>
  <c r="AE57" i="102"/>
  <c r="H57" i="102"/>
  <c r="I57" i="102"/>
  <c r="J57" i="102"/>
  <c r="K57" i="102"/>
  <c r="L57" i="102"/>
  <c r="M57" i="102"/>
  <c r="N57" i="102"/>
  <c r="O57" i="102"/>
  <c r="P57" i="102"/>
  <c r="Q57" i="102"/>
  <c r="R57" i="102"/>
  <c r="S57" i="102"/>
  <c r="T57" i="102"/>
  <c r="U57" i="102"/>
  <c r="W58" i="144"/>
  <c r="X50" i="144"/>
  <c r="W54" i="144"/>
  <c r="W55" i="144" s="1"/>
  <c r="W104" i="144" s="1"/>
  <c r="AA465" i="19" s="1"/>
  <c r="AA1100" i="19" s="1"/>
  <c r="G20" i="109"/>
  <c r="G29" i="109"/>
  <c r="G31" i="109" s="1"/>
  <c r="H14" i="109"/>
  <c r="D74" i="109"/>
  <c r="V105" i="121"/>
  <c r="V104" i="121"/>
  <c r="V102" i="121"/>
  <c r="V106" i="121"/>
  <c r="V103" i="121"/>
  <c r="H14" i="125"/>
  <c r="G29" i="125"/>
  <c r="G31" i="125" s="1"/>
  <c r="G20" i="125"/>
  <c r="D74" i="125"/>
  <c r="T101" i="163"/>
  <c r="Y615" i="19" s="1"/>
  <c r="Y1250" i="19" s="1"/>
  <c r="T101" i="161"/>
  <c r="Y599" i="19" s="1"/>
  <c r="Y1234" i="19" s="1"/>
  <c r="T101" i="159"/>
  <c r="Y583" i="19" s="1"/>
  <c r="Y1218" i="19" s="1"/>
  <c r="U101" i="155"/>
  <c r="Z551" i="19" s="1"/>
  <c r="Z1186" i="19" s="1"/>
  <c r="T101" i="153"/>
  <c r="Y535" i="19" s="1"/>
  <c r="Y1170" i="19" s="1"/>
  <c r="W54" i="163"/>
  <c r="X50" i="163"/>
  <c r="V55" i="163"/>
  <c r="V55" i="161"/>
  <c r="U69" i="161"/>
  <c r="U68" i="161" s="1"/>
  <c r="X50" i="161"/>
  <c r="W54" i="161"/>
  <c r="I69" i="161"/>
  <c r="I68" i="161" s="1"/>
  <c r="Y50" i="160"/>
  <c r="X54" i="160"/>
  <c r="V55" i="159"/>
  <c r="W55" i="160"/>
  <c r="V106" i="160"/>
  <c r="AA596" i="19" s="1"/>
  <c r="AA1231" i="19" s="1"/>
  <c r="V104" i="160"/>
  <c r="AA594" i="19" s="1"/>
  <c r="AA1229" i="19" s="1"/>
  <c r="V105" i="160"/>
  <c r="AA595" i="19" s="1"/>
  <c r="AA1230" i="19" s="1"/>
  <c r="V102" i="160"/>
  <c r="AA592" i="19" s="1"/>
  <c r="AA1227" i="19" s="1"/>
  <c r="V103" i="160"/>
  <c r="AA593" i="19" s="1"/>
  <c r="AA1228" i="19" s="1"/>
  <c r="W54" i="159"/>
  <c r="X50" i="159"/>
  <c r="U69" i="159"/>
  <c r="U68" i="159" s="1"/>
  <c r="V55" i="157"/>
  <c r="U69" i="157"/>
  <c r="U68" i="157" s="1"/>
  <c r="W54" i="157"/>
  <c r="X50" i="157"/>
  <c r="X54" i="155"/>
  <c r="Y50" i="155"/>
  <c r="W55" i="155"/>
  <c r="U102" i="154"/>
  <c r="Z544" i="19" s="1"/>
  <c r="Z1179" i="19" s="1"/>
  <c r="U105" i="154"/>
  <c r="Z547" i="19" s="1"/>
  <c r="Z1182" i="19" s="1"/>
  <c r="U106" i="154"/>
  <c r="Z548" i="19" s="1"/>
  <c r="Z1183" i="19" s="1"/>
  <c r="U103" i="154"/>
  <c r="Z545" i="19" s="1"/>
  <c r="Z1180" i="19" s="1"/>
  <c r="U104" i="154"/>
  <c r="Z546" i="19" s="1"/>
  <c r="Z1181" i="19" s="1"/>
  <c r="X50" i="154"/>
  <c r="W54" i="154"/>
  <c r="V55" i="154"/>
  <c r="W54" i="153"/>
  <c r="X50" i="153"/>
  <c r="V55" i="153"/>
  <c r="T101" i="151"/>
  <c r="X518" i="19" s="1"/>
  <c r="X1153" i="19" s="1"/>
  <c r="T101" i="149"/>
  <c r="X502" i="19" s="1"/>
  <c r="X1137" i="19" s="1"/>
  <c r="I101" i="147"/>
  <c r="M486" i="19" s="1"/>
  <c r="M1121" i="19" s="1"/>
  <c r="T101" i="145"/>
  <c r="X470" i="19" s="1"/>
  <c r="X1105" i="19" s="1"/>
  <c r="T101" i="143"/>
  <c r="X454" i="19" s="1"/>
  <c r="X1089" i="19" s="1"/>
  <c r="T101" i="141"/>
  <c r="X438" i="19" s="1"/>
  <c r="X1073" i="19" s="1"/>
  <c r="V102" i="152"/>
  <c r="AA528" i="19" s="1"/>
  <c r="AA1163" i="19" s="1"/>
  <c r="V103" i="152"/>
  <c r="AA529" i="19" s="1"/>
  <c r="AA1164" i="19" s="1"/>
  <c r="V106" i="152"/>
  <c r="AA532" i="19" s="1"/>
  <c r="AA1167" i="19" s="1"/>
  <c r="V104" i="152"/>
  <c r="AA530" i="19" s="1"/>
  <c r="AA1165" i="19" s="1"/>
  <c r="V105" i="152"/>
  <c r="AA531" i="19" s="1"/>
  <c r="AA1166" i="19" s="1"/>
  <c r="Y50" i="152"/>
  <c r="X54" i="152"/>
  <c r="W55" i="152"/>
  <c r="V55" i="151"/>
  <c r="W54" i="151"/>
  <c r="X50" i="151"/>
  <c r="X50" i="150"/>
  <c r="W54" i="150"/>
  <c r="V55" i="150"/>
  <c r="U102" i="150"/>
  <c r="Y511" i="19" s="1"/>
  <c r="Y1146" i="19" s="1"/>
  <c r="U105" i="150"/>
  <c r="Y514" i="19" s="1"/>
  <c r="Y1149" i="19" s="1"/>
  <c r="U106" i="150"/>
  <c r="Y515" i="19" s="1"/>
  <c r="Y1150" i="19" s="1"/>
  <c r="U103" i="150"/>
  <c r="Y512" i="19" s="1"/>
  <c r="Y1147" i="19" s="1"/>
  <c r="U104" i="150"/>
  <c r="Y513" i="19" s="1"/>
  <c r="Y1148" i="19" s="1"/>
  <c r="V55" i="149"/>
  <c r="U69" i="149"/>
  <c r="U68" i="149" s="1"/>
  <c r="W54" i="149"/>
  <c r="X50" i="149"/>
  <c r="I69" i="149"/>
  <c r="I68" i="149" s="1"/>
  <c r="U69" i="147"/>
  <c r="U68" i="147" s="1"/>
  <c r="W54" i="147"/>
  <c r="X50" i="147"/>
  <c r="V55" i="147"/>
  <c r="W54" i="145"/>
  <c r="X50" i="145"/>
  <c r="V55" i="145"/>
  <c r="U69" i="145"/>
  <c r="U68" i="145" s="1"/>
  <c r="X50" i="143"/>
  <c r="W54" i="143"/>
  <c r="V55" i="143"/>
  <c r="X54" i="142"/>
  <c r="Y50" i="142"/>
  <c r="V105" i="142"/>
  <c r="Z450" i="19" s="1"/>
  <c r="Z1085" i="19" s="1"/>
  <c r="V102" i="142"/>
  <c r="Z447" i="19" s="1"/>
  <c r="Z1082" i="19" s="1"/>
  <c r="V106" i="142"/>
  <c r="Z451" i="19" s="1"/>
  <c r="Z1086" i="19" s="1"/>
  <c r="V103" i="142"/>
  <c r="Z448" i="19" s="1"/>
  <c r="Z1083" i="19" s="1"/>
  <c r="V104" i="142"/>
  <c r="Z449" i="19" s="1"/>
  <c r="Z1084" i="19" s="1"/>
  <c r="W55" i="142"/>
  <c r="W54" i="141"/>
  <c r="X50" i="141"/>
  <c r="V55" i="141"/>
  <c r="W55" i="140"/>
  <c r="U103" i="140"/>
  <c r="Y432" i="19" s="1"/>
  <c r="Y1067" i="19" s="1"/>
  <c r="U104" i="140"/>
  <c r="Y433" i="19" s="1"/>
  <c r="Y1068" i="19" s="1"/>
  <c r="U102" i="140"/>
  <c r="Y431" i="19" s="1"/>
  <c r="Y1066" i="19" s="1"/>
  <c r="U105" i="140"/>
  <c r="Y434" i="19" s="1"/>
  <c r="Y1069" i="19" s="1"/>
  <c r="U106" i="140"/>
  <c r="Y435" i="19" s="1"/>
  <c r="Y1070" i="19" s="1"/>
  <c r="X54" i="140"/>
  <c r="Y50" i="140"/>
  <c r="T101" i="139"/>
  <c r="W421" i="19" s="1"/>
  <c r="W1056" i="19" s="1"/>
  <c r="V101" i="132"/>
  <c r="Y373" i="19" s="1"/>
  <c r="Y1008" i="19" s="1"/>
  <c r="T101" i="130"/>
  <c r="W357" i="19" s="1"/>
  <c r="W992" i="19" s="1"/>
  <c r="T101" i="128"/>
  <c r="W341" i="19" s="1"/>
  <c r="W976" i="19" s="1"/>
  <c r="V55" i="139"/>
  <c r="W54" i="139"/>
  <c r="X50" i="139"/>
  <c r="W55" i="138"/>
  <c r="I83" i="137"/>
  <c r="I101" i="137" s="1"/>
  <c r="V106" i="138"/>
  <c r="Y418" i="19" s="1"/>
  <c r="Y1053" i="19" s="1"/>
  <c r="V104" i="138"/>
  <c r="Y416" i="19" s="1"/>
  <c r="Y1051" i="19" s="1"/>
  <c r="V105" i="138"/>
  <c r="Y417" i="19" s="1"/>
  <c r="Y1052" i="19" s="1"/>
  <c r="V102" i="138"/>
  <c r="Y414" i="19" s="1"/>
  <c r="Y1049" i="19" s="1"/>
  <c r="V103" i="138"/>
  <c r="Y415" i="19" s="1"/>
  <c r="Y1050" i="19" s="1"/>
  <c r="X54" i="138"/>
  <c r="Y50" i="138"/>
  <c r="W54" i="137"/>
  <c r="X50" i="137"/>
  <c r="U102" i="137"/>
  <c r="U105" i="137"/>
  <c r="U106" i="137"/>
  <c r="U103" i="137"/>
  <c r="U104" i="137"/>
  <c r="V59" i="137"/>
  <c r="V63" i="137" s="1"/>
  <c r="V65" i="137" s="1"/>
  <c r="V67" i="137" s="1"/>
  <c r="V55" i="137"/>
  <c r="U70" i="137"/>
  <c r="U72" i="137" s="1"/>
  <c r="U83" i="137" s="1"/>
  <c r="U101" i="137" s="1"/>
  <c r="U69" i="137"/>
  <c r="U68" i="137" s="1"/>
  <c r="X50" i="136"/>
  <c r="W54" i="136"/>
  <c r="V55" i="136"/>
  <c r="I69" i="136"/>
  <c r="I68" i="136" s="1"/>
  <c r="U69" i="136"/>
  <c r="U68" i="136" s="1"/>
  <c r="X54" i="135"/>
  <c r="Y50" i="135"/>
  <c r="W55" i="135"/>
  <c r="V104" i="135"/>
  <c r="Y400" i="19" s="1"/>
  <c r="Y1035" i="19" s="1"/>
  <c r="V105" i="135"/>
  <c r="Y401" i="19" s="1"/>
  <c r="Y1036" i="19" s="1"/>
  <c r="V102" i="135"/>
  <c r="Y398" i="19" s="1"/>
  <c r="Y1033" i="19" s="1"/>
  <c r="V103" i="135"/>
  <c r="Y399" i="19" s="1"/>
  <c r="Y1034" i="19" s="1"/>
  <c r="V106" i="135"/>
  <c r="Y402" i="19" s="1"/>
  <c r="Y1037" i="19" s="1"/>
  <c r="W54" i="134"/>
  <c r="X50" i="134"/>
  <c r="I69" i="134"/>
  <c r="I68" i="134" s="1"/>
  <c r="V55" i="134"/>
  <c r="U69" i="134"/>
  <c r="U68" i="134" s="1"/>
  <c r="X50" i="133"/>
  <c r="W54" i="133"/>
  <c r="V55" i="133"/>
  <c r="U103" i="133"/>
  <c r="X383" i="19" s="1"/>
  <c r="X1018" i="19" s="1"/>
  <c r="U104" i="133"/>
  <c r="X384" i="19" s="1"/>
  <c r="X1019" i="19" s="1"/>
  <c r="U102" i="133"/>
  <c r="X382" i="19" s="1"/>
  <c r="X1017" i="19" s="1"/>
  <c r="U105" i="133"/>
  <c r="X385" i="19" s="1"/>
  <c r="X1020" i="19" s="1"/>
  <c r="U106" i="133"/>
  <c r="X386" i="19" s="1"/>
  <c r="X1021" i="19" s="1"/>
  <c r="W69" i="132"/>
  <c r="W68" i="132" s="1"/>
  <c r="V104" i="131"/>
  <c r="Y368" i="19" s="1"/>
  <c r="Y1003" i="19" s="1"/>
  <c r="V105" i="131"/>
  <c r="Y369" i="19" s="1"/>
  <c r="Y1004" i="19" s="1"/>
  <c r="V102" i="131"/>
  <c r="Y366" i="19" s="1"/>
  <c r="Y1001" i="19" s="1"/>
  <c r="V103" i="131"/>
  <c r="Y367" i="19" s="1"/>
  <c r="Y1002" i="19" s="1"/>
  <c r="V106" i="131"/>
  <c r="Y370" i="19" s="1"/>
  <c r="Y1005" i="19" s="1"/>
  <c r="Y50" i="131"/>
  <c r="X54" i="131"/>
  <c r="W55" i="131"/>
  <c r="W54" i="130"/>
  <c r="X50" i="130"/>
  <c r="V55" i="130"/>
  <c r="U106" i="129"/>
  <c r="X354" i="19" s="1"/>
  <c r="X989" i="19" s="1"/>
  <c r="U103" i="129"/>
  <c r="X351" i="19" s="1"/>
  <c r="X986" i="19" s="1"/>
  <c r="U104" i="129"/>
  <c r="X352" i="19" s="1"/>
  <c r="X987" i="19" s="1"/>
  <c r="U102" i="129"/>
  <c r="X350" i="19" s="1"/>
  <c r="X985" i="19" s="1"/>
  <c r="U105" i="129"/>
  <c r="X353" i="19" s="1"/>
  <c r="X988" i="19" s="1"/>
  <c r="W54" i="129"/>
  <c r="X50" i="129"/>
  <c r="V55" i="129"/>
  <c r="V55" i="128"/>
  <c r="I101" i="128"/>
  <c r="L341" i="19" s="1"/>
  <c r="L976" i="19" s="1"/>
  <c r="X50" i="128"/>
  <c r="W54" i="128"/>
  <c r="U101" i="126"/>
  <c r="W324" i="19" s="1"/>
  <c r="W959" i="19" s="1"/>
  <c r="T101" i="124"/>
  <c r="V308" i="19" s="1"/>
  <c r="V943" i="19" s="1"/>
  <c r="V101" i="122"/>
  <c r="U101" i="118"/>
  <c r="T101" i="116"/>
  <c r="V55" i="127"/>
  <c r="U102" i="127"/>
  <c r="X334" i="19" s="1"/>
  <c r="X969" i="19" s="1"/>
  <c r="U105" i="127"/>
  <c r="X337" i="19" s="1"/>
  <c r="X972" i="19" s="1"/>
  <c r="U106" i="127"/>
  <c r="X338" i="19" s="1"/>
  <c r="X973" i="19" s="1"/>
  <c r="U103" i="127"/>
  <c r="X335" i="19" s="1"/>
  <c r="X970" i="19" s="1"/>
  <c r="U104" i="127"/>
  <c r="X336" i="19" s="1"/>
  <c r="X971" i="19" s="1"/>
  <c r="W54" i="127"/>
  <c r="X50" i="127"/>
  <c r="W55" i="126"/>
  <c r="X54" i="126"/>
  <c r="Y50" i="126"/>
  <c r="U103" i="125"/>
  <c r="W318" i="19" s="1"/>
  <c r="W953" i="19" s="1"/>
  <c r="U104" i="125"/>
  <c r="W319" i="19" s="1"/>
  <c r="W954" i="19" s="1"/>
  <c r="U102" i="125"/>
  <c r="W317" i="19" s="1"/>
  <c r="W952" i="19" s="1"/>
  <c r="U105" i="125"/>
  <c r="W320" i="19" s="1"/>
  <c r="W955" i="19" s="1"/>
  <c r="U106" i="125"/>
  <c r="W321" i="19" s="1"/>
  <c r="W956" i="19" s="1"/>
  <c r="W54" i="125"/>
  <c r="X50" i="125"/>
  <c r="V55" i="125"/>
  <c r="V55" i="124"/>
  <c r="U69" i="124"/>
  <c r="U68" i="124" s="1"/>
  <c r="W54" i="124"/>
  <c r="X50" i="124"/>
  <c r="W54" i="123"/>
  <c r="X50" i="123"/>
  <c r="U102" i="123"/>
  <c r="U105" i="123"/>
  <c r="U106" i="123"/>
  <c r="U103" i="123"/>
  <c r="U104" i="123"/>
  <c r="V55" i="123"/>
  <c r="W69" i="122"/>
  <c r="W68" i="122" s="1"/>
  <c r="V55" i="120"/>
  <c r="U69" i="120"/>
  <c r="U68" i="120" s="1"/>
  <c r="X50" i="120"/>
  <c r="W54" i="120"/>
  <c r="U103" i="119"/>
  <c r="U102" i="119"/>
  <c r="U105" i="119"/>
  <c r="U104" i="119"/>
  <c r="U106" i="119"/>
  <c r="W54" i="119"/>
  <c r="X50" i="119"/>
  <c r="V55" i="119"/>
  <c r="X54" i="118"/>
  <c r="Y50" i="118"/>
  <c r="W55" i="118"/>
  <c r="X54" i="117"/>
  <c r="Y50" i="117"/>
  <c r="V105" i="117"/>
  <c r="V102" i="117"/>
  <c r="V103" i="117"/>
  <c r="V106" i="117"/>
  <c r="V104" i="117"/>
  <c r="W55" i="117"/>
  <c r="V55" i="116"/>
  <c r="X50" i="116"/>
  <c r="W54" i="116"/>
  <c r="T101" i="109"/>
  <c r="U227" i="19" s="1"/>
  <c r="U862" i="19" s="1"/>
  <c r="X50" i="115"/>
  <c r="W54" i="115"/>
  <c r="V55" i="115"/>
  <c r="T103" i="115"/>
  <c r="V302" i="19" s="1"/>
  <c r="V937" i="19" s="1"/>
  <c r="T106" i="115"/>
  <c r="V305" i="19" s="1"/>
  <c r="V940" i="19" s="1"/>
  <c r="T104" i="115"/>
  <c r="V303" i="19" s="1"/>
  <c r="V938" i="19" s="1"/>
  <c r="T105" i="115"/>
  <c r="V304" i="19" s="1"/>
  <c r="V939" i="19" s="1"/>
  <c r="T102" i="115"/>
  <c r="V301" i="19" s="1"/>
  <c r="V936" i="19" s="1"/>
  <c r="T101" i="113"/>
  <c r="U195" i="19" s="1"/>
  <c r="U830" i="19" s="1"/>
  <c r="T101" i="111"/>
  <c r="U179" i="19" s="1"/>
  <c r="U814" i="19" s="1"/>
  <c r="T101" i="112"/>
  <c r="U163" i="19" s="1"/>
  <c r="U798" i="19" s="1"/>
  <c r="U101" i="110"/>
  <c r="V147" i="19" s="1"/>
  <c r="V782" i="19" s="1"/>
  <c r="W55" i="114"/>
  <c r="Y50" i="114"/>
  <c r="X54" i="114"/>
  <c r="V106" i="114"/>
  <c r="W176" i="19" s="1"/>
  <c r="W811" i="19" s="1"/>
  <c r="V104" i="114"/>
  <c r="W174" i="19" s="1"/>
  <c r="W809" i="19" s="1"/>
  <c r="V105" i="114"/>
  <c r="W175" i="19" s="1"/>
  <c r="W810" i="19" s="1"/>
  <c r="V102" i="114"/>
  <c r="W172" i="19" s="1"/>
  <c r="W807" i="19" s="1"/>
  <c r="V103" i="114"/>
  <c r="W173" i="19" s="1"/>
  <c r="W808" i="19" s="1"/>
  <c r="V55" i="113"/>
  <c r="I69" i="113"/>
  <c r="I68" i="113" s="1"/>
  <c r="W54" i="113"/>
  <c r="X50" i="113"/>
  <c r="U69" i="113"/>
  <c r="U68" i="113" s="1"/>
  <c r="V55" i="112"/>
  <c r="W54" i="112"/>
  <c r="X50" i="112"/>
  <c r="U69" i="111"/>
  <c r="U68" i="111" s="1"/>
  <c r="I69" i="111"/>
  <c r="I68" i="111" s="1"/>
  <c r="W54" i="111"/>
  <c r="X50" i="111"/>
  <c r="V55" i="111"/>
  <c r="W54" i="109"/>
  <c r="X50" i="109"/>
  <c r="X54" i="110"/>
  <c r="Y50" i="110"/>
  <c r="V55" i="109"/>
  <c r="W55" i="110"/>
  <c r="U106" i="108"/>
  <c r="V224" i="19" s="1"/>
  <c r="V859" i="19" s="1"/>
  <c r="U104" i="108"/>
  <c r="V222" i="19" s="1"/>
  <c r="V857" i="19" s="1"/>
  <c r="U103" i="108"/>
  <c r="V221" i="19" s="1"/>
  <c r="V856" i="19" s="1"/>
  <c r="U102" i="108"/>
  <c r="V220" i="19" s="1"/>
  <c r="V855" i="19" s="1"/>
  <c r="U105" i="108"/>
  <c r="V223" i="19" s="1"/>
  <c r="V858" i="19" s="1"/>
  <c r="X50" i="108"/>
  <c r="W54" i="108"/>
  <c r="V55" i="108"/>
  <c r="W54" i="107"/>
  <c r="X50" i="107"/>
  <c r="I69" i="107"/>
  <c r="I68" i="107" s="1"/>
  <c r="U69" i="107"/>
  <c r="U68" i="107" s="1"/>
  <c r="V55" i="107"/>
  <c r="U102" i="106"/>
  <c r="V204" i="19" s="1"/>
  <c r="V839" i="19" s="1"/>
  <c r="U105" i="106"/>
  <c r="V207" i="19" s="1"/>
  <c r="V842" i="19" s="1"/>
  <c r="U106" i="106"/>
  <c r="V208" i="19" s="1"/>
  <c r="V843" i="19" s="1"/>
  <c r="U103" i="106"/>
  <c r="V205" i="19" s="1"/>
  <c r="V840" i="19" s="1"/>
  <c r="U104" i="106"/>
  <c r="V206" i="19" s="1"/>
  <c r="V841" i="19" s="1"/>
  <c r="V55" i="106"/>
  <c r="W54" i="106"/>
  <c r="X50" i="106"/>
  <c r="V104" i="105"/>
  <c r="W190" i="19" s="1"/>
  <c r="W825" i="19" s="1"/>
  <c r="V103" i="105"/>
  <c r="W189" i="19" s="1"/>
  <c r="W824" i="19" s="1"/>
  <c r="V105" i="105"/>
  <c r="W191" i="19" s="1"/>
  <c r="W826" i="19" s="1"/>
  <c r="V102" i="105"/>
  <c r="W188" i="19" s="1"/>
  <c r="W823" i="19" s="1"/>
  <c r="V106" i="105"/>
  <c r="W192" i="19" s="1"/>
  <c r="W827" i="19" s="1"/>
  <c r="Y50" i="105"/>
  <c r="X54" i="105"/>
  <c r="W55" i="105"/>
  <c r="X54" i="104"/>
  <c r="Y50" i="104"/>
  <c r="V106" i="104"/>
  <c r="W160" i="19" s="1"/>
  <c r="W795" i="19" s="1"/>
  <c r="V104" i="104"/>
  <c r="W158" i="19" s="1"/>
  <c r="W793" i="19" s="1"/>
  <c r="V103" i="104"/>
  <c r="W157" i="19" s="1"/>
  <c r="W792" i="19" s="1"/>
  <c r="V105" i="104"/>
  <c r="W159" i="19" s="1"/>
  <c r="W794" i="19" s="1"/>
  <c r="V102" i="104"/>
  <c r="W156" i="19" s="1"/>
  <c r="W791" i="19" s="1"/>
  <c r="W55" i="104"/>
  <c r="T104" i="103"/>
  <c r="U142" i="19" s="1"/>
  <c r="U777" i="19" s="1"/>
  <c r="T105" i="103"/>
  <c r="U143" i="19" s="1"/>
  <c r="U778" i="19" s="1"/>
  <c r="T102" i="103"/>
  <c r="U140" i="19" s="1"/>
  <c r="U775" i="19" s="1"/>
  <c r="T103" i="103"/>
  <c r="U141" i="19" s="1"/>
  <c r="U776" i="19" s="1"/>
  <c r="T106" i="103"/>
  <c r="U144" i="19" s="1"/>
  <c r="U779" i="19" s="1"/>
  <c r="V55" i="103"/>
  <c r="W54" i="103"/>
  <c r="X50" i="103"/>
  <c r="I102" i="103"/>
  <c r="J140" i="19" s="1"/>
  <c r="J775" i="19" s="1"/>
  <c r="I105" i="103"/>
  <c r="J143" i="19" s="1"/>
  <c r="J778" i="19" s="1"/>
  <c r="I106" i="103"/>
  <c r="J144" i="19" s="1"/>
  <c r="J779" i="19" s="1"/>
  <c r="I103" i="103"/>
  <c r="J141" i="19" s="1"/>
  <c r="J776" i="19" s="1"/>
  <c r="I104" i="103"/>
  <c r="J142" i="19" s="1"/>
  <c r="J777" i="19" s="1"/>
  <c r="W54" i="102"/>
  <c r="X50" i="102"/>
  <c r="V55" i="102"/>
  <c r="W55" i="101"/>
  <c r="X54" i="101"/>
  <c r="Y50" i="101"/>
  <c r="I103" i="101"/>
  <c r="I124" i="19" s="1"/>
  <c r="I759" i="19" s="1"/>
  <c r="I102" i="101"/>
  <c r="I123" i="19" s="1"/>
  <c r="I758" i="19" s="1"/>
  <c r="I105" i="101"/>
  <c r="I126" i="19" s="1"/>
  <c r="I761" i="19" s="1"/>
  <c r="I104" i="101"/>
  <c r="I125" i="19" s="1"/>
  <c r="I760" i="19" s="1"/>
  <c r="I106" i="101"/>
  <c r="I127" i="19" s="1"/>
  <c r="I762" i="19" s="1"/>
  <c r="V102" i="101"/>
  <c r="V123" i="19" s="1"/>
  <c r="V758" i="19" s="1"/>
  <c r="V106" i="101"/>
  <c r="V127" i="19" s="1"/>
  <c r="V762" i="19" s="1"/>
  <c r="V103" i="101"/>
  <c r="V124" i="19" s="1"/>
  <c r="V759" i="19" s="1"/>
  <c r="V105" i="101"/>
  <c r="V126" i="19" s="1"/>
  <c r="V761" i="19" s="1"/>
  <c r="V104" i="101"/>
  <c r="V125" i="19" s="1"/>
  <c r="V760" i="19" s="1"/>
  <c r="Y50" i="100"/>
  <c r="X54" i="100"/>
  <c r="W55" i="100"/>
  <c r="Y50" i="99"/>
  <c r="X54" i="99"/>
  <c r="W55" i="99"/>
  <c r="V106" i="99"/>
  <c r="V111" i="19" s="1"/>
  <c r="V746" i="19" s="1"/>
  <c r="V104" i="99"/>
  <c r="V109" i="19" s="1"/>
  <c r="V744" i="19" s="1"/>
  <c r="V105" i="99"/>
  <c r="V110" i="19" s="1"/>
  <c r="V745" i="19" s="1"/>
  <c r="V102" i="99"/>
  <c r="V107" i="19" s="1"/>
  <c r="V742" i="19" s="1"/>
  <c r="V103" i="99"/>
  <c r="V108" i="19" s="1"/>
  <c r="V743" i="19" s="1"/>
  <c r="W101" i="98"/>
  <c r="W98" i="19" s="1"/>
  <c r="AA50" i="98"/>
  <c r="Z54" i="98"/>
  <c r="X69" i="98"/>
  <c r="X68" i="98" s="1"/>
  <c r="Y55" i="98"/>
  <c r="I69" i="98"/>
  <c r="I68" i="98" s="1"/>
  <c r="X54" i="97"/>
  <c r="Y50" i="97"/>
  <c r="W55" i="97"/>
  <c r="I103" i="97"/>
  <c r="I92" i="19" s="1"/>
  <c r="I727" i="19" s="1"/>
  <c r="I104" i="97"/>
  <c r="I93" i="19" s="1"/>
  <c r="I728" i="19" s="1"/>
  <c r="I102" i="97"/>
  <c r="I91" i="19" s="1"/>
  <c r="I726" i="19" s="1"/>
  <c r="I105" i="97"/>
  <c r="I94" i="19" s="1"/>
  <c r="I729" i="19" s="1"/>
  <c r="I106" i="97"/>
  <c r="I95" i="19" s="1"/>
  <c r="I730" i="19" s="1"/>
  <c r="V105" i="97"/>
  <c r="V94" i="19" s="1"/>
  <c r="V729" i="19" s="1"/>
  <c r="V102" i="97"/>
  <c r="V91" i="19" s="1"/>
  <c r="V726" i="19" s="1"/>
  <c r="V103" i="97"/>
  <c r="V92" i="19" s="1"/>
  <c r="V727" i="19" s="1"/>
  <c r="V106" i="97"/>
  <c r="V95" i="19" s="1"/>
  <c r="V730" i="19" s="1"/>
  <c r="V104" i="97"/>
  <c r="V93" i="19" s="1"/>
  <c r="V728" i="19" s="1"/>
  <c r="T101" i="96"/>
  <c r="T82" i="19" s="1"/>
  <c r="W54" i="96"/>
  <c r="X50" i="96"/>
  <c r="I69" i="96"/>
  <c r="I68" i="96" s="1"/>
  <c r="V55" i="96"/>
  <c r="U69" i="96"/>
  <c r="U68" i="96" s="1"/>
  <c r="V55" i="95"/>
  <c r="W54" i="95"/>
  <c r="X50" i="95"/>
  <c r="T104" i="95"/>
  <c r="T77" i="19" s="1"/>
  <c r="T712" i="19" s="1"/>
  <c r="T102" i="95"/>
  <c r="T75" i="19" s="1"/>
  <c r="T710" i="19" s="1"/>
  <c r="T103" i="95"/>
  <c r="T76" i="19" s="1"/>
  <c r="T711" i="19" s="1"/>
  <c r="T106" i="95"/>
  <c r="T79" i="19" s="1"/>
  <c r="T714" i="19" s="1"/>
  <c r="T105" i="95"/>
  <c r="T78" i="19" s="1"/>
  <c r="T713" i="19" s="1"/>
  <c r="T101" i="94"/>
  <c r="T66" i="19" s="1"/>
  <c r="X50" i="94"/>
  <c r="W54" i="94"/>
  <c r="V55" i="94"/>
  <c r="I102" i="93"/>
  <c r="I59" i="19" s="1"/>
  <c r="I694" i="19" s="1"/>
  <c r="I105" i="93"/>
  <c r="I62" i="19" s="1"/>
  <c r="I697" i="19" s="1"/>
  <c r="I106" i="93"/>
  <c r="I63" i="19" s="1"/>
  <c r="I698" i="19" s="1"/>
  <c r="I103" i="93"/>
  <c r="I60" i="19" s="1"/>
  <c r="I695" i="19" s="1"/>
  <c r="I104" i="93"/>
  <c r="I61" i="19" s="1"/>
  <c r="I696" i="19" s="1"/>
  <c r="W54" i="93"/>
  <c r="X50" i="93"/>
  <c r="T102" i="93"/>
  <c r="T59" i="19" s="1"/>
  <c r="T694" i="19" s="1"/>
  <c r="T104" i="93"/>
  <c r="T61" i="19" s="1"/>
  <c r="T696" i="19" s="1"/>
  <c r="T103" i="93"/>
  <c r="T60" i="19" s="1"/>
  <c r="T695" i="19" s="1"/>
  <c r="T106" i="93"/>
  <c r="T63" i="19" s="1"/>
  <c r="T698" i="19" s="1"/>
  <c r="T105" i="93"/>
  <c r="T62" i="19" s="1"/>
  <c r="T697" i="19" s="1"/>
  <c r="V55" i="93"/>
  <c r="T101" i="92"/>
  <c r="T50" i="19" s="1"/>
  <c r="V55" i="92"/>
  <c r="W54" i="92"/>
  <c r="X50" i="92"/>
  <c r="X58" i="92" s="1"/>
  <c r="R50" i="89"/>
  <c r="R58" i="89" s="1"/>
  <c r="E54" i="14"/>
  <c r="C54" i="14"/>
  <c r="F53" i="14"/>
  <c r="C53" i="14"/>
  <c r="C58" i="14"/>
  <c r="F54" i="14"/>
  <c r="G54" i="14"/>
  <c r="H54" i="14"/>
  <c r="I54" i="14"/>
  <c r="J54" i="14"/>
  <c r="C55" i="14"/>
  <c r="D55" i="14"/>
  <c r="E55" i="14"/>
  <c r="F55" i="14"/>
  <c r="G55" i="14"/>
  <c r="H55" i="14"/>
  <c r="I55" i="14"/>
  <c r="J55" i="14"/>
  <c r="C57" i="14"/>
  <c r="C59" i="14"/>
  <c r="D59" i="14"/>
  <c r="E59" i="14"/>
  <c r="F59" i="14"/>
  <c r="G59" i="14"/>
  <c r="H59" i="14"/>
  <c r="I59" i="14"/>
  <c r="J59" i="14"/>
  <c r="E53" i="14"/>
  <c r="G53" i="14"/>
  <c r="H53" i="14"/>
  <c r="I53" i="14"/>
  <c r="J53" i="14"/>
  <c r="D53" i="14"/>
  <c r="F80" i="94" l="1"/>
  <c r="F81" i="94" s="1"/>
  <c r="X58" i="122"/>
  <c r="Y50" i="122"/>
  <c r="X54" i="122"/>
  <c r="X55" i="122" s="1"/>
  <c r="V285" i="19"/>
  <c r="V920" i="19" s="1"/>
  <c r="V293" i="19"/>
  <c r="V928" i="19" s="1"/>
  <c r="V288" i="19"/>
  <c r="V923" i="19" s="1"/>
  <c r="V296" i="19"/>
  <c r="V931" i="19" s="1"/>
  <c r="V286" i="19"/>
  <c r="V921" i="19" s="1"/>
  <c r="V294" i="19"/>
  <c r="V929" i="19" s="1"/>
  <c r="V287" i="19"/>
  <c r="V922" i="19" s="1"/>
  <c r="V295" i="19"/>
  <c r="V930" i="19" s="1"/>
  <c r="V289" i="19"/>
  <c r="V924" i="19" s="1"/>
  <c r="V297" i="19"/>
  <c r="V932" i="19" s="1"/>
  <c r="V273" i="19"/>
  <c r="V908" i="19" s="1"/>
  <c r="V281" i="19"/>
  <c r="V916" i="19" s="1"/>
  <c r="V271" i="19"/>
  <c r="V906" i="19" s="1"/>
  <c r="V279" i="19"/>
  <c r="V914" i="19" s="1"/>
  <c r="V269" i="19"/>
  <c r="V904" i="19" s="1"/>
  <c r="V277" i="19"/>
  <c r="V912" i="19" s="1"/>
  <c r="V270" i="19"/>
  <c r="V905" i="19" s="1"/>
  <c r="V278" i="19"/>
  <c r="V913" i="19" s="1"/>
  <c r="V272" i="19"/>
  <c r="V907" i="19" s="1"/>
  <c r="V280" i="19"/>
  <c r="V915" i="19" s="1"/>
  <c r="V253" i="19"/>
  <c r="V888" i="19" s="1"/>
  <c r="V261" i="19"/>
  <c r="V896" i="19" s="1"/>
  <c r="V256" i="19"/>
  <c r="V891" i="19" s="1"/>
  <c r="V264" i="19"/>
  <c r="V899" i="19" s="1"/>
  <c r="V254" i="19"/>
  <c r="V889" i="19" s="1"/>
  <c r="V262" i="19"/>
  <c r="V897" i="19" s="1"/>
  <c r="V255" i="19"/>
  <c r="V890" i="19" s="1"/>
  <c r="V263" i="19"/>
  <c r="V898" i="19" s="1"/>
  <c r="V257" i="19"/>
  <c r="V892" i="19" s="1"/>
  <c r="V265" i="19"/>
  <c r="V900" i="19" s="1"/>
  <c r="V241" i="19"/>
  <c r="V876" i="19" s="1"/>
  <c r="V249" i="19"/>
  <c r="V884" i="19" s="1"/>
  <c r="V237" i="19"/>
  <c r="V872" i="19" s="1"/>
  <c r="V245" i="19"/>
  <c r="V880" i="19" s="1"/>
  <c r="V238" i="19"/>
  <c r="V873" i="19" s="1"/>
  <c r="V246" i="19"/>
  <c r="V881" i="19" s="1"/>
  <c r="V239" i="19"/>
  <c r="V874" i="19" s="1"/>
  <c r="V247" i="19"/>
  <c r="V882" i="19" s="1"/>
  <c r="V240" i="19"/>
  <c r="V875" i="19" s="1"/>
  <c r="V248" i="19"/>
  <c r="V883" i="19" s="1"/>
  <c r="W103" i="156"/>
  <c r="AB561" i="19" s="1"/>
  <c r="AB1196" i="19" s="1"/>
  <c r="P90" i="139"/>
  <c r="O90" i="139"/>
  <c r="O90" i="102"/>
  <c r="P90" i="102"/>
  <c r="P90" i="163"/>
  <c r="O90" i="163"/>
  <c r="P90" i="151"/>
  <c r="O90" i="151"/>
  <c r="O90" i="109"/>
  <c r="P90" i="109"/>
  <c r="P90" i="126"/>
  <c r="O90" i="126"/>
  <c r="M90" i="162"/>
  <c r="L90" i="162"/>
  <c r="J90" i="162"/>
  <c r="K90" i="162"/>
  <c r="J90" i="101"/>
  <c r="L90" i="101"/>
  <c r="M90" i="101"/>
  <c r="K90" i="101"/>
  <c r="J90" i="125"/>
  <c r="M90" i="125"/>
  <c r="L90" i="125"/>
  <c r="K90" i="125"/>
  <c r="M90" i="108"/>
  <c r="L90" i="108"/>
  <c r="K90" i="108"/>
  <c r="J90" i="108"/>
  <c r="L90" i="150"/>
  <c r="K90" i="150"/>
  <c r="J90" i="150"/>
  <c r="M90" i="150"/>
  <c r="M90" i="138"/>
  <c r="L90" i="138"/>
  <c r="K90" i="138"/>
  <c r="J90" i="138"/>
  <c r="P90" i="136"/>
  <c r="R90" i="136"/>
  <c r="O90" i="136"/>
  <c r="Q90" i="136"/>
  <c r="O90" i="149"/>
  <c r="Q90" i="149"/>
  <c r="P90" i="149"/>
  <c r="R90" i="149"/>
  <c r="O90" i="124"/>
  <c r="P90" i="124"/>
  <c r="Q90" i="124"/>
  <c r="R90" i="124"/>
  <c r="Q90" i="100"/>
  <c r="O90" i="100"/>
  <c r="P90" i="100"/>
  <c r="R90" i="100"/>
  <c r="P90" i="161"/>
  <c r="R90" i="161"/>
  <c r="O90" i="161"/>
  <c r="Q90" i="161"/>
  <c r="R90" i="107"/>
  <c r="Q90" i="107"/>
  <c r="O90" i="107"/>
  <c r="P90" i="107"/>
  <c r="J90" i="135"/>
  <c r="K90" i="135"/>
  <c r="L90" i="135"/>
  <c r="O90" i="135"/>
  <c r="N90" i="135"/>
  <c r="M90" i="135"/>
  <c r="O90" i="99"/>
  <c r="J90" i="99"/>
  <c r="L90" i="99"/>
  <c r="K90" i="99"/>
  <c r="N90" i="99"/>
  <c r="M90" i="99"/>
  <c r="J90" i="123"/>
  <c r="M90" i="123"/>
  <c r="K90" i="123"/>
  <c r="L90" i="123"/>
  <c r="O90" i="123"/>
  <c r="N90" i="123"/>
  <c r="L90" i="160"/>
  <c r="O90" i="160"/>
  <c r="N90" i="160"/>
  <c r="K90" i="160"/>
  <c r="J90" i="160"/>
  <c r="M90" i="160"/>
  <c r="J90" i="106"/>
  <c r="O90" i="106"/>
  <c r="N90" i="106"/>
  <c r="K90" i="106"/>
  <c r="M90" i="106"/>
  <c r="L90" i="106"/>
  <c r="J90" i="148"/>
  <c r="L90" i="148"/>
  <c r="M90" i="148"/>
  <c r="K90" i="148"/>
  <c r="O90" i="148"/>
  <c r="N90" i="148"/>
  <c r="J66" i="137"/>
  <c r="J67" i="137" s="1"/>
  <c r="J91" i="137"/>
  <c r="W102" i="156"/>
  <c r="AB560" i="19" s="1"/>
  <c r="AB1195" i="19" s="1"/>
  <c r="W106" i="144"/>
  <c r="AA467" i="19" s="1"/>
  <c r="AA1102" i="19" s="1"/>
  <c r="W106" i="156"/>
  <c r="AB564" i="19" s="1"/>
  <c r="AB1199" i="19" s="1"/>
  <c r="W104" i="148"/>
  <c r="AA497" i="19" s="1"/>
  <c r="AA1132" i="19" s="1"/>
  <c r="W105" i="156"/>
  <c r="AB563" i="19" s="1"/>
  <c r="AB1198" i="19" s="1"/>
  <c r="W104" i="158"/>
  <c r="AB578" i="19" s="1"/>
  <c r="AB1213" i="19" s="1"/>
  <c r="W103" i="144"/>
  <c r="AA464" i="19" s="1"/>
  <c r="AA1099" i="19" s="1"/>
  <c r="W103" i="148"/>
  <c r="AA496" i="19" s="1"/>
  <c r="AA1131" i="19" s="1"/>
  <c r="W106" i="158"/>
  <c r="AB580" i="19" s="1"/>
  <c r="AB1215" i="19" s="1"/>
  <c r="G23" i="136"/>
  <c r="W106" i="148"/>
  <c r="AA499" i="19" s="1"/>
  <c r="AA1134" i="19" s="1"/>
  <c r="W105" i="158"/>
  <c r="AB579" i="19" s="1"/>
  <c r="AB1214" i="19" s="1"/>
  <c r="W103" i="158"/>
  <c r="AB577" i="19" s="1"/>
  <c r="AB1212" i="19" s="1"/>
  <c r="W102" i="148"/>
  <c r="AA495" i="19" s="1"/>
  <c r="AA1130" i="19" s="1"/>
  <c r="G23" i="161"/>
  <c r="G23" i="124"/>
  <c r="G23" i="149"/>
  <c r="G23" i="107"/>
  <c r="B16" i="132"/>
  <c r="B17" i="132" s="1"/>
  <c r="B16" i="131"/>
  <c r="B17" i="131" s="1"/>
  <c r="B16" i="129"/>
  <c r="B17" i="129" s="1"/>
  <c r="B16" i="130"/>
  <c r="B17" i="130" s="1"/>
  <c r="X58" i="102"/>
  <c r="X57" i="102"/>
  <c r="X58" i="112"/>
  <c r="X58" i="116"/>
  <c r="Y58" i="117"/>
  <c r="X58" i="119"/>
  <c r="X58" i="120"/>
  <c r="X58" i="127"/>
  <c r="X58" i="136"/>
  <c r="Y58" i="138"/>
  <c r="X58" i="149"/>
  <c r="X58" i="154"/>
  <c r="D79" i="99"/>
  <c r="D81" i="99" s="1"/>
  <c r="I90" i="99"/>
  <c r="G90" i="99"/>
  <c r="F90" i="99"/>
  <c r="E90" i="99"/>
  <c r="E89" i="99"/>
  <c r="H90" i="99"/>
  <c r="G22" i="126"/>
  <c r="D75" i="126"/>
  <c r="D77" i="126" s="1"/>
  <c r="G22" i="108"/>
  <c r="G23" i="108" s="1"/>
  <c r="D75" i="108"/>
  <c r="D77" i="108" s="1"/>
  <c r="D74" i="105"/>
  <c r="G29" i="105"/>
  <c r="G31" i="105" s="1"/>
  <c r="H14" i="105"/>
  <c r="G20" i="105"/>
  <c r="F80" i="93"/>
  <c r="F81" i="93" s="1"/>
  <c r="F93" i="93"/>
  <c r="G89" i="93" s="1"/>
  <c r="N90" i="163"/>
  <c r="H90" i="163"/>
  <c r="M90" i="163"/>
  <c r="E89" i="163"/>
  <c r="F90" i="163"/>
  <c r="L90" i="163"/>
  <c r="J90" i="163"/>
  <c r="D79" i="163"/>
  <c r="D81" i="163" s="1"/>
  <c r="E90" i="163"/>
  <c r="K90" i="163"/>
  <c r="G90" i="163"/>
  <c r="I90" i="163"/>
  <c r="D75" i="135"/>
  <c r="D77" i="135" s="1"/>
  <c r="G22" i="135"/>
  <c r="G23" i="135" s="1"/>
  <c r="E90" i="100"/>
  <c r="I90" i="100"/>
  <c r="G90" i="100"/>
  <c r="M90" i="100"/>
  <c r="E89" i="100"/>
  <c r="L90" i="100"/>
  <c r="F90" i="100"/>
  <c r="H90" i="100"/>
  <c r="D79" i="100"/>
  <c r="D81" i="100" s="1"/>
  <c r="D83" i="100" s="1"/>
  <c r="N90" i="100"/>
  <c r="J90" i="100"/>
  <c r="K90" i="100"/>
  <c r="N90" i="151"/>
  <c r="E89" i="151"/>
  <c r="G90" i="151"/>
  <c r="L90" i="151"/>
  <c r="M90" i="151"/>
  <c r="D79" i="151"/>
  <c r="D81" i="151" s="1"/>
  <c r="E90" i="151"/>
  <c r="K90" i="151"/>
  <c r="H90" i="151"/>
  <c r="I90" i="151"/>
  <c r="F90" i="151"/>
  <c r="J90" i="151"/>
  <c r="X58" i="162"/>
  <c r="X54" i="162"/>
  <c r="X55" i="162" s="1"/>
  <c r="Y50" i="162"/>
  <c r="H14" i="134"/>
  <c r="G22" i="134" s="1"/>
  <c r="D74" i="134"/>
  <c r="D77" i="134" s="1"/>
  <c r="G20" i="134"/>
  <c r="G29" i="134"/>
  <c r="G31" i="134" s="1"/>
  <c r="B16" i="141"/>
  <c r="B17" i="141" s="1"/>
  <c r="B16" i="140"/>
  <c r="B17" i="140" s="1"/>
  <c r="B16" i="119"/>
  <c r="B17" i="119" s="1"/>
  <c r="B16" i="120"/>
  <c r="B17" i="120" s="1"/>
  <c r="B16" i="118"/>
  <c r="B17" i="118" s="1"/>
  <c r="B16" i="117"/>
  <c r="B17" i="117" s="1"/>
  <c r="X58" i="96"/>
  <c r="X57" i="96"/>
  <c r="Y58" i="99"/>
  <c r="Y58" i="101"/>
  <c r="Y57" i="101"/>
  <c r="X58" i="107"/>
  <c r="Y58" i="110"/>
  <c r="X58" i="115"/>
  <c r="Y58" i="118"/>
  <c r="X58" i="123"/>
  <c r="X58" i="124"/>
  <c r="Y58" i="126"/>
  <c r="X58" i="128"/>
  <c r="X58" i="129"/>
  <c r="X58" i="130"/>
  <c r="Y58" i="131"/>
  <c r="X58" i="139"/>
  <c r="Y58" i="140"/>
  <c r="W105" i="144"/>
  <c r="AA466" i="19" s="1"/>
  <c r="AA1101" i="19" s="1"/>
  <c r="Y58" i="155"/>
  <c r="X58" i="144"/>
  <c r="X54" i="144"/>
  <c r="X55" i="144" s="1"/>
  <c r="X103" i="144" s="1"/>
  <c r="AB464" i="19" s="1"/>
  <c r="AB1099" i="19" s="1"/>
  <c r="Y50" i="144"/>
  <c r="G22" i="99"/>
  <c r="G23" i="99" s="1"/>
  <c r="D75" i="99"/>
  <c r="D77" i="99" s="1"/>
  <c r="D83" i="99" s="1"/>
  <c r="G22" i="101"/>
  <c r="G23" i="101" s="1"/>
  <c r="D75" i="101"/>
  <c r="D77" i="101" s="1"/>
  <c r="G23" i="126"/>
  <c r="W102" i="121"/>
  <c r="W105" i="121"/>
  <c r="W106" i="121"/>
  <c r="W104" i="121"/>
  <c r="W103" i="121"/>
  <c r="X58" i="158"/>
  <c r="X54" i="158"/>
  <c r="X55" i="158" s="1"/>
  <c r="X103" i="158" s="1"/>
  <c r="AC577" i="19" s="1"/>
  <c r="AC1212" i="19" s="1"/>
  <c r="Y50" i="158"/>
  <c r="J90" i="124"/>
  <c r="H90" i="124"/>
  <c r="E90" i="124"/>
  <c r="M90" i="124"/>
  <c r="G90" i="124"/>
  <c r="L90" i="124"/>
  <c r="N90" i="124"/>
  <c r="E89" i="124"/>
  <c r="D79" i="124"/>
  <c r="D81" i="124" s="1"/>
  <c r="D83" i="124" s="1"/>
  <c r="K90" i="124"/>
  <c r="I90" i="124"/>
  <c r="F90" i="124"/>
  <c r="H14" i="113"/>
  <c r="G22" i="113" s="1"/>
  <c r="D74" i="113"/>
  <c r="D77" i="113" s="1"/>
  <c r="G29" i="113"/>
  <c r="G31" i="113" s="1"/>
  <c r="G20" i="113"/>
  <c r="F90" i="162"/>
  <c r="G90" i="162"/>
  <c r="I90" i="162"/>
  <c r="D79" i="162"/>
  <c r="D81" i="162" s="1"/>
  <c r="E90" i="162"/>
  <c r="E89" i="162"/>
  <c r="H90" i="162"/>
  <c r="N90" i="136"/>
  <c r="M90" i="136"/>
  <c r="H90" i="136"/>
  <c r="I90" i="136"/>
  <c r="L90" i="136"/>
  <c r="G90" i="136"/>
  <c r="K90" i="136"/>
  <c r="E89" i="136"/>
  <c r="F90" i="136"/>
  <c r="D79" i="136"/>
  <c r="D81" i="136" s="1"/>
  <c r="D83" i="136" s="1"/>
  <c r="J90" i="136"/>
  <c r="E90" i="136"/>
  <c r="L90" i="149"/>
  <c r="G90" i="149"/>
  <c r="E90" i="149"/>
  <c r="J90" i="149"/>
  <c r="I90" i="149"/>
  <c r="N90" i="149"/>
  <c r="E89" i="149"/>
  <c r="F90" i="149"/>
  <c r="K90" i="149"/>
  <c r="D79" i="149"/>
  <c r="D81" i="149" s="1"/>
  <c r="D83" i="149" s="1"/>
  <c r="M90" i="149"/>
  <c r="H90" i="149"/>
  <c r="G22" i="123"/>
  <c r="G23" i="123" s="1"/>
  <c r="D75" i="123"/>
  <c r="D77" i="123" s="1"/>
  <c r="D79" i="150"/>
  <c r="D81" i="150" s="1"/>
  <c r="F90" i="150"/>
  <c r="H90" i="150"/>
  <c r="E90" i="150"/>
  <c r="G90" i="150"/>
  <c r="I90" i="150"/>
  <c r="E89" i="150"/>
  <c r="G22" i="139"/>
  <c r="G23" i="139" s="1"/>
  <c r="D75" i="139"/>
  <c r="D77" i="139" s="1"/>
  <c r="E89" i="106"/>
  <c r="I90" i="106"/>
  <c r="H90" i="106"/>
  <c r="D79" i="106"/>
  <c r="D81" i="106" s="1"/>
  <c r="F90" i="106"/>
  <c r="G90" i="106"/>
  <c r="E90" i="106"/>
  <c r="F90" i="148"/>
  <c r="I90" i="148"/>
  <c r="G90" i="148"/>
  <c r="E89" i="148"/>
  <c r="E90" i="148"/>
  <c r="D79" i="148"/>
  <c r="D81" i="148" s="1"/>
  <c r="H90" i="148"/>
  <c r="D79" i="138"/>
  <c r="D81" i="138" s="1"/>
  <c r="F90" i="138"/>
  <c r="H90" i="138"/>
  <c r="E90" i="138"/>
  <c r="I90" i="138"/>
  <c r="E89" i="138"/>
  <c r="G90" i="138"/>
  <c r="N90" i="107"/>
  <c r="J90" i="107"/>
  <c r="M90" i="107"/>
  <c r="D79" i="107"/>
  <c r="D81" i="107" s="1"/>
  <c r="D83" i="107" s="1"/>
  <c r="E90" i="107"/>
  <c r="L90" i="107"/>
  <c r="I90" i="107"/>
  <c r="H90" i="107"/>
  <c r="F90" i="107"/>
  <c r="K90" i="107"/>
  <c r="G90" i="107"/>
  <c r="E89" i="107"/>
  <c r="W105" i="162"/>
  <c r="AB611" i="19" s="1"/>
  <c r="AB1246" i="19" s="1"/>
  <c r="W102" i="162"/>
  <c r="AB608" i="19" s="1"/>
  <c r="AB1243" i="19" s="1"/>
  <c r="W106" i="162"/>
  <c r="AB612" i="19" s="1"/>
  <c r="AB1247" i="19" s="1"/>
  <c r="W103" i="162"/>
  <c r="AB609" i="19" s="1"/>
  <c r="AB1244" i="19" s="1"/>
  <c r="W104" i="162"/>
  <c r="AB610" i="19" s="1"/>
  <c r="AB1245" i="19" s="1"/>
  <c r="AG57" i="95"/>
  <c r="AE57" i="95"/>
  <c r="E57" i="95"/>
  <c r="AF57" i="95"/>
  <c r="AH57" i="95"/>
  <c r="G57" i="95"/>
  <c r="F57" i="95"/>
  <c r="AD57" i="95"/>
  <c r="H57" i="95"/>
  <c r="I57" i="95"/>
  <c r="J57" i="95"/>
  <c r="K57" i="95"/>
  <c r="L57" i="95"/>
  <c r="M57" i="95"/>
  <c r="N57" i="95"/>
  <c r="O57" i="95"/>
  <c r="P57" i="95"/>
  <c r="Q57" i="95"/>
  <c r="R57" i="95"/>
  <c r="S57" i="95"/>
  <c r="T57" i="95"/>
  <c r="U57" i="95"/>
  <c r="V57" i="95"/>
  <c r="H14" i="97"/>
  <c r="G20" i="97"/>
  <c r="G29" i="97"/>
  <c r="G31" i="97" s="1"/>
  <c r="D74" i="97"/>
  <c r="H14" i="147"/>
  <c r="G22" i="147" s="1"/>
  <c r="D74" i="147"/>
  <c r="D77" i="147" s="1"/>
  <c r="G29" i="147"/>
  <c r="G31" i="147" s="1"/>
  <c r="G20" i="147"/>
  <c r="X58" i="125"/>
  <c r="X58" i="133"/>
  <c r="X58" i="143"/>
  <c r="X58" i="151"/>
  <c r="B16" i="128"/>
  <c r="B17" i="128" s="1"/>
  <c r="B16" i="127"/>
  <c r="B17" i="127" s="1"/>
  <c r="B16" i="157"/>
  <c r="B17" i="157" s="1"/>
  <c r="B16" i="156"/>
  <c r="B17" i="156" s="1"/>
  <c r="B16" i="111"/>
  <c r="B17" i="111" s="1"/>
  <c r="B16" i="114"/>
  <c r="B17" i="114" s="1"/>
  <c r="B16" i="155"/>
  <c r="B17" i="155" s="1"/>
  <c r="B16" i="154"/>
  <c r="B17" i="154" s="1"/>
  <c r="B16" i="112"/>
  <c r="B17" i="112" s="1"/>
  <c r="B16" i="104"/>
  <c r="B17" i="104" s="1"/>
  <c r="X58" i="94"/>
  <c r="Y58" i="97"/>
  <c r="Y57" i="97"/>
  <c r="AA58" i="98"/>
  <c r="AA57" i="98"/>
  <c r="Y58" i="100"/>
  <c r="Y58" i="104"/>
  <c r="X58" i="106"/>
  <c r="X58" i="111"/>
  <c r="X58" i="113"/>
  <c r="Y58" i="114"/>
  <c r="X58" i="134"/>
  <c r="Y58" i="135"/>
  <c r="X58" i="137"/>
  <c r="X57" i="137"/>
  <c r="X58" i="141"/>
  <c r="Y58" i="142"/>
  <c r="W102" i="144"/>
  <c r="AA463" i="19" s="1"/>
  <c r="AA1098" i="19" s="1"/>
  <c r="X58" i="153"/>
  <c r="X58" i="159"/>
  <c r="G92" i="94"/>
  <c r="J90" i="161"/>
  <c r="L90" i="161"/>
  <c r="E90" i="161"/>
  <c r="F90" i="161"/>
  <c r="N90" i="161"/>
  <c r="H90" i="161"/>
  <c r="K90" i="161"/>
  <c r="E89" i="161"/>
  <c r="G90" i="161"/>
  <c r="D79" i="161"/>
  <c r="D81" i="161" s="1"/>
  <c r="D83" i="161" s="1"/>
  <c r="M90" i="161"/>
  <c r="I90" i="161"/>
  <c r="N90" i="126"/>
  <c r="I90" i="126"/>
  <c r="F90" i="126"/>
  <c r="M90" i="126"/>
  <c r="J90" i="126"/>
  <c r="G90" i="126"/>
  <c r="L90" i="126"/>
  <c r="H90" i="126"/>
  <c r="K90" i="126"/>
  <c r="E90" i="126"/>
  <c r="D79" i="126"/>
  <c r="D81" i="126" s="1"/>
  <c r="E89" i="126"/>
  <c r="X58" i="156"/>
  <c r="Y50" i="156"/>
  <c r="X54" i="156"/>
  <c r="X55" i="156" s="1"/>
  <c r="X103" i="156" s="1"/>
  <c r="AC561" i="19" s="1"/>
  <c r="AC1196" i="19" s="1"/>
  <c r="X58" i="121"/>
  <c r="X54" i="121"/>
  <c r="X55" i="121" s="1"/>
  <c r="Y50" i="121"/>
  <c r="X58" i="148"/>
  <c r="Y50" i="148"/>
  <c r="X54" i="148"/>
  <c r="X55" i="148" s="1"/>
  <c r="X105" i="148" s="1"/>
  <c r="AB498" i="19" s="1"/>
  <c r="AB1133" i="19" s="1"/>
  <c r="E89" i="102"/>
  <c r="M90" i="102"/>
  <c r="L90" i="102"/>
  <c r="N90" i="102"/>
  <c r="D79" i="102"/>
  <c r="D81" i="102" s="1"/>
  <c r="K90" i="102"/>
  <c r="G90" i="102"/>
  <c r="E90" i="102"/>
  <c r="H90" i="102"/>
  <c r="J90" i="102"/>
  <c r="F90" i="102"/>
  <c r="I90" i="102"/>
  <c r="G90" i="160"/>
  <c r="I90" i="160"/>
  <c r="H90" i="160"/>
  <c r="E89" i="160"/>
  <c r="F90" i="160"/>
  <c r="E90" i="160"/>
  <c r="D79" i="160"/>
  <c r="D81" i="160" s="1"/>
  <c r="F57" i="147"/>
  <c r="G57" i="147"/>
  <c r="AG57" i="147"/>
  <c r="AF57" i="147"/>
  <c r="AD57" i="147"/>
  <c r="AE57" i="147"/>
  <c r="E57" i="147"/>
  <c r="AH57" i="147"/>
  <c r="H57" i="147"/>
  <c r="I57" i="147"/>
  <c r="J57" i="147"/>
  <c r="K57" i="147"/>
  <c r="L57" i="147"/>
  <c r="M57" i="147"/>
  <c r="N57" i="147"/>
  <c r="O57" i="147"/>
  <c r="P57" i="147"/>
  <c r="Q57" i="147"/>
  <c r="R57" i="147"/>
  <c r="S57" i="147"/>
  <c r="T57" i="147"/>
  <c r="U57" i="147"/>
  <c r="V57" i="147"/>
  <c r="H14" i="158"/>
  <c r="D74" i="158"/>
  <c r="G29" i="158"/>
  <c r="G31" i="158" s="1"/>
  <c r="G20" i="158"/>
  <c r="D79" i="123"/>
  <c r="D81" i="123" s="1"/>
  <c r="G90" i="123"/>
  <c r="F90" i="123"/>
  <c r="E90" i="123"/>
  <c r="H90" i="123"/>
  <c r="I90" i="123"/>
  <c r="E89" i="123"/>
  <c r="X58" i="146"/>
  <c r="X57" i="146"/>
  <c r="X54" i="146"/>
  <c r="X55" i="146" s="1"/>
  <c r="Y50" i="146"/>
  <c r="E57" i="98"/>
  <c r="I57" i="98"/>
  <c r="AD57" i="98"/>
  <c r="G57" i="98"/>
  <c r="H57" i="98"/>
  <c r="AE57" i="98"/>
  <c r="AH57" i="98"/>
  <c r="F57" i="98"/>
  <c r="AF57" i="98"/>
  <c r="AG57" i="98"/>
  <c r="K57" i="98"/>
  <c r="J57" i="98"/>
  <c r="L57" i="98"/>
  <c r="M57" i="98"/>
  <c r="N57" i="98"/>
  <c r="O57" i="98"/>
  <c r="P57" i="98"/>
  <c r="Q57" i="98"/>
  <c r="R57" i="98"/>
  <c r="S57" i="98"/>
  <c r="T57" i="98"/>
  <c r="U57" i="98"/>
  <c r="V57" i="98"/>
  <c r="W57" i="98"/>
  <c r="X57" i="98"/>
  <c r="Y57" i="98"/>
  <c r="G90" i="135"/>
  <c r="E90" i="135"/>
  <c r="F90" i="135"/>
  <c r="E89" i="135"/>
  <c r="I90" i="135"/>
  <c r="H90" i="135"/>
  <c r="D79" i="135"/>
  <c r="D81" i="135" s="1"/>
  <c r="AD57" i="96"/>
  <c r="AF57" i="96"/>
  <c r="E57" i="96"/>
  <c r="AH57" i="96"/>
  <c r="G57" i="96"/>
  <c r="F57" i="96"/>
  <c r="AE57" i="96"/>
  <c r="AG57" i="96"/>
  <c r="H57" i="96"/>
  <c r="I57" i="96"/>
  <c r="J57" i="96"/>
  <c r="K57" i="96"/>
  <c r="L57" i="96"/>
  <c r="M57" i="96"/>
  <c r="N57" i="96"/>
  <c r="O57" i="96"/>
  <c r="P57" i="96"/>
  <c r="Q57" i="96"/>
  <c r="R57" i="96"/>
  <c r="S57" i="96"/>
  <c r="T57" i="96"/>
  <c r="U57" i="96"/>
  <c r="V57" i="96"/>
  <c r="D74" i="98"/>
  <c r="D77" i="98" s="1"/>
  <c r="G20" i="98"/>
  <c r="G23" i="98" s="1"/>
  <c r="G29" i="98"/>
  <c r="G31" i="98" s="1"/>
  <c r="H14" i="146"/>
  <c r="D74" i="146"/>
  <c r="G20" i="146"/>
  <c r="G29" i="146"/>
  <c r="G31" i="146" s="1"/>
  <c r="B16" i="153"/>
  <c r="B17" i="153" s="1"/>
  <c r="B16" i="152"/>
  <c r="B17" i="152" s="1"/>
  <c r="B16" i="115"/>
  <c r="B17" i="115" s="1"/>
  <c r="B16" i="116"/>
  <c r="B17" i="116" s="1"/>
  <c r="Y58" i="105"/>
  <c r="X58" i="147"/>
  <c r="X57" i="147"/>
  <c r="Y58" i="160"/>
  <c r="G22" i="125"/>
  <c r="G23" i="125" s="1"/>
  <c r="D75" i="125"/>
  <c r="D77" i="125" s="1"/>
  <c r="M90" i="109"/>
  <c r="K90" i="109"/>
  <c r="H90" i="109"/>
  <c r="N90" i="109"/>
  <c r="F90" i="109"/>
  <c r="E89" i="109"/>
  <c r="I90" i="109"/>
  <c r="D79" i="109"/>
  <c r="D81" i="109" s="1"/>
  <c r="G90" i="109"/>
  <c r="J90" i="109"/>
  <c r="E90" i="109"/>
  <c r="L90" i="109"/>
  <c r="E89" i="101"/>
  <c r="H90" i="101"/>
  <c r="F90" i="101"/>
  <c r="D79" i="101"/>
  <c r="D81" i="101" s="1"/>
  <c r="I90" i="101"/>
  <c r="G90" i="101"/>
  <c r="E90" i="101"/>
  <c r="H14" i="122"/>
  <c r="G22" i="122" s="1"/>
  <c r="D74" i="122"/>
  <c r="D77" i="122" s="1"/>
  <c r="G20" i="122"/>
  <c r="G29" i="122"/>
  <c r="G31" i="122" s="1"/>
  <c r="X58" i="132"/>
  <c r="X54" i="132"/>
  <c r="X55" i="132" s="1"/>
  <c r="Y50" i="132"/>
  <c r="B16" i="110"/>
  <c r="B17" i="110" s="1"/>
  <c r="B16" i="103"/>
  <c r="B17" i="103" s="1"/>
  <c r="B16" i="144"/>
  <c r="B17" i="144" s="1"/>
  <c r="B16" i="145"/>
  <c r="B17" i="145" s="1"/>
  <c r="B16" i="95"/>
  <c r="B17" i="95" s="1"/>
  <c r="B16" i="96"/>
  <c r="B17" i="96" s="1"/>
  <c r="B16" i="142"/>
  <c r="B17" i="142" s="1"/>
  <c r="B16" i="143"/>
  <c r="B17" i="143" s="1"/>
  <c r="X58" i="93"/>
  <c r="X58" i="95"/>
  <c r="X57" i="95"/>
  <c r="X58" i="103"/>
  <c r="X58" i="108"/>
  <c r="X58" i="109"/>
  <c r="X58" i="145"/>
  <c r="X58" i="150"/>
  <c r="Y58" i="152"/>
  <c r="X58" i="157"/>
  <c r="X58" i="161"/>
  <c r="X58" i="163"/>
  <c r="I90" i="125"/>
  <c r="H90" i="125"/>
  <c r="F90" i="125"/>
  <c r="D79" i="125"/>
  <c r="D81" i="125" s="1"/>
  <c r="E89" i="125"/>
  <c r="E90" i="125"/>
  <c r="G90" i="125"/>
  <c r="G22" i="109"/>
  <c r="G23" i="109" s="1"/>
  <c r="D75" i="109"/>
  <c r="D77" i="109" s="1"/>
  <c r="H14" i="121"/>
  <c r="G20" i="121"/>
  <c r="D74" i="121"/>
  <c r="G29" i="121"/>
  <c r="G31" i="121" s="1"/>
  <c r="I90" i="108"/>
  <c r="E89" i="108"/>
  <c r="G90" i="108"/>
  <c r="F90" i="108"/>
  <c r="H90" i="108"/>
  <c r="E90" i="108"/>
  <c r="D79" i="108"/>
  <c r="D81" i="108" s="1"/>
  <c r="G22" i="102"/>
  <c r="G23" i="102" s="1"/>
  <c r="D75" i="102"/>
  <c r="D77" i="102" s="1"/>
  <c r="G22" i="160"/>
  <c r="G23" i="160" s="1"/>
  <c r="D75" i="160"/>
  <c r="D77" i="160" s="1"/>
  <c r="AF57" i="146"/>
  <c r="F57" i="146"/>
  <c r="AE57" i="146"/>
  <c r="E57" i="146"/>
  <c r="H57" i="146"/>
  <c r="AD57" i="146"/>
  <c r="G57" i="146"/>
  <c r="AG57" i="146"/>
  <c r="AH57" i="146"/>
  <c r="I57" i="146"/>
  <c r="J57" i="146"/>
  <c r="K57" i="146"/>
  <c r="L57" i="146"/>
  <c r="M57" i="146"/>
  <c r="N57" i="146"/>
  <c r="O57" i="146"/>
  <c r="P57" i="146"/>
  <c r="Q57" i="146"/>
  <c r="R57" i="146"/>
  <c r="S57" i="146"/>
  <c r="T57" i="146"/>
  <c r="U57" i="146"/>
  <c r="V57" i="146"/>
  <c r="D74" i="159"/>
  <c r="D77" i="159" s="1"/>
  <c r="G29" i="159"/>
  <c r="G31" i="159" s="1"/>
  <c r="G20" i="159"/>
  <c r="G23" i="159" s="1"/>
  <c r="G22" i="162"/>
  <c r="G23" i="162" s="1"/>
  <c r="D75" i="162"/>
  <c r="D77" i="162" s="1"/>
  <c r="W105" i="146"/>
  <c r="AA482" i="19" s="1"/>
  <c r="AA1117" i="19" s="1"/>
  <c r="W102" i="146"/>
  <c r="AA479" i="19" s="1"/>
  <c r="AA1114" i="19" s="1"/>
  <c r="W106" i="146"/>
  <c r="AA483" i="19" s="1"/>
  <c r="AA1118" i="19" s="1"/>
  <c r="W103" i="146"/>
  <c r="AA480" i="19" s="1"/>
  <c r="AA1115" i="19" s="1"/>
  <c r="W104" i="146"/>
  <c r="AA481" i="19" s="1"/>
  <c r="AA1116" i="19" s="1"/>
  <c r="G22" i="150"/>
  <c r="G23" i="150" s="1"/>
  <c r="D75" i="150"/>
  <c r="D77" i="150" s="1"/>
  <c r="N90" i="139"/>
  <c r="E89" i="139"/>
  <c r="F90" i="139"/>
  <c r="M90" i="139"/>
  <c r="D79" i="139"/>
  <c r="D81" i="139" s="1"/>
  <c r="E90" i="139"/>
  <c r="L90" i="139"/>
  <c r="J90" i="139"/>
  <c r="G90" i="139"/>
  <c r="H90" i="139"/>
  <c r="I90" i="139"/>
  <c r="K90" i="139"/>
  <c r="D75" i="106"/>
  <c r="D77" i="106" s="1"/>
  <c r="G22" i="106"/>
  <c r="G23" i="106" s="1"/>
  <c r="AG57" i="97"/>
  <c r="AH57" i="97"/>
  <c r="F57" i="97"/>
  <c r="H57" i="97"/>
  <c r="AD57" i="97"/>
  <c r="AF57" i="97"/>
  <c r="AE57" i="97"/>
  <c r="G57" i="97"/>
  <c r="E57" i="97"/>
  <c r="I57" i="97"/>
  <c r="J57" i="97"/>
  <c r="K57" i="97"/>
  <c r="L57" i="97"/>
  <c r="M57" i="97"/>
  <c r="N57" i="97"/>
  <c r="O57" i="97"/>
  <c r="P57" i="97"/>
  <c r="Q57" i="97"/>
  <c r="R57" i="97"/>
  <c r="S57" i="97"/>
  <c r="T57" i="97"/>
  <c r="U57" i="97"/>
  <c r="V57" i="97"/>
  <c r="W57" i="97"/>
  <c r="G22" i="163"/>
  <c r="G23" i="163" s="1"/>
  <c r="D75" i="163"/>
  <c r="D77" i="163" s="1"/>
  <c r="G22" i="148"/>
  <c r="G23" i="148" s="1"/>
  <c r="D75" i="148"/>
  <c r="D77" i="148" s="1"/>
  <c r="G22" i="151"/>
  <c r="G23" i="151" s="1"/>
  <c r="D75" i="151"/>
  <c r="D77" i="151" s="1"/>
  <c r="G22" i="138"/>
  <c r="G23" i="138" s="1"/>
  <c r="D75" i="138"/>
  <c r="D77" i="138" s="1"/>
  <c r="H14" i="133"/>
  <c r="D74" i="133"/>
  <c r="G29" i="133"/>
  <c r="G31" i="133" s="1"/>
  <c r="G20" i="133"/>
  <c r="W57" i="96"/>
  <c r="U101" i="163"/>
  <c r="Z615" i="19" s="1"/>
  <c r="Z1250" i="19" s="1"/>
  <c r="U101" i="161"/>
  <c r="Z599" i="19" s="1"/>
  <c r="Z1234" i="19" s="1"/>
  <c r="U101" i="157"/>
  <c r="Z567" i="19" s="1"/>
  <c r="Z1202" i="19" s="1"/>
  <c r="V101" i="155"/>
  <c r="AA551" i="19" s="1"/>
  <c r="AA1186" i="19" s="1"/>
  <c r="U101" i="153"/>
  <c r="Z535" i="19" s="1"/>
  <c r="Z1170" i="19" s="1"/>
  <c r="I101" i="153"/>
  <c r="N535" i="19" s="1"/>
  <c r="N1170" i="19" s="1"/>
  <c r="X54" i="163"/>
  <c r="Y50" i="163"/>
  <c r="W55" i="163"/>
  <c r="I101" i="159"/>
  <c r="N583" i="19" s="1"/>
  <c r="N1218" i="19" s="1"/>
  <c r="I101" i="161"/>
  <c r="N599" i="19" s="1"/>
  <c r="N1234" i="19" s="1"/>
  <c r="W55" i="161"/>
  <c r="X54" i="161"/>
  <c r="Y50" i="161"/>
  <c r="V69" i="161"/>
  <c r="V68" i="161" s="1"/>
  <c r="Y50" i="159"/>
  <c r="X54" i="159"/>
  <c r="V69" i="159"/>
  <c r="V68" i="159" s="1"/>
  <c r="W55" i="159"/>
  <c r="W103" i="160"/>
  <c r="AB593" i="19" s="1"/>
  <c r="AB1228" i="19" s="1"/>
  <c r="W104" i="160"/>
  <c r="AB594" i="19" s="1"/>
  <c r="AB1229" i="19" s="1"/>
  <c r="W102" i="160"/>
  <c r="AB592" i="19" s="1"/>
  <c r="AB1227" i="19" s="1"/>
  <c r="W105" i="160"/>
  <c r="AB595" i="19" s="1"/>
  <c r="AB1230" i="19" s="1"/>
  <c r="W106" i="160"/>
  <c r="AB596" i="19" s="1"/>
  <c r="AB1231" i="19" s="1"/>
  <c r="X55" i="160"/>
  <c r="Y54" i="160"/>
  <c r="Z50" i="160"/>
  <c r="W55" i="157"/>
  <c r="I101" i="157"/>
  <c r="N567" i="19" s="1"/>
  <c r="N1202" i="19" s="1"/>
  <c r="X54" i="157"/>
  <c r="Y50" i="157"/>
  <c r="V69" i="157"/>
  <c r="V68" i="157" s="1"/>
  <c r="Y54" i="155"/>
  <c r="Z50" i="155"/>
  <c r="X55" i="155"/>
  <c r="W55" i="154"/>
  <c r="V104" i="154"/>
  <c r="AA546" i="19" s="1"/>
  <c r="AA1181" i="19" s="1"/>
  <c r="V105" i="154"/>
  <c r="AA547" i="19" s="1"/>
  <c r="AA1182" i="19" s="1"/>
  <c r="V102" i="154"/>
  <c r="AA544" i="19" s="1"/>
  <c r="AA1179" i="19" s="1"/>
  <c r="V103" i="154"/>
  <c r="AA545" i="19" s="1"/>
  <c r="AA1180" i="19" s="1"/>
  <c r="V106" i="154"/>
  <c r="AA548" i="19" s="1"/>
  <c r="AA1183" i="19" s="1"/>
  <c r="X54" i="154"/>
  <c r="Y50" i="154"/>
  <c r="Y50" i="153"/>
  <c r="X54" i="153"/>
  <c r="W55" i="153"/>
  <c r="U101" i="151"/>
  <c r="Y518" i="19" s="1"/>
  <c r="Y1153" i="19" s="1"/>
  <c r="U101" i="149"/>
  <c r="Y502" i="19" s="1"/>
  <c r="Y1137" i="19" s="1"/>
  <c r="U101" i="147"/>
  <c r="Y486" i="19" s="1"/>
  <c r="Y1121" i="19" s="1"/>
  <c r="Y54" i="152"/>
  <c r="Z50" i="152"/>
  <c r="W105" i="152"/>
  <c r="AB531" i="19" s="1"/>
  <c r="AB1166" i="19" s="1"/>
  <c r="W106" i="152"/>
  <c r="AB532" i="19" s="1"/>
  <c r="AB1167" i="19" s="1"/>
  <c r="W103" i="152"/>
  <c r="AB529" i="19" s="1"/>
  <c r="AB1164" i="19" s="1"/>
  <c r="W104" i="152"/>
  <c r="AB530" i="19" s="1"/>
  <c r="AB1165" i="19" s="1"/>
  <c r="W102" i="152"/>
  <c r="AB528" i="19" s="1"/>
  <c r="AB1163" i="19" s="1"/>
  <c r="X55" i="152"/>
  <c r="X54" i="151"/>
  <c r="Y50" i="151"/>
  <c r="W55" i="151"/>
  <c r="V104" i="150"/>
  <c r="Z513" i="19" s="1"/>
  <c r="Z1148" i="19" s="1"/>
  <c r="V105" i="150"/>
  <c r="Z514" i="19" s="1"/>
  <c r="Z1149" i="19" s="1"/>
  <c r="V102" i="150"/>
  <c r="Z511" i="19" s="1"/>
  <c r="Z1146" i="19" s="1"/>
  <c r="V103" i="150"/>
  <c r="Z512" i="19" s="1"/>
  <c r="Z1147" i="19" s="1"/>
  <c r="V106" i="150"/>
  <c r="Z515" i="19" s="1"/>
  <c r="Z1150" i="19" s="1"/>
  <c r="W55" i="150"/>
  <c r="X54" i="150"/>
  <c r="Y50" i="150"/>
  <c r="I101" i="149"/>
  <c r="M502" i="19" s="1"/>
  <c r="M1137" i="19" s="1"/>
  <c r="W55" i="149"/>
  <c r="V69" i="149"/>
  <c r="V68" i="149" s="1"/>
  <c r="X54" i="149"/>
  <c r="Y50" i="149"/>
  <c r="I101" i="145"/>
  <c r="M470" i="19" s="1"/>
  <c r="M1105" i="19" s="1"/>
  <c r="V69" i="147"/>
  <c r="V68" i="147" s="1"/>
  <c r="W55" i="147"/>
  <c r="X54" i="147"/>
  <c r="Y50" i="147"/>
  <c r="V69" i="145"/>
  <c r="V68" i="145" s="1"/>
  <c r="Y50" i="145"/>
  <c r="X54" i="145"/>
  <c r="W55" i="145"/>
  <c r="I101" i="143"/>
  <c r="M454" i="19" s="1"/>
  <c r="M1089" i="19" s="1"/>
  <c r="W55" i="143"/>
  <c r="X54" i="143"/>
  <c r="Y50" i="143"/>
  <c r="I84" i="137"/>
  <c r="W105" i="142"/>
  <c r="AA450" i="19" s="1"/>
  <c r="AA1085" i="19" s="1"/>
  <c r="W106" i="142"/>
  <c r="AA451" i="19" s="1"/>
  <c r="AA1086" i="19" s="1"/>
  <c r="W103" i="142"/>
  <c r="AA448" i="19" s="1"/>
  <c r="AA1083" i="19" s="1"/>
  <c r="W104" i="142"/>
  <c r="AA449" i="19" s="1"/>
  <c r="AA1084" i="19" s="1"/>
  <c r="W102" i="142"/>
  <c r="AA447" i="19" s="1"/>
  <c r="AA1082" i="19" s="1"/>
  <c r="Z50" i="142"/>
  <c r="Y54" i="142"/>
  <c r="X55" i="142"/>
  <c r="X54" i="141"/>
  <c r="Y50" i="141"/>
  <c r="W55" i="141"/>
  <c r="Z50" i="140"/>
  <c r="Y54" i="140"/>
  <c r="I102" i="140"/>
  <c r="M431" i="19" s="1"/>
  <c r="M1066" i="19" s="1"/>
  <c r="I105" i="140"/>
  <c r="M434" i="19" s="1"/>
  <c r="M1069" i="19" s="1"/>
  <c r="I106" i="140"/>
  <c r="M435" i="19" s="1"/>
  <c r="M1070" i="19" s="1"/>
  <c r="I103" i="140"/>
  <c r="M432" i="19" s="1"/>
  <c r="M1067" i="19" s="1"/>
  <c r="I104" i="140"/>
  <c r="M433" i="19" s="1"/>
  <c r="M1068" i="19" s="1"/>
  <c r="V102" i="140"/>
  <c r="Z431" i="19" s="1"/>
  <c r="Z1066" i="19" s="1"/>
  <c r="V103" i="140"/>
  <c r="Z432" i="19" s="1"/>
  <c r="Z1067" i="19" s="1"/>
  <c r="V106" i="140"/>
  <c r="Z435" i="19" s="1"/>
  <c r="Z1070" i="19" s="1"/>
  <c r="V104" i="140"/>
  <c r="Z433" i="19" s="1"/>
  <c r="Z1068" i="19" s="1"/>
  <c r="V105" i="140"/>
  <c r="Z434" i="19" s="1"/>
  <c r="Z1069" i="19" s="1"/>
  <c r="X55" i="140"/>
  <c r="U101" i="139"/>
  <c r="X421" i="19" s="1"/>
  <c r="X1056" i="19" s="1"/>
  <c r="U101" i="136"/>
  <c r="X405" i="19" s="1"/>
  <c r="X1040" i="19" s="1"/>
  <c r="U101" i="134"/>
  <c r="X389" i="19" s="1"/>
  <c r="X1024" i="19" s="1"/>
  <c r="I101" i="132"/>
  <c r="L373" i="19" s="1"/>
  <c r="L1008" i="19" s="1"/>
  <c r="U101" i="130"/>
  <c r="X357" i="19" s="1"/>
  <c r="X992" i="19" s="1"/>
  <c r="U101" i="128"/>
  <c r="X341" i="19" s="1"/>
  <c r="X976" i="19" s="1"/>
  <c r="Y50" i="139"/>
  <c r="X54" i="139"/>
  <c r="W55" i="139"/>
  <c r="X55" i="138"/>
  <c r="W103" i="138"/>
  <c r="Z415" i="19" s="1"/>
  <c r="Z1050" i="19" s="1"/>
  <c r="W104" i="138"/>
  <c r="Z416" i="19" s="1"/>
  <c r="Z1051" i="19" s="1"/>
  <c r="W102" i="138"/>
  <c r="Z414" i="19" s="1"/>
  <c r="Z1049" i="19" s="1"/>
  <c r="W105" i="138"/>
  <c r="Z417" i="19" s="1"/>
  <c r="Z1052" i="19" s="1"/>
  <c r="W106" i="138"/>
  <c r="Z418" i="19" s="1"/>
  <c r="Z1053" i="19" s="1"/>
  <c r="Y54" i="138"/>
  <c r="Z50" i="138"/>
  <c r="V104" i="137"/>
  <c r="V105" i="137"/>
  <c r="V102" i="137"/>
  <c r="V103" i="137"/>
  <c r="V106" i="137"/>
  <c r="W59" i="137"/>
  <c r="W63" i="137" s="1"/>
  <c r="W65" i="137" s="1"/>
  <c r="W67" i="137" s="1"/>
  <c r="W55" i="137"/>
  <c r="V70" i="137"/>
  <c r="V72" i="137" s="1"/>
  <c r="V83" i="137" s="1"/>
  <c r="V101" i="137" s="1"/>
  <c r="V69" i="137"/>
  <c r="V68" i="137" s="1"/>
  <c r="Y50" i="137"/>
  <c r="X54" i="137"/>
  <c r="V69" i="136"/>
  <c r="V68" i="136" s="1"/>
  <c r="W55" i="136"/>
  <c r="I101" i="136"/>
  <c r="L405" i="19" s="1"/>
  <c r="L1040" i="19" s="1"/>
  <c r="X54" i="136"/>
  <c r="Y50" i="136"/>
  <c r="W104" i="135"/>
  <c r="Z400" i="19" s="1"/>
  <c r="Z1035" i="19" s="1"/>
  <c r="W102" i="135"/>
  <c r="Z398" i="19" s="1"/>
  <c r="Z1033" i="19" s="1"/>
  <c r="W105" i="135"/>
  <c r="Z401" i="19" s="1"/>
  <c r="Z1036" i="19" s="1"/>
  <c r="W106" i="135"/>
  <c r="Z402" i="19" s="1"/>
  <c r="Z1037" i="19" s="1"/>
  <c r="W103" i="135"/>
  <c r="Z399" i="19" s="1"/>
  <c r="Z1034" i="19" s="1"/>
  <c r="Z50" i="135"/>
  <c r="Y54" i="135"/>
  <c r="X55" i="135"/>
  <c r="X54" i="134"/>
  <c r="Y50" i="134"/>
  <c r="V69" i="134"/>
  <c r="V68" i="134" s="1"/>
  <c r="W55" i="134"/>
  <c r="V102" i="133"/>
  <c r="Y382" i="19" s="1"/>
  <c r="Y1017" i="19" s="1"/>
  <c r="V103" i="133"/>
  <c r="Y383" i="19" s="1"/>
  <c r="Y1018" i="19" s="1"/>
  <c r="V106" i="133"/>
  <c r="Y386" i="19" s="1"/>
  <c r="Y1021" i="19" s="1"/>
  <c r="V104" i="133"/>
  <c r="Y384" i="19" s="1"/>
  <c r="Y1019" i="19" s="1"/>
  <c r="V105" i="133"/>
  <c r="Y385" i="19" s="1"/>
  <c r="Y1020" i="19" s="1"/>
  <c r="W55" i="133"/>
  <c r="X54" i="133"/>
  <c r="Y50" i="133"/>
  <c r="X69" i="132"/>
  <c r="X68" i="132" s="1"/>
  <c r="Y54" i="131"/>
  <c r="Z50" i="131"/>
  <c r="W104" i="131"/>
  <c r="Z368" i="19" s="1"/>
  <c r="Z1003" i="19" s="1"/>
  <c r="W102" i="131"/>
  <c r="Z366" i="19" s="1"/>
  <c r="Z1001" i="19" s="1"/>
  <c r="W105" i="131"/>
  <c r="Z369" i="19" s="1"/>
  <c r="Z1004" i="19" s="1"/>
  <c r="W106" i="131"/>
  <c r="Z370" i="19" s="1"/>
  <c r="Z1005" i="19" s="1"/>
  <c r="W103" i="131"/>
  <c r="Z367" i="19" s="1"/>
  <c r="Z1002" i="19" s="1"/>
  <c r="X55" i="131"/>
  <c r="I101" i="130"/>
  <c r="L357" i="19" s="1"/>
  <c r="L992" i="19" s="1"/>
  <c r="X54" i="130"/>
  <c r="Y50" i="130"/>
  <c r="W55" i="130"/>
  <c r="X54" i="129"/>
  <c r="Y50" i="129"/>
  <c r="W55" i="129"/>
  <c r="V105" i="129"/>
  <c r="Y353" i="19" s="1"/>
  <c r="Y988" i="19" s="1"/>
  <c r="V102" i="129"/>
  <c r="Y350" i="19" s="1"/>
  <c r="Y985" i="19" s="1"/>
  <c r="V103" i="129"/>
  <c r="Y351" i="19" s="1"/>
  <c r="Y986" i="19" s="1"/>
  <c r="V106" i="129"/>
  <c r="Y354" i="19" s="1"/>
  <c r="Y989" i="19" s="1"/>
  <c r="V104" i="129"/>
  <c r="Y352" i="19" s="1"/>
  <c r="Y987" i="19" s="1"/>
  <c r="W55" i="128"/>
  <c r="X54" i="128"/>
  <c r="Y50" i="128"/>
  <c r="V101" i="126"/>
  <c r="X324" i="19" s="1"/>
  <c r="X959" i="19" s="1"/>
  <c r="U101" i="124"/>
  <c r="W308" i="19" s="1"/>
  <c r="W943" i="19" s="1"/>
  <c r="W101" i="122"/>
  <c r="U101" i="120"/>
  <c r="I101" i="120"/>
  <c r="V101" i="118"/>
  <c r="X54" i="127"/>
  <c r="Y50" i="127"/>
  <c r="W55" i="127"/>
  <c r="V104" i="127"/>
  <c r="Y336" i="19" s="1"/>
  <c r="Y971" i="19" s="1"/>
  <c r="V105" i="127"/>
  <c r="Y337" i="19" s="1"/>
  <c r="Y972" i="19" s="1"/>
  <c r="V102" i="127"/>
  <c r="Y334" i="19" s="1"/>
  <c r="Y969" i="19" s="1"/>
  <c r="V103" i="127"/>
  <c r="Y335" i="19" s="1"/>
  <c r="Y970" i="19" s="1"/>
  <c r="V106" i="127"/>
  <c r="Y338" i="19" s="1"/>
  <c r="Y973" i="19" s="1"/>
  <c r="Y54" i="126"/>
  <c r="Z50" i="126"/>
  <c r="X55" i="126"/>
  <c r="X54" i="125"/>
  <c r="Y50" i="125"/>
  <c r="V102" i="125"/>
  <c r="X317" i="19" s="1"/>
  <c r="X952" i="19" s="1"/>
  <c r="V103" i="125"/>
  <c r="X318" i="19" s="1"/>
  <c r="X953" i="19" s="1"/>
  <c r="V106" i="125"/>
  <c r="X321" i="19" s="1"/>
  <c r="X956" i="19" s="1"/>
  <c r="V104" i="125"/>
  <c r="X319" i="19" s="1"/>
  <c r="X954" i="19" s="1"/>
  <c r="V105" i="125"/>
  <c r="X320" i="19" s="1"/>
  <c r="X955" i="19" s="1"/>
  <c r="W55" i="125"/>
  <c r="I101" i="124"/>
  <c r="K308" i="19" s="1"/>
  <c r="K943" i="19" s="1"/>
  <c r="X54" i="124"/>
  <c r="Y50" i="124"/>
  <c r="W55" i="124"/>
  <c r="V69" i="124"/>
  <c r="V68" i="124" s="1"/>
  <c r="X54" i="123"/>
  <c r="Y50" i="123"/>
  <c r="W55" i="123"/>
  <c r="V106" i="123"/>
  <c r="V104" i="123"/>
  <c r="V105" i="123"/>
  <c r="V102" i="123"/>
  <c r="V103" i="123"/>
  <c r="X69" i="122"/>
  <c r="X68" i="122" s="1"/>
  <c r="I101" i="122"/>
  <c r="X54" i="120"/>
  <c r="Y50" i="120"/>
  <c r="V69" i="120"/>
  <c r="V68" i="120" s="1"/>
  <c r="W55" i="120"/>
  <c r="V102" i="119"/>
  <c r="V103" i="119"/>
  <c r="V106" i="119"/>
  <c r="V104" i="119"/>
  <c r="V105" i="119"/>
  <c r="X54" i="119"/>
  <c r="Y50" i="119"/>
  <c r="W55" i="119"/>
  <c r="Y54" i="118"/>
  <c r="Z50" i="118"/>
  <c r="X55" i="118"/>
  <c r="Y54" i="117"/>
  <c r="Z50" i="117"/>
  <c r="W102" i="117"/>
  <c r="W105" i="117"/>
  <c r="W106" i="117"/>
  <c r="W103" i="117"/>
  <c r="W104" i="117"/>
  <c r="X55" i="117"/>
  <c r="W55" i="116"/>
  <c r="X54" i="116"/>
  <c r="Y50" i="116"/>
  <c r="U102" i="115"/>
  <c r="W301" i="19" s="1"/>
  <c r="W936" i="19" s="1"/>
  <c r="U105" i="115"/>
  <c r="W304" i="19" s="1"/>
  <c r="W939" i="19" s="1"/>
  <c r="U106" i="115"/>
  <c r="W305" i="19" s="1"/>
  <c r="W940" i="19" s="1"/>
  <c r="U103" i="115"/>
  <c r="W302" i="19" s="1"/>
  <c r="W937" i="19" s="1"/>
  <c r="U104" i="115"/>
  <c r="W303" i="19" s="1"/>
  <c r="W938" i="19" s="1"/>
  <c r="X54" i="115"/>
  <c r="Y50" i="115"/>
  <c r="W55" i="115"/>
  <c r="I106" i="115"/>
  <c r="K305" i="19" s="1"/>
  <c r="K940" i="19" s="1"/>
  <c r="I103" i="115"/>
  <c r="K302" i="19" s="1"/>
  <c r="K937" i="19" s="1"/>
  <c r="I104" i="115"/>
  <c r="K303" i="19" s="1"/>
  <c r="K938" i="19" s="1"/>
  <c r="I102" i="115"/>
  <c r="K301" i="19" s="1"/>
  <c r="K936" i="19" s="1"/>
  <c r="I105" i="115"/>
  <c r="K304" i="19" s="1"/>
  <c r="K939" i="19" s="1"/>
  <c r="U101" i="109"/>
  <c r="V227" i="19" s="1"/>
  <c r="V862" i="19" s="1"/>
  <c r="I101" i="109"/>
  <c r="J227" i="19" s="1"/>
  <c r="J862" i="19" s="1"/>
  <c r="U101" i="111"/>
  <c r="V179" i="19" s="1"/>
  <c r="V814" i="19" s="1"/>
  <c r="U101" i="112"/>
  <c r="V163" i="19" s="1"/>
  <c r="V798" i="19" s="1"/>
  <c r="V101" i="110"/>
  <c r="W147" i="19" s="1"/>
  <c r="W782" i="19" s="1"/>
  <c r="X55" i="114"/>
  <c r="W103" i="114"/>
  <c r="X173" i="19" s="1"/>
  <c r="X808" i="19" s="1"/>
  <c r="W104" i="114"/>
  <c r="X174" i="19" s="1"/>
  <c r="X809" i="19" s="1"/>
  <c r="W102" i="114"/>
  <c r="X172" i="19" s="1"/>
  <c r="X807" i="19" s="1"/>
  <c r="W105" i="114"/>
  <c r="X175" i="19" s="1"/>
  <c r="X810" i="19" s="1"/>
  <c r="W106" i="114"/>
  <c r="X176" i="19" s="1"/>
  <c r="X811" i="19" s="1"/>
  <c r="Y54" i="114"/>
  <c r="Z50" i="114"/>
  <c r="X54" i="113"/>
  <c r="Y50" i="113"/>
  <c r="W55" i="113"/>
  <c r="V69" i="113"/>
  <c r="V68" i="113" s="1"/>
  <c r="W55" i="112"/>
  <c r="X54" i="112"/>
  <c r="Y50" i="112"/>
  <c r="X54" i="111"/>
  <c r="Y50" i="111"/>
  <c r="V69" i="111"/>
  <c r="V68" i="111" s="1"/>
  <c r="W55" i="111"/>
  <c r="Y54" i="110"/>
  <c r="Z50" i="110"/>
  <c r="X55" i="110"/>
  <c r="Y50" i="109"/>
  <c r="X54" i="109"/>
  <c r="I101" i="110"/>
  <c r="J147" i="19" s="1"/>
  <c r="J782" i="19" s="1"/>
  <c r="W55" i="109"/>
  <c r="W55" i="108"/>
  <c r="V105" i="108"/>
  <c r="W223" i="19" s="1"/>
  <c r="W858" i="19" s="1"/>
  <c r="V102" i="108"/>
  <c r="W220" i="19" s="1"/>
  <c r="W855" i="19" s="1"/>
  <c r="V106" i="108"/>
  <c r="W224" i="19" s="1"/>
  <c r="W859" i="19" s="1"/>
  <c r="V103" i="108"/>
  <c r="W221" i="19" s="1"/>
  <c r="W856" i="19" s="1"/>
  <c r="V104" i="108"/>
  <c r="W222" i="19" s="1"/>
  <c r="W857" i="19" s="1"/>
  <c r="X54" i="108"/>
  <c r="Y50" i="108"/>
  <c r="Y50" i="107"/>
  <c r="X54" i="107"/>
  <c r="W55" i="107"/>
  <c r="V69" i="107"/>
  <c r="V68" i="107" s="1"/>
  <c r="Y50" i="106"/>
  <c r="X54" i="106"/>
  <c r="V104" i="106"/>
  <c r="W206" i="19" s="1"/>
  <c r="W841" i="19" s="1"/>
  <c r="V105" i="106"/>
  <c r="W207" i="19" s="1"/>
  <c r="W842" i="19" s="1"/>
  <c r="V102" i="106"/>
  <c r="W204" i="19" s="1"/>
  <c r="W839" i="19" s="1"/>
  <c r="V103" i="106"/>
  <c r="W205" i="19" s="1"/>
  <c r="W840" i="19" s="1"/>
  <c r="V106" i="106"/>
  <c r="W208" i="19" s="1"/>
  <c r="W843" i="19" s="1"/>
  <c r="W55" i="106"/>
  <c r="Y54" i="105"/>
  <c r="Z50" i="105"/>
  <c r="W104" i="105"/>
  <c r="X190" i="19" s="1"/>
  <c r="X825" i="19" s="1"/>
  <c r="W105" i="105"/>
  <c r="X191" i="19" s="1"/>
  <c r="X826" i="19" s="1"/>
  <c r="W106" i="105"/>
  <c r="X192" i="19" s="1"/>
  <c r="X827" i="19" s="1"/>
  <c r="W102" i="105"/>
  <c r="X188" i="19" s="1"/>
  <c r="X823" i="19" s="1"/>
  <c r="W103" i="105"/>
  <c r="X189" i="19" s="1"/>
  <c r="X824" i="19" s="1"/>
  <c r="X55" i="105"/>
  <c r="Z50" i="104"/>
  <c r="Y54" i="104"/>
  <c r="W103" i="104"/>
  <c r="X157" i="19" s="1"/>
  <c r="X792" i="19" s="1"/>
  <c r="W104" i="104"/>
  <c r="X158" i="19" s="1"/>
  <c r="X793" i="19" s="1"/>
  <c r="W105" i="104"/>
  <c r="X159" i="19" s="1"/>
  <c r="X794" i="19" s="1"/>
  <c r="W106" i="104"/>
  <c r="X160" i="19" s="1"/>
  <c r="X795" i="19" s="1"/>
  <c r="W102" i="104"/>
  <c r="X156" i="19" s="1"/>
  <c r="X791" i="19" s="1"/>
  <c r="X55" i="104"/>
  <c r="X54" i="103"/>
  <c r="Y50" i="103"/>
  <c r="U103" i="103"/>
  <c r="V141" i="19" s="1"/>
  <c r="V776" i="19" s="1"/>
  <c r="U104" i="103"/>
  <c r="V142" i="19" s="1"/>
  <c r="V777" i="19" s="1"/>
  <c r="U102" i="103"/>
  <c r="V140" i="19" s="1"/>
  <c r="V775" i="19" s="1"/>
  <c r="U105" i="103"/>
  <c r="V143" i="19" s="1"/>
  <c r="V778" i="19" s="1"/>
  <c r="U106" i="103"/>
  <c r="V144" i="19" s="1"/>
  <c r="V779" i="19" s="1"/>
  <c r="W55" i="103"/>
  <c r="X54" i="102"/>
  <c r="Y50" i="102"/>
  <c r="W55" i="102"/>
  <c r="Z50" i="101"/>
  <c r="Y54" i="101"/>
  <c r="X55" i="101"/>
  <c r="W105" i="101"/>
  <c r="W126" i="19" s="1"/>
  <c r="W761" i="19" s="1"/>
  <c r="W106" i="101"/>
  <c r="W127" i="19" s="1"/>
  <c r="W762" i="19" s="1"/>
  <c r="W103" i="101"/>
  <c r="W124" i="19" s="1"/>
  <c r="W759" i="19" s="1"/>
  <c r="W104" i="101"/>
  <c r="W125" i="19" s="1"/>
  <c r="W760" i="19" s="1"/>
  <c r="W102" i="101"/>
  <c r="W123" i="19" s="1"/>
  <c r="W758" i="19" s="1"/>
  <c r="X55" i="100"/>
  <c r="Z50" i="100"/>
  <c r="Y54" i="100"/>
  <c r="I102" i="99"/>
  <c r="I107" i="19" s="1"/>
  <c r="I742" i="19" s="1"/>
  <c r="I105" i="99"/>
  <c r="I110" i="19" s="1"/>
  <c r="I745" i="19" s="1"/>
  <c r="I106" i="99"/>
  <c r="I111" i="19" s="1"/>
  <c r="I746" i="19" s="1"/>
  <c r="I103" i="99"/>
  <c r="I108" i="19" s="1"/>
  <c r="I743" i="19" s="1"/>
  <c r="I104" i="99"/>
  <c r="I109" i="19" s="1"/>
  <c r="I744" i="19" s="1"/>
  <c r="Y54" i="99"/>
  <c r="Z50" i="99"/>
  <c r="W103" i="99"/>
  <c r="W108" i="19" s="1"/>
  <c r="W743" i="19" s="1"/>
  <c r="W104" i="99"/>
  <c r="W109" i="19" s="1"/>
  <c r="W744" i="19" s="1"/>
  <c r="W102" i="99"/>
  <c r="W107" i="19" s="1"/>
  <c r="W742" i="19" s="1"/>
  <c r="W105" i="99"/>
  <c r="W110" i="19" s="1"/>
  <c r="W745" i="19" s="1"/>
  <c r="W106" i="99"/>
  <c r="W111" i="19" s="1"/>
  <c r="W746" i="19" s="1"/>
  <c r="X55" i="99"/>
  <c r="X101" i="98"/>
  <c r="X98" i="19" s="1"/>
  <c r="Z55" i="98"/>
  <c r="I101" i="98"/>
  <c r="I98" i="19" s="1"/>
  <c r="Y69" i="98"/>
  <c r="Y68" i="98" s="1"/>
  <c r="AA54" i="98"/>
  <c r="AB50" i="98"/>
  <c r="Y54" i="97"/>
  <c r="Z50" i="97"/>
  <c r="X55" i="97"/>
  <c r="W102" i="97"/>
  <c r="W91" i="19" s="1"/>
  <c r="W726" i="19" s="1"/>
  <c r="W105" i="97"/>
  <c r="W94" i="19" s="1"/>
  <c r="W729" i="19" s="1"/>
  <c r="W106" i="97"/>
  <c r="W95" i="19" s="1"/>
  <c r="W730" i="19" s="1"/>
  <c r="W103" i="97"/>
  <c r="W92" i="19" s="1"/>
  <c r="W727" i="19" s="1"/>
  <c r="W104" i="97"/>
  <c r="W93" i="19" s="1"/>
  <c r="W728" i="19" s="1"/>
  <c r="U101" i="96"/>
  <c r="U82" i="19" s="1"/>
  <c r="W55" i="96"/>
  <c r="I101" i="96"/>
  <c r="I82" i="19" s="1"/>
  <c r="V69" i="96"/>
  <c r="V68" i="96" s="1"/>
  <c r="X54" i="96"/>
  <c r="Y50" i="96"/>
  <c r="X54" i="95"/>
  <c r="Y50" i="95"/>
  <c r="U106" i="95"/>
  <c r="U79" i="19" s="1"/>
  <c r="U714" i="19" s="1"/>
  <c r="U103" i="95"/>
  <c r="U76" i="19" s="1"/>
  <c r="U711" i="19" s="1"/>
  <c r="U104" i="95"/>
  <c r="U77" i="19" s="1"/>
  <c r="U712" i="19" s="1"/>
  <c r="U102" i="95"/>
  <c r="U75" i="19" s="1"/>
  <c r="U710" i="19" s="1"/>
  <c r="U105" i="95"/>
  <c r="U78" i="19" s="1"/>
  <c r="U713" i="19" s="1"/>
  <c r="W55" i="95"/>
  <c r="U101" i="94"/>
  <c r="U66" i="19" s="1"/>
  <c r="W55" i="94"/>
  <c r="X54" i="94"/>
  <c r="Y50" i="94"/>
  <c r="U102" i="93"/>
  <c r="U59" i="19" s="1"/>
  <c r="U694" i="19" s="1"/>
  <c r="U105" i="93"/>
  <c r="U62" i="19" s="1"/>
  <c r="U697" i="19" s="1"/>
  <c r="U106" i="93"/>
  <c r="U63" i="19" s="1"/>
  <c r="U698" i="19" s="1"/>
  <c r="U103" i="93"/>
  <c r="U60" i="19" s="1"/>
  <c r="U695" i="19" s="1"/>
  <c r="U104" i="93"/>
  <c r="U61" i="19" s="1"/>
  <c r="U696" i="19" s="1"/>
  <c r="X54" i="93"/>
  <c r="Y50" i="93"/>
  <c r="W55" i="93"/>
  <c r="B16" i="92"/>
  <c r="B17" i="92" s="1"/>
  <c r="B16" i="89"/>
  <c r="B17" i="89" s="1"/>
  <c r="H14" i="89" s="1"/>
  <c r="U101" i="92"/>
  <c r="U50" i="19" s="1"/>
  <c r="Y50" i="92"/>
  <c r="Y58" i="92" s="1"/>
  <c r="X54" i="92"/>
  <c r="W55" i="92"/>
  <c r="I101" i="92"/>
  <c r="I50" i="19" s="1"/>
  <c r="S50" i="89"/>
  <c r="S58" i="89" s="1"/>
  <c r="D65" i="14"/>
  <c r="D83" i="162" l="1"/>
  <c r="D84" i="162" s="1"/>
  <c r="Z50" i="122"/>
  <c r="Y54" i="122"/>
  <c r="Y55" i="122" s="1"/>
  <c r="Y58" i="122"/>
  <c r="W286" i="19"/>
  <c r="W921" i="19" s="1"/>
  <c r="W294" i="19"/>
  <c r="W929" i="19" s="1"/>
  <c r="K285" i="19"/>
  <c r="K920" i="19" s="1"/>
  <c r="K293" i="19"/>
  <c r="K928" i="19" s="1"/>
  <c r="K287" i="19"/>
  <c r="K922" i="19" s="1"/>
  <c r="K295" i="19"/>
  <c r="K930" i="19" s="1"/>
  <c r="W288" i="19"/>
  <c r="W923" i="19" s="1"/>
  <c r="W296" i="19"/>
  <c r="W931" i="19" s="1"/>
  <c r="W289" i="19"/>
  <c r="W924" i="19" s="1"/>
  <c r="W297" i="19"/>
  <c r="W932" i="19" s="1"/>
  <c r="K286" i="19"/>
  <c r="K921" i="19" s="1"/>
  <c r="K294" i="19"/>
  <c r="K929" i="19" s="1"/>
  <c r="K288" i="19"/>
  <c r="K923" i="19" s="1"/>
  <c r="K296" i="19"/>
  <c r="K931" i="19" s="1"/>
  <c r="K289" i="19"/>
  <c r="K924" i="19" s="1"/>
  <c r="K297" i="19"/>
  <c r="K932" i="19" s="1"/>
  <c r="W287" i="19"/>
  <c r="W922" i="19" s="1"/>
  <c r="W295" i="19"/>
  <c r="W930" i="19" s="1"/>
  <c r="W285" i="19"/>
  <c r="W920" i="19" s="1"/>
  <c r="W293" i="19"/>
  <c r="W928" i="19" s="1"/>
  <c r="K270" i="19"/>
  <c r="K905" i="19" s="1"/>
  <c r="K278" i="19"/>
  <c r="K913" i="19" s="1"/>
  <c r="K272" i="19"/>
  <c r="K907" i="19" s="1"/>
  <c r="K280" i="19"/>
  <c r="K915" i="19" s="1"/>
  <c r="K273" i="19"/>
  <c r="K908" i="19" s="1"/>
  <c r="K281" i="19"/>
  <c r="K916" i="19" s="1"/>
  <c r="W271" i="19"/>
  <c r="W906" i="19" s="1"/>
  <c r="W279" i="19"/>
  <c r="W914" i="19" s="1"/>
  <c r="W269" i="19"/>
  <c r="W904" i="19" s="1"/>
  <c r="W277" i="19"/>
  <c r="W912" i="19" s="1"/>
  <c r="K269" i="19"/>
  <c r="K904" i="19" s="1"/>
  <c r="K277" i="19"/>
  <c r="K912" i="19" s="1"/>
  <c r="W270" i="19"/>
  <c r="W905" i="19" s="1"/>
  <c r="W278" i="19"/>
  <c r="W913" i="19" s="1"/>
  <c r="W272" i="19"/>
  <c r="W907" i="19" s="1"/>
  <c r="W280" i="19"/>
  <c r="W915" i="19" s="1"/>
  <c r="K271" i="19"/>
  <c r="K906" i="19" s="1"/>
  <c r="K279" i="19"/>
  <c r="K914" i="19" s="1"/>
  <c r="W273" i="19"/>
  <c r="W908" i="19" s="1"/>
  <c r="W281" i="19"/>
  <c r="W916" i="19" s="1"/>
  <c r="K255" i="19"/>
  <c r="K890" i="19" s="1"/>
  <c r="K263" i="19"/>
  <c r="K898" i="19" s="1"/>
  <c r="K253" i="19"/>
  <c r="K888" i="19" s="1"/>
  <c r="K261" i="19"/>
  <c r="K896" i="19" s="1"/>
  <c r="W254" i="19"/>
  <c r="W889" i="19" s="1"/>
  <c r="W262" i="19"/>
  <c r="W897" i="19" s="1"/>
  <c r="W257" i="19"/>
  <c r="W892" i="19" s="1"/>
  <c r="W265" i="19"/>
  <c r="W900" i="19" s="1"/>
  <c r="K254" i="19"/>
  <c r="K889" i="19" s="1"/>
  <c r="K262" i="19"/>
  <c r="K897" i="19" s="1"/>
  <c r="W256" i="19"/>
  <c r="W891" i="19" s="1"/>
  <c r="W264" i="19"/>
  <c r="W899" i="19" s="1"/>
  <c r="K256" i="19"/>
  <c r="K891" i="19" s="1"/>
  <c r="K264" i="19"/>
  <c r="K899" i="19" s="1"/>
  <c r="K257" i="19"/>
  <c r="K892" i="19" s="1"/>
  <c r="K265" i="19"/>
  <c r="K900" i="19" s="1"/>
  <c r="W255" i="19"/>
  <c r="W890" i="19" s="1"/>
  <c r="W263" i="19"/>
  <c r="W898" i="19" s="1"/>
  <c r="W253" i="19"/>
  <c r="W888" i="19" s="1"/>
  <c r="W261" i="19"/>
  <c r="W896" i="19" s="1"/>
  <c r="K240" i="19"/>
  <c r="K875" i="19" s="1"/>
  <c r="K248" i="19"/>
  <c r="K883" i="19" s="1"/>
  <c r="K241" i="19"/>
  <c r="K876" i="19" s="1"/>
  <c r="K249" i="19"/>
  <c r="K884" i="19" s="1"/>
  <c r="W239" i="19"/>
  <c r="W874" i="19" s="1"/>
  <c r="W247" i="19"/>
  <c r="W882" i="19" s="1"/>
  <c r="W237" i="19"/>
  <c r="W872" i="19" s="1"/>
  <c r="W245" i="19"/>
  <c r="W880" i="19" s="1"/>
  <c r="K237" i="19"/>
  <c r="K872" i="19" s="1"/>
  <c r="K245" i="19"/>
  <c r="K880" i="19" s="1"/>
  <c r="W238" i="19"/>
  <c r="W873" i="19" s="1"/>
  <c r="W246" i="19"/>
  <c r="W881" i="19" s="1"/>
  <c r="K238" i="19"/>
  <c r="K873" i="19" s="1"/>
  <c r="K246" i="19"/>
  <c r="K881" i="19" s="1"/>
  <c r="W240" i="19"/>
  <c r="W875" i="19" s="1"/>
  <c r="W248" i="19"/>
  <c r="W883" i="19" s="1"/>
  <c r="K239" i="19"/>
  <c r="K874" i="19" s="1"/>
  <c r="K247" i="19"/>
  <c r="K882" i="19" s="1"/>
  <c r="W241" i="19"/>
  <c r="W876" i="19" s="1"/>
  <c r="W249" i="19"/>
  <c r="W884" i="19" s="1"/>
  <c r="O90" i="133"/>
  <c r="N90" i="133"/>
  <c r="L90" i="133"/>
  <c r="K90" i="133"/>
  <c r="J90" i="133"/>
  <c r="M90" i="133"/>
  <c r="N90" i="158"/>
  <c r="M90" i="158"/>
  <c r="K90" i="158"/>
  <c r="L90" i="158"/>
  <c r="O90" i="158"/>
  <c r="J90" i="158"/>
  <c r="O90" i="146"/>
  <c r="N90" i="146"/>
  <c r="M90" i="146"/>
  <c r="K90" i="146"/>
  <c r="J90" i="146"/>
  <c r="L90" i="146"/>
  <c r="O90" i="97"/>
  <c r="J90" i="97"/>
  <c r="L90" i="97"/>
  <c r="M90" i="97"/>
  <c r="N90" i="97"/>
  <c r="K90" i="97"/>
  <c r="J90" i="121"/>
  <c r="O90" i="121"/>
  <c r="N90" i="121"/>
  <c r="M90" i="121"/>
  <c r="L90" i="121"/>
  <c r="K90" i="121"/>
  <c r="O90" i="105"/>
  <c r="M90" i="105"/>
  <c r="L90" i="105"/>
  <c r="N90" i="105"/>
  <c r="K90" i="105"/>
  <c r="J90" i="105"/>
  <c r="J80" i="137"/>
  <c r="J81" i="137" s="1"/>
  <c r="J93" i="137"/>
  <c r="K89" i="137" s="1"/>
  <c r="J69" i="137"/>
  <c r="J68" i="137" s="1"/>
  <c r="J70" i="137"/>
  <c r="J72" i="137" s="1"/>
  <c r="D83" i="106"/>
  <c r="D84" i="106" s="1"/>
  <c r="X106" i="144"/>
  <c r="AB467" i="19" s="1"/>
  <c r="AB1102" i="19" s="1"/>
  <c r="X106" i="148"/>
  <c r="AB499" i="19" s="1"/>
  <c r="AB1134" i="19" s="1"/>
  <c r="X106" i="156"/>
  <c r="AC564" i="19" s="1"/>
  <c r="AC1199" i="19" s="1"/>
  <c r="D83" i="126"/>
  <c r="D103" i="126" s="1"/>
  <c r="F326" i="19" s="1"/>
  <c r="F961" i="19" s="1"/>
  <c r="D83" i="138"/>
  <c r="D84" i="138" s="1"/>
  <c r="X103" i="148"/>
  <c r="AB496" i="19" s="1"/>
  <c r="AB1131" i="19" s="1"/>
  <c r="X102" i="148"/>
  <c r="AB495" i="19" s="1"/>
  <c r="AB1130" i="19" s="1"/>
  <c r="X104" i="148"/>
  <c r="AB497" i="19" s="1"/>
  <c r="AB1132" i="19" s="1"/>
  <c r="X105" i="158"/>
  <c r="AC579" i="19" s="1"/>
  <c r="AC1214" i="19" s="1"/>
  <c r="D83" i="148"/>
  <c r="D101" i="148" s="1"/>
  <c r="H494" i="19" s="1"/>
  <c r="H1129" i="19" s="1"/>
  <c r="X104" i="158"/>
  <c r="AC578" i="19" s="1"/>
  <c r="AC1213" i="19" s="1"/>
  <c r="D83" i="160"/>
  <c r="D101" i="160" s="1"/>
  <c r="I591" i="19" s="1"/>
  <c r="I1226" i="19" s="1"/>
  <c r="X106" i="158"/>
  <c r="AC580" i="19" s="1"/>
  <c r="AC1215" i="19" s="1"/>
  <c r="D83" i="151"/>
  <c r="D106" i="151" s="1"/>
  <c r="H523" i="19" s="1"/>
  <c r="H1158" i="19" s="1"/>
  <c r="D83" i="163"/>
  <c r="D84" i="163" s="1"/>
  <c r="D83" i="150"/>
  <c r="D84" i="150" s="1"/>
  <c r="X102" i="158"/>
  <c r="AC576" i="19" s="1"/>
  <c r="AC1211" i="19" s="1"/>
  <c r="X105" i="144"/>
  <c r="AB466" i="19" s="1"/>
  <c r="AB1101" i="19" s="1"/>
  <c r="X102" i="144"/>
  <c r="AB463" i="19" s="1"/>
  <c r="AB1098" i="19" s="1"/>
  <c r="X104" i="144"/>
  <c r="AB465" i="19" s="1"/>
  <c r="AB1100" i="19" s="1"/>
  <c r="D83" i="125"/>
  <c r="D84" i="125" s="1"/>
  <c r="D83" i="139"/>
  <c r="D104" i="139" s="1"/>
  <c r="G424" i="19" s="1"/>
  <c r="G1059" i="19" s="1"/>
  <c r="G23" i="113"/>
  <c r="G23" i="134"/>
  <c r="I64" i="163"/>
  <c r="Z64" i="163"/>
  <c r="AF64" i="163"/>
  <c r="V64" i="163"/>
  <c r="AB64" i="163"/>
  <c r="R64" i="163"/>
  <c r="H64" i="163"/>
  <c r="AD64" i="163"/>
  <c r="T64" i="163"/>
  <c r="J64" i="163"/>
  <c r="P64" i="163"/>
  <c r="F64" i="163"/>
  <c r="L64" i="163"/>
  <c r="AC64" i="163"/>
  <c r="AE64" i="163"/>
  <c r="N64" i="163"/>
  <c r="AA64" i="163"/>
  <c r="U64" i="163"/>
  <c r="W64" i="163"/>
  <c r="AG64" i="163"/>
  <c r="S64" i="163"/>
  <c r="M64" i="163"/>
  <c r="O64" i="163"/>
  <c r="E64" i="163"/>
  <c r="X64" i="163"/>
  <c r="K64" i="163"/>
  <c r="G64" i="163"/>
  <c r="Y64" i="163"/>
  <c r="Q64" i="163"/>
  <c r="AH64" i="163"/>
  <c r="AG64" i="138"/>
  <c r="W64" i="138"/>
  <c r="AC64" i="138"/>
  <c r="V64" i="138"/>
  <c r="AF64" i="138"/>
  <c r="AH64" i="138"/>
  <c r="AB64" i="138"/>
  <c r="AD64" i="138"/>
  <c r="Q64" i="138"/>
  <c r="G64" i="138"/>
  <c r="M64" i="138"/>
  <c r="F64" i="138"/>
  <c r="P64" i="138"/>
  <c r="R64" i="138"/>
  <c r="L64" i="138"/>
  <c r="N64" i="138"/>
  <c r="X64" i="138"/>
  <c r="Z64" i="138"/>
  <c r="T64" i="138"/>
  <c r="Y64" i="138"/>
  <c r="AE64" i="138"/>
  <c r="U64" i="138"/>
  <c r="AA64" i="138"/>
  <c r="S64" i="138"/>
  <c r="K64" i="138"/>
  <c r="J64" i="138"/>
  <c r="I64" i="138"/>
  <c r="E64" i="138"/>
  <c r="H64" i="138"/>
  <c r="O64" i="138"/>
  <c r="K64" i="148"/>
  <c r="U64" i="148"/>
  <c r="W64" i="148"/>
  <c r="E64" i="148"/>
  <c r="L64" i="148"/>
  <c r="I64" i="148"/>
  <c r="O64" i="148"/>
  <c r="AH64" i="148"/>
  <c r="AG64" i="148"/>
  <c r="G64" i="148"/>
  <c r="Q64" i="148"/>
  <c r="S64" i="148"/>
  <c r="X64" i="148"/>
  <c r="V64" i="148"/>
  <c r="T64" i="148"/>
  <c r="R64" i="148"/>
  <c r="AF64" i="148"/>
  <c r="AD64" i="148"/>
  <c r="Y64" i="148"/>
  <c r="Z64" i="148"/>
  <c r="H64" i="148"/>
  <c r="F64" i="148"/>
  <c r="M64" i="148"/>
  <c r="J64" i="148"/>
  <c r="AA64" i="148"/>
  <c r="P64" i="148"/>
  <c r="AE64" i="148"/>
  <c r="N64" i="148"/>
  <c r="AC64" i="148"/>
  <c r="AB64" i="148"/>
  <c r="L64" i="150"/>
  <c r="Q64" i="150"/>
  <c r="W64" i="150"/>
  <c r="AD64" i="150"/>
  <c r="H64" i="150"/>
  <c r="N64" i="150"/>
  <c r="AA64" i="150"/>
  <c r="F64" i="150"/>
  <c r="AG64" i="150"/>
  <c r="X64" i="150"/>
  <c r="AB64" i="150"/>
  <c r="AH64" i="150"/>
  <c r="J64" i="150"/>
  <c r="G64" i="150"/>
  <c r="K64" i="150"/>
  <c r="I64" i="150"/>
  <c r="T64" i="150"/>
  <c r="E64" i="150"/>
  <c r="P64" i="150"/>
  <c r="O64" i="150"/>
  <c r="AF64" i="150"/>
  <c r="Z64" i="150"/>
  <c r="S64" i="150"/>
  <c r="U64" i="150"/>
  <c r="AC64" i="150"/>
  <c r="AE64" i="150"/>
  <c r="Y64" i="150"/>
  <c r="V64" i="150"/>
  <c r="R64" i="150"/>
  <c r="M64" i="150"/>
  <c r="H64" i="102"/>
  <c r="U64" i="102"/>
  <c r="O64" i="102"/>
  <c r="Q64" i="102"/>
  <c r="K64" i="102"/>
  <c r="M64" i="102"/>
  <c r="G64" i="102"/>
  <c r="AE64" i="102"/>
  <c r="Y64" i="102"/>
  <c r="S64" i="102"/>
  <c r="E64" i="102"/>
  <c r="Z64" i="102"/>
  <c r="AF64" i="102"/>
  <c r="V64" i="102"/>
  <c r="AB64" i="102"/>
  <c r="AH64" i="102"/>
  <c r="X64" i="102"/>
  <c r="AA64" i="102"/>
  <c r="AC64" i="102"/>
  <c r="I64" i="102"/>
  <c r="AD64" i="102"/>
  <c r="T64" i="102"/>
  <c r="J64" i="102"/>
  <c r="P64" i="102"/>
  <c r="F64" i="102"/>
  <c r="L64" i="102"/>
  <c r="R64" i="102"/>
  <c r="N64" i="102"/>
  <c r="AG64" i="102"/>
  <c r="W64" i="102"/>
  <c r="V64" i="162"/>
  <c r="AB64" i="162"/>
  <c r="U64" i="162"/>
  <c r="S64" i="162"/>
  <c r="N64" i="162"/>
  <c r="O64" i="162"/>
  <c r="J64" i="162"/>
  <c r="P64" i="162"/>
  <c r="F64" i="162"/>
  <c r="L64" i="162"/>
  <c r="E64" i="162"/>
  <c r="AE64" i="162"/>
  <c r="AG64" i="162"/>
  <c r="AA64" i="162"/>
  <c r="AC64" i="162"/>
  <c r="K64" i="162"/>
  <c r="Y64" i="162"/>
  <c r="AH64" i="162"/>
  <c r="X64" i="162"/>
  <c r="W64" i="162"/>
  <c r="Q64" i="162"/>
  <c r="G64" i="162"/>
  <c r="M64" i="162"/>
  <c r="AD64" i="162"/>
  <c r="H64" i="162"/>
  <c r="I64" i="162"/>
  <c r="T64" i="162"/>
  <c r="AF64" i="162"/>
  <c r="R64" i="162"/>
  <c r="Z64" i="162"/>
  <c r="T64" i="160"/>
  <c r="N64" i="160"/>
  <c r="P64" i="160"/>
  <c r="AC64" i="160"/>
  <c r="AE64" i="160"/>
  <c r="Y64" i="160"/>
  <c r="E64" i="160"/>
  <c r="R64" i="160"/>
  <c r="W64" i="160"/>
  <c r="AG64" i="160"/>
  <c r="S64" i="160"/>
  <c r="M64" i="160"/>
  <c r="O64" i="160"/>
  <c r="I64" i="160"/>
  <c r="H64" i="160"/>
  <c r="U64" i="160"/>
  <c r="G64" i="160"/>
  <c r="Q64" i="160"/>
  <c r="Z64" i="160"/>
  <c r="AB64" i="160"/>
  <c r="V64" i="160"/>
  <c r="X64" i="160"/>
  <c r="AH64" i="160"/>
  <c r="J64" i="160"/>
  <c r="AA64" i="160"/>
  <c r="K64" i="160"/>
  <c r="L64" i="160"/>
  <c r="AF64" i="160"/>
  <c r="AD64" i="160"/>
  <c r="F64" i="160"/>
  <c r="Z58" i="101"/>
  <c r="Z57" i="101"/>
  <c r="Z58" i="104"/>
  <c r="Y58" i="106"/>
  <c r="Y58" i="107"/>
  <c r="Y58" i="109"/>
  <c r="Y58" i="112"/>
  <c r="Y58" i="141"/>
  <c r="Y58" i="149"/>
  <c r="N64" i="109"/>
  <c r="U64" i="109"/>
  <c r="AC64" i="109"/>
  <c r="E64" i="109"/>
  <c r="M64" i="109"/>
  <c r="T64" i="109"/>
  <c r="AB64" i="109"/>
  <c r="AE64" i="109"/>
  <c r="J64" i="109"/>
  <c r="Q64" i="109"/>
  <c r="Y64" i="109"/>
  <c r="AF64" i="109"/>
  <c r="I64" i="109"/>
  <c r="P64" i="109"/>
  <c r="X64" i="109"/>
  <c r="H64" i="109"/>
  <c r="L64" i="109"/>
  <c r="S64" i="109"/>
  <c r="V64" i="109"/>
  <c r="F64" i="109"/>
  <c r="O64" i="109"/>
  <c r="AH64" i="109"/>
  <c r="R64" i="109"/>
  <c r="AG64" i="109"/>
  <c r="AA64" i="109"/>
  <c r="K64" i="109"/>
  <c r="AD64" i="109"/>
  <c r="W64" i="109"/>
  <c r="G64" i="109"/>
  <c r="Z64" i="109"/>
  <c r="H14" i="143"/>
  <c r="G20" i="143"/>
  <c r="D74" i="143"/>
  <c r="G29" i="143"/>
  <c r="G31" i="143" s="1"/>
  <c r="D74" i="116"/>
  <c r="H14" i="116"/>
  <c r="G20" i="116"/>
  <c r="G29" i="116"/>
  <c r="G31" i="116" s="1"/>
  <c r="G90" i="146"/>
  <c r="E89" i="146"/>
  <c r="F90" i="146"/>
  <c r="D79" i="146"/>
  <c r="D81" i="146" s="1"/>
  <c r="E90" i="146"/>
  <c r="H90" i="146"/>
  <c r="I90" i="146"/>
  <c r="W64" i="151"/>
  <c r="F64" i="151"/>
  <c r="H64" i="151"/>
  <c r="AA64" i="151"/>
  <c r="X64" i="151"/>
  <c r="J64" i="151"/>
  <c r="AH64" i="151"/>
  <c r="AF64" i="151"/>
  <c r="U64" i="151"/>
  <c r="AC64" i="151"/>
  <c r="V64" i="151"/>
  <c r="P64" i="151"/>
  <c r="E64" i="151"/>
  <c r="AD64" i="151"/>
  <c r="O64" i="151"/>
  <c r="I64" i="151"/>
  <c r="AE64" i="151"/>
  <c r="AB64" i="151"/>
  <c r="N64" i="151"/>
  <c r="G64" i="151"/>
  <c r="Q64" i="151"/>
  <c r="M64" i="151"/>
  <c r="L64" i="151"/>
  <c r="AG64" i="151"/>
  <c r="K64" i="151"/>
  <c r="Y64" i="151"/>
  <c r="R64" i="151"/>
  <c r="T64" i="151"/>
  <c r="Z64" i="151"/>
  <c r="S64" i="151"/>
  <c r="E92" i="126"/>
  <c r="E66" i="126" s="1"/>
  <c r="Y58" i="94"/>
  <c r="Y58" i="103"/>
  <c r="Y58" i="93"/>
  <c r="Z58" i="99"/>
  <c r="Z58" i="110"/>
  <c r="Y58" i="111"/>
  <c r="Y58" i="116"/>
  <c r="Z58" i="118"/>
  <c r="Y58" i="120"/>
  <c r="Z58" i="140"/>
  <c r="Y58" i="151"/>
  <c r="Z58" i="152"/>
  <c r="Y58" i="154"/>
  <c r="X104" i="156"/>
  <c r="AC562" i="19" s="1"/>
  <c r="AC1197" i="19" s="1"/>
  <c r="Y58" i="157"/>
  <c r="Z58" i="160"/>
  <c r="G22" i="133"/>
  <c r="G23" i="133" s="1"/>
  <c r="D75" i="133"/>
  <c r="D77" i="133" s="1"/>
  <c r="AD64" i="99"/>
  <c r="AB64" i="99"/>
  <c r="Z64" i="99"/>
  <c r="X64" i="99"/>
  <c r="V64" i="99"/>
  <c r="T64" i="99"/>
  <c r="R64" i="99"/>
  <c r="P64" i="99"/>
  <c r="O64" i="99"/>
  <c r="AH64" i="99"/>
  <c r="N64" i="99"/>
  <c r="L64" i="99"/>
  <c r="J64" i="99"/>
  <c r="H64" i="99"/>
  <c r="F64" i="99"/>
  <c r="W64" i="99"/>
  <c r="Y64" i="99"/>
  <c r="S64" i="99"/>
  <c r="K64" i="99"/>
  <c r="U64" i="99"/>
  <c r="AE64" i="99"/>
  <c r="AG64" i="99"/>
  <c r="AA64" i="99"/>
  <c r="AC64" i="99"/>
  <c r="G64" i="99"/>
  <c r="I64" i="99"/>
  <c r="E64" i="99"/>
  <c r="Q64" i="99"/>
  <c r="M64" i="99"/>
  <c r="AF64" i="99"/>
  <c r="H14" i="96"/>
  <c r="G22" i="96" s="1"/>
  <c r="D74" i="96"/>
  <c r="D77" i="96" s="1"/>
  <c r="G20" i="96"/>
  <c r="G29" i="96"/>
  <c r="G31" i="96" s="1"/>
  <c r="G20" i="103"/>
  <c r="G29" i="103"/>
  <c r="G31" i="103" s="1"/>
  <c r="N90" i="103" s="1"/>
  <c r="H14" i="103"/>
  <c r="D74" i="103"/>
  <c r="G23" i="122"/>
  <c r="X64" i="122" s="1"/>
  <c r="E92" i="109"/>
  <c r="E66" i="109" s="1"/>
  <c r="G20" i="152"/>
  <c r="H14" i="152"/>
  <c r="D74" i="152"/>
  <c r="G29" i="152"/>
  <c r="G31" i="152" s="1"/>
  <c r="N90" i="152" s="1"/>
  <c r="D102" i="107"/>
  <c r="E212" i="19" s="1"/>
  <c r="E847" i="19" s="1"/>
  <c r="D103" i="107"/>
  <c r="E213" i="19" s="1"/>
  <c r="E848" i="19" s="1"/>
  <c r="D106" i="107"/>
  <c r="E216" i="19" s="1"/>
  <c r="E851" i="19" s="1"/>
  <c r="D104" i="107"/>
  <c r="E214" i="19" s="1"/>
  <c r="E849" i="19" s="1"/>
  <c r="D84" i="107"/>
  <c r="D105" i="107"/>
  <c r="E215" i="19" s="1"/>
  <c r="E850" i="19" s="1"/>
  <c r="Y58" i="146"/>
  <c r="Y57" i="146"/>
  <c r="Y54" i="146"/>
  <c r="Y55" i="146" s="1"/>
  <c r="Z50" i="146"/>
  <c r="E92" i="123"/>
  <c r="E66" i="123" s="1"/>
  <c r="D103" i="136"/>
  <c r="G407" i="19" s="1"/>
  <c r="G1042" i="19" s="1"/>
  <c r="D84" i="136"/>
  <c r="D106" i="136"/>
  <c r="G410" i="19" s="1"/>
  <c r="G1045" i="19" s="1"/>
  <c r="D105" i="136"/>
  <c r="G409" i="19" s="1"/>
  <c r="G1044" i="19" s="1"/>
  <c r="D104" i="136"/>
  <c r="G408" i="19" s="1"/>
  <c r="G1043" i="19" s="1"/>
  <c r="D102" i="136"/>
  <c r="G406" i="19" s="1"/>
  <c r="G1041" i="19" s="1"/>
  <c r="E92" i="160"/>
  <c r="E66" i="160" s="1"/>
  <c r="D105" i="124"/>
  <c r="F312" i="19" s="1"/>
  <c r="F947" i="19" s="1"/>
  <c r="D84" i="124"/>
  <c r="D102" i="124"/>
  <c r="F309" i="19" s="1"/>
  <c r="F944" i="19" s="1"/>
  <c r="D104" i="124"/>
  <c r="F311" i="19" s="1"/>
  <c r="F946" i="19" s="1"/>
  <c r="D103" i="124"/>
  <c r="F310" i="19" s="1"/>
  <c r="F945" i="19" s="1"/>
  <c r="D106" i="124"/>
  <c r="F313" i="19" s="1"/>
  <c r="F948" i="19" s="1"/>
  <c r="G20" i="104"/>
  <c r="G29" i="104"/>
  <c r="G31" i="104" s="1"/>
  <c r="H14" i="104"/>
  <c r="D74" i="104"/>
  <c r="G29" i="114"/>
  <c r="G31" i="114" s="1"/>
  <c r="G20" i="114"/>
  <c r="H14" i="114"/>
  <c r="D74" i="114"/>
  <c r="H14" i="127"/>
  <c r="G20" i="127"/>
  <c r="D74" i="127"/>
  <c r="G29" i="127"/>
  <c r="G31" i="127" s="1"/>
  <c r="N90" i="127" s="1"/>
  <c r="M90" i="147"/>
  <c r="N90" i="147"/>
  <c r="E90" i="147"/>
  <c r="L90" i="147"/>
  <c r="E89" i="147"/>
  <c r="F90" i="147"/>
  <c r="K90" i="147"/>
  <c r="D79" i="147"/>
  <c r="D81" i="147" s="1"/>
  <c r="D83" i="147" s="1"/>
  <c r="G90" i="147"/>
  <c r="I90" i="147"/>
  <c r="H90" i="147"/>
  <c r="J90" i="147"/>
  <c r="G90" i="97"/>
  <c r="E90" i="97"/>
  <c r="D79" i="97"/>
  <c r="D81" i="97" s="1"/>
  <c r="H90" i="97"/>
  <c r="E89" i="97"/>
  <c r="F90" i="97"/>
  <c r="I90" i="97"/>
  <c r="E92" i="138"/>
  <c r="E66" i="138" s="1"/>
  <c r="E92" i="150"/>
  <c r="E66" i="150" s="1"/>
  <c r="L64" i="123"/>
  <c r="K64" i="123"/>
  <c r="S64" i="123"/>
  <c r="AH64" i="123"/>
  <c r="X64" i="123"/>
  <c r="P64" i="123"/>
  <c r="H64" i="123"/>
  <c r="W64" i="123"/>
  <c r="I64" i="123"/>
  <c r="AF64" i="123"/>
  <c r="V64" i="123"/>
  <c r="F64" i="123"/>
  <c r="AG64" i="123"/>
  <c r="Q64" i="123"/>
  <c r="N64" i="123"/>
  <c r="U64" i="123"/>
  <c r="AE64" i="123"/>
  <c r="G64" i="123"/>
  <c r="O64" i="123"/>
  <c r="AD64" i="123"/>
  <c r="T64" i="123"/>
  <c r="AB64" i="123"/>
  <c r="AA64" i="123"/>
  <c r="AC64" i="123"/>
  <c r="E64" i="123"/>
  <c r="M64" i="123"/>
  <c r="Z64" i="123"/>
  <c r="R64" i="123"/>
  <c r="J64" i="123"/>
  <c r="Y64" i="123"/>
  <c r="R64" i="126"/>
  <c r="AB64" i="126"/>
  <c r="Z64" i="126"/>
  <c r="K64" i="126"/>
  <c r="S64" i="126"/>
  <c r="AA64" i="126"/>
  <c r="H64" i="126"/>
  <c r="AD64" i="126"/>
  <c r="I64" i="126"/>
  <c r="Q64" i="126"/>
  <c r="N64" i="126"/>
  <c r="AH64" i="126"/>
  <c r="P64" i="126"/>
  <c r="AF64" i="126"/>
  <c r="Y64" i="126"/>
  <c r="AG64" i="126"/>
  <c r="F64" i="126"/>
  <c r="X64" i="126"/>
  <c r="V64" i="126"/>
  <c r="O64" i="126"/>
  <c r="G64" i="126"/>
  <c r="AE64" i="126"/>
  <c r="W64" i="126"/>
  <c r="L64" i="126"/>
  <c r="T64" i="126"/>
  <c r="E64" i="126"/>
  <c r="M64" i="126"/>
  <c r="U64" i="126"/>
  <c r="AC64" i="126"/>
  <c r="J64" i="126"/>
  <c r="G29" i="119"/>
  <c r="G31" i="119" s="1"/>
  <c r="G20" i="119"/>
  <c r="D74" i="119"/>
  <c r="H14" i="119"/>
  <c r="X102" i="162"/>
  <c r="AC608" i="19" s="1"/>
  <c r="AC1243" i="19" s="1"/>
  <c r="X105" i="162"/>
  <c r="AC611" i="19" s="1"/>
  <c r="AC1246" i="19" s="1"/>
  <c r="X103" i="162"/>
  <c r="AC609" i="19" s="1"/>
  <c r="AC1244" i="19" s="1"/>
  <c r="X106" i="162"/>
  <c r="AC612" i="19" s="1"/>
  <c r="AC1247" i="19" s="1"/>
  <c r="X104" i="162"/>
  <c r="AC610" i="19" s="1"/>
  <c r="AC1245" i="19" s="1"/>
  <c r="U64" i="135"/>
  <c r="AB64" i="135"/>
  <c r="E64" i="135"/>
  <c r="L64" i="135"/>
  <c r="T64" i="135"/>
  <c r="J64" i="135"/>
  <c r="Q64" i="135"/>
  <c r="AA64" i="135"/>
  <c r="K64" i="135"/>
  <c r="Z64" i="135"/>
  <c r="H64" i="135"/>
  <c r="AH64" i="135"/>
  <c r="R64" i="135"/>
  <c r="AG64" i="135"/>
  <c r="O64" i="135"/>
  <c r="Y64" i="135"/>
  <c r="AF64" i="135"/>
  <c r="I64" i="135"/>
  <c r="P64" i="135"/>
  <c r="X64" i="135"/>
  <c r="AE64" i="135"/>
  <c r="F64" i="135"/>
  <c r="M64" i="135"/>
  <c r="W64" i="135"/>
  <c r="AD64" i="135"/>
  <c r="G64" i="135"/>
  <c r="N64" i="135"/>
  <c r="V64" i="135"/>
  <c r="AC64" i="135"/>
  <c r="S64" i="135"/>
  <c r="E89" i="105"/>
  <c r="I90" i="105"/>
  <c r="H90" i="105"/>
  <c r="D79" i="105"/>
  <c r="D81" i="105" s="1"/>
  <c r="E90" i="105"/>
  <c r="G90" i="105"/>
  <c r="F90" i="105"/>
  <c r="E92" i="99"/>
  <c r="E66" i="99" s="1"/>
  <c r="H14" i="130"/>
  <c r="D74" i="130"/>
  <c r="G20" i="130"/>
  <c r="G29" i="130"/>
  <c r="G31" i="130" s="1"/>
  <c r="AB58" i="98"/>
  <c r="AB57" i="98"/>
  <c r="Y58" i="102"/>
  <c r="Y57" i="102"/>
  <c r="Z58" i="142"/>
  <c r="H90" i="133"/>
  <c r="F90" i="133"/>
  <c r="E90" i="133"/>
  <c r="E89" i="133"/>
  <c r="G90" i="133"/>
  <c r="D79" i="133"/>
  <c r="D81" i="133" s="1"/>
  <c r="I90" i="133"/>
  <c r="D106" i="161"/>
  <c r="I604" i="19" s="1"/>
  <c r="I1239" i="19" s="1"/>
  <c r="D104" i="161"/>
  <c r="I602" i="19" s="1"/>
  <c r="I1237" i="19" s="1"/>
  <c r="D84" i="161"/>
  <c r="D105" i="161"/>
  <c r="I603" i="19" s="1"/>
  <c r="I1238" i="19" s="1"/>
  <c r="D103" i="161"/>
  <c r="I601" i="19" s="1"/>
  <c r="I1236" i="19" s="1"/>
  <c r="D102" i="161"/>
  <c r="I600" i="19" s="1"/>
  <c r="I1235" i="19" s="1"/>
  <c r="H14" i="145"/>
  <c r="G22" i="145" s="1"/>
  <c r="G20" i="145"/>
  <c r="D74" i="145"/>
  <c r="D77" i="145" s="1"/>
  <c r="G29" i="145"/>
  <c r="G31" i="145" s="1"/>
  <c r="K90" i="98"/>
  <c r="D79" i="98"/>
  <c r="D81" i="98" s="1"/>
  <c r="D83" i="98" s="1"/>
  <c r="H90" i="98"/>
  <c r="N90" i="98"/>
  <c r="J90" i="98"/>
  <c r="E89" i="98"/>
  <c r="I90" i="98"/>
  <c r="F90" i="98"/>
  <c r="M90" i="98"/>
  <c r="L90" i="98"/>
  <c r="G90" i="98"/>
  <c r="E90" i="98"/>
  <c r="Y58" i="95"/>
  <c r="Y57" i="95"/>
  <c r="Y58" i="108"/>
  <c r="Z58" i="97"/>
  <c r="Z57" i="97"/>
  <c r="Z58" i="100"/>
  <c r="Y58" i="96"/>
  <c r="Y57" i="96"/>
  <c r="Z58" i="105"/>
  <c r="Z58" i="114"/>
  <c r="Y58" i="115"/>
  <c r="Z58" i="117"/>
  <c r="Y58" i="123"/>
  <c r="Y58" i="124"/>
  <c r="Z58" i="126"/>
  <c r="Y58" i="127"/>
  <c r="Y58" i="133"/>
  <c r="Y58" i="136"/>
  <c r="Z58" i="138"/>
  <c r="Y58" i="143"/>
  <c r="Y58" i="147"/>
  <c r="Y57" i="147"/>
  <c r="Z58" i="155"/>
  <c r="X102" i="156"/>
  <c r="AC560" i="19" s="1"/>
  <c r="AC1195" i="19" s="1"/>
  <c r="Y58" i="161"/>
  <c r="I64" i="106"/>
  <c r="AD64" i="106"/>
  <c r="V64" i="106"/>
  <c r="N64" i="106"/>
  <c r="F64" i="106"/>
  <c r="AC64" i="106"/>
  <c r="U64" i="106"/>
  <c r="M64" i="106"/>
  <c r="E64" i="106"/>
  <c r="Z64" i="106"/>
  <c r="R64" i="106"/>
  <c r="J64" i="106"/>
  <c r="AG64" i="106"/>
  <c r="Y64" i="106"/>
  <c r="Q64" i="106"/>
  <c r="O64" i="106"/>
  <c r="AF64" i="106"/>
  <c r="P64" i="106"/>
  <c r="AA64" i="106"/>
  <c r="K64" i="106"/>
  <c r="AB64" i="106"/>
  <c r="L64" i="106"/>
  <c r="W64" i="106"/>
  <c r="G64" i="106"/>
  <c r="X64" i="106"/>
  <c r="H64" i="106"/>
  <c r="S64" i="106"/>
  <c r="AH64" i="106"/>
  <c r="T64" i="106"/>
  <c r="AE64" i="106"/>
  <c r="E92" i="139"/>
  <c r="E66" i="139" s="1"/>
  <c r="N90" i="159"/>
  <c r="D79" i="159"/>
  <c r="D81" i="159" s="1"/>
  <c r="D83" i="159" s="1"/>
  <c r="E90" i="159"/>
  <c r="M90" i="159"/>
  <c r="J90" i="159"/>
  <c r="H90" i="159"/>
  <c r="F90" i="159"/>
  <c r="L90" i="159"/>
  <c r="I90" i="159"/>
  <c r="K90" i="159"/>
  <c r="G90" i="159"/>
  <c r="E89" i="159"/>
  <c r="G22" i="121"/>
  <c r="G23" i="121" s="1"/>
  <c r="D75" i="121"/>
  <c r="D77" i="121" s="1"/>
  <c r="D83" i="109"/>
  <c r="E92" i="125"/>
  <c r="E66" i="125" s="1"/>
  <c r="G29" i="95"/>
  <c r="G31" i="95" s="1"/>
  <c r="G20" i="95"/>
  <c r="H14" i="95"/>
  <c r="D74" i="95"/>
  <c r="H14" i="110"/>
  <c r="G20" i="110"/>
  <c r="D74" i="110"/>
  <c r="G29" i="110"/>
  <c r="G31" i="110" s="1"/>
  <c r="E92" i="101"/>
  <c r="E66" i="101" s="1"/>
  <c r="D74" i="153"/>
  <c r="G29" i="153"/>
  <c r="G31" i="153" s="1"/>
  <c r="G20" i="153"/>
  <c r="H14" i="153"/>
  <c r="G22" i="146"/>
  <c r="G23" i="146" s="1"/>
  <c r="D75" i="146"/>
  <c r="D77" i="146" s="1"/>
  <c r="X104" i="146"/>
  <c r="AB481" i="19" s="1"/>
  <c r="AB1116" i="19" s="1"/>
  <c r="X105" i="146"/>
  <c r="AB482" i="19" s="1"/>
  <c r="AB1117" i="19" s="1"/>
  <c r="X103" i="146"/>
  <c r="AB480" i="19" s="1"/>
  <c r="AB1115" i="19" s="1"/>
  <c r="X102" i="146"/>
  <c r="AB479" i="19" s="1"/>
  <c r="AB1114" i="19" s="1"/>
  <c r="X106" i="146"/>
  <c r="AB483" i="19" s="1"/>
  <c r="AB1118" i="19" s="1"/>
  <c r="G22" i="158"/>
  <c r="G23" i="158" s="1"/>
  <c r="D75" i="158"/>
  <c r="D77" i="158" s="1"/>
  <c r="G64" i="108"/>
  <c r="E64" i="108"/>
  <c r="X64" i="108"/>
  <c r="AH64" i="108"/>
  <c r="N64" i="108"/>
  <c r="S64" i="108"/>
  <c r="Q64" i="108"/>
  <c r="AE64" i="108"/>
  <c r="AB64" i="108"/>
  <c r="P64" i="108"/>
  <c r="AA64" i="108"/>
  <c r="H64" i="108"/>
  <c r="K64" i="108"/>
  <c r="J64" i="108"/>
  <c r="Z64" i="108"/>
  <c r="AD64" i="108"/>
  <c r="F64" i="108"/>
  <c r="Y64" i="108"/>
  <c r="AG64" i="108"/>
  <c r="I64" i="108"/>
  <c r="U64" i="108"/>
  <c r="R64" i="108"/>
  <c r="AF64" i="108"/>
  <c r="T64" i="108"/>
  <c r="L64" i="108"/>
  <c r="W64" i="108"/>
  <c r="O64" i="108"/>
  <c r="V64" i="108"/>
  <c r="AC64" i="108"/>
  <c r="M64" i="108"/>
  <c r="G66" i="94"/>
  <c r="G91" i="94"/>
  <c r="H14" i="112"/>
  <c r="D74" i="112"/>
  <c r="G20" i="112"/>
  <c r="G29" i="112"/>
  <c r="G31" i="112" s="1"/>
  <c r="D74" i="111"/>
  <c r="D77" i="111" s="1"/>
  <c r="G29" i="111"/>
  <c r="G31" i="111" s="1"/>
  <c r="G20" i="111"/>
  <c r="G23" i="111" s="1"/>
  <c r="H14" i="128"/>
  <c r="G20" i="128"/>
  <c r="D74" i="128"/>
  <c r="G29" i="128"/>
  <c r="G31" i="128" s="1"/>
  <c r="E92" i="106"/>
  <c r="E66" i="106" s="1"/>
  <c r="E92" i="136"/>
  <c r="E66" i="136" s="1"/>
  <c r="N90" i="113"/>
  <c r="K90" i="113"/>
  <c r="I90" i="113"/>
  <c r="G90" i="113"/>
  <c r="J90" i="113"/>
  <c r="F90" i="113"/>
  <c r="M90" i="113"/>
  <c r="E90" i="113"/>
  <c r="L90" i="113"/>
  <c r="H90" i="113"/>
  <c r="E89" i="113"/>
  <c r="D79" i="113"/>
  <c r="D81" i="113" s="1"/>
  <c r="D83" i="113" s="1"/>
  <c r="Y58" i="144"/>
  <c r="Y54" i="144"/>
  <c r="Y55" i="144" s="1"/>
  <c r="Y106" i="144" s="1"/>
  <c r="AC467" i="19" s="1"/>
  <c r="AC1102" i="19" s="1"/>
  <c r="Z50" i="144"/>
  <c r="G20" i="117"/>
  <c r="H14" i="117"/>
  <c r="D74" i="117"/>
  <c r="G29" i="117"/>
  <c r="G31" i="117" s="1"/>
  <c r="D74" i="140"/>
  <c r="G20" i="140"/>
  <c r="G29" i="140"/>
  <c r="G31" i="140" s="1"/>
  <c r="N90" i="140" s="1"/>
  <c r="H14" i="140"/>
  <c r="E92" i="151"/>
  <c r="E66" i="151" s="1"/>
  <c r="D83" i="135"/>
  <c r="G20" i="129"/>
  <c r="G29" i="129"/>
  <c r="G31" i="129" s="1"/>
  <c r="H14" i="129"/>
  <c r="D74" i="129"/>
  <c r="Y58" i="148"/>
  <c r="Z50" i="148"/>
  <c r="Y54" i="148"/>
  <c r="Y55" i="148" s="1"/>
  <c r="Y105" i="148" s="1"/>
  <c r="AC498" i="19" s="1"/>
  <c r="AC1133" i="19" s="1"/>
  <c r="E92" i="161"/>
  <c r="E66" i="161" s="1"/>
  <c r="G64" i="101"/>
  <c r="U64" i="101"/>
  <c r="AD64" i="101"/>
  <c r="AB64" i="101"/>
  <c r="O64" i="101"/>
  <c r="K64" i="101"/>
  <c r="E64" i="101"/>
  <c r="Y64" i="101"/>
  <c r="N64" i="101"/>
  <c r="P64" i="101"/>
  <c r="AG64" i="101"/>
  <c r="X64" i="101"/>
  <c r="AA64" i="101"/>
  <c r="R64" i="101"/>
  <c r="AC64" i="101"/>
  <c r="H64" i="101"/>
  <c r="S64" i="101"/>
  <c r="W64" i="101"/>
  <c r="J64" i="101"/>
  <c r="T64" i="101"/>
  <c r="Z64" i="101"/>
  <c r="AF64" i="101"/>
  <c r="AE64" i="101"/>
  <c r="Q64" i="101"/>
  <c r="L64" i="101"/>
  <c r="F64" i="101"/>
  <c r="M64" i="101"/>
  <c r="V64" i="101"/>
  <c r="I64" i="101"/>
  <c r="AH64" i="101"/>
  <c r="X64" i="125"/>
  <c r="R64" i="125"/>
  <c r="AE64" i="125"/>
  <c r="AC64" i="125"/>
  <c r="AA64" i="125"/>
  <c r="Y64" i="125"/>
  <c r="W64" i="125"/>
  <c r="U64" i="125"/>
  <c r="H64" i="125"/>
  <c r="AG64" i="125"/>
  <c r="O64" i="125"/>
  <c r="M64" i="125"/>
  <c r="K64" i="125"/>
  <c r="I64" i="125"/>
  <c r="G64" i="125"/>
  <c r="E64" i="125"/>
  <c r="T64" i="125"/>
  <c r="P64" i="125"/>
  <c r="L64" i="125"/>
  <c r="S64" i="125"/>
  <c r="AD64" i="125"/>
  <c r="Z64" i="125"/>
  <c r="V64" i="125"/>
  <c r="Q64" i="125"/>
  <c r="AF64" i="125"/>
  <c r="AH64" i="125"/>
  <c r="N64" i="125"/>
  <c r="J64" i="125"/>
  <c r="F64" i="125"/>
  <c r="AB64" i="125"/>
  <c r="G29" i="154"/>
  <c r="G31" i="154" s="1"/>
  <c r="G20" i="154"/>
  <c r="H14" i="154"/>
  <c r="D74" i="154"/>
  <c r="H14" i="156"/>
  <c r="G20" i="156"/>
  <c r="D74" i="156"/>
  <c r="G29" i="156"/>
  <c r="G31" i="156" s="1"/>
  <c r="G22" i="97"/>
  <c r="G23" i="97" s="1"/>
  <c r="D75" i="97"/>
  <c r="D77" i="97" s="1"/>
  <c r="E92" i="148"/>
  <c r="E66" i="148" s="1"/>
  <c r="E92" i="149"/>
  <c r="E66" i="149" s="1"/>
  <c r="E92" i="162"/>
  <c r="E66" i="162" s="1"/>
  <c r="E92" i="124"/>
  <c r="E66" i="124" s="1"/>
  <c r="Y58" i="158"/>
  <c r="Z50" i="158"/>
  <c r="Y54" i="158"/>
  <c r="Y55" i="158" s="1"/>
  <c r="Y106" i="158" s="1"/>
  <c r="AD580" i="19" s="1"/>
  <c r="AD1215" i="19" s="1"/>
  <c r="D83" i="108"/>
  <c r="H14" i="118"/>
  <c r="G20" i="118"/>
  <c r="D74" i="118"/>
  <c r="G29" i="118"/>
  <c r="G31" i="118" s="1"/>
  <c r="H14" i="141"/>
  <c r="D74" i="141"/>
  <c r="G29" i="141"/>
  <c r="G31" i="141" s="1"/>
  <c r="G20" i="141"/>
  <c r="D103" i="100"/>
  <c r="D116" i="19" s="1"/>
  <c r="D106" i="100"/>
  <c r="D119" i="19" s="1"/>
  <c r="D102" i="100"/>
  <c r="D115" i="19" s="1"/>
  <c r="D84" i="100"/>
  <c r="D104" i="100"/>
  <c r="D117" i="19" s="1"/>
  <c r="D105" i="100"/>
  <c r="D118" i="19" s="1"/>
  <c r="E92" i="100"/>
  <c r="E66" i="100" s="1"/>
  <c r="E92" i="163"/>
  <c r="E66" i="163" s="1"/>
  <c r="H14" i="131"/>
  <c r="D74" i="131"/>
  <c r="G29" i="131"/>
  <c r="G31" i="131" s="1"/>
  <c r="G20" i="131"/>
  <c r="Y58" i="125"/>
  <c r="Y58" i="128"/>
  <c r="Y58" i="130"/>
  <c r="E90" i="121"/>
  <c r="I90" i="121"/>
  <c r="G90" i="121"/>
  <c r="F90" i="121"/>
  <c r="H90" i="121"/>
  <c r="E89" i="121"/>
  <c r="D79" i="121"/>
  <c r="D81" i="121" s="1"/>
  <c r="X64" i="139"/>
  <c r="AH64" i="139"/>
  <c r="T64" i="139"/>
  <c r="N64" i="139"/>
  <c r="P64" i="139"/>
  <c r="AG64" i="139"/>
  <c r="AE64" i="139"/>
  <c r="H64" i="139"/>
  <c r="R64" i="139"/>
  <c r="W64" i="139"/>
  <c r="U64" i="139"/>
  <c r="S64" i="139"/>
  <c r="Q64" i="139"/>
  <c r="O64" i="139"/>
  <c r="AC64" i="139"/>
  <c r="AA64" i="139"/>
  <c r="Y64" i="139"/>
  <c r="G64" i="139"/>
  <c r="E64" i="139"/>
  <c r="Z64" i="139"/>
  <c r="AB64" i="139"/>
  <c r="V64" i="139"/>
  <c r="M64" i="139"/>
  <c r="AF64" i="139"/>
  <c r="AD64" i="139"/>
  <c r="K64" i="139"/>
  <c r="J64" i="139"/>
  <c r="I64" i="139"/>
  <c r="L64" i="139"/>
  <c r="F64" i="139"/>
  <c r="Y58" i="121"/>
  <c r="Z50" i="121"/>
  <c r="Y54" i="121"/>
  <c r="Y55" i="121" s="1"/>
  <c r="Y58" i="113"/>
  <c r="Y58" i="119"/>
  <c r="Y58" i="129"/>
  <c r="Z58" i="131"/>
  <c r="Y58" i="134"/>
  <c r="Z58" i="135"/>
  <c r="Y58" i="137"/>
  <c r="Y57" i="137"/>
  <c r="Y58" i="139"/>
  <c r="Y58" i="145"/>
  <c r="Y58" i="150"/>
  <c r="Y58" i="153"/>
  <c r="X105" i="156"/>
  <c r="AC563" i="19" s="1"/>
  <c r="AC1198" i="19" s="1"/>
  <c r="Y58" i="159"/>
  <c r="Y58" i="163"/>
  <c r="E92" i="108"/>
  <c r="E66" i="108" s="1"/>
  <c r="D83" i="101"/>
  <c r="G20" i="142"/>
  <c r="G29" i="142"/>
  <c r="G31" i="142" s="1"/>
  <c r="H14" i="142"/>
  <c r="D74" i="142"/>
  <c r="H14" i="144"/>
  <c r="D74" i="144"/>
  <c r="G29" i="144"/>
  <c r="G31" i="144" s="1"/>
  <c r="G20" i="144"/>
  <c r="Y58" i="132"/>
  <c r="Y54" i="132"/>
  <c r="Y55" i="132" s="1"/>
  <c r="Z50" i="132"/>
  <c r="E90" i="122"/>
  <c r="J90" i="122"/>
  <c r="F90" i="122"/>
  <c r="M90" i="122"/>
  <c r="N90" i="122"/>
  <c r="I90" i="122"/>
  <c r="L90" i="122"/>
  <c r="K90" i="122"/>
  <c r="G90" i="122"/>
  <c r="H90" i="122"/>
  <c r="D79" i="122"/>
  <c r="D81" i="122" s="1"/>
  <c r="D83" i="122" s="1"/>
  <c r="E89" i="122"/>
  <c r="H14" i="115"/>
  <c r="D74" i="115"/>
  <c r="G29" i="115"/>
  <c r="G31" i="115" s="1"/>
  <c r="N90" i="115" s="1"/>
  <c r="G20" i="115"/>
  <c r="E92" i="135"/>
  <c r="E66" i="135" s="1"/>
  <c r="D104" i="149"/>
  <c r="H505" i="19" s="1"/>
  <c r="H1140" i="19" s="1"/>
  <c r="D103" i="149"/>
  <c r="H504" i="19" s="1"/>
  <c r="H1139" i="19" s="1"/>
  <c r="D105" i="149"/>
  <c r="H506" i="19" s="1"/>
  <c r="H1141" i="19" s="1"/>
  <c r="D84" i="149"/>
  <c r="D102" i="149"/>
  <c r="H503" i="19" s="1"/>
  <c r="H1138" i="19" s="1"/>
  <c r="D106" i="149"/>
  <c r="H507" i="19" s="1"/>
  <c r="H1142" i="19" s="1"/>
  <c r="G90" i="158"/>
  <c r="D79" i="158"/>
  <c r="D81" i="158" s="1"/>
  <c r="E90" i="158"/>
  <c r="E89" i="158"/>
  <c r="I90" i="158"/>
  <c r="F90" i="158"/>
  <c r="H90" i="158"/>
  <c r="D83" i="102"/>
  <c r="E92" i="102"/>
  <c r="E66" i="102" s="1"/>
  <c r="X102" i="121"/>
  <c r="X103" i="121"/>
  <c r="X104" i="121"/>
  <c r="X106" i="121"/>
  <c r="X105" i="121"/>
  <c r="Y58" i="156"/>
  <c r="Y54" i="156"/>
  <c r="Y55" i="156" s="1"/>
  <c r="Y102" i="156" s="1"/>
  <c r="AD560" i="19" s="1"/>
  <c r="AD1195" i="19" s="1"/>
  <c r="Z50" i="156"/>
  <c r="D101" i="99"/>
  <c r="D106" i="19" s="1"/>
  <c r="D741" i="19" s="1"/>
  <c r="D84" i="99"/>
  <c r="D74" i="155"/>
  <c r="G29" i="155"/>
  <c r="G31" i="155" s="1"/>
  <c r="G20" i="155"/>
  <c r="H14" i="155"/>
  <c r="H14" i="157"/>
  <c r="G22" i="157" s="1"/>
  <c r="G20" i="157"/>
  <c r="D74" i="157"/>
  <c r="D77" i="157" s="1"/>
  <c r="G29" i="157"/>
  <c r="G31" i="157" s="1"/>
  <c r="G23" i="147"/>
  <c r="E92" i="107"/>
  <c r="E66" i="107" s="1"/>
  <c r="D83" i="123"/>
  <c r="H14" i="120"/>
  <c r="G22" i="120" s="1"/>
  <c r="D74" i="120"/>
  <c r="D77" i="120" s="1"/>
  <c r="G29" i="120"/>
  <c r="G31" i="120" s="1"/>
  <c r="G20" i="120"/>
  <c r="J90" i="134"/>
  <c r="G90" i="134"/>
  <c r="H90" i="134"/>
  <c r="L90" i="134"/>
  <c r="F90" i="134"/>
  <c r="N90" i="134"/>
  <c r="K90" i="134"/>
  <c r="E89" i="134"/>
  <c r="E90" i="134"/>
  <c r="M90" i="134"/>
  <c r="D79" i="134"/>
  <c r="D81" i="134" s="1"/>
  <c r="D83" i="134" s="1"/>
  <c r="I90" i="134"/>
  <c r="Y58" i="162"/>
  <c r="Y54" i="162"/>
  <c r="Y55" i="162" s="1"/>
  <c r="Z50" i="162"/>
  <c r="G92" i="93"/>
  <c r="G22" i="105"/>
  <c r="G23" i="105" s="1"/>
  <c r="D75" i="105"/>
  <c r="D77" i="105" s="1"/>
  <c r="D74" i="132"/>
  <c r="D77" i="132" s="1"/>
  <c r="G20" i="132"/>
  <c r="G23" i="132" s="1"/>
  <c r="G29" i="132"/>
  <c r="G31" i="132" s="1"/>
  <c r="V101" i="163"/>
  <c r="AA615" i="19" s="1"/>
  <c r="AA1250" i="19" s="1"/>
  <c r="I101" i="163"/>
  <c r="N615" i="19" s="1"/>
  <c r="N1250" i="19" s="1"/>
  <c r="V101" i="161"/>
  <c r="AA599" i="19" s="1"/>
  <c r="AA1234" i="19" s="1"/>
  <c r="V101" i="159"/>
  <c r="AA583" i="19" s="1"/>
  <c r="AA1218" i="19" s="1"/>
  <c r="W101" i="155"/>
  <c r="AB551" i="19" s="1"/>
  <c r="AB1186" i="19" s="1"/>
  <c r="V101" i="157"/>
  <c r="AA567" i="19" s="1"/>
  <c r="AA1202" i="19" s="1"/>
  <c r="V101" i="153"/>
  <c r="AA535" i="19" s="1"/>
  <c r="AA1170" i="19" s="1"/>
  <c r="Z50" i="163"/>
  <c r="Y54" i="163"/>
  <c r="X55" i="163"/>
  <c r="X55" i="161"/>
  <c r="W69" i="161"/>
  <c r="W68" i="161" s="1"/>
  <c r="Y54" i="161"/>
  <c r="Z50" i="161"/>
  <c r="Y55" i="160"/>
  <c r="X55" i="159"/>
  <c r="X103" i="160"/>
  <c r="AC593" i="19" s="1"/>
  <c r="AC1228" i="19" s="1"/>
  <c r="X106" i="160"/>
  <c r="AC596" i="19" s="1"/>
  <c r="AC1231" i="19" s="1"/>
  <c r="X104" i="160"/>
  <c r="AC594" i="19" s="1"/>
  <c r="AC1229" i="19" s="1"/>
  <c r="X105" i="160"/>
  <c r="AC595" i="19" s="1"/>
  <c r="AC1230" i="19" s="1"/>
  <c r="X102" i="160"/>
  <c r="AC592" i="19" s="1"/>
  <c r="AC1227" i="19" s="1"/>
  <c r="W69" i="159"/>
  <c r="W68" i="159" s="1"/>
  <c r="Z54" i="160"/>
  <c r="AA50" i="160"/>
  <c r="Y54" i="159"/>
  <c r="Z50" i="159"/>
  <c r="X55" i="157"/>
  <c r="Z50" i="157"/>
  <c r="Y54" i="157"/>
  <c r="W69" i="157"/>
  <c r="W68" i="157" s="1"/>
  <c r="AA50" i="155"/>
  <c r="Z54" i="155"/>
  <c r="Y55" i="155"/>
  <c r="I101" i="155"/>
  <c r="N551" i="19" s="1"/>
  <c r="N1186" i="19" s="1"/>
  <c r="Y54" i="154"/>
  <c r="Z50" i="154"/>
  <c r="X55" i="154"/>
  <c r="W104" i="154"/>
  <c r="AB546" i="19" s="1"/>
  <c r="AB1181" i="19" s="1"/>
  <c r="W102" i="154"/>
  <c r="AB544" i="19" s="1"/>
  <c r="AB1179" i="19" s="1"/>
  <c r="W105" i="154"/>
  <c r="AB547" i="19" s="1"/>
  <c r="AB1182" i="19" s="1"/>
  <c r="W106" i="154"/>
  <c r="AB548" i="19" s="1"/>
  <c r="AB1183" i="19" s="1"/>
  <c r="W103" i="154"/>
  <c r="AB545" i="19" s="1"/>
  <c r="AB1180" i="19" s="1"/>
  <c r="X55" i="153"/>
  <c r="Z50" i="153"/>
  <c r="Y54" i="153"/>
  <c r="V101" i="151"/>
  <c r="Z518" i="19" s="1"/>
  <c r="Z1153" i="19" s="1"/>
  <c r="V101" i="147"/>
  <c r="Z486" i="19" s="1"/>
  <c r="Z1121" i="19" s="1"/>
  <c r="V101" i="145"/>
  <c r="Z470" i="19" s="1"/>
  <c r="Z1105" i="19" s="1"/>
  <c r="V101" i="143"/>
  <c r="Z454" i="19" s="1"/>
  <c r="Z1089" i="19" s="1"/>
  <c r="V101" i="141"/>
  <c r="Z438" i="19" s="1"/>
  <c r="Z1073" i="19" s="1"/>
  <c r="X102" i="152"/>
  <c r="AC528" i="19" s="1"/>
  <c r="AC1163" i="19" s="1"/>
  <c r="X103" i="152"/>
  <c r="AC529" i="19" s="1"/>
  <c r="AC1164" i="19" s="1"/>
  <c r="X106" i="152"/>
  <c r="AC532" i="19" s="1"/>
  <c r="AC1167" i="19" s="1"/>
  <c r="X104" i="152"/>
  <c r="AC530" i="19" s="1"/>
  <c r="AC1165" i="19" s="1"/>
  <c r="X105" i="152"/>
  <c r="AC531" i="19" s="1"/>
  <c r="AC1166" i="19" s="1"/>
  <c r="Z54" i="152"/>
  <c r="AA50" i="152"/>
  <c r="Y55" i="152"/>
  <c r="I101" i="151"/>
  <c r="M518" i="19" s="1"/>
  <c r="M1153" i="19" s="1"/>
  <c r="Y54" i="151"/>
  <c r="Z50" i="151"/>
  <c r="X55" i="151"/>
  <c r="W104" i="150"/>
  <c r="AA513" i="19" s="1"/>
  <c r="AA1148" i="19" s="1"/>
  <c r="W102" i="150"/>
  <c r="AA511" i="19" s="1"/>
  <c r="AA1146" i="19" s="1"/>
  <c r="W105" i="150"/>
  <c r="AA514" i="19" s="1"/>
  <c r="AA1149" i="19" s="1"/>
  <c r="W106" i="150"/>
  <c r="AA515" i="19" s="1"/>
  <c r="AA1150" i="19" s="1"/>
  <c r="W103" i="150"/>
  <c r="AA512" i="19" s="1"/>
  <c r="AA1147" i="19" s="1"/>
  <c r="Y54" i="150"/>
  <c r="Z50" i="150"/>
  <c r="X55" i="150"/>
  <c r="Y54" i="149"/>
  <c r="Z50" i="149"/>
  <c r="X55" i="149"/>
  <c r="W69" i="149"/>
  <c r="W68" i="149" s="1"/>
  <c r="X55" i="147"/>
  <c r="W69" i="147"/>
  <c r="W68" i="147" s="1"/>
  <c r="Y54" i="147"/>
  <c r="Z50" i="147"/>
  <c r="Y54" i="145"/>
  <c r="Z50" i="145"/>
  <c r="X55" i="145"/>
  <c r="W69" i="145"/>
  <c r="W68" i="145" s="1"/>
  <c r="Y54" i="143"/>
  <c r="Z50" i="143"/>
  <c r="X55" i="143"/>
  <c r="Z54" i="142"/>
  <c r="AA50" i="142"/>
  <c r="X104" i="142"/>
  <c r="AB449" i="19" s="1"/>
  <c r="AB1084" i="19" s="1"/>
  <c r="X105" i="142"/>
  <c r="AB450" i="19" s="1"/>
  <c r="AB1085" i="19" s="1"/>
  <c r="X102" i="142"/>
  <c r="AB447" i="19" s="1"/>
  <c r="AB1082" i="19" s="1"/>
  <c r="X103" i="142"/>
  <c r="AB448" i="19" s="1"/>
  <c r="AB1083" i="19" s="1"/>
  <c r="X106" i="142"/>
  <c r="AB451" i="19" s="1"/>
  <c r="AB1086" i="19" s="1"/>
  <c r="Y55" i="142"/>
  <c r="Y54" i="141"/>
  <c r="Z50" i="141"/>
  <c r="X55" i="141"/>
  <c r="I101" i="141"/>
  <c r="M438" i="19" s="1"/>
  <c r="M1073" i="19" s="1"/>
  <c r="Z54" i="140"/>
  <c r="AA50" i="140"/>
  <c r="W105" i="140"/>
  <c r="AA434" i="19" s="1"/>
  <c r="AA1069" i="19" s="1"/>
  <c r="W106" i="140"/>
  <c r="AA435" i="19" s="1"/>
  <c r="AA1070" i="19" s="1"/>
  <c r="W103" i="140"/>
  <c r="AA432" i="19" s="1"/>
  <c r="AA1067" i="19" s="1"/>
  <c r="W104" i="140"/>
  <c r="AA433" i="19" s="1"/>
  <c r="AA1068" i="19" s="1"/>
  <c r="W102" i="140"/>
  <c r="AA431" i="19" s="1"/>
  <c r="AA1066" i="19" s="1"/>
  <c r="Y55" i="140"/>
  <c r="V101" i="139"/>
  <c r="Y421" i="19" s="1"/>
  <c r="Y1056" i="19" s="1"/>
  <c r="V101" i="134"/>
  <c r="Y389" i="19" s="1"/>
  <c r="Y1024" i="19" s="1"/>
  <c r="I101" i="134"/>
  <c r="L389" i="19" s="1"/>
  <c r="L1024" i="19" s="1"/>
  <c r="X101" i="132"/>
  <c r="AA373" i="19" s="1"/>
  <c r="AA1008" i="19" s="1"/>
  <c r="V101" i="130"/>
  <c r="Y357" i="19" s="1"/>
  <c r="Y992" i="19" s="1"/>
  <c r="V101" i="128"/>
  <c r="Y341" i="19" s="1"/>
  <c r="Y976" i="19" s="1"/>
  <c r="Y54" i="139"/>
  <c r="Z50" i="139"/>
  <c r="I101" i="139"/>
  <c r="L421" i="19" s="1"/>
  <c r="L1056" i="19" s="1"/>
  <c r="X55" i="139"/>
  <c r="Y55" i="138"/>
  <c r="X103" i="138"/>
  <c r="AA415" i="19" s="1"/>
  <c r="AA1050" i="19" s="1"/>
  <c r="X106" i="138"/>
  <c r="AA418" i="19" s="1"/>
  <c r="AA1053" i="19" s="1"/>
  <c r="X104" i="138"/>
  <c r="AA416" i="19" s="1"/>
  <c r="AA1051" i="19" s="1"/>
  <c r="X105" i="138"/>
  <c r="AA417" i="19" s="1"/>
  <c r="AA1052" i="19" s="1"/>
  <c r="X102" i="138"/>
  <c r="AA414" i="19" s="1"/>
  <c r="AA1049" i="19" s="1"/>
  <c r="Z54" i="138"/>
  <c r="AA50" i="138"/>
  <c r="Y54" i="137"/>
  <c r="Z50" i="137"/>
  <c r="W104" i="137"/>
  <c r="W102" i="137"/>
  <c r="W105" i="137"/>
  <c r="W106" i="137"/>
  <c r="W103" i="137"/>
  <c r="W70" i="137"/>
  <c r="W72" i="137" s="1"/>
  <c r="W83" i="137" s="1"/>
  <c r="W101" i="137" s="1"/>
  <c r="W69" i="137"/>
  <c r="W68" i="137" s="1"/>
  <c r="X59" i="137"/>
  <c r="X63" i="137" s="1"/>
  <c r="X65" i="137" s="1"/>
  <c r="X67" i="137" s="1"/>
  <c r="X55" i="137"/>
  <c r="W69" i="136"/>
  <c r="W68" i="136" s="1"/>
  <c r="Y54" i="136"/>
  <c r="Z50" i="136"/>
  <c r="X55" i="136"/>
  <c r="Z54" i="135"/>
  <c r="AA50" i="135"/>
  <c r="X104" i="135"/>
  <c r="AA400" i="19" s="1"/>
  <c r="AA1035" i="19" s="1"/>
  <c r="X105" i="135"/>
  <c r="AA401" i="19" s="1"/>
  <c r="AA1036" i="19" s="1"/>
  <c r="X102" i="135"/>
  <c r="AA398" i="19" s="1"/>
  <c r="AA1033" i="19" s="1"/>
  <c r="X103" i="135"/>
  <c r="AA399" i="19" s="1"/>
  <c r="AA1034" i="19" s="1"/>
  <c r="X106" i="135"/>
  <c r="AA402" i="19" s="1"/>
  <c r="AA1037" i="19" s="1"/>
  <c r="Y55" i="135"/>
  <c r="Z50" i="134"/>
  <c r="Y54" i="134"/>
  <c r="W69" i="134"/>
  <c r="W68" i="134" s="1"/>
  <c r="X55" i="134"/>
  <c r="Y54" i="133"/>
  <c r="Z50" i="133"/>
  <c r="W105" i="133"/>
  <c r="Z385" i="19" s="1"/>
  <c r="Z1020" i="19" s="1"/>
  <c r="W106" i="133"/>
  <c r="Z386" i="19" s="1"/>
  <c r="Z1021" i="19" s="1"/>
  <c r="W103" i="133"/>
  <c r="Z383" i="19" s="1"/>
  <c r="Z1018" i="19" s="1"/>
  <c r="W104" i="133"/>
  <c r="Z384" i="19" s="1"/>
  <c r="Z1019" i="19" s="1"/>
  <c r="W102" i="133"/>
  <c r="Z382" i="19" s="1"/>
  <c r="Z1017" i="19" s="1"/>
  <c r="X55" i="133"/>
  <c r="Y69" i="132"/>
  <c r="Y68" i="132" s="1"/>
  <c r="X104" i="131"/>
  <c r="AA368" i="19" s="1"/>
  <c r="AA1003" i="19" s="1"/>
  <c r="X105" i="131"/>
  <c r="AA369" i="19" s="1"/>
  <c r="AA1004" i="19" s="1"/>
  <c r="X102" i="131"/>
  <c r="AA366" i="19" s="1"/>
  <c r="AA1001" i="19" s="1"/>
  <c r="X103" i="131"/>
  <c r="AA367" i="19" s="1"/>
  <c r="AA1002" i="19" s="1"/>
  <c r="X106" i="131"/>
  <c r="AA370" i="19" s="1"/>
  <c r="AA1005" i="19" s="1"/>
  <c r="Z54" i="131"/>
  <c r="AA50" i="131"/>
  <c r="Y55" i="131"/>
  <c r="X55" i="130"/>
  <c r="Z50" i="130"/>
  <c r="Y54" i="130"/>
  <c r="Y54" i="129"/>
  <c r="Z50" i="129"/>
  <c r="X55" i="129"/>
  <c r="W102" i="129"/>
  <c r="Z350" i="19" s="1"/>
  <c r="Z985" i="19" s="1"/>
  <c r="W105" i="129"/>
  <c r="Z353" i="19" s="1"/>
  <c r="Z988" i="19" s="1"/>
  <c r="W106" i="129"/>
  <c r="Z354" i="19" s="1"/>
  <c r="Z989" i="19" s="1"/>
  <c r="W103" i="129"/>
  <c r="Z351" i="19" s="1"/>
  <c r="Z986" i="19" s="1"/>
  <c r="W104" i="129"/>
  <c r="Z352" i="19" s="1"/>
  <c r="Z987" i="19" s="1"/>
  <c r="Y54" i="128"/>
  <c r="Z50" i="128"/>
  <c r="X55" i="128"/>
  <c r="W101" i="126"/>
  <c r="Y324" i="19" s="1"/>
  <c r="Y959" i="19" s="1"/>
  <c r="X101" i="122"/>
  <c r="V101" i="120"/>
  <c r="V101" i="116"/>
  <c r="Y54" i="127"/>
  <c r="Z50" i="127"/>
  <c r="W104" i="127"/>
  <c r="Z336" i="19" s="1"/>
  <c r="Z971" i="19" s="1"/>
  <c r="W102" i="127"/>
  <c r="Z334" i="19" s="1"/>
  <c r="Z969" i="19" s="1"/>
  <c r="W105" i="127"/>
  <c r="Z337" i="19" s="1"/>
  <c r="Z972" i="19" s="1"/>
  <c r="W106" i="127"/>
  <c r="Z338" i="19" s="1"/>
  <c r="Z973" i="19" s="1"/>
  <c r="W103" i="127"/>
  <c r="Z335" i="19" s="1"/>
  <c r="Z970" i="19" s="1"/>
  <c r="X55" i="127"/>
  <c r="I101" i="126"/>
  <c r="K324" i="19" s="1"/>
  <c r="K959" i="19" s="1"/>
  <c r="Z54" i="126"/>
  <c r="AA50" i="126"/>
  <c r="Y55" i="126"/>
  <c r="Y54" i="125"/>
  <c r="Z50" i="125"/>
  <c r="W105" i="125"/>
  <c r="Y320" i="19" s="1"/>
  <c r="Y955" i="19" s="1"/>
  <c r="W106" i="125"/>
  <c r="Y321" i="19" s="1"/>
  <c r="Y956" i="19" s="1"/>
  <c r="W103" i="125"/>
  <c r="Y318" i="19" s="1"/>
  <c r="Y953" i="19" s="1"/>
  <c r="W104" i="125"/>
  <c r="Y319" i="19" s="1"/>
  <c r="Y954" i="19" s="1"/>
  <c r="W102" i="125"/>
  <c r="Y317" i="19" s="1"/>
  <c r="Y952" i="19" s="1"/>
  <c r="X55" i="125"/>
  <c r="W69" i="124"/>
  <c r="W68" i="124" s="1"/>
  <c r="Z50" i="124"/>
  <c r="Y54" i="124"/>
  <c r="X55" i="124"/>
  <c r="Y54" i="123"/>
  <c r="Z50" i="123"/>
  <c r="W103" i="123"/>
  <c r="W104" i="123"/>
  <c r="W102" i="123"/>
  <c r="W105" i="123"/>
  <c r="W106" i="123"/>
  <c r="X55" i="123"/>
  <c r="Y69" i="122"/>
  <c r="Y68" i="122" s="1"/>
  <c r="Y54" i="120"/>
  <c r="Z50" i="120"/>
  <c r="W69" i="120"/>
  <c r="W68" i="120" s="1"/>
  <c r="X55" i="120"/>
  <c r="Y54" i="119"/>
  <c r="Z50" i="119"/>
  <c r="X55" i="119"/>
  <c r="W105" i="119"/>
  <c r="W103" i="119"/>
  <c r="W104" i="119"/>
  <c r="W106" i="119"/>
  <c r="W102" i="119"/>
  <c r="I101" i="118"/>
  <c r="Z54" i="118"/>
  <c r="AA50" i="118"/>
  <c r="Y55" i="118"/>
  <c r="X104" i="117"/>
  <c r="X105" i="117"/>
  <c r="X102" i="117"/>
  <c r="X103" i="117"/>
  <c r="X106" i="117"/>
  <c r="Z54" i="117"/>
  <c r="AA50" i="117"/>
  <c r="Y55" i="117"/>
  <c r="I101" i="116"/>
  <c r="Y54" i="116"/>
  <c r="Z50" i="116"/>
  <c r="X55" i="116"/>
  <c r="V104" i="115"/>
  <c r="X303" i="19" s="1"/>
  <c r="X938" i="19" s="1"/>
  <c r="V105" i="115"/>
  <c r="X304" i="19" s="1"/>
  <c r="X939" i="19" s="1"/>
  <c r="V102" i="115"/>
  <c r="X301" i="19" s="1"/>
  <c r="X936" i="19" s="1"/>
  <c r="V103" i="115"/>
  <c r="X302" i="19" s="1"/>
  <c r="X937" i="19" s="1"/>
  <c r="V106" i="115"/>
  <c r="X305" i="19" s="1"/>
  <c r="X940" i="19" s="1"/>
  <c r="Y54" i="115"/>
  <c r="Z50" i="115"/>
  <c r="X55" i="115"/>
  <c r="V101" i="109"/>
  <c r="W227" i="19" s="1"/>
  <c r="W862" i="19" s="1"/>
  <c r="V101" i="107"/>
  <c r="W211" i="19" s="1"/>
  <c r="W846" i="19" s="1"/>
  <c r="I101" i="107"/>
  <c r="J211" i="19" s="1"/>
  <c r="J846" i="19" s="1"/>
  <c r="V101" i="111"/>
  <c r="W179" i="19" s="1"/>
  <c r="W814" i="19" s="1"/>
  <c r="I101" i="111"/>
  <c r="J179" i="19" s="1"/>
  <c r="J814" i="19" s="1"/>
  <c r="V101" i="112"/>
  <c r="W163" i="19" s="1"/>
  <c r="W798" i="19" s="1"/>
  <c r="W101" i="110"/>
  <c r="X147" i="19" s="1"/>
  <c r="X782" i="19" s="1"/>
  <c r="Z54" i="114"/>
  <c r="AA50" i="114"/>
  <c r="Y55" i="114"/>
  <c r="X103" i="114"/>
  <c r="Y173" i="19" s="1"/>
  <c r="Y808" i="19" s="1"/>
  <c r="X106" i="114"/>
  <c r="Y176" i="19" s="1"/>
  <c r="Y811" i="19" s="1"/>
  <c r="X104" i="114"/>
  <c r="Y174" i="19" s="1"/>
  <c r="Y809" i="19" s="1"/>
  <c r="X105" i="114"/>
  <c r="Y175" i="19" s="1"/>
  <c r="Y810" i="19" s="1"/>
  <c r="X102" i="114"/>
  <c r="Y172" i="19" s="1"/>
  <c r="Y807" i="19" s="1"/>
  <c r="Y54" i="113"/>
  <c r="Z50" i="113"/>
  <c r="W69" i="113"/>
  <c r="W68" i="113" s="1"/>
  <c r="X55" i="113"/>
  <c r="I101" i="113"/>
  <c r="J195" i="19" s="1"/>
  <c r="J830" i="19" s="1"/>
  <c r="X55" i="112"/>
  <c r="I101" i="112"/>
  <c r="J163" i="19" s="1"/>
  <c r="J798" i="19" s="1"/>
  <c r="Y54" i="112"/>
  <c r="Z50" i="112"/>
  <c r="X55" i="111"/>
  <c r="W69" i="111"/>
  <c r="W68" i="111" s="1"/>
  <c r="Y54" i="111"/>
  <c r="Z50" i="111"/>
  <c r="X55" i="109"/>
  <c r="Y55" i="110"/>
  <c r="Y54" i="109"/>
  <c r="Z50" i="109"/>
  <c r="Z54" i="110"/>
  <c r="AA50" i="110"/>
  <c r="Y54" i="108"/>
  <c r="Z50" i="108"/>
  <c r="X55" i="108"/>
  <c r="W106" i="108"/>
  <c r="X224" i="19" s="1"/>
  <c r="X859" i="19" s="1"/>
  <c r="W102" i="108"/>
  <c r="X220" i="19" s="1"/>
  <c r="X855" i="19" s="1"/>
  <c r="W105" i="108"/>
  <c r="X223" i="19" s="1"/>
  <c r="X858" i="19" s="1"/>
  <c r="W103" i="108"/>
  <c r="X221" i="19" s="1"/>
  <c r="X856" i="19" s="1"/>
  <c r="W104" i="108"/>
  <c r="X222" i="19" s="1"/>
  <c r="X857" i="19" s="1"/>
  <c r="X55" i="107"/>
  <c r="W69" i="107"/>
  <c r="W68" i="107" s="1"/>
  <c r="Y54" i="107"/>
  <c r="Z50" i="107"/>
  <c r="X55" i="106"/>
  <c r="Y54" i="106"/>
  <c r="Z50" i="106"/>
  <c r="W104" i="106"/>
  <c r="X206" i="19" s="1"/>
  <c r="X841" i="19" s="1"/>
  <c r="W105" i="106"/>
  <c r="X207" i="19" s="1"/>
  <c r="X842" i="19" s="1"/>
  <c r="W106" i="106"/>
  <c r="X208" i="19" s="1"/>
  <c r="X843" i="19" s="1"/>
  <c r="W103" i="106"/>
  <c r="X205" i="19" s="1"/>
  <c r="X840" i="19" s="1"/>
  <c r="W102" i="106"/>
  <c r="X204" i="19" s="1"/>
  <c r="X839" i="19" s="1"/>
  <c r="Z54" i="105"/>
  <c r="AA50" i="105"/>
  <c r="X104" i="105"/>
  <c r="Y190" i="19" s="1"/>
  <c r="Y825" i="19" s="1"/>
  <c r="X105" i="105"/>
  <c r="Y191" i="19" s="1"/>
  <c r="Y826" i="19" s="1"/>
  <c r="X102" i="105"/>
  <c r="Y188" i="19" s="1"/>
  <c r="Y823" i="19" s="1"/>
  <c r="X103" i="105"/>
  <c r="Y189" i="19" s="1"/>
  <c r="Y824" i="19" s="1"/>
  <c r="X106" i="105"/>
  <c r="Y192" i="19" s="1"/>
  <c r="Y827" i="19" s="1"/>
  <c r="Y55" i="105"/>
  <c r="Z54" i="104"/>
  <c r="AA50" i="104"/>
  <c r="Y55" i="104"/>
  <c r="X103" i="104"/>
  <c r="Y157" i="19" s="1"/>
  <c r="Y792" i="19" s="1"/>
  <c r="X106" i="104"/>
  <c r="Y160" i="19" s="1"/>
  <c r="Y795" i="19" s="1"/>
  <c r="X104" i="104"/>
  <c r="Y158" i="19" s="1"/>
  <c r="Y793" i="19" s="1"/>
  <c r="X105" i="104"/>
  <c r="Y159" i="19" s="1"/>
  <c r="Y794" i="19" s="1"/>
  <c r="X102" i="104"/>
  <c r="Y156" i="19" s="1"/>
  <c r="Y791" i="19" s="1"/>
  <c r="X55" i="103"/>
  <c r="V102" i="103"/>
  <c r="W140" i="19" s="1"/>
  <c r="W775" i="19" s="1"/>
  <c r="V103" i="103"/>
  <c r="W141" i="19" s="1"/>
  <c r="W776" i="19" s="1"/>
  <c r="V106" i="103"/>
  <c r="W144" i="19" s="1"/>
  <c r="W779" i="19" s="1"/>
  <c r="V104" i="103"/>
  <c r="W142" i="19" s="1"/>
  <c r="W777" i="19" s="1"/>
  <c r="V105" i="103"/>
  <c r="W143" i="19" s="1"/>
  <c r="W778" i="19" s="1"/>
  <c r="Z50" i="103"/>
  <c r="Y54" i="103"/>
  <c r="Y54" i="102"/>
  <c r="Z50" i="102"/>
  <c r="X55" i="102"/>
  <c r="X102" i="101"/>
  <c r="X123" i="19" s="1"/>
  <c r="X758" i="19" s="1"/>
  <c r="X105" i="101"/>
  <c r="X126" i="19" s="1"/>
  <c r="X761" i="19" s="1"/>
  <c r="X103" i="101"/>
  <c r="X124" i="19" s="1"/>
  <c r="X759" i="19" s="1"/>
  <c r="X106" i="101"/>
  <c r="X127" i="19" s="1"/>
  <c r="X762" i="19" s="1"/>
  <c r="X104" i="101"/>
  <c r="X125" i="19" s="1"/>
  <c r="X760" i="19" s="1"/>
  <c r="AA50" i="101"/>
  <c r="Z54" i="101"/>
  <c r="Y55" i="101"/>
  <c r="Y55" i="100"/>
  <c r="Z54" i="100"/>
  <c r="AA50" i="100"/>
  <c r="Y55" i="99"/>
  <c r="X103" i="99"/>
  <c r="X108" i="19" s="1"/>
  <c r="X743" i="19" s="1"/>
  <c r="X106" i="99"/>
  <c r="X111" i="19" s="1"/>
  <c r="X746" i="19" s="1"/>
  <c r="X104" i="99"/>
  <c r="X109" i="19" s="1"/>
  <c r="X744" i="19" s="1"/>
  <c r="X105" i="99"/>
  <c r="X110" i="19" s="1"/>
  <c r="X745" i="19" s="1"/>
  <c r="X102" i="99"/>
  <c r="X107" i="19" s="1"/>
  <c r="X742" i="19" s="1"/>
  <c r="AA50" i="99"/>
  <c r="Z54" i="99"/>
  <c r="AA55" i="98"/>
  <c r="AC50" i="98"/>
  <c r="AB54" i="98"/>
  <c r="Z69" i="98"/>
  <c r="Z68" i="98" s="1"/>
  <c r="X104" i="97"/>
  <c r="X93" i="19" s="1"/>
  <c r="X728" i="19" s="1"/>
  <c r="X105" i="97"/>
  <c r="X94" i="19" s="1"/>
  <c r="X729" i="19" s="1"/>
  <c r="X102" i="97"/>
  <c r="X91" i="19" s="1"/>
  <c r="X726" i="19" s="1"/>
  <c r="X103" i="97"/>
  <c r="X92" i="19" s="1"/>
  <c r="X727" i="19" s="1"/>
  <c r="X106" i="97"/>
  <c r="X95" i="19" s="1"/>
  <c r="X730" i="19" s="1"/>
  <c r="Y55" i="97"/>
  <c r="Z54" i="97"/>
  <c r="AA50" i="97"/>
  <c r="V101" i="96"/>
  <c r="V82" i="19" s="1"/>
  <c r="Y54" i="96"/>
  <c r="Z50" i="96"/>
  <c r="X55" i="96"/>
  <c r="W69" i="96"/>
  <c r="W68" i="96" s="1"/>
  <c r="I103" i="95"/>
  <c r="I76" i="19" s="1"/>
  <c r="I711" i="19" s="1"/>
  <c r="I102" i="95"/>
  <c r="I75" i="19" s="1"/>
  <c r="I710" i="19" s="1"/>
  <c r="I105" i="95"/>
  <c r="I78" i="19" s="1"/>
  <c r="I713" i="19" s="1"/>
  <c r="I104" i="95"/>
  <c r="I77" i="19" s="1"/>
  <c r="I712" i="19" s="1"/>
  <c r="I106" i="95"/>
  <c r="I79" i="19" s="1"/>
  <c r="I714" i="19" s="1"/>
  <c r="Y54" i="95"/>
  <c r="Z50" i="95"/>
  <c r="X55" i="95"/>
  <c r="V105" i="95"/>
  <c r="V78" i="19" s="1"/>
  <c r="V713" i="19" s="1"/>
  <c r="V102" i="95"/>
  <c r="V75" i="19" s="1"/>
  <c r="V710" i="19" s="1"/>
  <c r="V106" i="95"/>
  <c r="V79" i="19" s="1"/>
  <c r="V714" i="19" s="1"/>
  <c r="V104" i="95"/>
  <c r="V77" i="19" s="1"/>
  <c r="V712" i="19" s="1"/>
  <c r="V103" i="95"/>
  <c r="V76" i="19" s="1"/>
  <c r="V711" i="19" s="1"/>
  <c r="V101" i="94"/>
  <c r="V66" i="19" s="1"/>
  <c r="X55" i="94"/>
  <c r="I101" i="94"/>
  <c r="I66" i="19" s="1"/>
  <c r="Y54" i="94"/>
  <c r="Z50" i="94"/>
  <c r="Y54" i="93"/>
  <c r="Z50" i="93"/>
  <c r="V104" i="93"/>
  <c r="V61" i="19" s="1"/>
  <c r="V696" i="19" s="1"/>
  <c r="V106" i="93"/>
  <c r="V63" i="19" s="1"/>
  <c r="V698" i="19" s="1"/>
  <c r="V105" i="93"/>
  <c r="V62" i="19" s="1"/>
  <c r="V697" i="19" s="1"/>
  <c r="V103" i="93"/>
  <c r="V60" i="19" s="1"/>
  <c r="V695" i="19" s="1"/>
  <c r="V102" i="93"/>
  <c r="V59" i="19" s="1"/>
  <c r="V694" i="19" s="1"/>
  <c r="X55" i="93"/>
  <c r="D75" i="89"/>
  <c r="G22" i="89"/>
  <c r="B18" i="92"/>
  <c r="B18" i="89"/>
  <c r="H14" i="92"/>
  <c r="G29" i="92"/>
  <c r="G31" i="92" s="1"/>
  <c r="G20" i="92"/>
  <c r="D74" i="92"/>
  <c r="V101" i="92"/>
  <c r="V50" i="19" s="1"/>
  <c r="X55" i="92"/>
  <c r="Y54" i="92"/>
  <c r="Z50" i="92"/>
  <c r="Z58" i="92" s="1"/>
  <c r="T50" i="89"/>
  <c r="T58" i="89" s="1"/>
  <c r="D9" i="27"/>
  <c r="C31" i="19" s="1"/>
  <c r="AR48" i="19" s="1"/>
  <c r="I733" i="19" s="1"/>
  <c r="E68" i="14"/>
  <c r="F68" i="14"/>
  <c r="G68" i="14"/>
  <c r="I68" i="14"/>
  <c r="J68" i="14"/>
  <c r="C68" i="14"/>
  <c r="X733" i="19" l="1"/>
  <c r="AX48" i="19"/>
  <c r="AH733" i="19"/>
  <c r="D733" i="19"/>
  <c r="AE733" i="19"/>
  <c r="AG733" i="19"/>
  <c r="AD733" i="19"/>
  <c r="AF733" i="19"/>
  <c r="E733" i="19"/>
  <c r="O733" i="19"/>
  <c r="F733" i="19"/>
  <c r="G733" i="19"/>
  <c r="T733" i="19"/>
  <c r="H733" i="19"/>
  <c r="W733" i="19"/>
  <c r="D101" i="162"/>
  <c r="I607" i="19" s="1"/>
  <c r="I1242" i="19" s="1"/>
  <c r="AA50" i="122"/>
  <c r="Z58" i="122"/>
  <c r="Z54" i="122"/>
  <c r="Z55" i="122" s="1"/>
  <c r="X289" i="19"/>
  <c r="X924" i="19" s="1"/>
  <c r="X297" i="19"/>
  <c r="X932" i="19" s="1"/>
  <c r="X287" i="19"/>
  <c r="X922" i="19" s="1"/>
  <c r="X295" i="19"/>
  <c r="X930" i="19" s="1"/>
  <c r="X286" i="19"/>
  <c r="X921" i="19" s="1"/>
  <c r="X294" i="19"/>
  <c r="X929" i="19" s="1"/>
  <c r="X285" i="19"/>
  <c r="X920" i="19" s="1"/>
  <c r="X293" i="19"/>
  <c r="X928" i="19" s="1"/>
  <c r="X288" i="19"/>
  <c r="X923" i="19" s="1"/>
  <c r="X296" i="19"/>
  <c r="X931" i="19" s="1"/>
  <c r="X273" i="19"/>
  <c r="X908" i="19" s="1"/>
  <c r="X281" i="19"/>
  <c r="X916" i="19" s="1"/>
  <c r="X271" i="19"/>
  <c r="X906" i="19" s="1"/>
  <c r="X279" i="19"/>
  <c r="X914" i="19" s="1"/>
  <c r="X270" i="19"/>
  <c r="X905" i="19" s="1"/>
  <c r="X278" i="19"/>
  <c r="X913" i="19" s="1"/>
  <c r="X269" i="19"/>
  <c r="X904" i="19" s="1"/>
  <c r="X277" i="19"/>
  <c r="X912" i="19" s="1"/>
  <c r="X272" i="19"/>
  <c r="X907" i="19" s="1"/>
  <c r="X280" i="19"/>
  <c r="X915" i="19" s="1"/>
  <c r="X256" i="19"/>
  <c r="X891" i="19" s="1"/>
  <c r="X264" i="19"/>
  <c r="X899" i="19" s="1"/>
  <c r="X257" i="19"/>
  <c r="X892" i="19" s="1"/>
  <c r="X265" i="19"/>
  <c r="X900" i="19" s="1"/>
  <c r="X255" i="19"/>
  <c r="X890" i="19" s="1"/>
  <c r="X263" i="19"/>
  <c r="X898" i="19" s="1"/>
  <c r="X254" i="19"/>
  <c r="X889" i="19" s="1"/>
  <c r="X262" i="19"/>
  <c r="X897" i="19" s="1"/>
  <c r="X253" i="19"/>
  <c r="X888" i="19" s="1"/>
  <c r="X261" i="19"/>
  <c r="X896" i="19" s="1"/>
  <c r="X238" i="19"/>
  <c r="X873" i="19" s="1"/>
  <c r="X246" i="19"/>
  <c r="X881" i="19" s="1"/>
  <c r="X241" i="19"/>
  <c r="X876" i="19" s="1"/>
  <c r="X249" i="19"/>
  <c r="X884" i="19" s="1"/>
  <c r="X237" i="19"/>
  <c r="X872" i="19" s="1"/>
  <c r="X245" i="19"/>
  <c r="X880" i="19" s="1"/>
  <c r="X239" i="19"/>
  <c r="X874" i="19" s="1"/>
  <c r="X247" i="19"/>
  <c r="X882" i="19" s="1"/>
  <c r="X240" i="19"/>
  <c r="X875" i="19" s="1"/>
  <c r="X248" i="19"/>
  <c r="X883" i="19" s="1"/>
  <c r="D102" i="126"/>
  <c r="F325" i="19" s="1"/>
  <c r="F960" i="19" s="1"/>
  <c r="J83" i="137"/>
  <c r="J101" i="137" s="1"/>
  <c r="D101" i="106"/>
  <c r="E203" i="19" s="1"/>
  <c r="E838" i="19" s="1"/>
  <c r="O90" i="155"/>
  <c r="P90" i="155"/>
  <c r="O90" i="118"/>
  <c r="P90" i="118"/>
  <c r="P90" i="112"/>
  <c r="O90" i="112"/>
  <c r="P90" i="130"/>
  <c r="O90" i="130"/>
  <c r="P90" i="143"/>
  <c r="O90" i="143"/>
  <c r="N90" i="119"/>
  <c r="J90" i="119"/>
  <c r="M90" i="119"/>
  <c r="K90" i="119"/>
  <c r="O90" i="119"/>
  <c r="L90" i="119"/>
  <c r="N90" i="144"/>
  <c r="J90" i="144"/>
  <c r="O90" i="144"/>
  <c r="L90" i="144"/>
  <c r="K90" i="144"/>
  <c r="M90" i="144"/>
  <c r="L90" i="114"/>
  <c r="O90" i="114"/>
  <c r="N90" i="114"/>
  <c r="M90" i="114"/>
  <c r="K90" i="114"/>
  <c r="J90" i="114"/>
  <c r="N90" i="156"/>
  <c r="L90" i="156"/>
  <c r="J90" i="156"/>
  <c r="O90" i="156"/>
  <c r="K90" i="156"/>
  <c r="M90" i="156"/>
  <c r="L90" i="131"/>
  <c r="K90" i="131"/>
  <c r="N90" i="131"/>
  <c r="J90" i="131"/>
  <c r="O90" i="131"/>
  <c r="M90" i="131"/>
  <c r="O90" i="95"/>
  <c r="N90" i="95"/>
  <c r="M90" i="95"/>
  <c r="K90" i="95"/>
  <c r="J90" i="95"/>
  <c r="L90" i="95"/>
  <c r="O90" i="104"/>
  <c r="N90" i="104"/>
  <c r="K90" i="104"/>
  <c r="J90" i="104"/>
  <c r="M90" i="104"/>
  <c r="L90" i="104"/>
  <c r="J90" i="129"/>
  <c r="N90" i="129"/>
  <c r="K90" i="129"/>
  <c r="M90" i="129"/>
  <c r="L90" i="129"/>
  <c r="O90" i="129"/>
  <c r="J90" i="117"/>
  <c r="M90" i="117"/>
  <c r="L90" i="117"/>
  <c r="O90" i="117"/>
  <c r="N90" i="117"/>
  <c r="K90" i="117"/>
  <c r="L90" i="142"/>
  <c r="M90" i="142"/>
  <c r="K90" i="142"/>
  <c r="O90" i="142"/>
  <c r="N90" i="142"/>
  <c r="J90" i="142"/>
  <c r="O90" i="154"/>
  <c r="N90" i="154"/>
  <c r="M90" i="154"/>
  <c r="L90" i="154"/>
  <c r="K90" i="154"/>
  <c r="J90" i="154"/>
  <c r="P90" i="153"/>
  <c r="Q90" i="153"/>
  <c r="O90" i="153"/>
  <c r="P90" i="110"/>
  <c r="Q90" i="110"/>
  <c r="O90" i="110"/>
  <c r="O90" i="92"/>
  <c r="P90" i="92"/>
  <c r="Q90" i="92"/>
  <c r="P90" i="141"/>
  <c r="O90" i="141"/>
  <c r="Q90" i="141"/>
  <c r="Q90" i="128"/>
  <c r="O90" i="128"/>
  <c r="P90" i="128"/>
  <c r="P90" i="116"/>
  <c r="O90" i="116"/>
  <c r="Q90" i="116"/>
  <c r="L90" i="115"/>
  <c r="K90" i="115"/>
  <c r="J90" i="115"/>
  <c r="M90" i="115"/>
  <c r="L90" i="140"/>
  <c r="M90" i="140"/>
  <c r="J90" i="140"/>
  <c r="K90" i="140"/>
  <c r="J90" i="127"/>
  <c r="M90" i="127"/>
  <c r="L90" i="127"/>
  <c r="K90" i="127"/>
  <c r="L90" i="152"/>
  <c r="K90" i="152"/>
  <c r="M90" i="152"/>
  <c r="J90" i="152"/>
  <c r="L90" i="103"/>
  <c r="M90" i="103"/>
  <c r="J90" i="103"/>
  <c r="K90" i="103"/>
  <c r="K92" i="137"/>
  <c r="D84" i="126"/>
  <c r="D106" i="126"/>
  <c r="F329" i="19" s="1"/>
  <c r="F964" i="19" s="1"/>
  <c r="D102" i="151"/>
  <c r="H519" i="19" s="1"/>
  <c r="H1154" i="19" s="1"/>
  <c r="D105" i="126"/>
  <c r="F328" i="19" s="1"/>
  <c r="F963" i="19" s="1"/>
  <c r="D105" i="139"/>
  <c r="G425" i="19" s="1"/>
  <c r="G1060" i="19" s="1"/>
  <c r="D104" i="126"/>
  <c r="F327" i="19" s="1"/>
  <c r="F962" i="19" s="1"/>
  <c r="D101" i="125"/>
  <c r="F316" i="19" s="1"/>
  <c r="F951" i="19" s="1"/>
  <c r="D84" i="160"/>
  <c r="E91" i="161"/>
  <c r="E80" i="161" s="1"/>
  <c r="E81" i="161" s="1"/>
  <c r="D104" i="151"/>
  <c r="H521" i="19" s="1"/>
  <c r="H1156" i="19" s="1"/>
  <c r="D84" i="151"/>
  <c r="D103" i="139"/>
  <c r="G423" i="19" s="1"/>
  <c r="G1058" i="19" s="1"/>
  <c r="D105" i="151"/>
  <c r="H522" i="19" s="1"/>
  <c r="H1157" i="19" s="1"/>
  <c r="D103" i="151"/>
  <c r="H520" i="19" s="1"/>
  <c r="H1155" i="19" s="1"/>
  <c r="D101" i="138"/>
  <c r="G413" i="19" s="1"/>
  <c r="G1048" i="19" s="1"/>
  <c r="D102" i="139"/>
  <c r="G422" i="19" s="1"/>
  <c r="G1057" i="19" s="1"/>
  <c r="Y105" i="144"/>
  <c r="AC466" i="19" s="1"/>
  <c r="AC1101" i="19" s="1"/>
  <c r="D84" i="148"/>
  <c r="D84" i="139"/>
  <c r="D106" i="139"/>
  <c r="G426" i="19" s="1"/>
  <c r="G1061" i="19" s="1"/>
  <c r="E91" i="106"/>
  <c r="E80" i="106" s="1"/>
  <c r="E81" i="106" s="1"/>
  <c r="E91" i="124"/>
  <c r="E80" i="124" s="1"/>
  <c r="E81" i="124" s="1"/>
  <c r="Y104" i="144"/>
  <c r="AC465" i="19" s="1"/>
  <c r="AC1100" i="19" s="1"/>
  <c r="Y102" i="144"/>
  <c r="AC463" i="19" s="1"/>
  <c r="AC1098" i="19" s="1"/>
  <c r="Y103" i="144"/>
  <c r="AC464" i="19" s="1"/>
  <c r="AC1099" i="19" s="1"/>
  <c r="E91" i="123"/>
  <c r="E80" i="123" s="1"/>
  <c r="E81" i="123" s="1"/>
  <c r="D83" i="97"/>
  <c r="D101" i="97" s="1"/>
  <c r="D90" i="19" s="1"/>
  <c r="D725" i="19" s="1"/>
  <c r="D83" i="105"/>
  <c r="D84" i="105" s="1"/>
  <c r="E91" i="109"/>
  <c r="E80" i="109" s="1"/>
  <c r="E81" i="109" s="1"/>
  <c r="D83" i="146"/>
  <c r="D101" i="146" s="1"/>
  <c r="H478" i="19" s="1"/>
  <c r="H1113" i="19" s="1"/>
  <c r="D106" i="163"/>
  <c r="I620" i="19" s="1"/>
  <c r="I1255" i="19" s="1"/>
  <c r="Y106" i="156"/>
  <c r="AD564" i="19" s="1"/>
  <c r="AD1199" i="19" s="1"/>
  <c r="E91" i="99"/>
  <c r="E80" i="99" s="1"/>
  <c r="E81" i="99" s="1"/>
  <c r="D103" i="163"/>
  <c r="I617" i="19" s="1"/>
  <c r="I1252" i="19" s="1"/>
  <c r="Y105" i="158"/>
  <c r="AD579" i="19" s="1"/>
  <c r="AD1214" i="19" s="1"/>
  <c r="E91" i="138"/>
  <c r="E80" i="138" s="1"/>
  <c r="E81" i="138" s="1"/>
  <c r="D104" i="163"/>
  <c r="I618" i="19" s="1"/>
  <c r="I1253" i="19" s="1"/>
  <c r="G23" i="145"/>
  <c r="D101" i="150"/>
  <c r="H510" i="19" s="1"/>
  <c r="H1145" i="19" s="1"/>
  <c r="E91" i="139"/>
  <c r="E80" i="139" s="1"/>
  <c r="E81" i="139" s="1"/>
  <c r="Y102" i="148"/>
  <c r="AC495" i="19" s="1"/>
  <c r="AC1130" i="19" s="1"/>
  <c r="E91" i="150"/>
  <c r="E80" i="150" s="1"/>
  <c r="E81" i="150" s="1"/>
  <c r="D102" i="163"/>
  <c r="I616" i="19" s="1"/>
  <c r="I1251" i="19" s="1"/>
  <c r="D105" i="163"/>
  <c r="I619" i="19" s="1"/>
  <c r="I1254" i="19" s="1"/>
  <c r="Y104" i="148"/>
  <c r="AC497" i="19" s="1"/>
  <c r="AC1132" i="19" s="1"/>
  <c r="Y104" i="158"/>
  <c r="AD578" i="19" s="1"/>
  <c r="AD1213" i="19" s="1"/>
  <c r="Y102" i="158"/>
  <c r="AD576" i="19" s="1"/>
  <c r="AD1211" i="19" s="1"/>
  <c r="Y106" i="148"/>
  <c r="AC499" i="19" s="1"/>
  <c r="AC1134" i="19" s="1"/>
  <c r="Y103" i="148"/>
  <c r="AC496" i="19" s="1"/>
  <c r="AC1131" i="19" s="1"/>
  <c r="Y103" i="158"/>
  <c r="AD577" i="19" s="1"/>
  <c r="AD1212" i="19" s="1"/>
  <c r="E91" i="162"/>
  <c r="E80" i="162" s="1"/>
  <c r="E81" i="162" s="1"/>
  <c r="Y104" i="156"/>
  <c r="AD562" i="19" s="1"/>
  <c r="AD1197" i="19" s="1"/>
  <c r="G23" i="157"/>
  <c r="E91" i="101"/>
  <c r="E80" i="101" s="1"/>
  <c r="E81" i="101" s="1"/>
  <c r="Y105" i="156"/>
  <c r="AD563" i="19" s="1"/>
  <c r="AD1198" i="19" s="1"/>
  <c r="E91" i="126"/>
  <c r="E80" i="126" s="1"/>
  <c r="E81" i="126" s="1"/>
  <c r="G23" i="96"/>
  <c r="Y103" i="156"/>
  <c r="AD561" i="19" s="1"/>
  <c r="AD1196" i="19" s="1"/>
  <c r="D83" i="121"/>
  <c r="D84" i="121" s="1"/>
  <c r="E91" i="100"/>
  <c r="E80" i="100" s="1"/>
  <c r="E81" i="100" s="1"/>
  <c r="D83" i="158"/>
  <c r="D84" i="158" s="1"/>
  <c r="X64" i="97"/>
  <c r="P64" i="97"/>
  <c r="H64" i="97"/>
  <c r="W64" i="97"/>
  <c r="AE64" i="97"/>
  <c r="G64" i="97"/>
  <c r="M64" i="97"/>
  <c r="AB64" i="97"/>
  <c r="J64" i="97"/>
  <c r="Q64" i="97"/>
  <c r="O64" i="97"/>
  <c r="AD64" i="97"/>
  <c r="F64" i="97"/>
  <c r="N64" i="97"/>
  <c r="U64" i="97"/>
  <c r="AC64" i="97"/>
  <c r="E64" i="97"/>
  <c r="Z64" i="97"/>
  <c r="R64" i="97"/>
  <c r="AG64" i="97"/>
  <c r="I64" i="97"/>
  <c r="V64" i="97"/>
  <c r="T64" i="97"/>
  <c r="L64" i="97"/>
  <c r="AA64" i="97"/>
  <c r="S64" i="97"/>
  <c r="K64" i="97"/>
  <c r="AH64" i="97"/>
  <c r="AF64" i="97"/>
  <c r="Y64" i="97"/>
  <c r="D105" i="98"/>
  <c r="D102" i="19" s="1"/>
  <c r="D737" i="19" s="1"/>
  <c r="D102" i="98"/>
  <c r="D99" i="19" s="1"/>
  <c r="D734" i="19" s="1"/>
  <c r="D104" i="98"/>
  <c r="D101" i="19" s="1"/>
  <c r="D736" i="19" s="1"/>
  <c r="D106" i="98"/>
  <c r="D103" i="19" s="1"/>
  <c r="D738" i="19" s="1"/>
  <c r="D84" i="98"/>
  <c r="D103" i="98"/>
  <c r="D100" i="19" s="1"/>
  <c r="D735" i="19" s="1"/>
  <c r="D106" i="122"/>
  <c r="D102" i="122"/>
  <c r="D105" i="122"/>
  <c r="D84" i="122"/>
  <c r="D104" i="122"/>
  <c r="D103" i="122"/>
  <c r="N64" i="158"/>
  <c r="W64" i="158"/>
  <c r="AC64" i="158"/>
  <c r="V64" i="158"/>
  <c r="AB64" i="158"/>
  <c r="AH64" i="158"/>
  <c r="L64" i="158"/>
  <c r="AA64" i="158"/>
  <c r="AG64" i="158"/>
  <c r="G64" i="158"/>
  <c r="M64" i="158"/>
  <c r="F64" i="158"/>
  <c r="AF64" i="158"/>
  <c r="R64" i="158"/>
  <c r="T64" i="158"/>
  <c r="K64" i="158"/>
  <c r="Q64" i="158"/>
  <c r="Z64" i="158"/>
  <c r="H64" i="158"/>
  <c r="Y64" i="158"/>
  <c r="AE64" i="158"/>
  <c r="U64" i="158"/>
  <c r="P64" i="158"/>
  <c r="S64" i="158"/>
  <c r="E64" i="158"/>
  <c r="AD64" i="158"/>
  <c r="I64" i="158"/>
  <c r="J64" i="158"/>
  <c r="X64" i="158"/>
  <c r="O64" i="158"/>
  <c r="K64" i="121"/>
  <c r="E64" i="121"/>
  <c r="AH64" i="121"/>
  <c r="S64" i="121"/>
  <c r="M64" i="121"/>
  <c r="AE64" i="121"/>
  <c r="Y64" i="121"/>
  <c r="X64" i="121"/>
  <c r="V64" i="121"/>
  <c r="H64" i="121"/>
  <c r="R64" i="121"/>
  <c r="AD64" i="121"/>
  <c r="T64" i="121"/>
  <c r="O64" i="121"/>
  <c r="I64" i="121"/>
  <c r="U64" i="121"/>
  <c r="Q64" i="121"/>
  <c r="AB64" i="121"/>
  <c r="L64" i="121"/>
  <c r="AG64" i="121"/>
  <c r="P64" i="121"/>
  <c r="W64" i="121"/>
  <c r="N64" i="121"/>
  <c r="Z64" i="121"/>
  <c r="AA64" i="121"/>
  <c r="G64" i="121"/>
  <c r="AC64" i="121"/>
  <c r="J64" i="121"/>
  <c r="F64" i="121"/>
  <c r="AF64" i="121"/>
  <c r="D106" i="134"/>
  <c r="G394" i="19" s="1"/>
  <c r="G1029" i="19" s="1"/>
  <c r="D103" i="134"/>
  <c r="G391" i="19" s="1"/>
  <c r="G1026" i="19" s="1"/>
  <c r="D84" i="134"/>
  <c r="D104" i="134"/>
  <c r="G392" i="19" s="1"/>
  <c r="G1027" i="19" s="1"/>
  <c r="D105" i="134"/>
  <c r="G393" i="19" s="1"/>
  <c r="G1028" i="19" s="1"/>
  <c r="D102" i="134"/>
  <c r="G390" i="19" s="1"/>
  <c r="G1025" i="19" s="1"/>
  <c r="D84" i="159"/>
  <c r="D105" i="159"/>
  <c r="I587" i="19" s="1"/>
  <c r="I1222" i="19" s="1"/>
  <c r="D103" i="159"/>
  <c r="I585" i="19" s="1"/>
  <c r="I1220" i="19" s="1"/>
  <c r="D102" i="159"/>
  <c r="I584" i="19" s="1"/>
  <c r="I1219" i="19" s="1"/>
  <c r="D106" i="159"/>
  <c r="I588" i="19" s="1"/>
  <c r="I1223" i="19" s="1"/>
  <c r="D104" i="159"/>
  <c r="I586" i="19" s="1"/>
  <c r="I1221" i="19" s="1"/>
  <c r="Z58" i="94"/>
  <c r="B18" i="134"/>
  <c r="Z57" i="134" s="1"/>
  <c r="B18" i="133"/>
  <c r="Z57" i="133" s="1"/>
  <c r="B18" i="121"/>
  <c r="Z57" i="121" s="1"/>
  <c r="B18" i="122"/>
  <c r="Z58" i="93"/>
  <c r="Z58" i="106"/>
  <c r="Z58" i="113"/>
  <c r="AA58" i="114"/>
  <c r="Z58" i="116"/>
  <c r="AA58" i="117"/>
  <c r="AA58" i="118"/>
  <c r="AA58" i="126"/>
  <c r="Z58" i="128"/>
  <c r="Z58" i="129"/>
  <c r="Z58" i="134"/>
  <c r="AA58" i="138"/>
  <c r="Z58" i="147"/>
  <c r="Z57" i="147"/>
  <c r="Z58" i="159"/>
  <c r="Z58" i="161"/>
  <c r="AG64" i="105"/>
  <c r="O64" i="105"/>
  <c r="Z64" i="105"/>
  <c r="AH64" i="105"/>
  <c r="J64" i="105"/>
  <c r="R64" i="105"/>
  <c r="AC64" i="105"/>
  <c r="U64" i="105"/>
  <c r="M64" i="105"/>
  <c r="K64" i="105"/>
  <c r="F64" i="105"/>
  <c r="AD64" i="105"/>
  <c r="Y64" i="105"/>
  <c r="N64" i="105"/>
  <c r="I64" i="105"/>
  <c r="G64" i="105"/>
  <c r="AF64" i="105"/>
  <c r="P64" i="105"/>
  <c r="S64" i="105"/>
  <c r="V64" i="105"/>
  <c r="AB64" i="105"/>
  <c r="L64" i="105"/>
  <c r="AE64" i="105"/>
  <c r="E64" i="105"/>
  <c r="X64" i="105"/>
  <c r="H64" i="105"/>
  <c r="AA64" i="105"/>
  <c r="Q64" i="105"/>
  <c r="T64" i="105"/>
  <c r="W64" i="105"/>
  <c r="N90" i="157"/>
  <c r="L90" i="157"/>
  <c r="D79" i="157"/>
  <c r="D81" i="157" s="1"/>
  <c r="D83" i="157" s="1"/>
  <c r="E90" i="157"/>
  <c r="K90" i="157"/>
  <c r="E89" i="157"/>
  <c r="H90" i="157"/>
  <c r="J90" i="157"/>
  <c r="I90" i="157"/>
  <c r="G90" i="157"/>
  <c r="F90" i="157"/>
  <c r="M90" i="157"/>
  <c r="D75" i="155"/>
  <c r="D77" i="155" s="1"/>
  <c r="G22" i="155"/>
  <c r="G23" i="155" s="1"/>
  <c r="Z58" i="156"/>
  <c r="Z54" i="156"/>
  <c r="Z55" i="156" s="1"/>
  <c r="Z102" i="156" s="1"/>
  <c r="AE560" i="19" s="1"/>
  <c r="AE1195" i="19" s="1"/>
  <c r="AA50" i="156"/>
  <c r="G22" i="144"/>
  <c r="G23" i="144" s="1"/>
  <c r="D75" i="144"/>
  <c r="D77" i="144" s="1"/>
  <c r="Z58" i="121"/>
  <c r="Z54" i="121"/>
  <c r="Z55" i="121" s="1"/>
  <c r="AA50" i="121"/>
  <c r="M90" i="118"/>
  <c r="H90" i="118"/>
  <c r="F90" i="118"/>
  <c r="L90" i="118"/>
  <c r="G90" i="118"/>
  <c r="N90" i="118"/>
  <c r="K90" i="118"/>
  <c r="I90" i="118"/>
  <c r="E90" i="118"/>
  <c r="J90" i="118"/>
  <c r="E89" i="118"/>
  <c r="D79" i="118"/>
  <c r="D81" i="118" s="1"/>
  <c r="D101" i="108"/>
  <c r="E219" i="19" s="1"/>
  <c r="E854" i="19" s="1"/>
  <c r="D84" i="108"/>
  <c r="D104" i="113"/>
  <c r="E198" i="19" s="1"/>
  <c r="E833" i="19" s="1"/>
  <c r="D102" i="113"/>
  <c r="E196" i="19" s="1"/>
  <c r="E831" i="19" s="1"/>
  <c r="D84" i="113"/>
  <c r="D103" i="113"/>
  <c r="E197" i="19" s="1"/>
  <c r="E832" i="19" s="1"/>
  <c r="D105" i="113"/>
  <c r="E199" i="19" s="1"/>
  <c r="E834" i="19" s="1"/>
  <c r="D106" i="113"/>
  <c r="E200" i="19" s="1"/>
  <c r="E835" i="19" s="1"/>
  <c r="E91" i="107"/>
  <c r="D79" i="156"/>
  <c r="D81" i="156" s="1"/>
  <c r="E90" i="156"/>
  <c r="G90" i="156"/>
  <c r="I90" i="156"/>
  <c r="E89" i="156"/>
  <c r="F90" i="156"/>
  <c r="H90" i="156"/>
  <c r="D84" i="135"/>
  <c r="D101" i="135"/>
  <c r="G397" i="19" s="1"/>
  <c r="G1032" i="19" s="1"/>
  <c r="D75" i="117"/>
  <c r="D77" i="117" s="1"/>
  <c r="G22" i="117"/>
  <c r="G23" i="117" s="1"/>
  <c r="E92" i="113"/>
  <c r="E66" i="113" s="1"/>
  <c r="E91" i="136"/>
  <c r="D105" i="147"/>
  <c r="H490" i="19" s="1"/>
  <c r="H1125" i="19" s="1"/>
  <c r="D106" i="147"/>
  <c r="H491" i="19" s="1"/>
  <c r="H1126" i="19" s="1"/>
  <c r="D103" i="147"/>
  <c r="H488" i="19" s="1"/>
  <c r="H1123" i="19" s="1"/>
  <c r="D84" i="147"/>
  <c r="D102" i="147"/>
  <c r="H487" i="19" s="1"/>
  <c r="H1122" i="19" s="1"/>
  <c r="D104" i="147"/>
  <c r="H489" i="19" s="1"/>
  <c r="H1124" i="19" s="1"/>
  <c r="G22" i="128"/>
  <c r="G23" i="128" s="1"/>
  <c r="D75" i="128"/>
  <c r="D77" i="128" s="1"/>
  <c r="N90" i="112"/>
  <c r="L90" i="112"/>
  <c r="F90" i="112"/>
  <c r="K90" i="112"/>
  <c r="E89" i="112"/>
  <c r="G90" i="112"/>
  <c r="E90" i="112"/>
  <c r="I90" i="112"/>
  <c r="H90" i="112"/>
  <c r="M90" i="112"/>
  <c r="J90" i="112"/>
  <c r="D79" i="112"/>
  <c r="D81" i="112" s="1"/>
  <c r="G80" i="94"/>
  <c r="G81" i="94" s="1"/>
  <c r="G93" i="94"/>
  <c r="H89" i="94" s="1"/>
  <c r="D75" i="95"/>
  <c r="D77" i="95" s="1"/>
  <c r="G22" i="95"/>
  <c r="G23" i="95" s="1"/>
  <c r="E92" i="159"/>
  <c r="E66" i="159" s="1"/>
  <c r="E92" i="98"/>
  <c r="E66" i="98" s="1"/>
  <c r="E92" i="105"/>
  <c r="E66" i="105" s="1"/>
  <c r="G22" i="114"/>
  <c r="G23" i="114" s="1"/>
  <c r="D75" i="114"/>
  <c r="D77" i="114" s="1"/>
  <c r="G22" i="104"/>
  <c r="G23" i="104" s="1"/>
  <c r="D75" i="104"/>
  <c r="D77" i="104" s="1"/>
  <c r="Y102" i="146"/>
  <c r="AC479" i="19" s="1"/>
  <c r="AC1114" i="19" s="1"/>
  <c r="Y104" i="146"/>
  <c r="AC481" i="19" s="1"/>
  <c r="AC1116" i="19" s="1"/>
  <c r="Y106" i="146"/>
  <c r="AC483" i="19" s="1"/>
  <c r="AC1118" i="19" s="1"/>
  <c r="Y105" i="146"/>
  <c r="AC482" i="19" s="1"/>
  <c r="AC1117" i="19" s="1"/>
  <c r="Y103" i="146"/>
  <c r="AC480" i="19" s="1"/>
  <c r="AC1115" i="19" s="1"/>
  <c r="I90" i="152"/>
  <c r="G90" i="152"/>
  <c r="H90" i="152"/>
  <c r="E89" i="152"/>
  <c r="E90" i="152"/>
  <c r="D79" i="152"/>
  <c r="D81" i="152" s="1"/>
  <c r="F90" i="152"/>
  <c r="D75" i="143"/>
  <c r="D77" i="143" s="1"/>
  <c r="G22" i="143"/>
  <c r="G23" i="143" s="1"/>
  <c r="B18" i="159"/>
  <c r="B18" i="158"/>
  <c r="Z57" i="158" s="1"/>
  <c r="Z58" i="96"/>
  <c r="Z57" i="96"/>
  <c r="B18" i="105"/>
  <c r="AA57" i="105" s="1"/>
  <c r="B18" i="113"/>
  <c r="Z57" i="113" s="1"/>
  <c r="AA58" i="100"/>
  <c r="Z58" i="102"/>
  <c r="Z57" i="102"/>
  <c r="AA58" i="104"/>
  <c r="AA58" i="105"/>
  <c r="Z58" i="108"/>
  <c r="Z58" i="109"/>
  <c r="Z58" i="111"/>
  <c r="Z58" i="112"/>
  <c r="Z58" i="119"/>
  <c r="Z58" i="120"/>
  <c r="Z58" i="123"/>
  <c r="Z58" i="124"/>
  <c r="Z58" i="125"/>
  <c r="Z58" i="127"/>
  <c r="AA58" i="140"/>
  <c r="Z58" i="150"/>
  <c r="Z58" i="151"/>
  <c r="AA58" i="152"/>
  <c r="Z58" i="162"/>
  <c r="AA50" i="162"/>
  <c r="Z54" i="162"/>
  <c r="Z55" i="162" s="1"/>
  <c r="E92" i="134"/>
  <c r="E66" i="134" s="1"/>
  <c r="G23" i="120"/>
  <c r="H64" i="120" s="1"/>
  <c r="D79" i="115"/>
  <c r="D81" i="115" s="1"/>
  <c r="F90" i="115"/>
  <c r="I90" i="115"/>
  <c r="E90" i="115"/>
  <c r="G90" i="115"/>
  <c r="H90" i="115"/>
  <c r="E89" i="115"/>
  <c r="E92" i="122"/>
  <c r="E66" i="122" s="1"/>
  <c r="Z58" i="132"/>
  <c r="Z54" i="132"/>
  <c r="Z55" i="132" s="1"/>
  <c r="AA50" i="132"/>
  <c r="G22" i="131"/>
  <c r="G23" i="131" s="1"/>
  <c r="D75" i="131"/>
  <c r="D77" i="131" s="1"/>
  <c r="J90" i="141"/>
  <c r="E89" i="141"/>
  <c r="E90" i="141"/>
  <c r="K90" i="141"/>
  <c r="D79" i="141"/>
  <c r="D81" i="141" s="1"/>
  <c r="I90" i="141"/>
  <c r="N90" i="141"/>
  <c r="L90" i="141"/>
  <c r="F90" i="141"/>
  <c r="G90" i="141"/>
  <c r="H90" i="141"/>
  <c r="M90" i="141"/>
  <c r="E91" i="149"/>
  <c r="D75" i="154"/>
  <c r="D77" i="154" s="1"/>
  <c r="G22" i="154"/>
  <c r="G23" i="154" s="1"/>
  <c r="E91" i="148"/>
  <c r="L90" i="128"/>
  <c r="E89" i="128"/>
  <c r="G90" i="128"/>
  <c r="N90" i="128"/>
  <c r="K90" i="128"/>
  <c r="D79" i="128"/>
  <c r="D81" i="128" s="1"/>
  <c r="F90" i="128"/>
  <c r="J90" i="128"/>
  <c r="I90" i="128"/>
  <c r="H90" i="128"/>
  <c r="M90" i="128"/>
  <c r="E90" i="128"/>
  <c r="E91" i="135"/>
  <c r="G22" i="153"/>
  <c r="G23" i="153" s="1"/>
  <c r="D75" i="153"/>
  <c r="D77" i="153" s="1"/>
  <c r="E92" i="133"/>
  <c r="E66" i="133" s="1"/>
  <c r="D79" i="119"/>
  <c r="D81" i="119" s="1"/>
  <c r="G90" i="119"/>
  <c r="E90" i="119"/>
  <c r="H90" i="119"/>
  <c r="I90" i="119"/>
  <c r="F90" i="119"/>
  <c r="E89" i="119"/>
  <c r="G90" i="104"/>
  <c r="I90" i="104"/>
  <c r="E89" i="104"/>
  <c r="H90" i="104"/>
  <c r="D79" i="104"/>
  <c r="D81" i="104" s="1"/>
  <c r="F90" i="104"/>
  <c r="E90" i="104"/>
  <c r="E91" i="102"/>
  <c r="N90" i="96"/>
  <c r="E89" i="96"/>
  <c r="F90" i="96"/>
  <c r="J90" i="96"/>
  <c r="L90" i="96"/>
  <c r="D79" i="96"/>
  <c r="D81" i="96" s="1"/>
  <c r="D83" i="96" s="1"/>
  <c r="H90" i="96"/>
  <c r="M90" i="96"/>
  <c r="K90" i="96"/>
  <c r="G90" i="96"/>
  <c r="I90" i="96"/>
  <c r="E90" i="96"/>
  <c r="E91" i="160"/>
  <c r="J90" i="116"/>
  <c r="D79" i="116"/>
  <c r="D81" i="116" s="1"/>
  <c r="E90" i="116"/>
  <c r="L90" i="116"/>
  <c r="N90" i="116"/>
  <c r="H90" i="116"/>
  <c r="G90" i="116"/>
  <c r="K90" i="116"/>
  <c r="M90" i="116"/>
  <c r="I90" i="116"/>
  <c r="F90" i="116"/>
  <c r="E89" i="116"/>
  <c r="M90" i="143"/>
  <c r="E90" i="143"/>
  <c r="I90" i="143"/>
  <c r="L90" i="143"/>
  <c r="G90" i="143"/>
  <c r="K90" i="143"/>
  <c r="E89" i="143"/>
  <c r="H90" i="143"/>
  <c r="F90" i="143"/>
  <c r="J90" i="143"/>
  <c r="D79" i="143"/>
  <c r="D81" i="143" s="1"/>
  <c r="N90" i="143"/>
  <c r="Z58" i="115"/>
  <c r="AA58" i="131"/>
  <c r="Z58" i="136"/>
  <c r="Z58" i="137"/>
  <c r="Z57" i="137"/>
  <c r="Z58" i="139"/>
  <c r="Z58" i="143"/>
  <c r="Z58" i="145"/>
  <c r="Z58" i="149"/>
  <c r="Z58" i="153"/>
  <c r="Z58" i="154"/>
  <c r="Z58" i="157"/>
  <c r="AA58" i="160"/>
  <c r="Z58" i="163"/>
  <c r="M90" i="132"/>
  <c r="I90" i="132"/>
  <c r="G90" i="132"/>
  <c r="J90" i="132"/>
  <c r="F90" i="132"/>
  <c r="L90" i="132"/>
  <c r="E89" i="132"/>
  <c r="H90" i="132"/>
  <c r="D79" i="132"/>
  <c r="D81" i="132" s="1"/>
  <c r="D83" i="132" s="1"/>
  <c r="N90" i="132"/>
  <c r="E90" i="132"/>
  <c r="K90" i="132"/>
  <c r="G66" i="93"/>
  <c r="G91" i="93"/>
  <c r="Y106" i="162"/>
  <c r="AD612" i="19" s="1"/>
  <c r="AD1247" i="19" s="1"/>
  <c r="Y104" i="162"/>
  <c r="AD610" i="19" s="1"/>
  <c r="AD1245" i="19" s="1"/>
  <c r="Y102" i="162"/>
  <c r="AD608" i="19" s="1"/>
  <c r="AD1243" i="19" s="1"/>
  <c r="Y103" i="162"/>
  <c r="AD609" i="19" s="1"/>
  <c r="AD1244" i="19" s="1"/>
  <c r="Y105" i="162"/>
  <c r="AD611" i="19" s="1"/>
  <c r="AD1246" i="19" s="1"/>
  <c r="J90" i="120"/>
  <c r="N90" i="120"/>
  <c r="I90" i="120"/>
  <c r="H90" i="120"/>
  <c r="E90" i="120"/>
  <c r="L90" i="120"/>
  <c r="G90" i="120"/>
  <c r="K90" i="120"/>
  <c r="F90" i="120"/>
  <c r="M90" i="120"/>
  <c r="E89" i="120"/>
  <c r="D79" i="120"/>
  <c r="D81" i="120" s="1"/>
  <c r="D83" i="120" s="1"/>
  <c r="N90" i="155"/>
  <c r="F90" i="155"/>
  <c r="G90" i="155"/>
  <c r="L90" i="155"/>
  <c r="E90" i="155"/>
  <c r="K90" i="155"/>
  <c r="E89" i="155"/>
  <c r="H90" i="155"/>
  <c r="J90" i="155"/>
  <c r="M90" i="155"/>
  <c r="D79" i="155"/>
  <c r="D81" i="155" s="1"/>
  <c r="I90" i="155"/>
  <c r="E92" i="158"/>
  <c r="E66" i="158" s="1"/>
  <c r="D79" i="144"/>
  <c r="D81" i="144" s="1"/>
  <c r="I90" i="144"/>
  <c r="G90" i="144"/>
  <c r="F90" i="144"/>
  <c r="H90" i="144"/>
  <c r="E89" i="144"/>
  <c r="E90" i="144"/>
  <c r="D75" i="142"/>
  <c r="D77" i="142" s="1"/>
  <c r="G22" i="142"/>
  <c r="G23" i="142" s="1"/>
  <c r="E92" i="121"/>
  <c r="E66" i="121" s="1"/>
  <c r="Z58" i="158"/>
  <c r="AA50" i="158"/>
  <c r="Z54" i="158"/>
  <c r="Z55" i="158" s="1"/>
  <c r="Z102" i="158" s="1"/>
  <c r="AE576" i="19" s="1"/>
  <c r="AE1211" i="19" s="1"/>
  <c r="Z58" i="148"/>
  <c r="Z54" i="148"/>
  <c r="Z55" i="148" s="1"/>
  <c r="Z102" i="148" s="1"/>
  <c r="AD495" i="19" s="1"/>
  <c r="AD1130" i="19" s="1"/>
  <c r="AA50" i="148"/>
  <c r="D75" i="129"/>
  <c r="D77" i="129" s="1"/>
  <c r="G22" i="129"/>
  <c r="G23" i="129" s="1"/>
  <c r="G22" i="140"/>
  <c r="G23" i="140" s="1"/>
  <c r="D75" i="140"/>
  <c r="D77" i="140" s="1"/>
  <c r="E90" i="117"/>
  <c r="E89" i="117"/>
  <c r="G90" i="117"/>
  <c r="H90" i="117"/>
  <c r="I90" i="117"/>
  <c r="D79" i="117"/>
  <c r="D81" i="117" s="1"/>
  <c r="F90" i="117"/>
  <c r="Z58" i="144"/>
  <c r="Z54" i="144"/>
  <c r="Z55" i="144" s="1"/>
  <c r="Z103" i="144" s="1"/>
  <c r="AD464" i="19" s="1"/>
  <c r="AD1099" i="19" s="1"/>
  <c r="AA50" i="144"/>
  <c r="J90" i="111"/>
  <c r="G90" i="111"/>
  <c r="M90" i="111"/>
  <c r="E89" i="111"/>
  <c r="E90" i="111"/>
  <c r="K90" i="111"/>
  <c r="D79" i="111"/>
  <c r="D81" i="111" s="1"/>
  <c r="D83" i="111" s="1"/>
  <c r="N90" i="111"/>
  <c r="F90" i="111"/>
  <c r="H90" i="111"/>
  <c r="L90" i="111"/>
  <c r="I90" i="111"/>
  <c r="G22" i="110"/>
  <c r="G23" i="110" s="1"/>
  <c r="D75" i="110"/>
  <c r="D77" i="110" s="1"/>
  <c r="D79" i="95"/>
  <c r="D81" i="95" s="1"/>
  <c r="E90" i="95"/>
  <c r="I90" i="95"/>
  <c r="F90" i="95"/>
  <c r="G90" i="95"/>
  <c r="H90" i="95"/>
  <c r="E89" i="95"/>
  <c r="D84" i="109"/>
  <c r="D103" i="109"/>
  <c r="E229" i="19" s="1"/>
  <c r="E864" i="19" s="1"/>
  <c r="D102" i="109"/>
  <c r="E228" i="19" s="1"/>
  <c r="E863" i="19" s="1"/>
  <c r="D106" i="109"/>
  <c r="E232" i="19" s="1"/>
  <c r="E867" i="19" s="1"/>
  <c r="D104" i="109"/>
  <c r="E230" i="19" s="1"/>
  <c r="E865" i="19" s="1"/>
  <c r="D105" i="109"/>
  <c r="E231" i="19" s="1"/>
  <c r="E866" i="19" s="1"/>
  <c r="N90" i="145"/>
  <c r="F90" i="145"/>
  <c r="G90" i="145"/>
  <c r="M90" i="145"/>
  <c r="J90" i="145"/>
  <c r="H90" i="145"/>
  <c r="L90" i="145"/>
  <c r="E89" i="145"/>
  <c r="I90" i="145"/>
  <c r="E90" i="145"/>
  <c r="K90" i="145"/>
  <c r="D79" i="145"/>
  <c r="D81" i="145" s="1"/>
  <c r="D83" i="145" s="1"/>
  <c r="G22" i="130"/>
  <c r="G23" i="130" s="1"/>
  <c r="D75" i="130"/>
  <c r="D77" i="130" s="1"/>
  <c r="G22" i="119"/>
  <c r="G23" i="119" s="1"/>
  <c r="D75" i="119"/>
  <c r="D77" i="119" s="1"/>
  <c r="E92" i="97"/>
  <c r="E66" i="97" s="1"/>
  <c r="E92" i="147"/>
  <c r="E66" i="147" s="1"/>
  <c r="G22" i="127"/>
  <c r="G23" i="127" s="1"/>
  <c r="D75" i="127"/>
  <c r="D77" i="127" s="1"/>
  <c r="E89" i="114"/>
  <c r="E90" i="114"/>
  <c r="D79" i="114"/>
  <c r="D81" i="114" s="1"/>
  <c r="I90" i="114"/>
  <c r="G90" i="114"/>
  <c r="H90" i="114"/>
  <c r="F90" i="114"/>
  <c r="G22" i="152"/>
  <c r="G23" i="152" s="1"/>
  <c r="D75" i="152"/>
  <c r="D77" i="152" s="1"/>
  <c r="G22" i="103"/>
  <c r="G23" i="103" s="1"/>
  <c r="D75" i="103"/>
  <c r="D77" i="103" s="1"/>
  <c r="E91" i="125"/>
  <c r="D83" i="133"/>
  <c r="AA58" i="99"/>
  <c r="AA58" i="101"/>
  <c r="AA57" i="101"/>
  <c r="Z58" i="103"/>
  <c r="Z58" i="95"/>
  <c r="Z57" i="95"/>
  <c r="AA58" i="97"/>
  <c r="AA57" i="97"/>
  <c r="AC58" i="98"/>
  <c r="AC57" i="98"/>
  <c r="Z58" i="107"/>
  <c r="AA58" i="110"/>
  <c r="Z58" i="130"/>
  <c r="Z58" i="133"/>
  <c r="AA58" i="135"/>
  <c r="Z58" i="141"/>
  <c r="AA58" i="142"/>
  <c r="AA58" i="155"/>
  <c r="D84" i="123"/>
  <c r="D101" i="123"/>
  <c r="D102" i="102"/>
  <c r="D131" i="19" s="1"/>
  <c r="D84" i="102"/>
  <c r="D106" i="102"/>
  <c r="D135" i="19" s="1"/>
  <c r="D103" i="102"/>
  <c r="D132" i="19" s="1"/>
  <c r="D105" i="102"/>
  <c r="D134" i="19" s="1"/>
  <c r="D104" i="102"/>
  <c r="D133" i="19" s="1"/>
  <c r="T64" i="146"/>
  <c r="R64" i="146"/>
  <c r="P64" i="146"/>
  <c r="N64" i="146"/>
  <c r="L64" i="146"/>
  <c r="AG64" i="146"/>
  <c r="AE64" i="146"/>
  <c r="AC64" i="146"/>
  <c r="AA64" i="146"/>
  <c r="Y64" i="146"/>
  <c r="W64" i="146"/>
  <c r="U64" i="146"/>
  <c r="S64" i="146"/>
  <c r="Q64" i="146"/>
  <c r="O64" i="146"/>
  <c r="M64" i="146"/>
  <c r="K64" i="146"/>
  <c r="I64" i="146"/>
  <c r="G64" i="146"/>
  <c r="E64" i="146"/>
  <c r="Z64" i="146"/>
  <c r="X64" i="146"/>
  <c r="V64" i="146"/>
  <c r="AB64" i="146"/>
  <c r="F64" i="146"/>
  <c r="AH64" i="146"/>
  <c r="J64" i="146"/>
  <c r="AF64" i="146"/>
  <c r="H64" i="146"/>
  <c r="AD64" i="146"/>
  <c r="G22" i="115"/>
  <c r="G23" i="115" s="1"/>
  <c r="D75" i="115"/>
  <c r="D77" i="115" s="1"/>
  <c r="E90" i="142"/>
  <c r="I90" i="142"/>
  <c r="D79" i="142"/>
  <c r="D81" i="142" s="1"/>
  <c r="H90" i="142"/>
  <c r="G90" i="142"/>
  <c r="F90" i="142"/>
  <c r="E89" i="142"/>
  <c r="D101" i="101"/>
  <c r="D122" i="19" s="1"/>
  <c r="D757" i="19" s="1"/>
  <c r="D84" i="101"/>
  <c r="E91" i="108"/>
  <c r="Y102" i="121"/>
  <c r="Y103" i="121"/>
  <c r="Y105" i="121"/>
  <c r="Y104" i="121"/>
  <c r="Y106" i="121"/>
  <c r="E89" i="131"/>
  <c r="H90" i="131"/>
  <c r="D79" i="131"/>
  <c r="D81" i="131" s="1"/>
  <c r="E90" i="131"/>
  <c r="G90" i="131"/>
  <c r="F90" i="131"/>
  <c r="I90" i="131"/>
  <c r="G22" i="141"/>
  <c r="G23" i="141" s="1"/>
  <c r="D75" i="141"/>
  <c r="D77" i="141" s="1"/>
  <c r="G22" i="118"/>
  <c r="G23" i="118" s="1"/>
  <c r="D75" i="118"/>
  <c r="D77" i="118" s="1"/>
  <c r="D75" i="156"/>
  <c r="D77" i="156" s="1"/>
  <c r="G22" i="156"/>
  <c r="G23" i="156" s="1"/>
  <c r="D79" i="154"/>
  <c r="D81" i="154" s="1"/>
  <c r="I90" i="154"/>
  <c r="G90" i="154"/>
  <c r="H90" i="154"/>
  <c r="F90" i="154"/>
  <c r="E89" i="154"/>
  <c r="E90" i="154"/>
  <c r="G90" i="129"/>
  <c r="E89" i="129"/>
  <c r="E90" i="129"/>
  <c r="D79" i="129"/>
  <c r="D81" i="129" s="1"/>
  <c r="H90" i="129"/>
  <c r="F90" i="129"/>
  <c r="I90" i="129"/>
  <c r="E91" i="163"/>
  <c r="I90" i="140"/>
  <c r="F90" i="140"/>
  <c r="E89" i="140"/>
  <c r="D79" i="140"/>
  <c r="D81" i="140" s="1"/>
  <c r="G90" i="140"/>
  <c r="H90" i="140"/>
  <c r="E90" i="140"/>
  <c r="G22" i="112"/>
  <c r="G23" i="112" s="1"/>
  <c r="D75" i="112"/>
  <c r="D77" i="112" s="1"/>
  <c r="J90" i="153"/>
  <c r="N90" i="153"/>
  <c r="H90" i="153"/>
  <c r="G90" i="153"/>
  <c r="M90" i="153"/>
  <c r="F90" i="153"/>
  <c r="L90" i="153"/>
  <c r="E89" i="153"/>
  <c r="I90" i="153"/>
  <c r="D79" i="153"/>
  <c r="D81" i="153" s="1"/>
  <c r="K90" i="153"/>
  <c r="E90" i="153"/>
  <c r="M90" i="110"/>
  <c r="D79" i="110"/>
  <c r="D81" i="110" s="1"/>
  <c r="E90" i="110"/>
  <c r="K90" i="110"/>
  <c r="H90" i="110"/>
  <c r="I90" i="110"/>
  <c r="J90" i="110"/>
  <c r="F90" i="110"/>
  <c r="L90" i="110"/>
  <c r="G90" i="110"/>
  <c r="E89" i="110"/>
  <c r="N90" i="110"/>
  <c r="K90" i="130"/>
  <c r="D79" i="130"/>
  <c r="D81" i="130" s="1"/>
  <c r="F90" i="130"/>
  <c r="L90" i="130"/>
  <c r="J90" i="130"/>
  <c r="G90" i="130"/>
  <c r="E90" i="130"/>
  <c r="M90" i="130"/>
  <c r="I90" i="130"/>
  <c r="E89" i="130"/>
  <c r="H90" i="130"/>
  <c r="N90" i="130"/>
  <c r="E91" i="151"/>
  <c r="H90" i="127"/>
  <c r="G90" i="127"/>
  <c r="I90" i="127"/>
  <c r="E89" i="127"/>
  <c r="F90" i="127"/>
  <c r="E90" i="127"/>
  <c r="D79" i="127"/>
  <c r="D81" i="127" s="1"/>
  <c r="Z58" i="146"/>
  <c r="Z57" i="146"/>
  <c r="Z54" i="146"/>
  <c r="Z55" i="146" s="1"/>
  <c r="AA50" i="146"/>
  <c r="E89" i="103"/>
  <c r="I90" i="103"/>
  <c r="H90" i="103"/>
  <c r="E90" i="103"/>
  <c r="D79" i="103"/>
  <c r="D81" i="103" s="1"/>
  <c r="F90" i="103"/>
  <c r="G90" i="103"/>
  <c r="AE64" i="133"/>
  <c r="W64" i="133"/>
  <c r="U64" i="133"/>
  <c r="M64" i="133"/>
  <c r="S64" i="133"/>
  <c r="AD64" i="133"/>
  <c r="N64" i="133"/>
  <c r="Z64" i="133"/>
  <c r="O64" i="133"/>
  <c r="E64" i="133"/>
  <c r="T64" i="133"/>
  <c r="AG64" i="133"/>
  <c r="R64" i="133"/>
  <c r="G64" i="133"/>
  <c r="AB64" i="133"/>
  <c r="X64" i="133"/>
  <c r="AA64" i="133"/>
  <c r="J64" i="133"/>
  <c r="Q64" i="133"/>
  <c r="P64" i="133"/>
  <c r="AH64" i="133"/>
  <c r="I64" i="133"/>
  <c r="L64" i="133"/>
  <c r="F64" i="133"/>
  <c r="AC64" i="133"/>
  <c r="H64" i="133"/>
  <c r="K64" i="133"/>
  <c r="Y64" i="133"/>
  <c r="AF64" i="133"/>
  <c r="V64" i="133"/>
  <c r="E92" i="146"/>
  <c r="E66" i="146" s="1"/>
  <c r="G22" i="116"/>
  <c r="G23" i="116" s="1"/>
  <c r="D75" i="116"/>
  <c r="D77" i="116" s="1"/>
  <c r="E57" i="89"/>
  <c r="I57" i="89"/>
  <c r="M57" i="89"/>
  <c r="Q57" i="89"/>
  <c r="AG57" i="89"/>
  <c r="T57" i="89"/>
  <c r="F57" i="89"/>
  <c r="J57" i="89"/>
  <c r="N57" i="89"/>
  <c r="R57" i="89"/>
  <c r="AD57" i="89"/>
  <c r="AH57" i="89"/>
  <c r="H57" i="89"/>
  <c r="G57" i="89"/>
  <c r="K57" i="89"/>
  <c r="O57" i="89"/>
  <c r="S57" i="89"/>
  <c r="AE57" i="89"/>
  <c r="P57" i="89"/>
  <c r="L57" i="89"/>
  <c r="AF57" i="89"/>
  <c r="F57" i="92"/>
  <c r="J57" i="92"/>
  <c r="N57" i="92"/>
  <c r="R57" i="92"/>
  <c r="V57" i="92"/>
  <c r="Z57" i="92"/>
  <c r="AD57" i="92"/>
  <c r="AH57" i="92"/>
  <c r="G57" i="92"/>
  <c r="L57" i="92"/>
  <c r="Q57" i="92"/>
  <c r="W57" i="92"/>
  <c r="AG57" i="92"/>
  <c r="H57" i="92"/>
  <c r="M57" i="92"/>
  <c r="S57" i="92"/>
  <c r="X57" i="92"/>
  <c r="I57" i="92"/>
  <c r="O57" i="92"/>
  <c r="T57" i="92"/>
  <c r="Y57" i="92"/>
  <c r="AE57" i="92"/>
  <c r="K57" i="92"/>
  <c r="P57" i="92"/>
  <c r="U57" i="92"/>
  <c r="AF57" i="92"/>
  <c r="E57" i="92"/>
  <c r="W101" i="163"/>
  <c r="AB615" i="19" s="1"/>
  <c r="AB1250" i="19" s="1"/>
  <c r="W101" i="161"/>
  <c r="AB599" i="19" s="1"/>
  <c r="AB1234" i="19" s="1"/>
  <c r="J101" i="159"/>
  <c r="O583" i="19" s="1"/>
  <c r="O1218" i="19" s="1"/>
  <c r="W101" i="157"/>
  <c r="AB567" i="19" s="1"/>
  <c r="AB1202" i="19" s="1"/>
  <c r="J101" i="157"/>
  <c r="O567" i="19" s="1"/>
  <c r="O1202" i="19" s="1"/>
  <c r="X101" i="155"/>
  <c r="AC551" i="19" s="1"/>
  <c r="AC1186" i="19" s="1"/>
  <c r="W101" i="153"/>
  <c r="AB535" i="19" s="1"/>
  <c r="AB1170" i="19" s="1"/>
  <c r="J101" i="153"/>
  <c r="O535" i="19" s="1"/>
  <c r="O1170" i="19" s="1"/>
  <c r="Y55" i="163"/>
  <c r="Z54" i="163"/>
  <c r="AA50" i="163"/>
  <c r="Y55" i="161"/>
  <c r="Z54" i="161"/>
  <c r="AA50" i="161"/>
  <c r="X69" i="161"/>
  <c r="X68" i="161" s="1"/>
  <c r="AA50" i="159"/>
  <c r="Z54" i="159"/>
  <c r="AA54" i="160"/>
  <c r="AB50" i="160"/>
  <c r="X69" i="159"/>
  <c r="X68" i="159" s="1"/>
  <c r="Y55" i="159"/>
  <c r="Z55" i="160"/>
  <c r="Y102" i="160"/>
  <c r="AD592" i="19" s="1"/>
  <c r="AD1227" i="19" s="1"/>
  <c r="Y105" i="160"/>
  <c r="AD595" i="19" s="1"/>
  <c r="AD1230" i="19" s="1"/>
  <c r="Y106" i="160"/>
  <c r="AD596" i="19" s="1"/>
  <c r="AD1231" i="19" s="1"/>
  <c r="Y103" i="160"/>
  <c r="AD593" i="19" s="1"/>
  <c r="AD1228" i="19" s="1"/>
  <c r="Y104" i="160"/>
  <c r="AD594" i="19" s="1"/>
  <c r="AD1229" i="19" s="1"/>
  <c r="W101" i="159"/>
  <c r="AB583" i="19" s="1"/>
  <c r="AB1218" i="19" s="1"/>
  <c r="Z54" i="157"/>
  <c r="AA50" i="157"/>
  <c r="Y55" i="157"/>
  <c r="X69" i="157"/>
  <c r="X68" i="157" s="1"/>
  <c r="AA54" i="155"/>
  <c r="AB50" i="155"/>
  <c r="Z55" i="155"/>
  <c r="Z54" i="154"/>
  <c r="AA50" i="154"/>
  <c r="X104" i="154"/>
  <c r="AC546" i="19" s="1"/>
  <c r="AC1181" i="19" s="1"/>
  <c r="X105" i="154"/>
  <c r="AC547" i="19" s="1"/>
  <c r="AC1182" i="19" s="1"/>
  <c r="X102" i="154"/>
  <c r="AC544" i="19" s="1"/>
  <c r="AC1179" i="19" s="1"/>
  <c r="X103" i="154"/>
  <c r="AC545" i="19" s="1"/>
  <c r="AC1180" i="19" s="1"/>
  <c r="X106" i="154"/>
  <c r="AC548" i="19" s="1"/>
  <c r="AC1183" i="19" s="1"/>
  <c r="Y55" i="154"/>
  <c r="Z54" i="153"/>
  <c r="AA50" i="153"/>
  <c r="Y55" i="153"/>
  <c r="W101" i="151"/>
  <c r="AA518" i="19" s="1"/>
  <c r="AA1153" i="19" s="1"/>
  <c r="J101" i="147"/>
  <c r="N486" i="19" s="1"/>
  <c r="N1121" i="19" s="1"/>
  <c r="W101" i="145"/>
  <c r="AA470" i="19" s="1"/>
  <c r="AA1105" i="19" s="1"/>
  <c r="J101" i="145"/>
  <c r="N470" i="19" s="1"/>
  <c r="N1105" i="19" s="1"/>
  <c r="W101" i="143"/>
  <c r="AA454" i="19" s="1"/>
  <c r="AA1089" i="19" s="1"/>
  <c r="W101" i="141"/>
  <c r="AA438" i="19" s="1"/>
  <c r="AA1073" i="19" s="1"/>
  <c r="Y102" i="152"/>
  <c r="AD528" i="19" s="1"/>
  <c r="AD1163" i="19" s="1"/>
  <c r="Y105" i="152"/>
  <c r="AD531" i="19" s="1"/>
  <c r="AD1166" i="19" s="1"/>
  <c r="Y106" i="152"/>
  <c r="AD532" i="19" s="1"/>
  <c r="AD1167" i="19" s="1"/>
  <c r="Y103" i="152"/>
  <c r="AD529" i="19" s="1"/>
  <c r="AD1164" i="19" s="1"/>
  <c r="Y104" i="152"/>
  <c r="AD530" i="19" s="1"/>
  <c r="AD1165" i="19" s="1"/>
  <c r="AA54" i="152"/>
  <c r="AB50" i="152"/>
  <c r="Z55" i="152"/>
  <c r="Z54" i="151"/>
  <c r="AA50" i="151"/>
  <c r="Y55" i="151"/>
  <c r="Z54" i="150"/>
  <c r="AA50" i="150"/>
  <c r="Y55" i="150"/>
  <c r="X104" i="150"/>
  <c r="AB513" i="19" s="1"/>
  <c r="AB1148" i="19" s="1"/>
  <c r="X105" i="150"/>
  <c r="AB514" i="19" s="1"/>
  <c r="AB1149" i="19" s="1"/>
  <c r="X102" i="150"/>
  <c r="AB511" i="19" s="1"/>
  <c r="AB1146" i="19" s="1"/>
  <c r="X103" i="150"/>
  <c r="AB512" i="19" s="1"/>
  <c r="AB1147" i="19" s="1"/>
  <c r="X106" i="150"/>
  <c r="AB515" i="19" s="1"/>
  <c r="AB1150" i="19" s="1"/>
  <c r="AA50" i="149"/>
  <c r="Z54" i="149"/>
  <c r="Y55" i="149"/>
  <c r="X69" i="149"/>
  <c r="X68" i="149" s="1"/>
  <c r="Y55" i="147"/>
  <c r="AA50" i="147"/>
  <c r="Z54" i="147"/>
  <c r="X69" i="147"/>
  <c r="X68" i="147" s="1"/>
  <c r="Y55" i="145"/>
  <c r="X69" i="145"/>
  <c r="X68" i="145" s="1"/>
  <c r="Z54" i="145"/>
  <c r="AA50" i="145"/>
  <c r="Y55" i="143"/>
  <c r="AA50" i="143"/>
  <c r="Z54" i="143"/>
  <c r="AA54" i="142"/>
  <c r="AB50" i="142"/>
  <c r="Y103" i="142"/>
  <c r="AC448" i="19" s="1"/>
  <c r="AC1083" i="19" s="1"/>
  <c r="Y104" i="142"/>
  <c r="AC449" i="19" s="1"/>
  <c r="AC1084" i="19" s="1"/>
  <c r="Y102" i="142"/>
  <c r="AC447" i="19" s="1"/>
  <c r="AC1082" i="19" s="1"/>
  <c r="Y105" i="142"/>
  <c r="AC450" i="19" s="1"/>
  <c r="AC1085" i="19" s="1"/>
  <c r="Y106" i="142"/>
  <c r="AC451" i="19" s="1"/>
  <c r="AC1086" i="19" s="1"/>
  <c r="Z55" i="142"/>
  <c r="Y55" i="141"/>
  <c r="AA50" i="141"/>
  <c r="Z54" i="141"/>
  <c r="AA54" i="140"/>
  <c r="AB50" i="140"/>
  <c r="Z55" i="140"/>
  <c r="X102" i="140"/>
  <c r="AB431" i="19" s="1"/>
  <c r="AB1066" i="19" s="1"/>
  <c r="X103" i="140"/>
  <c r="AB432" i="19" s="1"/>
  <c r="AB1067" i="19" s="1"/>
  <c r="X106" i="140"/>
  <c r="AB435" i="19" s="1"/>
  <c r="AB1070" i="19" s="1"/>
  <c r="X104" i="140"/>
  <c r="AB433" i="19" s="1"/>
  <c r="AB1068" i="19" s="1"/>
  <c r="X105" i="140"/>
  <c r="AB434" i="19" s="1"/>
  <c r="AB1069" i="19" s="1"/>
  <c r="W101" i="139"/>
  <c r="Z421" i="19" s="1"/>
  <c r="Z1056" i="19" s="1"/>
  <c r="W101" i="136"/>
  <c r="Z405" i="19" s="1"/>
  <c r="Z1040" i="19" s="1"/>
  <c r="W101" i="134"/>
  <c r="Z389" i="19" s="1"/>
  <c r="Z1024" i="19" s="1"/>
  <c r="Y101" i="132"/>
  <c r="AB373" i="19" s="1"/>
  <c r="AB1008" i="19" s="1"/>
  <c r="J101" i="132"/>
  <c r="M373" i="19" s="1"/>
  <c r="M1008" i="19" s="1"/>
  <c r="W101" i="130"/>
  <c r="Z357" i="19" s="1"/>
  <c r="Z992" i="19" s="1"/>
  <c r="J101" i="130"/>
  <c r="M357" i="19" s="1"/>
  <c r="M992" i="19" s="1"/>
  <c r="W101" i="128"/>
  <c r="Z341" i="19" s="1"/>
  <c r="Z976" i="19" s="1"/>
  <c r="J101" i="128"/>
  <c r="M341" i="19" s="1"/>
  <c r="M976" i="19" s="1"/>
  <c r="Y55" i="139"/>
  <c r="Z54" i="139"/>
  <c r="AA50" i="139"/>
  <c r="AB50" i="138"/>
  <c r="AA54" i="138"/>
  <c r="Z55" i="138"/>
  <c r="Y102" i="138"/>
  <c r="AB414" i="19" s="1"/>
  <c r="AB1049" i="19" s="1"/>
  <c r="Y105" i="138"/>
  <c r="AB417" i="19" s="1"/>
  <c r="AB1052" i="19" s="1"/>
  <c r="Y106" i="138"/>
  <c r="AB418" i="19" s="1"/>
  <c r="AB1053" i="19" s="1"/>
  <c r="Y103" i="138"/>
  <c r="AB415" i="19" s="1"/>
  <c r="AB1050" i="19" s="1"/>
  <c r="Y104" i="138"/>
  <c r="AB416" i="19" s="1"/>
  <c r="AB1051" i="19" s="1"/>
  <c r="Z54" i="137"/>
  <c r="AA50" i="137"/>
  <c r="Y59" i="137"/>
  <c r="Y63" i="137" s="1"/>
  <c r="Y65" i="137" s="1"/>
  <c r="Y67" i="137" s="1"/>
  <c r="Y55" i="137"/>
  <c r="X104" i="137"/>
  <c r="X105" i="137"/>
  <c r="X102" i="137"/>
  <c r="X103" i="137"/>
  <c r="X106" i="137"/>
  <c r="X70" i="137"/>
  <c r="X72" i="137" s="1"/>
  <c r="X83" i="137" s="1"/>
  <c r="X101" i="137" s="1"/>
  <c r="X69" i="137"/>
  <c r="X68" i="137" s="1"/>
  <c r="X69" i="136"/>
  <c r="X68" i="136" s="1"/>
  <c r="Y55" i="136"/>
  <c r="Z54" i="136"/>
  <c r="AA50" i="136"/>
  <c r="Y106" i="135"/>
  <c r="AB402" i="19" s="1"/>
  <c r="AB1037" i="19" s="1"/>
  <c r="Y103" i="135"/>
  <c r="AB399" i="19" s="1"/>
  <c r="AB1034" i="19" s="1"/>
  <c r="Y104" i="135"/>
  <c r="AB400" i="19" s="1"/>
  <c r="AB1035" i="19" s="1"/>
  <c r="Y102" i="135"/>
  <c r="AB398" i="19" s="1"/>
  <c r="AB1033" i="19" s="1"/>
  <c r="Y105" i="135"/>
  <c r="AB401" i="19" s="1"/>
  <c r="AB1036" i="19" s="1"/>
  <c r="AA54" i="135"/>
  <c r="AB50" i="135"/>
  <c r="Z55" i="135"/>
  <c r="Y55" i="134"/>
  <c r="Z54" i="134"/>
  <c r="AA50" i="134"/>
  <c r="X69" i="134"/>
  <c r="X68" i="134" s="1"/>
  <c r="X102" i="133"/>
  <c r="AA382" i="19" s="1"/>
  <c r="AA1017" i="19" s="1"/>
  <c r="X103" i="133"/>
  <c r="AA383" i="19" s="1"/>
  <c r="AA1018" i="19" s="1"/>
  <c r="X106" i="133"/>
  <c r="AA386" i="19" s="1"/>
  <c r="AA1021" i="19" s="1"/>
  <c r="X104" i="133"/>
  <c r="AA384" i="19" s="1"/>
  <c r="AA1019" i="19" s="1"/>
  <c r="X105" i="133"/>
  <c r="AA385" i="19" s="1"/>
  <c r="AA1020" i="19" s="1"/>
  <c r="Y55" i="133"/>
  <c r="Z54" i="133"/>
  <c r="AA50" i="133"/>
  <c r="Z69" i="132"/>
  <c r="Z68" i="132" s="1"/>
  <c r="AA54" i="131"/>
  <c r="AB50" i="131"/>
  <c r="Y106" i="131"/>
  <c r="AB370" i="19" s="1"/>
  <c r="AB1005" i="19" s="1"/>
  <c r="Y103" i="131"/>
  <c r="AB367" i="19" s="1"/>
  <c r="AB1002" i="19" s="1"/>
  <c r="Y104" i="131"/>
  <c r="AB368" i="19" s="1"/>
  <c r="AB1003" i="19" s="1"/>
  <c r="Y102" i="131"/>
  <c r="AB366" i="19" s="1"/>
  <c r="AB1001" i="19" s="1"/>
  <c r="Y105" i="131"/>
  <c r="AB369" i="19" s="1"/>
  <c r="AB1004" i="19" s="1"/>
  <c r="Z55" i="131"/>
  <c r="Z54" i="130"/>
  <c r="AA50" i="130"/>
  <c r="Y55" i="130"/>
  <c r="Y55" i="129"/>
  <c r="Z54" i="129"/>
  <c r="AA50" i="129"/>
  <c r="X104" i="129"/>
  <c r="AA352" i="19" s="1"/>
  <c r="AA987" i="19" s="1"/>
  <c r="X105" i="129"/>
  <c r="AA353" i="19" s="1"/>
  <c r="AA988" i="19" s="1"/>
  <c r="X102" i="129"/>
  <c r="AA350" i="19" s="1"/>
  <c r="AA985" i="19" s="1"/>
  <c r="X103" i="129"/>
  <c r="AA351" i="19" s="1"/>
  <c r="AA986" i="19" s="1"/>
  <c r="X106" i="129"/>
  <c r="AA354" i="19" s="1"/>
  <c r="AA989" i="19" s="1"/>
  <c r="Y55" i="128"/>
  <c r="Z54" i="128"/>
  <c r="AA50" i="128"/>
  <c r="X101" i="126"/>
  <c r="Z324" i="19" s="1"/>
  <c r="Z959" i="19" s="1"/>
  <c r="W101" i="124"/>
  <c r="Y308" i="19" s="1"/>
  <c r="Y943" i="19" s="1"/>
  <c r="J101" i="124"/>
  <c r="L308" i="19" s="1"/>
  <c r="L943" i="19" s="1"/>
  <c r="Y101" i="122"/>
  <c r="J101" i="122"/>
  <c r="W101" i="120"/>
  <c r="J101" i="120"/>
  <c r="X101" i="118"/>
  <c r="W101" i="116"/>
  <c r="X104" i="127"/>
  <c r="AA336" i="19" s="1"/>
  <c r="AA971" i="19" s="1"/>
  <c r="X105" i="127"/>
  <c r="AA337" i="19" s="1"/>
  <c r="AA972" i="19" s="1"/>
  <c r="X102" i="127"/>
  <c r="AA334" i="19" s="1"/>
  <c r="AA969" i="19" s="1"/>
  <c r="X103" i="127"/>
  <c r="AA335" i="19" s="1"/>
  <c r="AA970" i="19" s="1"/>
  <c r="X106" i="127"/>
  <c r="AA338" i="19" s="1"/>
  <c r="AA973" i="19" s="1"/>
  <c r="AA50" i="127"/>
  <c r="Z54" i="127"/>
  <c r="Y55" i="127"/>
  <c r="Z55" i="126"/>
  <c r="AB50" i="126"/>
  <c r="AA54" i="126"/>
  <c r="X102" i="125"/>
  <c r="Z317" i="19" s="1"/>
  <c r="Z952" i="19" s="1"/>
  <c r="X103" i="125"/>
  <c r="Z318" i="19" s="1"/>
  <c r="Z953" i="19" s="1"/>
  <c r="X106" i="125"/>
  <c r="Z321" i="19" s="1"/>
  <c r="Z956" i="19" s="1"/>
  <c r="X104" i="125"/>
  <c r="Z319" i="19" s="1"/>
  <c r="Z954" i="19" s="1"/>
  <c r="X105" i="125"/>
  <c r="Z320" i="19" s="1"/>
  <c r="Z955" i="19" s="1"/>
  <c r="Z54" i="125"/>
  <c r="AA50" i="125"/>
  <c r="Y55" i="125"/>
  <c r="Y55" i="124"/>
  <c r="X69" i="124"/>
  <c r="X68" i="124" s="1"/>
  <c r="Z54" i="124"/>
  <c r="AA50" i="124"/>
  <c r="X103" i="123"/>
  <c r="X106" i="123"/>
  <c r="X104" i="123"/>
  <c r="X105" i="123"/>
  <c r="X102" i="123"/>
  <c r="AA50" i="123"/>
  <c r="Z54" i="123"/>
  <c r="Y55" i="123"/>
  <c r="Z69" i="122"/>
  <c r="Z68" i="122" s="1"/>
  <c r="X69" i="120"/>
  <c r="X68" i="120" s="1"/>
  <c r="Z54" i="120"/>
  <c r="AA50" i="120"/>
  <c r="Y55" i="120"/>
  <c r="X102" i="119"/>
  <c r="X103" i="119"/>
  <c r="X106" i="119"/>
  <c r="X104" i="119"/>
  <c r="X105" i="119"/>
  <c r="Y55" i="119"/>
  <c r="AA50" i="119"/>
  <c r="Z54" i="119"/>
  <c r="Z55" i="118"/>
  <c r="AA54" i="118"/>
  <c r="AB50" i="118"/>
  <c r="AA54" i="117"/>
  <c r="AB50" i="117"/>
  <c r="Y103" i="117"/>
  <c r="Y104" i="117"/>
  <c r="Y102" i="117"/>
  <c r="Y105" i="117"/>
  <c r="Y106" i="117"/>
  <c r="Z55" i="117"/>
  <c r="AA50" i="116"/>
  <c r="Z54" i="116"/>
  <c r="Y55" i="116"/>
  <c r="W101" i="109"/>
  <c r="X227" i="19" s="1"/>
  <c r="X862" i="19" s="1"/>
  <c r="W104" i="115"/>
  <c r="Y303" i="19" s="1"/>
  <c r="Y938" i="19" s="1"/>
  <c r="W102" i="115"/>
  <c r="Y301" i="19" s="1"/>
  <c r="Y936" i="19" s="1"/>
  <c r="W105" i="115"/>
  <c r="Y304" i="19" s="1"/>
  <c r="Y939" i="19" s="1"/>
  <c r="W106" i="115"/>
  <c r="Y305" i="19" s="1"/>
  <c r="Y940" i="19" s="1"/>
  <c r="W103" i="115"/>
  <c r="Y302" i="19" s="1"/>
  <c r="Y937" i="19" s="1"/>
  <c r="J105" i="115"/>
  <c r="L304" i="19" s="1"/>
  <c r="L939" i="19" s="1"/>
  <c r="J102" i="115"/>
  <c r="L301" i="19" s="1"/>
  <c r="L936" i="19" s="1"/>
  <c r="J103" i="115"/>
  <c r="L302" i="19" s="1"/>
  <c r="L937" i="19" s="1"/>
  <c r="J106" i="115"/>
  <c r="L305" i="19" s="1"/>
  <c r="L940" i="19" s="1"/>
  <c r="J104" i="115"/>
  <c r="L303" i="19" s="1"/>
  <c r="L938" i="19" s="1"/>
  <c r="Z54" i="115"/>
  <c r="AA50" i="115"/>
  <c r="Y55" i="115"/>
  <c r="J101" i="109"/>
  <c r="K227" i="19" s="1"/>
  <c r="K862" i="19" s="1"/>
  <c r="W101" i="107"/>
  <c r="X211" i="19" s="1"/>
  <c r="X846" i="19" s="1"/>
  <c r="W101" i="111"/>
  <c r="X179" i="19" s="1"/>
  <c r="X814" i="19" s="1"/>
  <c r="W101" i="112"/>
  <c r="X163" i="19" s="1"/>
  <c r="X798" i="19" s="1"/>
  <c r="X101" i="110"/>
  <c r="Y147" i="19" s="1"/>
  <c r="Y782" i="19" s="1"/>
  <c r="AA54" i="114"/>
  <c r="AB50" i="114"/>
  <c r="Z55" i="114"/>
  <c r="Y102" i="114"/>
  <c r="Z172" i="19" s="1"/>
  <c r="Z807" i="19" s="1"/>
  <c r="Y105" i="114"/>
  <c r="Z175" i="19" s="1"/>
  <c r="Z810" i="19" s="1"/>
  <c r="Y106" i="114"/>
  <c r="Z176" i="19" s="1"/>
  <c r="Z811" i="19" s="1"/>
  <c r="Y103" i="114"/>
  <c r="Z173" i="19" s="1"/>
  <c r="Z808" i="19" s="1"/>
  <c r="Y104" i="114"/>
  <c r="Z174" i="19" s="1"/>
  <c r="Z809" i="19" s="1"/>
  <c r="X69" i="113"/>
  <c r="X68" i="113" s="1"/>
  <c r="AA50" i="113"/>
  <c r="Z54" i="113"/>
  <c r="Y55" i="113"/>
  <c r="Y55" i="112"/>
  <c r="Z54" i="112"/>
  <c r="AA50" i="112"/>
  <c r="Y55" i="111"/>
  <c r="X69" i="111"/>
  <c r="X68" i="111" s="1"/>
  <c r="AA50" i="111"/>
  <c r="Z54" i="111"/>
  <c r="Z54" i="109"/>
  <c r="AA50" i="109"/>
  <c r="Z55" i="110"/>
  <c r="Y55" i="109"/>
  <c r="AB50" i="110"/>
  <c r="AA54" i="110"/>
  <c r="X104" i="108"/>
  <c r="Y222" i="19" s="1"/>
  <c r="Y857" i="19" s="1"/>
  <c r="X102" i="108"/>
  <c r="Y220" i="19" s="1"/>
  <c r="Y855" i="19" s="1"/>
  <c r="X105" i="108"/>
  <c r="Y223" i="19" s="1"/>
  <c r="Y858" i="19" s="1"/>
  <c r="X103" i="108"/>
  <c r="Y221" i="19" s="1"/>
  <c r="Y856" i="19" s="1"/>
  <c r="X106" i="108"/>
  <c r="Y224" i="19" s="1"/>
  <c r="Y859" i="19" s="1"/>
  <c r="Z54" i="108"/>
  <c r="AA50" i="108"/>
  <c r="Y55" i="108"/>
  <c r="Z54" i="107"/>
  <c r="AA50" i="107"/>
  <c r="Y55" i="107"/>
  <c r="X69" i="107"/>
  <c r="X68" i="107" s="1"/>
  <c r="Y55" i="106"/>
  <c r="X104" i="106"/>
  <c r="Y206" i="19" s="1"/>
  <c r="Y841" i="19" s="1"/>
  <c r="X105" i="106"/>
  <c r="Y207" i="19" s="1"/>
  <c r="Y842" i="19" s="1"/>
  <c r="X102" i="106"/>
  <c r="Y204" i="19" s="1"/>
  <c r="Y839" i="19" s="1"/>
  <c r="X103" i="106"/>
  <c r="Y205" i="19" s="1"/>
  <c r="Y840" i="19" s="1"/>
  <c r="X106" i="106"/>
  <c r="Y208" i="19" s="1"/>
  <c r="Y843" i="19" s="1"/>
  <c r="Z54" i="106"/>
  <c r="AA50" i="106"/>
  <c r="Y106" i="105"/>
  <c r="Z192" i="19" s="1"/>
  <c r="Z827" i="19" s="1"/>
  <c r="Y103" i="105"/>
  <c r="Z189" i="19" s="1"/>
  <c r="Z824" i="19" s="1"/>
  <c r="Y104" i="105"/>
  <c r="Z190" i="19" s="1"/>
  <c r="Z825" i="19" s="1"/>
  <c r="Y102" i="105"/>
  <c r="Z188" i="19" s="1"/>
  <c r="Z823" i="19" s="1"/>
  <c r="Y105" i="105"/>
  <c r="Z191" i="19" s="1"/>
  <c r="Z826" i="19" s="1"/>
  <c r="AA54" i="105"/>
  <c r="AB50" i="105"/>
  <c r="Z55" i="105"/>
  <c r="AA54" i="104"/>
  <c r="AB50" i="104"/>
  <c r="Y102" i="104"/>
  <c r="Z156" i="19" s="1"/>
  <c r="Z791" i="19" s="1"/>
  <c r="Y105" i="104"/>
  <c r="Z159" i="19" s="1"/>
  <c r="Z794" i="19" s="1"/>
  <c r="Y106" i="104"/>
  <c r="Z160" i="19" s="1"/>
  <c r="Z795" i="19" s="1"/>
  <c r="Y103" i="104"/>
  <c r="Z157" i="19" s="1"/>
  <c r="Z792" i="19" s="1"/>
  <c r="Y104" i="104"/>
  <c r="Z158" i="19" s="1"/>
  <c r="Z793" i="19" s="1"/>
  <c r="Z55" i="104"/>
  <c r="Y55" i="103"/>
  <c r="Z54" i="103"/>
  <c r="AA50" i="103"/>
  <c r="W105" i="103"/>
  <c r="X143" i="19" s="1"/>
  <c r="X778" i="19" s="1"/>
  <c r="W106" i="103"/>
  <c r="X144" i="19" s="1"/>
  <c r="X779" i="19" s="1"/>
  <c r="W103" i="103"/>
  <c r="X141" i="19" s="1"/>
  <c r="X776" i="19" s="1"/>
  <c r="W102" i="103"/>
  <c r="X140" i="19" s="1"/>
  <c r="X775" i="19" s="1"/>
  <c r="W104" i="103"/>
  <c r="X142" i="19" s="1"/>
  <c r="X777" i="19" s="1"/>
  <c r="Y55" i="102"/>
  <c r="AA50" i="102"/>
  <c r="Z54" i="102"/>
  <c r="AA54" i="101"/>
  <c r="AB50" i="101"/>
  <c r="J106" i="101"/>
  <c r="J127" i="19" s="1"/>
  <c r="J762" i="19" s="1"/>
  <c r="J104" i="101"/>
  <c r="J125" i="19" s="1"/>
  <c r="J760" i="19" s="1"/>
  <c r="J102" i="101"/>
  <c r="J123" i="19" s="1"/>
  <c r="J758" i="19" s="1"/>
  <c r="J105" i="101"/>
  <c r="J126" i="19" s="1"/>
  <c r="J761" i="19" s="1"/>
  <c r="J103" i="101"/>
  <c r="J124" i="19" s="1"/>
  <c r="J759" i="19" s="1"/>
  <c r="Y104" i="101"/>
  <c r="Y125" i="19" s="1"/>
  <c r="Y760" i="19" s="1"/>
  <c r="Y102" i="101"/>
  <c r="Y123" i="19" s="1"/>
  <c r="Y758" i="19" s="1"/>
  <c r="Y105" i="101"/>
  <c r="Y126" i="19" s="1"/>
  <c r="Y761" i="19" s="1"/>
  <c r="Y103" i="101"/>
  <c r="Y124" i="19" s="1"/>
  <c r="Y759" i="19" s="1"/>
  <c r="Y106" i="101"/>
  <c r="Y127" i="19" s="1"/>
  <c r="Y762" i="19" s="1"/>
  <c r="Z55" i="101"/>
  <c r="AA54" i="100"/>
  <c r="AB50" i="100"/>
  <c r="Z55" i="100"/>
  <c r="AB50" i="99"/>
  <c r="AA54" i="99"/>
  <c r="Z55" i="99"/>
  <c r="Y102" i="99"/>
  <c r="Y107" i="19" s="1"/>
  <c r="Y742" i="19" s="1"/>
  <c r="Y105" i="99"/>
  <c r="Y110" i="19" s="1"/>
  <c r="Y745" i="19" s="1"/>
  <c r="Y106" i="99"/>
  <c r="Y111" i="19" s="1"/>
  <c r="Y746" i="19" s="1"/>
  <c r="Y103" i="99"/>
  <c r="Y108" i="19" s="1"/>
  <c r="Y743" i="19" s="1"/>
  <c r="Y104" i="99"/>
  <c r="Y109" i="19" s="1"/>
  <c r="Y744" i="19" s="1"/>
  <c r="AB55" i="98"/>
  <c r="AC54" i="98"/>
  <c r="AA69" i="98"/>
  <c r="AA68" i="98" s="1"/>
  <c r="J102" i="97"/>
  <c r="J91" i="19" s="1"/>
  <c r="J726" i="19" s="1"/>
  <c r="J103" i="97"/>
  <c r="J92" i="19" s="1"/>
  <c r="J727" i="19" s="1"/>
  <c r="J106" i="97"/>
  <c r="J95" i="19" s="1"/>
  <c r="J730" i="19" s="1"/>
  <c r="J104" i="97"/>
  <c r="J93" i="19" s="1"/>
  <c r="J728" i="19" s="1"/>
  <c r="J105" i="97"/>
  <c r="J94" i="19" s="1"/>
  <c r="J729" i="19" s="1"/>
  <c r="Z55" i="97"/>
  <c r="Y103" i="97"/>
  <c r="Y92" i="19" s="1"/>
  <c r="Y727" i="19" s="1"/>
  <c r="Y104" i="97"/>
  <c r="Y93" i="19" s="1"/>
  <c r="Y728" i="19" s="1"/>
  <c r="Y102" i="97"/>
  <c r="Y91" i="19" s="1"/>
  <c r="Y726" i="19" s="1"/>
  <c r="Y105" i="97"/>
  <c r="Y94" i="19" s="1"/>
  <c r="Y729" i="19" s="1"/>
  <c r="Y106" i="97"/>
  <c r="Y95" i="19" s="1"/>
  <c r="Y730" i="19" s="1"/>
  <c r="AB50" i="97"/>
  <c r="AA54" i="97"/>
  <c r="W101" i="96"/>
  <c r="W82" i="19" s="1"/>
  <c r="AA50" i="96"/>
  <c r="Z54" i="96"/>
  <c r="Y55" i="96"/>
  <c r="X69" i="96"/>
  <c r="X68" i="96" s="1"/>
  <c r="W105" i="95"/>
  <c r="W78" i="19" s="1"/>
  <c r="W713" i="19" s="1"/>
  <c r="W106" i="95"/>
  <c r="W79" i="19" s="1"/>
  <c r="W714" i="19" s="1"/>
  <c r="W102" i="95"/>
  <c r="W75" i="19" s="1"/>
  <c r="W710" i="19" s="1"/>
  <c r="W103" i="95"/>
  <c r="W76" i="19" s="1"/>
  <c r="W711" i="19" s="1"/>
  <c r="W104" i="95"/>
  <c r="W77" i="19" s="1"/>
  <c r="W712" i="19" s="1"/>
  <c r="AA50" i="95"/>
  <c r="Z54" i="95"/>
  <c r="Y55" i="95"/>
  <c r="W101" i="94"/>
  <c r="W66" i="19" s="1"/>
  <c r="Z54" i="94"/>
  <c r="AA50" i="94"/>
  <c r="Y55" i="94"/>
  <c r="AA50" i="93"/>
  <c r="Z54" i="93"/>
  <c r="Y55" i="93"/>
  <c r="W103" i="93"/>
  <c r="W60" i="19" s="1"/>
  <c r="W695" i="19" s="1"/>
  <c r="W105" i="93"/>
  <c r="W62" i="19" s="1"/>
  <c r="W697" i="19" s="1"/>
  <c r="W104" i="93"/>
  <c r="W61" i="19" s="1"/>
  <c r="W696" i="19" s="1"/>
  <c r="W102" i="93"/>
  <c r="W59" i="19" s="1"/>
  <c r="W694" i="19" s="1"/>
  <c r="W106" i="93"/>
  <c r="W63" i="19" s="1"/>
  <c r="W698" i="19" s="1"/>
  <c r="J90" i="92"/>
  <c r="D79" i="92"/>
  <c r="D81" i="92" s="1"/>
  <c r="E90" i="92"/>
  <c r="G90" i="92"/>
  <c r="M90" i="92"/>
  <c r="I90" i="92"/>
  <c r="L90" i="92"/>
  <c r="N90" i="92"/>
  <c r="K90" i="92"/>
  <c r="E89" i="92"/>
  <c r="F90" i="92"/>
  <c r="H90" i="92"/>
  <c r="G22" i="92"/>
  <c r="G23" i="92" s="1"/>
  <c r="D75" i="92"/>
  <c r="D77" i="92" s="1"/>
  <c r="W101" i="92"/>
  <c r="W50" i="19" s="1"/>
  <c r="J101" i="92"/>
  <c r="J50" i="19" s="1"/>
  <c r="Z54" i="92"/>
  <c r="AA50" i="92"/>
  <c r="AA58" i="92" s="1"/>
  <c r="Y55" i="92"/>
  <c r="U50" i="89"/>
  <c r="U58" i="89" s="1"/>
  <c r="C65" i="14"/>
  <c r="E65" i="14"/>
  <c r="F65" i="14"/>
  <c r="G65" i="14"/>
  <c r="H65" i="14"/>
  <c r="I65" i="14"/>
  <c r="J65" i="14"/>
  <c r="C67" i="14"/>
  <c r="E67" i="14"/>
  <c r="F67" i="14"/>
  <c r="G67" i="14"/>
  <c r="H67" i="14"/>
  <c r="I67" i="14"/>
  <c r="J67" i="14"/>
  <c r="C69" i="14"/>
  <c r="D69" i="14"/>
  <c r="E69" i="14"/>
  <c r="F69" i="14"/>
  <c r="G69" i="14"/>
  <c r="H69" i="14"/>
  <c r="I69" i="14"/>
  <c r="J69" i="14"/>
  <c r="C70" i="14"/>
  <c r="E70" i="14"/>
  <c r="F70" i="14"/>
  <c r="G70" i="14"/>
  <c r="H70" i="14"/>
  <c r="I70" i="14"/>
  <c r="J70" i="14"/>
  <c r="C71" i="14"/>
  <c r="D71" i="14"/>
  <c r="E71" i="14"/>
  <c r="F71" i="14"/>
  <c r="G71" i="14"/>
  <c r="H71" i="14"/>
  <c r="I71" i="14"/>
  <c r="J71" i="14"/>
  <c r="C66" i="14"/>
  <c r="D66" i="14"/>
  <c r="F66" i="14"/>
  <c r="G66" i="14"/>
  <c r="H66" i="14"/>
  <c r="I66" i="14"/>
  <c r="J66" i="14"/>
  <c r="E66" i="14"/>
  <c r="AA58" i="122" l="1"/>
  <c r="AB50" i="122"/>
  <c r="AB57" i="122" s="1"/>
  <c r="AA54" i="122"/>
  <c r="AA55" i="122" s="1"/>
  <c r="L285" i="19"/>
  <c r="L920" i="19" s="1"/>
  <c r="L293" i="19"/>
  <c r="L928" i="19" s="1"/>
  <c r="Y288" i="19"/>
  <c r="Y923" i="19" s="1"/>
  <c r="Y296" i="19"/>
  <c r="Y931" i="19" s="1"/>
  <c r="L287" i="19"/>
  <c r="L922" i="19" s="1"/>
  <c r="L295" i="19"/>
  <c r="L930" i="19" s="1"/>
  <c r="L288" i="19"/>
  <c r="L923" i="19" s="1"/>
  <c r="L296" i="19"/>
  <c r="L931" i="19" s="1"/>
  <c r="Y285" i="19"/>
  <c r="Y920" i="19" s="1"/>
  <c r="Y293" i="19"/>
  <c r="Y928" i="19" s="1"/>
  <c r="L289" i="19"/>
  <c r="L924" i="19" s="1"/>
  <c r="L297" i="19"/>
  <c r="L932" i="19" s="1"/>
  <c r="Y286" i="19"/>
  <c r="Y921" i="19" s="1"/>
  <c r="Y294" i="19"/>
  <c r="Y929" i="19" s="1"/>
  <c r="Y287" i="19"/>
  <c r="Y922" i="19" s="1"/>
  <c r="Y295" i="19"/>
  <c r="Y930" i="19" s="1"/>
  <c r="L286" i="19"/>
  <c r="L921" i="19" s="1"/>
  <c r="L294" i="19"/>
  <c r="L929" i="19" s="1"/>
  <c r="Y289" i="19"/>
  <c r="Y924" i="19" s="1"/>
  <c r="Y297" i="19"/>
  <c r="Y932" i="19" s="1"/>
  <c r="Y271" i="19"/>
  <c r="Y906" i="19" s="1"/>
  <c r="Y279" i="19"/>
  <c r="Y914" i="19" s="1"/>
  <c r="L270" i="19"/>
  <c r="L905" i="19" s="1"/>
  <c r="L278" i="19"/>
  <c r="L913" i="19" s="1"/>
  <c r="L273" i="19"/>
  <c r="L908" i="19" s="1"/>
  <c r="L281" i="19"/>
  <c r="L916" i="19" s="1"/>
  <c r="Y273" i="19"/>
  <c r="Y908" i="19" s="1"/>
  <c r="Y281" i="19"/>
  <c r="Y916" i="19" s="1"/>
  <c r="L269" i="19"/>
  <c r="L904" i="19" s="1"/>
  <c r="L277" i="19"/>
  <c r="L912" i="19" s="1"/>
  <c r="Y272" i="19"/>
  <c r="Y907" i="19" s="1"/>
  <c r="Y280" i="19"/>
  <c r="Y915" i="19" s="1"/>
  <c r="Y270" i="19"/>
  <c r="Y905" i="19" s="1"/>
  <c r="Y278" i="19"/>
  <c r="Y913" i="19" s="1"/>
  <c r="L271" i="19"/>
  <c r="L906" i="19" s="1"/>
  <c r="L279" i="19"/>
  <c r="L914" i="19" s="1"/>
  <c r="L272" i="19"/>
  <c r="L907" i="19" s="1"/>
  <c r="L280" i="19"/>
  <c r="L915" i="19" s="1"/>
  <c r="Y269" i="19"/>
  <c r="Y904" i="19" s="1"/>
  <c r="Y277" i="19"/>
  <c r="Y912" i="19" s="1"/>
  <c r="Y256" i="19"/>
  <c r="Y891" i="19" s="1"/>
  <c r="Y264" i="19"/>
  <c r="Y899" i="19" s="1"/>
  <c r="L255" i="19"/>
  <c r="L890" i="19" s="1"/>
  <c r="L263" i="19"/>
  <c r="L898" i="19" s="1"/>
  <c r="L256" i="19"/>
  <c r="L891" i="19" s="1"/>
  <c r="L264" i="19"/>
  <c r="L899" i="19" s="1"/>
  <c r="Y253" i="19"/>
  <c r="Y888" i="19" s="1"/>
  <c r="Y261" i="19"/>
  <c r="Y896" i="19" s="1"/>
  <c r="L257" i="19"/>
  <c r="L892" i="19" s="1"/>
  <c r="L265" i="19"/>
  <c r="L900" i="19" s="1"/>
  <c r="Y255" i="19"/>
  <c r="Y890" i="19" s="1"/>
  <c r="Y263" i="19"/>
  <c r="Y898" i="19" s="1"/>
  <c r="L253" i="19"/>
  <c r="L888" i="19" s="1"/>
  <c r="L261" i="19"/>
  <c r="L896" i="19" s="1"/>
  <c r="Y254" i="19"/>
  <c r="Y889" i="19" s="1"/>
  <c r="Y262" i="19"/>
  <c r="Y897" i="19" s="1"/>
  <c r="L254" i="19"/>
  <c r="L889" i="19" s="1"/>
  <c r="L262" i="19"/>
  <c r="L897" i="19" s="1"/>
  <c r="Y257" i="19"/>
  <c r="Y892" i="19" s="1"/>
  <c r="Y265" i="19"/>
  <c r="Y900" i="19" s="1"/>
  <c r="L241" i="19"/>
  <c r="L876" i="19" s="1"/>
  <c r="L249" i="19"/>
  <c r="L884" i="19" s="1"/>
  <c r="Y238" i="19"/>
  <c r="Y873" i="19" s="1"/>
  <c r="Y246" i="19"/>
  <c r="Y881" i="19" s="1"/>
  <c r="Y239" i="19"/>
  <c r="Y874" i="19" s="1"/>
  <c r="Y247" i="19"/>
  <c r="Y882" i="19" s="1"/>
  <c r="L238" i="19"/>
  <c r="L873" i="19" s="1"/>
  <c r="L246" i="19"/>
  <c r="L881" i="19" s="1"/>
  <c r="Y241" i="19"/>
  <c r="Y876" i="19" s="1"/>
  <c r="Y249" i="19"/>
  <c r="Y884" i="19" s="1"/>
  <c r="L237" i="19"/>
  <c r="L872" i="19" s="1"/>
  <c r="L245" i="19"/>
  <c r="L880" i="19" s="1"/>
  <c r="Y240" i="19"/>
  <c r="Y875" i="19" s="1"/>
  <c r="Y248" i="19"/>
  <c r="Y883" i="19" s="1"/>
  <c r="L239" i="19"/>
  <c r="L874" i="19" s="1"/>
  <c r="L247" i="19"/>
  <c r="L882" i="19" s="1"/>
  <c r="L240" i="19"/>
  <c r="L875" i="19" s="1"/>
  <c r="L248" i="19"/>
  <c r="L883" i="19" s="1"/>
  <c r="Y237" i="19"/>
  <c r="Y872" i="19" s="1"/>
  <c r="Y245" i="19"/>
  <c r="Y880" i="19" s="1"/>
  <c r="J84" i="137"/>
  <c r="K66" i="137"/>
  <c r="K67" i="137" s="1"/>
  <c r="K91" i="137"/>
  <c r="E93" i="161"/>
  <c r="F89" i="161" s="1"/>
  <c r="F92" i="161" s="1"/>
  <c r="D83" i="115"/>
  <c r="D84" i="115" s="1"/>
  <c r="D101" i="121"/>
  <c r="E93" i="123"/>
  <c r="F89" i="123" s="1"/>
  <c r="F92" i="123" s="1"/>
  <c r="E93" i="124"/>
  <c r="F89" i="124" s="1"/>
  <c r="F92" i="124" s="1"/>
  <c r="D84" i="146"/>
  <c r="Z103" i="156"/>
  <c r="AE561" i="19" s="1"/>
  <c r="AE1196" i="19" s="1"/>
  <c r="E93" i="162"/>
  <c r="F89" i="162" s="1"/>
  <c r="F92" i="162" s="1"/>
  <c r="Z105" i="156"/>
  <c r="AE563" i="19" s="1"/>
  <c r="AE1198" i="19" s="1"/>
  <c r="E91" i="133"/>
  <c r="E80" i="133" s="1"/>
  <c r="E81" i="133" s="1"/>
  <c r="E93" i="99"/>
  <c r="F89" i="99" s="1"/>
  <c r="F92" i="99" s="1"/>
  <c r="E91" i="113"/>
  <c r="E80" i="113" s="1"/>
  <c r="E81" i="113" s="1"/>
  <c r="Z104" i="156"/>
  <c r="AE562" i="19" s="1"/>
  <c r="AE1197" i="19" s="1"/>
  <c r="E91" i="98"/>
  <c r="E80" i="98" s="1"/>
  <c r="E81" i="98" s="1"/>
  <c r="E93" i="106"/>
  <c r="F89" i="106" s="1"/>
  <c r="F92" i="106" s="1"/>
  <c r="E93" i="109"/>
  <c r="F89" i="109" s="1"/>
  <c r="F92" i="109" s="1"/>
  <c r="D83" i="144"/>
  <c r="D84" i="144" s="1"/>
  <c r="D101" i="105"/>
  <c r="E187" i="19" s="1"/>
  <c r="E822" i="19" s="1"/>
  <c r="Z104" i="144"/>
  <c r="AD465" i="19" s="1"/>
  <c r="AD1100" i="19" s="1"/>
  <c r="D84" i="97"/>
  <c r="Z106" i="144"/>
  <c r="AD467" i="19" s="1"/>
  <c r="AD1102" i="19" s="1"/>
  <c r="E93" i="150"/>
  <c r="F89" i="150" s="1"/>
  <c r="F92" i="150" s="1"/>
  <c r="E93" i="138"/>
  <c r="F89" i="138" s="1"/>
  <c r="F92" i="138" s="1"/>
  <c r="E93" i="139"/>
  <c r="F89" i="139" s="1"/>
  <c r="F92" i="139" s="1"/>
  <c r="Z105" i="148"/>
  <c r="AD498" i="19" s="1"/>
  <c r="AD1133" i="19" s="1"/>
  <c r="E93" i="101"/>
  <c r="F89" i="101" s="1"/>
  <c r="F92" i="101" s="1"/>
  <c r="D101" i="158"/>
  <c r="I575" i="19" s="1"/>
  <c r="I1210" i="19" s="1"/>
  <c r="Z104" i="148"/>
  <c r="AD497" i="19" s="1"/>
  <c r="AD1132" i="19" s="1"/>
  <c r="D83" i="112"/>
  <c r="D105" i="112" s="1"/>
  <c r="E167" i="19" s="1"/>
  <c r="E802" i="19" s="1"/>
  <c r="D83" i="156"/>
  <c r="D84" i="156" s="1"/>
  <c r="E91" i="121"/>
  <c r="E80" i="121" s="1"/>
  <c r="E81" i="121" s="1"/>
  <c r="Z106" i="148"/>
  <c r="AD499" i="19" s="1"/>
  <c r="AD1134" i="19" s="1"/>
  <c r="D83" i="116"/>
  <c r="D102" i="116" s="1"/>
  <c r="Z103" i="148"/>
  <c r="AD496" i="19" s="1"/>
  <c r="AD1131" i="19" s="1"/>
  <c r="D83" i="141"/>
  <c r="D84" i="141" s="1"/>
  <c r="Z102" i="144"/>
  <c r="AD463" i="19" s="1"/>
  <c r="AD1098" i="19" s="1"/>
  <c r="Z106" i="156"/>
  <c r="AE564" i="19" s="1"/>
  <c r="AE1199" i="19" s="1"/>
  <c r="Z103" i="158"/>
  <c r="AE577" i="19" s="1"/>
  <c r="AE1212" i="19" s="1"/>
  <c r="D83" i="128"/>
  <c r="D102" i="128" s="1"/>
  <c r="G342" i="19" s="1"/>
  <c r="G977" i="19" s="1"/>
  <c r="E91" i="159"/>
  <c r="E80" i="159" s="1"/>
  <c r="E81" i="159" s="1"/>
  <c r="D83" i="119"/>
  <c r="D84" i="119" s="1"/>
  <c r="Z105" i="144"/>
  <c r="AD466" i="19" s="1"/>
  <c r="AD1101" i="19" s="1"/>
  <c r="E91" i="158"/>
  <c r="E80" i="158" s="1"/>
  <c r="E81" i="158" s="1"/>
  <c r="Z105" i="158"/>
  <c r="AE579" i="19" s="1"/>
  <c r="AE1214" i="19" s="1"/>
  <c r="D83" i="118"/>
  <c r="D104" i="118" s="1"/>
  <c r="E93" i="100"/>
  <c r="F89" i="100" s="1"/>
  <c r="F92" i="100" s="1"/>
  <c r="D83" i="143"/>
  <c r="D106" i="143" s="1"/>
  <c r="H459" i="19" s="1"/>
  <c r="H1094" i="19" s="1"/>
  <c r="E91" i="105"/>
  <c r="E80" i="105" s="1"/>
  <c r="E81" i="105" s="1"/>
  <c r="Z106" i="158"/>
  <c r="AE580" i="19" s="1"/>
  <c r="AE1215" i="19" s="1"/>
  <c r="Z104" i="158"/>
  <c r="AE578" i="19" s="1"/>
  <c r="AE1213" i="19" s="1"/>
  <c r="D83" i="152"/>
  <c r="D84" i="152" s="1"/>
  <c r="E93" i="126"/>
  <c r="F89" i="126" s="1"/>
  <c r="F92" i="126" s="1"/>
  <c r="D83" i="130"/>
  <c r="D84" i="130" s="1"/>
  <c r="D83" i="127"/>
  <c r="D101" i="127" s="1"/>
  <c r="G333" i="19" s="1"/>
  <c r="G968" i="19" s="1"/>
  <c r="D83" i="110"/>
  <c r="D105" i="110" s="1"/>
  <c r="E151" i="19" s="1"/>
  <c r="E786" i="19" s="1"/>
  <c r="D83" i="142"/>
  <c r="D84" i="142" s="1"/>
  <c r="D83" i="131"/>
  <c r="D84" i="131" s="1"/>
  <c r="N64" i="156"/>
  <c r="AG64" i="156"/>
  <c r="T64" i="156"/>
  <c r="H64" i="156"/>
  <c r="U64" i="156"/>
  <c r="AF64" i="156"/>
  <c r="AC64" i="156"/>
  <c r="P64" i="156"/>
  <c r="O64" i="156"/>
  <c r="I64" i="156"/>
  <c r="V64" i="156"/>
  <c r="G64" i="156"/>
  <c r="AB64" i="156"/>
  <c r="E64" i="156"/>
  <c r="X64" i="156"/>
  <c r="Y64" i="156"/>
  <c r="AD64" i="156"/>
  <c r="W64" i="156"/>
  <c r="AH64" i="156"/>
  <c r="Q64" i="156"/>
  <c r="M64" i="156"/>
  <c r="Z64" i="156"/>
  <c r="S64" i="156"/>
  <c r="F64" i="156"/>
  <c r="J64" i="156"/>
  <c r="L64" i="156"/>
  <c r="AE64" i="156"/>
  <c r="AA64" i="156"/>
  <c r="K64" i="156"/>
  <c r="R64" i="156"/>
  <c r="F64" i="115"/>
  <c r="S64" i="115"/>
  <c r="Q64" i="115"/>
  <c r="O64" i="115"/>
  <c r="M64" i="115"/>
  <c r="K64" i="115"/>
  <c r="I64" i="115"/>
  <c r="W64" i="115"/>
  <c r="U64" i="115"/>
  <c r="AH64" i="115"/>
  <c r="AF64" i="115"/>
  <c r="AD64" i="115"/>
  <c r="AB64" i="115"/>
  <c r="Z64" i="115"/>
  <c r="X64" i="115"/>
  <c r="E64" i="115"/>
  <c r="P64" i="115"/>
  <c r="L64" i="115"/>
  <c r="H64" i="115"/>
  <c r="AC64" i="115"/>
  <c r="T64" i="115"/>
  <c r="AE64" i="115"/>
  <c r="AA64" i="115"/>
  <c r="V64" i="115"/>
  <c r="Y64" i="115"/>
  <c r="G64" i="115"/>
  <c r="R64" i="115"/>
  <c r="N64" i="115"/>
  <c r="J64" i="115"/>
  <c r="AG64" i="115"/>
  <c r="I64" i="130"/>
  <c r="K64" i="130"/>
  <c r="E64" i="130"/>
  <c r="G64" i="130"/>
  <c r="Q64" i="130"/>
  <c r="F64" i="130"/>
  <c r="P64" i="130"/>
  <c r="AH64" i="130"/>
  <c r="AB64" i="130"/>
  <c r="AD64" i="130"/>
  <c r="X64" i="130"/>
  <c r="Z64" i="130"/>
  <c r="T64" i="130"/>
  <c r="AC64" i="130"/>
  <c r="AE64" i="130"/>
  <c r="R64" i="130"/>
  <c r="L64" i="130"/>
  <c r="N64" i="130"/>
  <c r="H64" i="130"/>
  <c r="J64" i="130"/>
  <c r="S64" i="130"/>
  <c r="M64" i="130"/>
  <c r="O64" i="130"/>
  <c r="U64" i="130"/>
  <c r="AF64" i="130"/>
  <c r="V64" i="130"/>
  <c r="W64" i="130"/>
  <c r="Y64" i="130"/>
  <c r="AG64" i="130"/>
  <c r="AA64" i="130"/>
  <c r="I64" i="141"/>
  <c r="V64" i="141"/>
  <c r="T64" i="141"/>
  <c r="R64" i="141"/>
  <c r="P64" i="141"/>
  <c r="N64" i="141"/>
  <c r="L64" i="141"/>
  <c r="Z64" i="141"/>
  <c r="X64" i="141"/>
  <c r="F64" i="141"/>
  <c r="AE64" i="141"/>
  <c r="AG64" i="141"/>
  <c r="AA64" i="141"/>
  <c r="AC64" i="141"/>
  <c r="W64" i="141"/>
  <c r="J64" i="141"/>
  <c r="H64" i="141"/>
  <c r="U64" i="141"/>
  <c r="O64" i="141"/>
  <c r="Q64" i="141"/>
  <c r="K64" i="141"/>
  <c r="M64" i="141"/>
  <c r="G64" i="141"/>
  <c r="AH64" i="141"/>
  <c r="E64" i="141"/>
  <c r="Y64" i="141"/>
  <c r="AF64" i="141"/>
  <c r="S64" i="141"/>
  <c r="AD64" i="141"/>
  <c r="AB64" i="141"/>
  <c r="R64" i="127"/>
  <c r="P64" i="127"/>
  <c r="N64" i="127"/>
  <c r="L64" i="127"/>
  <c r="J64" i="127"/>
  <c r="H64" i="127"/>
  <c r="U64" i="127"/>
  <c r="O64" i="127"/>
  <c r="AG64" i="127"/>
  <c r="AA64" i="127"/>
  <c r="AC64" i="127"/>
  <c r="W64" i="127"/>
  <c r="Y64" i="127"/>
  <c r="S64" i="127"/>
  <c r="E64" i="127"/>
  <c r="Q64" i="127"/>
  <c r="K64" i="127"/>
  <c r="M64" i="127"/>
  <c r="G64" i="127"/>
  <c r="I64" i="127"/>
  <c r="V64" i="127"/>
  <c r="T64" i="127"/>
  <c r="AD64" i="127"/>
  <c r="F64" i="127"/>
  <c r="AF64" i="127"/>
  <c r="AB64" i="127"/>
  <c r="AE64" i="127"/>
  <c r="AH64" i="127"/>
  <c r="Z64" i="127"/>
  <c r="X64" i="127"/>
  <c r="AF64" i="110"/>
  <c r="Z64" i="110"/>
  <c r="AB64" i="110"/>
  <c r="V64" i="110"/>
  <c r="X64" i="110"/>
  <c r="R64" i="110"/>
  <c r="AE64" i="110"/>
  <c r="AC64" i="110"/>
  <c r="P64" i="110"/>
  <c r="J64" i="110"/>
  <c r="L64" i="110"/>
  <c r="F64" i="110"/>
  <c r="H64" i="110"/>
  <c r="AG64" i="110"/>
  <c r="O64" i="110"/>
  <c r="M64" i="110"/>
  <c r="AA64" i="110"/>
  <c r="W64" i="110"/>
  <c r="S64" i="110"/>
  <c r="AD64" i="110"/>
  <c r="T64" i="110"/>
  <c r="K64" i="110"/>
  <c r="G64" i="110"/>
  <c r="AH64" i="110"/>
  <c r="N64" i="110"/>
  <c r="E64" i="110"/>
  <c r="Y64" i="110"/>
  <c r="U64" i="110"/>
  <c r="Q64" i="110"/>
  <c r="I64" i="110"/>
  <c r="D84" i="132"/>
  <c r="D106" i="132"/>
  <c r="G378" i="19" s="1"/>
  <c r="G1013" i="19" s="1"/>
  <c r="D102" i="132"/>
  <c r="G374" i="19" s="1"/>
  <c r="G1009" i="19" s="1"/>
  <c r="D103" i="132"/>
  <c r="G375" i="19" s="1"/>
  <c r="G1010" i="19" s="1"/>
  <c r="D104" i="132"/>
  <c r="G376" i="19" s="1"/>
  <c r="G1011" i="19" s="1"/>
  <c r="D105" i="132"/>
  <c r="G377" i="19" s="1"/>
  <c r="G1012" i="19" s="1"/>
  <c r="K64" i="112"/>
  <c r="I64" i="112"/>
  <c r="G64" i="112"/>
  <c r="E64" i="112"/>
  <c r="AH64" i="112"/>
  <c r="T64" i="112"/>
  <c r="N64" i="112"/>
  <c r="AF64" i="112"/>
  <c r="Z64" i="112"/>
  <c r="AB64" i="112"/>
  <c r="V64" i="112"/>
  <c r="X64" i="112"/>
  <c r="R64" i="112"/>
  <c r="AE64" i="112"/>
  <c r="AC64" i="112"/>
  <c r="AA64" i="112"/>
  <c r="W64" i="112"/>
  <c r="S64" i="112"/>
  <c r="AD64" i="112"/>
  <c r="O64" i="112"/>
  <c r="J64" i="112"/>
  <c r="F64" i="112"/>
  <c r="AG64" i="112"/>
  <c r="M64" i="112"/>
  <c r="L64" i="112"/>
  <c r="Y64" i="112"/>
  <c r="U64" i="112"/>
  <c r="Q64" i="112"/>
  <c r="P64" i="112"/>
  <c r="H64" i="112"/>
  <c r="P64" i="118"/>
  <c r="AE64" i="118"/>
  <c r="V64" i="118"/>
  <c r="S64" i="118"/>
  <c r="K64" i="118"/>
  <c r="T64" i="118"/>
  <c r="AC64" i="118"/>
  <c r="X64" i="118"/>
  <c r="Q64" i="118"/>
  <c r="H64" i="118"/>
  <c r="AA64" i="118"/>
  <c r="AH64" i="118"/>
  <c r="Y64" i="118"/>
  <c r="F64" i="118"/>
  <c r="AB64" i="118"/>
  <c r="Z64" i="118"/>
  <c r="I64" i="118"/>
  <c r="AD64" i="118"/>
  <c r="G64" i="118"/>
  <c r="U64" i="118"/>
  <c r="AG64" i="118"/>
  <c r="O64" i="118"/>
  <c r="L64" i="118"/>
  <c r="AF64" i="118"/>
  <c r="N64" i="118"/>
  <c r="M64" i="118"/>
  <c r="E64" i="118"/>
  <c r="W64" i="118"/>
  <c r="R64" i="118"/>
  <c r="J64" i="118"/>
  <c r="B18" i="149"/>
  <c r="AA57" i="149" s="1"/>
  <c r="B18" i="148"/>
  <c r="AA57" i="148" s="1"/>
  <c r="B18" i="99"/>
  <c r="AB57" i="99" s="1"/>
  <c r="B18" i="100"/>
  <c r="AB57" i="100" s="1"/>
  <c r="B18" i="127"/>
  <c r="AA57" i="127" s="1"/>
  <c r="B18" i="128"/>
  <c r="AA57" i="128" s="1"/>
  <c r="B18" i="136"/>
  <c r="AA57" i="136" s="1"/>
  <c r="B18" i="135"/>
  <c r="AB57" i="135" s="1"/>
  <c r="B18" i="143"/>
  <c r="AA57" i="143" s="1"/>
  <c r="B18" i="142"/>
  <c r="B18" i="139"/>
  <c r="AA57" i="139" s="1"/>
  <c r="B18" i="138"/>
  <c r="AB57" i="138" s="1"/>
  <c r="B18" i="123"/>
  <c r="AA57" i="123" s="1"/>
  <c r="B18" i="124"/>
  <c r="AA57" i="124" s="1"/>
  <c r="B18" i="120"/>
  <c r="AA57" i="120" s="1"/>
  <c r="B18" i="119"/>
  <c r="AA57" i="119" s="1"/>
  <c r="B18" i="153"/>
  <c r="B18" i="152"/>
  <c r="AB57" i="152" s="1"/>
  <c r="B18" i="103"/>
  <c r="AA57" i="103" s="1"/>
  <c r="B18" i="110"/>
  <c r="AB57" i="110" s="1"/>
  <c r="AA58" i="94"/>
  <c r="AB58" i="97"/>
  <c r="AB57" i="97"/>
  <c r="AB58" i="101"/>
  <c r="AB57" i="101"/>
  <c r="AA58" i="103"/>
  <c r="AA58" i="106"/>
  <c r="AA58" i="109"/>
  <c r="AA58" i="133"/>
  <c r="AA57" i="133"/>
  <c r="AA58" i="136"/>
  <c r="AA58" i="139"/>
  <c r="AA58" i="141"/>
  <c r="AB58" i="142"/>
  <c r="AB58" i="152"/>
  <c r="AA58" i="153"/>
  <c r="AA58" i="154"/>
  <c r="U57" i="89"/>
  <c r="E92" i="130"/>
  <c r="E66" i="130" s="1"/>
  <c r="D84" i="111"/>
  <c r="D106" i="111"/>
  <c r="E184" i="19" s="1"/>
  <c r="E819" i="19" s="1"/>
  <c r="D103" i="111"/>
  <c r="E181" i="19" s="1"/>
  <c r="E816" i="19" s="1"/>
  <c r="D102" i="111"/>
  <c r="E180" i="19" s="1"/>
  <c r="E815" i="19" s="1"/>
  <c r="D104" i="111"/>
  <c r="E182" i="19" s="1"/>
  <c r="E817" i="19" s="1"/>
  <c r="D105" i="111"/>
  <c r="E183" i="19" s="1"/>
  <c r="E818" i="19" s="1"/>
  <c r="E92" i="140"/>
  <c r="E66" i="140" s="1"/>
  <c r="E92" i="154"/>
  <c r="E66" i="154" s="1"/>
  <c r="D83" i="103"/>
  <c r="E92" i="145"/>
  <c r="E66" i="145" s="1"/>
  <c r="AA58" i="144"/>
  <c r="AA54" i="144"/>
  <c r="AA55" i="144" s="1"/>
  <c r="AA104" i="144" s="1"/>
  <c r="AE465" i="19" s="1"/>
  <c r="AE1100" i="19" s="1"/>
  <c r="AB50" i="144"/>
  <c r="V64" i="140"/>
  <c r="P64" i="140"/>
  <c r="H64" i="140"/>
  <c r="AA64" i="140"/>
  <c r="S64" i="140"/>
  <c r="K64" i="140"/>
  <c r="AH64" i="140"/>
  <c r="AF64" i="140"/>
  <c r="J64" i="140"/>
  <c r="Y64" i="140"/>
  <c r="I64" i="140"/>
  <c r="X64" i="140"/>
  <c r="AG64" i="140"/>
  <c r="Q64" i="140"/>
  <c r="T64" i="140"/>
  <c r="Z64" i="140"/>
  <c r="R64" i="140"/>
  <c r="L64" i="140"/>
  <c r="O64" i="140"/>
  <c r="W64" i="140"/>
  <c r="AD64" i="140"/>
  <c r="G64" i="140"/>
  <c r="N64" i="140"/>
  <c r="AB64" i="140"/>
  <c r="AE64" i="140"/>
  <c r="F64" i="140"/>
  <c r="AC64" i="140"/>
  <c r="U64" i="140"/>
  <c r="M64" i="140"/>
  <c r="E64" i="140"/>
  <c r="G80" i="93"/>
  <c r="G81" i="93" s="1"/>
  <c r="G93" i="93"/>
  <c r="H89" i="93" s="1"/>
  <c r="E92" i="116"/>
  <c r="E66" i="116" s="1"/>
  <c r="E80" i="160"/>
  <c r="E81" i="160" s="1"/>
  <c r="E93" i="160"/>
  <c r="F89" i="160" s="1"/>
  <c r="R64" i="144"/>
  <c r="P64" i="144"/>
  <c r="AH64" i="144"/>
  <c r="L64" i="144"/>
  <c r="I64" i="144"/>
  <c r="X64" i="144"/>
  <c r="W64" i="144"/>
  <c r="T64" i="144"/>
  <c r="Q64" i="144"/>
  <c r="AE64" i="144"/>
  <c r="M64" i="144"/>
  <c r="Z64" i="144"/>
  <c r="AC64" i="144"/>
  <c r="H64" i="144"/>
  <c r="F64" i="144"/>
  <c r="O64" i="144"/>
  <c r="AG64" i="144"/>
  <c r="J64" i="144"/>
  <c r="K64" i="144"/>
  <c r="E64" i="144"/>
  <c r="G64" i="144"/>
  <c r="U64" i="144"/>
  <c r="V64" i="144"/>
  <c r="AF64" i="144"/>
  <c r="AA64" i="144"/>
  <c r="S64" i="144"/>
  <c r="N64" i="144"/>
  <c r="Y64" i="144"/>
  <c r="AB64" i="144"/>
  <c r="AD64" i="144"/>
  <c r="D105" i="157"/>
  <c r="I571" i="19" s="1"/>
  <c r="I1206" i="19" s="1"/>
  <c r="D104" i="157"/>
  <c r="I570" i="19" s="1"/>
  <c r="I1205" i="19" s="1"/>
  <c r="D106" i="157"/>
  <c r="I572" i="19" s="1"/>
  <c r="I1207" i="19" s="1"/>
  <c r="D103" i="157"/>
  <c r="I569" i="19" s="1"/>
  <c r="I1204" i="19" s="1"/>
  <c r="D102" i="157"/>
  <c r="I568" i="19" s="1"/>
  <c r="I1203" i="19" s="1"/>
  <c r="D84" i="157"/>
  <c r="E57" i="105"/>
  <c r="H57" i="105"/>
  <c r="AD57" i="105"/>
  <c r="G57" i="105"/>
  <c r="AG57" i="105"/>
  <c r="AH57" i="105"/>
  <c r="AF57" i="105"/>
  <c r="F57" i="105"/>
  <c r="AE57" i="105"/>
  <c r="I57" i="105"/>
  <c r="J57" i="105"/>
  <c r="K57" i="105"/>
  <c r="L57" i="105"/>
  <c r="M57" i="105"/>
  <c r="N57" i="105"/>
  <c r="O57" i="105"/>
  <c r="P57" i="105"/>
  <c r="Q57" i="105"/>
  <c r="R57" i="105"/>
  <c r="S57" i="105"/>
  <c r="T57" i="105"/>
  <c r="U57" i="105"/>
  <c r="V57" i="105"/>
  <c r="W57" i="105"/>
  <c r="X57" i="105"/>
  <c r="Y57" i="105"/>
  <c r="Z57" i="105"/>
  <c r="E57" i="159"/>
  <c r="AH57" i="159"/>
  <c r="F57" i="159"/>
  <c r="G57" i="159"/>
  <c r="AG57" i="159"/>
  <c r="AF57" i="159"/>
  <c r="AD57" i="159"/>
  <c r="AE57" i="159"/>
  <c r="H57" i="159"/>
  <c r="I57" i="159"/>
  <c r="J57" i="159"/>
  <c r="K57" i="159"/>
  <c r="L57" i="159"/>
  <c r="M57" i="159"/>
  <c r="N57" i="159"/>
  <c r="O57" i="159"/>
  <c r="P57" i="159"/>
  <c r="Q57" i="159"/>
  <c r="R57" i="159"/>
  <c r="S57" i="159"/>
  <c r="T57" i="159"/>
  <c r="U57" i="159"/>
  <c r="V57" i="159"/>
  <c r="W57" i="159"/>
  <c r="X57" i="159"/>
  <c r="Y57" i="159"/>
  <c r="E91" i="146"/>
  <c r="D83" i="114"/>
  <c r="D83" i="95"/>
  <c r="E80" i="136"/>
  <c r="E81" i="136" s="1"/>
  <c r="E93" i="136"/>
  <c r="F89" i="136" s="1"/>
  <c r="K64" i="117"/>
  <c r="AH64" i="117"/>
  <c r="Z64" i="117"/>
  <c r="R64" i="117"/>
  <c r="J64" i="117"/>
  <c r="AE64" i="117"/>
  <c r="W64" i="117"/>
  <c r="U64" i="117"/>
  <c r="AB64" i="117"/>
  <c r="L64" i="117"/>
  <c r="Y64" i="117"/>
  <c r="M64" i="117"/>
  <c r="E64" i="117"/>
  <c r="T64" i="117"/>
  <c r="AG64" i="117"/>
  <c r="O64" i="117"/>
  <c r="G64" i="117"/>
  <c r="AD64" i="117"/>
  <c r="V64" i="117"/>
  <c r="N64" i="117"/>
  <c r="F64" i="117"/>
  <c r="AA64" i="117"/>
  <c r="S64" i="117"/>
  <c r="Q64" i="117"/>
  <c r="I64" i="117"/>
  <c r="AF64" i="117"/>
  <c r="X64" i="117"/>
  <c r="P64" i="117"/>
  <c r="H64" i="117"/>
  <c r="AC64" i="117"/>
  <c r="Z105" i="121"/>
  <c r="Z104" i="121"/>
  <c r="Z102" i="121"/>
  <c r="Z103" i="121"/>
  <c r="Z106" i="121"/>
  <c r="D83" i="155"/>
  <c r="Z57" i="159"/>
  <c r="H57" i="122"/>
  <c r="AD57" i="122"/>
  <c r="AE57" i="122"/>
  <c r="AG57" i="122"/>
  <c r="AH57" i="122"/>
  <c r="AF57" i="122"/>
  <c r="F57" i="122"/>
  <c r="G57" i="122"/>
  <c r="E57" i="122"/>
  <c r="I57" i="122"/>
  <c r="J57" i="122"/>
  <c r="K57" i="122"/>
  <c r="L57" i="122"/>
  <c r="M57" i="122"/>
  <c r="N57" i="122"/>
  <c r="O57" i="122"/>
  <c r="P57" i="122"/>
  <c r="Q57" i="122"/>
  <c r="R57" i="122"/>
  <c r="S57" i="122"/>
  <c r="T57" i="122"/>
  <c r="U57" i="122"/>
  <c r="V57" i="122"/>
  <c r="W57" i="122"/>
  <c r="X57" i="122"/>
  <c r="Y57" i="122"/>
  <c r="Z57" i="122"/>
  <c r="AA57" i="122"/>
  <c r="B18" i="108"/>
  <c r="AA57" i="108" s="1"/>
  <c r="B18" i="109"/>
  <c r="B18" i="154"/>
  <c r="AA57" i="154" s="1"/>
  <c r="B18" i="155"/>
  <c r="AB57" i="155" s="1"/>
  <c r="B18" i="112"/>
  <c r="AA57" i="112" s="1"/>
  <c r="B18" i="104"/>
  <c r="AB57" i="104" s="1"/>
  <c r="B18" i="129"/>
  <c r="AA57" i="129" s="1"/>
  <c r="B18" i="130"/>
  <c r="AA57" i="130" s="1"/>
  <c r="B18" i="126"/>
  <c r="AB57" i="126" s="1"/>
  <c r="B18" i="125"/>
  <c r="AA57" i="125" s="1"/>
  <c r="B18" i="160"/>
  <c r="AB57" i="160" s="1"/>
  <c r="B18" i="161"/>
  <c r="AA57" i="161" s="1"/>
  <c r="B18" i="107"/>
  <c r="AA57" i="107" s="1"/>
  <c r="B18" i="106"/>
  <c r="AA57" i="106" s="1"/>
  <c r="B18" i="157"/>
  <c r="AA57" i="157" s="1"/>
  <c r="B18" i="156"/>
  <c r="AA57" i="156" s="1"/>
  <c r="B18" i="114"/>
  <c r="AB57" i="114" s="1"/>
  <c r="B18" i="111"/>
  <c r="AA57" i="111" s="1"/>
  <c r="B18" i="141"/>
  <c r="AA57" i="141" s="1"/>
  <c r="B18" i="140"/>
  <c r="AB57" i="140" s="1"/>
  <c r="AB58" i="105"/>
  <c r="AB57" i="105"/>
  <c r="AA58" i="108"/>
  <c r="AB58" i="110"/>
  <c r="AB58" i="117"/>
  <c r="AA58" i="124"/>
  <c r="AA58" i="134"/>
  <c r="AA57" i="134"/>
  <c r="AB58" i="135"/>
  <c r="AB58" i="140"/>
  <c r="AA58" i="145"/>
  <c r="AA58" i="151"/>
  <c r="AA58" i="159"/>
  <c r="AA57" i="159"/>
  <c r="AA58" i="163"/>
  <c r="M64" i="143"/>
  <c r="S64" i="143"/>
  <c r="Q64" i="143"/>
  <c r="J64" i="143"/>
  <c r="AA64" i="143"/>
  <c r="X64" i="143"/>
  <c r="R64" i="143"/>
  <c r="G64" i="143"/>
  <c r="AF64" i="143"/>
  <c r="AH64" i="143"/>
  <c r="E64" i="143"/>
  <c r="O64" i="143"/>
  <c r="L64" i="143"/>
  <c r="AG64" i="143"/>
  <c r="Z64" i="143"/>
  <c r="T64" i="143"/>
  <c r="Y64" i="143"/>
  <c r="W64" i="143"/>
  <c r="AC64" i="143"/>
  <c r="U64" i="143"/>
  <c r="N64" i="143"/>
  <c r="AE64" i="143"/>
  <c r="AB64" i="143"/>
  <c r="V64" i="143"/>
  <c r="K64" i="143"/>
  <c r="H64" i="143"/>
  <c r="F64" i="143"/>
  <c r="AD64" i="143"/>
  <c r="P64" i="143"/>
  <c r="I64" i="143"/>
  <c r="E92" i="103"/>
  <c r="E66" i="103" s="1"/>
  <c r="E92" i="127"/>
  <c r="E66" i="127" s="1"/>
  <c r="AC64" i="128"/>
  <c r="W64" i="128"/>
  <c r="Y64" i="128"/>
  <c r="S64" i="128"/>
  <c r="E64" i="128"/>
  <c r="V64" i="128"/>
  <c r="AF64" i="128"/>
  <c r="M64" i="128"/>
  <c r="G64" i="128"/>
  <c r="I64" i="128"/>
  <c r="Z64" i="128"/>
  <c r="T64" i="128"/>
  <c r="F64" i="128"/>
  <c r="P64" i="128"/>
  <c r="AH64" i="128"/>
  <c r="AB64" i="128"/>
  <c r="AD64" i="128"/>
  <c r="X64" i="128"/>
  <c r="J64" i="128"/>
  <c r="AE64" i="128"/>
  <c r="AG64" i="128"/>
  <c r="AA64" i="128"/>
  <c r="L64" i="128"/>
  <c r="O64" i="128"/>
  <c r="U64" i="128"/>
  <c r="N64" i="128"/>
  <c r="Q64" i="128"/>
  <c r="R64" i="128"/>
  <c r="H64" i="128"/>
  <c r="K64" i="128"/>
  <c r="E92" i="129"/>
  <c r="E66" i="129" s="1"/>
  <c r="E64" i="103"/>
  <c r="AE64" i="103"/>
  <c r="W64" i="103"/>
  <c r="O64" i="103"/>
  <c r="U64" i="103"/>
  <c r="J64" i="103"/>
  <c r="I64" i="103"/>
  <c r="Y64" i="103"/>
  <c r="S64" i="103"/>
  <c r="N64" i="103"/>
  <c r="AH64" i="103"/>
  <c r="Q64" i="103"/>
  <c r="T64" i="103"/>
  <c r="Z64" i="103"/>
  <c r="AD64" i="103"/>
  <c r="AG64" i="103"/>
  <c r="L64" i="103"/>
  <c r="M64" i="103"/>
  <c r="AB64" i="103"/>
  <c r="F64" i="103"/>
  <c r="P64" i="103"/>
  <c r="AC64" i="103"/>
  <c r="H64" i="103"/>
  <c r="V64" i="103"/>
  <c r="AF64" i="103"/>
  <c r="AA64" i="103"/>
  <c r="K64" i="103"/>
  <c r="X64" i="103"/>
  <c r="G64" i="103"/>
  <c r="R64" i="103"/>
  <c r="K64" i="119"/>
  <c r="Z64" i="119"/>
  <c r="AF64" i="119"/>
  <c r="X64" i="119"/>
  <c r="P64" i="119"/>
  <c r="H64" i="119"/>
  <c r="W64" i="119"/>
  <c r="V64" i="119"/>
  <c r="U64" i="119"/>
  <c r="I64" i="119"/>
  <c r="O64" i="119"/>
  <c r="AD64" i="119"/>
  <c r="N64" i="119"/>
  <c r="F64" i="119"/>
  <c r="AE64" i="119"/>
  <c r="G64" i="119"/>
  <c r="M64" i="119"/>
  <c r="AB64" i="119"/>
  <c r="T64" i="119"/>
  <c r="L64" i="119"/>
  <c r="AA64" i="119"/>
  <c r="S64" i="119"/>
  <c r="AC64" i="119"/>
  <c r="E64" i="119"/>
  <c r="AH64" i="119"/>
  <c r="J64" i="119"/>
  <c r="R64" i="119"/>
  <c r="AG64" i="119"/>
  <c r="Y64" i="119"/>
  <c r="Q64" i="119"/>
  <c r="E92" i="95"/>
  <c r="E66" i="95" s="1"/>
  <c r="E92" i="117"/>
  <c r="E66" i="117" s="1"/>
  <c r="Z64" i="129"/>
  <c r="AG64" i="129"/>
  <c r="H64" i="129"/>
  <c r="O64" i="129"/>
  <c r="W64" i="129"/>
  <c r="AD64" i="129"/>
  <c r="G64" i="129"/>
  <c r="N64" i="129"/>
  <c r="AE64" i="129"/>
  <c r="F64" i="129"/>
  <c r="AB64" i="129"/>
  <c r="L64" i="129"/>
  <c r="X64" i="129"/>
  <c r="M64" i="129"/>
  <c r="U64" i="129"/>
  <c r="E64" i="129"/>
  <c r="V64" i="129"/>
  <c r="AC64" i="129"/>
  <c r="S64" i="129"/>
  <c r="AA64" i="129"/>
  <c r="AH64" i="129"/>
  <c r="K64" i="129"/>
  <c r="R64" i="129"/>
  <c r="T64" i="129"/>
  <c r="J64" i="129"/>
  <c r="Q64" i="129"/>
  <c r="Y64" i="129"/>
  <c r="AF64" i="129"/>
  <c r="I64" i="129"/>
  <c r="P64" i="129"/>
  <c r="E92" i="155"/>
  <c r="E66" i="155" s="1"/>
  <c r="E92" i="143"/>
  <c r="E66" i="143" s="1"/>
  <c r="E91" i="97"/>
  <c r="D83" i="153"/>
  <c r="E80" i="148"/>
  <c r="E81" i="148" s="1"/>
  <c r="E93" i="148"/>
  <c r="F89" i="148" s="1"/>
  <c r="E80" i="149"/>
  <c r="E81" i="149" s="1"/>
  <c r="E93" i="149"/>
  <c r="F89" i="149" s="1"/>
  <c r="AA58" i="132"/>
  <c r="AA54" i="132"/>
  <c r="AA55" i="132" s="1"/>
  <c r="AB50" i="132"/>
  <c r="Z106" i="162"/>
  <c r="AE612" i="19" s="1"/>
  <c r="AE1247" i="19" s="1"/>
  <c r="Z102" i="162"/>
  <c r="AE608" i="19" s="1"/>
  <c r="AE1243" i="19" s="1"/>
  <c r="Z104" i="162"/>
  <c r="AE610" i="19" s="1"/>
  <c r="AE1245" i="19" s="1"/>
  <c r="Z105" i="162"/>
  <c r="AE611" i="19" s="1"/>
  <c r="AE1246" i="19" s="1"/>
  <c r="Z103" i="162"/>
  <c r="AE609" i="19" s="1"/>
  <c r="AE1244" i="19" s="1"/>
  <c r="E92" i="152"/>
  <c r="E66" i="152" s="1"/>
  <c r="G64" i="114"/>
  <c r="N64" i="114"/>
  <c r="V64" i="114"/>
  <c r="AC64" i="114"/>
  <c r="F64" i="114"/>
  <c r="M64" i="114"/>
  <c r="U64" i="114"/>
  <c r="AF64" i="114"/>
  <c r="AH64" i="114"/>
  <c r="J64" i="114"/>
  <c r="R64" i="114"/>
  <c r="Y64" i="114"/>
  <c r="AG64" i="114"/>
  <c r="I64" i="114"/>
  <c r="Q64" i="114"/>
  <c r="P64" i="114"/>
  <c r="AA64" i="114"/>
  <c r="K64" i="114"/>
  <c r="Z64" i="114"/>
  <c r="AB64" i="114"/>
  <c r="L64" i="114"/>
  <c r="W64" i="114"/>
  <c r="E64" i="114"/>
  <c r="X64" i="114"/>
  <c r="H64" i="114"/>
  <c r="S64" i="114"/>
  <c r="T64" i="114"/>
  <c r="AE64" i="114"/>
  <c r="O64" i="114"/>
  <c r="AD64" i="114"/>
  <c r="D83" i="117"/>
  <c r="E92" i="118"/>
  <c r="E66" i="118" s="1"/>
  <c r="AG57" i="121"/>
  <c r="AH57" i="121"/>
  <c r="H57" i="121"/>
  <c r="E57" i="121"/>
  <c r="F57" i="121"/>
  <c r="G57" i="121"/>
  <c r="AF57" i="121"/>
  <c r="AD57" i="121"/>
  <c r="AE57" i="121"/>
  <c r="I57" i="121"/>
  <c r="J57" i="121"/>
  <c r="K57" i="121"/>
  <c r="L57" i="121"/>
  <c r="M57" i="121"/>
  <c r="N57" i="121"/>
  <c r="O57" i="121"/>
  <c r="P57" i="121"/>
  <c r="Q57" i="121"/>
  <c r="R57" i="121"/>
  <c r="S57" i="121"/>
  <c r="T57" i="121"/>
  <c r="U57" i="121"/>
  <c r="V57" i="121"/>
  <c r="W57" i="121"/>
  <c r="X57" i="121"/>
  <c r="Y57" i="121"/>
  <c r="AA58" i="93"/>
  <c r="AA58" i="96"/>
  <c r="AA57" i="96"/>
  <c r="AB58" i="99"/>
  <c r="AB58" i="100"/>
  <c r="AB58" i="104"/>
  <c r="AA58" i="107"/>
  <c r="AA58" i="112"/>
  <c r="AA58" i="116"/>
  <c r="AA58" i="125"/>
  <c r="AB58" i="126"/>
  <c r="AA58" i="127"/>
  <c r="AA58" i="128"/>
  <c r="AA58" i="129"/>
  <c r="AA58" i="130"/>
  <c r="AB58" i="131"/>
  <c r="AA58" i="137"/>
  <c r="AA57" i="137"/>
  <c r="AA58" i="147"/>
  <c r="AA57" i="147"/>
  <c r="AA58" i="150"/>
  <c r="AB58" i="160"/>
  <c r="D105" i="96"/>
  <c r="D86" i="19" s="1"/>
  <c r="D103" i="96"/>
  <c r="D84" i="19" s="1"/>
  <c r="D102" i="96"/>
  <c r="D83" i="19" s="1"/>
  <c r="D106" i="96"/>
  <c r="D87" i="19" s="1"/>
  <c r="D104" i="96"/>
  <c r="D85" i="19" s="1"/>
  <c r="D84" i="96"/>
  <c r="AA58" i="146"/>
  <c r="AA57" i="146"/>
  <c r="AB50" i="146"/>
  <c r="AA54" i="146"/>
  <c r="AA55" i="146" s="1"/>
  <c r="E92" i="110"/>
  <c r="E66" i="110" s="1"/>
  <c r="E92" i="153"/>
  <c r="E66" i="153" s="1"/>
  <c r="E92" i="142"/>
  <c r="E66" i="142" s="1"/>
  <c r="D84" i="133"/>
  <c r="D101" i="133"/>
  <c r="G381" i="19" s="1"/>
  <c r="G1016" i="19" s="1"/>
  <c r="E92" i="114"/>
  <c r="E66" i="114" s="1"/>
  <c r="D83" i="129"/>
  <c r="AA58" i="158"/>
  <c r="AA57" i="158"/>
  <c r="AA54" i="158"/>
  <c r="AA55" i="158" s="1"/>
  <c r="AA104" i="158" s="1"/>
  <c r="AF578" i="19" s="1"/>
  <c r="AF1213" i="19" s="1"/>
  <c r="AB50" i="158"/>
  <c r="E92" i="144"/>
  <c r="E66" i="144" s="1"/>
  <c r="E80" i="102"/>
  <c r="E81" i="102" s="1"/>
  <c r="E93" i="102"/>
  <c r="F89" i="102" s="1"/>
  <c r="O64" i="153"/>
  <c r="G64" i="153"/>
  <c r="AH64" i="153"/>
  <c r="Z64" i="153"/>
  <c r="L64" i="153"/>
  <c r="S64" i="153"/>
  <c r="AA64" i="153"/>
  <c r="V64" i="153"/>
  <c r="I64" i="153"/>
  <c r="Q64" i="153"/>
  <c r="AB64" i="153"/>
  <c r="T64" i="153"/>
  <c r="N64" i="153"/>
  <c r="AC64" i="153"/>
  <c r="U64" i="153"/>
  <c r="K64" i="153"/>
  <c r="F64" i="153"/>
  <c r="AD64" i="153"/>
  <c r="P64" i="153"/>
  <c r="H64" i="153"/>
  <c r="AE64" i="153"/>
  <c r="W64" i="153"/>
  <c r="M64" i="153"/>
  <c r="E64" i="153"/>
  <c r="AF64" i="153"/>
  <c r="X64" i="153"/>
  <c r="R64" i="153"/>
  <c r="J64" i="153"/>
  <c r="Y64" i="153"/>
  <c r="AG64" i="153"/>
  <c r="W64" i="154"/>
  <c r="M64" i="154"/>
  <c r="I64" i="154"/>
  <c r="AC64" i="154"/>
  <c r="V64" i="154"/>
  <c r="J64" i="154"/>
  <c r="AH64" i="154"/>
  <c r="Q64" i="154"/>
  <c r="L64" i="154"/>
  <c r="H64" i="154"/>
  <c r="AE64" i="154"/>
  <c r="AB64" i="154"/>
  <c r="P64" i="154"/>
  <c r="E64" i="154"/>
  <c r="Z64" i="154"/>
  <c r="S64" i="154"/>
  <c r="O64" i="154"/>
  <c r="K64" i="154"/>
  <c r="Y64" i="154"/>
  <c r="R64" i="154"/>
  <c r="N64" i="154"/>
  <c r="G64" i="154"/>
  <c r="AF64" i="154"/>
  <c r="U64" i="154"/>
  <c r="F64" i="154"/>
  <c r="AG64" i="154"/>
  <c r="AA64" i="154"/>
  <c r="X64" i="154"/>
  <c r="T64" i="154"/>
  <c r="AD64" i="154"/>
  <c r="E92" i="141"/>
  <c r="E66" i="141" s="1"/>
  <c r="AA58" i="162"/>
  <c r="AB50" i="162"/>
  <c r="AA54" i="162"/>
  <c r="AA55" i="162" s="1"/>
  <c r="D83" i="104"/>
  <c r="H92" i="94"/>
  <c r="E92" i="156"/>
  <c r="E66" i="156" s="1"/>
  <c r="E91" i="134"/>
  <c r="AF57" i="133"/>
  <c r="F57" i="133"/>
  <c r="G57" i="133"/>
  <c r="E57" i="133"/>
  <c r="AD57" i="133"/>
  <c r="AE57" i="133"/>
  <c r="AG57" i="133"/>
  <c r="AH57" i="133"/>
  <c r="H57" i="133"/>
  <c r="I57" i="133"/>
  <c r="J57" i="133"/>
  <c r="K57" i="133"/>
  <c r="L57" i="133"/>
  <c r="M57" i="133"/>
  <c r="N57" i="133"/>
  <c r="O57" i="133"/>
  <c r="P57" i="133"/>
  <c r="Q57" i="133"/>
  <c r="R57" i="133"/>
  <c r="S57" i="133"/>
  <c r="T57" i="133"/>
  <c r="U57" i="133"/>
  <c r="V57" i="133"/>
  <c r="W57" i="133"/>
  <c r="X57" i="133"/>
  <c r="Y57" i="133"/>
  <c r="B18" i="118"/>
  <c r="AB57" i="118" s="1"/>
  <c r="B18" i="117"/>
  <c r="AB57" i="117" s="1"/>
  <c r="B18" i="162"/>
  <c r="AA57" i="162" s="1"/>
  <c r="B18" i="163"/>
  <c r="AA57" i="163" s="1"/>
  <c r="B18" i="144"/>
  <c r="B18" i="145"/>
  <c r="AA57" i="145" s="1"/>
  <c r="B18" i="93"/>
  <c r="AA57" i="93" s="1"/>
  <c r="B18" i="94"/>
  <c r="AA57" i="94" s="1"/>
  <c r="B18" i="151"/>
  <c r="B18" i="150"/>
  <c r="B18" i="131"/>
  <c r="AB57" i="131" s="1"/>
  <c r="B18" i="132"/>
  <c r="B18" i="115"/>
  <c r="B18" i="116"/>
  <c r="AA58" i="95"/>
  <c r="AA57" i="95"/>
  <c r="AA58" i="102"/>
  <c r="AA57" i="102"/>
  <c r="AA58" i="111"/>
  <c r="AA58" i="113"/>
  <c r="AA57" i="113"/>
  <c r="AB58" i="114"/>
  <c r="AA58" i="115"/>
  <c r="AB58" i="118"/>
  <c r="AA58" i="119"/>
  <c r="AA58" i="120"/>
  <c r="AA58" i="123"/>
  <c r="AB58" i="138"/>
  <c r="AA58" i="143"/>
  <c r="AA58" i="149"/>
  <c r="AB58" i="155"/>
  <c r="AA58" i="157"/>
  <c r="AA58" i="161"/>
  <c r="AA57" i="92"/>
  <c r="J64" i="116"/>
  <c r="U64" i="116"/>
  <c r="M64" i="116"/>
  <c r="AG64" i="116"/>
  <c r="F64" i="116"/>
  <c r="N64" i="116"/>
  <c r="Y64" i="116"/>
  <c r="E64" i="116"/>
  <c r="AD64" i="116"/>
  <c r="G64" i="116"/>
  <c r="K64" i="116"/>
  <c r="S64" i="116"/>
  <c r="V64" i="116"/>
  <c r="W64" i="116"/>
  <c r="X64" i="116"/>
  <c r="AF64" i="116"/>
  <c r="Q64" i="116"/>
  <c r="P64" i="116"/>
  <c r="O64" i="116"/>
  <c r="I64" i="116"/>
  <c r="Z64" i="116"/>
  <c r="AC64" i="116"/>
  <c r="H64" i="116"/>
  <c r="AH64" i="116"/>
  <c r="AE64" i="116"/>
  <c r="R64" i="116"/>
  <c r="T64" i="116"/>
  <c r="AB64" i="116"/>
  <c r="AA64" i="116"/>
  <c r="L64" i="116"/>
  <c r="Z105" i="146"/>
  <c r="AD482" i="19" s="1"/>
  <c r="AD1117" i="19" s="1"/>
  <c r="Z103" i="146"/>
  <c r="AD480" i="19" s="1"/>
  <c r="AD1115" i="19" s="1"/>
  <c r="Z102" i="146"/>
  <c r="AD479" i="19" s="1"/>
  <c r="AD1114" i="19" s="1"/>
  <c r="Z104" i="146"/>
  <c r="AD481" i="19" s="1"/>
  <c r="AD1116" i="19" s="1"/>
  <c r="Z106" i="146"/>
  <c r="AD483" i="19" s="1"/>
  <c r="AD1118" i="19" s="1"/>
  <c r="E80" i="151"/>
  <c r="E81" i="151" s="1"/>
  <c r="E93" i="151"/>
  <c r="F89" i="151" s="1"/>
  <c r="D106" i="145"/>
  <c r="H475" i="19" s="1"/>
  <c r="H1110" i="19" s="1"/>
  <c r="D84" i="145"/>
  <c r="D103" i="145"/>
  <c r="H472" i="19" s="1"/>
  <c r="H1107" i="19" s="1"/>
  <c r="D105" i="145"/>
  <c r="H474" i="19" s="1"/>
  <c r="H1109" i="19" s="1"/>
  <c r="D102" i="145"/>
  <c r="H471" i="19" s="1"/>
  <c r="H1106" i="19" s="1"/>
  <c r="D104" i="145"/>
  <c r="H473" i="19" s="1"/>
  <c r="H1108" i="19" s="1"/>
  <c r="E80" i="163"/>
  <c r="E81" i="163" s="1"/>
  <c r="E93" i="163"/>
  <c r="F89" i="163" s="1"/>
  <c r="E92" i="131"/>
  <c r="E66" i="131" s="1"/>
  <c r="E80" i="108"/>
  <c r="E81" i="108" s="1"/>
  <c r="E93" i="108"/>
  <c r="F89" i="108" s="1"/>
  <c r="D103" i="120"/>
  <c r="D106" i="120"/>
  <c r="D84" i="120"/>
  <c r="D104" i="120"/>
  <c r="D102" i="120"/>
  <c r="D105" i="120"/>
  <c r="E80" i="125"/>
  <c r="E81" i="125" s="1"/>
  <c r="E93" i="125"/>
  <c r="F89" i="125" s="1"/>
  <c r="P64" i="152"/>
  <c r="H64" i="152"/>
  <c r="N64" i="152"/>
  <c r="AG64" i="152"/>
  <c r="I64" i="152"/>
  <c r="E64" i="152"/>
  <c r="M64" i="152"/>
  <c r="AH64" i="152"/>
  <c r="F64" i="152"/>
  <c r="Y64" i="152"/>
  <c r="AE64" i="152"/>
  <c r="W64" i="152"/>
  <c r="V64" i="152"/>
  <c r="K64" i="152"/>
  <c r="AD64" i="152"/>
  <c r="L64" i="152"/>
  <c r="AF64" i="152"/>
  <c r="U64" i="152"/>
  <c r="AC64" i="152"/>
  <c r="X64" i="152"/>
  <c r="Q64" i="152"/>
  <c r="T64" i="152"/>
  <c r="J64" i="152"/>
  <c r="R64" i="152"/>
  <c r="AB64" i="152"/>
  <c r="AA64" i="152"/>
  <c r="S64" i="152"/>
  <c r="O64" i="152"/>
  <c r="G64" i="152"/>
  <c r="Z64" i="152"/>
  <c r="E92" i="111"/>
  <c r="E66" i="111" s="1"/>
  <c r="D83" i="140"/>
  <c r="AA58" i="148"/>
  <c r="AA54" i="148"/>
  <c r="AA55" i="148" s="1"/>
  <c r="AA106" i="148" s="1"/>
  <c r="AE499" i="19" s="1"/>
  <c r="AE1134" i="19" s="1"/>
  <c r="AB50" i="148"/>
  <c r="Y64" i="131"/>
  <c r="AC64" i="131"/>
  <c r="W64" i="131"/>
  <c r="J64" i="131"/>
  <c r="P64" i="131"/>
  <c r="X64" i="131"/>
  <c r="AH64" i="131"/>
  <c r="K64" i="131"/>
  <c r="AA64" i="131"/>
  <c r="F64" i="131"/>
  <c r="H64" i="131"/>
  <c r="R64" i="131"/>
  <c r="Z64" i="131"/>
  <c r="AB64" i="131"/>
  <c r="E64" i="131"/>
  <c r="M64" i="131"/>
  <c r="U64" i="131"/>
  <c r="S64" i="131"/>
  <c r="L64" i="131"/>
  <c r="T64" i="131"/>
  <c r="AD64" i="131"/>
  <c r="O64" i="131"/>
  <c r="G64" i="131"/>
  <c r="AE64" i="131"/>
  <c r="AG64" i="131"/>
  <c r="N64" i="131"/>
  <c r="V64" i="131"/>
  <c r="AF64" i="131"/>
  <c r="I64" i="131"/>
  <c r="Q64" i="131"/>
  <c r="I64" i="142"/>
  <c r="T64" i="142"/>
  <c r="V64" i="142"/>
  <c r="N64" i="142"/>
  <c r="Y64" i="142"/>
  <c r="U64" i="142"/>
  <c r="AC64" i="142"/>
  <c r="O64" i="142"/>
  <c r="AH64" i="142"/>
  <c r="Z64" i="142"/>
  <c r="AB64" i="142"/>
  <c r="S64" i="142"/>
  <c r="Q64" i="142"/>
  <c r="AE64" i="142"/>
  <c r="W64" i="142"/>
  <c r="M64" i="142"/>
  <c r="X64" i="142"/>
  <c r="AF64" i="142"/>
  <c r="R64" i="142"/>
  <c r="J64" i="142"/>
  <c r="F64" i="142"/>
  <c r="AG64" i="142"/>
  <c r="E64" i="142"/>
  <c r="AD64" i="142"/>
  <c r="K64" i="142"/>
  <c r="H64" i="142"/>
  <c r="P64" i="142"/>
  <c r="L64" i="142"/>
  <c r="G64" i="142"/>
  <c r="AA64" i="142"/>
  <c r="E92" i="120"/>
  <c r="E66" i="120" s="1"/>
  <c r="E92" i="132"/>
  <c r="E66" i="132" s="1"/>
  <c r="E92" i="96"/>
  <c r="E66" i="96" s="1"/>
  <c r="E92" i="104"/>
  <c r="E66" i="104" s="1"/>
  <c r="E92" i="119"/>
  <c r="E66" i="119" s="1"/>
  <c r="E80" i="135"/>
  <c r="E81" i="135" s="1"/>
  <c r="E93" i="135"/>
  <c r="F89" i="135" s="1"/>
  <c r="E92" i="128"/>
  <c r="E66" i="128" s="1"/>
  <c r="D83" i="154"/>
  <c r="E92" i="115"/>
  <c r="E66" i="115" s="1"/>
  <c r="F57" i="113"/>
  <c r="G57" i="113"/>
  <c r="AG57" i="113"/>
  <c r="AF57" i="113"/>
  <c r="AD57" i="113"/>
  <c r="AE57" i="113"/>
  <c r="E57" i="113"/>
  <c r="AH57" i="113"/>
  <c r="H57" i="113"/>
  <c r="I57" i="113"/>
  <c r="J57" i="113"/>
  <c r="K57" i="113"/>
  <c r="L57" i="113"/>
  <c r="M57" i="113"/>
  <c r="N57" i="113"/>
  <c r="O57" i="113"/>
  <c r="P57" i="113"/>
  <c r="Q57" i="113"/>
  <c r="R57" i="113"/>
  <c r="S57" i="113"/>
  <c r="T57" i="113"/>
  <c r="U57" i="113"/>
  <c r="V57" i="113"/>
  <c r="W57" i="113"/>
  <c r="X57" i="113"/>
  <c r="Y57" i="113"/>
  <c r="AF57" i="158"/>
  <c r="F57" i="158"/>
  <c r="AE57" i="158"/>
  <c r="E57" i="158"/>
  <c r="H57" i="158"/>
  <c r="AD57" i="158"/>
  <c r="G57" i="158"/>
  <c r="AG57" i="158"/>
  <c r="AH57" i="158"/>
  <c r="I57" i="158"/>
  <c r="J57" i="158"/>
  <c r="K57" i="158"/>
  <c r="L57" i="158"/>
  <c r="M57" i="158"/>
  <c r="N57" i="158"/>
  <c r="O57" i="158"/>
  <c r="P57" i="158"/>
  <c r="Q57" i="158"/>
  <c r="R57" i="158"/>
  <c r="S57" i="158"/>
  <c r="T57" i="158"/>
  <c r="U57" i="158"/>
  <c r="V57" i="158"/>
  <c r="W57" i="158"/>
  <c r="X57" i="158"/>
  <c r="Y57" i="158"/>
  <c r="P64" i="104"/>
  <c r="AE64" i="104"/>
  <c r="W64" i="104"/>
  <c r="O64" i="104"/>
  <c r="G64" i="104"/>
  <c r="V64" i="104"/>
  <c r="AB64" i="104"/>
  <c r="T64" i="104"/>
  <c r="L64" i="104"/>
  <c r="AA64" i="104"/>
  <c r="S64" i="104"/>
  <c r="K64" i="104"/>
  <c r="Z64" i="104"/>
  <c r="AF64" i="104"/>
  <c r="H64" i="104"/>
  <c r="AC64" i="104"/>
  <c r="M64" i="104"/>
  <c r="AH64" i="104"/>
  <c r="R64" i="104"/>
  <c r="Y64" i="104"/>
  <c r="I64" i="104"/>
  <c r="AD64" i="104"/>
  <c r="N64" i="104"/>
  <c r="U64" i="104"/>
  <c r="E64" i="104"/>
  <c r="J64" i="104"/>
  <c r="AG64" i="104"/>
  <c r="Q64" i="104"/>
  <c r="X64" i="104"/>
  <c r="F64" i="104"/>
  <c r="E91" i="147"/>
  <c r="Y64" i="95"/>
  <c r="Q64" i="95"/>
  <c r="I64" i="95"/>
  <c r="G64" i="95"/>
  <c r="J64" i="95"/>
  <c r="AH64" i="95"/>
  <c r="U64" i="95"/>
  <c r="R64" i="95"/>
  <c r="E64" i="95"/>
  <c r="AC64" i="95"/>
  <c r="AF64" i="95"/>
  <c r="AD64" i="95"/>
  <c r="F64" i="95"/>
  <c r="N64" i="95"/>
  <c r="AG64" i="95"/>
  <c r="H64" i="95"/>
  <c r="S64" i="95"/>
  <c r="T64" i="95"/>
  <c r="AE64" i="95"/>
  <c r="O64" i="95"/>
  <c r="Z64" i="95"/>
  <c r="P64" i="95"/>
  <c r="AA64" i="95"/>
  <c r="K64" i="95"/>
  <c r="V64" i="95"/>
  <c r="AB64" i="95"/>
  <c r="L64" i="95"/>
  <c r="W64" i="95"/>
  <c r="M64" i="95"/>
  <c r="X64" i="95"/>
  <c r="E92" i="112"/>
  <c r="E66" i="112" s="1"/>
  <c r="E80" i="107"/>
  <c r="E81" i="107" s="1"/>
  <c r="E93" i="107"/>
  <c r="F89" i="107" s="1"/>
  <c r="AA58" i="121"/>
  <c r="AA57" i="121"/>
  <c r="AB50" i="121"/>
  <c r="AA54" i="121"/>
  <c r="AA55" i="121" s="1"/>
  <c r="E91" i="122"/>
  <c r="AA58" i="156"/>
  <c r="AA54" i="156"/>
  <c r="AA55" i="156" s="1"/>
  <c r="AA104" i="156" s="1"/>
  <c r="AF562" i="19" s="1"/>
  <c r="AF1197" i="19" s="1"/>
  <c r="AB50" i="156"/>
  <c r="Y64" i="155"/>
  <c r="Q64" i="155"/>
  <c r="M64" i="155"/>
  <c r="E64" i="155"/>
  <c r="F64" i="155"/>
  <c r="AB64" i="155"/>
  <c r="N64" i="155"/>
  <c r="AE64" i="155"/>
  <c r="W64" i="155"/>
  <c r="J64" i="155"/>
  <c r="K64" i="155"/>
  <c r="AH64" i="155"/>
  <c r="AD64" i="155"/>
  <c r="V64" i="155"/>
  <c r="L64" i="155"/>
  <c r="AC64" i="155"/>
  <c r="U64" i="155"/>
  <c r="AG64" i="155"/>
  <c r="I64" i="155"/>
  <c r="T64" i="155"/>
  <c r="AF64" i="155"/>
  <c r="X64" i="155"/>
  <c r="H64" i="155"/>
  <c r="AA64" i="155"/>
  <c r="S64" i="155"/>
  <c r="O64" i="155"/>
  <c r="G64" i="155"/>
  <c r="P64" i="155"/>
  <c r="Z64" i="155"/>
  <c r="R64" i="155"/>
  <c r="E92" i="157"/>
  <c r="E66" i="157" s="1"/>
  <c r="G57" i="134"/>
  <c r="AG57" i="134"/>
  <c r="AH57" i="134"/>
  <c r="AF57" i="134"/>
  <c r="F57" i="134"/>
  <c r="AE57" i="134"/>
  <c r="E57" i="134"/>
  <c r="AD57" i="134"/>
  <c r="H57" i="134"/>
  <c r="I57" i="134"/>
  <c r="J57" i="134"/>
  <c r="K57" i="134"/>
  <c r="L57" i="134"/>
  <c r="M57" i="134"/>
  <c r="N57" i="134"/>
  <c r="O57" i="134"/>
  <c r="P57" i="134"/>
  <c r="Q57" i="134"/>
  <c r="R57" i="134"/>
  <c r="S57" i="134"/>
  <c r="T57" i="134"/>
  <c r="U57" i="134"/>
  <c r="V57" i="134"/>
  <c r="W57" i="134"/>
  <c r="X57" i="134"/>
  <c r="Y57" i="134"/>
  <c r="X101" i="163"/>
  <c r="AC615" i="19" s="1"/>
  <c r="AC1250" i="19" s="1"/>
  <c r="J101" i="163"/>
  <c r="O615" i="19" s="1"/>
  <c r="O1250" i="19" s="1"/>
  <c r="X101" i="161"/>
  <c r="AC599" i="19" s="1"/>
  <c r="AC1234" i="19" s="1"/>
  <c r="J101" i="161"/>
  <c r="O599" i="19" s="1"/>
  <c r="O1234" i="19" s="1"/>
  <c r="X101" i="157"/>
  <c r="AC567" i="19" s="1"/>
  <c r="AC1202" i="19" s="1"/>
  <c r="Y101" i="155"/>
  <c r="AD551" i="19" s="1"/>
  <c r="AD1186" i="19" s="1"/>
  <c r="J101" i="155"/>
  <c r="O551" i="19" s="1"/>
  <c r="O1186" i="19" s="1"/>
  <c r="X101" i="153"/>
  <c r="AC535" i="19" s="1"/>
  <c r="AC1170" i="19" s="1"/>
  <c r="AA54" i="163"/>
  <c r="AB50" i="163"/>
  <c r="Z55" i="163"/>
  <c r="Y69" i="161"/>
  <c r="Y68" i="161" s="1"/>
  <c r="AB50" i="161"/>
  <c r="AA54" i="161"/>
  <c r="Z55" i="161"/>
  <c r="Y69" i="159"/>
  <c r="Y68" i="159" s="1"/>
  <c r="AA55" i="160"/>
  <c r="Z55" i="159"/>
  <c r="Z104" i="160"/>
  <c r="AE594" i="19" s="1"/>
  <c r="AE1229" i="19" s="1"/>
  <c r="Z105" i="160"/>
  <c r="AE595" i="19" s="1"/>
  <c r="AE1230" i="19" s="1"/>
  <c r="Z102" i="160"/>
  <c r="AE592" i="19" s="1"/>
  <c r="AE1227" i="19" s="1"/>
  <c r="Z103" i="160"/>
  <c r="AE593" i="19" s="1"/>
  <c r="AE1228" i="19" s="1"/>
  <c r="Z106" i="160"/>
  <c r="AE596" i="19" s="1"/>
  <c r="AE1231" i="19" s="1"/>
  <c r="AA54" i="159"/>
  <c r="AB50" i="159"/>
  <c r="AC50" i="160"/>
  <c r="AB54" i="160"/>
  <c r="Z55" i="157"/>
  <c r="Y69" i="157"/>
  <c r="Y68" i="157" s="1"/>
  <c r="AA54" i="157"/>
  <c r="AB50" i="157"/>
  <c r="AB54" i="155"/>
  <c r="AC50" i="155"/>
  <c r="AA55" i="155"/>
  <c r="Z55" i="154"/>
  <c r="Y106" i="154"/>
  <c r="AD548" i="19" s="1"/>
  <c r="AD1183" i="19" s="1"/>
  <c r="Y103" i="154"/>
  <c r="AD545" i="19" s="1"/>
  <c r="AD1180" i="19" s="1"/>
  <c r="Y104" i="154"/>
  <c r="AD546" i="19" s="1"/>
  <c r="AD1181" i="19" s="1"/>
  <c r="Y102" i="154"/>
  <c r="AD544" i="19" s="1"/>
  <c r="AD1179" i="19" s="1"/>
  <c r="Y105" i="154"/>
  <c r="AD547" i="19" s="1"/>
  <c r="AD1182" i="19" s="1"/>
  <c r="AB50" i="154"/>
  <c r="AA54" i="154"/>
  <c r="AA54" i="153"/>
  <c r="AB50" i="153"/>
  <c r="Z55" i="153"/>
  <c r="X101" i="151"/>
  <c r="AB518" i="19" s="1"/>
  <c r="AB1153" i="19" s="1"/>
  <c r="J101" i="151"/>
  <c r="N518" i="19" s="1"/>
  <c r="N1153" i="19" s="1"/>
  <c r="X101" i="149"/>
  <c r="AB502" i="19" s="1"/>
  <c r="AB1137" i="19" s="1"/>
  <c r="J101" i="149"/>
  <c r="N502" i="19" s="1"/>
  <c r="N1137" i="19" s="1"/>
  <c r="X101" i="147"/>
  <c r="AB486" i="19" s="1"/>
  <c r="AB1121" i="19" s="1"/>
  <c r="X101" i="143"/>
  <c r="AB454" i="19" s="1"/>
  <c r="AB1089" i="19" s="1"/>
  <c r="J101" i="143"/>
  <c r="N454" i="19" s="1"/>
  <c r="N1089" i="19" s="1"/>
  <c r="X101" i="141"/>
  <c r="AB438" i="19" s="1"/>
  <c r="AB1073" i="19" s="1"/>
  <c r="J101" i="141"/>
  <c r="N438" i="19" s="1"/>
  <c r="N1073" i="19" s="1"/>
  <c r="AC50" i="152"/>
  <c r="AB54" i="152"/>
  <c r="Z106" i="152"/>
  <c r="AE532" i="19" s="1"/>
  <c r="AE1167" i="19" s="1"/>
  <c r="Z104" i="152"/>
  <c r="AE530" i="19" s="1"/>
  <c r="AE1165" i="19" s="1"/>
  <c r="Z105" i="152"/>
  <c r="AE531" i="19" s="1"/>
  <c r="AE1166" i="19" s="1"/>
  <c r="Z102" i="152"/>
  <c r="AE528" i="19" s="1"/>
  <c r="AE1163" i="19" s="1"/>
  <c r="Z103" i="152"/>
  <c r="AE529" i="19" s="1"/>
  <c r="AE1164" i="19" s="1"/>
  <c r="AA55" i="152"/>
  <c r="AA54" i="151"/>
  <c r="AB50" i="151"/>
  <c r="Z55" i="151"/>
  <c r="AA54" i="150"/>
  <c r="AB50" i="150"/>
  <c r="Y106" i="150"/>
  <c r="AC515" i="19" s="1"/>
  <c r="AC1150" i="19" s="1"/>
  <c r="Y103" i="150"/>
  <c r="AC512" i="19" s="1"/>
  <c r="AC1147" i="19" s="1"/>
  <c r="Y104" i="150"/>
  <c r="AC513" i="19" s="1"/>
  <c r="AC1148" i="19" s="1"/>
  <c r="Y102" i="150"/>
  <c r="AC511" i="19" s="1"/>
  <c r="AC1146" i="19" s="1"/>
  <c r="Y105" i="150"/>
  <c r="AC514" i="19" s="1"/>
  <c r="AC1149" i="19" s="1"/>
  <c r="Z55" i="150"/>
  <c r="Z55" i="149"/>
  <c r="AA54" i="149"/>
  <c r="AB50" i="149"/>
  <c r="Y69" i="149"/>
  <c r="Y68" i="149" s="1"/>
  <c r="AB50" i="147"/>
  <c r="AA54" i="147"/>
  <c r="Z55" i="147"/>
  <c r="Y69" i="147"/>
  <c r="Y68" i="147" s="1"/>
  <c r="Z55" i="145"/>
  <c r="Y69" i="145"/>
  <c r="Y68" i="145" s="1"/>
  <c r="AA54" i="145"/>
  <c r="AB50" i="145"/>
  <c r="Z55" i="143"/>
  <c r="AB50" i="143"/>
  <c r="AA54" i="143"/>
  <c r="Z102" i="142"/>
  <c r="AD447" i="19" s="1"/>
  <c r="AD1082" i="19" s="1"/>
  <c r="Z106" i="142"/>
  <c r="AD451" i="19" s="1"/>
  <c r="AD1086" i="19" s="1"/>
  <c r="Z104" i="142"/>
  <c r="AD449" i="19" s="1"/>
  <c r="AD1084" i="19" s="1"/>
  <c r="Z105" i="142"/>
  <c r="AD450" i="19" s="1"/>
  <c r="AD1085" i="19" s="1"/>
  <c r="Z103" i="142"/>
  <c r="AD448" i="19" s="1"/>
  <c r="AD1083" i="19" s="1"/>
  <c r="AB54" i="142"/>
  <c r="AC50" i="142"/>
  <c r="AA55" i="142"/>
  <c r="AA54" i="141"/>
  <c r="AB50" i="141"/>
  <c r="Z55" i="141"/>
  <c r="AB54" i="140"/>
  <c r="AC50" i="140"/>
  <c r="J106" i="140"/>
  <c r="N435" i="19" s="1"/>
  <c r="N1070" i="19" s="1"/>
  <c r="J104" i="140"/>
  <c r="N433" i="19" s="1"/>
  <c r="N1068" i="19" s="1"/>
  <c r="J105" i="140"/>
  <c r="N434" i="19" s="1"/>
  <c r="N1069" i="19" s="1"/>
  <c r="J102" i="140"/>
  <c r="N431" i="19" s="1"/>
  <c r="N1066" i="19" s="1"/>
  <c r="J103" i="140"/>
  <c r="N432" i="19" s="1"/>
  <c r="N1067" i="19" s="1"/>
  <c r="AA55" i="140"/>
  <c r="Y102" i="140"/>
  <c r="AC431" i="19" s="1"/>
  <c r="AC1066" i="19" s="1"/>
  <c r="Y105" i="140"/>
  <c r="AC434" i="19" s="1"/>
  <c r="AC1069" i="19" s="1"/>
  <c r="Y106" i="140"/>
  <c r="AC435" i="19" s="1"/>
  <c r="AC1070" i="19" s="1"/>
  <c r="Y103" i="140"/>
  <c r="AC432" i="19" s="1"/>
  <c r="AC1067" i="19" s="1"/>
  <c r="Y104" i="140"/>
  <c r="AC433" i="19" s="1"/>
  <c r="AC1068" i="19" s="1"/>
  <c r="X101" i="139"/>
  <c r="AA421" i="19" s="1"/>
  <c r="AA1056" i="19" s="1"/>
  <c r="X101" i="136"/>
  <c r="AA405" i="19" s="1"/>
  <c r="AA1040" i="19" s="1"/>
  <c r="J101" i="139"/>
  <c r="M421" i="19" s="1"/>
  <c r="M1056" i="19" s="1"/>
  <c r="J101" i="136"/>
  <c r="M405" i="19" s="1"/>
  <c r="M1040" i="19" s="1"/>
  <c r="X101" i="134"/>
  <c r="AA389" i="19" s="1"/>
  <c r="AA1024" i="19" s="1"/>
  <c r="J101" i="134"/>
  <c r="M389" i="19" s="1"/>
  <c r="M1024" i="19" s="1"/>
  <c r="Z101" i="132"/>
  <c r="AC373" i="19" s="1"/>
  <c r="AC1008" i="19" s="1"/>
  <c r="X101" i="130"/>
  <c r="AA357" i="19" s="1"/>
  <c r="AA992" i="19" s="1"/>
  <c r="X101" i="128"/>
  <c r="AA341" i="19" s="1"/>
  <c r="AA976" i="19" s="1"/>
  <c r="AA54" i="139"/>
  <c r="AB50" i="139"/>
  <c r="Z55" i="139"/>
  <c r="AA55" i="138"/>
  <c r="AB54" i="138"/>
  <c r="AC50" i="138"/>
  <c r="Z104" i="138"/>
  <c r="AC416" i="19" s="1"/>
  <c r="AC1051" i="19" s="1"/>
  <c r="Z105" i="138"/>
  <c r="AC417" i="19" s="1"/>
  <c r="AC1052" i="19" s="1"/>
  <c r="Z102" i="138"/>
  <c r="AC414" i="19" s="1"/>
  <c r="AC1049" i="19" s="1"/>
  <c r="Z103" i="138"/>
  <c r="AC415" i="19" s="1"/>
  <c r="AC1050" i="19" s="1"/>
  <c r="Z106" i="138"/>
  <c r="AC418" i="19" s="1"/>
  <c r="AC1053" i="19" s="1"/>
  <c r="AA54" i="137"/>
  <c r="AB50" i="137"/>
  <c r="Z59" i="137"/>
  <c r="Z63" i="137" s="1"/>
  <c r="Z65" i="137" s="1"/>
  <c r="Z67" i="137" s="1"/>
  <c r="Z55" i="137"/>
  <c r="Y106" i="137"/>
  <c r="Y103" i="137"/>
  <c r="Y104" i="137"/>
  <c r="Y102" i="137"/>
  <c r="Y105" i="137"/>
  <c r="Y70" i="137"/>
  <c r="Y72" i="137" s="1"/>
  <c r="Y83" i="137" s="1"/>
  <c r="Y101" i="137" s="1"/>
  <c r="Y69" i="137"/>
  <c r="Y68" i="137" s="1"/>
  <c r="Z55" i="136"/>
  <c r="Y69" i="136"/>
  <c r="Y68" i="136" s="1"/>
  <c r="AB50" i="136"/>
  <c r="AA54" i="136"/>
  <c r="Z105" i="135"/>
  <c r="AC401" i="19" s="1"/>
  <c r="AC1036" i="19" s="1"/>
  <c r="Z102" i="135"/>
  <c r="AC398" i="19" s="1"/>
  <c r="AC1033" i="19" s="1"/>
  <c r="Z103" i="135"/>
  <c r="AC399" i="19" s="1"/>
  <c r="AC1034" i="19" s="1"/>
  <c r="Z106" i="135"/>
  <c r="AC402" i="19" s="1"/>
  <c r="AC1037" i="19" s="1"/>
  <c r="Z104" i="135"/>
  <c r="AC400" i="19" s="1"/>
  <c r="AC1035" i="19" s="1"/>
  <c r="AB54" i="135"/>
  <c r="AC50" i="135"/>
  <c r="AA55" i="135"/>
  <c r="AA54" i="134"/>
  <c r="AB50" i="134"/>
  <c r="Z55" i="134"/>
  <c r="Y69" i="134"/>
  <c r="Y68" i="134" s="1"/>
  <c r="Z55" i="133"/>
  <c r="Y102" i="133"/>
  <c r="AB382" i="19" s="1"/>
  <c r="AB1017" i="19" s="1"/>
  <c r="Y105" i="133"/>
  <c r="AB385" i="19" s="1"/>
  <c r="AB1020" i="19" s="1"/>
  <c r="Y106" i="133"/>
  <c r="AB386" i="19" s="1"/>
  <c r="AB1021" i="19" s="1"/>
  <c r="Y103" i="133"/>
  <c r="AB383" i="19" s="1"/>
  <c r="AB1018" i="19" s="1"/>
  <c r="Y104" i="133"/>
  <c r="AB384" i="19" s="1"/>
  <c r="AB1019" i="19" s="1"/>
  <c r="AB50" i="133"/>
  <c r="AA54" i="133"/>
  <c r="AA69" i="132"/>
  <c r="AA68" i="132" s="1"/>
  <c r="AC50" i="131"/>
  <c r="AB54" i="131"/>
  <c r="Z105" i="131"/>
  <c r="AC369" i="19" s="1"/>
  <c r="AC1004" i="19" s="1"/>
  <c r="Z102" i="131"/>
  <c r="AC366" i="19" s="1"/>
  <c r="AC1001" i="19" s="1"/>
  <c r="Z103" i="131"/>
  <c r="AC367" i="19" s="1"/>
  <c r="AC1002" i="19" s="1"/>
  <c r="Z106" i="131"/>
  <c r="AC370" i="19" s="1"/>
  <c r="AC1005" i="19" s="1"/>
  <c r="Z104" i="131"/>
  <c r="AC368" i="19" s="1"/>
  <c r="AC1003" i="19" s="1"/>
  <c r="AA55" i="131"/>
  <c r="AA54" i="130"/>
  <c r="AB50" i="130"/>
  <c r="Z55" i="130"/>
  <c r="AA54" i="129"/>
  <c r="AB50" i="129"/>
  <c r="Y103" i="129"/>
  <c r="AB351" i="19" s="1"/>
  <c r="AB986" i="19" s="1"/>
  <c r="Y104" i="129"/>
  <c r="AB352" i="19" s="1"/>
  <c r="AB987" i="19" s="1"/>
  <c r="Y102" i="129"/>
  <c r="AB350" i="19" s="1"/>
  <c r="AB985" i="19" s="1"/>
  <c r="Y105" i="129"/>
  <c r="AB353" i="19" s="1"/>
  <c r="AB988" i="19" s="1"/>
  <c r="Y106" i="129"/>
  <c r="AB354" i="19" s="1"/>
  <c r="AB989" i="19" s="1"/>
  <c r="Z55" i="129"/>
  <c r="AB50" i="128"/>
  <c r="AA54" i="128"/>
  <c r="Z55" i="128"/>
  <c r="Y101" i="126"/>
  <c r="AA324" i="19" s="1"/>
  <c r="AA959" i="19" s="1"/>
  <c r="J101" i="126"/>
  <c r="L324" i="19" s="1"/>
  <c r="L959" i="19" s="1"/>
  <c r="X101" i="124"/>
  <c r="Z308" i="19" s="1"/>
  <c r="Z943" i="19" s="1"/>
  <c r="X101" i="120"/>
  <c r="Y101" i="118"/>
  <c r="J101" i="118"/>
  <c r="X101" i="116"/>
  <c r="J101" i="116"/>
  <c r="AA54" i="127"/>
  <c r="AB50" i="127"/>
  <c r="Y106" i="127"/>
  <c r="AB338" i="19" s="1"/>
  <c r="AB973" i="19" s="1"/>
  <c r="Y103" i="127"/>
  <c r="AB335" i="19" s="1"/>
  <c r="AB970" i="19" s="1"/>
  <c r="Y104" i="127"/>
  <c r="AB336" i="19" s="1"/>
  <c r="AB971" i="19" s="1"/>
  <c r="Y102" i="127"/>
  <c r="AB334" i="19" s="1"/>
  <c r="AB969" i="19" s="1"/>
  <c r="Y105" i="127"/>
  <c r="AB337" i="19" s="1"/>
  <c r="AB972" i="19" s="1"/>
  <c r="Z55" i="127"/>
  <c r="AB54" i="126"/>
  <c r="AC50" i="126"/>
  <c r="AA55" i="126"/>
  <c r="AA54" i="125"/>
  <c r="AB50" i="125"/>
  <c r="Z55" i="125"/>
  <c r="Y102" i="125"/>
  <c r="AA317" i="19" s="1"/>
  <c r="AA952" i="19" s="1"/>
  <c r="Y105" i="125"/>
  <c r="AA320" i="19" s="1"/>
  <c r="AA955" i="19" s="1"/>
  <c r="Y106" i="125"/>
  <c r="AA321" i="19" s="1"/>
  <c r="AA956" i="19" s="1"/>
  <c r="Y103" i="125"/>
  <c r="AA318" i="19" s="1"/>
  <c r="AA953" i="19" s="1"/>
  <c r="Y104" i="125"/>
  <c r="AA319" i="19" s="1"/>
  <c r="AA954" i="19" s="1"/>
  <c r="Y69" i="124"/>
  <c r="Y68" i="124" s="1"/>
  <c r="AA54" i="124"/>
  <c r="AB50" i="124"/>
  <c r="Z55" i="124"/>
  <c r="AA54" i="123"/>
  <c r="AB50" i="123"/>
  <c r="Y102" i="123"/>
  <c r="Y105" i="123"/>
  <c r="Y106" i="123"/>
  <c r="Y103" i="123"/>
  <c r="Y104" i="123"/>
  <c r="Z55" i="123"/>
  <c r="AA69" i="122"/>
  <c r="AA68" i="122" s="1"/>
  <c r="AB50" i="120"/>
  <c r="AA54" i="120"/>
  <c r="Y69" i="120"/>
  <c r="Y68" i="120" s="1"/>
  <c r="Z55" i="120"/>
  <c r="AA54" i="119"/>
  <c r="AB50" i="119"/>
  <c r="Y102" i="119"/>
  <c r="Y105" i="119"/>
  <c r="Y106" i="119"/>
  <c r="Y104" i="119"/>
  <c r="Y103" i="119"/>
  <c r="Z55" i="119"/>
  <c r="AA55" i="118"/>
  <c r="AB54" i="118"/>
  <c r="AC50" i="118"/>
  <c r="Z102" i="117"/>
  <c r="Z103" i="117"/>
  <c r="Z106" i="117"/>
  <c r="Z104" i="117"/>
  <c r="Z105" i="117"/>
  <c r="AB54" i="117"/>
  <c r="AC50" i="117"/>
  <c r="AA55" i="117"/>
  <c r="AA54" i="116"/>
  <c r="AB50" i="116"/>
  <c r="Z55" i="116"/>
  <c r="Z55" i="115"/>
  <c r="X104" i="115"/>
  <c r="Z303" i="19" s="1"/>
  <c r="Z938" i="19" s="1"/>
  <c r="X105" i="115"/>
  <c r="Z304" i="19" s="1"/>
  <c r="Z939" i="19" s="1"/>
  <c r="X102" i="115"/>
  <c r="Z301" i="19" s="1"/>
  <c r="Z936" i="19" s="1"/>
  <c r="X103" i="115"/>
  <c r="Z302" i="19" s="1"/>
  <c r="Z937" i="19" s="1"/>
  <c r="X106" i="115"/>
  <c r="Z305" i="19" s="1"/>
  <c r="Z940" i="19" s="1"/>
  <c r="AB50" i="115"/>
  <c r="AA54" i="115"/>
  <c r="X101" i="107"/>
  <c r="Y211" i="19" s="1"/>
  <c r="Y846" i="19" s="1"/>
  <c r="J101" i="107"/>
  <c r="K211" i="19" s="1"/>
  <c r="K846" i="19" s="1"/>
  <c r="J101" i="113"/>
  <c r="K195" i="19" s="1"/>
  <c r="K830" i="19" s="1"/>
  <c r="X101" i="113"/>
  <c r="Y195" i="19" s="1"/>
  <c r="Y830" i="19" s="1"/>
  <c r="J101" i="111"/>
  <c r="K179" i="19" s="1"/>
  <c r="K814" i="19" s="1"/>
  <c r="X101" i="111"/>
  <c r="Y179" i="19" s="1"/>
  <c r="Y814" i="19" s="1"/>
  <c r="X101" i="112"/>
  <c r="Y163" i="19" s="1"/>
  <c r="Y798" i="19" s="1"/>
  <c r="Y101" i="110"/>
  <c r="Z147" i="19" s="1"/>
  <c r="Z782" i="19" s="1"/>
  <c r="J101" i="110"/>
  <c r="K147" i="19" s="1"/>
  <c r="K782" i="19" s="1"/>
  <c r="AC50" i="114"/>
  <c r="AB54" i="114"/>
  <c r="Z104" i="114"/>
  <c r="AA174" i="19" s="1"/>
  <c r="AA809" i="19" s="1"/>
  <c r="Z105" i="114"/>
  <c r="AA175" i="19" s="1"/>
  <c r="AA810" i="19" s="1"/>
  <c r="Z102" i="114"/>
  <c r="AA172" i="19" s="1"/>
  <c r="AA807" i="19" s="1"/>
  <c r="Z103" i="114"/>
  <c r="AA173" i="19" s="1"/>
  <c r="AA808" i="19" s="1"/>
  <c r="Z106" i="114"/>
  <c r="AA176" i="19" s="1"/>
  <c r="AA811" i="19" s="1"/>
  <c r="AA55" i="114"/>
  <c r="Y69" i="113"/>
  <c r="Y68" i="113" s="1"/>
  <c r="AA54" i="113"/>
  <c r="AB50" i="113"/>
  <c r="Z55" i="113"/>
  <c r="AB50" i="112"/>
  <c r="AA54" i="112"/>
  <c r="Z55" i="112"/>
  <c r="Z55" i="111"/>
  <c r="Y69" i="111"/>
  <c r="Y68" i="111" s="1"/>
  <c r="AA54" i="111"/>
  <c r="AB50" i="111"/>
  <c r="Z55" i="109"/>
  <c r="AA55" i="110"/>
  <c r="X101" i="109"/>
  <c r="Y227" i="19" s="1"/>
  <c r="Y862" i="19" s="1"/>
  <c r="AB54" i="110"/>
  <c r="AC50" i="110"/>
  <c r="AA54" i="109"/>
  <c r="AB50" i="109"/>
  <c r="AB50" i="108"/>
  <c r="AA54" i="108"/>
  <c r="Y103" i="108"/>
  <c r="Z221" i="19" s="1"/>
  <c r="Z856" i="19" s="1"/>
  <c r="Y104" i="108"/>
  <c r="Z222" i="19" s="1"/>
  <c r="Z857" i="19" s="1"/>
  <c r="Y102" i="108"/>
  <c r="Z220" i="19" s="1"/>
  <c r="Z855" i="19" s="1"/>
  <c r="Y105" i="108"/>
  <c r="Z223" i="19" s="1"/>
  <c r="Z858" i="19" s="1"/>
  <c r="Y106" i="108"/>
  <c r="Z224" i="19" s="1"/>
  <c r="Z859" i="19" s="1"/>
  <c r="Z55" i="108"/>
  <c r="AA54" i="107"/>
  <c r="AB50" i="107"/>
  <c r="Y69" i="107"/>
  <c r="Y68" i="107" s="1"/>
  <c r="Z55" i="107"/>
  <c r="Z55" i="106"/>
  <c r="Y106" i="106"/>
  <c r="Z208" i="19" s="1"/>
  <c r="Z843" i="19" s="1"/>
  <c r="Y103" i="106"/>
  <c r="Z205" i="19" s="1"/>
  <c r="Z840" i="19" s="1"/>
  <c r="Y104" i="106"/>
  <c r="Z206" i="19" s="1"/>
  <c r="Z841" i="19" s="1"/>
  <c r="Y102" i="106"/>
  <c r="Z204" i="19" s="1"/>
  <c r="Z839" i="19" s="1"/>
  <c r="Y105" i="106"/>
  <c r="Z207" i="19" s="1"/>
  <c r="Z842" i="19" s="1"/>
  <c r="AA54" i="106"/>
  <c r="AB50" i="106"/>
  <c r="AA55" i="105"/>
  <c r="Z105" i="105"/>
  <c r="AA191" i="19" s="1"/>
  <c r="AA826" i="19" s="1"/>
  <c r="Z103" i="105"/>
  <c r="AA189" i="19" s="1"/>
  <c r="AA824" i="19" s="1"/>
  <c r="Z102" i="105"/>
  <c r="AA188" i="19" s="1"/>
  <c r="AA823" i="19" s="1"/>
  <c r="Z106" i="105"/>
  <c r="AA192" i="19" s="1"/>
  <c r="AA827" i="19" s="1"/>
  <c r="Z104" i="105"/>
  <c r="AA190" i="19" s="1"/>
  <c r="AA825" i="19" s="1"/>
  <c r="AC50" i="105"/>
  <c r="AB54" i="105"/>
  <c r="Z104" i="104"/>
  <c r="AA158" i="19" s="1"/>
  <c r="AA793" i="19" s="1"/>
  <c r="Z105" i="104"/>
  <c r="AA159" i="19" s="1"/>
  <c r="AA794" i="19" s="1"/>
  <c r="Z103" i="104"/>
  <c r="AA157" i="19" s="1"/>
  <c r="AA792" i="19" s="1"/>
  <c r="Z102" i="104"/>
  <c r="AA156" i="19" s="1"/>
  <c r="AA791" i="19" s="1"/>
  <c r="Z106" i="104"/>
  <c r="AA160" i="19" s="1"/>
  <c r="AA795" i="19" s="1"/>
  <c r="AB54" i="104"/>
  <c r="AC50" i="104"/>
  <c r="AA55" i="104"/>
  <c r="Z55" i="103"/>
  <c r="J106" i="103"/>
  <c r="K144" i="19" s="1"/>
  <c r="K779" i="19" s="1"/>
  <c r="J104" i="103"/>
  <c r="K142" i="19" s="1"/>
  <c r="K777" i="19" s="1"/>
  <c r="J105" i="103"/>
  <c r="K143" i="19" s="1"/>
  <c r="K778" i="19" s="1"/>
  <c r="J102" i="103"/>
  <c r="K140" i="19" s="1"/>
  <c r="K775" i="19" s="1"/>
  <c r="J103" i="103"/>
  <c r="K141" i="19" s="1"/>
  <c r="K776" i="19" s="1"/>
  <c r="X102" i="103"/>
  <c r="Y140" i="19" s="1"/>
  <c r="Y775" i="19" s="1"/>
  <c r="X103" i="103"/>
  <c r="Y141" i="19" s="1"/>
  <c r="Y776" i="19" s="1"/>
  <c r="X106" i="103"/>
  <c r="Y144" i="19" s="1"/>
  <c r="Y779" i="19" s="1"/>
  <c r="X104" i="103"/>
  <c r="Y142" i="19" s="1"/>
  <c r="Y777" i="19" s="1"/>
  <c r="X105" i="103"/>
  <c r="Y143" i="19" s="1"/>
  <c r="Y778" i="19" s="1"/>
  <c r="AA54" i="103"/>
  <c r="AB50" i="103"/>
  <c r="AA54" i="102"/>
  <c r="AB50" i="102"/>
  <c r="Z55" i="102"/>
  <c r="AB54" i="101"/>
  <c r="AC50" i="101"/>
  <c r="Z106" i="101"/>
  <c r="Z127" i="19" s="1"/>
  <c r="Z762" i="19" s="1"/>
  <c r="Z104" i="101"/>
  <c r="Z125" i="19" s="1"/>
  <c r="Z760" i="19" s="1"/>
  <c r="Z105" i="101"/>
  <c r="Z126" i="19" s="1"/>
  <c r="Z761" i="19" s="1"/>
  <c r="Z103" i="101"/>
  <c r="Z124" i="19" s="1"/>
  <c r="Z759" i="19" s="1"/>
  <c r="Z102" i="101"/>
  <c r="Z123" i="19" s="1"/>
  <c r="Z758" i="19" s="1"/>
  <c r="AA55" i="101"/>
  <c r="AA55" i="100"/>
  <c r="AC50" i="100"/>
  <c r="AB54" i="100"/>
  <c r="J104" i="99"/>
  <c r="J109" i="19" s="1"/>
  <c r="J744" i="19" s="1"/>
  <c r="J105" i="99"/>
  <c r="J110" i="19" s="1"/>
  <c r="J745" i="19" s="1"/>
  <c r="J102" i="99"/>
  <c r="J107" i="19" s="1"/>
  <c r="J742" i="19" s="1"/>
  <c r="J103" i="99"/>
  <c r="J108" i="19" s="1"/>
  <c r="J743" i="19" s="1"/>
  <c r="J106" i="99"/>
  <c r="J111" i="19" s="1"/>
  <c r="J746" i="19" s="1"/>
  <c r="AA55" i="99"/>
  <c r="AB54" i="99"/>
  <c r="AC50" i="99"/>
  <c r="Z104" i="99"/>
  <c r="Z109" i="19" s="1"/>
  <c r="Z744" i="19" s="1"/>
  <c r="Z105" i="99"/>
  <c r="Z110" i="19" s="1"/>
  <c r="Z745" i="19" s="1"/>
  <c r="Z102" i="99"/>
  <c r="Z107" i="19" s="1"/>
  <c r="Z742" i="19" s="1"/>
  <c r="Z103" i="99"/>
  <c r="Z108" i="19" s="1"/>
  <c r="Z743" i="19" s="1"/>
  <c r="Z106" i="99"/>
  <c r="Z111" i="19" s="1"/>
  <c r="Z746" i="19" s="1"/>
  <c r="AA101" i="98"/>
  <c r="AA98" i="19" s="1"/>
  <c r="AA733" i="19" s="1"/>
  <c r="J101" i="98"/>
  <c r="J98" i="19" s="1"/>
  <c r="J733" i="19" s="1"/>
  <c r="AC55" i="98"/>
  <c r="AB69" i="98"/>
  <c r="AB68" i="98" s="1"/>
  <c r="AA55" i="97"/>
  <c r="Z102" i="97"/>
  <c r="Z91" i="19" s="1"/>
  <c r="Z726" i="19" s="1"/>
  <c r="Z103" i="97"/>
  <c r="Z92" i="19" s="1"/>
  <c r="Z727" i="19" s="1"/>
  <c r="Z106" i="97"/>
  <c r="Z95" i="19" s="1"/>
  <c r="Z730" i="19" s="1"/>
  <c r="Z104" i="97"/>
  <c r="Z93" i="19" s="1"/>
  <c r="Z728" i="19" s="1"/>
  <c r="Z105" i="97"/>
  <c r="Z94" i="19" s="1"/>
  <c r="Z729" i="19" s="1"/>
  <c r="AB54" i="97"/>
  <c r="AC50" i="97"/>
  <c r="J101" i="96"/>
  <c r="J82" i="19" s="1"/>
  <c r="X101" i="96"/>
  <c r="X82" i="19" s="1"/>
  <c r="AA54" i="96"/>
  <c r="AB50" i="96"/>
  <c r="Y69" i="96"/>
  <c r="Y68" i="96" s="1"/>
  <c r="Z55" i="96"/>
  <c r="J102" i="95"/>
  <c r="J75" i="19" s="1"/>
  <c r="J710" i="19" s="1"/>
  <c r="J103" i="95"/>
  <c r="J76" i="19" s="1"/>
  <c r="J711" i="19" s="1"/>
  <c r="J106" i="95"/>
  <c r="J79" i="19" s="1"/>
  <c r="J714" i="19" s="1"/>
  <c r="J104" i="95"/>
  <c r="J77" i="19" s="1"/>
  <c r="J712" i="19" s="1"/>
  <c r="J105" i="95"/>
  <c r="J78" i="19" s="1"/>
  <c r="J713" i="19" s="1"/>
  <c r="Z55" i="95"/>
  <c r="X104" i="95"/>
  <c r="X77" i="19" s="1"/>
  <c r="X712" i="19" s="1"/>
  <c r="X105" i="95"/>
  <c r="X78" i="19" s="1"/>
  <c r="X713" i="19" s="1"/>
  <c r="X102" i="95"/>
  <c r="X75" i="19" s="1"/>
  <c r="X710" i="19" s="1"/>
  <c r="X103" i="95"/>
  <c r="X76" i="19" s="1"/>
  <c r="X711" i="19" s="1"/>
  <c r="X106" i="95"/>
  <c r="X79" i="19" s="1"/>
  <c r="X714" i="19" s="1"/>
  <c r="AA54" i="95"/>
  <c r="AB50" i="95"/>
  <c r="X101" i="94"/>
  <c r="X66" i="19" s="1"/>
  <c r="J101" i="94"/>
  <c r="J66" i="19" s="1"/>
  <c r="AB50" i="94"/>
  <c r="AA54" i="94"/>
  <c r="Z55" i="94"/>
  <c r="J104" i="93"/>
  <c r="J61" i="19" s="1"/>
  <c r="J696" i="19" s="1"/>
  <c r="J106" i="93"/>
  <c r="J63" i="19" s="1"/>
  <c r="J698" i="19" s="1"/>
  <c r="J105" i="93"/>
  <c r="J62" i="19" s="1"/>
  <c r="J697" i="19" s="1"/>
  <c r="J102" i="93"/>
  <c r="J59" i="19" s="1"/>
  <c r="J694" i="19" s="1"/>
  <c r="J103" i="93"/>
  <c r="J60" i="19" s="1"/>
  <c r="J695" i="19" s="1"/>
  <c r="AA54" i="93"/>
  <c r="AB50" i="93"/>
  <c r="Z55" i="93"/>
  <c r="X104" i="93"/>
  <c r="X61" i="19" s="1"/>
  <c r="X696" i="19" s="1"/>
  <c r="X103" i="93"/>
  <c r="X60" i="19" s="1"/>
  <c r="X695" i="19" s="1"/>
  <c r="X106" i="93"/>
  <c r="X63" i="19" s="1"/>
  <c r="X698" i="19" s="1"/>
  <c r="X105" i="93"/>
  <c r="X62" i="19" s="1"/>
  <c r="X697" i="19" s="1"/>
  <c r="X102" i="93"/>
  <c r="X59" i="19" s="1"/>
  <c r="X694" i="19" s="1"/>
  <c r="K64" i="92"/>
  <c r="E64" i="92"/>
  <c r="AB64" i="92"/>
  <c r="AD64" i="92"/>
  <c r="T64" i="92"/>
  <c r="X64" i="92"/>
  <c r="J64" i="92"/>
  <c r="Y64" i="92"/>
  <c r="N64" i="92"/>
  <c r="S64" i="92"/>
  <c r="AF64" i="92"/>
  <c r="L64" i="92"/>
  <c r="H64" i="92"/>
  <c r="P64" i="92"/>
  <c r="R64" i="92"/>
  <c r="O64" i="92"/>
  <c r="W64" i="92"/>
  <c r="Q64" i="92"/>
  <c r="U64" i="92"/>
  <c r="I64" i="92"/>
  <c r="AA64" i="92"/>
  <c r="AG64" i="92"/>
  <c r="F64" i="92"/>
  <c r="G64" i="92"/>
  <c r="AC64" i="92"/>
  <c r="M64" i="92"/>
  <c r="Z64" i="92"/>
  <c r="AH64" i="92"/>
  <c r="V64" i="92"/>
  <c r="AE64" i="92"/>
  <c r="E92" i="92"/>
  <c r="E66" i="92" s="1"/>
  <c r="D83" i="92"/>
  <c r="X101" i="92"/>
  <c r="X50" i="19" s="1"/>
  <c r="Z55" i="92"/>
  <c r="AA54" i="92"/>
  <c r="AB50" i="92"/>
  <c r="V50" i="89"/>
  <c r="AB58" i="122" l="1"/>
  <c r="AC50" i="122"/>
  <c r="AB54" i="122"/>
  <c r="AB55" i="122" s="1"/>
  <c r="Z289" i="19"/>
  <c r="Z924" i="19" s="1"/>
  <c r="Z297" i="19"/>
  <c r="Z932" i="19" s="1"/>
  <c r="Z287" i="19"/>
  <c r="Z922" i="19" s="1"/>
  <c r="Z295" i="19"/>
  <c r="Z930" i="19" s="1"/>
  <c r="Z286" i="19"/>
  <c r="Z921" i="19" s="1"/>
  <c r="Z294" i="19"/>
  <c r="Z929" i="19" s="1"/>
  <c r="Z288" i="19"/>
  <c r="Z923" i="19" s="1"/>
  <c r="Z296" i="19"/>
  <c r="Z931" i="19" s="1"/>
  <c r="Z285" i="19"/>
  <c r="Z920" i="19" s="1"/>
  <c r="Z293" i="19"/>
  <c r="Z928" i="19" s="1"/>
  <c r="Z272" i="19"/>
  <c r="Z907" i="19" s="1"/>
  <c r="Z280" i="19"/>
  <c r="Z915" i="19" s="1"/>
  <c r="Z273" i="19"/>
  <c r="Z908" i="19" s="1"/>
  <c r="Z281" i="19"/>
  <c r="Z916" i="19" s="1"/>
  <c r="Z271" i="19"/>
  <c r="Z906" i="19" s="1"/>
  <c r="Z279" i="19"/>
  <c r="Z914" i="19" s="1"/>
  <c r="Z270" i="19"/>
  <c r="Z905" i="19" s="1"/>
  <c r="Z278" i="19"/>
  <c r="Z913" i="19" s="1"/>
  <c r="Z269" i="19"/>
  <c r="Z904" i="19" s="1"/>
  <c r="Z277" i="19"/>
  <c r="Z912" i="19" s="1"/>
  <c r="Z256" i="19"/>
  <c r="Z891" i="19" s="1"/>
  <c r="Z264" i="19"/>
  <c r="Z899" i="19" s="1"/>
  <c r="Z257" i="19"/>
  <c r="Z892" i="19" s="1"/>
  <c r="Z265" i="19"/>
  <c r="Z900" i="19" s="1"/>
  <c r="Z255" i="19"/>
  <c r="Z890" i="19" s="1"/>
  <c r="Z263" i="19"/>
  <c r="Z898" i="19" s="1"/>
  <c r="Z254" i="19"/>
  <c r="Z889" i="19" s="1"/>
  <c r="Z262" i="19"/>
  <c r="Z897" i="19" s="1"/>
  <c r="Z253" i="19"/>
  <c r="Z888" i="19" s="1"/>
  <c r="Z261" i="19"/>
  <c r="Z896" i="19" s="1"/>
  <c r="Z240" i="19"/>
  <c r="Z875" i="19" s="1"/>
  <c r="Z248" i="19"/>
  <c r="Z883" i="19" s="1"/>
  <c r="Z241" i="19"/>
  <c r="Z876" i="19" s="1"/>
  <c r="Z249" i="19"/>
  <c r="Z884" i="19" s="1"/>
  <c r="Z238" i="19"/>
  <c r="Z873" i="19" s="1"/>
  <c r="Z246" i="19"/>
  <c r="Z881" i="19" s="1"/>
  <c r="Z239" i="19"/>
  <c r="Z874" i="19" s="1"/>
  <c r="Z247" i="19"/>
  <c r="Z882" i="19" s="1"/>
  <c r="Z237" i="19"/>
  <c r="Z872" i="19" s="1"/>
  <c r="Z245" i="19"/>
  <c r="Z880" i="19" s="1"/>
  <c r="K80" i="137"/>
  <c r="K81" i="137" s="1"/>
  <c r="K93" i="137"/>
  <c r="L89" i="137" s="1"/>
  <c r="K69" i="137"/>
  <c r="K68" i="137" s="1"/>
  <c r="K70" i="137"/>
  <c r="K72" i="137" s="1"/>
  <c r="D101" i="115"/>
  <c r="F300" i="19" s="1"/>
  <c r="F935" i="19" s="1"/>
  <c r="D105" i="128"/>
  <c r="G345" i="19" s="1"/>
  <c r="G980" i="19" s="1"/>
  <c r="D101" i="119"/>
  <c r="D101" i="144"/>
  <c r="H462" i="19" s="1"/>
  <c r="H1097" i="19" s="1"/>
  <c r="D106" i="130"/>
  <c r="G362" i="19" s="1"/>
  <c r="G997" i="19" s="1"/>
  <c r="D105" i="130"/>
  <c r="G361" i="19" s="1"/>
  <c r="G996" i="19" s="1"/>
  <c r="E93" i="98"/>
  <c r="F89" i="98" s="1"/>
  <c r="F92" i="98" s="1"/>
  <c r="E93" i="113"/>
  <c r="F89" i="113" s="1"/>
  <c r="E93" i="133"/>
  <c r="F89" i="133" s="1"/>
  <c r="F92" i="133" s="1"/>
  <c r="AA105" i="144"/>
  <c r="AE466" i="19" s="1"/>
  <c r="AE1101" i="19" s="1"/>
  <c r="D104" i="130"/>
  <c r="G360" i="19" s="1"/>
  <c r="G995" i="19" s="1"/>
  <c r="D105" i="118"/>
  <c r="D102" i="130"/>
  <c r="G358" i="19" s="1"/>
  <c r="G993" i="19" s="1"/>
  <c r="D106" i="118"/>
  <c r="AA106" i="144"/>
  <c r="AE467" i="19" s="1"/>
  <c r="AE1102" i="19" s="1"/>
  <c r="D104" i="128"/>
  <c r="G344" i="19" s="1"/>
  <c r="G979" i="19" s="1"/>
  <c r="D103" i="128"/>
  <c r="G343" i="19" s="1"/>
  <c r="G978" i="19" s="1"/>
  <c r="E93" i="121"/>
  <c r="F89" i="121" s="1"/>
  <c r="F92" i="121" s="1"/>
  <c r="D104" i="141"/>
  <c r="H441" i="19" s="1"/>
  <c r="H1076" i="19" s="1"/>
  <c r="D84" i="128"/>
  <c r="AA102" i="144"/>
  <c r="AE463" i="19" s="1"/>
  <c r="AE1098" i="19" s="1"/>
  <c r="D106" i="128"/>
  <c r="G346" i="19" s="1"/>
  <c r="G981" i="19" s="1"/>
  <c r="AA103" i="144"/>
  <c r="AE464" i="19" s="1"/>
  <c r="AE1099" i="19" s="1"/>
  <c r="D102" i="141"/>
  <c r="H439" i="19" s="1"/>
  <c r="H1074" i="19" s="1"/>
  <c r="E93" i="159"/>
  <c r="F89" i="159" s="1"/>
  <c r="F92" i="159" s="1"/>
  <c r="AA103" i="148"/>
  <c r="AE496" i="19" s="1"/>
  <c r="AE1131" i="19" s="1"/>
  <c r="AA106" i="158"/>
  <c r="AF580" i="19" s="1"/>
  <c r="AF1215" i="19" s="1"/>
  <c r="E91" i="154"/>
  <c r="E80" i="154" s="1"/>
  <c r="E81" i="154" s="1"/>
  <c r="AA105" i="148"/>
  <c r="AE498" i="19" s="1"/>
  <c r="AE1133" i="19" s="1"/>
  <c r="AA102" i="148"/>
  <c r="AE495" i="19" s="1"/>
  <c r="AE1130" i="19" s="1"/>
  <c r="E91" i="155"/>
  <c r="E80" i="155" s="1"/>
  <c r="E81" i="155" s="1"/>
  <c r="AA104" i="148"/>
  <c r="AE497" i="19" s="1"/>
  <c r="AE1132" i="19" s="1"/>
  <c r="E91" i="118"/>
  <c r="E80" i="118" s="1"/>
  <c r="E81" i="118" s="1"/>
  <c r="E93" i="105"/>
  <c r="F89" i="105" s="1"/>
  <c r="F92" i="105" s="1"/>
  <c r="E91" i="127"/>
  <c r="E80" i="127" s="1"/>
  <c r="E81" i="127" s="1"/>
  <c r="E91" i="145"/>
  <c r="E80" i="145" s="1"/>
  <c r="E81" i="145" s="1"/>
  <c r="AA102" i="156"/>
  <c r="AF560" i="19" s="1"/>
  <c r="AF1195" i="19" s="1"/>
  <c r="D106" i="116"/>
  <c r="D102" i="112"/>
  <c r="E164" i="19" s="1"/>
  <c r="E799" i="19" s="1"/>
  <c r="D101" i="142"/>
  <c r="H446" i="19" s="1"/>
  <c r="H1081" i="19" s="1"/>
  <c r="D101" i="156"/>
  <c r="I559" i="19" s="1"/>
  <c r="I1194" i="19" s="1"/>
  <c r="D106" i="141"/>
  <c r="H443" i="19" s="1"/>
  <c r="H1078" i="19" s="1"/>
  <c r="D105" i="141"/>
  <c r="H442" i="19" s="1"/>
  <c r="H1077" i="19" s="1"/>
  <c r="D103" i="141"/>
  <c r="H440" i="19" s="1"/>
  <c r="H1075" i="19" s="1"/>
  <c r="AA103" i="158"/>
  <c r="AF577" i="19" s="1"/>
  <c r="AF1212" i="19" s="1"/>
  <c r="E91" i="143"/>
  <c r="E80" i="143" s="1"/>
  <c r="E81" i="143" s="1"/>
  <c r="AA105" i="158"/>
  <c r="AF579" i="19" s="1"/>
  <c r="AF1214" i="19" s="1"/>
  <c r="AA102" i="158"/>
  <c r="AF576" i="19" s="1"/>
  <c r="AF1211" i="19" s="1"/>
  <c r="AA105" i="156"/>
  <c r="AF563" i="19" s="1"/>
  <c r="AF1198" i="19" s="1"/>
  <c r="E91" i="130"/>
  <c r="E80" i="130" s="1"/>
  <c r="E81" i="130" s="1"/>
  <c r="E91" i="95"/>
  <c r="E80" i="95" s="1"/>
  <c r="E81" i="95" s="1"/>
  <c r="E91" i="103"/>
  <c r="E80" i="103" s="1"/>
  <c r="E81" i="103" s="1"/>
  <c r="D105" i="116"/>
  <c r="D84" i="116"/>
  <c r="D103" i="112"/>
  <c r="E165" i="19" s="1"/>
  <c r="E800" i="19" s="1"/>
  <c r="D106" i="112"/>
  <c r="E168" i="19" s="1"/>
  <c r="E803" i="19" s="1"/>
  <c r="AA106" i="156"/>
  <c r="AF564" i="19" s="1"/>
  <c r="AF1199" i="19" s="1"/>
  <c r="D103" i="143"/>
  <c r="H456" i="19" s="1"/>
  <c r="H1091" i="19" s="1"/>
  <c r="E93" i="158"/>
  <c r="F89" i="158" s="1"/>
  <c r="F92" i="158" s="1"/>
  <c r="D104" i="116"/>
  <c r="D84" i="112"/>
  <c r="AA103" i="156"/>
  <c r="AF561" i="19" s="1"/>
  <c r="AF1196" i="19" s="1"/>
  <c r="D103" i="116"/>
  <c r="E91" i="140"/>
  <c r="E80" i="140" s="1"/>
  <c r="E81" i="140" s="1"/>
  <c r="D104" i="112"/>
  <c r="E166" i="19" s="1"/>
  <c r="E801" i="19" s="1"/>
  <c r="D84" i="110"/>
  <c r="D84" i="127"/>
  <c r="E91" i="116"/>
  <c r="E80" i="116" s="1"/>
  <c r="E81" i="116" s="1"/>
  <c r="D103" i="130"/>
  <c r="G359" i="19" s="1"/>
  <c r="G994" i="19" s="1"/>
  <c r="D103" i="118"/>
  <c r="D102" i="118"/>
  <c r="D101" i="131"/>
  <c r="G365" i="19" s="1"/>
  <c r="G1000" i="19" s="1"/>
  <c r="E91" i="117"/>
  <c r="E80" i="117" s="1"/>
  <c r="E81" i="117" s="1"/>
  <c r="D84" i="118"/>
  <c r="E91" i="119"/>
  <c r="E80" i="119" s="1"/>
  <c r="E81" i="119" s="1"/>
  <c r="D102" i="143"/>
  <c r="H455" i="19" s="1"/>
  <c r="H1090" i="19" s="1"/>
  <c r="D84" i="143"/>
  <c r="D101" i="152"/>
  <c r="I527" i="19" s="1"/>
  <c r="I1162" i="19" s="1"/>
  <c r="D103" i="110"/>
  <c r="E149" i="19" s="1"/>
  <c r="E784" i="19" s="1"/>
  <c r="D104" i="143"/>
  <c r="H457" i="19" s="1"/>
  <c r="H1092" i="19" s="1"/>
  <c r="D105" i="143"/>
  <c r="H458" i="19" s="1"/>
  <c r="H1093" i="19" s="1"/>
  <c r="D104" i="110"/>
  <c r="E150" i="19" s="1"/>
  <c r="E785" i="19" s="1"/>
  <c r="D102" i="110"/>
  <c r="E148" i="19" s="1"/>
  <c r="E783" i="19" s="1"/>
  <c r="D106" i="110"/>
  <c r="E152" i="19" s="1"/>
  <c r="E787" i="19" s="1"/>
  <c r="AB58" i="93"/>
  <c r="AB57" i="93"/>
  <c r="AC58" i="97"/>
  <c r="AC57" i="97"/>
  <c r="AB58" i="107"/>
  <c r="AB57" i="107"/>
  <c r="AC58" i="110"/>
  <c r="AC57" i="110"/>
  <c r="AB58" i="134"/>
  <c r="AB57" i="134"/>
  <c r="AB58" i="149"/>
  <c r="AB57" i="149"/>
  <c r="AB58" i="151"/>
  <c r="AB57" i="151"/>
  <c r="AB58" i="153"/>
  <c r="AB57" i="153"/>
  <c r="AB58" i="157"/>
  <c r="AB57" i="157"/>
  <c r="AC58" i="160"/>
  <c r="AC57" i="160"/>
  <c r="AB58" i="156"/>
  <c r="AB57" i="156"/>
  <c r="AB54" i="156"/>
  <c r="AB55" i="156" s="1"/>
  <c r="AB104" i="156" s="1"/>
  <c r="AG562" i="19" s="1"/>
  <c r="AG1197" i="19" s="1"/>
  <c r="AC50" i="156"/>
  <c r="E80" i="122"/>
  <c r="E81" i="122" s="1"/>
  <c r="E93" i="122"/>
  <c r="F89" i="122" s="1"/>
  <c r="E80" i="147"/>
  <c r="E81" i="147" s="1"/>
  <c r="E93" i="147"/>
  <c r="F89" i="147" s="1"/>
  <c r="E57" i="115"/>
  <c r="F57" i="115"/>
  <c r="G57" i="115"/>
  <c r="AF57" i="115"/>
  <c r="AD57" i="115"/>
  <c r="AE57" i="115"/>
  <c r="AG57" i="115"/>
  <c r="AH57" i="115"/>
  <c r="H57" i="115"/>
  <c r="I57" i="115"/>
  <c r="J57" i="115"/>
  <c r="K57" i="115"/>
  <c r="L57" i="115"/>
  <c r="M57" i="115"/>
  <c r="N57" i="115"/>
  <c r="O57" i="115"/>
  <c r="P57" i="115"/>
  <c r="Q57" i="115"/>
  <c r="R57" i="115"/>
  <c r="S57" i="115"/>
  <c r="T57" i="115"/>
  <c r="U57" i="115"/>
  <c r="V57" i="115"/>
  <c r="W57" i="115"/>
  <c r="X57" i="115"/>
  <c r="Y57" i="115"/>
  <c r="Z57" i="115"/>
  <c r="E57" i="151"/>
  <c r="AH57" i="151"/>
  <c r="F57" i="151"/>
  <c r="G57" i="151"/>
  <c r="AG57" i="151"/>
  <c r="AF57" i="151"/>
  <c r="AD57" i="151"/>
  <c r="AE57" i="151"/>
  <c r="H57" i="151"/>
  <c r="I57" i="151"/>
  <c r="J57" i="151"/>
  <c r="K57" i="151"/>
  <c r="L57" i="151"/>
  <c r="M57" i="151"/>
  <c r="N57" i="151"/>
  <c r="O57" i="151"/>
  <c r="P57" i="151"/>
  <c r="Q57" i="151"/>
  <c r="R57" i="151"/>
  <c r="S57" i="151"/>
  <c r="T57" i="151"/>
  <c r="U57" i="151"/>
  <c r="V57" i="151"/>
  <c r="W57" i="151"/>
  <c r="X57" i="151"/>
  <c r="Y57" i="151"/>
  <c r="Z57" i="151"/>
  <c r="E57" i="144"/>
  <c r="F57" i="144"/>
  <c r="G57" i="144"/>
  <c r="AF57" i="144"/>
  <c r="AD57" i="144"/>
  <c r="AE57" i="144"/>
  <c r="AG57" i="144"/>
  <c r="AH57" i="144"/>
  <c r="H57" i="144"/>
  <c r="I57" i="144"/>
  <c r="J57" i="144"/>
  <c r="K57" i="144"/>
  <c r="L57" i="144"/>
  <c r="M57" i="144"/>
  <c r="N57" i="144"/>
  <c r="O57" i="144"/>
  <c r="P57" i="144"/>
  <c r="Q57" i="144"/>
  <c r="R57" i="144"/>
  <c r="S57" i="144"/>
  <c r="T57" i="144"/>
  <c r="U57" i="144"/>
  <c r="V57" i="144"/>
  <c r="W57" i="144"/>
  <c r="X57" i="144"/>
  <c r="Y57" i="144"/>
  <c r="Z57" i="144"/>
  <c r="H57" i="118"/>
  <c r="AD57" i="118"/>
  <c r="E57" i="118"/>
  <c r="G57" i="118"/>
  <c r="AF57" i="118"/>
  <c r="AH57" i="118"/>
  <c r="F57" i="118"/>
  <c r="AE57" i="118"/>
  <c r="AG57" i="118"/>
  <c r="I57" i="118"/>
  <c r="J57" i="118"/>
  <c r="K57" i="118"/>
  <c r="L57" i="118"/>
  <c r="M57" i="118"/>
  <c r="N57" i="118"/>
  <c r="O57" i="118"/>
  <c r="P57" i="118"/>
  <c r="Q57" i="118"/>
  <c r="R57" i="118"/>
  <c r="S57" i="118"/>
  <c r="T57" i="118"/>
  <c r="U57" i="118"/>
  <c r="V57" i="118"/>
  <c r="W57" i="118"/>
  <c r="X57" i="118"/>
  <c r="Y57" i="118"/>
  <c r="Z57" i="118"/>
  <c r="AA57" i="118"/>
  <c r="F66" i="99"/>
  <c r="F91" i="99"/>
  <c r="F66" i="124"/>
  <c r="F91" i="124"/>
  <c r="F66" i="106"/>
  <c r="F91" i="106"/>
  <c r="AB58" i="158"/>
  <c r="AB57" i="158"/>
  <c r="AC50" i="158"/>
  <c r="AB54" i="158"/>
  <c r="AB55" i="158" s="1"/>
  <c r="AB102" i="158" s="1"/>
  <c r="AG576" i="19" s="1"/>
  <c r="AG1211" i="19" s="1"/>
  <c r="D84" i="129"/>
  <c r="D101" i="129"/>
  <c r="G349" i="19" s="1"/>
  <c r="G984" i="19" s="1"/>
  <c r="E91" i="111"/>
  <c r="AA106" i="146"/>
  <c r="AE483" i="19" s="1"/>
  <c r="AE1118" i="19" s="1"/>
  <c r="AA104" i="146"/>
  <c r="AE481" i="19" s="1"/>
  <c r="AE1116" i="19" s="1"/>
  <c r="AA102" i="146"/>
  <c r="AE479" i="19" s="1"/>
  <c r="AE1114" i="19" s="1"/>
  <c r="AA105" i="146"/>
  <c r="AE482" i="19" s="1"/>
  <c r="AE1117" i="19" s="1"/>
  <c r="AA103" i="146"/>
  <c r="AE480" i="19" s="1"/>
  <c r="AE1115" i="19" s="1"/>
  <c r="D84" i="117"/>
  <c r="D101" i="117"/>
  <c r="F66" i="123"/>
  <c r="F91" i="123"/>
  <c r="AA57" i="151"/>
  <c r="AD57" i="140"/>
  <c r="AE57" i="140"/>
  <c r="AG57" i="140"/>
  <c r="AH57" i="140"/>
  <c r="H57" i="140"/>
  <c r="E57" i="140"/>
  <c r="F57" i="140"/>
  <c r="G57" i="140"/>
  <c r="AF57" i="140"/>
  <c r="I57" i="140"/>
  <c r="J57" i="140"/>
  <c r="K57" i="140"/>
  <c r="L57" i="140"/>
  <c r="M57" i="140"/>
  <c r="N57" i="140"/>
  <c r="O57" i="140"/>
  <c r="P57" i="140"/>
  <c r="Q57" i="140"/>
  <c r="R57" i="140"/>
  <c r="S57" i="140"/>
  <c r="T57" i="140"/>
  <c r="U57" i="140"/>
  <c r="V57" i="140"/>
  <c r="W57" i="140"/>
  <c r="X57" i="140"/>
  <c r="Y57" i="140"/>
  <c r="Z57" i="140"/>
  <c r="AA57" i="140"/>
  <c r="AD57" i="156"/>
  <c r="AE57" i="156"/>
  <c r="AG57" i="156"/>
  <c r="AH57" i="156"/>
  <c r="H57" i="156"/>
  <c r="E57" i="156"/>
  <c r="F57" i="156"/>
  <c r="G57" i="156"/>
  <c r="AF57" i="156"/>
  <c r="I57" i="156"/>
  <c r="J57" i="156"/>
  <c r="K57" i="156"/>
  <c r="L57" i="156"/>
  <c r="M57" i="156"/>
  <c r="N57" i="156"/>
  <c r="O57" i="156"/>
  <c r="P57" i="156"/>
  <c r="Q57" i="156"/>
  <c r="R57" i="156"/>
  <c r="S57" i="156"/>
  <c r="T57" i="156"/>
  <c r="U57" i="156"/>
  <c r="V57" i="156"/>
  <c r="W57" i="156"/>
  <c r="X57" i="156"/>
  <c r="Y57" i="156"/>
  <c r="Z57" i="156"/>
  <c r="F57" i="161"/>
  <c r="G57" i="161"/>
  <c r="AE57" i="161"/>
  <c r="AF57" i="161"/>
  <c r="AG57" i="161"/>
  <c r="AD57" i="161"/>
  <c r="E57" i="161"/>
  <c r="AH57" i="161"/>
  <c r="H57" i="161"/>
  <c r="I57" i="161"/>
  <c r="J57" i="161"/>
  <c r="K57" i="161"/>
  <c r="L57" i="161"/>
  <c r="M57" i="161"/>
  <c r="N57" i="161"/>
  <c r="O57" i="161"/>
  <c r="P57" i="161"/>
  <c r="Q57" i="161"/>
  <c r="R57" i="161"/>
  <c r="S57" i="161"/>
  <c r="T57" i="161"/>
  <c r="U57" i="161"/>
  <c r="V57" i="161"/>
  <c r="W57" i="161"/>
  <c r="X57" i="161"/>
  <c r="Y57" i="161"/>
  <c r="Z57" i="161"/>
  <c r="AE57" i="130"/>
  <c r="E57" i="130"/>
  <c r="AD57" i="130"/>
  <c r="G57" i="130"/>
  <c r="AG57" i="130"/>
  <c r="AH57" i="130"/>
  <c r="AF57" i="130"/>
  <c r="F57" i="130"/>
  <c r="H57" i="130"/>
  <c r="I57" i="130"/>
  <c r="J57" i="130"/>
  <c r="K57" i="130"/>
  <c r="L57" i="130"/>
  <c r="M57" i="130"/>
  <c r="N57" i="130"/>
  <c r="O57" i="130"/>
  <c r="P57" i="130"/>
  <c r="Q57" i="130"/>
  <c r="R57" i="130"/>
  <c r="S57" i="130"/>
  <c r="T57" i="130"/>
  <c r="U57" i="130"/>
  <c r="V57" i="130"/>
  <c r="W57" i="130"/>
  <c r="X57" i="130"/>
  <c r="Y57" i="130"/>
  <c r="Z57" i="130"/>
  <c r="E57" i="155"/>
  <c r="AH57" i="155"/>
  <c r="H57" i="155"/>
  <c r="F57" i="155"/>
  <c r="G57" i="155"/>
  <c r="AG57" i="155"/>
  <c r="AF57" i="155"/>
  <c r="AD57" i="155"/>
  <c r="AE57" i="155"/>
  <c r="I57" i="155"/>
  <c r="J57" i="155"/>
  <c r="K57" i="155"/>
  <c r="L57" i="155"/>
  <c r="M57" i="155"/>
  <c r="N57" i="155"/>
  <c r="O57" i="155"/>
  <c r="P57" i="155"/>
  <c r="Q57" i="155"/>
  <c r="R57" i="155"/>
  <c r="S57" i="155"/>
  <c r="T57" i="155"/>
  <c r="U57" i="155"/>
  <c r="V57" i="155"/>
  <c r="W57" i="155"/>
  <c r="X57" i="155"/>
  <c r="Y57" i="155"/>
  <c r="Z57" i="155"/>
  <c r="AA57" i="155"/>
  <c r="D101" i="95"/>
  <c r="D74" i="19" s="1"/>
  <c r="D709" i="19" s="1"/>
  <c r="D84" i="95"/>
  <c r="AB58" i="144"/>
  <c r="AB57" i="144"/>
  <c r="AB54" i="144"/>
  <c r="AB55" i="144" s="1"/>
  <c r="AB103" i="144" s="1"/>
  <c r="AF464" i="19" s="1"/>
  <c r="AF1099" i="19" s="1"/>
  <c r="AC50" i="144"/>
  <c r="AF57" i="152"/>
  <c r="AD57" i="152"/>
  <c r="AE57" i="152"/>
  <c r="AG57" i="152"/>
  <c r="AH57" i="152"/>
  <c r="E57" i="152"/>
  <c r="F57" i="152"/>
  <c r="G57" i="152"/>
  <c r="H57" i="152"/>
  <c r="I57" i="152"/>
  <c r="J57" i="152"/>
  <c r="K57" i="152"/>
  <c r="L57" i="152"/>
  <c r="M57" i="152"/>
  <c r="N57" i="152"/>
  <c r="N59" i="152" s="1"/>
  <c r="O57" i="152"/>
  <c r="P57" i="152"/>
  <c r="Q57" i="152"/>
  <c r="R57" i="152"/>
  <c r="S57" i="152"/>
  <c r="T57" i="152"/>
  <c r="U57" i="152"/>
  <c r="V57" i="152"/>
  <c r="W57" i="152"/>
  <c r="X57" i="152"/>
  <c r="Y57" i="152"/>
  <c r="Z57" i="152"/>
  <c r="AA57" i="152"/>
  <c r="F57" i="124"/>
  <c r="G57" i="124"/>
  <c r="AG57" i="124"/>
  <c r="AF57" i="124"/>
  <c r="AD57" i="124"/>
  <c r="AE57" i="124"/>
  <c r="E57" i="124"/>
  <c r="AH57" i="124"/>
  <c r="H57" i="124"/>
  <c r="I57" i="124"/>
  <c r="J57" i="124"/>
  <c r="K57" i="124"/>
  <c r="L57" i="124"/>
  <c r="M57" i="124"/>
  <c r="N57" i="124"/>
  <c r="O57" i="124"/>
  <c r="P57" i="124"/>
  <c r="Q57" i="124"/>
  <c r="R57" i="124"/>
  <c r="S57" i="124"/>
  <c r="T57" i="124"/>
  <c r="U57" i="124"/>
  <c r="V57" i="124"/>
  <c r="W57" i="124"/>
  <c r="X57" i="124"/>
  <c r="Y57" i="124"/>
  <c r="Z57" i="124"/>
  <c r="E57" i="142"/>
  <c r="H57" i="142"/>
  <c r="AD57" i="142"/>
  <c r="G57" i="142"/>
  <c r="AG57" i="142"/>
  <c r="AH57" i="142"/>
  <c r="AF57" i="142"/>
  <c r="F57" i="142"/>
  <c r="AE57" i="142"/>
  <c r="I57" i="142"/>
  <c r="J57" i="142"/>
  <c r="K57" i="142"/>
  <c r="L57" i="142"/>
  <c r="M57" i="142"/>
  <c r="N57" i="142"/>
  <c r="O57" i="142"/>
  <c r="P57" i="142"/>
  <c r="Q57" i="142"/>
  <c r="R57" i="142"/>
  <c r="S57" i="142"/>
  <c r="T57" i="142"/>
  <c r="U57" i="142"/>
  <c r="V57" i="142"/>
  <c r="W57" i="142"/>
  <c r="X57" i="142"/>
  <c r="Y57" i="142"/>
  <c r="Z57" i="142"/>
  <c r="AA57" i="142"/>
  <c r="AF57" i="128"/>
  <c r="AD57" i="128"/>
  <c r="AE57" i="128"/>
  <c r="E57" i="128"/>
  <c r="AH57" i="128"/>
  <c r="F57" i="128"/>
  <c r="G57" i="128"/>
  <c r="AG57" i="128"/>
  <c r="H57" i="128"/>
  <c r="I57" i="128"/>
  <c r="J57" i="128"/>
  <c r="K57" i="128"/>
  <c r="L57" i="128"/>
  <c r="M57" i="128"/>
  <c r="N57" i="128"/>
  <c r="O57" i="128"/>
  <c r="P57" i="128"/>
  <c r="Q57" i="128"/>
  <c r="R57" i="128"/>
  <c r="S57" i="128"/>
  <c r="T57" i="128"/>
  <c r="U57" i="128"/>
  <c r="V57" i="128"/>
  <c r="W57" i="128"/>
  <c r="X57" i="128"/>
  <c r="Y57" i="128"/>
  <c r="Z57" i="128"/>
  <c r="AD57" i="148"/>
  <c r="AE57" i="148"/>
  <c r="AG57" i="148"/>
  <c r="AH57" i="148"/>
  <c r="H57" i="148"/>
  <c r="E57" i="148"/>
  <c r="F57" i="148"/>
  <c r="G57" i="148"/>
  <c r="AF57" i="148"/>
  <c r="I57" i="148"/>
  <c r="J57" i="148"/>
  <c r="K57" i="148"/>
  <c r="L57" i="148"/>
  <c r="M57" i="148"/>
  <c r="N57" i="148"/>
  <c r="O57" i="148"/>
  <c r="P57" i="148"/>
  <c r="Q57" i="148"/>
  <c r="R57" i="148"/>
  <c r="S57" i="148"/>
  <c r="T57" i="148"/>
  <c r="U57" i="148"/>
  <c r="V57" i="148"/>
  <c r="W57" i="148"/>
  <c r="X57" i="148"/>
  <c r="Y57" i="148"/>
  <c r="Z57" i="148"/>
  <c r="AC58" i="99"/>
  <c r="AC57" i="99"/>
  <c r="AC58" i="101"/>
  <c r="AC57" i="101"/>
  <c r="AB58" i="102"/>
  <c r="AB57" i="102"/>
  <c r="AB58" i="103"/>
  <c r="AB57" i="103"/>
  <c r="AB58" i="108"/>
  <c r="AB57" i="108"/>
  <c r="AB58" i="111"/>
  <c r="AB57" i="111"/>
  <c r="AB58" i="113"/>
  <c r="AB57" i="113"/>
  <c r="AB58" i="115"/>
  <c r="AB57" i="115"/>
  <c r="AC58" i="118"/>
  <c r="AC57" i="118"/>
  <c r="AB58" i="130"/>
  <c r="AB57" i="130"/>
  <c r="AC58" i="142"/>
  <c r="AC57" i="142"/>
  <c r="AB58" i="143"/>
  <c r="AB57" i="143"/>
  <c r="AB58" i="150"/>
  <c r="AB57" i="150"/>
  <c r="AC58" i="152"/>
  <c r="AC57" i="152"/>
  <c r="AB58" i="159"/>
  <c r="AB57" i="159"/>
  <c r="AB58" i="161"/>
  <c r="AB57" i="161"/>
  <c r="AA103" i="121"/>
  <c r="AA102" i="121"/>
  <c r="AA104" i="121"/>
  <c r="AA105" i="121"/>
  <c r="AA106" i="121"/>
  <c r="D101" i="154"/>
  <c r="I543" i="19" s="1"/>
  <c r="I1178" i="19" s="1"/>
  <c r="D84" i="154"/>
  <c r="F92" i="135"/>
  <c r="E91" i="104"/>
  <c r="F92" i="163"/>
  <c r="AF57" i="132"/>
  <c r="AD57" i="132"/>
  <c r="AE57" i="132"/>
  <c r="AG57" i="132"/>
  <c r="AH57" i="132"/>
  <c r="H57" i="132"/>
  <c r="E57" i="132"/>
  <c r="F57" i="132"/>
  <c r="G57" i="132"/>
  <c r="I57" i="132"/>
  <c r="J57" i="132"/>
  <c r="K57" i="132"/>
  <c r="L57" i="132"/>
  <c r="M57" i="132"/>
  <c r="N57" i="132"/>
  <c r="O57" i="132"/>
  <c r="P57" i="132"/>
  <c r="Q57" i="132"/>
  <c r="R57" i="132"/>
  <c r="S57" i="132"/>
  <c r="T57" i="132"/>
  <c r="U57" i="132"/>
  <c r="V57" i="132"/>
  <c r="W57" i="132"/>
  <c r="X57" i="132"/>
  <c r="Y57" i="132"/>
  <c r="Z57" i="132"/>
  <c r="AF57" i="94"/>
  <c r="AE57" i="94"/>
  <c r="E57" i="94"/>
  <c r="G57" i="94"/>
  <c r="F57" i="94"/>
  <c r="AH57" i="94"/>
  <c r="AG57" i="94"/>
  <c r="AD57" i="94"/>
  <c r="H57" i="94"/>
  <c r="I57" i="94"/>
  <c r="J57" i="94"/>
  <c r="K57" i="94"/>
  <c r="L57" i="94"/>
  <c r="M57" i="94"/>
  <c r="N57" i="94"/>
  <c r="O57" i="94"/>
  <c r="P57" i="94"/>
  <c r="Q57" i="94"/>
  <c r="R57" i="94"/>
  <c r="S57" i="94"/>
  <c r="T57" i="94"/>
  <c r="U57" i="94"/>
  <c r="V57" i="94"/>
  <c r="W57" i="94"/>
  <c r="X57" i="94"/>
  <c r="Y57" i="94"/>
  <c r="Z57" i="94"/>
  <c r="E57" i="163"/>
  <c r="AH57" i="163"/>
  <c r="F57" i="163"/>
  <c r="AE57" i="163"/>
  <c r="AF57" i="163"/>
  <c r="AG57" i="163"/>
  <c r="AD57" i="163"/>
  <c r="G57" i="163"/>
  <c r="H57" i="163"/>
  <c r="I57" i="163"/>
  <c r="J57" i="163"/>
  <c r="K57" i="163"/>
  <c r="L57" i="163"/>
  <c r="M57" i="163"/>
  <c r="N57" i="163"/>
  <c r="O57" i="163"/>
  <c r="P57" i="163"/>
  <c r="Q57" i="163"/>
  <c r="R57" i="163"/>
  <c r="S57" i="163"/>
  <c r="T57" i="163"/>
  <c r="U57" i="163"/>
  <c r="V57" i="163"/>
  <c r="W57" i="163"/>
  <c r="X57" i="163"/>
  <c r="Y57" i="163"/>
  <c r="Z57" i="163"/>
  <c r="H66" i="94"/>
  <c r="H91" i="94"/>
  <c r="AB58" i="146"/>
  <c r="AB57" i="146"/>
  <c r="AB54" i="146"/>
  <c r="AB55" i="146" s="1"/>
  <c r="AC50" i="146"/>
  <c r="E91" i="157"/>
  <c r="AB58" i="132"/>
  <c r="AB57" i="132"/>
  <c r="AC50" i="132"/>
  <c r="AB54" i="132"/>
  <c r="AB55" i="132" s="1"/>
  <c r="E91" i="141"/>
  <c r="E80" i="97"/>
  <c r="E81" i="97" s="1"/>
  <c r="E93" i="97"/>
  <c r="F89" i="97" s="1"/>
  <c r="E91" i="144"/>
  <c r="E57" i="141"/>
  <c r="AD57" i="141"/>
  <c r="AE57" i="141"/>
  <c r="AG57" i="141"/>
  <c r="AH57" i="141"/>
  <c r="AF57" i="141"/>
  <c r="F57" i="141"/>
  <c r="G57" i="141"/>
  <c r="H57" i="141"/>
  <c r="I57" i="141"/>
  <c r="J57" i="141"/>
  <c r="K57" i="141"/>
  <c r="L57" i="141"/>
  <c r="M57" i="141"/>
  <c r="N57" i="141"/>
  <c r="O57" i="141"/>
  <c r="P57" i="141"/>
  <c r="Q57" i="141"/>
  <c r="R57" i="141"/>
  <c r="S57" i="141"/>
  <c r="T57" i="141"/>
  <c r="U57" i="141"/>
  <c r="V57" i="141"/>
  <c r="W57" i="141"/>
  <c r="X57" i="141"/>
  <c r="Y57" i="141"/>
  <c r="Z57" i="141"/>
  <c r="E57" i="157"/>
  <c r="AD57" i="157"/>
  <c r="AE57" i="157"/>
  <c r="AG57" i="157"/>
  <c r="AH57" i="157"/>
  <c r="AF57" i="157"/>
  <c r="F57" i="157"/>
  <c r="G57" i="157"/>
  <c r="H57" i="157"/>
  <c r="I57" i="157"/>
  <c r="J57" i="157"/>
  <c r="K57" i="157"/>
  <c r="L57" i="157"/>
  <c r="M57" i="157"/>
  <c r="N57" i="157"/>
  <c r="O57" i="157"/>
  <c r="P57" i="157"/>
  <c r="Q57" i="157"/>
  <c r="R57" i="157"/>
  <c r="S57" i="157"/>
  <c r="T57" i="157"/>
  <c r="U57" i="157"/>
  <c r="V57" i="157"/>
  <c r="W57" i="157"/>
  <c r="X57" i="157"/>
  <c r="Y57" i="157"/>
  <c r="Z57" i="157"/>
  <c r="AG57" i="160"/>
  <c r="AD57" i="160"/>
  <c r="E57" i="160"/>
  <c r="AH57" i="160"/>
  <c r="AE57" i="160"/>
  <c r="F57" i="160"/>
  <c r="AF57" i="160"/>
  <c r="H57" i="160"/>
  <c r="G57" i="160"/>
  <c r="I57" i="160"/>
  <c r="J57" i="160"/>
  <c r="K57" i="160"/>
  <c r="L57" i="160"/>
  <c r="M57" i="160"/>
  <c r="N57" i="160"/>
  <c r="O57" i="160"/>
  <c r="P57" i="160"/>
  <c r="Q57" i="160"/>
  <c r="R57" i="160"/>
  <c r="S57" i="160"/>
  <c r="T57" i="160"/>
  <c r="U57" i="160"/>
  <c r="V57" i="160"/>
  <c r="W57" i="160"/>
  <c r="X57" i="160"/>
  <c r="Y57" i="160"/>
  <c r="Z57" i="160"/>
  <c r="AA57" i="160"/>
  <c r="E57" i="129"/>
  <c r="AG57" i="129"/>
  <c r="F57" i="129"/>
  <c r="AF57" i="129"/>
  <c r="AE57" i="129"/>
  <c r="G57" i="129"/>
  <c r="AD57" i="129"/>
  <c r="AH57" i="129"/>
  <c r="H57" i="129"/>
  <c r="I57" i="129"/>
  <c r="J57" i="129"/>
  <c r="K57" i="129"/>
  <c r="L57" i="129"/>
  <c r="M57" i="129"/>
  <c r="N57" i="129"/>
  <c r="O57" i="129"/>
  <c r="P57" i="129"/>
  <c r="Q57" i="129"/>
  <c r="R57" i="129"/>
  <c r="S57" i="129"/>
  <c r="T57" i="129"/>
  <c r="U57" i="129"/>
  <c r="V57" i="129"/>
  <c r="W57" i="129"/>
  <c r="X57" i="129"/>
  <c r="Y57" i="129"/>
  <c r="Z57" i="129"/>
  <c r="AF57" i="154"/>
  <c r="F57" i="154"/>
  <c r="AE57" i="154"/>
  <c r="E57" i="154"/>
  <c r="AD57" i="154"/>
  <c r="AG57" i="154"/>
  <c r="AH57" i="154"/>
  <c r="G57" i="154"/>
  <c r="H57" i="154"/>
  <c r="I57" i="154"/>
  <c r="J57" i="154"/>
  <c r="K57" i="154"/>
  <c r="L57" i="154"/>
  <c r="M57" i="154"/>
  <c r="N57" i="154"/>
  <c r="O57" i="154"/>
  <c r="P57" i="154"/>
  <c r="Q57" i="154"/>
  <c r="R57" i="154"/>
  <c r="S57" i="154"/>
  <c r="T57" i="154"/>
  <c r="U57" i="154"/>
  <c r="V57" i="154"/>
  <c r="W57" i="154"/>
  <c r="X57" i="154"/>
  <c r="Y57" i="154"/>
  <c r="Z57" i="154"/>
  <c r="F92" i="136"/>
  <c r="E91" i="152"/>
  <c r="H92" i="93"/>
  <c r="E91" i="131"/>
  <c r="E57" i="153"/>
  <c r="AD57" i="153"/>
  <c r="AE57" i="153"/>
  <c r="AG57" i="153"/>
  <c r="AH57" i="153"/>
  <c r="AF57" i="153"/>
  <c r="G57" i="153"/>
  <c r="F57" i="153"/>
  <c r="H57" i="153"/>
  <c r="I57" i="153"/>
  <c r="J57" i="153"/>
  <c r="K57" i="153"/>
  <c r="L57" i="153"/>
  <c r="M57" i="153"/>
  <c r="N57" i="153"/>
  <c r="O57" i="153"/>
  <c r="P57" i="153"/>
  <c r="Q57" i="153"/>
  <c r="R57" i="153"/>
  <c r="S57" i="153"/>
  <c r="T57" i="153"/>
  <c r="U57" i="153"/>
  <c r="V57" i="153"/>
  <c r="W57" i="153"/>
  <c r="X57" i="153"/>
  <c r="Y57" i="153"/>
  <c r="Z57" i="153"/>
  <c r="AE57" i="123"/>
  <c r="E57" i="123"/>
  <c r="AD57" i="123"/>
  <c r="G57" i="123"/>
  <c r="AG57" i="123"/>
  <c r="AH57" i="123"/>
  <c r="AF57" i="123"/>
  <c r="F57" i="123"/>
  <c r="H57" i="123"/>
  <c r="I57" i="123"/>
  <c r="J57" i="123"/>
  <c r="K57" i="123"/>
  <c r="L57" i="123"/>
  <c r="M57" i="123"/>
  <c r="N57" i="123"/>
  <c r="O57" i="123"/>
  <c r="P57" i="123"/>
  <c r="Q57" i="123"/>
  <c r="R57" i="123"/>
  <c r="S57" i="123"/>
  <c r="T57" i="123"/>
  <c r="U57" i="123"/>
  <c r="V57" i="123"/>
  <c r="W57" i="123"/>
  <c r="X57" i="123"/>
  <c r="Y57" i="123"/>
  <c r="Z57" i="123"/>
  <c r="AF57" i="143"/>
  <c r="AD57" i="143"/>
  <c r="AE57" i="143"/>
  <c r="E57" i="143"/>
  <c r="AH57" i="143"/>
  <c r="F57" i="143"/>
  <c r="G57" i="143"/>
  <c r="AG57" i="143"/>
  <c r="H57" i="143"/>
  <c r="I57" i="143"/>
  <c r="J57" i="143"/>
  <c r="K57" i="143"/>
  <c r="L57" i="143"/>
  <c r="M57" i="143"/>
  <c r="N57" i="143"/>
  <c r="O57" i="143"/>
  <c r="P57" i="143"/>
  <c r="Q57" i="143"/>
  <c r="R57" i="143"/>
  <c r="S57" i="143"/>
  <c r="T57" i="143"/>
  <c r="U57" i="143"/>
  <c r="V57" i="143"/>
  <c r="W57" i="143"/>
  <c r="X57" i="143"/>
  <c r="Y57" i="143"/>
  <c r="Z57" i="143"/>
  <c r="AF57" i="127"/>
  <c r="F57" i="127"/>
  <c r="AE57" i="127"/>
  <c r="E57" i="127"/>
  <c r="AD57" i="127"/>
  <c r="G57" i="127"/>
  <c r="AG57" i="127"/>
  <c r="AH57" i="127"/>
  <c r="H57" i="127"/>
  <c r="I57" i="127"/>
  <c r="J57" i="127"/>
  <c r="K57" i="127"/>
  <c r="L57" i="127"/>
  <c r="M57" i="127"/>
  <c r="N57" i="127"/>
  <c r="O57" i="127"/>
  <c r="P57" i="127"/>
  <c r="Q57" i="127"/>
  <c r="R57" i="127"/>
  <c r="S57" i="127"/>
  <c r="T57" i="127"/>
  <c r="U57" i="127"/>
  <c r="V57" i="127"/>
  <c r="W57" i="127"/>
  <c r="X57" i="127"/>
  <c r="Y57" i="127"/>
  <c r="Z57" i="127"/>
  <c r="AG57" i="149"/>
  <c r="AH57" i="149"/>
  <c r="AF57" i="149"/>
  <c r="F57" i="149"/>
  <c r="G57" i="149"/>
  <c r="E57" i="149"/>
  <c r="AD57" i="149"/>
  <c r="AE57" i="149"/>
  <c r="H57" i="149"/>
  <c r="I57" i="149"/>
  <c r="J57" i="149"/>
  <c r="K57" i="149"/>
  <c r="L57" i="149"/>
  <c r="M57" i="149"/>
  <c r="N57" i="149"/>
  <c r="O57" i="149"/>
  <c r="P57" i="149"/>
  <c r="Q57" i="149"/>
  <c r="R57" i="149"/>
  <c r="S57" i="149"/>
  <c r="T57" i="149"/>
  <c r="U57" i="149"/>
  <c r="V57" i="149"/>
  <c r="W57" i="149"/>
  <c r="X57" i="149"/>
  <c r="Y57" i="149"/>
  <c r="Z57" i="149"/>
  <c r="AB58" i="92"/>
  <c r="AB57" i="92"/>
  <c r="AC58" i="100"/>
  <c r="AC57" i="100"/>
  <c r="AB58" i="106"/>
  <c r="AB57" i="106"/>
  <c r="AB58" i="109"/>
  <c r="AB57" i="109"/>
  <c r="AC58" i="117"/>
  <c r="AC57" i="117"/>
  <c r="AB58" i="119"/>
  <c r="AB57" i="119"/>
  <c r="AB58" i="124"/>
  <c r="AB57" i="124"/>
  <c r="AC58" i="126"/>
  <c r="AC57" i="126"/>
  <c r="AB58" i="127"/>
  <c r="AB57" i="127"/>
  <c r="AB58" i="129"/>
  <c r="AB57" i="129"/>
  <c r="AC58" i="131"/>
  <c r="AC57" i="131"/>
  <c r="AB58" i="141"/>
  <c r="AB57" i="141"/>
  <c r="AB58" i="145"/>
  <c r="AB57" i="145"/>
  <c r="AB58" i="163"/>
  <c r="AB57" i="163"/>
  <c r="AB58" i="121"/>
  <c r="AB57" i="121"/>
  <c r="AB54" i="121"/>
  <c r="AB55" i="121" s="1"/>
  <c r="AC50" i="121"/>
  <c r="F66" i="150"/>
  <c r="F91" i="150"/>
  <c r="F92" i="125"/>
  <c r="F92" i="108"/>
  <c r="AD57" i="131"/>
  <c r="AE57" i="131"/>
  <c r="E57" i="131"/>
  <c r="AH57" i="131"/>
  <c r="H57" i="131"/>
  <c r="AG57" i="131"/>
  <c r="F57" i="131"/>
  <c r="G57" i="131"/>
  <c r="AF57" i="131"/>
  <c r="I57" i="131"/>
  <c r="J57" i="131"/>
  <c r="K57" i="131"/>
  <c r="L57" i="131"/>
  <c r="M57" i="131"/>
  <c r="N57" i="131"/>
  <c r="O57" i="131"/>
  <c r="P57" i="131"/>
  <c r="Q57" i="131"/>
  <c r="R57" i="131"/>
  <c r="S57" i="131"/>
  <c r="T57" i="131"/>
  <c r="U57" i="131"/>
  <c r="V57" i="131"/>
  <c r="W57" i="131"/>
  <c r="X57" i="131"/>
  <c r="Y57" i="131"/>
  <c r="Z57" i="131"/>
  <c r="AA57" i="131"/>
  <c r="F57" i="93"/>
  <c r="AD57" i="93"/>
  <c r="AF57" i="93"/>
  <c r="AG57" i="93"/>
  <c r="G57" i="93"/>
  <c r="E57" i="93"/>
  <c r="AE57" i="93"/>
  <c r="AH57" i="93"/>
  <c r="H57" i="93"/>
  <c r="I57" i="93"/>
  <c r="J57" i="93"/>
  <c r="K57" i="93"/>
  <c r="L57" i="93"/>
  <c r="M57" i="93"/>
  <c r="N57" i="93"/>
  <c r="O57" i="93"/>
  <c r="P57" i="93"/>
  <c r="Q57" i="93"/>
  <c r="R57" i="93"/>
  <c r="S57" i="93"/>
  <c r="T57" i="93"/>
  <c r="U57" i="93"/>
  <c r="V57" i="93"/>
  <c r="W57" i="93"/>
  <c r="X57" i="93"/>
  <c r="Y57" i="93"/>
  <c r="Z57" i="93"/>
  <c r="H57" i="162"/>
  <c r="F57" i="162"/>
  <c r="AE57" i="162"/>
  <c r="E57" i="162"/>
  <c r="AF57" i="162"/>
  <c r="AH57" i="162"/>
  <c r="G57" i="162"/>
  <c r="AD57" i="162"/>
  <c r="AG57" i="162"/>
  <c r="I57" i="162"/>
  <c r="J57" i="162"/>
  <c r="K57" i="162"/>
  <c r="L57" i="162"/>
  <c r="M57" i="162"/>
  <c r="N57" i="162"/>
  <c r="O57" i="162"/>
  <c r="P57" i="162"/>
  <c r="Q57" i="162"/>
  <c r="R57" i="162"/>
  <c r="S57" i="162"/>
  <c r="T57" i="162"/>
  <c r="U57" i="162"/>
  <c r="V57" i="162"/>
  <c r="W57" i="162"/>
  <c r="X57" i="162"/>
  <c r="Y57" i="162"/>
  <c r="Z57" i="162"/>
  <c r="F92" i="113"/>
  <c r="F66" i="138"/>
  <c r="F91" i="138"/>
  <c r="AA103" i="162"/>
  <c r="AF609" i="19" s="1"/>
  <c r="AF1244" i="19" s="1"/>
  <c r="AA105" i="162"/>
  <c r="AF611" i="19" s="1"/>
  <c r="AF1246" i="19" s="1"/>
  <c r="AA106" i="162"/>
  <c r="AF612" i="19" s="1"/>
  <c r="AF1247" i="19" s="1"/>
  <c r="AA102" i="162"/>
  <c r="AF608" i="19" s="1"/>
  <c r="AF1243" i="19" s="1"/>
  <c r="AA104" i="162"/>
  <c r="AF610" i="19" s="1"/>
  <c r="AF1245" i="19" s="1"/>
  <c r="E91" i="115"/>
  <c r="E91" i="153"/>
  <c r="E91" i="156"/>
  <c r="E91" i="112"/>
  <c r="F66" i="109"/>
  <c r="F91" i="109"/>
  <c r="F66" i="161"/>
  <c r="F91" i="161"/>
  <c r="E91" i="128"/>
  <c r="E91" i="96"/>
  <c r="F66" i="101"/>
  <c r="F91" i="101"/>
  <c r="E57" i="111"/>
  <c r="AD57" i="111"/>
  <c r="AE57" i="111"/>
  <c r="AG57" i="111"/>
  <c r="AH57" i="111"/>
  <c r="AF57" i="111"/>
  <c r="F57" i="111"/>
  <c r="G57" i="111"/>
  <c r="H57" i="111"/>
  <c r="I57" i="111"/>
  <c r="J57" i="111"/>
  <c r="K57" i="111"/>
  <c r="L57" i="111"/>
  <c r="M57" i="111"/>
  <c r="N57" i="111"/>
  <c r="O57" i="111"/>
  <c r="P57" i="111"/>
  <c r="Q57" i="111"/>
  <c r="R57" i="111"/>
  <c r="S57" i="111"/>
  <c r="T57" i="111"/>
  <c r="U57" i="111"/>
  <c r="V57" i="111"/>
  <c r="W57" i="111"/>
  <c r="X57" i="111"/>
  <c r="Y57" i="111"/>
  <c r="Z57" i="111"/>
  <c r="AG57" i="106"/>
  <c r="AH57" i="106"/>
  <c r="E57" i="106"/>
  <c r="F57" i="106"/>
  <c r="G57" i="106"/>
  <c r="AF57" i="106"/>
  <c r="AE57" i="106"/>
  <c r="AD57" i="106"/>
  <c r="H57" i="106"/>
  <c r="I57" i="106"/>
  <c r="J57" i="106"/>
  <c r="K57" i="106"/>
  <c r="L57" i="106"/>
  <c r="M57" i="106"/>
  <c r="N57" i="106"/>
  <c r="O57" i="106"/>
  <c r="P57" i="106"/>
  <c r="Q57" i="106"/>
  <c r="R57" i="106"/>
  <c r="S57" i="106"/>
  <c r="T57" i="106"/>
  <c r="U57" i="106"/>
  <c r="V57" i="106"/>
  <c r="W57" i="106"/>
  <c r="X57" i="106"/>
  <c r="Y57" i="106"/>
  <c r="Z57" i="106"/>
  <c r="AD57" i="125"/>
  <c r="AE57" i="125"/>
  <c r="AG57" i="125"/>
  <c r="AH57" i="125"/>
  <c r="E57" i="125"/>
  <c r="F57" i="125"/>
  <c r="G57" i="125"/>
  <c r="AF57" i="125"/>
  <c r="H57" i="125"/>
  <c r="I57" i="125"/>
  <c r="J57" i="125"/>
  <c r="K57" i="125"/>
  <c r="L57" i="125"/>
  <c r="M57" i="125"/>
  <c r="N57" i="125"/>
  <c r="O57" i="125"/>
  <c r="P57" i="125"/>
  <c r="Q57" i="125"/>
  <c r="R57" i="125"/>
  <c r="S57" i="125"/>
  <c r="T57" i="125"/>
  <c r="U57" i="125"/>
  <c r="V57" i="125"/>
  <c r="W57" i="125"/>
  <c r="X57" i="125"/>
  <c r="Y57" i="125"/>
  <c r="Z57" i="125"/>
  <c r="AF57" i="104"/>
  <c r="AD57" i="104"/>
  <c r="AE57" i="104"/>
  <c r="E57" i="104"/>
  <c r="AH57" i="104"/>
  <c r="H57" i="104"/>
  <c r="F57" i="104"/>
  <c r="G57" i="104"/>
  <c r="AG57" i="104"/>
  <c r="I57" i="104"/>
  <c r="J57" i="104"/>
  <c r="K57" i="104"/>
  <c r="L57" i="104"/>
  <c r="M57" i="104"/>
  <c r="N57" i="104"/>
  <c r="O57" i="104"/>
  <c r="P57" i="104"/>
  <c r="Q57" i="104"/>
  <c r="R57" i="104"/>
  <c r="S57" i="104"/>
  <c r="T57" i="104"/>
  <c r="U57" i="104"/>
  <c r="V57" i="104"/>
  <c r="W57" i="104"/>
  <c r="X57" i="104"/>
  <c r="Y57" i="104"/>
  <c r="Z57" i="104"/>
  <c r="AA57" i="104"/>
  <c r="AF57" i="109"/>
  <c r="AD57" i="109"/>
  <c r="AE57" i="109"/>
  <c r="E57" i="109"/>
  <c r="AH57" i="109"/>
  <c r="F57" i="109"/>
  <c r="G57" i="109"/>
  <c r="AG57" i="109"/>
  <c r="H57" i="109"/>
  <c r="I57" i="109"/>
  <c r="J57" i="109"/>
  <c r="K57" i="109"/>
  <c r="L57" i="109"/>
  <c r="M57" i="109"/>
  <c r="N57" i="109"/>
  <c r="O57" i="109"/>
  <c r="P57" i="109"/>
  <c r="Q57" i="109"/>
  <c r="R57" i="109"/>
  <c r="S57" i="109"/>
  <c r="T57" i="109"/>
  <c r="U57" i="109"/>
  <c r="V57" i="109"/>
  <c r="W57" i="109"/>
  <c r="X57" i="109"/>
  <c r="Y57" i="109"/>
  <c r="Z57" i="109"/>
  <c r="D84" i="155"/>
  <c r="D103" i="155"/>
  <c r="I553" i="19" s="1"/>
  <c r="I1188" i="19" s="1"/>
  <c r="D102" i="155"/>
  <c r="I552" i="19" s="1"/>
  <c r="I1187" i="19" s="1"/>
  <c r="D106" i="155"/>
  <c r="I556" i="19" s="1"/>
  <c r="I1191" i="19" s="1"/>
  <c r="D104" i="155"/>
  <c r="I554" i="19" s="1"/>
  <c r="I1189" i="19" s="1"/>
  <c r="D105" i="155"/>
  <c r="I555" i="19" s="1"/>
  <c r="I1190" i="19" s="1"/>
  <c r="F66" i="139"/>
  <c r="F91" i="139"/>
  <c r="E80" i="146"/>
  <c r="E81" i="146" s="1"/>
  <c r="E93" i="146"/>
  <c r="F89" i="146" s="1"/>
  <c r="AA57" i="144"/>
  <c r="D101" i="103"/>
  <c r="D84" i="103"/>
  <c r="AA57" i="153"/>
  <c r="AB57" i="142"/>
  <c r="AA57" i="109"/>
  <c r="E57" i="110"/>
  <c r="H57" i="110"/>
  <c r="AD57" i="110"/>
  <c r="G57" i="110"/>
  <c r="AG57" i="110"/>
  <c r="AH57" i="110"/>
  <c r="AF57" i="110"/>
  <c r="F57" i="110"/>
  <c r="AE57" i="110"/>
  <c r="I57" i="110"/>
  <c r="J57" i="110"/>
  <c r="K57" i="110"/>
  <c r="L57" i="110"/>
  <c r="M57" i="110"/>
  <c r="N57" i="110"/>
  <c r="O57" i="110"/>
  <c r="P57" i="110"/>
  <c r="Q57" i="110"/>
  <c r="R57" i="110"/>
  <c r="S57" i="110"/>
  <c r="T57" i="110"/>
  <c r="U57" i="110"/>
  <c r="V57" i="110"/>
  <c r="W57" i="110"/>
  <c r="X57" i="110"/>
  <c r="Y57" i="110"/>
  <c r="Z57" i="110"/>
  <c r="AA57" i="110"/>
  <c r="G57" i="119"/>
  <c r="AG57" i="119"/>
  <c r="AH57" i="119"/>
  <c r="AF57" i="119"/>
  <c r="F57" i="119"/>
  <c r="AE57" i="119"/>
  <c r="E57" i="119"/>
  <c r="AD57" i="119"/>
  <c r="H57" i="119"/>
  <c r="I57" i="119"/>
  <c r="J57" i="119"/>
  <c r="K57" i="119"/>
  <c r="L57" i="119"/>
  <c r="M57" i="119"/>
  <c r="N57" i="119"/>
  <c r="O57" i="119"/>
  <c r="P57" i="119"/>
  <c r="Q57" i="119"/>
  <c r="R57" i="119"/>
  <c r="S57" i="119"/>
  <c r="T57" i="119"/>
  <c r="U57" i="119"/>
  <c r="V57" i="119"/>
  <c r="W57" i="119"/>
  <c r="X57" i="119"/>
  <c r="Y57" i="119"/>
  <c r="Z57" i="119"/>
  <c r="AE57" i="138"/>
  <c r="E57" i="138"/>
  <c r="H57" i="138"/>
  <c r="AD57" i="138"/>
  <c r="G57" i="138"/>
  <c r="AG57" i="138"/>
  <c r="AH57" i="138"/>
  <c r="AF57" i="138"/>
  <c r="F57" i="138"/>
  <c r="I57" i="138"/>
  <c r="J57" i="138"/>
  <c r="K57" i="138"/>
  <c r="L57" i="138"/>
  <c r="M57" i="138"/>
  <c r="N57" i="138"/>
  <c r="O57" i="138"/>
  <c r="P57" i="138"/>
  <c r="Q57" i="138"/>
  <c r="R57" i="138"/>
  <c r="S57" i="138"/>
  <c r="T57" i="138"/>
  <c r="U57" i="138"/>
  <c r="V57" i="138"/>
  <c r="W57" i="138"/>
  <c r="X57" i="138"/>
  <c r="Y57" i="138"/>
  <c r="Z57" i="138"/>
  <c r="AA57" i="138"/>
  <c r="E57" i="135"/>
  <c r="AH57" i="135"/>
  <c r="H57" i="135"/>
  <c r="F57" i="135"/>
  <c r="G57" i="135"/>
  <c r="AG57" i="135"/>
  <c r="AF57" i="135"/>
  <c r="AE57" i="135"/>
  <c r="AD57" i="135"/>
  <c r="I57" i="135"/>
  <c r="J57" i="135"/>
  <c r="K57" i="135"/>
  <c r="L57" i="135"/>
  <c r="M57" i="135"/>
  <c r="N57" i="135"/>
  <c r="O57" i="135"/>
  <c r="P57" i="135"/>
  <c r="Q57" i="135"/>
  <c r="R57" i="135"/>
  <c r="S57" i="135"/>
  <c r="T57" i="135"/>
  <c r="U57" i="135"/>
  <c r="V57" i="135"/>
  <c r="W57" i="135"/>
  <c r="X57" i="135"/>
  <c r="Y57" i="135"/>
  <c r="Z57" i="135"/>
  <c r="AA57" i="135"/>
  <c r="AD57" i="100"/>
  <c r="G57" i="100"/>
  <c r="E57" i="100"/>
  <c r="AH57" i="100"/>
  <c r="AG57" i="100"/>
  <c r="F57" i="100"/>
  <c r="AE57" i="100"/>
  <c r="H57" i="100"/>
  <c r="AF57" i="100"/>
  <c r="I57" i="100"/>
  <c r="J57" i="100"/>
  <c r="K57" i="100"/>
  <c r="L57" i="100"/>
  <c r="M57" i="100"/>
  <c r="N57" i="100"/>
  <c r="O57" i="100"/>
  <c r="P57" i="100"/>
  <c r="Q57" i="100"/>
  <c r="R57" i="100"/>
  <c r="S57" i="100"/>
  <c r="T57" i="100"/>
  <c r="U57" i="100"/>
  <c r="V57" i="100"/>
  <c r="W57" i="100"/>
  <c r="X57" i="100"/>
  <c r="Y57" i="100"/>
  <c r="Z57" i="100"/>
  <c r="AA57" i="100"/>
  <c r="V58" i="89"/>
  <c r="V57" i="89"/>
  <c r="AB58" i="94"/>
  <c r="AB57" i="94"/>
  <c r="AB58" i="95"/>
  <c r="AB57" i="95"/>
  <c r="AB58" i="96"/>
  <c r="AB57" i="96"/>
  <c r="AC58" i="104"/>
  <c r="AC57" i="104"/>
  <c r="AC58" i="105"/>
  <c r="AC57" i="105"/>
  <c r="AB58" i="112"/>
  <c r="AB57" i="112"/>
  <c r="AC58" i="114"/>
  <c r="AC57" i="114"/>
  <c r="AB58" i="116"/>
  <c r="AB57" i="116"/>
  <c r="AB58" i="120"/>
  <c r="AB57" i="120"/>
  <c r="AB58" i="123"/>
  <c r="AB57" i="123"/>
  <c r="AB58" i="125"/>
  <c r="AB57" i="125"/>
  <c r="AB58" i="128"/>
  <c r="AB57" i="128"/>
  <c r="AB58" i="133"/>
  <c r="AB57" i="133"/>
  <c r="AC58" i="135"/>
  <c r="AC57" i="135"/>
  <c r="AB58" i="136"/>
  <c r="AB57" i="136"/>
  <c r="AB58" i="137"/>
  <c r="AB57" i="137"/>
  <c r="AC58" i="138"/>
  <c r="AC57" i="138"/>
  <c r="AB58" i="139"/>
  <c r="AB57" i="139"/>
  <c r="AC58" i="140"/>
  <c r="AC57" i="140"/>
  <c r="AB58" i="147"/>
  <c r="AB57" i="147"/>
  <c r="AB58" i="154"/>
  <c r="AB57" i="154"/>
  <c r="AC58" i="155"/>
  <c r="AC57" i="155"/>
  <c r="F92" i="107"/>
  <c r="E91" i="132"/>
  <c r="AB58" i="148"/>
  <c r="AB57" i="148"/>
  <c r="AC50" i="148"/>
  <c r="AB54" i="148"/>
  <c r="AB55" i="148" s="1"/>
  <c r="AB106" i="148" s="1"/>
  <c r="AF499" i="19" s="1"/>
  <c r="AF1134" i="19" s="1"/>
  <c r="D101" i="140"/>
  <c r="H430" i="19" s="1"/>
  <c r="H1065" i="19" s="1"/>
  <c r="D84" i="140"/>
  <c r="F92" i="151"/>
  <c r="F66" i="126"/>
  <c r="F91" i="126"/>
  <c r="AA57" i="115"/>
  <c r="AG57" i="116"/>
  <c r="AD57" i="116"/>
  <c r="AF57" i="116"/>
  <c r="F57" i="116"/>
  <c r="E57" i="116"/>
  <c r="G57" i="116"/>
  <c r="AH57" i="116"/>
  <c r="AE57" i="116"/>
  <c r="H57" i="116"/>
  <c r="I57" i="116"/>
  <c r="J57" i="116"/>
  <c r="K57" i="116"/>
  <c r="L57" i="116"/>
  <c r="M57" i="116"/>
  <c r="N57" i="116"/>
  <c r="O57" i="116"/>
  <c r="P57" i="116"/>
  <c r="Q57" i="116"/>
  <c r="R57" i="116"/>
  <c r="S57" i="116"/>
  <c r="T57" i="116"/>
  <c r="U57" i="116"/>
  <c r="V57" i="116"/>
  <c r="W57" i="116"/>
  <c r="X57" i="116"/>
  <c r="Y57" i="116"/>
  <c r="Z57" i="116"/>
  <c r="AE57" i="150"/>
  <c r="E57" i="150"/>
  <c r="AD57" i="150"/>
  <c r="G57" i="150"/>
  <c r="AG57" i="150"/>
  <c r="AH57" i="150"/>
  <c r="AF57" i="150"/>
  <c r="F57" i="150"/>
  <c r="H57" i="150"/>
  <c r="I57" i="150"/>
  <c r="J57" i="150"/>
  <c r="K57" i="150"/>
  <c r="L57" i="150"/>
  <c r="M57" i="150"/>
  <c r="N57" i="150"/>
  <c r="O57" i="150"/>
  <c r="P57" i="150"/>
  <c r="Q57" i="150"/>
  <c r="R57" i="150"/>
  <c r="S57" i="150"/>
  <c r="T57" i="150"/>
  <c r="U57" i="150"/>
  <c r="V57" i="150"/>
  <c r="W57" i="150"/>
  <c r="X57" i="150"/>
  <c r="Y57" i="150"/>
  <c r="Z57" i="150"/>
  <c r="E57" i="145"/>
  <c r="AD57" i="145"/>
  <c r="AE57" i="145"/>
  <c r="AG57" i="145"/>
  <c r="AH57" i="145"/>
  <c r="AF57" i="145"/>
  <c r="F57" i="145"/>
  <c r="G57" i="145"/>
  <c r="H57" i="145"/>
  <c r="I57" i="145"/>
  <c r="J57" i="145"/>
  <c r="K57" i="145"/>
  <c r="L57" i="145"/>
  <c r="M57" i="145"/>
  <c r="N57" i="145"/>
  <c r="O57" i="145"/>
  <c r="P57" i="145"/>
  <c r="Q57" i="145"/>
  <c r="R57" i="145"/>
  <c r="S57" i="145"/>
  <c r="T57" i="145"/>
  <c r="U57" i="145"/>
  <c r="V57" i="145"/>
  <c r="W57" i="145"/>
  <c r="X57" i="145"/>
  <c r="Y57" i="145"/>
  <c r="Z57" i="145"/>
  <c r="AF57" i="117"/>
  <c r="F57" i="117"/>
  <c r="AE57" i="117"/>
  <c r="E57" i="117"/>
  <c r="H57" i="117"/>
  <c r="AD57" i="117"/>
  <c r="AG57" i="117"/>
  <c r="AH57" i="117"/>
  <c r="G57" i="117"/>
  <c r="I57" i="117"/>
  <c r="J57" i="117"/>
  <c r="K57" i="117"/>
  <c r="L57" i="117"/>
  <c r="M57" i="117"/>
  <c r="N57" i="117"/>
  <c r="O57" i="117"/>
  <c r="P57" i="117"/>
  <c r="Q57" i="117"/>
  <c r="R57" i="117"/>
  <c r="S57" i="117"/>
  <c r="T57" i="117"/>
  <c r="U57" i="117"/>
  <c r="V57" i="117"/>
  <c r="W57" i="117"/>
  <c r="X57" i="117"/>
  <c r="Y57" i="117"/>
  <c r="Z57" i="117"/>
  <c r="AA57" i="117"/>
  <c r="E80" i="134"/>
  <c r="E81" i="134" s="1"/>
  <c r="E93" i="134"/>
  <c r="F89" i="134" s="1"/>
  <c r="D84" i="104"/>
  <c r="D101" i="104"/>
  <c r="E155" i="19" s="1"/>
  <c r="E790" i="19" s="1"/>
  <c r="AB58" i="162"/>
  <c r="AB57" i="162"/>
  <c r="AC50" i="162"/>
  <c r="AB54" i="162"/>
  <c r="AB55" i="162" s="1"/>
  <c r="F92" i="102"/>
  <c r="E91" i="110"/>
  <c r="AA57" i="150"/>
  <c r="AA57" i="116"/>
  <c r="AA57" i="132"/>
  <c r="F92" i="149"/>
  <c r="F92" i="148"/>
  <c r="D84" i="153"/>
  <c r="D104" i="153"/>
  <c r="I538" i="19" s="1"/>
  <c r="I1173" i="19" s="1"/>
  <c r="D105" i="153"/>
  <c r="I539" i="19" s="1"/>
  <c r="I1174" i="19" s="1"/>
  <c r="D103" i="153"/>
  <c r="I537" i="19" s="1"/>
  <c r="I1172" i="19" s="1"/>
  <c r="D102" i="153"/>
  <c r="I536" i="19" s="1"/>
  <c r="I1171" i="19" s="1"/>
  <c r="D106" i="153"/>
  <c r="I540" i="19" s="1"/>
  <c r="I1175" i="19" s="1"/>
  <c r="E91" i="120"/>
  <c r="E91" i="114"/>
  <c r="AD57" i="114"/>
  <c r="AE57" i="114"/>
  <c r="AG57" i="114"/>
  <c r="AH57" i="114"/>
  <c r="H57" i="114"/>
  <c r="E57" i="114"/>
  <c r="F57" i="114"/>
  <c r="G57" i="114"/>
  <c r="AF57" i="114"/>
  <c r="I57" i="114"/>
  <c r="J57" i="114"/>
  <c r="K57" i="114"/>
  <c r="L57" i="114"/>
  <c r="M57" i="114"/>
  <c r="N57" i="114"/>
  <c r="O57" i="114"/>
  <c r="P57" i="114"/>
  <c r="Q57" i="114"/>
  <c r="R57" i="114"/>
  <c r="S57" i="114"/>
  <c r="T57" i="114"/>
  <c r="U57" i="114"/>
  <c r="V57" i="114"/>
  <c r="W57" i="114"/>
  <c r="X57" i="114"/>
  <c r="Y57" i="114"/>
  <c r="Z57" i="114"/>
  <c r="AA57" i="114"/>
  <c r="AF57" i="107"/>
  <c r="F57" i="107"/>
  <c r="G57" i="107"/>
  <c r="E57" i="107"/>
  <c r="AD57" i="107"/>
  <c r="AE57" i="107"/>
  <c r="AG57" i="107"/>
  <c r="AH57" i="107"/>
  <c r="H57" i="107"/>
  <c r="I57" i="107"/>
  <c r="J57" i="107"/>
  <c r="K57" i="107"/>
  <c r="L57" i="107"/>
  <c r="M57" i="107"/>
  <c r="N57" i="107"/>
  <c r="O57" i="107"/>
  <c r="P57" i="107"/>
  <c r="Q57" i="107"/>
  <c r="R57" i="107"/>
  <c r="S57" i="107"/>
  <c r="T57" i="107"/>
  <c r="U57" i="107"/>
  <c r="V57" i="107"/>
  <c r="W57" i="107"/>
  <c r="X57" i="107"/>
  <c r="Y57" i="107"/>
  <c r="Z57" i="107"/>
  <c r="E57" i="126"/>
  <c r="H57" i="126"/>
  <c r="AD57" i="126"/>
  <c r="AE57" i="126"/>
  <c r="AG57" i="126"/>
  <c r="AH57" i="126"/>
  <c r="AF57" i="126"/>
  <c r="F57" i="126"/>
  <c r="G57" i="126"/>
  <c r="I57" i="126"/>
  <c r="J57" i="126"/>
  <c r="K57" i="126"/>
  <c r="L57" i="126"/>
  <c r="M57" i="126"/>
  <c r="N57" i="126"/>
  <c r="O57" i="126"/>
  <c r="P57" i="126"/>
  <c r="Q57" i="126"/>
  <c r="R57" i="126"/>
  <c r="S57" i="126"/>
  <c r="T57" i="126"/>
  <c r="U57" i="126"/>
  <c r="V57" i="126"/>
  <c r="W57" i="126"/>
  <c r="X57" i="126"/>
  <c r="Y57" i="126"/>
  <c r="Z57" i="126"/>
  <c r="AA57" i="126"/>
  <c r="E57" i="112"/>
  <c r="AE57" i="112"/>
  <c r="AG57" i="112"/>
  <c r="F57" i="112"/>
  <c r="AD57" i="112"/>
  <c r="AH57" i="112"/>
  <c r="G57" i="112"/>
  <c r="AF57" i="112"/>
  <c r="H57" i="112"/>
  <c r="I57" i="112"/>
  <c r="J57" i="112"/>
  <c r="K57" i="112"/>
  <c r="L57" i="112"/>
  <c r="M57" i="112"/>
  <c r="N57" i="112"/>
  <c r="O57" i="112"/>
  <c r="P57" i="112"/>
  <c r="Q57" i="112"/>
  <c r="R57" i="112"/>
  <c r="S57" i="112"/>
  <c r="T57" i="112"/>
  <c r="U57" i="112"/>
  <c r="V57" i="112"/>
  <c r="W57" i="112"/>
  <c r="X57" i="112"/>
  <c r="Y57" i="112"/>
  <c r="Z57" i="112"/>
  <c r="G57" i="108"/>
  <c r="AF57" i="108"/>
  <c r="F57" i="108"/>
  <c r="AE57" i="108"/>
  <c r="AD57" i="108"/>
  <c r="AG57" i="108"/>
  <c r="AH57" i="108"/>
  <c r="E57" i="108"/>
  <c r="H57" i="108"/>
  <c r="I57" i="108"/>
  <c r="J57" i="108"/>
  <c r="K57" i="108"/>
  <c r="L57" i="108"/>
  <c r="M57" i="108"/>
  <c r="N57" i="108"/>
  <c r="O57" i="108"/>
  <c r="P57" i="108"/>
  <c r="Q57" i="108"/>
  <c r="R57" i="108"/>
  <c r="S57" i="108"/>
  <c r="T57" i="108"/>
  <c r="U57" i="108"/>
  <c r="V57" i="108"/>
  <c r="W57" i="108"/>
  <c r="X57" i="108"/>
  <c r="Y57" i="108"/>
  <c r="Z57" i="108"/>
  <c r="D84" i="114"/>
  <c r="D101" i="114"/>
  <c r="E171" i="19" s="1"/>
  <c r="E806" i="19" s="1"/>
  <c r="F92" i="160"/>
  <c r="F66" i="162"/>
  <c r="F91" i="162"/>
  <c r="E91" i="142"/>
  <c r="F66" i="100"/>
  <c r="F91" i="100"/>
  <c r="E91" i="129"/>
  <c r="E57" i="103"/>
  <c r="F57" i="103"/>
  <c r="G57" i="103"/>
  <c r="AG57" i="103"/>
  <c r="AE57" i="103"/>
  <c r="AD57" i="103"/>
  <c r="AF57" i="103"/>
  <c r="AH57" i="103"/>
  <c r="H57" i="103"/>
  <c r="I57" i="103"/>
  <c r="J57" i="103"/>
  <c r="K57" i="103"/>
  <c r="L57" i="103"/>
  <c r="M57" i="103"/>
  <c r="N57" i="103"/>
  <c r="O57" i="103"/>
  <c r="P57" i="103"/>
  <c r="Q57" i="103"/>
  <c r="R57" i="103"/>
  <c r="S57" i="103"/>
  <c r="T57" i="103"/>
  <c r="U57" i="103"/>
  <c r="V57" i="103"/>
  <c r="W57" i="103"/>
  <c r="X57" i="103"/>
  <c r="Y57" i="103"/>
  <c r="Z57" i="103"/>
  <c r="E57" i="120"/>
  <c r="AH57" i="120"/>
  <c r="F57" i="120"/>
  <c r="G57" i="120"/>
  <c r="AG57" i="120"/>
  <c r="AF57" i="120"/>
  <c r="AD57" i="120"/>
  <c r="AE57" i="120"/>
  <c r="H57" i="120"/>
  <c r="I57" i="120"/>
  <c r="J57" i="120"/>
  <c r="K57" i="120"/>
  <c r="L57" i="120"/>
  <c r="M57" i="120"/>
  <c r="N57" i="120"/>
  <c r="O57" i="120"/>
  <c r="P57" i="120"/>
  <c r="Q57" i="120"/>
  <c r="R57" i="120"/>
  <c r="S57" i="120"/>
  <c r="T57" i="120"/>
  <c r="U57" i="120"/>
  <c r="V57" i="120"/>
  <c r="W57" i="120"/>
  <c r="X57" i="120"/>
  <c r="Y57" i="120"/>
  <c r="Z57" i="120"/>
  <c r="E57" i="139"/>
  <c r="AH57" i="139"/>
  <c r="F57" i="139"/>
  <c r="G57" i="139"/>
  <c r="AG57" i="139"/>
  <c r="AF57" i="139"/>
  <c r="AE57" i="139"/>
  <c r="AD57" i="139"/>
  <c r="H57" i="139"/>
  <c r="I57" i="139"/>
  <c r="J57" i="139"/>
  <c r="K57" i="139"/>
  <c r="L57" i="139"/>
  <c r="M57" i="139"/>
  <c r="N57" i="139"/>
  <c r="O57" i="139"/>
  <c r="P57" i="139"/>
  <c r="Q57" i="139"/>
  <c r="R57" i="139"/>
  <c r="S57" i="139"/>
  <c r="T57" i="139"/>
  <c r="U57" i="139"/>
  <c r="V57" i="139"/>
  <c r="W57" i="139"/>
  <c r="X57" i="139"/>
  <c r="Y57" i="139"/>
  <c r="Z57" i="139"/>
  <c r="E57" i="136"/>
  <c r="AD57" i="136"/>
  <c r="AE57" i="136"/>
  <c r="AG57" i="136"/>
  <c r="AH57" i="136"/>
  <c r="F57" i="136"/>
  <c r="G57" i="136"/>
  <c r="AF57" i="136"/>
  <c r="H57" i="136"/>
  <c r="I57" i="136"/>
  <c r="J57" i="136"/>
  <c r="K57" i="136"/>
  <c r="L57" i="136"/>
  <c r="M57" i="136"/>
  <c r="N57" i="136"/>
  <c r="O57" i="136"/>
  <c r="P57" i="136"/>
  <c r="Q57" i="136"/>
  <c r="R57" i="136"/>
  <c r="S57" i="136"/>
  <c r="T57" i="136"/>
  <c r="U57" i="136"/>
  <c r="V57" i="136"/>
  <c r="W57" i="136"/>
  <c r="X57" i="136"/>
  <c r="Y57" i="136"/>
  <c r="Z57" i="136"/>
  <c r="G57" i="99"/>
  <c r="AG57" i="99"/>
  <c r="AF57" i="99"/>
  <c r="H57" i="99"/>
  <c r="AE57" i="99"/>
  <c r="AH57" i="99"/>
  <c r="E57" i="99"/>
  <c r="F57" i="99"/>
  <c r="AD57" i="99"/>
  <c r="I57" i="99"/>
  <c r="J57" i="99"/>
  <c r="K57" i="99"/>
  <c r="L57" i="99"/>
  <c r="M57" i="99"/>
  <c r="N57" i="99"/>
  <c r="O57" i="99"/>
  <c r="P57" i="99"/>
  <c r="Q57" i="99"/>
  <c r="R57" i="99"/>
  <c r="S57" i="99"/>
  <c r="T57" i="99"/>
  <c r="U57" i="99"/>
  <c r="V57" i="99"/>
  <c r="W57" i="99"/>
  <c r="X57" i="99"/>
  <c r="Y57" i="99"/>
  <c r="Z57" i="99"/>
  <c r="AA57" i="99"/>
  <c r="Y101" i="159"/>
  <c r="AD583" i="19" s="1"/>
  <c r="AD1218" i="19" s="1"/>
  <c r="Y101" i="161"/>
  <c r="AD599" i="19" s="1"/>
  <c r="AD1234" i="19" s="1"/>
  <c r="Z101" i="155"/>
  <c r="AE551" i="19" s="1"/>
  <c r="AE1186" i="19" s="1"/>
  <c r="Y101" i="153"/>
  <c r="AD535" i="19" s="1"/>
  <c r="AD1170" i="19" s="1"/>
  <c r="AB54" i="163"/>
  <c r="AC50" i="163"/>
  <c r="AA55" i="163"/>
  <c r="AA55" i="161"/>
  <c r="AB54" i="161"/>
  <c r="AC50" i="161"/>
  <c r="Z69" i="161"/>
  <c r="Z68" i="161" s="1"/>
  <c r="AC54" i="160"/>
  <c r="AA55" i="159"/>
  <c r="Z69" i="159"/>
  <c r="Z68" i="159" s="1"/>
  <c r="AA104" i="160"/>
  <c r="AF594" i="19" s="1"/>
  <c r="AF1229" i="19" s="1"/>
  <c r="AA102" i="160"/>
  <c r="AF592" i="19" s="1"/>
  <c r="AF1227" i="19" s="1"/>
  <c r="AA105" i="160"/>
  <c r="AF595" i="19" s="1"/>
  <c r="AF1230" i="19" s="1"/>
  <c r="AA106" i="160"/>
  <c r="AF596" i="19" s="1"/>
  <c r="AF1231" i="19" s="1"/>
  <c r="AA103" i="160"/>
  <c r="AF593" i="19" s="1"/>
  <c r="AF1228" i="19" s="1"/>
  <c r="AB55" i="160"/>
  <c r="AB54" i="159"/>
  <c r="AC50" i="159"/>
  <c r="AB54" i="157"/>
  <c r="AC50" i="157"/>
  <c r="AA55" i="157"/>
  <c r="Z69" i="157"/>
  <c r="Z68" i="157" s="1"/>
  <c r="AC54" i="155"/>
  <c r="AB55" i="155"/>
  <c r="AB54" i="154"/>
  <c r="AC50" i="154"/>
  <c r="Z105" i="154"/>
  <c r="AE547" i="19" s="1"/>
  <c r="AE1182" i="19" s="1"/>
  <c r="Z102" i="154"/>
  <c r="AE544" i="19" s="1"/>
  <c r="AE1179" i="19" s="1"/>
  <c r="Z103" i="154"/>
  <c r="AE545" i="19" s="1"/>
  <c r="AE1180" i="19" s="1"/>
  <c r="Z106" i="154"/>
  <c r="AE548" i="19" s="1"/>
  <c r="AE1183" i="19" s="1"/>
  <c r="Z104" i="154"/>
  <c r="AE546" i="19" s="1"/>
  <c r="AE1181" i="19" s="1"/>
  <c r="AA55" i="154"/>
  <c r="AB54" i="153"/>
  <c r="AC50" i="153"/>
  <c r="AA55" i="153"/>
  <c r="Y101" i="151"/>
  <c r="AC518" i="19" s="1"/>
  <c r="AC1153" i="19" s="1"/>
  <c r="Y101" i="145"/>
  <c r="AC470" i="19" s="1"/>
  <c r="AC1105" i="19" s="1"/>
  <c r="Y101" i="143"/>
  <c r="AC454" i="19" s="1"/>
  <c r="AC1089" i="19" s="1"/>
  <c r="AA103" i="152"/>
  <c r="AF529" i="19" s="1"/>
  <c r="AF1164" i="19" s="1"/>
  <c r="AA104" i="152"/>
  <c r="AF530" i="19" s="1"/>
  <c r="AF1165" i="19" s="1"/>
  <c r="AA102" i="152"/>
  <c r="AF528" i="19" s="1"/>
  <c r="AF1163" i="19" s="1"/>
  <c r="AA105" i="152"/>
  <c r="AF531" i="19" s="1"/>
  <c r="AF1166" i="19" s="1"/>
  <c r="AA106" i="152"/>
  <c r="AF532" i="19" s="1"/>
  <c r="AF1167" i="19" s="1"/>
  <c r="AC54" i="152"/>
  <c r="AB55" i="152"/>
  <c r="AA55" i="151"/>
  <c r="AB54" i="151"/>
  <c r="AC50" i="151"/>
  <c r="AA55" i="150"/>
  <c r="AB54" i="150"/>
  <c r="AC50" i="150"/>
  <c r="Z105" i="150"/>
  <c r="AD514" i="19" s="1"/>
  <c r="AD1149" i="19" s="1"/>
  <c r="Z102" i="150"/>
  <c r="AD511" i="19" s="1"/>
  <c r="AD1146" i="19" s="1"/>
  <c r="Z103" i="150"/>
  <c r="AD512" i="19" s="1"/>
  <c r="AD1147" i="19" s="1"/>
  <c r="Z106" i="150"/>
  <c r="AD515" i="19" s="1"/>
  <c r="AD1150" i="19" s="1"/>
  <c r="Z104" i="150"/>
  <c r="AD513" i="19" s="1"/>
  <c r="AD1148" i="19" s="1"/>
  <c r="AA55" i="149"/>
  <c r="Z69" i="149"/>
  <c r="Z68" i="149" s="1"/>
  <c r="AB54" i="149"/>
  <c r="AC50" i="149"/>
  <c r="Z69" i="147"/>
  <c r="Z68" i="147" s="1"/>
  <c r="AA55" i="147"/>
  <c r="AB54" i="147"/>
  <c r="AC50" i="147"/>
  <c r="AA55" i="145"/>
  <c r="AC50" i="145"/>
  <c r="AB54" i="145"/>
  <c r="Z69" i="145"/>
  <c r="Z68" i="145" s="1"/>
  <c r="AB54" i="143"/>
  <c r="AC50" i="143"/>
  <c r="AA55" i="143"/>
  <c r="AB55" i="142"/>
  <c r="AA105" i="142"/>
  <c r="AE450" i="19" s="1"/>
  <c r="AE1085" i="19" s="1"/>
  <c r="AA103" i="142"/>
  <c r="AE448" i="19" s="1"/>
  <c r="AE1083" i="19" s="1"/>
  <c r="AA106" i="142"/>
  <c r="AE451" i="19" s="1"/>
  <c r="AE1086" i="19" s="1"/>
  <c r="AA102" i="142"/>
  <c r="AE447" i="19" s="1"/>
  <c r="AE1082" i="19" s="1"/>
  <c r="AA104" i="142"/>
  <c r="AE449" i="19" s="1"/>
  <c r="AE1084" i="19" s="1"/>
  <c r="AC54" i="142"/>
  <c r="AB54" i="141"/>
  <c r="AC50" i="141"/>
  <c r="AA55" i="141"/>
  <c r="AC54" i="140"/>
  <c r="Z106" i="140"/>
  <c r="AD435" i="19" s="1"/>
  <c r="AD1070" i="19" s="1"/>
  <c r="Z104" i="140"/>
  <c r="AD433" i="19" s="1"/>
  <c r="AD1068" i="19" s="1"/>
  <c r="Z105" i="140"/>
  <c r="AD434" i="19" s="1"/>
  <c r="AD1069" i="19" s="1"/>
  <c r="Z102" i="140"/>
  <c r="AD431" i="19" s="1"/>
  <c r="AD1066" i="19" s="1"/>
  <c r="Z103" i="140"/>
  <c r="AD432" i="19" s="1"/>
  <c r="AD1067" i="19" s="1"/>
  <c r="AB55" i="140"/>
  <c r="Y101" i="136"/>
  <c r="AB405" i="19" s="1"/>
  <c r="AB1040" i="19" s="1"/>
  <c r="AA101" i="132"/>
  <c r="AD373" i="19" s="1"/>
  <c r="AD1008" i="19" s="1"/>
  <c r="Y101" i="130"/>
  <c r="AB357" i="19" s="1"/>
  <c r="AB992" i="19" s="1"/>
  <c r="Y101" i="128"/>
  <c r="AB341" i="19" s="1"/>
  <c r="AB976" i="19" s="1"/>
  <c r="AA55" i="139"/>
  <c r="AC50" i="139"/>
  <c r="AB54" i="139"/>
  <c r="AC54" i="138"/>
  <c r="AB55" i="138"/>
  <c r="AA104" i="138"/>
  <c r="AD416" i="19" s="1"/>
  <c r="AD1051" i="19" s="1"/>
  <c r="AA102" i="138"/>
  <c r="AD414" i="19" s="1"/>
  <c r="AD1049" i="19" s="1"/>
  <c r="AA105" i="138"/>
  <c r="AD417" i="19" s="1"/>
  <c r="AD1052" i="19" s="1"/>
  <c r="AA106" i="138"/>
  <c r="AD418" i="19" s="1"/>
  <c r="AD1053" i="19" s="1"/>
  <c r="AA103" i="138"/>
  <c r="AD415" i="19" s="1"/>
  <c r="AD1050" i="19" s="1"/>
  <c r="AA59" i="137"/>
  <c r="AA63" i="137" s="1"/>
  <c r="AA65" i="137" s="1"/>
  <c r="AA67" i="137" s="1"/>
  <c r="AA55" i="137"/>
  <c r="Z105" i="137"/>
  <c r="Z102" i="137"/>
  <c r="Z103" i="137"/>
  <c r="Z106" i="137"/>
  <c r="Z104" i="137"/>
  <c r="Z70" i="137"/>
  <c r="Z72" i="137" s="1"/>
  <c r="Z83" i="137" s="1"/>
  <c r="Z101" i="137" s="1"/>
  <c r="Z69" i="137"/>
  <c r="Z68" i="137" s="1"/>
  <c r="AC50" i="137"/>
  <c r="AB54" i="137"/>
  <c r="AA55" i="136"/>
  <c r="AB54" i="136"/>
  <c r="AC50" i="136"/>
  <c r="Z69" i="136"/>
  <c r="Z68" i="136" s="1"/>
  <c r="AA102" i="135"/>
  <c r="AD398" i="19" s="1"/>
  <c r="AD1033" i="19" s="1"/>
  <c r="AA105" i="135"/>
  <c r="AD401" i="19" s="1"/>
  <c r="AD1036" i="19" s="1"/>
  <c r="AA106" i="135"/>
  <c r="AD402" i="19" s="1"/>
  <c r="AD1037" i="19" s="1"/>
  <c r="AA103" i="135"/>
  <c r="AD399" i="19" s="1"/>
  <c r="AD1034" i="19" s="1"/>
  <c r="AA104" i="135"/>
  <c r="AD400" i="19" s="1"/>
  <c r="AD1035" i="19" s="1"/>
  <c r="AC54" i="135"/>
  <c r="AB55" i="135"/>
  <c r="AA55" i="134"/>
  <c r="Z69" i="134"/>
  <c r="Z68" i="134" s="1"/>
  <c r="AB54" i="134"/>
  <c r="AC50" i="134"/>
  <c r="AA55" i="133"/>
  <c r="Z106" i="133"/>
  <c r="AC386" i="19" s="1"/>
  <c r="AC1021" i="19" s="1"/>
  <c r="Z104" i="133"/>
  <c r="AC384" i="19" s="1"/>
  <c r="AC1019" i="19" s="1"/>
  <c r="Z105" i="133"/>
  <c r="AC385" i="19" s="1"/>
  <c r="AC1020" i="19" s="1"/>
  <c r="Z102" i="133"/>
  <c r="AC382" i="19" s="1"/>
  <c r="AC1017" i="19" s="1"/>
  <c r="Z103" i="133"/>
  <c r="AC383" i="19" s="1"/>
  <c r="AC1018" i="19" s="1"/>
  <c r="AB54" i="133"/>
  <c r="AC50" i="133"/>
  <c r="AB69" i="132"/>
  <c r="AB68" i="132" s="1"/>
  <c r="AB55" i="131"/>
  <c r="AC54" i="131"/>
  <c r="AA102" i="131"/>
  <c r="AD366" i="19" s="1"/>
  <c r="AD1001" i="19" s="1"/>
  <c r="AA105" i="131"/>
  <c r="AD369" i="19" s="1"/>
  <c r="AD1004" i="19" s="1"/>
  <c r="AA106" i="131"/>
  <c r="AD370" i="19" s="1"/>
  <c r="AD1005" i="19" s="1"/>
  <c r="AA103" i="131"/>
  <c r="AD367" i="19" s="1"/>
  <c r="AD1002" i="19" s="1"/>
  <c r="AA104" i="131"/>
  <c r="AD368" i="19" s="1"/>
  <c r="AD1003" i="19" s="1"/>
  <c r="AA55" i="130"/>
  <c r="AB54" i="130"/>
  <c r="AC50" i="130"/>
  <c r="AB54" i="129"/>
  <c r="AC50" i="129"/>
  <c r="Z102" i="129"/>
  <c r="AC350" i="19" s="1"/>
  <c r="AC985" i="19" s="1"/>
  <c r="Z103" i="129"/>
  <c r="AC351" i="19" s="1"/>
  <c r="AC986" i="19" s="1"/>
  <c r="Z106" i="129"/>
  <c r="AC354" i="19" s="1"/>
  <c r="AC989" i="19" s="1"/>
  <c r="Z104" i="129"/>
  <c r="AC352" i="19" s="1"/>
  <c r="AC987" i="19" s="1"/>
  <c r="Z105" i="129"/>
  <c r="AC353" i="19" s="1"/>
  <c r="AC988" i="19" s="1"/>
  <c r="AA55" i="129"/>
  <c r="AA55" i="128"/>
  <c r="AB54" i="128"/>
  <c r="AC50" i="128"/>
  <c r="Z101" i="126"/>
  <c r="AB324" i="19" s="1"/>
  <c r="AB959" i="19" s="1"/>
  <c r="Y101" i="124"/>
  <c r="AA308" i="19" s="1"/>
  <c r="AA943" i="19" s="1"/>
  <c r="Y101" i="120"/>
  <c r="Z101" i="118"/>
  <c r="Y101" i="116"/>
  <c r="AB54" i="127"/>
  <c r="AC50" i="127"/>
  <c r="Z105" i="127"/>
  <c r="AC337" i="19" s="1"/>
  <c r="AC972" i="19" s="1"/>
  <c r="Z102" i="127"/>
  <c r="AC334" i="19" s="1"/>
  <c r="AC969" i="19" s="1"/>
  <c r="Z103" i="127"/>
  <c r="AC335" i="19" s="1"/>
  <c r="AC970" i="19" s="1"/>
  <c r="Z106" i="127"/>
  <c r="AC338" i="19" s="1"/>
  <c r="AC973" i="19" s="1"/>
  <c r="Z104" i="127"/>
  <c r="AC336" i="19" s="1"/>
  <c r="AC971" i="19" s="1"/>
  <c r="AA55" i="127"/>
  <c r="AC54" i="126"/>
  <c r="AB55" i="126"/>
  <c r="Z106" i="125"/>
  <c r="AB321" i="19" s="1"/>
  <c r="AB956" i="19" s="1"/>
  <c r="Z104" i="125"/>
  <c r="AB319" i="19" s="1"/>
  <c r="AB954" i="19" s="1"/>
  <c r="Z105" i="125"/>
  <c r="AB320" i="19" s="1"/>
  <c r="AB955" i="19" s="1"/>
  <c r="Z102" i="125"/>
  <c r="AB317" i="19" s="1"/>
  <c r="AB952" i="19" s="1"/>
  <c r="Z103" i="125"/>
  <c r="AB318" i="19" s="1"/>
  <c r="AB953" i="19" s="1"/>
  <c r="AA55" i="125"/>
  <c r="AB54" i="125"/>
  <c r="AC50" i="125"/>
  <c r="AB54" i="124"/>
  <c r="AC50" i="124"/>
  <c r="AA55" i="124"/>
  <c r="Z69" i="124"/>
  <c r="Z68" i="124" s="1"/>
  <c r="AB54" i="123"/>
  <c r="AC50" i="123"/>
  <c r="Z104" i="123"/>
  <c r="Z105" i="123"/>
  <c r="Z102" i="123"/>
  <c r="Z103" i="123"/>
  <c r="Z106" i="123"/>
  <c r="AA55" i="123"/>
  <c r="AB69" i="122"/>
  <c r="AB68" i="122" s="1"/>
  <c r="AB54" i="120"/>
  <c r="AC50" i="120"/>
  <c r="AA55" i="120"/>
  <c r="Z69" i="120"/>
  <c r="Z68" i="120" s="1"/>
  <c r="AB54" i="119"/>
  <c r="AC50" i="119"/>
  <c r="Z106" i="119"/>
  <c r="Z103" i="119"/>
  <c r="Z104" i="119"/>
  <c r="Z105" i="119"/>
  <c r="Z102" i="119"/>
  <c r="AA55" i="119"/>
  <c r="AC54" i="118"/>
  <c r="AB55" i="118"/>
  <c r="AB55" i="117"/>
  <c r="AA105" i="117"/>
  <c r="AA106" i="117"/>
  <c r="AA103" i="117"/>
  <c r="AA104" i="117"/>
  <c r="AA102" i="117"/>
  <c r="AC54" i="117"/>
  <c r="AB54" i="116"/>
  <c r="AC50" i="116"/>
  <c r="AA55" i="116"/>
  <c r="AB54" i="115"/>
  <c r="AC50" i="115"/>
  <c r="AA55" i="115"/>
  <c r="Y106" i="115"/>
  <c r="AA305" i="19" s="1"/>
  <c r="AA940" i="19" s="1"/>
  <c r="Y103" i="115"/>
  <c r="AA302" i="19" s="1"/>
  <c r="AA937" i="19" s="1"/>
  <c r="Y104" i="115"/>
  <c r="AA303" i="19" s="1"/>
  <c r="AA938" i="19" s="1"/>
  <c r="Y102" i="115"/>
  <c r="AA301" i="19" s="1"/>
  <c r="AA936" i="19" s="1"/>
  <c r="Y105" i="115"/>
  <c r="AA304" i="19" s="1"/>
  <c r="AA939" i="19" s="1"/>
  <c r="Y101" i="107"/>
  <c r="Z211" i="19" s="1"/>
  <c r="Z846" i="19" s="1"/>
  <c r="Y101" i="113"/>
  <c r="Z195" i="19" s="1"/>
  <c r="Z830" i="19" s="1"/>
  <c r="Y101" i="111"/>
  <c r="Z179" i="19" s="1"/>
  <c r="Z814" i="19" s="1"/>
  <c r="Y101" i="112"/>
  <c r="Z163" i="19" s="1"/>
  <c r="Z798" i="19" s="1"/>
  <c r="J101" i="112"/>
  <c r="K163" i="19" s="1"/>
  <c r="K798" i="19" s="1"/>
  <c r="Z101" i="110"/>
  <c r="AA147" i="19" s="1"/>
  <c r="AA782" i="19" s="1"/>
  <c r="AA104" i="114"/>
  <c r="AB174" i="19" s="1"/>
  <c r="AB809" i="19" s="1"/>
  <c r="AA102" i="114"/>
  <c r="AB172" i="19" s="1"/>
  <c r="AB807" i="19" s="1"/>
  <c r="AA105" i="114"/>
  <c r="AB175" i="19" s="1"/>
  <c r="AB810" i="19" s="1"/>
  <c r="AA106" i="114"/>
  <c r="AB176" i="19" s="1"/>
  <c r="AB811" i="19" s="1"/>
  <c r="AA103" i="114"/>
  <c r="AB173" i="19" s="1"/>
  <c r="AB808" i="19" s="1"/>
  <c r="AC54" i="114"/>
  <c r="AB55" i="114"/>
  <c r="Z69" i="113"/>
  <c r="Z68" i="113" s="1"/>
  <c r="AA55" i="113"/>
  <c r="AB54" i="113"/>
  <c r="AC50" i="113"/>
  <c r="AA55" i="112"/>
  <c r="AB54" i="112"/>
  <c r="AC50" i="112"/>
  <c r="AA55" i="111"/>
  <c r="AB54" i="111"/>
  <c r="AC50" i="111"/>
  <c r="Z69" i="111"/>
  <c r="Z68" i="111" s="1"/>
  <c r="AC54" i="110"/>
  <c r="AB55" i="110"/>
  <c r="AA55" i="109"/>
  <c r="AC50" i="109"/>
  <c r="AB54" i="109"/>
  <c r="Z102" i="108"/>
  <c r="AA220" i="19" s="1"/>
  <c r="AA855" i="19" s="1"/>
  <c r="Z106" i="108"/>
  <c r="AA224" i="19" s="1"/>
  <c r="AA859" i="19" s="1"/>
  <c r="Z104" i="108"/>
  <c r="AA222" i="19" s="1"/>
  <c r="AA857" i="19" s="1"/>
  <c r="Z103" i="108"/>
  <c r="AA221" i="19" s="1"/>
  <c r="AA856" i="19" s="1"/>
  <c r="Z105" i="108"/>
  <c r="AA223" i="19" s="1"/>
  <c r="AA858" i="19" s="1"/>
  <c r="AB54" i="108"/>
  <c r="AC50" i="108"/>
  <c r="AA55" i="108"/>
  <c r="Z69" i="107"/>
  <c r="Z68" i="107" s="1"/>
  <c r="AC50" i="107"/>
  <c r="AB54" i="107"/>
  <c r="AA55" i="107"/>
  <c r="AC50" i="106"/>
  <c r="AB54" i="106"/>
  <c r="AA55" i="106"/>
  <c r="Z105" i="106"/>
  <c r="AA207" i="19" s="1"/>
  <c r="AA842" i="19" s="1"/>
  <c r="Z102" i="106"/>
  <c r="AA204" i="19" s="1"/>
  <c r="AA839" i="19" s="1"/>
  <c r="Z103" i="106"/>
  <c r="AA205" i="19" s="1"/>
  <c r="AA840" i="19" s="1"/>
  <c r="Z106" i="106"/>
  <c r="AA208" i="19" s="1"/>
  <c r="AA843" i="19" s="1"/>
  <c r="Z104" i="106"/>
  <c r="AA206" i="19" s="1"/>
  <c r="AA841" i="19" s="1"/>
  <c r="AC54" i="105"/>
  <c r="AA105" i="105"/>
  <c r="AB191" i="19" s="1"/>
  <c r="AB826" i="19" s="1"/>
  <c r="AA103" i="105"/>
  <c r="AB189" i="19" s="1"/>
  <c r="AB824" i="19" s="1"/>
  <c r="AA106" i="105"/>
  <c r="AB192" i="19" s="1"/>
  <c r="AB827" i="19" s="1"/>
  <c r="AA102" i="105"/>
  <c r="AB188" i="19" s="1"/>
  <c r="AB823" i="19" s="1"/>
  <c r="AA104" i="105"/>
  <c r="AB190" i="19" s="1"/>
  <c r="AB825" i="19" s="1"/>
  <c r="AB55" i="105"/>
  <c r="AC54" i="104"/>
  <c r="AB55" i="104"/>
  <c r="AA104" i="104"/>
  <c r="AB158" i="19" s="1"/>
  <c r="AB793" i="19" s="1"/>
  <c r="AA105" i="104"/>
  <c r="AB159" i="19" s="1"/>
  <c r="AB794" i="19" s="1"/>
  <c r="AA103" i="104"/>
  <c r="AB157" i="19" s="1"/>
  <c r="AB792" i="19" s="1"/>
  <c r="AA106" i="104"/>
  <c r="AB160" i="19" s="1"/>
  <c r="AB795" i="19" s="1"/>
  <c r="AA102" i="104"/>
  <c r="AB156" i="19" s="1"/>
  <c r="AB791" i="19" s="1"/>
  <c r="AB54" i="103"/>
  <c r="AC50" i="103"/>
  <c r="AA55" i="103"/>
  <c r="Y102" i="103"/>
  <c r="Z140" i="19" s="1"/>
  <c r="Z775" i="19" s="1"/>
  <c r="Y105" i="103"/>
  <c r="Z143" i="19" s="1"/>
  <c r="Z778" i="19" s="1"/>
  <c r="Y106" i="103"/>
  <c r="Z144" i="19" s="1"/>
  <c r="Z779" i="19" s="1"/>
  <c r="Y103" i="103"/>
  <c r="Z141" i="19" s="1"/>
  <c r="Z776" i="19" s="1"/>
  <c r="Y104" i="103"/>
  <c r="Z142" i="19" s="1"/>
  <c r="Z777" i="19" s="1"/>
  <c r="AB54" i="102"/>
  <c r="AC50" i="102"/>
  <c r="AA55" i="102"/>
  <c r="AA103" i="101"/>
  <c r="AA124" i="19" s="1"/>
  <c r="AA759" i="19" s="1"/>
  <c r="AA106" i="101"/>
  <c r="AA127" i="19" s="1"/>
  <c r="AA762" i="19" s="1"/>
  <c r="AA102" i="101"/>
  <c r="AA123" i="19" s="1"/>
  <c r="AA758" i="19" s="1"/>
  <c r="AA105" i="101"/>
  <c r="AA126" i="19" s="1"/>
  <c r="AA761" i="19" s="1"/>
  <c r="AA104" i="101"/>
  <c r="AA125" i="19" s="1"/>
  <c r="AA760" i="19" s="1"/>
  <c r="AC54" i="101"/>
  <c r="AB55" i="101"/>
  <c r="AC54" i="100"/>
  <c r="AB55" i="100"/>
  <c r="AC54" i="99"/>
  <c r="AB55" i="99"/>
  <c r="AA104" i="99"/>
  <c r="AA109" i="19" s="1"/>
  <c r="AA744" i="19" s="1"/>
  <c r="AA102" i="99"/>
  <c r="AA107" i="19" s="1"/>
  <c r="AA742" i="19" s="1"/>
  <c r="AA105" i="99"/>
  <c r="AA110" i="19" s="1"/>
  <c r="AA745" i="19" s="1"/>
  <c r="AA106" i="99"/>
  <c r="AA111" i="19" s="1"/>
  <c r="AA746" i="19" s="1"/>
  <c r="AA103" i="99"/>
  <c r="AA108" i="19" s="1"/>
  <c r="AA743" i="19" s="1"/>
  <c r="AB101" i="98"/>
  <c r="AB98" i="19" s="1"/>
  <c r="AB733" i="19" s="1"/>
  <c r="AC69" i="98"/>
  <c r="AC68" i="98" s="1"/>
  <c r="AC54" i="97"/>
  <c r="AB55" i="97"/>
  <c r="AA105" i="97"/>
  <c r="AA94" i="19" s="1"/>
  <c r="AA729" i="19" s="1"/>
  <c r="AA106" i="97"/>
  <c r="AA95" i="19" s="1"/>
  <c r="AA730" i="19" s="1"/>
  <c r="AA103" i="97"/>
  <c r="AA92" i="19" s="1"/>
  <c r="AA727" i="19" s="1"/>
  <c r="AA104" i="97"/>
  <c r="AA93" i="19" s="1"/>
  <c r="AA728" i="19" s="1"/>
  <c r="AA102" i="97"/>
  <c r="AA91" i="19" s="1"/>
  <c r="AA726" i="19" s="1"/>
  <c r="Z69" i="96"/>
  <c r="Z68" i="96" s="1"/>
  <c r="AA55" i="96"/>
  <c r="AB54" i="96"/>
  <c r="AC50" i="96"/>
  <c r="Y103" i="95"/>
  <c r="Y76" i="19" s="1"/>
  <c r="Y711" i="19" s="1"/>
  <c r="Y104" i="95"/>
  <c r="Y77" i="19" s="1"/>
  <c r="Y712" i="19" s="1"/>
  <c r="Y102" i="95"/>
  <c r="Y75" i="19" s="1"/>
  <c r="Y710" i="19" s="1"/>
  <c r="Y105" i="95"/>
  <c r="Y78" i="19" s="1"/>
  <c r="Y713" i="19" s="1"/>
  <c r="Y106" i="95"/>
  <c r="Y79" i="19" s="1"/>
  <c r="Y714" i="19" s="1"/>
  <c r="AB54" i="95"/>
  <c r="AC50" i="95"/>
  <c r="AA55" i="95"/>
  <c r="Y101" i="94"/>
  <c r="Y66" i="19" s="1"/>
  <c r="AB54" i="94"/>
  <c r="AC50" i="94"/>
  <c r="AA55" i="94"/>
  <c r="Y102" i="93"/>
  <c r="Y59" i="19" s="1"/>
  <c r="Y694" i="19" s="1"/>
  <c r="Y105" i="93"/>
  <c r="Y62" i="19" s="1"/>
  <c r="Y697" i="19" s="1"/>
  <c r="Y103" i="93"/>
  <c r="Y60" i="19" s="1"/>
  <c r="Y695" i="19" s="1"/>
  <c r="Y106" i="93"/>
  <c r="Y63" i="19" s="1"/>
  <c r="Y698" i="19" s="1"/>
  <c r="Y104" i="93"/>
  <c r="Y61" i="19" s="1"/>
  <c r="Y696" i="19" s="1"/>
  <c r="AB54" i="93"/>
  <c r="AC50" i="93"/>
  <c r="AA55" i="93"/>
  <c r="E91" i="92"/>
  <c r="E80" i="92" s="1"/>
  <c r="E81" i="92" s="1"/>
  <c r="S101" i="92"/>
  <c r="S50" i="19" s="1"/>
  <c r="D104" i="92"/>
  <c r="D53" i="19" s="1"/>
  <c r="D103" i="92"/>
  <c r="D52" i="19" s="1"/>
  <c r="D105" i="92"/>
  <c r="D54" i="19" s="1"/>
  <c r="D106" i="92"/>
  <c r="D55" i="19" s="1"/>
  <c r="D84" i="92"/>
  <c r="D102" i="92"/>
  <c r="D51" i="19" s="1"/>
  <c r="R101" i="92"/>
  <c r="R50" i="19" s="1"/>
  <c r="Y101" i="92"/>
  <c r="Y50" i="19" s="1"/>
  <c r="AC50" i="92"/>
  <c r="AB54" i="92"/>
  <c r="AA55" i="92"/>
  <c r="W50" i="89"/>
  <c r="AC58" i="122" l="1"/>
  <c r="AC54" i="122"/>
  <c r="AC55" i="122" s="1"/>
  <c r="AC57" i="122"/>
  <c r="AA287" i="19"/>
  <c r="AA922" i="19" s="1"/>
  <c r="AA295" i="19"/>
  <c r="AA930" i="19" s="1"/>
  <c r="AA286" i="19"/>
  <c r="AA921" i="19" s="1"/>
  <c r="AA294" i="19"/>
  <c r="AA929" i="19" s="1"/>
  <c r="AA285" i="19"/>
  <c r="AA920" i="19" s="1"/>
  <c r="AA293" i="19"/>
  <c r="AA928" i="19" s="1"/>
  <c r="AA288" i="19"/>
  <c r="AA923" i="19" s="1"/>
  <c r="AA296" i="19"/>
  <c r="AA931" i="19" s="1"/>
  <c r="AA289" i="19"/>
  <c r="AA924" i="19" s="1"/>
  <c r="AA297" i="19"/>
  <c r="AA932" i="19" s="1"/>
  <c r="F284" i="19"/>
  <c r="F919" i="19" s="1"/>
  <c r="F292" i="19"/>
  <c r="F927" i="19" s="1"/>
  <c r="AA270" i="19"/>
  <c r="AA905" i="19" s="1"/>
  <c r="AA278" i="19"/>
  <c r="AA913" i="19" s="1"/>
  <c r="AA272" i="19"/>
  <c r="AA907" i="19" s="1"/>
  <c r="AA280" i="19"/>
  <c r="AA915" i="19" s="1"/>
  <c r="AA273" i="19"/>
  <c r="AA908" i="19" s="1"/>
  <c r="AA281" i="19"/>
  <c r="AA916" i="19" s="1"/>
  <c r="AA269" i="19"/>
  <c r="AA904" i="19" s="1"/>
  <c r="AA277" i="19"/>
  <c r="AA912" i="19" s="1"/>
  <c r="AA271" i="19"/>
  <c r="AA906" i="19" s="1"/>
  <c r="AA279" i="19"/>
  <c r="AA914" i="19" s="1"/>
  <c r="F268" i="19"/>
  <c r="F903" i="19" s="1"/>
  <c r="F276" i="19"/>
  <c r="F911" i="19" s="1"/>
  <c r="AA256" i="19"/>
  <c r="AA891" i="19" s="1"/>
  <c r="AA264" i="19"/>
  <c r="AA899" i="19" s="1"/>
  <c r="AA257" i="19"/>
  <c r="AA892" i="19" s="1"/>
  <c r="AA265" i="19"/>
  <c r="AA900" i="19" s="1"/>
  <c r="AA255" i="19"/>
  <c r="AA890" i="19" s="1"/>
  <c r="AA263" i="19"/>
  <c r="AA898" i="19" s="1"/>
  <c r="AA253" i="19"/>
  <c r="AA888" i="19" s="1"/>
  <c r="AA261" i="19"/>
  <c r="AA896" i="19" s="1"/>
  <c r="AA254" i="19"/>
  <c r="AA889" i="19" s="1"/>
  <c r="AA262" i="19"/>
  <c r="AA897" i="19" s="1"/>
  <c r="F252" i="19"/>
  <c r="F887" i="19" s="1"/>
  <c r="F260" i="19"/>
  <c r="F895" i="19" s="1"/>
  <c r="AA238" i="19"/>
  <c r="AA873" i="19" s="1"/>
  <c r="AA246" i="19"/>
  <c r="AA881" i="19" s="1"/>
  <c r="AA240" i="19"/>
  <c r="AA875" i="19" s="1"/>
  <c r="AA248" i="19"/>
  <c r="AA883" i="19" s="1"/>
  <c r="AA241" i="19"/>
  <c r="AA876" i="19" s="1"/>
  <c r="AA249" i="19"/>
  <c r="AA884" i="19" s="1"/>
  <c r="AA237" i="19"/>
  <c r="AA872" i="19" s="1"/>
  <c r="AA245" i="19"/>
  <c r="AA880" i="19" s="1"/>
  <c r="AA239" i="19"/>
  <c r="AA874" i="19" s="1"/>
  <c r="AA247" i="19"/>
  <c r="AA882" i="19" s="1"/>
  <c r="F236" i="19"/>
  <c r="F871" i="19" s="1"/>
  <c r="F244" i="19"/>
  <c r="F879" i="19" s="1"/>
  <c r="E139" i="19"/>
  <c r="E774" i="19" s="1"/>
  <c r="K83" i="137"/>
  <c r="K101" i="137" s="1"/>
  <c r="E93" i="127"/>
  <c r="F89" i="127" s="1"/>
  <c r="F92" i="127" s="1"/>
  <c r="L92" i="137"/>
  <c r="AB103" i="156"/>
  <c r="AG561" i="19" s="1"/>
  <c r="AG1196" i="19" s="1"/>
  <c r="E93" i="155"/>
  <c r="F89" i="155" s="1"/>
  <c r="F92" i="155" s="1"/>
  <c r="E93" i="117"/>
  <c r="F89" i="117" s="1"/>
  <c r="F92" i="117" s="1"/>
  <c r="E93" i="95"/>
  <c r="F89" i="95" s="1"/>
  <c r="F92" i="95" s="1"/>
  <c r="AB102" i="144"/>
  <c r="AF463" i="19" s="1"/>
  <c r="AF1098" i="19" s="1"/>
  <c r="E93" i="154"/>
  <c r="F89" i="154" s="1"/>
  <c r="F92" i="154" s="1"/>
  <c r="E93" i="118"/>
  <c r="F89" i="118" s="1"/>
  <c r="F92" i="118" s="1"/>
  <c r="E93" i="116"/>
  <c r="F89" i="116" s="1"/>
  <c r="F92" i="116" s="1"/>
  <c r="E93" i="145"/>
  <c r="F89" i="145" s="1"/>
  <c r="F92" i="145" s="1"/>
  <c r="AB106" i="158"/>
  <c r="AG580" i="19" s="1"/>
  <c r="AG1215" i="19" s="1"/>
  <c r="AB104" i="158"/>
  <c r="AG578" i="19" s="1"/>
  <c r="AG1213" i="19" s="1"/>
  <c r="E93" i="143"/>
  <c r="F89" i="143" s="1"/>
  <c r="F92" i="143" s="1"/>
  <c r="E93" i="130"/>
  <c r="F89" i="130" s="1"/>
  <c r="F92" i="130" s="1"/>
  <c r="AB105" i="158"/>
  <c r="AG579" i="19" s="1"/>
  <c r="AG1214" i="19" s="1"/>
  <c r="AB106" i="156"/>
  <c r="AG564" i="19" s="1"/>
  <c r="AG1199" i="19" s="1"/>
  <c r="AB102" i="156"/>
  <c r="AG560" i="19" s="1"/>
  <c r="AG1195" i="19" s="1"/>
  <c r="AB105" i="156"/>
  <c r="AG563" i="19" s="1"/>
  <c r="AG1198" i="19" s="1"/>
  <c r="AB103" i="148"/>
  <c r="AF496" i="19" s="1"/>
  <c r="AF1131" i="19" s="1"/>
  <c r="AB102" i="148"/>
  <c r="AF495" i="19" s="1"/>
  <c r="AF1130" i="19" s="1"/>
  <c r="E93" i="103"/>
  <c r="F89" i="103" s="1"/>
  <c r="F92" i="103" s="1"/>
  <c r="E93" i="140"/>
  <c r="F89" i="140" s="1"/>
  <c r="F92" i="140" s="1"/>
  <c r="F66" i="140" s="1"/>
  <c r="AB105" i="144"/>
  <c r="AF466" i="19" s="1"/>
  <c r="AF1101" i="19" s="1"/>
  <c r="E93" i="119"/>
  <c r="F89" i="119" s="1"/>
  <c r="F92" i="119" s="1"/>
  <c r="AB106" i="144"/>
  <c r="AF467" i="19" s="1"/>
  <c r="AF1102" i="19" s="1"/>
  <c r="AB104" i="144"/>
  <c r="AF465" i="19" s="1"/>
  <c r="AF1100" i="19" s="1"/>
  <c r="AB103" i="158"/>
  <c r="AG577" i="19" s="1"/>
  <c r="AG1212" i="19" s="1"/>
  <c r="AB104" i="148"/>
  <c r="AF497" i="19" s="1"/>
  <c r="AF1132" i="19" s="1"/>
  <c r="AB105" i="148"/>
  <c r="AF498" i="19" s="1"/>
  <c r="AF1133" i="19" s="1"/>
  <c r="AC58" i="92"/>
  <c r="AC57" i="92"/>
  <c r="AC58" i="108"/>
  <c r="AC57" i="108"/>
  <c r="W58" i="89"/>
  <c r="W57" i="89"/>
  <c r="AC58" i="96"/>
  <c r="AC57" i="96"/>
  <c r="AC58" i="107"/>
  <c r="AC57" i="107"/>
  <c r="AC58" i="111"/>
  <c r="AC57" i="111"/>
  <c r="AC58" i="125"/>
  <c r="AC57" i="125"/>
  <c r="AC58" i="127"/>
  <c r="AC57" i="127"/>
  <c r="AC58" i="129"/>
  <c r="AC57" i="129"/>
  <c r="AC58" i="147"/>
  <c r="AC57" i="147"/>
  <c r="AC58" i="153"/>
  <c r="AC57" i="153"/>
  <c r="AC58" i="154"/>
  <c r="AC57" i="154"/>
  <c r="AC58" i="157"/>
  <c r="AC57" i="157"/>
  <c r="AC58" i="159"/>
  <c r="AC57" i="159"/>
  <c r="AC58" i="161"/>
  <c r="AC57" i="161"/>
  <c r="F80" i="100"/>
  <c r="F81" i="100" s="1"/>
  <c r="F93" i="100"/>
  <c r="G89" i="100" s="1"/>
  <c r="F66" i="148"/>
  <c r="F91" i="148"/>
  <c r="F66" i="102"/>
  <c r="F91" i="102"/>
  <c r="E80" i="96"/>
  <c r="E81" i="96" s="1"/>
  <c r="E93" i="96"/>
  <c r="F89" i="96" s="1"/>
  <c r="F80" i="109"/>
  <c r="F81" i="109" s="1"/>
  <c r="F93" i="109"/>
  <c r="G89" i="109" s="1"/>
  <c r="E80" i="153"/>
  <c r="E81" i="153" s="1"/>
  <c r="E93" i="153"/>
  <c r="F89" i="153" s="1"/>
  <c r="F66" i="113"/>
  <c r="F91" i="113"/>
  <c r="F66" i="108"/>
  <c r="F91" i="108"/>
  <c r="E80" i="131"/>
  <c r="E81" i="131" s="1"/>
  <c r="E93" i="131"/>
  <c r="F89" i="131" s="1"/>
  <c r="E80" i="141"/>
  <c r="E81" i="141" s="1"/>
  <c r="E93" i="141"/>
  <c r="F89" i="141" s="1"/>
  <c r="F80" i="123"/>
  <c r="F81" i="123" s="1"/>
  <c r="F93" i="123"/>
  <c r="G89" i="123" s="1"/>
  <c r="E80" i="111"/>
  <c r="E81" i="111" s="1"/>
  <c r="E93" i="111"/>
  <c r="F89" i="111" s="1"/>
  <c r="AC58" i="158"/>
  <c r="AC57" i="158"/>
  <c r="AC54" i="158"/>
  <c r="AC55" i="158" s="1"/>
  <c r="AC102" i="158" s="1"/>
  <c r="F66" i="158"/>
  <c r="F91" i="158"/>
  <c r="F92" i="147"/>
  <c r="AC58" i="156"/>
  <c r="AC57" i="156"/>
  <c r="AC54" i="156"/>
  <c r="AC55" i="156" s="1"/>
  <c r="AC104" i="156" s="1"/>
  <c r="AC58" i="112"/>
  <c r="AC57" i="112"/>
  <c r="AC58" i="93"/>
  <c r="AC57" i="93"/>
  <c r="AC58" i="94"/>
  <c r="AC57" i="94"/>
  <c r="AC58" i="95"/>
  <c r="AC57" i="95"/>
  <c r="AC58" i="106"/>
  <c r="AC57" i="106"/>
  <c r="AC58" i="139"/>
  <c r="AC57" i="139"/>
  <c r="AC58" i="141"/>
  <c r="AC57" i="141"/>
  <c r="AC58" i="145"/>
  <c r="AC57" i="145"/>
  <c r="AC58" i="163"/>
  <c r="AC57" i="163"/>
  <c r="AB106" i="162"/>
  <c r="AG612" i="19" s="1"/>
  <c r="AG1247" i="19" s="1"/>
  <c r="AB105" i="162"/>
  <c r="AG611" i="19" s="1"/>
  <c r="AG1246" i="19" s="1"/>
  <c r="AB104" i="162"/>
  <c r="AG610" i="19" s="1"/>
  <c r="AG1245" i="19" s="1"/>
  <c r="AB103" i="162"/>
  <c r="AG609" i="19" s="1"/>
  <c r="AG1244" i="19" s="1"/>
  <c r="AB102" i="162"/>
  <c r="AG608" i="19" s="1"/>
  <c r="AG1243" i="19" s="1"/>
  <c r="E80" i="132"/>
  <c r="E81" i="132" s="1"/>
  <c r="E93" i="132"/>
  <c r="F89" i="132" s="1"/>
  <c r="F66" i="105"/>
  <c r="F91" i="105"/>
  <c r="F80" i="139"/>
  <c r="F81" i="139" s="1"/>
  <c r="F93" i="139"/>
  <c r="G89" i="139" s="1"/>
  <c r="E80" i="128"/>
  <c r="E81" i="128" s="1"/>
  <c r="E93" i="128"/>
  <c r="F89" i="128" s="1"/>
  <c r="E80" i="115"/>
  <c r="E81" i="115" s="1"/>
  <c r="E93" i="115"/>
  <c r="F89" i="115" s="1"/>
  <c r="AC58" i="121"/>
  <c r="AC57" i="121"/>
  <c r="AC54" i="121"/>
  <c r="AC55" i="121" s="1"/>
  <c r="E80" i="152"/>
  <c r="E81" i="152" s="1"/>
  <c r="E93" i="152"/>
  <c r="F89" i="152" s="1"/>
  <c r="E80" i="144"/>
  <c r="E81" i="144" s="1"/>
  <c r="E93" i="144"/>
  <c r="F89" i="144" s="1"/>
  <c r="E80" i="157"/>
  <c r="E81" i="157" s="1"/>
  <c r="E93" i="157"/>
  <c r="F89" i="157" s="1"/>
  <c r="F80" i="106"/>
  <c r="F81" i="106" s="1"/>
  <c r="F93" i="106"/>
  <c r="G89" i="106" s="1"/>
  <c r="F80" i="99"/>
  <c r="F81" i="99" s="1"/>
  <c r="F93" i="99"/>
  <c r="G89" i="99" s="1"/>
  <c r="AC58" i="102"/>
  <c r="AC57" i="102"/>
  <c r="AC58" i="103"/>
  <c r="AC57" i="103"/>
  <c r="AC58" i="113"/>
  <c r="AC57" i="113"/>
  <c r="AC58" i="116"/>
  <c r="AC57" i="116"/>
  <c r="AC58" i="123"/>
  <c r="AC57" i="123"/>
  <c r="AC58" i="124"/>
  <c r="AC57" i="124"/>
  <c r="AC58" i="130"/>
  <c r="AC57" i="130"/>
  <c r="AC58" i="133"/>
  <c r="AC57" i="133"/>
  <c r="AC58" i="134"/>
  <c r="AC57" i="134"/>
  <c r="AC58" i="136"/>
  <c r="AC57" i="136"/>
  <c r="AC58" i="149"/>
  <c r="AC57" i="149"/>
  <c r="AC58" i="151"/>
  <c r="AC57" i="151"/>
  <c r="E80" i="142"/>
  <c r="E81" i="142" s="1"/>
  <c r="E93" i="142"/>
  <c r="F89" i="142" s="1"/>
  <c r="F66" i="160"/>
  <c r="F91" i="160"/>
  <c r="E80" i="114"/>
  <c r="E81" i="114" s="1"/>
  <c r="E93" i="114"/>
  <c r="F89" i="114" s="1"/>
  <c r="F66" i="149"/>
  <c r="F91" i="149"/>
  <c r="E80" i="110"/>
  <c r="E81" i="110" s="1"/>
  <c r="E93" i="110"/>
  <c r="F89" i="110" s="1"/>
  <c r="AC58" i="162"/>
  <c r="AC57" i="162"/>
  <c r="AC54" i="162"/>
  <c r="AC55" i="162" s="1"/>
  <c r="F66" i="151"/>
  <c r="F91" i="151"/>
  <c r="AC58" i="148"/>
  <c r="AC57" i="148"/>
  <c r="AC54" i="148"/>
  <c r="AC55" i="148" s="1"/>
  <c r="AC106" i="148" s="1"/>
  <c r="F80" i="101"/>
  <c r="F81" i="101" s="1"/>
  <c r="F93" i="101"/>
  <c r="G89" i="101" s="1"/>
  <c r="F66" i="121"/>
  <c r="F91" i="121"/>
  <c r="F80" i="161"/>
  <c r="F81" i="161" s="1"/>
  <c r="F93" i="161"/>
  <c r="G89" i="161" s="1"/>
  <c r="E80" i="112"/>
  <c r="E81" i="112" s="1"/>
  <c r="E93" i="112"/>
  <c r="F89" i="112" s="1"/>
  <c r="F66" i="98"/>
  <c r="F91" i="98"/>
  <c r="F66" i="125"/>
  <c r="F91" i="125"/>
  <c r="AB102" i="121"/>
  <c r="AB103" i="121"/>
  <c r="AB104" i="121"/>
  <c r="AB106" i="121"/>
  <c r="AB105" i="121"/>
  <c r="F92" i="97"/>
  <c r="AC58" i="132"/>
  <c r="AC57" i="132"/>
  <c r="AC54" i="132"/>
  <c r="AC55" i="132" s="1"/>
  <c r="AC58" i="146"/>
  <c r="AC57" i="146"/>
  <c r="AC54" i="146"/>
  <c r="AC55" i="146" s="1"/>
  <c r="H80" i="94"/>
  <c r="H81" i="94" s="1"/>
  <c r="H93" i="94"/>
  <c r="I89" i="94" s="1"/>
  <c r="F66" i="163"/>
  <c r="F91" i="163"/>
  <c r="F66" i="135"/>
  <c r="F91" i="135"/>
  <c r="F92" i="122"/>
  <c r="AC58" i="109"/>
  <c r="AC57" i="109"/>
  <c r="AC58" i="115"/>
  <c r="AC57" i="115"/>
  <c r="AC58" i="119"/>
  <c r="AC57" i="119"/>
  <c r="AC58" i="120"/>
  <c r="AC57" i="120"/>
  <c r="AC58" i="128"/>
  <c r="AC57" i="128"/>
  <c r="AC58" i="137"/>
  <c r="AC57" i="137"/>
  <c r="AC58" i="143"/>
  <c r="AC57" i="143"/>
  <c r="AC58" i="150"/>
  <c r="AC57" i="150"/>
  <c r="E80" i="129"/>
  <c r="E81" i="129" s="1"/>
  <c r="E93" i="129"/>
  <c r="F89" i="129" s="1"/>
  <c r="F80" i="162"/>
  <c r="F81" i="162" s="1"/>
  <c r="F93" i="162"/>
  <c r="G89" i="162" s="1"/>
  <c r="E80" i="120"/>
  <c r="E81" i="120" s="1"/>
  <c r="E93" i="120"/>
  <c r="F89" i="120" s="1"/>
  <c r="F92" i="134"/>
  <c r="F80" i="126"/>
  <c r="F81" i="126" s="1"/>
  <c r="F93" i="126"/>
  <c r="G89" i="126" s="1"/>
  <c r="F66" i="133"/>
  <c r="F91" i="133"/>
  <c r="F66" i="107"/>
  <c r="F91" i="107"/>
  <c r="F92" i="146"/>
  <c r="E80" i="156"/>
  <c r="E81" i="156" s="1"/>
  <c r="E93" i="156"/>
  <c r="F89" i="156" s="1"/>
  <c r="F80" i="138"/>
  <c r="F81" i="138" s="1"/>
  <c r="F93" i="138"/>
  <c r="G89" i="138" s="1"/>
  <c r="F80" i="150"/>
  <c r="F81" i="150" s="1"/>
  <c r="F93" i="150"/>
  <c r="G89" i="150" s="1"/>
  <c r="H66" i="93"/>
  <c r="H91" i="93"/>
  <c r="F66" i="136"/>
  <c r="F91" i="136"/>
  <c r="AB103" i="146"/>
  <c r="AF480" i="19" s="1"/>
  <c r="AF1115" i="19" s="1"/>
  <c r="AB104" i="146"/>
  <c r="AF481" i="19" s="1"/>
  <c r="AF1116" i="19" s="1"/>
  <c r="AB106" i="146"/>
  <c r="AF483" i="19" s="1"/>
  <c r="AF1118" i="19" s="1"/>
  <c r="AB105" i="146"/>
  <c r="AF482" i="19" s="1"/>
  <c r="AF1117" i="19" s="1"/>
  <c r="AB102" i="146"/>
  <c r="AF479" i="19" s="1"/>
  <c r="AF1114" i="19" s="1"/>
  <c r="E80" i="104"/>
  <c r="E81" i="104" s="1"/>
  <c r="E93" i="104"/>
  <c r="F89" i="104" s="1"/>
  <c r="AC58" i="144"/>
  <c r="AC57" i="144"/>
  <c r="AC54" i="144"/>
  <c r="AC55" i="144" s="1"/>
  <c r="AC103" i="144" s="1"/>
  <c r="F66" i="159"/>
  <c r="F91" i="159"/>
  <c r="F80" i="124"/>
  <c r="F81" i="124" s="1"/>
  <c r="F93" i="124"/>
  <c r="G89" i="124" s="1"/>
  <c r="Z101" i="163"/>
  <c r="AE615" i="19" s="1"/>
  <c r="AE1250" i="19" s="1"/>
  <c r="Z101" i="159"/>
  <c r="AE583" i="19" s="1"/>
  <c r="AE1218" i="19" s="1"/>
  <c r="K101" i="159"/>
  <c r="P583" i="19" s="1"/>
  <c r="P1218" i="19" s="1"/>
  <c r="Z101" i="157"/>
  <c r="AE567" i="19" s="1"/>
  <c r="AE1202" i="19" s="1"/>
  <c r="K101" i="157"/>
  <c r="P567" i="19" s="1"/>
  <c r="P1202" i="19" s="1"/>
  <c r="AA101" i="155"/>
  <c r="AF551" i="19" s="1"/>
  <c r="AF1186" i="19" s="1"/>
  <c r="Z101" i="153"/>
  <c r="AE535" i="19" s="1"/>
  <c r="AE1170" i="19" s="1"/>
  <c r="K101" i="153"/>
  <c r="P535" i="19" s="1"/>
  <c r="P1170" i="19" s="1"/>
  <c r="AC54" i="163"/>
  <c r="AB55" i="163"/>
  <c r="AC54" i="161"/>
  <c r="AB55" i="161"/>
  <c r="AA69" i="161"/>
  <c r="AA68" i="161" s="1"/>
  <c r="AC55" i="160"/>
  <c r="AC54" i="159"/>
  <c r="AB55" i="159"/>
  <c r="AB104" i="160"/>
  <c r="AG594" i="19" s="1"/>
  <c r="AG1229" i="19" s="1"/>
  <c r="AB105" i="160"/>
  <c r="AG595" i="19" s="1"/>
  <c r="AG1230" i="19" s="1"/>
  <c r="AB102" i="160"/>
  <c r="AG592" i="19" s="1"/>
  <c r="AG1227" i="19" s="1"/>
  <c r="AB106" i="160"/>
  <c r="AG596" i="19" s="1"/>
  <c r="AG1231" i="19" s="1"/>
  <c r="AB103" i="160"/>
  <c r="AG593" i="19" s="1"/>
  <c r="AG1228" i="19" s="1"/>
  <c r="AA69" i="159"/>
  <c r="AA68" i="159" s="1"/>
  <c r="AC54" i="157"/>
  <c r="AA69" i="157"/>
  <c r="AA68" i="157" s="1"/>
  <c r="AB55" i="157"/>
  <c r="AC55" i="155"/>
  <c r="AB55" i="154"/>
  <c r="AC54" i="154"/>
  <c r="AA102" i="154"/>
  <c r="AF544" i="19" s="1"/>
  <c r="AF1179" i="19" s="1"/>
  <c r="AA105" i="154"/>
  <c r="AF547" i="19" s="1"/>
  <c r="AF1182" i="19" s="1"/>
  <c r="AA106" i="154"/>
  <c r="AF548" i="19" s="1"/>
  <c r="AF1183" i="19" s="1"/>
  <c r="AA103" i="154"/>
  <c r="AF545" i="19" s="1"/>
  <c r="AF1180" i="19" s="1"/>
  <c r="AA104" i="154"/>
  <c r="AF546" i="19" s="1"/>
  <c r="AF1181" i="19" s="1"/>
  <c r="AC54" i="153"/>
  <c r="AB55" i="153"/>
  <c r="Z101" i="151"/>
  <c r="AD518" i="19" s="1"/>
  <c r="AD1153" i="19" s="1"/>
  <c r="Z101" i="149"/>
  <c r="AD502" i="19" s="1"/>
  <c r="AD1137" i="19" s="1"/>
  <c r="K101" i="147"/>
  <c r="O486" i="19" s="1"/>
  <c r="O1121" i="19" s="1"/>
  <c r="Z101" i="145"/>
  <c r="AD470" i="19" s="1"/>
  <c r="AD1105" i="19" s="1"/>
  <c r="K101" i="145"/>
  <c r="O470" i="19" s="1"/>
  <c r="O1105" i="19" s="1"/>
  <c r="Z101" i="141"/>
  <c r="AD438" i="19" s="1"/>
  <c r="AD1073" i="19" s="1"/>
  <c r="AB103" i="152"/>
  <c r="AG529" i="19" s="1"/>
  <c r="AG1164" i="19" s="1"/>
  <c r="AB106" i="152"/>
  <c r="AG532" i="19" s="1"/>
  <c r="AG1167" i="19" s="1"/>
  <c r="AB104" i="152"/>
  <c r="AG530" i="19" s="1"/>
  <c r="AG1165" i="19" s="1"/>
  <c r="AB105" i="152"/>
  <c r="AG531" i="19" s="1"/>
  <c r="AG1166" i="19" s="1"/>
  <c r="AB102" i="152"/>
  <c r="AG528" i="19" s="1"/>
  <c r="AG1163" i="19" s="1"/>
  <c r="AC55" i="152"/>
  <c r="AC54" i="151"/>
  <c r="AB55" i="151"/>
  <c r="AC54" i="150"/>
  <c r="AA102" i="150"/>
  <c r="AE511" i="19" s="1"/>
  <c r="AE1146" i="19" s="1"/>
  <c r="AA105" i="150"/>
  <c r="AE514" i="19" s="1"/>
  <c r="AE1149" i="19" s="1"/>
  <c r="AA106" i="150"/>
  <c r="AE515" i="19" s="1"/>
  <c r="AE1150" i="19" s="1"/>
  <c r="AA103" i="150"/>
  <c r="AE512" i="19" s="1"/>
  <c r="AE1147" i="19" s="1"/>
  <c r="AA104" i="150"/>
  <c r="AE513" i="19" s="1"/>
  <c r="AE1148" i="19" s="1"/>
  <c r="AB55" i="150"/>
  <c r="AC54" i="149"/>
  <c r="AB55" i="149"/>
  <c r="AA69" i="149"/>
  <c r="AA68" i="149" s="1"/>
  <c r="AC54" i="147"/>
  <c r="AA69" i="147"/>
  <c r="AA68" i="147" s="1"/>
  <c r="AB55" i="147"/>
  <c r="AB55" i="145"/>
  <c r="AC54" i="145"/>
  <c r="AA69" i="145"/>
  <c r="AA68" i="145" s="1"/>
  <c r="AC54" i="143"/>
  <c r="AB55" i="143"/>
  <c r="AC55" i="142"/>
  <c r="AB102" i="142"/>
  <c r="AF447" i="19" s="1"/>
  <c r="AF1082" i="19" s="1"/>
  <c r="AB103" i="142"/>
  <c r="AF448" i="19" s="1"/>
  <c r="AF1083" i="19" s="1"/>
  <c r="AB106" i="142"/>
  <c r="AF451" i="19" s="1"/>
  <c r="AF1086" i="19" s="1"/>
  <c r="AB105" i="142"/>
  <c r="AF450" i="19" s="1"/>
  <c r="AF1085" i="19" s="1"/>
  <c r="AB104" i="142"/>
  <c r="AF449" i="19" s="1"/>
  <c r="AF1084" i="19" s="1"/>
  <c r="AC54" i="141"/>
  <c r="AB55" i="141"/>
  <c r="AC55" i="140"/>
  <c r="AA103" i="140"/>
  <c r="AE432" i="19" s="1"/>
  <c r="AE1067" i="19" s="1"/>
  <c r="AA104" i="140"/>
  <c r="AE433" i="19" s="1"/>
  <c r="AE1068" i="19" s="1"/>
  <c r="AA102" i="140"/>
  <c r="AE431" i="19" s="1"/>
  <c r="AE1066" i="19" s="1"/>
  <c r="AA105" i="140"/>
  <c r="AE434" i="19" s="1"/>
  <c r="AE1069" i="19" s="1"/>
  <c r="AA106" i="140"/>
  <c r="AE435" i="19" s="1"/>
  <c r="AE1070" i="19" s="1"/>
  <c r="Z101" i="139"/>
  <c r="AC421" i="19" s="1"/>
  <c r="AC1056" i="19" s="1"/>
  <c r="Z101" i="136"/>
  <c r="AC405" i="19" s="1"/>
  <c r="AC1040" i="19" s="1"/>
  <c r="AB101" i="132"/>
  <c r="AE373" i="19" s="1"/>
  <c r="AE1008" i="19" s="1"/>
  <c r="K101" i="132"/>
  <c r="N373" i="19" s="1"/>
  <c r="N1008" i="19" s="1"/>
  <c r="Z101" i="128"/>
  <c r="AC341" i="19" s="1"/>
  <c r="AC976" i="19" s="1"/>
  <c r="Z101" i="130"/>
  <c r="AC357" i="19" s="1"/>
  <c r="AC992" i="19" s="1"/>
  <c r="K101" i="130"/>
  <c r="N357" i="19" s="1"/>
  <c r="N992" i="19" s="1"/>
  <c r="AC54" i="139"/>
  <c r="AB55" i="139"/>
  <c r="AC55" i="138"/>
  <c r="AB104" i="138"/>
  <c r="AE416" i="19" s="1"/>
  <c r="AE1051" i="19" s="1"/>
  <c r="AB105" i="138"/>
  <c r="AE417" i="19" s="1"/>
  <c r="AE1052" i="19" s="1"/>
  <c r="AB102" i="138"/>
  <c r="AE414" i="19" s="1"/>
  <c r="AE1049" i="19" s="1"/>
  <c r="AB103" i="138"/>
  <c r="AE415" i="19" s="1"/>
  <c r="AE1050" i="19" s="1"/>
  <c r="AB106" i="138"/>
  <c r="AE418" i="19" s="1"/>
  <c r="AE1053" i="19" s="1"/>
  <c r="AC54" i="137"/>
  <c r="AA102" i="137"/>
  <c r="AA105" i="137"/>
  <c r="AA106" i="137"/>
  <c r="AA103" i="137"/>
  <c r="AA104" i="137"/>
  <c r="AB59" i="137"/>
  <c r="AB63" i="137" s="1"/>
  <c r="AB65" i="137" s="1"/>
  <c r="AB67" i="137" s="1"/>
  <c r="AB55" i="137"/>
  <c r="AA70" i="137"/>
  <c r="AA72" i="137" s="1"/>
  <c r="AA83" i="137" s="1"/>
  <c r="AA101" i="137" s="1"/>
  <c r="AA69" i="137"/>
  <c r="AA68" i="137" s="1"/>
  <c r="AC54" i="136"/>
  <c r="AB55" i="136"/>
  <c r="AA69" i="136"/>
  <c r="AA68" i="136" s="1"/>
  <c r="AB104" i="135"/>
  <c r="AE400" i="19" s="1"/>
  <c r="AE1035" i="19" s="1"/>
  <c r="AB105" i="135"/>
  <c r="AE401" i="19" s="1"/>
  <c r="AE1036" i="19" s="1"/>
  <c r="AB102" i="135"/>
  <c r="AE398" i="19" s="1"/>
  <c r="AE1033" i="19" s="1"/>
  <c r="AB103" i="135"/>
  <c r="AE399" i="19" s="1"/>
  <c r="AE1034" i="19" s="1"/>
  <c r="AB106" i="135"/>
  <c r="AE402" i="19" s="1"/>
  <c r="AE1037" i="19" s="1"/>
  <c r="AC55" i="135"/>
  <c r="AB55" i="134"/>
  <c r="AA69" i="134"/>
  <c r="AA68" i="134" s="1"/>
  <c r="AC54" i="134"/>
  <c r="AC54" i="133"/>
  <c r="AB55" i="133"/>
  <c r="AA103" i="133"/>
  <c r="AD383" i="19" s="1"/>
  <c r="AD1018" i="19" s="1"/>
  <c r="AA104" i="133"/>
  <c r="AD384" i="19" s="1"/>
  <c r="AD1019" i="19" s="1"/>
  <c r="AA102" i="133"/>
  <c r="AD382" i="19" s="1"/>
  <c r="AD1017" i="19" s="1"/>
  <c r="AA105" i="133"/>
  <c r="AD385" i="19" s="1"/>
  <c r="AD1020" i="19" s="1"/>
  <c r="AA106" i="133"/>
  <c r="AD386" i="19" s="1"/>
  <c r="AD1021" i="19" s="1"/>
  <c r="AC69" i="132"/>
  <c r="AC68" i="132" s="1"/>
  <c r="AC55" i="131"/>
  <c r="AB104" i="131"/>
  <c r="AE368" i="19" s="1"/>
  <c r="AE1003" i="19" s="1"/>
  <c r="AB105" i="131"/>
  <c r="AE369" i="19" s="1"/>
  <c r="AE1004" i="19" s="1"/>
  <c r="AB102" i="131"/>
  <c r="AE366" i="19" s="1"/>
  <c r="AE1001" i="19" s="1"/>
  <c r="AB103" i="131"/>
  <c r="AE367" i="19" s="1"/>
  <c r="AE1002" i="19" s="1"/>
  <c r="AB106" i="131"/>
  <c r="AE370" i="19" s="1"/>
  <c r="AE1005" i="19" s="1"/>
  <c r="AB55" i="130"/>
  <c r="AC54" i="130"/>
  <c r="AC54" i="129"/>
  <c r="AA105" i="129"/>
  <c r="AD353" i="19" s="1"/>
  <c r="AD988" i="19" s="1"/>
  <c r="AA106" i="129"/>
  <c r="AD354" i="19" s="1"/>
  <c r="AD989" i="19" s="1"/>
  <c r="AA103" i="129"/>
  <c r="AD351" i="19" s="1"/>
  <c r="AD986" i="19" s="1"/>
  <c r="AA104" i="129"/>
  <c r="AD352" i="19" s="1"/>
  <c r="AD987" i="19" s="1"/>
  <c r="AA102" i="129"/>
  <c r="AD350" i="19" s="1"/>
  <c r="AD985" i="19" s="1"/>
  <c r="AB55" i="129"/>
  <c r="AC54" i="128"/>
  <c r="AB55" i="128"/>
  <c r="Z101" i="124"/>
  <c r="AB308" i="19" s="1"/>
  <c r="AB943" i="19" s="1"/>
  <c r="K101" i="124"/>
  <c r="M308" i="19" s="1"/>
  <c r="M943" i="19" s="1"/>
  <c r="AB101" i="122"/>
  <c r="K101" i="122"/>
  <c r="Z101" i="120"/>
  <c r="K101" i="120"/>
  <c r="AA101" i="118"/>
  <c r="Z101" i="116"/>
  <c r="AA102" i="127"/>
  <c r="AD334" i="19" s="1"/>
  <c r="AD969" i="19" s="1"/>
  <c r="AA105" i="127"/>
  <c r="AD337" i="19" s="1"/>
  <c r="AD972" i="19" s="1"/>
  <c r="AA106" i="127"/>
  <c r="AD338" i="19" s="1"/>
  <c r="AD973" i="19" s="1"/>
  <c r="AA103" i="127"/>
  <c r="AD335" i="19" s="1"/>
  <c r="AD970" i="19" s="1"/>
  <c r="AA104" i="127"/>
  <c r="AD336" i="19" s="1"/>
  <c r="AD971" i="19" s="1"/>
  <c r="AC54" i="127"/>
  <c r="AB55" i="127"/>
  <c r="AC55" i="126"/>
  <c r="AC54" i="125"/>
  <c r="AB55" i="125"/>
  <c r="AA103" i="125"/>
  <c r="AC318" i="19" s="1"/>
  <c r="AC953" i="19" s="1"/>
  <c r="AA104" i="125"/>
  <c r="AC319" i="19" s="1"/>
  <c r="AC954" i="19" s="1"/>
  <c r="AA102" i="125"/>
  <c r="AC317" i="19" s="1"/>
  <c r="AC952" i="19" s="1"/>
  <c r="AA105" i="125"/>
  <c r="AC320" i="19" s="1"/>
  <c r="AC955" i="19" s="1"/>
  <c r="AA106" i="125"/>
  <c r="AC321" i="19" s="1"/>
  <c r="AC956" i="19" s="1"/>
  <c r="AB55" i="124"/>
  <c r="AA69" i="124"/>
  <c r="AA68" i="124" s="1"/>
  <c r="AC54" i="124"/>
  <c r="AC54" i="123"/>
  <c r="AA104" i="123"/>
  <c r="AA102" i="123"/>
  <c r="AA105" i="123"/>
  <c r="AA106" i="123"/>
  <c r="AA103" i="123"/>
  <c r="AB55" i="123"/>
  <c r="AC69" i="122"/>
  <c r="AC68" i="122" s="1"/>
  <c r="AC54" i="120"/>
  <c r="AB55" i="120"/>
  <c r="AA69" i="120"/>
  <c r="AA68" i="120" s="1"/>
  <c r="AA103" i="119"/>
  <c r="AA104" i="119"/>
  <c r="AA106" i="119"/>
  <c r="AA102" i="119"/>
  <c r="AA105" i="119"/>
  <c r="AC54" i="119"/>
  <c r="AB55" i="119"/>
  <c r="AC55" i="118"/>
  <c r="AB102" i="117"/>
  <c r="AB103" i="117"/>
  <c r="AB106" i="117"/>
  <c r="AB104" i="117"/>
  <c r="AB105" i="117"/>
  <c r="AC55" i="117"/>
  <c r="AC54" i="116"/>
  <c r="AB55" i="116"/>
  <c r="AC54" i="115"/>
  <c r="AB55" i="115"/>
  <c r="Z105" i="115"/>
  <c r="AB304" i="19" s="1"/>
  <c r="AB939" i="19" s="1"/>
  <c r="Z102" i="115"/>
  <c r="AB301" i="19" s="1"/>
  <c r="AB936" i="19" s="1"/>
  <c r="Z103" i="115"/>
  <c r="AB302" i="19" s="1"/>
  <c r="AB937" i="19" s="1"/>
  <c r="Z106" i="115"/>
  <c r="AB305" i="19" s="1"/>
  <c r="AB940" i="19" s="1"/>
  <c r="Z104" i="115"/>
  <c r="AB303" i="19" s="1"/>
  <c r="AB938" i="19" s="1"/>
  <c r="Z101" i="109"/>
  <c r="AA227" i="19" s="1"/>
  <c r="AA862" i="19" s="1"/>
  <c r="K101" i="109"/>
  <c r="L227" i="19" s="1"/>
  <c r="L862" i="19" s="1"/>
  <c r="Z101" i="107"/>
  <c r="AA211" i="19" s="1"/>
  <c r="AA846" i="19" s="1"/>
  <c r="Z101" i="113"/>
  <c r="AA195" i="19" s="1"/>
  <c r="AA830" i="19" s="1"/>
  <c r="Z101" i="112"/>
  <c r="AA163" i="19" s="1"/>
  <c r="AA798" i="19" s="1"/>
  <c r="AA101" i="110"/>
  <c r="AB147" i="19" s="1"/>
  <c r="AB782" i="19" s="1"/>
  <c r="AB104" i="114"/>
  <c r="AC174" i="19" s="1"/>
  <c r="AC809" i="19" s="1"/>
  <c r="AB105" i="114"/>
  <c r="AC175" i="19" s="1"/>
  <c r="AC810" i="19" s="1"/>
  <c r="AB102" i="114"/>
  <c r="AC172" i="19" s="1"/>
  <c r="AC807" i="19" s="1"/>
  <c r="AB103" i="114"/>
  <c r="AC173" i="19" s="1"/>
  <c r="AC808" i="19" s="1"/>
  <c r="AB106" i="114"/>
  <c r="AC176" i="19" s="1"/>
  <c r="AC811" i="19" s="1"/>
  <c r="AC55" i="114"/>
  <c r="AC54" i="113"/>
  <c r="AA69" i="113"/>
  <c r="AA68" i="113" s="1"/>
  <c r="AB55" i="113"/>
  <c r="AC54" i="112"/>
  <c r="AB55" i="112"/>
  <c r="AC54" i="111"/>
  <c r="AB55" i="111"/>
  <c r="AA69" i="111"/>
  <c r="AA68" i="111" s="1"/>
  <c r="AC55" i="110"/>
  <c r="AC54" i="109"/>
  <c r="AB55" i="109"/>
  <c r="AC54" i="108"/>
  <c r="AB55" i="108"/>
  <c r="AA105" i="108"/>
  <c r="AB223" i="19" s="1"/>
  <c r="AB858" i="19" s="1"/>
  <c r="AA106" i="108"/>
  <c r="AB224" i="19" s="1"/>
  <c r="AB859" i="19" s="1"/>
  <c r="AA102" i="108"/>
  <c r="AB220" i="19" s="1"/>
  <c r="AB855" i="19" s="1"/>
  <c r="AA103" i="108"/>
  <c r="AB221" i="19" s="1"/>
  <c r="AB856" i="19" s="1"/>
  <c r="AA104" i="108"/>
  <c r="AB222" i="19" s="1"/>
  <c r="AB857" i="19" s="1"/>
  <c r="AA69" i="107"/>
  <c r="AA68" i="107" s="1"/>
  <c r="AC54" i="107"/>
  <c r="AB55" i="107"/>
  <c r="AB55" i="106"/>
  <c r="AC54" i="106"/>
  <c r="AA105" i="106"/>
  <c r="AB207" i="19" s="1"/>
  <c r="AB842" i="19" s="1"/>
  <c r="AA106" i="106"/>
  <c r="AB208" i="19" s="1"/>
  <c r="AB843" i="19" s="1"/>
  <c r="AA103" i="106"/>
  <c r="AB205" i="19" s="1"/>
  <c r="AB840" i="19" s="1"/>
  <c r="AA104" i="106"/>
  <c r="AB206" i="19" s="1"/>
  <c r="AB841" i="19" s="1"/>
  <c r="AA102" i="106"/>
  <c r="AB204" i="19" s="1"/>
  <c r="AB839" i="19" s="1"/>
  <c r="AB104" i="105"/>
  <c r="AC190" i="19" s="1"/>
  <c r="AC825" i="19" s="1"/>
  <c r="AB105" i="105"/>
  <c r="AC191" i="19" s="1"/>
  <c r="AC826" i="19" s="1"/>
  <c r="AB102" i="105"/>
  <c r="AC188" i="19" s="1"/>
  <c r="AC823" i="19" s="1"/>
  <c r="AB103" i="105"/>
  <c r="AC189" i="19" s="1"/>
  <c r="AC824" i="19" s="1"/>
  <c r="AB106" i="105"/>
  <c r="AC192" i="19" s="1"/>
  <c r="AC827" i="19" s="1"/>
  <c r="AC55" i="105"/>
  <c r="AB104" i="104"/>
  <c r="AC158" i="19" s="1"/>
  <c r="AC793" i="19" s="1"/>
  <c r="AB105" i="104"/>
  <c r="AC159" i="19" s="1"/>
  <c r="AC794" i="19" s="1"/>
  <c r="AB102" i="104"/>
  <c r="AC156" i="19" s="1"/>
  <c r="AC791" i="19" s="1"/>
  <c r="AB103" i="104"/>
  <c r="AC157" i="19" s="1"/>
  <c r="AC792" i="19" s="1"/>
  <c r="AB106" i="104"/>
  <c r="AC160" i="19" s="1"/>
  <c r="AC795" i="19" s="1"/>
  <c r="AC55" i="104"/>
  <c r="Z106" i="103"/>
  <c r="AA144" i="19" s="1"/>
  <c r="AA779" i="19" s="1"/>
  <c r="Z104" i="103"/>
  <c r="AA142" i="19" s="1"/>
  <c r="AA777" i="19" s="1"/>
  <c r="Z105" i="103"/>
  <c r="AA143" i="19" s="1"/>
  <c r="AA778" i="19" s="1"/>
  <c r="Z102" i="103"/>
  <c r="AA140" i="19" s="1"/>
  <c r="AA775" i="19" s="1"/>
  <c r="Z103" i="103"/>
  <c r="AA141" i="19" s="1"/>
  <c r="AA776" i="19" s="1"/>
  <c r="AC54" i="103"/>
  <c r="AB55" i="103"/>
  <c r="K103" i="103"/>
  <c r="L141" i="19" s="1"/>
  <c r="L776" i="19" s="1"/>
  <c r="K104" i="103"/>
  <c r="L142" i="19" s="1"/>
  <c r="L777" i="19" s="1"/>
  <c r="K102" i="103"/>
  <c r="L140" i="19" s="1"/>
  <c r="L775" i="19" s="1"/>
  <c r="K105" i="103"/>
  <c r="L143" i="19" s="1"/>
  <c r="L778" i="19" s="1"/>
  <c r="K106" i="103"/>
  <c r="L144" i="19" s="1"/>
  <c r="L779" i="19" s="1"/>
  <c r="E93" i="92"/>
  <c r="F89" i="92" s="1"/>
  <c r="F92" i="92" s="1"/>
  <c r="AC54" i="102"/>
  <c r="AB55" i="102"/>
  <c r="AB103" i="101"/>
  <c r="AB124" i="19" s="1"/>
  <c r="AB759" i="19" s="1"/>
  <c r="AB106" i="101"/>
  <c r="AB127" i="19" s="1"/>
  <c r="AB762" i="19" s="1"/>
  <c r="AB105" i="101"/>
  <c r="AB126" i="19" s="1"/>
  <c r="AB761" i="19" s="1"/>
  <c r="AB104" i="101"/>
  <c r="AB125" i="19" s="1"/>
  <c r="AB760" i="19" s="1"/>
  <c r="AB102" i="101"/>
  <c r="AB123" i="19" s="1"/>
  <c r="AB758" i="19" s="1"/>
  <c r="AC55" i="101"/>
  <c r="K103" i="101"/>
  <c r="K124" i="19" s="1"/>
  <c r="K759" i="19" s="1"/>
  <c r="K104" i="101"/>
  <c r="K125" i="19" s="1"/>
  <c r="K760" i="19" s="1"/>
  <c r="K106" i="101"/>
  <c r="K127" i="19" s="1"/>
  <c r="K762" i="19" s="1"/>
  <c r="K102" i="101"/>
  <c r="K123" i="19" s="1"/>
  <c r="K758" i="19" s="1"/>
  <c r="K105" i="101"/>
  <c r="K126" i="19" s="1"/>
  <c r="K761" i="19" s="1"/>
  <c r="AC55" i="100"/>
  <c r="AB104" i="99"/>
  <c r="AB109" i="19" s="1"/>
  <c r="AB744" i="19" s="1"/>
  <c r="AB105" i="99"/>
  <c r="AB110" i="19" s="1"/>
  <c r="AB745" i="19" s="1"/>
  <c r="AB102" i="99"/>
  <c r="AB107" i="19" s="1"/>
  <c r="AB742" i="19" s="1"/>
  <c r="AB103" i="99"/>
  <c r="AB108" i="19" s="1"/>
  <c r="AB743" i="19" s="1"/>
  <c r="AB106" i="99"/>
  <c r="AB111" i="19" s="1"/>
  <c r="AB746" i="19" s="1"/>
  <c r="AC55" i="99"/>
  <c r="AC101" i="98"/>
  <c r="AC98" i="19" s="1"/>
  <c r="AC733" i="19" s="1"/>
  <c r="K105" i="97"/>
  <c r="K94" i="19" s="1"/>
  <c r="K729" i="19" s="1"/>
  <c r="K106" i="97"/>
  <c r="K95" i="19" s="1"/>
  <c r="K730" i="19" s="1"/>
  <c r="K103" i="97"/>
  <c r="K92" i="19" s="1"/>
  <c r="K727" i="19" s="1"/>
  <c r="K104" i="97"/>
  <c r="K93" i="19" s="1"/>
  <c r="K728" i="19" s="1"/>
  <c r="K102" i="97"/>
  <c r="K91" i="19" s="1"/>
  <c r="K726" i="19" s="1"/>
  <c r="AC55" i="97"/>
  <c r="AB102" i="97"/>
  <c r="AB91" i="19" s="1"/>
  <c r="AB726" i="19" s="1"/>
  <c r="AB103" i="97"/>
  <c r="AB92" i="19" s="1"/>
  <c r="AB727" i="19" s="1"/>
  <c r="AB106" i="97"/>
  <c r="AB95" i="19" s="1"/>
  <c r="AB730" i="19" s="1"/>
  <c r="AB104" i="97"/>
  <c r="AB93" i="19" s="1"/>
  <c r="AB728" i="19" s="1"/>
  <c r="AB105" i="97"/>
  <c r="AB94" i="19" s="1"/>
  <c r="AB729" i="19" s="1"/>
  <c r="Z101" i="96"/>
  <c r="Z82" i="19" s="1"/>
  <c r="AB55" i="96"/>
  <c r="AA69" i="96"/>
  <c r="AA68" i="96" s="1"/>
  <c r="AC54" i="96"/>
  <c r="AC54" i="95"/>
  <c r="Z102" i="95"/>
  <c r="Z75" i="19" s="1"/>
  <c r="Z710" i="19" s="1"/>
  <c r="Z106" i="95"/>
  <c r="Z79" i="19" s="1"/>
  <c r="Z714" i="19" s="1"/>
  <c r="Z104" i="95"/>
  <c r="Z77" i="19" s="1"/>
  <c r="Z712" i="19" s="1"/>
  <c r="Z105" i="95"/>
  <c r="Z78" i="19" s="1"/>
  <c r="Z713" i="19" s="1"/>
  <c r="Z103" i="95"/>
  <c r="Z76" i="19" s="1"/>
  <c r="Z711" i="19" s="1"/>
  <c r="AB55" i="95"/>
  <c r="Z101" i="94"/>
  <c r="Z66" i="19" s="1"/>
  <c r="AB55" i="94"/>
  <c r="AC54" i="94"/>
  <c r="AB55" i="93"/>
  <c r="Z104" i="93"/>
  <c r="Z61" i="19" s="1"/>
  <c r="Z696" i="19" s="1"/>
  <c r="Z102" i="93"/>
  <c r="Z59" i="19" s="1"/>
  <c r="Z694" i="19" s="1"/>
  <c r="Z106" i="93"/>
  <c r="Z63" i="19" s="1"/>
  <c r="Z698" i="19" s="1"/>
  <c r="Z105" i="93"/>
  <c r="Z62" i="19" s="1"/>
  <c r="Z697" i="19" s="1"/>
  <c r="Z103" i="93"/>
  <c r="Z60" i="19" s="1"/>
  <c r="Z695" i="19" s="1"/>
  <c r="AC54" i="93"/>
  <c r="K101" i="92"/>
  <c r="K50" i="19" s="1"/>
  <c r="Z101" i="92"/>
  <c r="Z50" i="19" s="1"/>
  <c r="AC54" i="92"/>
  <c r="AB55" i="92"/>
  <c r="X50" i="89"/>
  <c r="C102" i="158" l="1"/>
  <c r="AH576" i="19"/>
  <c r="AH1211" i="19" s="1"/>
  <c r="C104" i="156"/>
  <c r="AH562" i="19"/>
  <c r="AH1197" i="19" s="1"/>
  <c r="C106" i="148"/>
  <c r="AG499" i="19"/>
  <c r="AG1134" i="19" s="1"/>
  <c r="C103" i="144"/>
  <c r="AG464" i="19"/>
  <c r="AG1099" i="19" s="1"/>
  <c r="AB287" i="19"/>
  <c r="AB922" i="19" s="1"/>
  <c r="AB295" i="19"/>
  <c r="AB930" i="19" s="1"/>
  <c r="AB288" i="19"/>
  <c r="AB923" i="19" s="1"/>
  <c r="AB296" i="19"/>
  <c r="AB931" i="19" s="1"/>
  <c r="AB289" i="19"/>
  <c r="AB924" i="19" s="1"/>
  <c r="AB297" i="19"/>
  <c r="AB932" i="19" s="1"/>
  <c r="AB285" i="19"/>
  <c r="AB920" i="19" s="1"/>
  <c r="AB293" i="19"/>
  <c r="AB928" i="19" s="1"/>
  <c r="AB286" i="19"/>
  <c r="AB921" i="19" s="1"/>
  <c r="AB294" i="19"/>
  <c r="AB929" i="19" s="1"/>
  <c r="AB269" i="19"/>
  <c r="AB904" i="19" s="1"/>
  <c r="AB277" i="19"/>
  <c r="AB912" i="19" s="1"/>
  <c r="AB271" i="19"/>
  <c r="AB906" i="19" s="1"/>
  <c r="AB279" i="19"/>
  <c r="AB914" i="19" s="1"/>
  <c r="AB272" i="19"/>
  <c r="AB907" i="19" s="1"/>
  <c r="AB280" i="19"/>
  <c r="AB915" i="19" s="1"/>
  <c r="AB273" i="19"/>
  <c r="AB908" i="19" s="1"/>
  <c r="AB281" i="19"/>
  <c r="AB916" i="19" s="1"/>
  <c r="AB270" i="19"/>
  <c r="AB905" i="19" s="1"/>
  <c r="AB278" i="19"/>
  <c r="AB913" i="19" s="1"/>
  <c r="AB256" i="19"/>
  <c r="AB891" i="19" s="1"/>
  <c r="AB264" i="19"/>
  <c r="AB899" i="19" s="1"/>
  <c r="AB253" i="19"/>
  <c r="AB888" i="19" s="1"/>
  <c r="AB261" i="19"/>
  <c r="AB896" i="19" s="1"/>
  <c r="AB255" i="19"/>
  <c r="AB890" i="19" s="1"/>
  <c r="AB263" i="19"/>
  <c r="AB898" i="19" s="1"/>
  <c r="AB257" i="19"/>
  <c r="AB892" i="19" s="1"/>
  <c r="AB265" i="19"/>
  <c r="AB900" i="19" s="1"/>
  <c r="AB254" i="19"/>
  <c r="AB889" i="19" s="1"/>
  <c r="AB262" i="19"/>
  <c r="AB897" i="19" s="1"/>
  <c r="AB239" i="19"/>
  <c r="AB874" i="19" s="1"/>
  <c r="AB247" i="19"/>
  <c r="AB882" i="19" s="1"/>
  <c r="AB240" i="19"/>
  <c r="AB875" i="19" s="1"/>
  <c r="AB248" i="19"/>
  <c r="AB883" i="19" s="1"/>
  <c r="AB237" i="19"/>
  <c r="AB872" i="19" s="1"/>
  <c r="AB245" i="19"/>
  <c r="AB880" i="19" s="1"/>
  <c r="AB241" i="19"/>
  <c r="AB876" i="19" s="1"/>
  <c r="AB249" i="19"/>
  <c r="AB884" i="19" s="1"/>
  <c r="AB238" i="19"/>
  <c r="AB873" i="19" s="1"/>
  <c r="AB246" i="19"/>
  <c r="AB881" i="19" s="1"/>
  <c r="K84" i="137"/>
  <c r="L66" i="137"/>
  <c r="L67" i="137" s="1"/>
  <c r="L91" i="137"/>
  <c r="AC105" i="156"/>
  <c r="AC106" i="156"/>
  <c r="AC102" i="156"/>
  <c r="AC102" i="144"/>
  <c r="AC104" i="144"/>
  <c r="AC105" i="148"/>
  <c r="F91" i="140"/>
  <c r="F80" i="140" s="1"/>
  <c r="F81" i="140" s="1"/>
  <c r="AC103" i="158"/>
  <c r="AC103" i="148"/>
  <c r="AC102" i="148"/>
  <c r="AC104" i="158"/>
  <c r="AC104" i="148"/>
  <c r="AC105" i="158"/>
  <c r="AC106" i="158"/>
  <c r="AC105" i="144"/>
  <c r="AC106" i="144"/>
  <c r="AC103" i="156"/>
  <c r="F66" i="146"/>
  <c r="F91" i="146"/>
  <c r="F66" i="134"/>
  <c r="F91" i="134"/>
  <c r="F66" i="122"/>
  <c r="F91" i="122"/>
  <c r="F66" i="97"/>
  <c r="F91" i="97"/>
  <c r="F80" i="125"/>
  <c r="F81" i="125" s="1"/>
  <c r="F93" i="125"/>
  <c r="G89" i="125" s="1"/>
  <c r="F92" i="112"/>
  <c r="F80" i="121"/>
  <c r="F81" i="121" s="1"/>
  <c r="F93" i="121"/>
  <c r="G89" i="121" s="1"/>
  <c r="F92" i="110"/>
  <c r="F92" i="114"/>
  <c r="F92" i="142"/>
  <c r="G92" i="106"/>
  <c r="F92" i="144"/>
  <c r="F66" i="147"/>
  <c r="F91" i="147"/>
  <c r="G92" i="123"/>
  <c r="F92" i="141"/>
  <c r="F80" i="113"/>
  <c r="F81" i="113" s="1"/>
  <c r="F93" i="113"/>
  <c r="G89" i="113" s="1"/>
  <c r="G92" i="109"/>
  <c r="F80" i="148"/>
  <c r="F81" i="148" s="1"/>
  <c r="F93" i="148"/>
  <c r="G89" i="148" s="1"/>
  <c r="G92" i="100"/>
  <c r="X58" i="89"/>
  <c r="X57" i="89"/>
  <c r="G92" i="124"/>
  <c r="F80" i="136"/>
  <c r="F81" i="136" s="1"/>
  <c r="F93" i="136"/>
  <c r="G89" i="136" s="1"/>
  <c r="G92" i="138"/>
  <c r="F80" i="107"/>
  <c r="F81" i="107" s="1"/>
  <c r="F93" i="107"/>
  <c r="G89" i="107" s="1"/>
  <c r="G92" i="126"/>
  <c r="F92" i="120"/>
  <c r="F92" i="129"/>
  <c r="F80" i="163"/>
  <c r="F81" i="163" s="1"/>
  <c r="F93" i="163"/>
  <c r="G89" i="163" s="1"/>
  <c r="AC106" i="146"/>
  <c r="AC105" i="146"/>
  <c r="AC104" i="146"/>
  <c r="AC103" i="146"/>
  <c r="AC102" i="146"/>
  <c r="AC102" i="162"/>
  <c r="AC103" i="162"/>
  <c r="AC105" i="162"/>
  <c r="AC106" i="162"/>
  <c r="AC104" i="162"/>
  <c r="F66" i="145"/>
  <c r="F91" i="145"/>
  <c r="F92" i="115"/>
  <c r="F80" i="105"/>
  <c r="F81" i="105" s="1"/>
  <c r="F93" i="105"/>
  <c r="G89" i="105" s="1"/>
  <c r="F80" i="158"/>
  <c r="F81" i="158" s="1"/>
  <c r="F93" i="158"/>
  <c r="G89" i="158" s="1"/>
  <c r="F66" i="116"/>
  <c r="F91" i="116"/>
  <c r="F66" i="130"/>
  <c r="F91" i="130"/>
  <c r="F66" i="95"/>
  <c r="F91" i="95"/>
  <c r="F66" i="103"/>
  <c r="F91" i="103"/>
  <c r="F92" i="104"/>
  <c r="F66" i="154"/>
  <c r="F91" i="154"/>
  <c r="F66" i="155"/>
  <c r="F91" i="155"/>
  <c r="F66" i="118"/>
  <c r="F91" i="118"/>
  <c r="F80" i="98"/>
  <c r="F81" i="98" s="1"/>
  <c r="F93" i="98"/>
  <c r="G89" i="98" s="1"/>
  <c r="G92" i="161"/>
  <c r="G92" i="101"/>
  <c r="F80" i="149"/>
  <c r="F81" i="149" s="1"/>
  <c r="F93" i="149"/>
  <c r="G89" i="149" s="1"/>
  <c r="F80" i="160"/>
  <c r="F81" i="160" s="1"/>
  <c r="F93" i="160"/>
  <c r="G89" i="160" s="1"/>
  <c r="G92" i="99"/>
  <c r="F92" i="157"/>
  <c r="F92" i="152"/>
  <c r="AC102" i="121"/>
  <c r="C102" i="121" s="1"/>
  <c r="AC105" i="121"/>
  <c r="C105" i="121" s="1"/>
  <c r="AC103" i="121"/>
  <c r="C103" i="121" s="1"/>
  <c r="AC106" i="121"/>
  <c r="C106" i="121" s="1"/>
  <c r="AC104" i="121"/>
  <c r="C104" i="121" s="1"/>
  <c r="F66" i="127"/>
  <c r="F91" i="127"/>
  <c r="F92" i="111"/>
  <c r="F92" i="131"/>
  <c r="F80" i="108"/>
  <c r="F81" i="108" s="1"/>
  <c r="F93" i="108"/>
  <c r="G89" i="108" s="1"/>
  <c r="F92" i="153"/>
  <c r="F92" i="96"/>
  <c r="F80" i="102"/>
  <c r="F81" i="102" s="1"/>
  <c r="F93" i="102"/>
  <c r="G89" i="102" s="1"/>
  <c r="F80" i="159"/>
  <c r="F81" i="159" s="1"/>
  <c r="F93" i="159"/>
  <c r="G89" i="159" s="1"/>
  <c r="H80" i="93"/>
  <c r="H81" i="93" s="1"/>
  <c r="H93" i="93"/>
  <c r="I89" i="93" s="1"/>
  <c r="G92" i="150"/>
  <c r="F92" i="156"/>
  <c r="F80" i="133"/>
  <c r="F81" i="133" s="1"/>
  <c r="F93" i="133"/>
  <c r="G89" i="133" s="1"/>
  <c r="G92" i="162"/>
  <c r="F80" i="135"/>
  <c r="F81" i="135" s="1"/>
  <c r="F93" i="135"/>
  <c r="G89" i="135" s="1"/>
  <c r="I92" i="94"/>
  <c r="F80" i="151"/>
  <c r="F81" i="151" s="1"/>
  <c r="F93" i="151"/>
  <c r="G89" i="151" s="1"/>
  <c r="F92" i="128"/>
  <c r="G92" i="139"/>
  <c r="F92" i="132"/>
  <c r="F66" i="119"/>
  <c r="F91" i="119"/>
  <c r="F66" i="117"/>
  <c r="F91" i="117"/>
  <c r="F66" i="143"/>
  <c r="F91" i="143"/>
  <c r="K101" i="163"/>
  <c r="P615" i="19" s="1"/>
  <c r="P1250" i="19" s="1"/>
  <c r="K101" i="161"/>
  <c r="P599" i="19" s="1"/>
  <c r="P1234" i="19" s="1"/>
  <c r="AA101" i="159"/>
  <c r="AF583" i="19" s="1"/>
  <c r="AF1218" i="19" s="1"/>
  <c r="AA101" i="157"/>
  <c r="AF567" i="19" s="1"/>
  <c r="AF1202" i="19" s="1"/>
  <c r="K101" i="155"/>
  <c r="P551" i="19" s="1"/>
  <c r="P1186" i="19" s="1"/>
  <c r="AB101" i="155"/>
  <c r="AG551" i="19" s="1"/>
  <c r="AG1186" i="19" s="1"/>
  <c r="AA101" i="153"/>
  <c r="AF535" i="19" s="1"/>
  <c r="AF1170" i="19" s="1"/>
  <c r="AC55" i="163"/>
  <c r="AC55" i="161"/>
  <c r="AB69" i="161"/>
  <c r="AB68" i="161" s="1"/>
  <c r="AC106" i="160"/>
  <c r="AC103" i="160"/>
  <c r="AC104" i="160"/>
  <c r="AC105" i="160"/>
  <c r="AC102" i="160"/>
  <c r="AC55" i="159"/>
  <c r="AB69" i="159"/>
  <c r="AB68" i="159" s="1"/>
  <c r="AB69" i="157"/>
  <c r="AB68" i="157" s="1"/>
  <c r="AC55" i="157"/>
  <c r="AC55" i="154"/>
  <c r="AB104" i="154"/>
  <c r="AG546" i="19" s="1"/>
  <c r="AG1181" i="19" s="1"/>
  <c r="AB105" i="154"/>
  <c r="AG547" i="19" s="1"/>
  <c r="AG1182" i="19" s="1"/>
  <c r="AB102" i="154"/>
  <c r="AG544" i="19" s="1"/>
  <c r="AG1179" i="19" s="1"/>
  <c r="AB103" i="154"/>
  <c r="AG545" i="19" s="1"/>
  <c r="AG1180" i="19" s="1"/>
  <c r="AB106" i="154"/>
  <c r="AG548" i="19" s="1"/>
  <c r="AG1183" i="19" s="1"/>
  <c r="AC55" i="153"/>
  <c r="AA101" i="151"/>
  <c r="AE518" i="19" s="1"/>
  <c r="AE1153" i="19" s="1"/>
  <c r="K101" i="151"/>
  <c r="O518" i="19" s="1"/>
  <c r="O1153" i="19" s="1"/>
  <c r="K101" i="149"/>
  <c r="O502" i="19" s="1"/>
  <c r="O1137" i="19" s="1"/>
  <c r="AA101" i="149"/>
  <c r="AE502" i="19" s="1"/>
  <c r="AE1137" i="19" s="1"/>
  <c r="AA101" i="147"/>
  <c r="AE486" i="19" s="1"/>
  <c r="AE1121" i="19" s="1"/>
  <c r="K101" i="143"/>
  <c r="O454" i="19" s="1"/>
  <c r="O1089" i="19" s="1"/>
  <c r="AA101" i="143"/>
  <c r="AE454" i="19" s="1"/>
  <c r="AE1089" i="19" s="1"/>
  <c r="AA101" i="141"/>
  <c r="AE438" i="19" s="1"/>
  <c r="AE1073" i="19" s="1"/>
  <c r="K101" i="141"/>
  <c r="O438" i="19" s="1"/>
  <c r="O1073" i="19" s="1"/>
  <c r="AC102" i="152"/>
  <c r="AC105" i="152"/>
  <c r="AC106" i="152"/>
  <c r="AC103" i="152"/>
  <c r="AC104" i="152"/>
  <c r="AC55" i="151"/>
  <c r="AC55" i="150"/>
  <c r="AB104" i="150"/>
  <c r="AF513" i="19" s="1"/>
  <c r="AF1148" i="19" s="1"/>
  <c r="AB105" i="150"/>
  <c r="AF514" i="19" s="1"/>
  <c r="AF1149" i="19" s="1"/>
  <c r="AB102" i="150"/>
  <c r="AF511" i="19" s="1"/>
  <c r="AF1146" i="19" s="1"/>
  <c r="AB103" i="150"/>
  <c r="AF512" i="19" s="1"/>
  <c r="AF1147" i="19" s="1"/>
  <c r="AB106" i="150"/>
  <c r="AF515" i="19" s="1"/>
  <c r="AF1150" i="19" s="1"/>
  <c r="AC55" i="149"/>
  <c r="AB69" i="149"/>
  <c r="AB68" i="149" s="1"/>
  <c r="AB69" i="147"/>
  <c r="AB68" i="147" s="1"/>
  <c r="AC55" i="147"/>
  <c r="AC55" i="145"/>
  <c r="AB69" i="145"/>
  <c r="AB68" i="145" s="1"/>
  <c r="AC55" i="143"/>
  <c r="AC102" i="142"/>
  <c r="AC105" i="142"/>
  <c r="AC106" i="142"/>
  <c r="AC104" i="142"/>
  <c r="AC103" i="142"/>
  <c r="AC55" i="141"/>
  <c r="AB103" i="140"/>
  <c r="AF432" i="19" s="1"/>
  <c r="AF1067" i="19" s="1"/>
  <c r="AB106" i="140"/>
  <c r="AF435" i="19" s="1"/>
  <c r="AF1070" i="19" s="1"/>
  <c r="AB104" i="140"/>
  <c r="AF433" i="19" s="1"/>
  <c r="AF1068" i="19" s="1"/>
  <c r="AB105" i="140"/>
  <c r="AF434" i="19" s="1"/>
  <c r="AF1069" i="19" s="1"/>
  <c r="AB102" i="140"/>
  <c r="AF431" i="19" s="1"/>
  <c r="AF1066" i="19" s="1"/>
  <c r="AA101" i="139"/>
  <c r="AD421" i="19" s="1"/>
  <c r="AD1056" i="19" s="1"/>
  <c r="K101" i="139"/>
  <c r="N421" i="19" s="1"/>
  <c r="N1056" i="19" s="1"/>
  <c r="AA101" i="136"/>
  <c r="AD405" i="19" s="1"/>
  <c r="AD1040" i="19" s="1"/>
  <c r="K101" i="136"/>
  <c r="N405" i="19" s="1"/>
  <c r="N1040" i="19" s="1"/>
  <c r="AA101" i="134"/>
  <c r="AD389" i="19" s="1"/>
  <c r="AD1024" i="19" s="1"/>
  <c r="K101" i="134"/>
  <c r="N389" i="19" s="1"/>
  <c r="N1024" i="19" s="1"/>
  <c r="AC101" i="132"/>
  <c r="AF373" i="19" s="1"/>
  <c r="AF1008" i="19" s="1"/>
  <c r="AA101" i="128"/>
  <c r="AD341" i="19" s="1"/>
  <c r="AD976" i="19" s="1"/>
  <c r="AA101" i="130"/>
  <c r="AD357" i="19" s="1"/>
  <c r="AD992" i="19" s="1"/>
  <c r="K101" i="128"/>
  <c r="N341" i="19" s="1"/>
  <c r="N976" i="19" s="1"/>
  <c r="AC55" i="139"/>
  <c r="AC106" i="138"/>
  <c r="AC103" i="138"/>
  <c r="AC104" i="138"/>
  <c r="AC102" i="138"/>
  <c r="AC105" i="138"/>
  <c r="AB104" i="137"/>
  <c r="AB105" i="137"/>
  <c r="AB102" i="137"/>
  <c r="AB103" i="137"/>
  <c r="AB106" i="137"/>
  <c r="AC59" i="137"/>
  <c r="AC63" i="137" s="1"/>
  <c r="AC65" i="137" s="1"/>
  <c r="AC67" i="137" s="1"/>
  <c r="AC55" i="137"/>
  <c r="AB70" i="137"/>
  <c r="AB72" i="137" s="1"/>
  <c r="AB83" i="137" s="1"/>
  <c r="AB101" i="137" s="1"/>
  <c r="AB69" i="137"/>
  <c r="AB68" i="137" s="1"/>
  <c r="AC55" i="136"/>
  <c r="AB69" i="136"/>
  <c r="AB68" i="136" s="1"/>
  <c r="AC103" i="135"/>
  <c r="AC104" i="135"/>
  <c r="AC102" i="135"/>
  <c r="AC105" i="135"/>
  <c r="AC106" i="135"/>
  <c r="AC55" i="134"/>
  <c r="AB69" i="134"/>
  <c r="AB68" i="134" s="1"/>
  <c r="AC55" i="133"/>
  <c r="AB103" i="133"/>
  <c r="AE383" i="19" s="1"/>
  <c r="AE1018" i="19" s="1"/>
  <c r="AB106" i="133"/>
  <c r="AE386" i="19" s="1"/>
  <c r="AE1021" i="19" s="1"/>
  <c r="AB104" i="133"/>
  <c r="AE384" i="19" s="1"/>
  <c r="AE1019" i="19" s="1"/>
  <c r="AB105" i="133"/>
  <c r="AE385" i="19" s="1"/>
  <c r="AE1020" i="19" s="1"/>
  <c r="AB102" i="133"/>
  <c r="AE382" i="19" s="1"/>
  <c r="AE1017" i="19" s="1"/>
  <c r="AC103" i="131"/>
  <c r="AC104" i="131"/>
  <c r="AC102" i="131"/>
  <c r="AC105" i="131"/>
  <c r="AC106" i="131"/>
  <c r="AC55" i="130"/>
  <c r="AB102" i="129"/>
  <c r="AE350" i="19" s="1"/>
  <c r="AE985" i="19" s="1"/>
  <c r="AB103" i="129"/>
  <c r="AE351" i="19" s="1"/>
  <c r="AE986" i="19" s="1"/>
  <c r="AB106" i="129"/>
  <c r="AE354" i="19" s="1"/>
  <c r="AE989" i="19" s="1"/>
  <c r="AB104" i="129"/>
  <c r="AE352" i="19" s="1"/>
  <c r="AE987" i="19" s="1"/>
  <c r="AB105" i="129"/>
  <c r="AE353" i="19" s="1"/>
  <c r="AE988" i="19" s="1"/>
  <c r="AC55" i="129"/>
  <c r="AC55" i="128"/>
  <c r="AB101" i="126"/>
  <c r="AD324" i="19" s="1"/>
  <c r="AD959" i="19" s="1"/>
  <c r="K101" i="126"/>
  <c r="M324" i="19" s="1"/>
  <c r="M959" i="19" s="1"/>
  <c r="AA101" i="124"/>
  <c r="AC308" i="19" s="1"/>
  <c r="AC943" i="19" s="1"/>
  <c r="AC101" i="122"/>
  <c r="AA101" i="120"/>
  <c r="AB101" i="118"/>
  <c r="K101" i="118"/>
  <c r="AA101" i="116"/>
  <c r="K101" i="116"/>
  <c r="AB104" i="127"/>
  <c r="AE336" i="19" s="1"/>
  <c r="AE971" i="19" s="1"/>
  <c r="AB105" i="127"/>
  <c r="AE337" i="19" s="1"/>
  <c r="AE972" i="19" s="1"/>
  <c r="AB102" i="127"/>
  <c r="AE334" i="19" s="1"/>
  <c r="AE969" i="19" s="1"/>
  <c r="AB103" i="127"/>
  <c r="AE335" i="19" s="1"/>
  <c r="AE970" i="19" s="1"/>
  <c r="AB106" i="127"/>
  <c r="AE338" i="19" s="1"/>
  <c r="AE973" i="19" s="1"/>
  <c r="AC55" i="127"/>
  <c r="AB103" i="125"/>
  <c r="AD318" i="19" s="1"/>
  <c r="AD953" i="19" s="1"/>
  <c r="AB106" i="125"/>
  <c r="AD321" i="19" s="1"/>
  <c r="AD956" i="19" s="1"/>
  <c r="AB104" i="125"/>
  <c r="AD319" i="19" s="1"/>
  <c r="AD954" i="19" s="1"/>
  <c r="AB105" i="125"/>
  <c r="AD320" i="19" s="1"/>
  <c r="AD955" i="19" s="1"/>
  <c r="AB102" i="125"/>
  <c r="AD317" i="19" s="1"/>
  <c r="AD952" i="19" s="1"/>
  <c r="AC55" i="125"/>
  <c r="AC55" i="124"/>
  <c r="AB69" i="124"/>
  <c r="AB68" i="124" s="1"/>
  <c r="AC55" i="123"/>
  <c r="AB104" i="123"/>
  <c r="AB105" i="123"/>
  <c r="AB102" i="123"/>
  <c r="AB103" i="123"/>
  <c r="AB106" i="123"/>
  <c r="AC55" i="120"/>
  <c r="AB69" i="120"/>
  <c r="AB68" i="120" s="1"/>
  <c r="AB103" i="119"/>
  <c r="AB106" i="119"/>
  <c r="AB105" i="119"/>
  <c r="AB104" i="119"/>
  <c r="AB102" i="119"/>
  <c r="AC55" i="119"/>
  <c r="AC102" i="117"/>
  <c r="C102" i="117" s="1"/>
  <c r="AC105" i="117"/>
  <c r="C105" i="117" s="1"/>
  <c r="AC106" i="117"/>
  <c r="C106" i="117" s="1"/>
  <c r="AC103" i="117"/>
  <c r="C103" i="117" s="1"/>
  <c r="AC104" i="117"/>
  <c r="C104" i="117" s="1"/>
  <c r="AC55" i="116"/>
  <c r="AA102" i="115"/>
  <c r="AC301" i="19" s="1"/>
  <c r="AC936" i="19" s="1"/>
  <c r="AA105" i="115"/>
  <c r="AC304" i="19" s="1"/>
  <c r="AC939" i="19" s="1"/>
  <c r="AA106" i="115"/>
  <c r="AC305" i="19" s="1"/>
  <c r="AC940" i="19" s="1"/>
  <c r="AA103" i="115"/>
  <c r="AC302" i="19" s="1"/>
  <c r="AC937" i="19" s="1"/>
  <c r="AA104" i="115"/>
  <c r="AC303" i="19" s="1"/>
  <c r="AC938" i="19" s="1"/>
  <c r="AC55" i="115"/>
  <c r="K102" i="115"/>
  <c r="M301" i="19" s="1"/>
  <c r="M936" i="19" s="1"/>
  <c r="K105" i="115"/>
  <c r="M304" i="19" s="1"/>
  <c r="M939" i="19" s="1"/>
  <c r="K106" i="115"/>
  <c r="M305" i="19" s="1"/>
  <c r="M940" i="19" s="1"/>
  <c r="K103" i="115"/>
  <c r="M302" i="19" s="1"/>
  <c r="M937" i="19" s="1"/>
  <c r="K104" i="115"/>
  <c r="M303" i="19" s="1"/>
  <c r="M938" i="19" s="1"/>
  <c r="AA101" i="109"/>
  <c r="AB227" i="19" s="1"/>
  <c r="AB862" i="19" s="1"/>
  <c r="AA101" i="107"/>
  <c r="AB211" i="19" s="1"/>
  <c r="AB846" i="19" s="1"/>
  <c r="K101" i="107"/>
  <c r="L211" i="19" s="1"/>
  <c r="L846" i="19" s="1"/>
  <c r="K101" i="113"/>
  <c r="L195" i="19" s="1"/>
  <c r="L830" i="19" s="1"/>
  <c r="AA101" i="113"/>
  <c r="AB195" i="19" s="1"/>
  <c r="AB830" i="19" s="1"/>
  <c r="K101" i="111"/>
  <c r="L179" i="19" s="1"/>
  <c r="L814" i="19" s="1"/>
  <c r="AA101" i="112"/>
  <c r="AB163" i="19" s="1"/>
  <c r="AB798" i="19" s="1"/>
  <c r="K101" i="112"/>
  <c r="L163" i="19" s="1"/>
  <c r="L798" i="19" s="1"/>
  <c r="K101" i="110"/>
  <c r="L147" i="19" s="1"/>
  <c r="L782" i="19" s="1"/>
  <c r="AC106" i="114"/>
  <c r="AC103" i="114"/>
  <c r="AC104" i="114"/>
  <c r="AC102" i="114"/>
  <c r="AC105" i="114"/>
  <c r="AB69" i="113"/>
  <c r="AB68" i="113" s="1"/>
  <c r="AC55" i="113"/>
  <c r="AC55" i="112"/>
  <c r="AC55" i="111"/>
  <c r="AB69" i="111"/>
  <c r="AB68" i="111" s="1"/>
  <c r="AC55" i="109"/>
  <c r="AB102" i="108"/>
  <c r="AC220" i="19" s="1"/>
  <c r="AC855" i="19" s="1"/>
  <c r="AB103" i="108"/>
  <c r="AC221" i="19" s="1"/>
  <c r="AC856" i="19" s="1"/>
  <c r="AB106" i="108"/>
  <c r="AC224" i="19" s="1"/>
  <c r="AC859" i="19" s="1"/>
  <c r="AB105" i="108"/>
  <c r="AC223" i="19" s="1"/>
  <c r="AC858" i="19" s="1"/>
  <c r="AB104" i="108"/>
  <c r="AC222" i="19" s="1"/>
  <c r="AC857" i="19" s="1"/>
  <c r="AC55" i="108"/>
  <c r="AB69" i="107"/>
  <c r="AB68" i="107" s="1"/>
  <c r="AC55" i="107"/>
  <c r="AB104" i="106"/>
  <c r="AC206" i="19" s="1"/>
  <c r="AC841" i="19" s="1"/>
  <c r="AB105" i="106"/>
  <c r="AC207" i="19" s="1"/>
  <c r="AC842" i="19" s="1"/>
  <c r="AB102" i="106"/>
  <c r="AC204" i="19" s="1"/>
  <c r="AC839" i="19" s="1"/>
  <c r="AB103" i="106"/>
  <c r="AC205" i="19" s="1"/>
  <c r="AC840" i="19" s="1"/>
  <c r="AB106" i="106"/>
  <c r="AC208" i="19" s="1"/>
  <c r="AC843" i="19" s="1"/>
  <c r="AC55" i="106"/>
  <c r="AC103" i="105"/>
  <c r="AC102" i="105"/>
  <c r="AC105" i="105"/>
  <c r="AC106" i="105"/>
  <c r="AC104" i="105"/>
  <c r="AC106" i="104"/>
  <c r="AC104" i="104"/>
  <c r="AC103" i="104"/>
  <c r="AC102" i="104"/>
  <c r="AC105" i="104"/>
  <c r="AA103" i="103"/>
  <c r="AB141" i="19" s="1"/>
  <c r="AB776" i="19" s="1"/>
  <c r="AA104" i="103"/>
  <c r="AB142" i="19" s="1"/>
  <c r="AB777" i="19" s="1"/>
  <c r="AA102" i="103"/>
  <c r="AB140" i="19" s="1"/>
  <c r="AB775" i="19" s="1"/>
  <c r="AA105" i="103"/>
  <c r="AB143" i="19" s="1"/>
  <c r="AB778" i="19" s="1"/>
  <c r="AA106" i="103"/>
  <c r="AB144" i="19" s="1"/>
  <c r="AB779" i="19" s="1"/>
  <c r="AC55" i="103"/>
  <c r="AC55" i="102"/>
  <c r="AC102" i="101"/>
  <c r="AC123" i="19" s="1"/>
  <c r="AC758" i="19" s="1"/>
  <c r="AC105" i="101"/>
  <c r="AC126" i="19" s="1"/>
  <c r="AC761" i="19" s="1"/>
  <c r="AC106" i="101"/>
  <c r="AC127" i="19" s="1"/>
  <c r="AC762" i="19" s="1"/>
  <c r="AC104" i="101"/>
  <c r="AC125" i="19" s="1"/>
  <c r="AC760" i="19" s="1"/>
  <c r="AC103" i="101"/>
  <c r="AC124" i="19" s="1"/>
  <c r="AC759" i="19" s="1"/>
  <c r="AC106" i="99"/>
  <c r="AC111" i="19" s="1"/>
  <c r="AC746" i="19" s="1"/>
  <c r="AC103" i="99"/>
  <c r="AC108" i="19" s="1"/>
  <c r="AC743" i="19" s="1"/>
  <c r="AC104" i="99"/>
  <c r="AC109" i="19" s="1"/>
  <c r="AC744" i="19" s="1"/>
  <c r="AC102" i="99"/>
  <c r="AC107" i="19" s="1"/>
  <c r="AC742" i="19" s="1"/>
  <c r="AC105" i="99"/>
  <c r="AC110" i="19" s="1"/>
  <c r="AC745" i="19" s="1"/>
  <c r="K104" i="99"/>
  <c r="K109" i="19" s="1"/>
  <c r="K744" i="19" s="1"/>
  <c r="K102" i="99"/>
  <c r="K107" i="19" s="1"/>
  <c r="K742" i="19" s="1"/>
  <c r="K105" i="99"/>
  <c r="K110" i="19" s="1"/>
  <c r="K745" i="19" s="1"/>
  <c r="K106" i="99"/>
  <c r="K111" i="19" s="1"/>
  <c r="K746" i="19" s="1"/>
  <c r="K103" i="99"/>
  <c r="K108" i="19" s="1"/>
  <c r="K743" i="19" s="1"/>
  <c r="K101" i="98"/>
  <c r="K98" i="19" s="1"/>
  <c r="K733" i="19" s="1"/>
  <c r="AC102" i="97"/>
  <c r="AC91" i="19" s="1"/>
  <c r="AC726" i="19" s="1"/>
  <c r="AC105" i="97"/>
  <c r="AC94" i="19" s="1"/>
  <c r="AC729" i="19" s="1"/>
  <c r="AC106" i="97"/>
  <c r="AC95" i="19" s="1"/>
  <c r="AC730" i="19" s="1"/>
  <c r="AC103" i="97"/>
  <c r="AC92" i="19" s="1"/>
  <c r="AC727" i="19" s="1"/>
  <c r="AC104" i="97"/>
  <c r="AC93" i="19" s="1"/>
  <c r="AC728" i="19" s="1"/>
  <c r="AA101" i="96"/>
  <c r="AA82" i="19" s="1"/>
  <c r="K101" i="96"/>
  <c r="K82" i="19" s="1"/>
  <c r="AC55" i="96"/>
  <c r="AB69" i="96"/>
  <c r="AB68" i="96" s="1"/>
  <c r="K105" i="95"/>
  <c r="K78" i="19" s="1"/>
  <c r="K713" i="19" s="1"/>
  <c r="K103" i="95"/>
  <c r="K76" i="19" s="1"/>
  <c r="K711" i="19" s="1"/>
  <c r="K104" i="95"/>
  <c r="K77" i="19" s="1"/>
  <c r="K712" i="19" s="1"/>
  <c r="K106" i="95"/>
  <c r="K79" i="19" s="1"/>
  <c r="K714" i="19" s="1"/>
  <c r="K102" i="95"/>
  <c r="K75" i="19" s="1"/>
  <c r="K710" i="19" s="1"/>
  <c r="AA105" i="95"/>
  <c r="AA78" i="19" s="1"/>
  <c r="AA713" i="19" s="1"/>
  <c r="AA103" i="95"/>
  <c r="AA76" i="19" s="1"/>
  <c r="AA711" i="19" s="1"/>
  <c r="AA106" i="95"/>
  <c r="AA79" i="19" s="1"/>
  <c r="AA714" i="19" s="1"/>
  <c r="AA102" i="95"/>
  <c r="AA75" i="19" s="1"/>
  <c r="AA710" i="19" s="1"/>
  <c r="AA104" i="95"/>
  <c r="AA77" i="19" s="1"/>
  <c r="AA712" i="19" s="1"/>
  <c r="AC55" i="95"/>
  <c r="K101" i="94"/>
  <c r="K66" i="19" s="1"/>
  <c r="AC55" i="94"/>
  <c r="K105" i="93"/>
  <c r="K62" i="19" s="1"/>
  <c r="K697" i="19" s="1"/>
  <c r="K104" i="93"/>
  <c r="K61" i="19" s="1"/>
  <c r="K696" i="19" s="1"/>
  <c r="K102" i="93"/>
  <c r="K59" i="19" s="1"/>
  <c r="K694" i="19" s="1"/>
  <c r="K106" i="93"/>
  <c r="K63" i="19" s="1"/>
  <c r="K698" i="19" s="1"/>
  <c r="K103" i="93"/>
  <c r="K60" i="19" s="1"/>
  <c r="K695" i="19" s="1"/>
  <c r="AC55" i="93"/>
  <c r="AA105" i="93"/>
  <c r="AA62" i="19" s="1"/>
  <c r="AA697" i="19" s="1"/>
  <c r="AA104" i="93"/>
  <c r="AA61" i="19" s="1"/>
  <c r="AA696" i="19" s="1"/>
  <c r="AA102" i="93"/>
  <c r="AA59" i="19" s="1"/>
  <c r="AA694" i="19" s="1"/>
  <c r="AA106" i="93"/>
  <c r="AA63" i="19" s="1"/>
  <c r="AA698" i="19" s="1"/>
  <c r="AA103" i="93"/>
  <c r="AA60" i="19" s="1"/>
  <c r="AA695" i="19" s="1"/>
  <c r="F66" i="92"/>
  <c r="F91" i="92"/>
  <c r="AC55" i="92"/>
  <c r="Y50" i="89"/>
  <c r="X12" i="19"/>
  <c r="Y12" i="19"/>
  <c r="V12" i="19"/>
  <c r="Y8" i="19"/>
  <c r="AO14" i="19"/>
  <c r="V8" i="19"/>
  <c r="W12" i="19"/>
  <c r="X8" i="19"/>
  <c r="W8" i="19"/>
  <c r="AL10" i="19"/>
  <c r="U8" i="19"/>
  <c r="AS12" i="19"/>
  <c r="U12" i="19"/>
  <c r="AU10" i="19"/>
  <c r="C103" i="162" l="1"/>
  <c r="AH609" i="19"/>
  <c r="AH1244" i="19" s="1"/>
  <c r="C104" i="162"/>
  <c r="AH610" i="19"/>
  <c r="AH1245" i="19" s="1"/>
  <c r="C102" i="162"/>
  <c r="AH608" i="19"/>
  <c r="AH1243" i="19" s="1"/>
  <c r="C106" i="162"/>
  <c r="AH612" i="19"/>
  <c r="AH1247" i="19" s="1"/>
  <c r="C105" i="162"/>
  <c r="AH611" i="19"/>
  <c r="AH1246" i="19" s="1"/>
  <c r="C105" i="160"/>
  <c r="AH595" i="19"/>
  <c r="AH1230" i="19" s="1"/>
  <c r="C104" i="160"/>
  <c r="AH594" i="19"/>
  <c r="AH1229" i="19" s="1"/>
  <c r="C103" i="160"/>
  <c r="AH593" i="19"/>
  <c r="AH1228" i="19" s="1"/>
  <c r="C102" i="160"/>
  <c r="AH592" i="19"/>
  <c r="AH1227" i="19" s="1"/>
  <c r="C106" i="160"/>
  <c r="AH596" i="19"/>
  <c r="AH1231" i="19" s="1"/>
  <c r="AS30" i="19"/>
  <c r="C105" i="158"/>
  <c r="AH579" i="19"/>
  <c r="AH1214" i="19" s="1"/>
  <c r="C103" i="158"/>
  <c r="AH577" i="19"/>
  <c r="AH1212" i="19" s="1"/>
  <c r="C104" i="158"/>
  <c r="AH578" i="19"/>
  <c r="AH1213" i="19" s="1"/>
  <c r="C106" i="158"/>
  <c r="AH580" i="19"/>
  <c r="AH1215" i="19" s="1"/>
  <c r="C102" i="156"/>
  <c r="AH560" i="19"/>
  <c r="AH1195" i="19" s="1"/>
  <c r="C106" i="156"/>
  <c r="AH564" i="19"/>
  <c r="AH1199" i="19" s="1"/>
  <c r="C103" i="156"/>
  <c r="AH561" i="19"/>
  <c r="AH1196" i="19" s="1"/>
  <c r="C105" i="156"/>
  <c r="AH563" i="19"/>
  <c r="AH1198" i="19" s="1"/>
  <c r="C105" i="152"/>
  <c r="AH531" i="19"/>
  <c r="AH1166" i="19" s="1"/>
  <c r="C104" i="152"/>
  <c r="AH530" i="19"/>
  <c r="AH1165" i="19" s="1"/>
  <c r="C102" i="152"/>
  <c r="AH528" i="19"/>
  <c r="AH1163" i="19" s="1"/>
  <c r="C103" i="152"/>
  <c r="AH529" i="19"/>
  <c r="AH1164" i="19" s="1"/>
  <c r="C106" i="152"/>
  <c r="AH532" i="19"/>
  <c r="AH1167" i="19" s="1"/>
  <c r="AO32" i="19"/>
  <c r="C104" i="148"/>
  <c r="AG497" i="19"/>
  <c r="AG1132" i="19" s="1"/>
  <c r="C103" i="148"/>
  <c r="AG496" i="19"/>
  <c r="AG1131" i="19" s="1"/>
  <c r="C102" i="148"/>
  <c r="AG495" i="19"/>
  <c r="AG1130" i="19" s="1"/>
  <c r="C105" i="148"/>
  <c r="AG498" i="19"/>
  <c r="AG1133" i="19" s="1"/>
  <c r="C102" i="146"/>
  <c r="AG479" i="19"/>
  <c r="AG1114" i="19" s="1"/>
  <c r="C103" i="146"/>
  <c r="AG480" i="19"/>
  <c r="AG1115" i="19" s="1"/>
  <c r="C106" i="146"/>
  <c r="AG483" i="19"/>
  <c r="AG1118" i="19" s="1"/>
  <c r="C104" i="146"/>
  <c r="AG481" i="19"/>
  <c r="AG1116" i="19" s="1"/>
  <c r="C105" i="146"/>
  <c r="AG482" i="19"/>
  <c r="AG1117" i="19" s="1"/>
  <c r="C105" i="144"/>
  <c r="AG466" i="19"/>
  <c r="AG1101" i="19" s="1"/>
  <c r="C104" i="144"/>
  <c r="AG465" i="19"/>
  <c r="AG1100" i="19" s="1"/>
  <c r="C106" i="144"/>
  <c r="AG467" i="19"/>
  <c r="AG1102" i="19" s="1"/>
  <c r="C102" i="144"/>
  <c r="AG463" i="19"/>
  <c r="AG1098" i="19" s="1"/>
  <c r="C105" i="142"/>
  <c r="AG450" i="19"/>
  <c r="AG1085" i="19" s="1"/>
  <c r="C103" i="142"/>
  <c r="AG448" i="19"/>
  <c r="AG1083" i="19" s="1"/>
  <c r="C102" i="142"/>
  <c r="AG447" i="19"/>
  <c r="AG1082" i="19" s="1"/>
  <c r="C104" i="142"/>
  <c r="AG449" i="19"/>
  <c r="AG1084" i="19" s="1"/>
  <c r="C106" i="142"/>
  <c r="AG451" i="19"/>
  <c r="AG1086" i="19" s="1"/>
  <c r="C102" i="138"/>
  <c r="AF414" i="19"/>
  <c r="AF1049" i="19" s="1"/>
  <c r="C104" i="138"/>
  <c r="AF416" i="19"/>
  <c r="AF1051" i="19" s="1"/>
  <c r="C103" i="138"/>
  <c r="AF415" i="19"/>
  <c r="AF1050" i="19" s="1"/>
  <c r="C105" i="138"/>
  <c r="AF417" i="19"/>
  <c r="AF1052" i="19" s="1"/>
  <c r="C106" i="138"/>
  <c r="AF418" i="19"/>
  <c r="AF1053" i="19" s="1"/>
  <c r="C102" i="135"/>
  <c r="AF398" i="19"/>
  <c r="AF1033" i="19" s="1"/>
  <c r="C105" i="135"/>
  <c r="AF401" i="19"/>
  <c r="AF1036" i="19" s="1"/>
  <c r="C104" i="135"/>
  <c r="AF400" i="19"/>
  <c r="AF1035" i="19" s="1"/>
  <c r="C106" i="135"/>
  <c r="AF402" i="19"/>
  <c r="AF1037" i="19" s="1"/>
  <c r="C103" i="135"/>
  <c r="AF399" i="19"/>
  <c r="AF1034" i="19" s="1"/>
  <c r="C102" i="131"/>
  <c r="AF366" i="19"/>
  <c r="AF1001" i="19" s="1"/>
  <c r="C104" i="131"/>
  <c r="AF368" i="19"/>
  <c r="AF1003" i="19" s="1"/>
  <c r="C106" i="131"/>
  <c r="AF370" i="19"/>
  <c r="AF1005" i="19" s="1"/>
  <c r="C103" i="131"/>
  <c r="AF367" i="19"/>
  <c r="AF1002" i="19" s="1"/>
  <c r="C105" i="131"/>
  <c r="AF369" i="19"/>
  <c r="AF1004" i="19" s="1"/>
  <c r="M285" i="19"/>
  <c r="M920" i="19" s="1"/>
  <c r="M293" i="19"/>
  <c r="M928" i="19" s="1"/>
  <c r="M286" i="19"/>
  <c r="M921" i="19" s="1"/>
  <c r="M294" i="19"/>
  <c r="M929" i="19" s="1"/>
  <c r="AC288" i="19"/>
  <c r="AC923" i="19" s="1"/>
  <c r="AC296" i="19"/>
  <c r="AC931" i="19" s="1"/>
  <c r="M289" i="19"/>
  <c r="M924" i="19" s="1"/>
  <c r="M297" i="19"/>
  <c r="M932" i="19" s="1"/>
  <c r="AC287" i="19"/>
  <c r="AC922" i="19" s="1"/>
  <c r="AC295" i="19"/>
  <c r="AC930" i="19" s="1"/>
  <c r="AC285" i="19"/>
  <c r="AC920" i="19" s="1"/>
  <c r="AC293" i="19"/>
  <c r="AC928" i="19" s="1"/>
  <c r="M287" i="19"/>
  <c r="M922" i="19" s="1"/>
  <c r="M295" i="19"/>
  <c r="M930" i="19" s="1"/>
  <c r="AC289" i="19"/>
  <c r="AC924" i="19" s="1"/>
  <c r="AC297" i="19"/>
  <c r="AC932" i="19" s="1"/>
  <c r="M288" i="19"/>
  <c r="M923" i="19" s="1"/>
  <c r="M296" i="19"/>
  <c r="M931" i="19" s="1"/>
  <c r="AC286" i="19"/>
  <c r="AC921" i="19" s="1"/>
  <c r="AC294" i="19"/>
  <c r="AC929" i="19" s="1"/>
  <c r="M272" i="19"/>
  <c r="M907" i="19" s="1"/>
  <c r="M280" i="19"/>
  <c r="M915" i="19" s="1"/>
  <c r="AC269" i="19"/>
  <c r="AC904" i="19" s="1"/>
  <c r="AC277" i="19"/>
  <c r="AC912" i="19" s="1"/>
  <c r="M271" i="19"/>
  <c r="M906" i="19" s="1"/>
  <c r="M279" i="19"/>
  <c r="M914" i="19" s="1"/>
  <c r="M269" i="19"/>
  <c r="M904" i="19" s="1"/>
  <c r="M277" i="19"/>
  <c r="M912" i="19" s="1"/>
  <c r="AC273" i="19"/>
  <c r="AC908" i="19" s="1"/>
  <c r="AC281" i="19"/>
  <c r="AC916" i="19" s="1"/>
  <c r="M273" i="19"/>
  <c r="M908" i="19" s="1"/>
  <c r="M281" i="19"/>
  <c r="M916" i="19" s="1"/>
  <c r="AC271" i="19"/>
  <c r="AC906" i="19" s="1"/>
  <c r="AC279" i="19"/>
  <c r="AC914" i="19" s="1"/>
  <c r="AC270" i="19"/>
  <c r="AC905" i="19" s="1"/>
  <c r="AC278" i="19"/>
  <c r="AC913" i="19" s="1"/>
  <c r="M270" i="19"/>
  <c r="M905" i="19" s="1"/>
  <c r="M278" i="19"/>
  <c r="M913" i="19" s="1"/>
  <c r="AC272" i="19"/>
  <c r="AC907" i="19" s="1"/>
  <c r="AC280" i="19"/>
  <c r="AC915" i="19" s="1"/>
  <c r="M254" i="19"/>
  <c r="M889" i="19" s="1"/>
  <c r="M262" i="19"/>
  <c r="M897" i="19" s="1"/>
  <c r="AC256" i="19"/>
  <c r="AC891" i="19" s="1"/>
  <c r="AC264" i="19"/>
  <c r="AC899" i="19" s="1"/>
  <c r="M255" i="19"/>
  <c r="M890" i="19" s="1"/>
  <c r="M263" i="19"/>
  <c r="M898" i="19" s="1"/>
  <c r="AC257" i="19"/>
  <c r="AC892" i="19" s="1"/>
  <c r="AC265" i="19"/>
  <c r="AC900" i="19" s="1"/>
  <c r="M257" i="19"/>
  <c r="M892" i="19" s="1"/>
  <c r="M265" i="19"/>
  <c r="M900" i="19" s="1"/>
  <c r="AC255" i="19"/>
  <c r="AC890" i="19" s="1"/>
  <c r="AC263" i="19"/>
  <c r="AC898" i="19" s="1"/>
  <c r="AC253" i="19"/>
  <c r="AC888" i="19" s="1"/>
  <c r="AC261" i="19"/>
  <c r="AC896" i="19" s="1"/>
  <c r="M253" i="19"/>
  <c r="M888" i="19" s="1"/>
  <c r="M261" i="19"/>
  <c r="M896" i="19" s="1"/>
  <c r="M256" i="19"/>
  <c r="M891" i="19" s="1"/>
  <c r="M264" i="19"/>
  <c r="M899" i="19" s="1"/>
  <c r="AC254" i="19"/>
  <c r="AC889" i="19" s="1"/>
  <c r="AC262" i="19"/>
  <c r="AC897" i="19" s="1"/>
  <c r="M241" i="19"/>
  <c r="M876" i="19" s="1"/>
  <c r="M249" i="19"/>
  <c r="M884" i="19" s="1"/>
  <c r="AC237" i="19"/>
  <c r="AC872" i="19" s="1"/>
  <c r="AC245" i="19"/>
  <c r="AC880" i="19" s="1"/>
  <c r="M240" i="19"/>
  <c r="M875" i="19" s="1"/>
  <c r="M248" i="19"/>
  <c r="M883" i="19" s="1"/>
  <c r="AC238" i="19"/>
  <c r="AC873" i="19" s="1"/>
  <c r="AC246" i="19"/>
  <c r="AC881" i="19" s="1"/>
  <c r="M239" i="19"/>
  <c r="M874" i="19" s="1"/>
  <c r="M247" i="19"/>
  <c r="M882" i="19" s="1"/>
  <c r="M237" i="19"/>
  <c r="M872" i="19" s="1"/>
  <c r="M245" i="19"/>
  <c r="M880" i="19" s="1"/>
  <c r="AC241" i="19"/>
  <c r="AC876" i="19" s="1"/>
  <c r="AC249" i="19"/>
  <c r="AC884" i="19" s="1"/>
  <c r="AC239" i="19"/>
  <c r="AC874" i="19" s="1"/>
  <c r="AC247" i="19"/>
  <c r="AC882" i="19" s="1"/>
  <c r="M238" i="19"/>
  <c r="M873" i="19" s="1"/>
  <c r="M246" i="19"/>
  <c r="M881" i="19" s="1"/>
  <c r="AC240" i="19"/>
  <c r="AC875" i="19" s="1"/>
  <c r="AC248" i="19"/>
  <c r="AC883" i="19" s="1"/>
  <c r="C102" i="105"/>
  <c r="AD188" i="19"/>
  <c r="AD823" i="19" s="1"/>
  <c r="C104" i="105"/>
  <c r="AD190" i="19"/>
  <c r="AD825" i="19" s="1"/>
  <c r="C103" i="105"/>
  <c r="AD189" i="19"/>
  <c r="AD824" i="19" s="1"/>
  <c r="C106" i="105"/>
  <c r="AD192" i="19"/>
  <c r="AD827" i="19" s="1"/>
  <c r="C105" i="105"/>
  <c r="AD191" i="19"/>
  <c r="AD826" i="19" s="1"/>
  <c r="C104" i="114"/>
  <c r="AD174" i="19"/>
  <c r="AD809" i="19" s="1"/>
  <c r="C103" i="114"/>
  <c r="AD173" i="19"/>
  <c r="AD808" i="19" s="1"/>
  <c r="C105" i="114"/>
  <c r="AD175" i="19"/>
  <c r="AD810" i="19" s="1"/>
  <c r="C106" i="114"/>
  <c r="AD176" i="19"/>
  <c r="AD811" i="19" s="1"/>
  <c r="C102" i="114"/>
  <c r="AD172" i="19"/>
  <c r="AD807" i="19" s="1"/>
  <c r="C106" i="104"/>
  <c r="AD160" i="19"/>
  <c r="AD795" i="19" s="1"/>
  <c r="C105" i="104"/>
  <c r="AD159" i="19"/>
  <c r="AD794" i="19" s="1"/>
  <c r="C102" i="104"/>
  <c r="AD156" i="19"/>
  <c r="AD791" i="19" s="1"/>
  <c r="C103" i="104"/>
  <c r="AD157" i="19"/>
  <c r="AD792" i="19" s="1"/>
  <c r="C104" i="104"/>
  <c r="AD158" i="19"/>
  <c r="AD793" i="19" s="1"/>
  <c r="L80" i="137"/>
  <c r="L81" i="137" s="1"/>
  <c r="L93" i="137"/>
  <c r="M89" i="137" s="1"/>
  <c r="L69" i="137"/>
  <c r="L68" i="137" s="1"/>
  <c r="L70" i="137"/>
  <c r="L72" i="137" s="1"/>
  <c r="F93" i="140"/>
  <c r="G89" i="140" s="1"/>
  <c r="G92" i="140" s="1"/>
  <c r="V30" i="19"/>
  <c r="X30" i="19"/>
  <c r="W30" i="19"/>
  <c r="U30" i="19"/>
  <c r="Y58" i="89"/>
  <c r="Y57" i="89"/>
  <c r="G66" i="139"/>
  <c r="G91" i="139"/>
  <c r="G66" i="150"/>
  <c r="G91" i="150"/>
  <c r="F66" i="96"/>
  <c r="F91" i="96"/>
  <c r="F66" i="111"/>
  <c r="F91" i="111"/>
  <c r="G92" i="149"/>
  <c r="F80" i="118"/>
  <c r="F81" i="118" s="1"/>
  <c r="F93" i="118"/>
  <c r="G89" i="118" s="1"/>
  <c r="F80" i="154"/>
  <c r="F81" i="154" s="1"/>
  <c r="F93" i="154"/>
  <c r="G89" i="154" s="1"/>
  <c r="F80" i="103"/>
  <c r="F81" i="103" s="1"/>
  <c r="F93" i="103"/>
  <c r="G89" i="103" s="1"/>
  <c r="F80" i="130"/>
  <c r="F81" i="130" s="1"/>
  <c r="F93" i="130"/>
  <c r="G89" i="130" s="1"/>
  <c r="G92" i="158"/>
  <c r="G92" i="163"/>
  <c r="G92" i="107"/>
  <c r="G92" i="136"/>
  <c r="G92" i="148"/>
  <c r="G92" i="113"/>
  <c r="F80" i="97"/>
  <c r="F81" i="97" s="1"/>
  <c r="F93" i="97"/>
  <c r="G89" i="97" s="1"/>
  <c r="F80" i="134"/>
  <c r="F81" i="134" s="1"/>
  <c r="F93" i="134"/>
  <c r="G89" i="134" s="1"/>
  <c r="F80" i="117"/>
  <c r="F81" i="117" s="1"/>
  <c r="F93" i="117"/>
  <c r="G89" i="117" s="1"/>
  <c r="I92" i="93"/>
  <c r="G92" i="102"/>
  <c r="F80" i="127"/>
  <c r="F81" i="127" s="1"/>
  <c r="F93" i="127"/>
  <c r="G89" i="127" s="1"/>
  <c r="F66" i="152"/>
  <c r="F91" i="152"/>
  <c r="G66" i="99"/>
  <c r="G91" i="99"/>
  <c r="G66" i="161"/>
  <c r="G91" i="161"/>
  <c r="F66" i="115"/>
  <c r="F91" i="115"/>
  <c r="F66" i="120"/>
  <c r="F91" i="120"/>
  <c r="G66" i="123"/>
  <c r="G91" i="123"/>
  <c r="F66" i="144"/>
  <c r="F91" i="144"/>
  <c r="F66" i="142"/>
  <c r="F91" i="142"/>
  <c r="F66" i="110"/>
  <c r="F91" i="110"/>
  <c r="F66" i="112"/>
  <c r="F91" i="112"/>
  <c r="F66" i="132"/>
  <c r="F91" i="132"/>
  <c r="F66" i="128"/>
  <c r="F91" i="128"/>
  <c r="I91" i="94"/>
  <c r="I66" i="94"/>
  <c r="G66" i="162"/>
  <c r="G91" i="162"/>
  <c r="F66" i="156"/>
  <c r="F91" i="156"/>
  <c r="F66" i="153"/>
  <c r="F91" i="153"/>
  <c r="F66" i="131"/>
  <c r="F91" i="131"/>
  <c r="G92" i="160"/>
  <c r="G92" i="98"/>
  <c r="F80" i="155"/>
  <c r="F81" i="155" s="1"/>
  <c r="F93" i="155"/>
  <c r="G89" i="155" s="1"/>
  <c r="F80" i="95"/>
  <c r="F81" i="95" s="1"/>
  <c r="F93" i="95"/>
  <c r="G89" i="95" s="1"/>
  <c r="F80" i="116"/>
  <c r="F81" i="116" s="1"/>
  <c r="F93" i="116"/>
  <c r="G89" i="116" s="1"/>
  <c r="G92" i="105"/>
  <c r="F80" i="145"/>
  <c r="F81" i="145" s="1"/>
  <c r="F93" i="145"/>
  <c r="G89" i="145" s="1"/>
  <c r="F80" i="147"/>
  <c r="F81" i="147" s="1"/>
  <c r="F93" i="147"/>
  <c r="G89" i="147" s="1"/>
  <c r="G92" i="121"/>
  <c r="G92" i="125"/>
  <c r="F80" i="122"/>
  <c r="F81" i="122" s="1"/>
  <c r="F93" i="122"/>
  <c r="G89" i="122" s="1"/>
  <c r="F80" i="146"/>
  <c r="F81" i="146" s="1"/>
  <c r="F93" i="146"/>
  <c r="G89" i="146" s="1"/>
  <c r="F80" i="143"/>
  <c r="F81" i="143" s="1"/>
  <c r="F93" i="143"/>
  <c r="G89" i="143" s="1"/>
  <c r="F80" i="119"/>
  <c r="F81" i="119" s="1"/>
  <c r="F93" i="119"/>
  <c r="G89" i="119" s="1"/>
  <c r="G92" i="151"/>
  <c r="G92" i="135"/>
  <c r="G92" i="133"/>
  <c r="G92" i="159"/>
  <c r="G92" i="108"/>
  <c r="F66" i="157"/>
  <c r="F91" i="157"/>
  <c r="G66" i="101"/>
  <c r="G91" i="101"/>
  <c r="F66" i="104"/>
  <c r="F91" i="104"/>
  <c r="F66" i="129"/>
  <c r="F91" i="129"/>
  <c r="G66" i="126"/>
  <c r="G91" i="126"/>
  <c r="G66" i="138"/>
  <c r="G91" i="138"/>
  <c r="G66" i="124"/>
  <c r="G91" i="124"/>
  <c r="G66" i="100"/>
  <c r="G91" i="100"/>
  <c r="G66" i="109"/>
  <c r="G91" i="109"/>
  <c r="F66" i="141"/>
  <c r="F91" i="141"/>
  <c r="G66" i="106"/>
  <c r="G91" i="106"/>
  <c r="F66" i="114"/>
  <c r="F91" i="114"/>
  <c r="Y26" i="19"/>
  <c r="W26" i="19"/>
  <c r="AB101" i="163"/>
  <c r="AG615" i="19" s="1"/>
  <c r="AG1250" i="19" s="1"/>
  <c r="AB101" i="161"/>
  <c r="AG599" i="19" s="1"/>
  <c r="AG1234" i="19" s="1"/>
  <c r="AB101" i="159"/>
  <c r="AG583" i="19" s="1"/>
  <c r="AG1218" i="19" s="1"/>
  <c r="AB101" i="157"/>
  <c r="AG567" i="19" s="1"/>
  <c r="AG1202" i="19" s="1"/>
  <c r="AC101" i="155"/>
  <c r="AH551" i="19" s="1"/>
  <c r="AH1186" i="19" s="1"/>
  <c r="AB101" i="153"/>
  <c r="AG535" i="19" s="1"/>
  <c r="AG1170" i="19" s="1"/>
  <c r="AC69" i="161"/>
  <c r="AC68" i="161" s="1"/>
  <c r="AC69" i="159"/>
  <c r="AC68" i="159" s="1"/>
  <c r="AC69" i="157"/>
  <c r="AC68" i="157" s="1"/>
  <c r="AC103" i="154"/>
  <c r="AC104" i="154"/>
  <c r="AC102" i="154"/>
  <c r="AC105" i="154"/>
  <c r="AC106" i="154"/>
  <c r="AB101" i="147"/>
  <c r="AF486" i="19" s="1"/>
  <c r="AF1121" i="19" s="1"/>
  <c r="AB101" i="143"/>
  <c r="AF454" i="19" s="1"/>
  <c r="AF1089" i="19" s="1"/>
  <c r="AB101" i="141"/>
  <c r="AF438" i="19" s="1"/>
  <c r="AF1073" i="19" s="1"/>
  <c r="AC103" i="150"/>
  <c r="AC104" i="150"/>
  <c r="AC102" i="150"/>
  <c r="AC105" i="150"/>
  <c r="AC106" i="150"/>
  <c r="AC69" i="149"/>
  <c r="AC68" i="149" s="1"/>
  <c r="AC69" i="147"/>
  <c r="AC68" i="147" s="1"/>
  <c r="AC69" i="145"/>
  <c r="AC68" i="145" s="1"/>
  <c r="AC102" i="140"/>
  <c r="AG431" i="19" s="1"/>
  <c r="AG1066" i="19" s="1"/>
  <c r="AC105" i="140"/>
  <c r="AG434" i="19" s="1"/>
  <c r="AG1069" i="19" s="1"/>
  <c r="AC106" i="140"/>
  <c r="AG435" i="19" s="1"/>
  <c r="AG1070" i="19" s="1"/>
  <c r="AC103" i="140"/>
  <c r="AG432" i="19" s="1"/>
  <c r="AG1067" i="19" s="1"/>
  <c r="AC104" i="140"/>
  <c r="AG433" i="19" s="1"/>
  <c r="AG1068" i="19" s="1"/>
  <c r="K103" i="140"/>
  <c r="O432" i="19" s="1"/>
  <c r="O1067" i="19" s="1"/>
  <c r="K104" i="140"/>
  <c r="O433" i="19" s="1"/>
  <c r="O1068" i="19" s="1"/>
  <c r="K102" i="140"/>
  <c r="O431" i="19" s="1"/>
  <c r="O1066" i="19" s="1"/>
  <c r="K105" i="140"/>
  <c r="O434" i="19" s="1"/>
  <c r="O1069" i="19" s="1"/>
  <c r="K106" i="140"/>
  <c r="O435" i="19" s="1"/>
  <c r="O1070" i="19" s="1"/>
  <c r="AB101" i="139"/>
  <c r="AE421" i="19" s="1"/>
  <c r="AE1056" i="19" s="1"/>
  <c r="AB101" i="136"/>
  <c r="AE405" i="19" s="1"/>
  <c r="AE1040" i="19" s="1"/>
  <c r="AB101" i="134"/>
  <c r="AE389" i="19" s="1"/>
  <c r="AE1024" i="19" s="1"/>
  <c r="AB101" i="130"/>
  <c r="AE357" i="19" s="1"/>
  <c r="AE992" i="19" s="1"/>
  <c r="AB101" i="128"/>
  <c r="AE341" i="19" s="1"/>
  <c r="AE976" i="19" s="1"/>
  <c r="AC103" i="137"/>
  <c r="AC104" i="137"/>
  <c r="AC102" i="137"/>
  <c r="AC105" i="137"/>
  <c r="AC106" i="137"/>
  <c r="AC70" i="137"/>
  <c r="AC72" i="137" s="1"/>
  <c r="AC83" i="137" s="1"/>
  <c r="AC101" i="137" s="1"/>
  <c r="AC69" i="137"/>
  <c r="AC68" i="137" s="1"/>
  <c r="AC69" i="136"/>
  <c r="AC68" i="136" s="1"/>
  <c r="AC69" i="134"/>
  <c r="AC68" i="134" s="1"/>
  <c r="AC102" i="133"/>
  <c r="AC105" i="133"/>
  <c r="AC106" i="133"/>
  <c r="AC103" i="133"/>
  <c r="AC104" i="133"/>
  <c r="AC102" i="129"/>
  <c r="AC105" i="129"/>
  <c r="AC106" i="129"/>
  <c r="AC103" i="129"/>
  <c r="AC104" i="129"/>
  <c r="AC101" i="126"/>
  <c r="AE324" i="19" s="1"/>
  <c r="AE959" i="19" s="1"/>
  <c r="AC101" i="118"/>
  <c r="AB101" i="116"/>
  <c r="AC103" i="127"/>
  <c r="AC104" i="127"/>
  <c r="AC102" i="127"/>
  <c r="AC105" i="127"/>
  <c r="AC106" i="127"/>
  <c r="AC102" i="125"/>
  <c r="AC105" i="125"/>
  <c r="AC106" i="125"/>
  <c r="AC103" i="125"/>
  <c r="AC104" i="125"/>
  <c r="AC69" i="124"/>
  <c r="AC68" i="124" s="1"/>
  <c r="AC106" i="123"/>
  <c r="C106" i="123" s="1"/>
  <c r="AC103" i="123"/>
  <c r="C103" i="123" s="1"/>
  <c r="AC104" i="123"/>
  <c r="C104" i="123" s="1"/>
  <c r="AC102" i="123"/>
  <c r="C102" i="123" s="1"/>
  <c r="AC105" i="123"/>
  <c r="C105" i="123" s="1"/>
  <c r="AC69" i="120"/>
  <c r="AC68" i="120" s="1"/>
  <c r="AC102" i="119"/>
  <c r="C102" i="119" s="1"/>
  <c r="AC105" i="119"/>
  <c r="C105" i="119" s="1"/>
  <c r="AC106" i="119"/>
  <c r="C106" i="119" s="1"/>
  <c r="AC104" i="119"/>
  <c r="C104" i="119" s="1"/>
  <c r="AC103" i="119"/>
  <c r="C103" i="119" s="1"/>
  <c r="AB104" i="115"/>
  <c r="AD303" i="19" s="1"/>
  <c r="AD938" i="19" s="1"/>
  <c r="AB105" i="115"/>
  <c r="AD304" i="19" s="1"/>
  <c r="AD939" i="19" s="1"/>
  <c r="AB102" i="115"/>
  <c r="AD301" i="19" s="1"/>
  <c r="AD936" i="19" s="1"/>
  <c r="AB103" i="115"/>
  <c r="AD302" i="19" s="1"/>
  <c r="AD937" i="19" s="1"/>
  <c r="AB106" i="115"/>
  <c r="AD305" i="19" s="1"/>
  <c r="AD940" i="19" s="1"/>
  <c r="AB101" i="107"/>
  <c r="AC211" i="19" s="1"/>
  <c r="AC846" i="19" s="1"/>
  <c r="AB101" i="113"/>
  <c r="AC195" i="19" s="1"/>
  <c r="AC830" i="19" s="1"/>
  <c r="AB101" i="112"/>
  <c r="AC163" i="19" s="1"/>
  <c r="AC798" i="19" s="1"/>
  <c r="AC101" i="110"/>
  <c r="AD147" i="19" s="1"/>
  <c r="AD782" i="19" s="1"/>
  <c r="AC69" i="113"/>
  <c r="AC68" i="113" s="1"/>
  <c r="AC69" i="111"/>
  <c r="AC68" i="111" s="1"/>
  <c r="AB101" i="109"/>
  <c r="AC227" i="19" s="1"/>
  <c r="AC862" i="19" s="1"/>
  <c r="AC102" i="108"/>
  <c r="AC105" i="108"/>
  <c r="AC106" i="108"/>
  <c r="AC103" i="108"/>
  <c r="AC104" i="108"/>
  <c r="AC69" i="107"/>
  <c r="AC68" i="107" s="1"/>
  <c r="AC103" i="106"/>
  <c r="AC104" i="106"/>
  <c r="AC102" i="106"/>
  <c r="AC105" i="106"/>
  <c r="AC106" i="106"/>
  <c r="AB103" i="103"/>
  <c r="AC141" i="19" s="1"/>
  <c r="AC776" i="19" s="1"/>
  <c r="AB106" i="103"/>
  <c r="AC144" i="19" s="1"/>
  <c r="AC779" i="19" s="1"/>
  <c r="AB104" i="103"/>
  <c r="AC142" i="19" s="1"/>
  <c r="AC777" i="19" s="1"/>
  <c r="AB105" i="103"/>
  <c r="AC143" i="19" s="1"/>
  <c r="AC778" i="19" s="1"/>
  <c r="AB102" i="103"/>
  <c r="AC140" i="19" s="1"/>
  <c r="AC775" i="19" s="1"/>
  <c r="AB101" i="96"/>
  <c r="AB82" i="19" s="1"/>
  <c r="AC69" i="96"/>
  <c r="AC68" i="96" s="1"/>
  <c r="AB102" i="95"/>
  <c r="AB75" i="19" s="1"/>
  <c r="AB710" i="19" s="1"/>
  <c r="AB103" i="95"/>
  <c r="AB76" i="19" s="1"/>
  <c r="AB711" i="19" s="1"/>
  <c r="AB106" i="95"/>
  <c r="AB79" i="19" s="1"/>
  <c r="AB714" i="19" s="1"/>
  <c r="AB104" i="95"/>
  <c r="AB77" i="19" s="1"/>
  <c r="AB712" i="19" s="1"/>
  <c r="AB105" i="95"/>
  <c r="AB78" i="19" s="1"/>
  <c r="AB713" i="19" s="1"/>
  <c r="AB101" i="94"/>
  <c r="AB66" i="19" s="1"/>
  <c r="AB105" i="93"/>
  <c r="AB62" i="19" s="1"/>
  <c r="AB697" i="19" s="1"/>
  <c r="AB103" i="93"/>
  <c r="AB60" i="19" s="1"/>
  <c r="AB695" i="19" s="1"/>
  <c r="AB102" i="93"/>
  <c r="AB59" i="19" s="1"/>
  <c r="AB694" i="19" s="1"/>
  <c r="AB104" i="93"/>
  <c r="AB61" i="19" s="1"/>
  <c r="AB696" i="19" s="1"/>
  <c r="AB106" i="93"/>
  <c r="AB63" i="19" s="1"/>
  <c r="AB698" i="19" s="1"/>
  <c r="F80" i="92"/>
  <c r="F81" i="92" s="1"/>
  <c r="F93" i="92"/>
  <c r="G89" i="92" s="1"/>
  <c r="AB101" i="92"/>
  <c r="AB50" i="19" s="1"/>
  <c r="Z50" i="89"/>
  <c r="AW14" i="19"/>
  <c r="N10" i="19"/>
  <c r="X10" i="19"/>
  <c r="AO12" i="19"/>
  <c r="AM12" i="19"/>
  <c r="AK14" i="19"/>
  <c r="AF14" i="19"/>
  <c r="AS6" i="19"/>
  <c r="AL14" i="19"/>
  <c r="AT10" i="19"/>
  <c r="AM14" i="19"/>
  <c r="AV14" i="19"/>
  <c r="AT14" i="19"/>
  <c r="AT12" i="19"/>
  <c r="AO10" i="19"/>
  <c r="AF16" i="19"/>
  <c r="AU14" i="19"/>
  <c r="P10" i="19"/>
  <c r="AW10" i="19"/>
  <c r="AW6" i="19"/>
  <c r="AT6" i="19"/>
  <c r="AL12" i="19"/>
  <c r="N8" i="19"/>
  <c r="V14" i="19"/>
  <c r="AW16" i="19"/>
  <c r="AM10" i="19"/>
  <c r="AN10" i="19"/>
  <c r="AK10" i="19"/>
  <c r="AG16" i="19"/>
  <c r="AF10" i="19"/>
  <c r="AD10" i="19"/>
  <c r="AE16" i="19"/>
  <c r="AU12" i="19"/>
  <c r="Q12" i="19"/>
  <c r="V10" i="19"/>
  <c r="X14" i="19"/>
  <c r="AE10" i="19"/>
  <c r="O12" i="19"/>
  <c r="AW12" i="19"/>
  <c r="AL8" i="19"/>
  <c r="AU6" i="19"/>
  <c r="AV16" i="19"/>
  <c r="AG14" i="19"/>
  <c r="O10" i="19"/>
  <c r="AT16" i="19"/>
  <c r="AV12" i="19"/>
  <c r="U10" i="19"/>
  <c r="AN8" i="19"/>
  <c r="AN14" i="19"/>
  <c r="O8" i="19"/>
  <c r="AD14" i="19"/>
  <c r="M12" i="19"/>
  <c r="AG10" i="19"/>
  <c r="AO8" i="19"/>
  <c r="AC10" i="19"/>
  <c r="Q10" i="19"/>
  <c r="AS10" i="19"/>
  <c r="M8" i="19"/>
  <c r="AD16" i="19"/>
  <c r="N12" i="19"/>
  <c r="Y14" i="19"/>
  <c r="P8" i="19"/>
  <c r="AE14" i="19"/>
  <c r="AC14" i="19"/>
  <c r="Y10" i="19"/>
  <c r="AV6" i="19"/>
  <c r="W10" i="19"/>
  <c r="AN12" i="19"/>
  <c r="AC16" i="19"/>
  <c r="AM8" i="19"/>
  <c r="AS14" i="19"/>
  <c r="AS16" i="19"/>
  <c r="AV10" i="19"/>
  <c r="Q8" i="19"/>
  <c r="AU16" i="19"/>
  <c r="AK8" i="19"/>
  <c r="U14" i="19"/>
  <c r="AK12" i="19"/>
  <c r="W14" i="19"/>
  <c r="M10" i="19"/>
  <c r="P12" i="19"/>
  <c r="AW34" i="19" l="1"/>
  <c r="AU34" i="19"/>
  <c r="AV34" i="19"/>
  <c r="AS34" i="19"/>
  <c r="AS32" i="19"/>
  <c r="AU32" i="19"/>
  <c r="AW32" i="19"/>
  <c r="AT32" i="19"/>
  <c r="AU30" i="19"/>
  <c r="AV30" i="19"/>
  <c r="AT30" i="19"/>
  <c r="AV28" i="19"/>
  <c r="AW28" i="19"/>
  <c r="AS28" i="19"/>
  <c r="C106" i="154"/>
  <c r="AH548" i="19"/>
  <c r="AH1183" i="19" s="1"/>
  <c r="C103" i="154"/>
  <c r="AH545" i="19"/>
  <c r="AH1180" i="19" s="1"/>
  <c r="C105" i="154"/>
  <c r="AH547" i="19"/>
  <c r="AH1182" i="19" s="1"/>
  <c r="C104" i="154"/>
  <c r="AH546" i="19"/>
  <c r="AH1181" i="19" s="1"/>
  <c r="C102" i="154"/>
  <c r="AH544" i="19"/>
  <c r="AH1179" i="19" s="1"/>
  <c r="AT24" i="19"/>
  <c r="AU24" i="19"/>
  <c r="AW24" i="19"/>
  <c r="AV24" i="19"/>
  <c r="C105" i="150"/>
  <c r="AG514" i="19"/>
  <c r="AG1149" i="19" s="1"/>
  <c r="C102" i="150"/>
  <c r="AG511" i="19"/>
  <c r="AG1146" i="19" s="1"/>
  <c r="C104" i="150"/>
  <c r="AG513" i="19"/>
  <c r="AG1148" i="19" s="1"/>
  <c r="C106" i="150"/>
  <c r="AG515" i="19"/>
  <c r="AG1150" i="19" s="1"/>
  <c r="C103" i="150"/>
  <c r="AG512" i="19"/>
  <c r="AG1147" i="19" s="1"/>
  <c r="AL32" i="19"/>
  <c r="AK32" i="19"/>
  <c r="AM32" i="19"/>
  <c r="AM30" i="19"/>
  <c r="AL30" i="19"/>
  <c r="AN30" i="19"/>
  <c r="AK30" i="19"/>
  <c r="AK28" i="19"/>
  <c r="AO28" i="19"/>
  <c r="AN28" i="19"/>
  <c r="AM26" i="19"/>
  <c r="AO26" i="19"/>
  <c r="AF34" i="19"/>
  <c r="AE34" i="19"/>
  <c r="AG34" i="19"/>
  <c r="AC34" i="19"/>
  <c r="AG32" i="19"/>
  <c r="AD32" i="19"/>
  <c r="AE32" i="19"/>
  <c r="AC32" i="19"/>
  <c r="C103" i="133"/>
  <c r="AF383" i="19"/>
  <c r="AF1018" i="19" s="1"/>
  <c r="C102" i="133"/>
  <c r="AF382" i="19"/>
  <c r="AF1017" i="19" s="1"/>
  <c r="C106" i="133"/>
  <c r="AF386" i="19"/>
  <c r="AF1021" i="19" s="1"/>
  <c r="C104" i="133"/>
  <c r="AF384" i="19"/>
  <c r="AF1019" i="19" s="1"/>
  <c r="C105" i="133"/>
  <c r="AF385" i="19"/>
  <c r="AF1020" i="19" s="1"/>
  <c r="AF28" i="19"/>
  <c r="AG28" i="19"/>
  <c r="AC28" i="19"/>
  <c r="C106" i="129"/>
  <c r="AF354" i="19"/>
  <c r="AF989" i="19" s="1"/>
  <c r="C105" i="129"/>
  <c r="AF353" i="19"/>
  <c r="AF988" i="19" s="1"/>
  <c r="C104" i="129"/>
  <c r="AF352" i="19"/>
  <c r="AF987" i="19" s="1"/>
  <c r="C102" i="129"/>
  <c r="AF350" i="19"/>
  <c r="AF985" i="19" s="1"/>
  <c r="C103" i="129"/>
  <c r="AF351" i="19"/>
  <c r="AF986" i="19" s="1"/>
  <c r="C104" i="127"/>
  <c r="AF336" i="19"/>
  <c r="AF971" i="19" s="1"/>
  <c r="C102" i="127"/>
  <c r="AF334" i="19"/>
  <c r="AF969" i="19" s="1"/>
  <c r="C106" i="127"/>
  <c r="AF338" i="19"/>
  <c r="AF973" i="19" s="1"/>
  <c r="C103" i="127"/>
  <c r="AF335" i="19"/>
  <c r="AF970" i="19" s="1"/>
  <c r="C105" i="127"/>
  <c r="AF337" i="19"/>
  <c r="AF972" i="19" s="1"/>
  <c r="C105" i="125"/>
  <c r="AE320" i="19"/>
  <c r="AE955" i="19" s="1"/>
  <c r="C104" i="125"/>
  <c r="AE319" i="19"/>
  <c r="AE954" i="19" s="1"/>
  <c r="C102" i="125"/>
  <c r="AE317" i="19"/>
  <c r="AE952" i="19" s="1"/>
  <c r="C103" i="125"/>
  <c r="AE318" i="19"/>
  <c r="AE953" i="19" s="1"/>
  <c r="C106" i="125"/>
  <c r="AE321" i="19"/>
  <c r="AE956" i="19" s="1"/>
  <c r="AD287" i="19"/>
  <c r="AD922" i="19" s="1"/>
  <c r="AD295" i="19"/>
  <c r="AD930" i="19" s="1"/>
  <c r="AD286" i="19"/>
  <c r="AD921" i="19" s="1"/>
  <c r="AD294" i="19"/>
  <c r="AD929" i="19" s="1"/>
  <c r="AD285" i="19"/>
  <c r="AD920" i="19" s="1"/>
  <c r="AD293" i="19"/>
  <c r="AD928" i="19" s="1"/>
  <c r="AD289" i="19"/>
  <c r="AD924" i="19" s="1"/>
  <c r="AD297" i="19"/>
  <c r="AD932" i="19" s="1"/>
  <c r="AD288" i="19"/>
  <c r="AD923" i="19" s="1"/>
  <c r="AD296" i="19"/>
  <c r="AD931" i="19" s="1"/>
  <c r="AD273" i="19"/>
  <c r="AD908" i="19" s="1"/>
  <c r="AD281" i="19"/>
  <c r="AD916" i="19" s="1"/>
  <c r="AD270" i="19"/>
  <c r="AD905" i="19" s="1"/>
  <c r="AD278" i="19"/>
  <c r="AD913" i="19" s="1"/>
  <c r="AD269" i="19"/>
  <c r="AD904" i="19" s="1"/>
  <c r="AD277" i="19"/>
  <c r="AD912" i="19" s="1"/>
  <c r="AD271" i="19"/>
  <c r="AD906" i="19" s="1"/>
  <c r="AD279" i="19"/>
  <c r="AD914" i="19" s="1"/>
  <c r="AD272" i="19"/>
  <c r="AD907" i="19" s="1"/>
  <c r="AD280" i="19"/>
  <c r="AD915" i="19" s="1"/>
  <c r="AD254" i="19"/>
  <c r="AD889" i="19" s="1"/>
  <c r="AD262" i="19"/>
  <c r="AD897" i="19" s="1"/>
  <c r="AD255" i="19"/>
  <c r="AD890" i="19" s="1"/>
  <c r="AD263" i="19"/>
  <c r="AD898" i="19" s="1"/>
  <c r="AD253" i="19"/>
  <c r="AD888" i="19" s="1"/>
  <c r="AD261" i="19"/>
  <c r="AD896" i="19" s="1"/>
  <c r="AD257" i="19"/>
  <c r="AD892" i="19" s="1"/>
  <c r="AD265" i="19"/>
  <c r="AD900" i="19" s="1"/>
  <c r="AD256" i="19"/>
  <c r="AD891" i="19" s="1"/>
  <c r="AD264" i="19"/>
  <c r="AD899" i="19" s="1"/>
  <c r="AD238" i="19"/>
  <c r="AD873" i="19" s="1"/>
  <c r="AD246" i="19"/>
  <c r="AD881" i="19" s="1"/>
  <c r="AD241" i="19"/>
  <c r="AD876" i="19" s="1"/>
  <c r="AD249" i="19"/>
  <c r="AD884" i="19" s="1"/>
  <c r="AD237" i="19"/>
  <c r="AD872" i="19" s="1"/>
  <c r="AD245" i="19"/>
  <c r="AD880" i="19" s="1"/>
  <c r="AD239" i="19"/>
  <c r="AD874" i="19" s="1"/>
  <c r="AD247" i="19"/>
  <c r="AD882" i="19" s="1"/>
  <c r="AD240" i="19"/>
  <c r="AD875" i="19" s="1"/>
  <c r="AD248" i="19"/>
  <c r="AD883" i="19" s="1"/>
  <c r="C103" i="108"/>
  <c r="AD221" i="19"/>
  <c r="AD856" i="19" s="1"/>
  <c r="C104" i="108"/>
  <c r="AD222" i="19"/>
  <c r="AD857" i="19" s="1"/>
  <c r="C106" i="108"/>
  <c r="AD224" i="19"/>
  <c r="AD859" i="19" s="1"/>
  <c r="C102" i="108"/>
  <c r="AD220" i="19"/>
  <c r="AD855" i="19" s="1"/>
  <c r="C105" i="108"/>
  <c r="AD223" i="19"/>
  <c r="AD858" i="19" s="1"/>
  <c r="C102" i="106"/>
  <c r="AD204" i="19"/>
  <c r="AD839" i="19" s="1"/>
  <c r="C104" i="106"/>
  <c r="AD206" i="19"/>
  <c r="AD841" i="19" s="1"/>
  <c r="C103" i="106"/>
  <c r="AD205" i="19"/>
  <c r="AD840" i="19" s="1"/>
  <c r="C106" i="106"/>
  <c r="AD208" i="19"/>
  <c r="AD843" i="19" s="1"/>
  <c r="C105" i="106"/>
  <c r="AD207" i="19"/>
  <c r="AD842" i="19" s="1"/>
  <c r="O30" i="19"/>
  <c r="P30" i="19"/>
  <c r="N30" i="19"/>
  <c r="M30" i="19"/>
  <c r="Q28" i="19"/>
  <c r="N28" i="19"/>
  <c r="M28" i="19"/>
  <c r="P28" i="19"/>
  <c r="O28" i="19"/>
  <c r="O26" i="19"/>
  <c r="Q26" i="19"/>
  <c r="L83" i="137"/>
  <c r="L101" i="137" s="1"/>
  <c r="M92" i="137"/>
  <c r="Z58" i="89"/>
  <c r="Z57" i="89"/>
  <c r="G80" i="106"/>
  <c r="G81" i="106" s="1"/>
  <c r="G93" i="106"/>
  <c r="H89" i="106" s="1"/>
  <c r="G80" i="109"/>
  <c r="G81" i="109" s="1"/>
  <c r="G93" i="109"/>
  <c r="H89" i="109" s="1"/>
  <c r="G80" i="124"/>
  <c r="G81" i="124" s="1"/>
  <c r="G93" i="124"/>
  <c r="H89" i="124" s="1"/>
  <c r="G80" i="126"/>
  <c r="G81" i="126" s="1"/>
  <c r="G93" i="126"/>
  <c r="H89" i="126" s="1"/>
  <c r="F80" i="104"/>
  <c r="F81" i="104" s="1"/>
  <c r="F93" i="104"/>
  <c r="G89" i="104" s="1"/>
  <c r="F80" i="157"/>
  <c r="F81" i="157" s="1"/>
  <c r="F93" i="157"/>
  <c r="G89" i="157" s="1"/>
  <c r="G92" i="119"/>
  <c r="G92" i="146"/>
  <c r="G92" i="147"/>
  <c r="G92" i="95"/>
  <c r="F80" i="131"/>
  <c r="F81" i="131" s="1"/>
  <c r="F93" i="131"/>
  <c r="G89" i="131" s="1"/>
  <c r="F80" i="156"/>
  <c r="F81" i="156" s="1"/>
  <c r="F93" i="156"/>
  <c r="G89" i="156" s="1"/>
  <c r="F80" i="132"/>
  <c r="F81" i="132" s="1"/>
  <c r="F93" i="132"/>
  <c r="G89" i="132" s="1"/>
  <c r="F80" i="110"/>
  <c r="F81" i="110" s="1"/>
  <c r="F93" i="110"/>
  <c r="G89" i="110" s="1"/>
  <c r="F80" i="144"/>
  <c r="F81" i="144" s="1"/>
  <c r="F93" i="144"/>
  <c r="G89" i="144" s="1"/>
  <c r="F80" i="120"/>
  <c r="F81" i="120" s="1"/>
  <c r="F93" i="120"/>
  <c r="G89" i="120" s="1"/>
  <c r="F80" i="115"/>
  <c r="F81" i="115" s="1"/>
  <c r="F93" i="115"/>
  <c r="G89" i="115" s="1"/>
  <c r="G80" i="99"/>
  <c r="G81" i="99" s="1"/>
  <c r="G93" i="99"/>
  <c r="H89" i="99" s="1"/>
  <c r="G92" i="127"/>
  <c r="G92" i="134"/>
  <c r="G92" i="130"/>
  <c r="G92" i="154"/>
  <c r="F80" i="96"/>
  <c r="F81" i="96" s="1"/>
  <c r="F93" i="96"/>
  <c r="G89" i="96" s="1"/>
  <c r="G80" i="139"/>
  <c r="G81" i="139" s="1"/>
  <c r="G93" i="139"/>
  <c r="H89" i="139" s="1"/>
  <c r="G66" i="159"/>
  <c r="G91" i="159"/>
  <c r="G66" i="135"/>
  <c r="G91" i="135"/>
  <c r="G66" i="125"/>
  <c r="G91" i="125"/>
  <c r="G66" i="105"/>
  <c r="G91" i="105"/>
  <c r="G66" i="98"/>
  <c r="G91" i="98"/>
  <c r="I80" i="94"/>
  <c r="I81" i="94" s="1"/>
  <c r="I93" i="94"/>
  <c r="J89" i="94" s="1"/>
  <c r="I66" i="93"/>
  <c r="I91" i="93"/>
  <c r="G66" i="113"/>
  <c r="G91" i="113"/>
  <c r="G66" i="136"/>
  <c r="G91" i="136"/>
  <c r="G66" i="163"/>
  <c r="G91" i="163"/>
  <c r="G66" i="149"/>
  <c r="G91" i="149"/>
  <c r="F80" i="114"/>
  <c r="F81" i="114" s="1"/>
  <c r="F93" i="114"/>
  <c r="G89" i="114" s="1"/>
  <c r="F80" i="141"/>
  <c r="F81" i="141" s="1"/>
  <c r="F93" i="141"/>
  <c r="G89" i="141" s="1"/>
  <c r="G80" i="100"/>
  <c r="G81" i="100" s="1"/>
  <c r="G93" i="100"/>
  <c r="H89" i="100" s="1"/>
  <c r="G80" i="138"/>
  <c r="G81" i="138" s="1"/>
  <c r="G93" i="138"/>
  <c r="H89" i="138" s="1"/>
  <c r="F80" i="129"/>
  <c r="F81" i="129" s="1"/>
  <c r="F93" i="129"/>
  <c r="G89" i="129" s="1"/>
  <c r="G80" i="101"/>
  <c r="G81" i="101" s="1"/>
  <c r="G93" i="101"/>
  <c r="H89" i="101" s="1"/>
  <c r="G92" i="143"/>
  <c r="G92" i="122"/>
  <c r="G92" i="145"/>
  <c r="G92" i="116"/>
  <c r="G92" i="155"/>
  <c r="F80" i="153"/>
  <c r="F81" i="153" s="1"/>
  <c r="F93" i="153"/>
  <c r="G89" i="153" s="1"/>
  <c r="G80" i="162"/>
  <c r="G81" i="162" s="1"/>
  <c r="G93" i="162"/>
  <c r="H89" i="162" s="1"/>
  <c r="F80" i="128"/>
  <c r="F81" i="128" s="1"/>
  <c r="F93" i="128"/>
  <c r="G89" i="128" s="1"/>
  <c r="F80" i="112"/>
  <c r="F81" i="112" s="1"/>
  <c r="F93" i="112"/>
  <c r="G89" i="112" s="1"/>
  <c r="F80" i="142"/>
  <c r="F81" i="142" s="1"/>
  <c r="F93" i="142"/>
  <c r="G89" i="142" s="1"/>
  <c r="G80" i="123"/>
  <c r="G81" i="123" s="1"/>
  <c r="G93" i="123"/>
  <c r="H89" i="123" s="1"/>
  <c r="G80" i="161"/>
  <c r="G81" i="161" s="1"/>
  <c r="G93" i="161"/>
  <c r="H89" i="161" s="1"/>
  <c r="F80" i="152"/>
  <c r="F81" i="152" s="1"/>
  <c r="F93" i="152"/>
  <c r="G89" i="152" s="1"/>
  <c r="G92" i="117"/>
  <c r="G92" i="97"/>
  <c r="G92" i="103"/>
  <c r="G92" i="118"/>
  <c r="F80" i="111"/>
  <c r="F81" i="111" s="1"/>
  <c r="F93" i="111"/>
  <c r="G89" i="111" s="1"/>
  <c r="G80" i="150"/>
  <c r="G81" i="150" s="1"/>
  <c r="G93" i="150"/>
  <c r="H89" i="150" s="1"/>
  <c r="G66" i="108"/>
  <c r="G91" i="108"/>
  <c r="G66" i="133"/>
  <c r="G91" i="133"/>
  <c r="G66" i="151"/>
  <c r="G91" i="151"/>
  <c r="G66" i="121"/>
  <c r="G91" i="121"/>
  <c r="G66" i="160"/>
  <c r="G91" i="160"/>
  <c r="G66" i="140"/>
  <c r="G91" i="140"/>
  <c r="G66" i="102"/>
  <c r="G91" i="102"/>
  <c r="G66" i="148"/>
  <c r="G91" i="148"/>
  <c r="G66" i="107"/>
  <c r="G91" i="107"/>
  <c r="G66" i="158"/>
  <c r="G91" i="158"/>
  <c r="X28" i="19"/>
  <c r="V32" i="19"/>
  <c r="V28" i="19"/>
  <c r="U28" i="19"/>
  <c r="Y32" i="19"/>
  <c r="U32" i="19"/>
  <c r="Y28" i="19"/>
  <c r="W32" i="19"/>
  <c r="AC101" i="163"/>
  <c r="AH615" i="19" s="1"/>
  <c r="AH1250" i="19" s="1"/>
  <c r="AC101" i="161"/>
  <c r="AH599" i="19" s="1"/>
  <c r="AH1234" i="19" s="1"/>
  <c r="AC101" i="159"/>
  <c r="AH583" i="19" s="1"/>
  <c r="AH1218" i="19" s="1"/>
  <c r="L101" i="159"/>
  <c r="Q583" i="19" s="1"/>
  <c r="Q1218" i="19" s="1"/>
  <c r="AC101" i="157"/>
  <c r="AH567" i="19" s="1"/>
  <c r="AH1202" i="19" s="1"/>
  <c r="L101" i="157"/>
  <c r="Q567" i="19" s="1"/>
  <c r="Q1202" i="19" s="1"/>
  <c r="AC101" i="153"/>
  <c r="AH535" i="19" s="1"/>
  <c r="AH1170" i="19" s="1"/>
  <c r="L101" i="153"/>
  <c r="Q535" i="19" s="1"/>
  <c r="Q1170" i="19" s="1"/>
  <c r="AC101" i="151"/>
  <c r="AG518" i="19" s="1"/>
  <c r="AG1153" i="19" s="1"/>
  <c r="AC101" i="149"/>
  <c r="AG502" i="19" s="1"/>
  <c r="AG1137" i="19" s="1"/>
  <c r="AC101" i="147"/>
  <c r="AG486" i="19" s="1"/>
  <c r="AG1121" i="19" s="1"/>
  <c r="L101" i="147"/>
  <c r="P486" i="19" s="1"/>
  <c r="P1121" i="19" s="1"/>
  <c r="AC101" i="145"/>
  <c r="AG470" i="19" s="1"/>
  <c r="AG1105" i="19" s="1"/>
  <c r="L101" i="145"/>
  <c r="P470" i="19" s="1"/>
  <c r="P1105" i="19" s="1"/>
  <c r="AC101" i="143"/>
  <c r="AG454" i="19" s="1"/>
  <c r="AG1089" i="19" s="1"/>
  <c r="AC101" i="141"/>
  <c r="AG438" i="19" s="1"/>
  <c r="AG1073" i="19" s="1"/>
  <c r="AC101" i="139"/>
  <c r="AF421" i="19" s="1"/>
  <c r="AF1056" i="19" s="1"/>
  <c r="AC101" i="136"/>
  <c r="AF405" i="19" s="1"/>
  <c r="AF1040" i="19" s="1"/>
  <c r="AC101" i="134"/>
  <c r="AF389" i="19" s="1"/>
  <c r="AF1024" i="19" s="1"/>
  <c r="L101" i="132"/>
  <c r="O373" i="19" s="1"/>
  <c r="O1008" i="19" s="1"/>
  <c r="AC101" i="130"/>
  <c r="AF357" i="19" s="1"/>
  <c r="AF992" i="19" s="1"/>
  <c r="L101" i="130"/>
  <c r="O357" i="19" s="1"/>
  <c r="O992" i="19" s="1"/>
  <c r="AC101" i="128"/>
  <c r="AF341" i="19" s="1"/>
  <c r="AF976" i="19" s="1"/>
  <c r="L101" i="128"/>
  <c r="O341" i="19" s="1"/>
  <c r="O976" i="19" s="1"/>
  <c r="AC101" i="124"/>
  <c r="AE308" i="19" s="1"/>
  <c r="AE943" i="19" s="1"/>
  <c r="L101" i="124"/>
  <c r="N308" i="19" s="1"/>
  <c r="N943" i="19" s="1"/>
  <c r="L101" i="122"/>
  <c r="L101" i="120"/>
  <c r="AC101" i="120"/>
  <c r="AC101" i="116"/>
  <c r="AC103" i="115"/>
  <c r="AE302" i="19" s="1"/>
  <c r="AE937" i="19" s="1"/>
  <c r="AC104" i="115"/>
  <c r="AE303" i="19" s="1"/>
  <c r="AE938" i="19" s="1"/>
  <c r="AC102" i="115"/>
  <c r="AE301" i="19" s="1"/>
  <c r="AE936" i="19" s="1"/>
  <c r="AC105" i="115"/>
  <c r="AE304" i="19" s="1"/>
  <c r="AE939" i="19" s="1"/>
  <c r="AC106" i="115"/>
  <c r="AE305" i="19" s="1"/>
  <c r="AE940" i="19" s="1"/>
  <c r="L101" i="109"/>
  <c r="M227" i="19" s="1"/>
  <c r="M862" i="19" s="1"/>
  <c r="AC101" i="109"/>
  <c r="AD227" i="19" s="1"/>
  <c r="AD862" i="19" s="1"/>
  <c r="AC101" i="107"/>
  <c r="AD211" i="19" s="1"/>
  <c r="AD846" i="19" s="1"/>
  <c r="AC101" i="113"/>
  <c r="AD195" i="19" s="1"/>
  <c r="AD830" i="19" s="1"/>
  <c r="AC101" i="111"/>
  <c r="AD179" i="19" s="1"/>
  <c r="AD814" i="19" s="1"/>
  <c r="AC101" i="112"/>
  <c r="AD163" i="19" s="1"/>
  <c r="AD798" i="19" s="1"/>
  <c r="L103" i="103"/>
  <c r="M141" i="19" s="1"/>
  <c r="M776" i="19" s="1"/>
  <c r="L106" i="103"/>
  <c r="M144" i="19" s="1"/>
  <c r="M779" i="19" s="1"/>
  <c r="L104" i="103"/>
  <c r="M142" i="19" s="1"/>
  <c r="M777" i="19" s="1"/>
  <c r="L105" i="103"/>
  <c r="M143" i="19" s="1"/>
  <c r="M778" i="19" s="1"/>
  <c r="L102" i="103"/>
  <c r="M140" i="19" s="1"/>
  <c r="M775" i="19" s="1"/>
  <c r="AC102" i="103"/>
  <c r="AD140" i="19" s="1"/>
  <c r="AD775" i="19" s="1"/>
  <c r="AC105" i="103"/>
  <c r="AD143" i="19" s="1"/>
  <c r="AD778" i="19" s="1"/>
  <c r="AC106" i="103"/>
  <c r="AD144" i="19" s="1"/>
  <c r="AD779" i="19" s="1"/>
  <c r="AC103" i="103"/>
  <c r="AD141" i="19" s="1"/>
  <c r="AD776" i="19" s="1"/>
  <c r="AC104" i="103"/>
  <c r="AD142" i="19" s="1"/>
  <c r="AD777" i="19" s="1"/>
  <c r="L103" i="101"/>
  <c r="L124" i="19" s="1"/>
  <c r="L759" i="19" s="1"/>
  <c r="L106" i="101"/>
  <c r="L127" i="19" s="1"/>
  <c r="L762" i="19" s="1"/>
  <c r="L105" i="101"/>
  <c r="L126" i="19" s="1"/>
  <c r="L761" i="19" s="1"/>
  <c r="L102" i="101"/>
  <c r="L123" i="19" s="1"/>
  <c r="L758" i="19" s="1"/>
  <c r="L104" i="101"/>
  <c r="L125" i="19" s="1"/>
  <c r="L760" i="19" s="1"/>
  <c r="L102" i="97"/>
  <c r="L91" i="19" s="1"/>
  <c r="L726" i="19" s="1"/>
  <c r="L103" i="97"/>
  <c r="L92" i="19" s="1"/>
  <c r="L727" i="19" s="1"/>
  <c r="L106" i="97"/>
  <c r="L95" i="19" s="1"/>
  <c r="L730" i="19" s="1"/>
  <c r="L104" i="97"/>
  <c r="L93" i="19" s="1"/>
  <c r="L728" i="19" s="1"/>
  <c r="L105" i="97"/>
  <c r="L94" i="19" s="1"/>
  <c r="L729" i="19" s="1"/>
  <c r="AC101" i="96"/>
  <c r="AC82" i="19" s="1"/>
  <c r="AC102" i="95"/>
  <c r="AC75" i="19" s="1"/>
  <c r="AC710" i="19" s="1"/>
  <c r="AC105" i="95"/>
  <c r="AC78" i="19" s="1"/>
  <c r="AC713" i="19" s="1"/>
  <c r="AC106" i="95"/>
  <c r="AC79" i="19" s="1"/>
  <c r="AC714" i="19" s="1"/>
  <c r="AC104" i="95"/>
  <c r="AC77" i="19" s="1"/>
  <c r="AC712" i="19" s="1"/>
  <c r="AC103" i="95"/>
  <c r="AC76" i="19" s="1"/>
  <c r="AC711" i="19" s="1"/>
  <c r="AC101" i="94"/>
  <c r="AC66" i="19" s="1"/>
  <c r="AC106" i="93"/>
  <c r="AC63" i="19" s="1"/>
  <c r="AC698" i="19" s="1"/>
  <c r="AC103" i="93"/>
  <c r="AC60" i="19" s="1"/>
  <c r="AC695" i="19" s="1"/>
  <c r="AC104" i="93"/>
  <c r="AC61" i="19" s="1"/>
  <c r="AC696" i="19" s="1"/>
  <c r="AC102" i="93"/>
  <c r="AC59" i="19" s="1"/>
  <c r="AC694" i="19" s="1"/>
  <c r="AC105" i="93"/>
  <c r="AC62" i="19" s="1"/>
  <c r="AC697" i="19" s="1"/>
  <c r="L104" i="93"/>
  <c r="L61" i="19" s="1"/>
  <c r="L696" i="19" s="1"/>
  <c r="L103" i="93"/>
  <c r="L60" i="19" s="1"/>
  <c r="L695" i="19" s="1"/>
  <c r="L105" i="93"/>
  <c r="L62" i="19" s="1"/>
  <c r="L697" i="19" s="1"/>
  <c r="L102" i="93"/>
  <c r="L59" i="19" s="1"/>
  <c r="L694" i="19" s="1"/>
  <c r="L106" i="93"/>
  <c r="L63" i="19" s="1"/>
  <c r="L698" i="19" s="1"/>
  <c r="G92" i="92"/>
  <c r="AC101" i="92"/>
  <c r="AC50" i="19" s="1"/>
  <c r="L101" i="92"/>
  <c r="L50" i="19" s="1"/>
  <c r="AA50" i="89"/>
  <c r="D10" i="27"/>
  <c r="C33" i="19" s="1"/>
  <c r="AR50" i="19" s="1"/>
  <c r="D8" i="27"/>
  <c r="C29" i="19" s="1"/>
  <c r="AR46" i="19" s="1"/>
  <c r="C27" i="19"/>
  <c r="AR44" i="19" s="1"/>
  <c r="D6" i="27"/>
  <c r="C25" i="19" s="1"/>
  <c r="AR42" i="19" s="1"/>
  <c r="D11" i="27"/>
  <c r="C35" i="19" s="1"/>
  <c r="AR52" i="19" s="1"/>
  <c r="AL16" i="19"/>
  <c r="AC12" i="19"/>
  <c r="W16" i="19"/>
  <c r="O14" i="19"/>
  <c r="N16" i="19"/>
  <c r="U16" i="19"/>
  <c r="AD12" i="19"/>
  <c r="AT8" i="19"/>
  <c r="M16" i="19"/>
  <c r="AC6" i="19"/>
  <c r="Q14" i="19"/>
  <c r="AN16" i="19"/>
  <c r="AC8" i="19"/>
  <c r="AK16" i="19"/>
  <c r="P14" i="19"/>
  <c r="Q16" i="19"/>
  <c r="AF6" i="19"/>
  <c r="AD8" i="19"/>
  <c r="AV8" i="19"/>
  <c r="AD6" i="19"/>
  <c r="AG8" i="19"/>
  <c r="AE6" i="19"/>
  <c r="AE8" i="19"/>
  <c r="N14" i="19"/>
  <c r="P16" i="19"/>
  <c r="M14" i="19"/>
  <c r="AS8" i="19"/>
  <c r="AF12" i="19"/>
  <c r="AU8" i="19"/>
  <c r="O16" i="19"/>
  <c r="AG12" i="19"/>
  <c r="AO16" i="19"/>
  <c r="AM16" i="19"/>
  <c r="AW8" i="19"/>
  <c r="AG6" i="19"/>
  <c r="AE12" i="19"/>
  <c r="V16" i="19"/>
  <c r="X16" i="19"/>
  <c r="AF8" i="19"/>
  <c r="Y16" i="19"/>
  <c r="AX42" i="19" l="1"/>
  <c r="D685" i="19"/>
  <c r="AG685" i="19"/>
  <c r="AF685" i="19"/>
  <c r="AE685" i="19"/>
  <c r="AH685" i="19"/>
  <c r="AD685" i="19"/>
  <c r="E685" i="19"/>
  <c r="F685" i="19"/>
  <c r="G685" i="19"/>
  <c r="O685" i="19"/>
  <c r="P685" i="19"/>
  <c r="Q685" i="19"/>
  <c r="H685" i="19"/>
  <c r="T685" i="19"/>
  <c r="I685" i="19"/>
  <c r="U685" i="19"/>
  <c r="V685" i="19"/>
  <c r="J685" i="19"/>
  <c r="W685" i="19"/>
  <c r="X685" i="19"/>
  <c r="D687" i="19"/>
  <c r="Y685" i="19"/>
  <c r="D690" i="19"/>
  <c r="S685" i="19"/>
  <c r="D686" i="19"/>
  <c r="R685" i="19"/>
  <c r="D688" i="19"/>
  <c r="D689" i="19"/>
  <c r="Z685" i="19"/>
  <c r="K685" i="19"/>
  <c r="AC717" i="19"/>
  <c r="AX44" i="19"/>
  <c r="AG701" i="19"/>
  <c r="D701" i="19"/>
  <c r="AF701" i="19"/>
  <c r="AE701" i="19"/>
  <c r="AD701" i="19"/>
  <c r="AH701" i="19"/>
  <c r="E701" i="19"/>
  <c r="F701" i="19"/>
  <c r="O701" i="19"/>
  <c r="G701" i="19"/>
  <c r="P701" i="19"/>
  <c r="Q701" i="19"/>
  <c r="R701" i="19"/>
  <c r="D704" i="19"/>
  <c r="D703" i="19"/>
  <c r="D705" i="19"/>
  <c r="D706" i="19"/>
  <c r="D702" i="19"/>
  <c r="S701" i="19"/>
  <c r="H701" i="19"/>
  <c r="T701" i="19"/>
  <c r="U701" i="19"/>
  <c r="V701" i="19"/>
  <c r="I701" i="19"/>
  <c r="W701" i="19"/>
  <c r="J701" i="19"/>
  <c r="X701" i="19"/>
  <c r="Y701" i="19"/>
  <c r="Z701" i="19"/>
  <c r="K701" i="19"/>
  <c r="L685" i="19"/>
  <c r="AB701" i="19"/>
  <c r="AX46" i="19"/>
  <c r="D717" i="19"/>
  <c r="AE717" i="19"/>
  <c r="AG717" i="19"/>
  <c r="AD717" i="19"/>
  <c r="AF717" i="19"/>
  <c r="AH717" i="19"/>
  <c r="E717" i="19"/>
  <c r="F717" i="19"/>
  <c r="O717" i="19"/>
  <c r="G717" i="19"/>
  <c r="P717" i="19"/>
  <c r="Q717" i="19"/>
  <c r="H717" i="19"/>
  <c r="R717" i="19"/>
  <c r="T717" i="19"/>
  <c r="U717" i="19"/>
  <c r="I717" i="19"/>
  <c r="V717" i="19"/>
  <c r="W717" i="19"/>
  <c r="D720" i="19"/>
  <c r="D722" i="19"/>
  <c r="J717" i="19"/>
  <c r="D721" i="19"/>
  <c r="X717" i="19"/>
  <c r="D719" i="19"/>
  <c r="D718" i="19"/>
  <c r="Z717" i="19"/>
  <c r="K717" i="19"/>
  <c r="AA717" i="19"/>
  <c r="AC685" i="19"/>
  <c r="AC701" i="19"/>
  <c r="AB685" i="19"/>
  <c r="AX52" i="19"/>
  <c r="H765" i="19"/>
  <c r="Q765" i="19"/>
  <c r="Y765" i="19"/>
  <c r="Z765" i="19"/>
  <c r="AG765" i="19"/>
  <c r="K765" i="19"/>
  <c r="AD765" i="19"/>
  <c r="AB765" i="19"/>
  <c r="AH765" i="19"/>
  <c r="V765" i="19"/>
  <c r="E765" i="19"/>
  <c r="J765" i="19"/>
  <c r="U765" i="19"/>
  <c r="O765" i="19"/>
  <c r="AC765" i="19"/>
  <c r="S765" i="19"/>
  <c r="W765" i="19"/>
  <c r="F765" i="19"/>
  <c r="AA765" i="19"/>
  <c r="N765" i="19"/>
  <c r="L765" i="19"/>
  <c r="T765" i="19"/>
  <c r="AF765" i="19"/>
  <c r="D765" i="19"/>
  <c r="G765" i="19"/>
  <c r="M765" i="19"/>
  <c r="AE765" i="19"/>
  <c r="P765" i="19"/>
  <c r="X765" i="19"/>
  <c r="I765" i="19"/>
  <c r="R765" i="19"/>
  <c r="D766" i="19"/>
  <c r="D768" i="19"/>
  <c r="D767" i="19"/>
  <c r="D770" i="19"/>
  <c r="D769" i="19"/>
  <c r="AX50" i="19"/>
  <c r="N749" i="19"/>
  <c r="U749" i="19"/>
  <c r="AF749" i="19"/>
  <c r="F749" i="19"/>
  <c r="X749" i="19"/>
  <c r="D749" i="19"/>
  <c r="AC749" i="19"/>
  <c r="M749" i="19"/>
  <c r="Z749" i="19"/>
  <c r="J749" i="19"/>
  <c r="Y749" i="19"/>
  <c r="E749" i="19"/>
  <c r="G749" i="19"/>
  <c r="K749" i="19"/>
  <c r="P749" i="19"/>
  <c r="O749" i="19"/>
  <c r="AH749" i="19"/>
  <c r="V749" i="19"/>
  <c r="AB749" i="19"/>
  <c r="R749" i="19"/>
  <c r="AG749" i="19"/>
  <c r="AD749" i="19"/>
  <c r="Q749" i="19"/>
  <c r="AE749" i="19"/>
  <c r="S749" i="19"/>
  <c r="W749" i="19"/>
  <c r="AA749" i="19"/>
  <c r="I749" i="19"/>
  <c r="L749" i="19"/>
  <c r="T749" i="19"/>
  <c r="H749" i="19"/>
  <c r="D753" i="19"/>
  <c r="D754" i="19"/>
  <c r="D752" i="19"/>
  <c r="D751" i="19"/>
  <c r="D750" i="19"/>
  <c r="AB717" i="19"/>
  <c r="AU26" i="19"/>
  <c r="AW26" i="19"/>
  <c r="AO34" i="19"/>
  <c r="AK34" i="19"/>
  <c r="AM34" i="19"/>
  <c r="AN34" i="19"/>
  <c r="AE30" i="19"/>
  <c r="AC30" i="19"/>
  <c r="AF30" i="19"/>
  <c r="AD30" i="19"/>
  <c r="AE26" i="19"/>
  <c r="AG26" i="19"/>
  <c r="AD24" i="19"/>
  <c r="AF24" i="19"/>
  <c r="AG24" i="19"/>
  <c r="AE24" i="19"/>
  <c r="W34" i="19"/>
  <c r="Y34" i="19"/>
  <c r="U34" i="19"/>
  <c r="X34" i="19"/>
  <c r="AE288" i="19"/>
  <c r="AE923" i="19" s="1"/>
  <c r="AE296" i="19"/>
  <c r="AE931" i="19" s="1"/>
  <c r="AE285" i="19"/>
  <c r="AE920" i="19" s="1"/>
  <c r="AE293" i="19"/>
  <c r="AE928" i="19" s="1"/>
  <c r="AE287" i="19"/>
  <c r="AE922" i="19" s="1"/>
  <c r="AE295" i="19"/>
  <c r="AE930" i="19" s="1"/>
  <c r="AE289" i="19"/>
  <c r="AE924" i="19" s="1"/>
  <c r="AE297" i="19"/>
  <c r="AE932" i="19" s="1"/>
  <c r="AE286" i="19"/>
  <c r="AE921" i="19" s="1"/>
  <c r="AE294" i="19"/>
  <c r="AE929" i="19" s="1"/>
  <c r="AE273" i="19"/>
  <c r="AE908" i="19" s="1"/>
  <c r="AE281" i="19"/>
  <c r="AE916" i="19" s="1"/>
  <c r="AE270" i="19"/>
  <c r="AE905" i="19" s="1"/>
  <c r="AE278" i="19"/>
  <c r="AE913" i="19" s="1"/>
  <c r="AE272" i="19"/>
  <c r="AE907" i="19" s="1"/>
  <c r="AE280" i="19"/>
  <c r="AE915" i="19" s="1"/>
  <c r="AE271" i="19"/>
  <c r="AE906" i="19" s="1"/>
  <c r="AE279" i="19"/>
  <c r="AE914" i="19" s="1"/>
  <c r="AE269" i="19"/>
  <c r="AE904" i="19" s="1"/>
  <c r="AE277" i="19"/>
  <c r="AE912" i="19" s="1"/>
  <c r="AE256" i="19"/>
  <c r="AE891" i="19" s="1"/>
  <c r="AE264" i="19"/>
  <c r="AE899" i="19" s="1"/>
  <c r="AE253" i="19"/>
  <c r="AE888" i="19" s="1"/>
  <c r="AE261" i="19"/>
  <c r="AE896" i="19" s="1"/>
  <c r="AE255" i="19"/>
  <c r="AE890" i="19" s="1"/>
  <c r="AE263" i="19"/>
  <c r="AE898" i="19" s="1"/>
  <c r="AE257" i="19"/>
  <c r="AE892" i="19" s="1"/>
  <c r="AE265" i="19"/>
  <c r="AE900" i="19" s="1"/>
  <c r="AE254" i="19"/>
  <c r="AE889" i="19" s="1"/>
  <c r="AE262" i="19"/>
  <c r="AE897" i="19" s="1"/>
  <c r="AE241" i="19"/>
  <c r="AE876" i="19" s="1"/>
  <c r="AE249" i="19"/>
  <c r="AE884" i="19" s="1"/>
  <c r="AE238" i="19"/>
  <c r="AE873" i="19" s="1"/>
  <c r="AE246" i="19"/>
  <c r="AE881" i="19" s="1"/>
  <c r="AE239" i="19"/>
  <c r="AE874" i="19" s="1"/>
  <c r="AE247" i="19"/>
  <c r="AE882" i="19" s="1"/>
  <c r="AE240" i="19"/>
  <c r="AE875" i="19" s="1"/>
  <c r="AE248" i="19"/>
  <c r="AE883" i="19" s="1"/>
  <c r="AE237" i="19"/>
  <c r="AE872" i="19" s="1"/>
  <c r="AE245" i="19"/>
  <c r="AE880" i="19" s="1"/>
  <c r="M34" i="19"/>
  <c r="O34" i="19"/>
  <c r="P34" i="19"/>
  <c r="Q34" i="19"/>
  <c r="Q32" i="19"/>
  <c r="O32" i="19"/>
  <c r="N32" i="19"/>
  <c r="M32" i="19"/>
  <c r="L84" i="137"/>
  <c r="M66" i="137"/>
  <c r="M67" i="137" s="1"/>
  <c r="M91" i="137"/>
  <c r="G80" i="107"/>
  <c r="G81" i="107" s="1"/>
  <c r="G93" i="107"/>
  <c r="H89" i="107" s="1"/>
  <c r="G80" i="102"/>
  <c r="G81" i="102" s="1"/>
  <c r="G93" i="102"/>
  <c r="H89" i="102" s="1"/>
  <c r="G80" i="160"/>
  <c r="G81" i="160" s="1"/>
  <c r="G93" i="160"/>
  <c r="H89" i="160" s="1"/>
  <c r="G80" i="151"/>
  <c r="G81" i="151" s="1"/>
  <c r="G93" i="151"/>
  <c r="H89" i="151" s="1"/>
  <c r="G80" i="108"/>
  <c r="G81" i="108" s="1"/>
  <c r="G93" i="108"/>
  <c r="H89" i="108" s="1"/>
  <c r="G92" i="111"/>
  <c r="H92" i="161"/>
  <c r="G92" i="142"/>
  <c r="G92" i="128"/>
  <c r="G92" i="153"/>
  <c r="H92" i="101"/>
  <c r="H92" i="138"/>
  <c r="G92" i="141"/>
  <c r="G80" i="149"/>
  <c r="G81" i="149" s="1"/>
  <c r="G93" i="149"/>
  <c r="H89" i="149" s="1"/>
  <c r="G80" i="136"/>
  <c r="G81" i="136" s="1"/>
  <c r="G93" i="136"/>
  <c r="H89" i="136" s="1"/>
  <c r="I80" i="93"/>
  <c r="I81" i="93" s="1"/>
  <c r="I93" i="93"/>
  <c r="J89" i="93" s="1"/>
  <c r="G80" i="98"/>
  <c r="G81" i="98" s="1"/>
  <c r="G93" i="98"/>
  <c r="H89" i="98" s="1"/>
  <c r="G80" i="125"/>
  <c r="G81" i="125" s="1"/>
  <c r="G93" i="125"/>
  <c r="H89" i="125" s="1"/>
  <c r="G80" i="159"/>
  <c r="G81" i="159" s="1"/>
  <c r="G93" i="159"/>
  <c r="H89" i="159" s="1"/>
  <c r="G92" i="96"/>
  <c r="G92" i="115"/>
  <c r="G92" i="144"/>
  <c r="G92" i="132"/>
  <c r="G92" i="131"/>
  <c r="G92" i="104"/>
  <c r="H92" i="124"/>
  <c r="H92" i="106"/>
  <c r="G66" i="103"/>
  <c r="G91" i="103"/>
  <c r="G66" i="117"/>
  <c r="G91" i="117"/>
  <c r="G66" i="116"/>
  <c r="G91" i="116"/>
  <c r="G66" i="122"/>
  <c r="G91" i="122"/>
  <c r="G66" i="130"/>
  <c r="G91" i="130"/>
  <c r="G66" i="127"/>
  <c r="G91" i="127"/>
  <c r="G66" i="147"/>
  <c r="G91" i="147"/>
  <c r="G66" i="119"/>
  <c r="G91" i="119"/>
  <c r="AA58" i="89"/>
  <c r="AA57" i="89"/>
  <c r="G80" i="158"/>
  <c r="G81" i="158" s="1"/>
  <c r="G93" i="158"/>
  <c r="H89" i="158" s="1"/>
  <c r="G80" i="148"/>
  <c r="G81" i="148" s="1"/>
  <c r="G93" i="148"/>
  <c r="H89" i="148" s="1"/>
  <c r="G80" i="140"/>
  <c r="G81" i="140" s="1"/>
  <c r="G93" i="140"/>
  <c r="H89" i="140" s="1"/>
  <c r="G80" i="121"/>
  <c r="G81" i="121" s="1"/>
  <c r="G93" i="121"/>
  <c r="H89" i="121" s="1"/>
  <c r="G80" i="133"/>
  <c r="G81" i="133" s="1"/>
  <c r="G93" i="133"/>
  <c r="H89" i="133" s="1"/>
  <c r="H92" i="150"/>
  <c r="G92" i="152"/>
  <c r="H92" i="123"/>
  <c r="G92" i="112"/>
  <c r="H92" i="162"/>
  <c r="G92" i="129"/>
  <c r="H92" i="100"/>
  <c r="G92" i="114"/>
  <c r="G80" i="163"/>
  <c r="G81" i="163" s="1"/>
  <c r="G93" i="163"/>
  <c r="H89" i="163" s="1"/>
  <c r="G80" i="113"/>
  <c r="G81" i="113" s="1"/>
  <c r="G93" i="113"/>
  <c r="H89" i="113" s="1"/>
  <c r="J92" i="94"/>
  <c r="G80" i="105"/>
  <c r="G81" i="105" s="1"/>
  <c r="G93" i="105"/>
  <c r="H89" i="105" s="1"/>
  <c r="G80" i="135"/>
  <c r="G81" i="135" s="1"/>
  <c r="G93" i="135"/>
  <c r="H89" i="135" s="1"/>
  <c r="H92" i="139"/>
  <c r="H92" i="99"/>
  <c r="G92" i="120"/>
  <c r="G92" i="110"/>
  <c r="G92" i="156"/>
  <c r="G92" i="157"/>
  <c r="H92" i="126"/>
  <c r="H92" i="109"/>
  <c r="G66" i="118"/>
  <c r="G91" i="118"/>
  <c r="G66" i="97"/>
  <c r="G91" i="97"/>
  <c r="G66" i="155"/>
  <c r="G91" i="155"/>
  <c r="G66" i="145"/>
  <c r="G91" i="145"/>
  <c r="G66" i="143"/>
  <c r="G91" i="143"/>
  <c r="G66" i="154"/>
  <c r="G91" i="154"/>
  <c r="G66" i="134"/>
  <c r="G91" i="134"/>
  <c r="G66" i="95"/>
  <c r="G91" i="95"/>
  <c r="G66" i="146"/>
  <c r="G91" i="146"/>
  <c r="L101" i="163"/>
  <c r="Q615" i="19" s="1"/>
  <c r="Q1250" i="19" s="1"/>
  <c r="L101" i="161"/>
  <c r="Q599" i="19" s="1"/>
  <c r="Q1234" i="19" s="1"/>
  <c r="L101" i="155"/>
  <c r="Q551" i="19" s="1"/>
  <c r="Q1186" i="19" s="1"/>
  <c r="L101" i="151"/>
  <c r="P518" i="19" s="1"/>
  <c r="P1153" i="19" s="1"/>
  <c r="L101" i="149"/>
  <c r="P502" i="19" s="1"/>
  <c r="P1137" i="19" s="1"/>
  <c r="L101" i="143"/>
  <c r="P454" i="19" s="1"/>
  <c r="P1089" i="19" s="1"/>
  <c r="L101" i="141"/>
  <c r="P438" i="19" s="1"/>
  <c r="P1073" i="19" s="1"/>
  <c r="L103" i="140"/>
  <c r="P432" i="19" s="1"/>
  <c r="P1067" i="19" s="1"/>
  <c r="L106" i="140"/>
  <c r="P435" i="19" s="1"/>
  <c r="P1070" i="19" s="1"/>
  <c r="L104" i="140"/>
  <c r="P433" i="19" s="1"/>
  <c r="P1068" i="19" s="1"/>
  <c r="L105" i="140"/>
  <c r="P434" i="19" s="1"/>
  <c r="P1069" i="19" s="1"/>
  <c r="L102" i="140"/>
  <c r="P431" i="19" s="1"/>
  <c r="P1066" i="19" s="1"/>
  <c r="L101" i="139"/>
  <c r="O421" i="19" s="1"/>
  <c r="O1056" i="19" s="1"/>
  <c r="L101" i="136"/>
  <c r="O405" i="19" s="1"/>
  <c r="O1040" i="19" s="1"/>
  <c r="L101" i="134"/>
  <c r="O389" i="19" s="1"/>
  <c r="O1024" i="19" s="1"/>
  <c r="L101" i="126"/>
  <c r="N324" i="19" s="1"/>
  <c r="N959" i="19" s="1"/>
  <c r="L101" i="118"/>
  <c r="L101" i="116"/>
  <c r="L104" i="115"/>
  <c r="N303" i="19" s="1"/>
  <c r="N938" i="19" s="1"/>
  <c r="L105" i="115"/>
  <c r="N304" i="19" s="1"/>
  <c r="N939" i="19" s="1"/>
  <c r="L102" i="115"/>
  <c r="N301" i="19" s="1"/>
  <c r="N936" i="19" s="1"/>
  <c r="L103" i="115"/>
  <c r="N302" i="19" s="1"/>
  <c r="N937" i="19" s="1"/>
  <c r="L106" i="115"/>
  <c r="N305" i="19" s="1"/>
  <c r="N940" i="19" s="1"/>
  <c r="L101" i="107"/>
  <c r="M211" i="19" s="1"/>
  <c r="M846" i="19" s="1"/>
  <c r="L101" i="113"/>
  <c r="M195" i="19" s="1"/>
  <c r="M830" i="19" s="1"/>
  <c r="L101" i="111"/>
  <c r="M179" i="19" s="1"/>
  <c r="M814" i="19" s="1"/>
  <c r="L101" i="112"/>
  <c r="M163" i="19" s="1"/>
  <c r="M798" i="19" s="1"/>
  <c r="L101" i="110"/>
  <c r="M147" i="19" s="1"/>
  <c r="M782" i="19" s="1"/>
  <c r="L104" i="99"/>
  <c r="L109" i="19" s="1"/>
  <c r="L744" i="19" s="1"/>
  <c r="L105" i="99"/>
  <c r="L110" i="19" s="1"/>
  <c r="L745" i="19" s="1"/>
  <c r="L102" i="99"/>
  <c r="L107" i="19" s="1"/>
  <c r="L742" i="19" s="1"/>
  <c r="L103" i="99"/>
  <c r="L108" i="19" s="1"/>
  <c r="L743" i="19" s="1"/>
  <c r="L106" i="99"/>
  <c r="L111" i="19" s="1"/>
  <c r="L746" i="19" s="1"/>
  <c r="L101" i="98"/>
  <c r="L98" i="19" s="1"/>
  <c r="L733" i="19" s="1"/>
  <c r="L101" i="96"/>
  <c r="L82" i="19" s="1"/>
  <c r="L717" i="19" s="1"/>
  <c r="L102" i="95"/>
  <c r="L75" i="19" s="1"/>
  <c r="L710" i="19" s="1"/>
  <c r="L105" i="95"/>
  <c r="L78" i="19" s="1"/>
  <c r="L713" i="19" s="1"/>
  <c r="L103" i="95"/>
  <c r="L76" i="19" s="1"/>
  <c r="L711" i="19" s="1"/>
  <c r="L106" i="95"/>
  <c r="L79" i="19" s="1"/>
  <c r="L714" i="19" s="1"/>
  <c r="L104" i="95"/>
  <c r="L77" i="19" s="1"/>
  <c r="L712" i="19" s="1"/>
  <c r="L101" i="94"/>
  <c r="L66" i="19" s="1"/>
  <c r="L701" i="19" s="1"/>
  <c r="G66" i="92"/>
  <c r="G91" i="92"/>
  <c r="AB50" i="89"/>
  <c r="C36" i="19"/>
  <c r="BA7" i="19" s="1"/>
  <c r="D35" i="19"/>
  <c r="D33" i="19"/>
  <c r="N289" i="19" l="1"/>
  <c r="N924" i="19" s="1"/>
  <c r="N297" i="19"/>
  <c r="N932" i="19" s="1"/>
  <c r="N287" i="19"/>
  <c r="N922" i="19" s="1"/>
  <c r="N295" i="19"/>
  <c r="N930" i="19" s="1"/>
  <c r="N286" i="19"/>
  <c r="N921" i="19" s="1"/>
  <c r="N294" i="19"/>
  <c r="N929" i="19" s="1"/>
  <c r="N288" i="19"/>
  <c r="N923" i="19" s="1"/>
  <c r="N296" i="19"/>
  <c r="N931" i="19" s="1"/>
  <c r="N285" i="19"/>
  <c r="N920" i="19" s="1"/>
  <c r="N293" i="19"/>
  <c r="N928" i="19" s="1"/>
  <c r="N269" i="19"/>
  <c r="N904" i="19" s="1"/>
  <c r="N277" i="19"/>
  <c r="N912" i="19" s="1"/>
  <c r="N272" i="19"/>
  <c r="N907" i="19" s="1"/>
  <c r="N280" i="19"/>
  <c r="N915" i="19" s="1"/>
  <c r="N270" i="19"/>
  <c r="N905" i="19" s="1"/>
  <c r="N278" i="19"/>
  <c r="N913" i="19" s="1"/>
  <c r="N273" i="19"/>
  <c r="N908" i="19" s="1"/>
  <c r="N281" i="19"/>
  <c r="N916" i="19" s="1"/>
  <c r="N271" i="19"/>
  <c r="N906" i="19" s="1"/>
  <c r="N279" i="19"/>
  <c r="N914" i="19" s="1"/>
  <c r="N257" i="19"/>
  <c r="N892" i="19" s="1"/>
  <c r="N265" i="19"/>
  <c r="N900" i="19" s="1"/>
  <c r="N255" i="19"/>
  <c r="N890" i="19" s="1"/>
  <c r="N263" i="19"/>
  <c r="N898" i="19" s="1"/>
  <c r="N256" i="19"/>
  <c r="N891" i="19" s="1"/>
  <c r="N264" i="19"/>
  <c r="N899" i="19" s="1"/>
  <c r="N254" i="19"/>
  <c r="N889" i="19" s="1"/>
  <c r="N262" i="19"/>
  <c r="N897" i="19" s="1"/>
  <c r="N253" i="19"/>
  <c r="N888" i="19" s="1"/>
  <c r="N261" i="19"/>
  <c r="N896" i="19" s="1"/>
  <c r="N240" i="19"/>
  <c r="N875" i="19" s="1"/>
  <c r="N248" i="19"/>
  <c r="N883" i="19" s="1"/>
  <c r="N238" i="19"/>
  <c r="N873" i="19" s="1"/>
  <c r="N246" i="19"/>
  <c r="N881" i="19" s="1"/>
  <c r="N237" i="19"/>
  <c r="N872" i="19" s="1"/>
  <c r="N245" i="19"/>
  <c r="N880" i="19" s="1"/>
  <c r="N241" i="19"/>
  <c r="N876" i="19" s="1"/>
  <c r="N249" i="19"/>
  <c r="N884" i="19" s="1"/>
  <c r="N239" i="19"/>
  <c r="N874" i="19" s="1"/>
  <c r="N247" i="19"/>
  <c r="N882" i="19" s="1"/>
  <c r="J92" i="93"/>
  <c r="M80" i="137"/>
  <c r="M81" i="137" s="1"/>
  <c r="M93" i="137"/>
  <c r="N89" i="137" s="1"/>
  <c r="M69" i="137"/>
  <c r="M68" i="137" s="1"/>
  <c r="M70" i="137"/>
  <c r="M72" i="137" s="1"/>
  <c r="G80" i="95"/>
  <c r="G81" i="95" s="1"/>
  <c r="G93" i="95"/>
  <c r="H89" i="95" s="1"/>
  <c r="G80" i="154"/>
  <c r="G81" i="154" s="1"/>
  <c r="G93" i="154"/>
  <c r="H89" i="154" s="1"/>
  <c r="G80" i="145"/>
  <c r="G81" i="145" s="1"/>
  <c r="G93" i="145"/>
  <c r="H89" i="145" s="1"/>
  <c r="G80" i="97"/>
  <c r="G81" i="97" s="1"/>
  <c r="G93" i="97"/>
  <c r="H89" i="97" s="1"/>
  <c r="H92" i="135"/>
  <c r="H92" i="163"/>
  <c r="H92" i="121"/>
  <c r="H92" i="148"/>
  <c r="G80" i="147"/>
  <c r="G81" i="147" s="1"/>
  <c r="G93" i="147"/>
  <c r="H89" i="147" s="1"/>
  <c r="G80" i="130"/>
  <c r="G81" i="130" s="1"/>
  <c r="G93" i="130"/>
  <c r="H89" i="130" s="1"/>
  <c r="G80" i="116"/>
  <c r="G81" i="116" s="1"/>
  <c r="G93" i="116"/>
  <c r="H89" i="116" s="1"/>
  <c r="G80" i="103"/>
  <c r="G81" i="103" s="1"/>
  <c r="G93" i="103"/>
  <c r="H89" i="103" s="1"/>
  <c r="H92" i="125"/>
  <c r="H92" i="149"/>
  <c r="H92" i="151"/>
  <c r="H92" i="102"/>
  <c r="H66" i="109"/>
  <c r="H91" i="109"/>
  <c r="G66" i="157"/>
  <c r="G91" i="157"/>
  <c r="G66" i="110"/>
  <c r="G91" i="110"/>
  <c r="H66" i="99"/>
  <c r="H91" i="99"/>
  <c r="J66" i="94"/>
  <c r="J91" i="94"/>
  <c r="H66" i="100"/>
  <c r="H91" i="100"/>
  <c r="H66" i="162"/>
  <c r="H91" i="162"/>
  <c r="H66" i="123"/>
  <c r="H91" i="123"/>
  <c r="H66" i="150"/>
  <c r="H91" i="150"/>
  <c r="H66" i="124"/>
  <c r="H91" i="124"/>
  <c r="G66" i="131"/>
  <c r="G91" i="131"/>
  <c r="G66" i="144"/>
  <c r="G91" i="144"/>
  <c r="G66" i="96"/>
  <c r="G91" i="96"/>
  <c r="H66" i="138"/>
  <c r="H91" i="138"/>
  <c r="G66" i="153"/>
  <c r="G91" i="153"/>
  <c r="G66" i="142"/>
  <c r="G91" i="142"/>
  <c r="G66" i="111"/>
  <c r="G91" i="111"/>
  <c r="AB58" i="89"/>
  <c r="AB57" i="89"/>
  <c r="G80" i="146"/>
  <c r="G81" i="146" s="1"/>
  <c r="G93" i="146"/>
  <c r="H89" i="146" s="1"/>
  <c r="G80" i="134"/>
  <c r="G81" i="134" s="1"/>
  <c r="G93" i="134"/>
  <c r="H89" i="134" s="1"/>
  <c r="G80" i="143"/>
  <c r="G81" i="143" s="1"/>
  <c r="G93" i="143"/>
  <c r="H89" i="143" s="1"/>
  <c r="G80" i="155"/>
  <c r="G81" i="155" s="1"/>
  <c r="G93" i="155"/>
  <c r="H89" i="155" s="1"/>
  <c r="G80" i="118"/>
  <c r="G81" i="118" s="1"/>
  <c r="G93" i="118"/>
  <c r="H89" i="118" s="1"/>
  <c r="H92" i="105"/>
  <c r="H92" i="113"/>
  <c r="H92" i="133"/>
  <c r="H92" i="140"/>
  <c r="H92" i="158"/>
  <c r="G80" i="119"/>
  <c r="G81" i="119" s="1"/>
  <c r="G93" i="119"/>
  <c r="H89" i="119" s="1"/>
  <c r="G80" i="127"/>
  <c r="G81" i="127" s="1"/>
  <c r="G93" i="127"/>
  <c r="H89" i="127" s="1"/>
  <c r="G80" i="122"/>
  <c r="G81" i="122" s="1"/>
  <c r="G93" i="122"/>
  <c r="H89" i="122" s="1"/>
  <c r="G80" i="117"/>
  <c r="G81" i="117" s="1"/>
  <c r="G93" i="117"/>
  <c r="H89" i="117" s="1"/>
  <c r="H92" i="159"/>
  <c r="H92" i="98"/>
  <c r="H92" i="136"/>
  <c r="H92" i="108"/>
  <c r="H92" i="160"/>
  <c r="H92" i="107"/>
  <c r="H66" i="126"/>
  <c r="H91" i="126"/>
  <c r="G66" i="156"/>
  <c r="G91" i="156"/>
  <c r="G66" i="120"/>
  <c r="G91" i="120"/>
  <c r="H66" i="139"/>
  <c r="H91" i="139"/>
  <c r="G66" i="114"/>
  <c r="G91" i="114"/>
  <c r="G66" i="129"/>
  <c r="G91" i="129"/>
  <c r="G66" i="112"/>
  <c r="G91" i="112"/>
  <c r="G66" i="152"/>
  <c r="G91" i="152"/>
  <c r="H66" i="106"/>
  <c r="H91" i="106"/>
  <c r="G66" i="104"/>
  <c r="G91" i="104"/>
  <c r="G66" i="132"/>
  <c r="G91" i="132"/>
  <c r="G66" i="115"/>
  <c r="G91" i="115"/>
  <c r="G66" i="141"/>
  <c r="G91" i="141"/>
  <c r="H66" i="101"/>
  <c r="H91" i="101"/>
  <c r="G66" i="128"/>
  <c r="G91" i="128"/>
  <c r="H66" i="161"/>
  <c r="H91" i="161"/>
  <c r="G80" i="92"/>
  <c r="G81" i="92" s="1"/>
  <c r="G93" i="92"/>
  <c r="H89" i="92" s="1"/>
  <c r="AC50" i="89"/>
  <c r="J91" i="93" l="1"/>
  <c r="J66" i="93"/>
  <c r="N92" i="137"/>
  <c r="M83" i="137"/>
  <c r="M84" i="137" s="1"/>
  <c r="H80" i="161"/>
  <c r="H81" i="161" s="1"/>
  <c r="H93" i="161"/>
  <c r="I89" i="161" s="1"/>
  <c r="H80" i="101"/>
  <c r="H81" i="101" s="1"/>
  <c r="H93" i="101"/>
  <c r="I89" i="101" s="1"/>
  <c r="G80" i="115"/>
  <c r="G81" i="115" s="1"/>
  <c r="G93" i="115"/>
  <c r="H89" i="115" s="1"/>
  <c r="G80" i="104"/>
  <c r="G81" i="104" s="1"/>
  <c r="G93" i="104"/>
  <c r="H89" i="104" s="1"/>
  <c r="G80" i="152"/>
  <c r="G81" i="152" s="1"/>
  <c r="G93" i="152"/>
  <c r="H89" i="152" s="1"/>
  <c r="G80" i="129"/>
  <c r="G81" i="129" s="1"/>
  <c r="G93" i="129"/>
  <c r="H89" i="129" s="1"/>
  <c r="H80" i="139"/>
  <c r="H81" i="139" s="1"/>
  <c r="H93" i="139"/>
  <c r="I89" i="139" s="1"/>
  <c r="G80" i="156"/>
  <c r="G81" i="156" s="1"/>
  <c r="G93" i="156"/>
  <c r="H89" i="156" s="1"/>
  <c r="H92" i="117"/>
  <c r="H92" i="127"/>
  <c r="H92" i="155"/>
  <c r="H92" i="134"/>
  <c r="G80" i="142"/>
  <c r="G81" i="142" s="1"/>
  <c r="G93" i="142"/>
  <c r="H89" i="142" s="1"/>
  <c r="H80" i="138"/>
  <c r="H81" i="138" s="1"/>
  <c r="H93" i="138"/>
  <c r="I89" i="138" s="1"/>
  <c r="G80" i="144"/>
  <c r="G81" i="144" s="1"/>
  <c r="G93" i="144"/>
  <c r="H89" i="144" s="1"/>
  <c r="H80" i="124"/>
  <c r="H81" i="124" s="1"/>
  <c r="H93" i="124"/>
  <c r="I89" i="124" s="1"/>
  <c r="H80" i="123"/>
  <c r="H81" i="123" s="1"/>
  <c r="H93" i="123"/>
  <c r="I89" i="123" s="1"/>
  <c r="H80" i="100"/>
  <c r="H81" i="100" s="1"/>
  <c r="H93" i="100"/>
  <c r="I89" i="100" s="1"/>
  <c r="H80" i="99"/>
  <c r="H81" i="99" s="1"/>
  <c r="H93" i="99"/>
  <c r="I89" i="99" s="1"/>
  <c r="G80" i="157"/>
  <c r="G81" i="157" s="1"/>
  <c r="G93" i="157"/>
  <c r="H89" i="157" s="1"/>
  <c r="H92" i="103"/>
  <c r="H92" i="130"/>
  <c r="H92" i="97"/>
  <c r="H92" i="154"/>
  <c r="AC58" i="89"/>
  <c r="AC57" i="89"/>
  <c r="H66" i="107"/>
  <c r="H91" i="107"/>
  <c r="H66" i="108"/>
  <c r="H91" i="108"/>
  <c r="H66" i="98"/>
  <c r="H91" i="98"/>
  <c r="H66" i="158"/>
  <c r="H91" i="158"/>
  <c r="H66" i="133"/>
  <c r="H91" i="133"/>
  <c r="H66" i="105"/>
  <c r="H91" i="105"/>
  <c r="H66" i="102"/>
  <c r="H91" i="102"/>
  <c r="H66" i="149"/>
  <c r="H91" i="149"/>
  <c r="H66" i="148"/>
  <c r="H91" i="148"/>
  <c r="H66" i="163"/>
  <c r="H91" i="163"/>
  <c r="G80" i="128"/>
  <c r="G81" i="128" s="1"/>
  <c r="G93" i="128"/>
  <c r="H89" i="128" s="1"/>
  <c r="G80" i="141"/>
  <c r="G81" i="141" s="1"/>
  <c r="G93" i="141"/>
  <c r="H89" i="141" s="1"/>
  <c r="G80" i="132"/>
  <c r="G81" i="132" s="1"/>
  <c r="G93" i="132"/>
  <c r="H89" i="132" s="1"/>
  <c r="H80" i="106"/>
  <c r="H81" i="106" s="1"/>
  <c r="H93" i="106"/>
  <c r="I89" i="106" s="1"/>
  <c r="G80" i="112"/>
  <c r="G81" i="112" s="1"/>
  <c r="G93" i="112"/>
  <c r="H89" i="112" s="1"/>
  <c r="G80" i="114"/>
  <c r="G81" i="114" s="1"/>
  <c r="G93" i="114"/>
  <c r="H89" i="114" s="1"/>
  <c r="G80" i="120"/>
  <c r="G81" i="120" s="1"/>
  <c r="G93" i="120"/>
  <c r="H89" i="120" s="1"/>
  <c r="H80" i="126"/>
  <c r="H81" i="126" s="1"/>
  <c r="H93" i="126"/>
  <c r="I89" i="126" s="1"/>
  <c r="H92" i="122"/>
  <c r="H92" i="119"/>
  <c r="H92" i="118"/>
  <c r="H92" i="143"/>
  <c r="H92" i="146"/>
  <c r="G80" i="111"/>
  <c r="G81" i="111" s="1"/>
  <c r="G93" i="111"/>
  <c r="H89" i="111" s="1"/>
  <c r="G80" i="153"/>
  <c r="G81" i="153" s="1"/>
  <c r="G93" i="153"/>
  <c r="H89" i="153" s="1"/>
  <c r="G80" i="96"/>
  <c r="G81" i="96" s="1"/>
  <c r="G93" i="96"/>
  <c r="H89" i="96" s="1"/>
  <c r="G80" i="131"/>
  <c r="G81" i="131" s="1"/>
  <c r="G93" i="131"/>
  <c r="H89" i="131" s="1"/>
  <c r="H80" i="150"/>
  <c r="H81" i="150" s="1"/>
  <c r="H93" i="150"/>
  <c r="I89" i="150" s="1"/>
  <c r="H80" i="162"/>
  <c r="H81" i="162" s="1"/>
  <c r="H93" i="162"/>
  <c r="I89" i="162" s="1"/>
  <c r="J80" i="94"/>
  <c r="J81" i="94" s="1"/>
  <c r="J93" i="94"/>
  <c r="K89" i="94" s="1"/>
  <c r="G80" i="110"/>
  <c r="G81" i="110" s="1"/>
  <c r="G93" i="110"/>
  <c r="H89" i="110" s="1"/>
  <c r="H80" i="109"/>
  <c r="H81" i="109" s="1"/>
  <c r="H93" i="109"/>
  <c r="I89" i="109" s="1"/>
  <c r="H92" i="116"/>
  <c r="H92" i="147"/>
  <c r="H92" i="145"/>
  <c r="H92" i="95"/>
  <c r="H66" i="160"/>
  <c r="H91" i="160"/>
  <c r="H66" i="136"/>
  <c r="H91" i="136"/>
  <c r="H66" i="159"/>
  <c r="H91" i="159"/>
  <c r="H66" i="140"/>
  <c r="H91" i="140"/>
  <c r="H66" i="113"/>
  <c r="H91" i="113"/>
  <c r="H66" i="151"/>
  <c r="H91" i="151"/>
  <c r="H66" i="125"/>
  <c r="H91" i="125"/>
  <c r="H66" i="121"/>
  <c r="H91" i="121"/>
  <c r="H66" i="135"/>
  <c r="H91" i="135"/>
  <c r="M101" i="159"/>
  <c r="R583" i="19" s="1"/>
  <c r="R1218" i="19" s="1"/>
  <c r="M101" i="157"/>
  <c r="R567" i="19" s="1"/>
  <c r="R1202" i="19" s="1"/>
  <c r="M101" i="153"/>
  <c r="R535" i="19" s="1"/>
  <c r="R1170" i="19" s="1"/>
  <c r="M101" i="147"/>
  <c r="Q486" i="19" s="1"/>
  <c r="Q1121" i="19" s="1"/>
  <c r="M101" i="145"/>
  <c r="Q470" i="19" s="1"/>
  <c r="Q1105" i="19" s="1"/>
  <c r="M101" i="132"/>
  <c r="P373" i="19" s="1"/>
  <c r="P1008" i="19" s="1"/>
  <c r="M101" i="130"/>
  <c r="P357" i="19" s="1"/>
  <c r="P992" i="19" s="1"/>
  <c r="M101" i="128"/>
  <c r="P341" i="19" s="1"/>
  <c r="P976" i="19" s="1"/>
  <c r="M101" i="124"/>
  <c r="O308" i="19" s="1"/>
  <c r="O943" i="19" s="1"/>
  <c r="M101" i="122"/>
  <c r="M101" i="120"/>
  <c r="M101" i="109"/>
  <c r="N227" i="19" s="1"/>
  <c r="N862" i="19" s="1"/>
  <c r="M102" i="101"/>
  <c r="M123" i="19" s="1"/>
  <c r="M758" i="19" s="1"/>
  <c r="M105" i="101"/>
  <c r="M126" i="19" s="1"/>
  <c r="M761" i="19" s="1"/>
  <c r="M106" i="101"/>
  <c r="M127" i="19" s="1"/>
  <c r="M762" i="19" s="1"/>
  <c r="M103" i="101"/>
  <c r="M124" i="19" s="1"/>
  <c r="M759" i="19" s="1"/>
  <c r="M104" i="101"/>
  <c r="M125" i="19" s="1"/>
  <c r="M760" i="19" s="1"/>
  <c r="N92" i="101"/>
  <c r="M102" i="97"/>
  <c r="M91" i="19" s="1"/>
  <c r="M726" i="19" s="1"/>
  <c r="M105" i="97"/>
  <c r="M94" i="19" s="1"/>
  <c r="M729" i="19" s="1"/>
  <c r="M106" i="97"/>
  <c r="M95" i="19" s="1"/>
  <c r="M730" i="19" s="1"/>
  <c r="M103" i="97"/>
  <c r="M92" i="19" s="1"/>
  <c r="M727" i="19" s="1"/>
  <c r="M104" i="97"/>
  <c r="M93" i="19" s="1"/>
  <c r="M728" i="19" s="1"/>
  <c r="H92" i="92"/>
  <c r="M101" i="92"/>
  <c r="M50" i="19" s="1"/>
  <c r="M685" i="19" s="1"/>
  <c r="M101" i="137" l="1"/>
  <c r="J80" i="93"/>
  <c r="J81" i="93" s="1"/>
  <c r="J93" i="93"/>
  <c r="K89" i="93" s="1"/>
  <c r="N66" i="137"/>
  <c r="N67" i="137" s="1"/>
  <c r="N91" i="137"/>
  <c r="H80" i="135"/>
  <c r="H81" i="135" s="1"/>
  <c r="H93" i="135"/>
  <c r="I89" i="135" s="1"/>
  <c r="H80" i="125"/>
  <c r="H81" i="125" s="1"/>
  <c r="H93" i="125"/>
  <c r="I89" i="125" s="1"/>
  <c r="H80" i="113"/>
  <c r="H81" i="113" s="1"/>
  <c r="H93" i="113"/>
  <c r="I89" i="113" s="1"/>
  <c r="H80" i="159"/>
  <c r="H81" i="159" s="1"/>
  <c r="H93" i="159"/>
  <c r="I89" i="159" s="1"/>
  <c r="H80" i="160"/>
  <c r="H81" i="160" s="1"/>
  <c r="H93" i="160"/>
  <c r="I89" i="160" s="1"/>
  <c r="H92" i="110"/>
  <c r="I92" i="162"/>
  <c r="H92" i="131"/>
  <c r="H92" i="153"/>
  <c r="H92" i="120"/>
  <c r="H92" i="112"/>
  <c r="H92" i="132"/>
  <c r="H92" i="128"/>
  <c r="H80" i="148"/>
  <c r="H81" i="148" s="1"/>
  <c r="H93" i="148"/>
  <c r="I89" i="148" s="1"/>
  <c r="H80" i="102"/>
  <c r="H81" i="102" s="1"/>
  <c r="H93" i="102"/>
  <c r="I89" i="102" s="1"/>
  <c r="H80" i="133"/>
  <c r="H81" i="133" s="1"/>
  <c r="H93" i="133"/>
  <c r="I89" i="133" s="1"/>
  <c r="H80" i="98"/>
  <c r="H81" i="98" s="1"/>
  <c r="H93" i="98"/>
  <c r="I89" i="98" s="1"/>
  <c r="H80" i="107"/>
  <c r="H81" i="107" s="1"/>
  <c r="H93" i="107"/>
  <c r="I89" i="107" s="1"/>
  <c r="H92" i="157"/>
  <c r="I92" i="100"/>
  <c r="I92" i="124"/>
  <c r="I92" i="138"/>
  <c r="H92" i="156"/>
  <c r="H92" i="129"/>
  <c r="H92" i="104"/>
  <c r="I92" i="101"/>
  <c r="H66" i="145"/>
  <c r="H91" i="145"/>
  <c r="H66" i="116"/>
  <c r="H91" i="116"/>
  <c r="H66" i="146"/>
  <c r="H91" i="146"/>
  <c r="H66" i="118"/>
  <c r="H91" i="118"/>
  <c r="H66" i="122"/>
  <c r="H91" i="122"/>
  <c r="H66" i="154"/>
  <c r="H91" i="154"/>
  <c r="H66" i="130"/>
  <c r="H91" i="130"/>
  <c r="H66" i="134"/>
  <c r="H91" i="134"/>
  <c r="H66" i="127"/>
  <c r="H91" i="127"/>
  <c r="H80" i="121"/>
  <c r="H81" i="121" s="1"/>
  <c r="H93" i="121"/>
  <c r="I89" i="121" s="1"/>
  <c r="H80" i="151"/>
  <c r="H81" i="151" s="1"/>
  <c r="H93" i="151"/>
  <c r="I89" i="151" s="1"/>
  <c r="H80" i="140"/>
  <c r="H81" i="140" s="1"/>
  <c r="H93" i="140"/>
  <c r="I89" i="140" s="1"/>
  <c r="H80" i="136"/>
  <c r="H81" i="136" s="1"/>
  <c r="H93" i="136"/>
  <c r="I89" i="136" s="1"/>
  <c r="I92" i="109"/>
  <c r="K92" i="94"/>
  <c r="I92" i="150"/>
  <c r="H92" i="96"/>
  <c r="H92" i="111"/>
  <c r="I92" i="126"/>
  <c r="H92" i="114"/>
  <c r="I92" i="106"/>
  <c r="H92" i="141"/>
  <c r="H80" i="163"/>
  <c r="H81" i="163" s="1"/>
  <c r="H93" i="163"/>
  <c r="I89" i="163" s="1"/>
  <c r="H80" i="149"/>
  <c r="H81" i="149" s="1"/>
  <c r="H93" i="149"/>
  <c r="I89" i="149" s="1"/>
  <c r="H80" i="105"/>
  <c r="H81" i="105" s="1"/>
  <c r="H93" i="105"/>
  <c r="I89" i="105" s="1"/>
  <c r="H80" i="158"/>
  <c r="H81" i="158" s="1"/>
  <c r="H93" i="158"/>
  <c r="I89" i="158" s="1"/>
  <c r="H80" i="108"/>
  <c r="H81" i="108" s="1"/>
  <c r="H93" i="108"/>
  <c r="I89" i="108" s="1"/>
  <c r="I92" i="99"/>
  <c r="I92" i="123"/>
  <c r="H92" i="144"/>
  <c r="H92" i="142"/>
  <c r="I92" i="139"/>
  <c r="H92" i="152"/>
  <c r="H92" i="115"/>
  <c r="I92" i="161"/>
  <c r="H66" i="95"/>
  <c r="H91" i="95"/>
  <c r="H66" i="147"/>
  <c r="H91" i="147"/>
  <c r="H66" i="143"/>
  <c r="H91" i="143"/>
  <c r="H66" i="119"/>
  <c r="H91" i="119"/>
  <c r="H66" i="97"/>
  <c r="H91" i="97"/>
  <c r="H66" i="103"/>
  <c r="H91" i="103"/>
  <c r="H66" i="155"/>
  <c r="H91" i="155"/>
  <c r="H66" i="117"/>
  <c r="H91" i="117"/>
  <c r="M101" i="163"/>
  <c r="R615" i="19" s="1"/>
  <c r="R1250" i="19" s="1"/>
  <c r="M101" i="161"/>
  <c r="R599" i="19" s="1"/>
  <c r="R1234" i="19" s="1"/>
  <c r="M101" i="155"/>
  <c r="R551" i="19" s="1"/>
  <c r="R1186" i="19" s="1"/>
  <c r="M101" i="151"/>
  <c r="Q518" i="19" s="1"/>
  <c r="Q1153" i="19" s="1"/>
  <c r="M101" i="149"/>
  <c r="Q502" i="19" s="1"/>
  <c r="Q1137" i="19" s="1"/>
  <c r="M101" i="143"/>
  <c r="Q454" i="19" s="1"/>
  <c r="Q1089" i="19" s="1"/>
  <c r="M101" i="141"/>
  <c r="Q438" i="19" s="1"/>
  <c r="Q1073" i="19" s="1"/>
  <c r="M102" i="140"/>
  <c r="Q431" i="19" s="1"/>
  <c r="Q1066" i="19" s="1"/>
  <c r="M105" i="140"/>
  <c r="Q434" i="19" s="1"/>
  <c r="Q1069" i="19" s="1"/>
  <c r="M106" i="140"/>
  <c r="Q435" i="19" s="1"/>
  <c r="Q1070" i="19" s="1"/>
  <c r="M103" i="140"/>
  <c r="Q432" i="19" s="1"/>
  <c r="Q1067" i="19" s="1"/>
  <c r="M104" i="140"/>
  <c r="Q433" i="19" s="1"/>
  <c r="Q1068" i="19" s="1"/>
  <c r="M101" i="139"/>
  <c r="P421" i="19" s="1"/>
  <c r="P1056" i="19" s="1"/>
  <c r="M101" i="136"/>
  <c r="P405" i="19" s="1"/>
  <c r="P1040" i="19" s="1"/>
  <c r="M101" i="134"/>
  <c r="P389" i="19" s="1"/>
  <c r="P1024" i="19" s="1"/>
  <c r="M101" i="126"/>
  <c r="O324" i="19" s="1"/>
  <c r="O959" i="19" s="1"/>
  <c r="M101" i="118"/>
  <c r="M101" i="116"/>
  <c r="M103" i="115"/>
  <c r="O302" i="19" s="1"/>
  <c r="O937" i="19" s="1"/>
  <c r="M104" i="115"/>
  <c r="O303" i="19" s="1"/>
  <c r="O938" i="19" s="1"/>
  <c r="M102" i="115"/>
  <c r="O301" i="19" s="1"/>
  <c r="O936" i="19" s="1"/>
  <c r="M105" i="115"/>
  <c r="O304" i="19" s="1"/>
  <c r="O939" i="19" s="1"/>
  <c r="M106" i="115"/>
  <c r="O305" i="19" s="1"/>
  <c r="O940" i="19" s="1"/>
  <c r="M101" i="107"/>
  <c r="N211" i="19" s="1"/>
  <c r="N846" i="19" s="1"/>
  <c r="M101" i="113"/>
  <c r="N195" i="19" s="1"/>
  <c r="N830" i="19" s="1"/>
  <c r="M101" i="111"/>
  <c r="N179" i="19" s="1"/>
  <c r="N814" i="19" s="1"/>
  <c r="M101" i="112"/>
  <c r="N163" i="19" s="1"/>
  <c r="N798" i="19" s="1"/>
  <c r="M101" i="110"/>
  <c r="N147" i="19" s="1"/>
  <c r="N782" i="19" s="1"/>
  <c r="M102" i="103"/>
  <c r="N140" i="19" s="1"/>
  <c r="N775" i="19" s="1"/>
  <c r="M105" i="103"/>
  <c r="N143" i="19" s="1"/>
  <c r="N778" i="19" s="1"/>
  <c r="M106" i="103"/>
  <c r="N144" i="19" s="1"/>
  <c r="N779" i="19" s="1"/>
  <c r="M103" i="103"/>
  <c r="N141" i="19" s="1"/>
  <c r="N776" i="19" s="1"/>
  <c r="M104" i="103"/>
  <c r="N142" i="19" s="1"/>
  <c r="N777" i="19" s="1"/>
  <c r="N66" i="101"/>
  <c r="N91" i="101"/>
  <c r="M106" i="99"/>
  <c r="M111" i="19" s="1"/>
  <c r="M746" i="19" s="1"/>
  <c r="M103" i="99"/>
  <c r="M108" i="19" s="1"/>
  <c r="M743" i="19" s="1"/>
  <c r="M104" i="99"/>
  <c r="M109" i="19" s="1"/>
  <c r="M744" i="19" s="1"/>
  <c r="M102" i="99"/>
  <c r="M107" i="19" s="1"/>
  <c r="M742" i="19" s="1"/>
  <c r="M105" i="99"/>
  <c r="M110" i="19" s="1"/>
  <c r="M745" i="19" s="1"/>
  <c r="M101" i="98"/>
  <c r="M98" i="19" s="1"/>
  <c r="M733" i="19" s="1"/>
  <c r="M101" i="96"/>
  <c r="M82" i="19" s="1"/>
  <c r="M717" i="19" s="1"/>
  <c r="M102" i="95"/>
  <c r="M75" i="19" s="1"/>
  <c r="M710" i="19" s="1"/>
  <c r="M105" i="95"/>
  <c r="M78" i="19" s="1"/>
  <c r="M713" i="19" s="1"/>
  <c r="M106" i="95"/>
  <c r="M79" i="19" s="1"/>
  <c r="M714" i="19" s="1"/>
  <c r="M103" i="95"/>
  <c r="M76" i="19" s="1"/>
  <c r="M711" i="19" s="1"/>
  <c r="M104" i="95"/>
  <c r="M77" i="19" s="1"/>
  <c r="M712" i="19" s="1"/>
  <c r="M101" i="94"/>
  <c r="M66" i="19" s="1"/>
  <c r="M701" i="19" s="1"/>
  <c r="M106" i="93"/>
  <c r="M63" i="19" s="1"/>
  <c r="M698" i="19" s="1"/>
  <c r="M104" i="93"/>
  <c r="M61" i="19" s="1"/>
  <c r="M696" i="19" s="1"/>
  <c r="M103" i="93"/>
  <c r="M60" i="19" s="1"/>
  <c r="M695" i="19" s="1"/>
  <c r="M105" i="93"/>
  <c r="M62" i="19" s="1"/>
  <c r="M697" i="19" s="1"/>
  <c r="M102" i="93"/>
  <c r="M59" i="19" s="1"/>
  <c r="M694" i="19" s="1"/>
  <c r="H66" i="92"/>
  <c r="H91" i="92"/>
  <c r="O288" i="19" l="1"/>
  <c r="O923" i="19" s="1"/>
  <c r="O296" i="19"/>
  <c r="O931" i="19" s="1"/>
  <c r="O285" i="19"/>
  <c r="O920" i="19" s="1"/>
  <c r="O293" i="19"/>
  <c r="O928" i="19" s="1"/>
  <c r="O287" i="19"/>
  <c r="O922" i="19" s="1"/>
  <c r="O295" i="19"/>
  <c r="O930" i="19" s="1"/>
  <c r="O289" i="19"/>
  <c r="O924" i="19" s="1"/>
  <c r="O297" i="19"/>
  <c r="O932" i="19" s="1"/>
  <c r="O286" i="19"/>
  <c r="O921" i="19" s="1"/>
  <c r="O294" i="19"/>
  <c r="O929" i="19" s="1"/>
  <c r="O272" i="19"/>
  <c r="O907" i="19" s="1"/>
  <c r="O280" i="19"/>
  <c r="O915" i="19" s="1"/>
  <c r="O269" i="19"/>
  <c r="O904" i="19" s="1"/>
  <c r="O277" i="19"/>
  <c r="O912" i="19" s="1"/>
  <c r="O271" i="19"/>
  <c r="O906" i="19" s="1"/>
  <c r="O279" i="19"/>
  <c r="O914" i="19" s="1"/>
  <c r="O273" i="19"/>
  <c r="O908" i="19" s="1"/>
  <c r="O281" i="19"/>
  <c r="O916" i="19" s="1"/>
  <c r="O270" i="19"/>
  <c r="O905" i="19" s="1"/>
  <c r="O278" i="19"/>
  <c r="O913" i="19" s="1"/>
  <c r="O256" i="19"/>
  <c r="O891" i="19" s="1"/>
  <c r="O264" i="19"/>
  <c r="O899" i="19" s="1"/>
  <c r="O253" i="19"/>
  <c r="O888" i="19" s="1"/>
  <c r="O261" i="19"/>
  <c r="O896" i="19" s="1"/>
  <c r="O255" i="19"/>
  <c r="O890" i="19" s="1"/>
  <c r="O263" i="19"/>
  <c r="O898" i="19" s="1"/>
  <c r="O257" i="19"/>
  <c r="O892" i="19" s="1"/>
  <c r="O265" i="19"/>
  <c r="O900" i="19" s="1"/>
  <c r="O254" i="19"/>
  <c r="O889" i="19" s="1"/>
  <c r="O262" i="19"/>
  <c r="O897" i="19" s="1"/>
  <c r="O237" i="19"/>
  <c r="O872" i="19" s="1"/>
  <c r="O245" i="19"/>
  <c r="O880" i="19" s="1"/>
  <c r="O239" i="19"/>
  <c r="O874" i="19" s="1"/>
  <c r="O247" i="19"/>
  <c r="O882" i="19" s="1"/>
  <c r="O240" i="19"/>
  <c r="O875" i="19" s="1"/>
  <c r="O248" i="19"/>
  <c r="O883" i="19" s="1"/>
  <c r="O241" i="19"/>
  <c r="O876" i="19" s="1"/>
  <c r="O249" i="19"/>
  <c r="O884" i="19" s="1"/>
  <c r="O238" i="19"/>
  <c r="O873" i="19" s="1"/>
  <c r="O246" i="19"/>
  <c r="O881" i="19" s="1"/>
  <c r="K92" i="93"/>
  <c r="N80" i="137"/>
  <c r="N81" i="137" s="1"/>
  <c r="N93" i="137"/>
  <c r="O89" i="137" s="1"/>
  <c r="O93" i="137" s="1"/>
  <c r="P89" i="137" s="1"/>
  <c r="P93" i="137" s="1"/>
  <c r="Q89" i="137" s="1"/>
  <c r="Q93" i="137" s="1"/>
  <c r="R89" i="137" s="1"/>
  <c r="R93" i="137" s="1"/>
  <c r="S89" i="137" s="1"/>
  <c r="S93" i="137" s="1"/>
  <c r="T89" i="137" s="1"/>
  <c r="T93" i="137" s="1"/>
  <c r="U89" i="137" s="1"/>
  <c r="U93" i="137" s="1"/>
  <c r="V89" i="137" s="1"/>
  <c r="V93" i="137" s="1"/>
  <c r="W89" i="137" s="1"/>
  <c r="W93" i="137" s="1"/>
  <c r="X89" i="137" s="1"/>
  <c r="X93" i="137" s="1"/>
  <c r="Y89" i="137" s="1"/>
  <c r="Y93" i="137" s="1"/>
  <c r="Z89" i="137" s="1"/>
  <c r="Z93" i="137" s="1"/>
  <c r="AA89" i="137" s="1"/>
  <c r="AA93" i="137" s="1"/>
  <c r="AB89" i="137" s="1"/>
  <c r="AB93" i="137" s="1"/>
  <c r="AC89" i="137" s="1"/>
  <c r="AC93" i="137" s="1"/>
  <c r="AD89" i="137" s="1"/>
  <c r="AD93" i="137" s="1"/>
  <c r="AE89" i="137" s="1"/>
  <c r="AE93" i="137" s="1"/>
  <c r="AF89" i="137" s="1"/>
  <c r="AF93" i="137" s="1"/>
  <c r="AG89" i="137" s="1"/>
  <c r="AG93" i="137" s="1"/>
  <c r="AH89" i="137" s="1"/>
  <c r="AH93" i="137" s="1"/>
  <c r="N70" i="137"/>
  <c r="N72" i="137" s="1"/>
  <c r="N69" i="137"/>
  <c r="N68" i="137" s="1"/>
  <c r="H80" i="155"/>
  <c r="H81" i="155" s="1"/>
  <c r="H93" i="155"/>
  <c r="I89" i="155" s="1"/>
  <c r="H80" i="97"/>
  <c r="H81" i="97" s="1"/>
  <c r="H93" i="97"/>
  <c r="I89" i="97" s="1"/>
  <c r="H80" i="143"/>
  <c r="H81" i="143" s="1"/>
  <c r="H93" i="143"/>
  <c r="I89" i="143" s="1"/>
  <c r="H80" i="95"/>
  <c r="H81" i="95" s="1"/>
  <c r="H93" i="95"/>
  <c r="I89" i="95" s="1"/>
  <c r="I92" i="158"/>
  <c r="I92" i="149"/>
  <c r="I92" i="140"/>
  <c r="I92" i="121"/>
  <c r="H80" i="134"/>
  <c r="H81" i="134" s="1"/>
  <c r="H93" i="134"/>
  <c r="I89" i="134" s="1"/>
  <c r="H80" i="154"/>
  <c r="H81" i="154" s="1"/>
  <c r="H93" i="154"/>
  <c r="I89" i="154" s="1"/>
  <c r="H80" i="118"/>
  <c r="H81" i="118" s="1"/>
  <c r="H93" i="118"/>
  <c r="I89" i="118" s="1"/>
  <c r="H80" i="116"/>
  <c r="H81" i="116" s="1"/>
  <c r="H93" i="116"/>
  <c r="I89" i="116" s="1"/>
  <c r="I92" i="107"/>
  <c r="I92" i="133"/>
  <c r="I92" i="148"/>
  <c r="I92" i="159"/>
  <c r="I92" i="125"/>
  <c r="H66" i="115"/>
  <c r="H91" i="115"/>
  <c r="I66" i="139"/>
  <c r="I91" i="139"/>
  <c r="H66" i="144"/>
  <c r="H91" i="144"/>
  <c r="I66" i="99"/>
  <c r="I91" i="99"/>
  <c r="H66" i="141"/>
  <c r="H91" i="141"/>
  <c r="H66" i="114"/>
  <c r="H91" i="114"/>
  <c r="H66" i="111"/>
  <c r="H91" i="111"/>
  <c r="I66" i="150"/>
  <c r="I91" i="150"/>
  <c r="I66" i="109"/>
  <c r="I91" i="109"/>
  <c r="I66" i="101"/>
  <c r="I91" i="101"/>
  <c r="H66" i="129"/>
  <c r="H91" i="129"/>
  <c r="I66" i="138"/>
  <c r="I91" i="138"/>
  <c r="I66" i="100"/>
  <c r="I91" i="100"/>
  <c r="H66" i="132"/>
  <c r="H91" i="132"/>
  <c r="H66" i="120"/>
  <c r="H91" i="120"/>
  <c r="H66" i="131"/>
  <c r="H91" i="131"/>
  <c r="H66" i="110"/>
  <c r="H91" i="110"/>
  <c r="H80" i="117"/>
  <c r="H81" i="117" s="1"/>
  <c r="H93" i="117"/>
  <c r="I89" i="117" s="1"/>
  <c r="H80" i="103"/>
  <c r="H81" i="103" s="1"/>
  <c r="H93" i="103"/>
  <c r="I89" i="103" s="1"/>
  <c r="H80" i="119"/>
  <c r="H81" i="119" s="1"/>
  <c r="H93" i="119"/>
  <c r="I89" i="119" s="1"/>
  <c r="H80" i="147"/>
  <c r="H81" i="147" s="1"/>
  <c r="H93" i="147"/>
  <c r="I89" i="147" s="1"/>
  <c r="I92" i="108"/>
  <c r="I92" i="105"/>
  <c r="I92" i="163"/>
  <c r="I92" i="136"/>
  <c r="I92" i="151"/>
  <c r="H80" i="127"/>
  <c r="H81" i="127" s="1"/>
  <c r="H93" i="127"/>
  <c r="I89" i="127" s="1"/>
  <c r="H80" i="130"/>
  <c r="H81" i="130" s="1"/>
  <c r="H93" i="130"/>
  <c r="I89" i="130" s="1"/>
  <c r="H80" i="122"/>
  <c r="H81" i="122" s="1"/>
  <c r="H93" i="122"/>
  <c r="I89" i="122" s="1"/>
  <c r="H80" i="146"/>
  <c r="H81" i="146" s="1"/>
  <c r="H93" i="146"/>
  <c r="I89" i="146" s="1"/>
  <c r="H80" i="145"/>
  <c r="H81" i="145" s="1"/>
  <c r="H93" i="145"/>
  <c r="I89" i="145" s="1"/>
  <c r="I92" i="98"/>
  <c r="I92" i="102"/>
  <c r="I92" i="160"/>
  <c r="I92" i="113"/>
  <c r="I92" i="135"/>
  <c r="I66" i="161"/>
  <c r="I91" i="161"/>
  <c r="H66" i="152"/>
  <c r="H91" i="152"/>
  <c r="H66" i="142"/>
  <c r="H91" i="142"/>
  <c r="I66" i="123"/>
  <c r="I91" i="123"/>
  <c r="I66" i="106"/>
  <c r="I91" i="106"/>
  <c r="I66" i="126"/>
  <c r="I91" i="126"/>
  <c r="H66" i="96"/>
  <c r="H91" i="96"/>
  <c r="K91" i="94"/>
  <c r="K66" i="94"/>
  <c r="H66" i="104"/>
  <c r="H91" i="104"/>
  <c r="H66" i="156"/>
  <c r="H91" i="156"/>
  <c r="I66" i="124"/>
  <c r="I91" i="124"/>
  <c r="H66" i="157"/>
  <c r="H91" i="157"/>
  <c r="H66" i="128"/>
  <c r="H91" i="128"/>
  <c r="H66" i="112"/>
  <c r="H91" i="112"/>
  <c r="H66" i="153"/>
  <c r="H91" i="153"/>
  <c r="I66" i="162"/>
  <c r="I91" i="162"/>
  <c r="N80" i="101"/>
  <c r="N81" i="101" s="1"/>
  <c r="H80" i="92"/>
  <c r="H81" i="92" s="1"/>
  <c r="H93" i="92"/>
  <c r="I89" i="92" s="1"/>
  <c r="AV32" i="19"/>
  <c r="AS24" i="19"/>
  <c r="AN32" i="19"/>
  <c r="AG30" i="19"/>
  <c r="AC24" i="19"/>
  <c r="X32" i="19"/>
  <c r="K66" i="93" l="1"/>
  <c r="K91" i="93"/>
  <c r="N83" i="137"/>
  <c r="H80" i="153"/>
  <c r="H81" i="153" s="1"/>
  <c r="H93" i="153"/>
  <c r="I89" i="153" s="1"/>
  <c r="H80" i="128"/>
  <c r="H81" i="128" s="1"/>
  <c r="H93" i="128"/>
  <c r="I89" i="128" s="1"/>
  <c r="I80" i="124"/>
  <c r="I81" i="124" s="1"/>
  <c r="I93" i="124"/>
  <c r="J89" i="124" s="1"/>
  <c r="H80" i="104"/>
  <c r="H81" i="104" s="1"/>
  <c r="H93" i="104"/>
  <c r="I89" i="104" s="1"/>
  <c r="H80" i="96"/>
  <c r="H81" i="96" s="1"/>
  <c r="H93" i="96"/>
  <c r="I89" i="96" s="1"/>
  <c r="I80" i="106"/>
  <c r="I81" i="106" s="1"/>
  <c r="I93" i="106"/>
  <c r="J89" i="106" s="1"/>
  <c r="H80" i="142"/>
  <c r="H81" i="142" s="1"/>
  <c r="H93" i="142"/>
  <c r="I89" i="142" s="1"/>
  <c r="I80" i="161"/>
  <c r="I81" i="161" s="1"/>
  <c r="I93" i="161"/>
  <c r="J89" i="161" s="1"/>
  <c r="I92" i="145"/>
  <c r="I92" i="122"/>
  <c r="I92" i="127"/>
  <c r="I92" i="147"/>
  <c r="I92" i="103"/>
  <c r="H80" i="110"/>
  <c r="H81" i="110" s="1"/>
  <c r="H93" i="110"/>
  <c r="I89" i="110" s="1"/>
  <c r="H80" i="120"/>
  <c r="H81" i="120" s="1"/>
  <c r="H93" i="120"/>
  <c r="I89" i="120" s="1"/>
  <c r="I80" i="100"/>
  <c r="I81" i="100" s="1"/>
  <c r="I93" i="100"/>
  <c r="J89" i="100" s="1"/>
  <c r="H80" i="129"/>
  <c r="H81" i="129" s="1"/>
  <c r="H93" i="129"/>
  <c r="I89" i="129" s="1"/>
  <c r="I80" i="109"/>
  <c r="I81" i="109" s="1"/>
  <c r="I93" i="109"/>
  <c r="J89" i="109" s="1"/>
  <c r="H80" i="111"/>
  <c r="H81" i="111" s="1"/>
  <c r="H93" i="111"/>
  <c r="I89" i="111" s="1"/>
  <c r="H80" i="141"/>
  <c r="H81" i="141" s="1"/>
  <c r="H93" i="141"/>
  <c r="I89" i="141" s="1"/>
  <c r="H80" i="144"/>
  <c r="H81" i="144" s="1"/>
  <c r="H93" i="144"/>
  <c r="I89" i="144" s="1"/>
  <c r="H80" i="115"/>
  <c r="H81" i="115" s="1"/>
  <c r="H93" i="115"/>
  <c r="I89" i="115" s="1"/>
  <c r="I92" i="116"/>
  <c r="I92" i="154"/>
  <c r="I92" i="95"/>
  <c r="I92" i="97"/>
  <c r="I66" i="113"/>
  <c r="I91" i="113"/>
  <c r="I66" i="102"/>
  <c r="I91" i="102"/>
  <c r="I66" i="136"/>
  <c r="I91" i="136"/>
  <c r="I66" i="105"/>
  <c r="I91" i="105"/>
  <c r="I66" i="159"/>
  <c r="I91" i="159"/>
  <c r="I66" i="133"/>
  <c r="I91" i="133"/>
  <c r="I66" i="121"/>
  <c r="I91" i="121"/>
  <c r="I66" i="149"/>
  <c r="I91" i="149"/>
  <c r="I80" i="162"/>
  <c r="I81" i="162" s="1"/>
  <c r="I93" i="162"/>
  <c r="J89" i="162" s="1"/>
  <c r="H80" i="112"/>
  <c r="H81" i="112" s="1"/>
  <c r="H93" i="112"/>
  <c r="I89" i="112" s="1"/>
  <c r="H80" i="157"/>
  <c r="H81" i="157" s="1"/>
  <c r="H93" i="157"/>
  <c r="I89" i="157" s="1"/>
  <c r="H80" i="156"/>
  <c r="H81" i="156" s="1"/>
  <c r="H93" i="156"/>
  <c r="I89" i="156" s="1"/>
  <c r="I80" i="126"/>
  <c r="I81" i="126" s="1"/>
  <c r="I93" i="126"/>
  <c r="J89" i="126" s="1"/>
  <c r="I80" i="123"/>
  <c r="I81" i="123" s="1"/>
  <c r="I93" i="123"/>
  <c r="J89" i="123" s="1"/>
  <c r="H80" i="152"/>
  <c r="H81" i="152" s="1"/>
  <c r="H93" i="152"/>
  <c r="I89" i="152" s="1"/>
  <c r="I92" i="146"/>
  <c r="I92" i="130"/>
  <c r="I92" i="119"/>
  <c r="I92" i="117"/>
  <c r="H80" i="131"/>
  <c r="H81" i="131" s="1"/>
  <c r="H93" i="131"/>
  <c r="I89" i="131" s="1"/>
  <c r="H80" i="132"/>
  <c r="H81" i="132" s="1"/>
  <c r="H93" i="132"/>
  <c r="I89" i="132" s="1"/>
  <c r="I80" i="138"/>
  <c r="I81" i="138" s="1"/>
  <c r="I93" i="138"/>
  <c r="J89" i="138" s="1"/>
  <c r="I80" i="101"/>
  <c r="I81" i="101" s="1"/>
  <c r="I93" i="101"/>
  <c r="J89" i="101" s="1"/>
  <c r="I80" i="150"/>
  <c r="I81" i="150" s="1"/>
  <c r="I93" i="150"/>
  <c r="J89" i="150" s="1"/>
  <c r="H80" i="114"/>
  <c r="H81" i="114" s="1"/>
  <c r="H93" i="114"/>
  <c r="I89" i="114" s="1"/>
  <c r="I80" i="99"/>
  <c r="I81" i="99" s="1"/>
  <c r="I93" i="99"/>
  <c r="J89" i="99" s="1"/>
  <c r="I80" i="139"/>
  <c r="I81" i="139" s="1"/>
  <c r="I93" i="139"/>
  <c r="J89" i="139" s="1"/>
  <c r="I92" i="118"/>
  <c r="I92" i="134"/>
  <c r="I92" i="143"/>
  <c r="I92" i="155"/>
  <c r="K80" i="94"/>
  <c r="K81" i="94" s="1"/>
  <c r="K93" i="94"/>
  <c r="L89" i="94" s="1"/>
  <c r="I66" i="135"/>
  <c r="I91" i="135"/>
  <c r="I66" i="160"/>
  <c r="I91" i="160"/>
  <c r="I66" i="98"/>
  <c r="I91" i="98"/>
  <c r="I66" i="151"/>
  <c r="I91" i="151"/>
  <c r="I66" i="163"/>
  <c r="I91" i="163"/>
  <c r="I66" i="108"/>
  <c r="I91" i="108"/>
  <c r="I66" i="125"/>
  <c r="I91" i="125"/>
  <c r="I66" i="148"/>
  <c r="I91" i="148"/>
  <c r="I66" i="107"/>
  <c r="I91" i="107"/>
  <c r="I66" i="140"/>
  <c r="I91" i="140"/>
  <c r="I66" i="158"/>
  <c r="I91" i="158"/>
  <c r="N101" i="159"/>
  <c r="S583" i="19" s="1"/>
  <c r="S1218" i="19" s="1"/>
  <c r="N101" i="157"/>
  <c r="S567" i="19" s="1"/>
  <c r="S1202" i="19" s="1"/>
  <c r="N101" i="153"/>
  <c r="S535" i="19" s="1"/>
  <c r="S1170" i="19" s="1"/>
  <c r="N101" i="147"/>
  <c r="R486" i="19" s="1"/>
  <c r="R1121" i="19" s="1"/>
  <c r="N101" i="145"/>
  <c r="R470" i="19" s="1"/>
  <c r="R1105" i="19" s="1"/>
  <c r="N101" i="132"/>
  <c r="Q373" i="19" s="1"/>
  <c r="Q1008" i="19" s="1"/>
  <c r="N101" i="130"/>
  <c r="N101" i="128"/>
  <c r="N101" i="124"/>
  <c r="P308" i="19" s="1"/>
  <c r="P943" i="19" s="1"/>
  <c r="N101" i="122"/>
  <c r="N101" i="120"/>
  <c r="N102" i="115"/>
  <c r="N103" i="115"/>
  <c r="N106" i="115"/>
  <c r="N104" i="115"/>
  <c r="N105" i="115"/>
  <c r="N101" i="109"/>
  <c r="O227" i="19" s="1"/>
  <c r="O862" i="19" s="1"/>
  <c r="N104" i="101"/>
  <c r="N103" i="101"/>
  <c r="N105" i="101"/>
  <c r="N102" i="101"/>
  <c r="N106" i="101"/>
  <c r="N106" i="97"/>
  <c r="N104" i="97"/>
  <c r="N105" i="97"/>
  <c r="N102" i="97"/>
  <c r="N103" i="97"/>
  <c r="N106" i="93"/>
  <c r="N105" i="93"/>
  <c r="N103" i="93"/>
  <c r="N102" i="93"/>
  <c r="N104" i="93"/>
  <c r="I92" i="92"/>
  <c r="N101" i="92"/>
  <c r="N50" i="19" s="1"/>
  <c r="N685" i="19" s="1"/>
  <c r="AE28" i="19"/>
  <c r="AO30" i="19"/>
  <c r="AW30" i="19"/>
  <c r="AD28" i="19"/>
  <c r="AF32" i="19"/>
  <c r="Y30" i="19"/>
  <c r="W28" i="19"/>
  <c r="U26" i="19"/>
  <c r="X26" i="19"/>
  <c r="V26" i="19"/>
  <c r="C101" i="130" l="1"/>
  <c r="Q357" i="19"/>
  <c r="Q992" i="19" s="1"/>
  <c r="C101" i="128"/>
  <c r="Q341" i="19"/>
  <c r="Q976" i="19" s="1"/>
  <c r="P296" i="19"/>
  <c r="P931" i="19" s="1"/>
  <c r="P304" i="19"/>
  <c r="P939" i="19" s="1"/>
  <c r="P295" i="19"/>
  <c r="P930" i="19" s="1"/>
  <c r="P303" i="19"/>
  <c r="P938" i="19" s="1"/>
  <c r="P297" i="19"/>
  <c r="P932" i="19" s="1"/>
  <c r="P305" i="19"/>
  <c r="P940" i="19" s="1"/>
  <c r="P293" i="19"/>
  <c r="P928" i="19" s="1"/>
  <c r="P301" i="19"/>
  <c r="P936" i="19" s="1"/>
  <c r="P294" i="19"/>
  <c r="P929" i="19" s="1"/>
  <c r="P302" i="19"/>
  <c r="P937" i="19" s="1"/>
  <c r="P277" i="19"/>
  <c r="P912" i="19" s="1"/>
  <c r="P285" i="19"/>
  <c r="P920" i="19" s="1"/>
  <c r="P279" i="19"/>
  <c r="P914" i="19" s="1"/>
  <c r="P287" i="19"/>
  <c r="P922" i="19" s="1"/>
  <c r="P281" i="19"/>
  <c r="P916" i="19" s="1"/>
  <c r="P289" i="19"/>
  <c r="P924" i="19" s="1"/>
  <c r="P280" i="19"/>
  <c r="P915" i="19" s="1"/>
  <c r="P288" i="19"/>
  <c r="P923" i="19" s="1"/>
  <c r="P278" i="19"/>
  <c r="P913" i="19" s="1"/>
  <c r="P286" i="19"/>
  <c r="P921" i="19" s="1"/>
  <c r="P263" i="19"/>
  <c r="P898" i="19" s="1"/>
  <c r="P271" i="19"/>
  <c r="P906" i="19" s="1"/>
  <c r="P264" i="19"/>
  <c r="P899" i="19" s="1"/>
  <c r="P272" i="19"/>
  <c r="P907" i="19" s="1"/>
  <c r="P261" i="19"/>
  <c r="P896" i="19" s="1"/>
  <c r="P269" i="19"/>
  <c r="P904" i="19" s="1"/>
  <c r="P265" i="19"/>
  <c r="P900" i="19" s="1"/>
  <c r="P273" i="19"/>
  <c r="P908" i="19" s="1"/>
  <c r="P262" i="19"/>
  <c r="P897" i="19" s="1"/>
  <c r="P270" i="19"/>
  <c r="P905" i="19" s="1"/>
  <c r="P248" i="19"/>
  <c r="P883" i="19" s="1"/>
  <c r="P256" i="19"/>
  <c r="P891" i="19" s="1"/>
  <c r="P245" i="19"/>
  <c r="P880" i="19" s="1"/>
  <c r="P253" i="19"/>
  <c r="P888" i="19" s="1"/>
  <c r="P247" i="19"/>
  <c r="P882" i="19" s="1"/>
  <c r="P255" i="19"/>
  <c r="P890" i="19" s="1"/>
  <c r="P249" i="19"/>
  <c r="P884" i="19" s="1"/>
  <c r="P257" i="19"/>
  <c r="P892" i="19" s="1"/>
  <c r="P246" i="19"/>
  <c r="P881" i="19" s="1"/>
  <c r="P254" i="19"/>
  <c r="P889" i="19" s="1"/>
  <c r="C105" i="115"/>
  <c r="P240" i="19"/>
  <c r="P875" i="19" s="1"/>
  <c r="C104" i="115"/>
  <c r="P239" i="19"/>
  <c r="P874" i="19" s="1"/>
  <c r="C102" i="115"/>
  <c r="P237" i="19"/>
  <c r="P872" i="19" s="1"/>
  <c r="C106" i="115"/>
  <c r="P241" i="19"/>
  <c r="P876" i="19" s="1"/>
  <c r="C103" i="115"/>
  <c r="P238" i="19"/>
  <c r="P873" i="19" s="1"/>
  <c r="C105" i="101"/>
  <c r="N126" i="19"/>
  <c r="N761" i="19" s="1"/>
  <c r="C103" i="101"/>
  <c r="N124" i="19"/>
  <c r="N759" i="19" s="1"/>
  <c r="C106" i="101"/>
  <c r="N127" i="19"/>
  <c r="N762" i="19" s="1"/>
  <c r="C104" i="101"/>
  <c r="N125" i="19"/>
  <c r="N760" i="19" s="1"/>
  <c r="C102" i="101"/>
  <c r="N123" i="19"/>
  <c r="N758" i="19" s="1"/>
  <c r="C103" i="97"/>
  <c r="N92" i="19"/>
  <c r="N727" i="19" s="1"/>
  <c r="C106" i="97"/>
  <c r="N95" i="19"/>
  <c r="N730" i="19" s="1"/>
  <c r="C102" i="97"/>
  <c r="N91" i="19"/>
  <c r="N726" i="19" s="1"/>
  <c r="C104" i="97"/>
  <c r="N93" i="19"/>
  <c r="N728" i="19" s="1"/>
  <c r="C105" i="97"/>
  <c r="N94" i="19"/>
  <c r="N729" i="19" s="1"/>
  <c r="C106" i="93"/>
  <c r="N63" i="19"/>
  <c r="N698" i="19" s="1"/>
  <c r="C104" i="93"/>
  <c r="N61" i="19"/>
  <c r="N696" i="19" s="1"/>
  <c r="C102" i="93"/>
  <c r="N59" i="19"/>
  <c r="N694" i="19" s="1"/>
  <c r="C103" i="93"/>
  <c r="N60" i="19"/>
  <c r="N695" i="19" s="1"/>
  <c r="C105" i="93"/>
  <c r="N62" i="19"/>
  <c r="N697" i="19" s="1"/>
  <c r="J92" i="101"/>
  <c r="J92" i="162"/>
  <c r="J92" i="150"/>
  <c r="J92" i="138"/>
  <c r="J92" i="106"/>
  <c r="J92" i="99"/>
  <c r="J92" i="123"/>
  <c r="K80" i="93"/>
  <c r="K81" i="93" s="1"/>
  <c r="K93" i="93"/>
  <c r="L89" i="93" s="1"/>
  <c r="N101" i="137"/>
  <c r="N84" i="137"/>
  <c r="O84" i="137" s="1"/>
  <c r="P84" i="137" s="1"/>
  <c r="Q84" i="137" s="1"/>
  <c r="R84" i="137" s="1"/>
  <c r="S84" i="137" s="1"/>
  <c r="T84" i="137" s="1"/>
  <c r="U84" i="137" s="1"/>
  <c r="V84" i="137" s="1"/>
  <c r="W84" i="137" s="1"/>
  <c r="X84" i="137" s="1"/>
  <c r="Y84" i="137" s="1"/>
  <c r="Z84" i="137" s="1"/>
  <c r="AA84" i="137" s="1"/>
  <c r="AB84" i="137" s="1"/>
  <c r="AC84" i="137" s="1"/>
  <c r="AD84" i="137" s="1"/>
  <c r="AE84" i="137" s="1"/>
  <c r="AF84" i="137" s="1"/>
  <c r="AG84" i="137" s="1"/>
  <c r="AH84" i="137" s="1"/>
  <c r="I80" i="140"/>
  <c r="I81" i="140" s="1"/>
  <c r="I93" i="140"/>
  <c r="J89" i="140" s="1"/>
  <c r="I80" i="160"/>
  <c r="I81" i="160" s="1"/>
  <c r="I93" i="160"/>
  <c r="J89" i="160" s="1"/>
  <c r="L92" i="94"/>
  <c r="I92" i="131"/>
  <c r="I92" i="156"/>
  <c r="I92" i="112"/>
  <c r="I80" i="149"/>
  <c r="I81" i="149" s="1"/>
  <c r="I93" i="149"/>
  <c r="J89" i="149" s="1"/>
  <c r="I80" i="133"/>
  <c r="I81" i="133" s="1"/>
  <c r="I93" i="133"/>
  <c r="J89" i="133" s="1"/>
  <c r="I80" i="105"/>
  <c r="I81" i="105" s="1"/>
  <c r="I93" i="105"/>
  <c r="J89" i="105" s="1"/>
  <c r="I80" i="102"/>
  <c r="I81" i="102" s="1"/>
  <c r="I93" i="102"/>
  <c r="J89" i="102" s="1"/>
  <c r="I92" i="115"/>
  <c r="I92" i="141"/>
  <c r="J92" i="109"/>
  <c r="J92" i="100"/>
  <c r="I92" i="110"/>
  <c r="J92" i="161"/>
  <c r="I92" i="104"/>
  <c r="I92" i="128"/>
  <c r="I80" i="151"/>
  <c r="I81" i="151" s="1"/>
  <c r="I93" i="151"/>
  <c r="J89" i="151" s="1"/>
  <c r="I66" i="143"/>
  <c r="I91" i="143"/>
  <c r="I66" i="118"/>
  <c r="I91" i="118"/>
  <c r="I66" i="119"/>
  <c r="I91" i="119"/>
  <c r="I66" i="146"/>
  <c r="I91" i="146"/>
  <c r="I66" i="97"/>
  <c r="I91" i="97"/>
  <c r="I66" i="154"/>
  <c r="I91" i="154"/>
  <c r="I66" i="147"/>
  <c r="I91" i="147"/>
  <c r="I66" i="122"/>
  <c r="I91" i="122"/>
  <c r="I80" i="108"/>
  <c r="I81" i="108" s="1"/>
  <c r="I93" i="108"/>
  <c r="J89" i="108" s="1"/>
  <c r="I80" i="158"/>
  <c r="I81" i="158" s="1"/>
  <c r="I93" i="158"/>
  <c r="J89" i="158" s="1"/>
  <c r="I80" i="107"/>
  <c r="I81" i="107" s="1"/>
  <c r="I93" i="107"/>
  <c r="J89" i="107" s="1"/>
  <c r="I80" i="125"/>
  <c r="I81" i="125" s="1"/>
  <c r="I93" i="125"/>
  <c r="J89" i="125" s="1"/>
  <c r="I80" i="163"/>
  <c r="I81" i="163" s="1"/>
  <c r="I93" i="163"/>
  <c r="J89" i="163" s="1"/>
  <c r="I80" i="98"/>
  <c r="I81" i="98" s="1"/>
  <c r="I93" i="98"/>
  <c r="J89" i="98" s="1"/>
  <c r="I80" i="135"/>
  <c r="I81" i="135" s="1"/>
  <c r="I93" i="135"/>
  <c r="J89" i="135" s="1"/>
  <c r="J92" i="139"/>
  <c r="I92" i="114"/>
  <c r="I92" i="132"/>
  <c r="I92" i="152"/>
  <c r="J92" i="126"/>
  <c r="I92" i="157"/>
  <c r="I80" i="121"/>
  <c r="I81" i="121" s="1"/>
  <c r="I93" i="121"/>
  <c r="J89" i="121" s="1"/>
  <c r="I80" i="159"/>
  <c r="I81" i="159" s="1"/>
  <c r="I93" i="159"/>
  <c r="J89" i="159" s="1"/>
  <c r="I80" i="136"/>
  <c r="I81" i="136" s="1"/>
  <c r="I93" i="136"/>
  <c r="J89" i="136" s="1"/>
  <c r="I80" i="113"/>
  <c r="I81" i="113" s="1"/>
  <c r="I93" i="113"/>
  <c r="J89" i="113" s="1"/>
  <c r="I92" i="144"/>
  <c r="I92" i="111"/>
  <c r="I92" i="129"/>
  <c r="I92" i="120"/>
  <c r="I92" i="142"/>
  <c r="I92" i="96"/>
  <c r="J92" i="124"/>
  <c r="I92" i="153"/>
  <c r="I80" i="148"/>
  <c r="I81" i="148" s="1"/>
  <c r="I93" i="148"/>
  <c r="J89" i="148" s="1"/>
  <c r="I66" i="155"/>
  <c r="I91" i="155"/>
  <c r="I66" i="134"/>
  <c r="I91" i="134"/>
  <c r="I66" i="117"/>
  <c r="I91" i="117"/>
  <c r="I66" i="130"/>
  <c r="I91" i="130"/>
  <c r="I66" i="95"/>
  <c r="I91" i="95"/>
  <c r="I66" i="116"/>
  <c r="I91" i="116"/>
  <c r="I66" i="103"/>
  <c r="I91" i="103"/>
  <c r="I66" i="127"/>
  <c r="I91" i="127"/>
  <c r="I66" i="145"/>
  <c r="I91" i="145"/>
  <c r="N101" i="163"/>
  <c r="S615" i="19" s="1"/>
  <c r="S1250" i="19" s="1"/>
  <c r="N101" i="161"/>
  <c r="S599" i="19" s="1"/>
  <c r="S1234" i="19" s="1"/>
  <c r="N101" i="155"/>
  <c r="N101" i="151"/>
  <c r="R518" i="19" s="1"/>
  <c r="R1153" i="19" s="1"/>
  <c r="N101" i="149"/>
  <c r="R502" i="19" s="1"/>
  <c r="R1137" i="19" s="1"/>
  <c r="N101" i="143"/>
  <c r="R454" i="19" s="1"/>
  <c r="R1089" i="19" s="1"/>
  <c r="N101" i="141"/>
  <c r="R438" i="19" s="1"/>
  <c r="R1073" i="19" s="1"/>
  <c r="N101" i="139"/>
  <c r="Q421" i="19" s="1"/>
  <c r="Q1056" i="19" s="1"/>
  <c r="N101" i="136"/>
  <c r="Q405" i="19" s="1"/>
  <c r="Q1040" i="19" s="1"/>
  <c r="N101" i="134"/>
  <c r="Q389" i="19" s="1"/>
  <c r="Q1024" i="19" s="1"/>
  <c r="N101" i="126"/>
  <c r="P324" i="19" s="1"/>
  <c r="P959" i="19" s="1"/>
  <c r="N101" i="118"/>
  <c r="N101" i="116"/>
  <c r="N101" i="107"/>
  <c r="O211" i="19" s="1"/>
  <c r="O846" i="19" s="1"/>
  <c r="N101" i="113"/>
  <c r="O195" i="19" s="1"/>
  <c r="O830" i="19" s="1"/>
  <c r="N101" i="111"/>
  <c r="O179" i="19" s="1"/>
  <c r="O814" i="19" s="1"/>
  <c r="N101" i="112"/>
  <c r="N101" i="110"/>
  <c r="O147" i="19" s="1"/>
  <c r="O782" i="19" s="1"/>
  <c r="N104" i="103"/>
  <c r="N105" i="103"/>
  <c r="N102" i="103"/>
  <c r="N103" i="103"/>
  <c r="N106" i="103"/>
  <c r="N105" i="99"/>
  <c r="N102" i="99"/>
  <c r="N103" i="99"/>
  <c r="N106" i="99"/>
  <c r="N104" i="99"/>
  <c r="N101" i="98"/>
  <c r="N98" i="19" s="1"/>
  <c r="N733" i="19" s="1"/>
  <c r="N101" i="96"/>
  <c r="N82" i="19" s="1"/>
  <c r="N717" i="19" s="1"/>
  <c r="N101" i="94"/>
  <c r="N66" i="19" s="1"/>
  <c r="N701" i="19" s="1"/>
  <c r="I66" i="92"/>
  <c r="I91" i="92"/>
  <c r="AL28" i="19"/>
  <c r="AU28" i="19"/>
  <c r="AT28" i="19"/>
  <c r="AT26" i="19"/>
  <c r="AS26" i="19"/>
  <c r="AV26" i="19"/>
  <c r="AM28" i="19"/>
  <c r="AK26" i="19"/>
  <c r="AD26" i="19"/>
  <c r="AF26" i="19"/>
  <c r="AC26" i="19"/>
  <c r="P32" i="19"/>
  <c r="E8" i="19"/>
  <c r="G8" i="19"/>
  <c r="F16" i="19"/>
  <c r="G12" i="19"/>
  <c r="W6" i="19"/>
  <c r="U6" i="19"/>
  <c r="G16" i="19"/>
  <c r="AB9" i="19"/>
  <c r="Y6" i="19"/>
  <c r="F8" i="19"/>
  <c r="E12" i="19"/>
  <c r="V6" i="19"/>
  <c r="E16" i="19"/>
  <c r="H8" i="19"/>
  <c r="I16" i="19"/>
  <c r="F12" i="19"/>
  <c r="AB7" i="19"/>
  <c r="I12" i="19"/>
  <c r="H16" i="19"/>
  <c r="I8" i="19"/>
  <c r="X6" i="19"/>
  <c r="H12" i="19"/>
  <c r="C101" i="155" l="1"/>
  <c r="S551" i="19"/>
  <c r="S1186" i="19" s="1"/>
  <c r="AB27" i="19"/>
  <c r="AB25" i="19"/>
  <c r="Y24" i="19"/>
  <c r="W24" i="19"/>
  <c r="V24" i="19"/>
  <c r="U24" i="19"/>
  <c r="X24" i="19"/>
  <c r="C101" i="112"/>
  <c r="O163" i="19"/>
  <c r="O798" i="19" s="1"/>
  <c r="C103" i="103"/>
  <c r="O141" i="19"/>
  <c r="O776" i="19" s="1"/>
  <c r="C102" i="103"/>
  <c r="O140" i="19"/>
  <c r="O775" i="19" s="1"/>
  <c r="C105" i="103"/>
  <c r="O143" i="19"/>
  <c r="O778" i="19" s="1"/>
  <c r="C106" i="103"/>
  <c r="O144" i="19"/>
  <c r="O779" i="19" s="1"/>
  <c r="C104" i="103"/>
  <c r="O142" i="19"/>
  <c r="O777" i="19" s="1"/>
  <c r="G34" i="19"/>
  <c r="E34" i="19"/>
  <c r="I34" i="19"/>
  <c r="H34" i="19"/>
  <c r="C102" i="99"/>
  <c r="N107" i="19"/>
  <c r="N742" i="19" s="1"/>
  <c r="C104" i="99"/>
  <c r="N109" i="19"/>
  <c r="N744" i="19" s="1"/>
  <c r="C105" i="99"/>
  <c r="N110" i="19"/>
  <c r="N745" i="19" s="1"/>
  <c r="C106" i="99"/>
  <c r="N111" i="19"/>
  <c r="N746" i="19" s="1"/>
  <c r="C103" i="99"/>
  <c r="N108" i="19"/>
  <c r="N743" i="19" s="1"/>
  <c r="G30" i="19"/>
  <c r="H30" i="19"/>
  <c r="E30" i="19"/>
  <c r="F30" i="19"/>
  <c r="G26" i="19"/>
  <c r="I26" i="19"/>
  <c r="J92" i="108"/>
  <c r="J66" i="138"/>
  <c r="J91" i="138"/>
  <c r="J66" i="150"/>
  <c r="J91" i="150"/>
  <c r="J66" i="101"/>
  <c r="J91" i="101"/>
  <c r="J66" i="162"/>
  <c r="J91" i="162"/>
  <c r="J92" i="125"/>
  <c r="J91" i="99"/>
  <c r="J66" i="99"/>
  <c r="J92" i="148"/>
  <c r="J92" i="135"/>
  <c r="J92" i="160"/>
  <c r="J66" i="123"/>
  <c r="J91" i="123"/>
  <c r="J66" i="106"/>
  <c r="J91" i="106"/>
  <c r="J92" i="121"/>
  <c r="J92" i="133"/>
  <c r="J92" i="158"/>
  <c r="J92" i="105"/>
  <c r="L92" i="93"/>
  <c r="J92" i="140"/>
  <c r="I80" i="145"/>
  <c r="I81" i="145" s="1"/>
  <c r="I93" i="145"/>
  <c r="J89" i="145" s="1"/>
  <c r="I80" i="103"/>
  <c r="I81" i="103" s="1"/>
  <c r="I93" i="103"/>
  <c r="J89" i="103" s="1"/>
  <c r="I80" i="95"/>
  <c r="I81" i="95" s="1"/>
  <c r="I93" i="95"/>
  <c r="J89" i="95" s="1"/>
  <c r="I80" i="117"/>
  <c r="I81" i="117" s="1"/>
  <c r="I93" i="117"/>
  <c r="J89" i="117" s="1"/>
  <c r="I80" i="155"/>
  <c r="I81" i="155" s="1"/>
  <c r="I93" i="155"/>
  <c r="J89" i="155" s="1"/>
  <c r="J92" i="113"/>
  <c r="J92" i="159"/>
  <c r="J92" i="163"/>
  <c r="J92" i="107"/>
  <c r="I80" i="147"/>
  <c r="I81" i="147" s="1"/>
  <c r="I93" i="147"/>
  <c r="J89" i="147" s="1"/>
  <c r="I80" i="97"/>
  <c r="I81" i="97" s="1"/>
  <c r="I93" i="97"/>
  <c r="J89" i="97" s="1"/>
  <c r="I80" i="119"/>
  <c r="I81" i="119" s="1"/>
  <c r="I93" i="119"/>
  <c r="J89" i="119" s="1"/>
  <c r="I80" i="143"/>
  <c r="I81" i="143" s="1"/>
  <c r="I93" i="143"/>
  <c r="J89" i="143" s="1"/>
  <c r="J92" i="102"/>
  <c r="I66" i="153"/>
  <c r="I91" i="153"/>
  <c r="I66" i="96"/>
  <c r="I91" i="96"/>
  <c r="I66" i="120"/>
  <c r="I91" i="120"/>
  <c r="I66" i="111"/>
  <c r="I91" i="111"/>
  <c r="I66" i="157"/>
  <c r="I91" i="157"/>
  <c r="I66" i="152"/>
  <c r="I91" i="152"/>
  <c r="I66" i="114"/>
  <c r="I91" i="114"/>
  <c r="I66" i="128"/>
  <c r="I91" i="128"/>
  <c r="J91" i="161"/>
  <c r="J66" i="161"/>
  <c r="J91" i="100"/>
  <c r="J66" i="100"/>
  <c r="I66" i="141"/>
  <c r="I91" i="141"/>
  <c r="I66" i="112"/>
  <c r="I91" i="112"/>
  <c r="I66" i="131"/>
  <c r="I91" i="131"/>
  <c r="I80" i="127"/>
  <c r="I81" i="127" s="1"/>
  <c r="I93" i="127"/>
  <c r="J89" i="127" s="1"/>
  <c r="I80" i="116"/>
  <c r="I81" i="116" s="1"/>
  <c r="I93" i="116"/>
  <c r="J89" i="116" s="1"/>
  <c r="I80" i="130"/>
  <c r="I81" i="130" s="1"/>
  <c r="I93" i="130"/>
  <c r="J89" i="130" s="1"/>
  <c r="I80" i="134"/>
  <c r="I81" i="134" s="1"/>
  <c r="I93" i="134"/>
  <c r="J89" i="134" s="1"/>
  <c r="J92" i="98"/>
  <c r="I80" i="122"/>
  <c r="I81" i="122" s="1"/>
  <c r="I93" i="122"/>
  <c r="J89" i="122" s="1"/>
  <c r="I80" i="154"/>
  <c r="I81" i="154" s="1"/>
  <c r="I93" i="154"/>
  <c r="J89" i="154" s="1"/>
  <c r="I80" i="146"/>
  <c r="I81" i="146" s="1"/>
  <c r="I93" i="146"/>
  <c r="J89" i="146" s="1"/>
  <c r="I80" i="118"/>
  <c r="I81" i="118" s="1"/>
  <c r="I93" i="118"/>
  <c r="J89" i="118" s="1"/>
  <c r="J92" i="151"/>
  <c r="J92" i="149"/>
  <c r="J92" i="136"/>
  <c r="J91" i="124"/>
  <c r="J66" i="124"/>
  <c r="I66" i="142"/>
  <c r="I91" i="142"/>
  <c r="I66" i="129"/>
  <c r="I91" i="129"/>
  <c r="I66" i="144"/>
  <c r="I91" i="144"/>
  <c r="J66" i="126"/>
  <c r="J91" i="126"/>
  <c r="I66" i="132"/>
  <c r="I91" i="132"/>
  <c r="J66" i="139"/>
  <c r="J91" i="139"/>
  <c r="I66" i="104"/>
  <c r="I91" i="104"/>
  <c r="I66" i="110"/>
  <c r="I91" i="110"/>
  <c r="J66" i="109"/>
  <c r="J91" i="109"/>
  <c r="I66" i="115"/>
  <c r="I91" i="115"/>
  <c r="I66" i="156"/>
  <c r="I91" i="156"/>
  <c r="L91" i="94"/>
  <c r="L66" i="94"/>
  <c r="N104" i="140"/>
  <c r="N105" i="140"/>
  <c r="N102" i="140"/>
  <c r="N103" i="140"/>
  <c r="N106" i="140"/>
  <c r="N106" i="95"/>
  <c r="N103" i="95"/>
  <c r="N104" i="95"/>
  <c r="N105" i="95"/>
  <c r="N102" i="95"/>
  <c r="I80" i="92"/>
  <c r="I81" i="92" s="1"/>
  <c r="I93" i="92"/>
  <c r="J89" i="92" s="1"/>
  <c r="AN26" i="19"/>
  <c r="AL26" i="19"/>
  <c r="AT34" i="19"/>
  <c r="AR9" i="19"/>
  <c r="H14" i="19"/>
  <c r="L9" i="19"/>
  <c r="F14" i="19"/>
  <c r="G14" i="19"/>
  <c r="I14" i="19"/>
  <c r="N6" i="19"/>
  <c r="P6" i="19"/>
  <c r="E14" i="19"/>
  <c r="Q6" i="19"/>
  <c r="O6" i="19"/>
  <c r="M6" i="19"/>
  <c r="AR27" i="19" l="1"/>
  <c r="C103" i="140"/>
  <c r="R432" i="19"/>
  <c r="R1067" i="19" s="1"/>
  <c r="C102" i="140"/>
  <c r="R431" i="19"/>
  <c r="R1066" i="19" s="1"/>
  <c r="C105" i="140"/>
  <c r="R434" i="19"/>
  <c r="R1069" i="19" s="1"/>
  <c r="C106" i="140"/>
  <c r="R435" i="19"/>
  <c r="R1070" i="19" s="1"/>
  <c r="C104" i="140"/>
  <c r="R433" i="19"/>
  <c r="R1068" i="19" s="1"/>
  <c r="L27" i="19"/>
  <c r="I32" i="19"/>
  <c r="G32" i="19"/>
  <c r="F32" i="19"/>
  <c r="E32" i="19"/>
  <c r="C104" i="95"/>
  <c r="N77" i="19"/>
  <c r="N712" i="19" s="1"/>
  <c r="C102" i="95"/>
  <c r="N75" i="19"/>
  <c r="N710" i="19" s="1"/>
  <c r="C103" i="95"/>
  <c r="N76" i="19"/>
  <c r="N711" i="19" s="1"/>
  <c r="C106" i="95"/>
  <c r="N79" i="19"/>
  <c r="N714" i="19" s="1"/>
  <c r="C105" i="95"/>
  <c r="N78" i="19"/>
  <c r="N713" i="19" s="1"/>
  <c r="J80" i="162"/>
  <c r="J81" i="162" s="1"/>
  <c r="J93" i="162"/>
  <c r="K89" i="162" s="1"/>
  <c r="J80" i="150"/>
  <c r="J81" i="150" s="1"/>
  <c r="J93" i="150"/>
  <c r="K89" i="150" s="1"/>
  <c r="J66" i="108"/>
  <c r="J91" i="108"/>
  <c r="J66" i="125"/>
  <c r="J91" i="125"/>
  <c r="J80" i="101"/>
  <c r="J81" i="101" s="1"/>
  <c r="J93" i="101"/>
  <c r="K89" i="101" s="1"/>
  <c r="J80" i="138"/>
  <c r="J81" i="138" s="1"/>
  <c r="J93" i="138"/>
  <c r="K89" i="138" s="1"/>
  <c r="J80" i="106"/>
  <c r="J81" i="106" s="1"/>
  <c r="J93" i="106"/>
  <c r="K89" i="106" s="1"/>
  <c r="J80" i="123"/>
  <c r="J81" i="123" s="1"/>
  <c r="J93" i="123"/>
  <c r="K89" i="123" s="1"/>
  <c r="J66" i="135"/>
  <c r="J91" i="135"/>
  <c r="J66" i="160"/>
  <c r="J91" i="160"/>
  <c r="J66" i="148"/>
  <c r="J91" i="148"/>
  <c r="J80" i="99"/>
  <c r="J81" i="99" s="1"/>
  <c r="J93" i="99"/>
  <c r="K89" i="99" s="1"/>
  <c r="J92" i="146"/>
  <c r="J66" i="158"/>
  <c r="J91" i="158"/>
  <c r="J66" i="121"/>
  <c r="J91" i="121"/>
  <c r="J92" i="97"/>
  <c r="J66" i="105"/>
  <c r="J91" i="105"/>
  <c r="J66" i="133"/>
  <c r="J91" i="133"/>
  <c r="J92" i="95"/>
  <c r="J92" i="119"/>
  <c r="J92" i="117"/>
  <c r="L66" i="93"/>
  <c r="L91" i="93"/>
  <c r="J92" i="154"/>
  <c r="J92" i="103"/>
  <c r="J66" i="140"/>
  <c r="J91" i="140"/>
  <c r="J92" i="127"/>
  <c r="J92" i="130"/>
  <c r="J92" i="147"/>
  <c r="I80" i="110"/>
  <c r="I81" i="110" s="1"/>
  <c r="I93" i="110"/>
  <c r="J89" i="110" s="1"/>
  <c r="J80" i="126"/>
  <c r="J81" i="126" s="1"/>
  <c r="J93" i="126"/>
  <c r="K89" i="126" s="1"/>
  <c r="J92" i="118"/>
  <c r="I80" i="112"/>
  <c r="I81" i="112" s="1"/>
  <c r="I93" i="112"/>
  <c r="J89" i="112" s="1"/>
  <c r="I80" i="128"/>
  <c r="I81" i="128" s="1"/>
  <c r="I93" i="128"/>
  <c r="J89" i="128" s="1"/>
  <c r="I80" i="152"/>
  <c r="I81" i="152" s="1"/>
  <c r="I93" i="152"/>
  <c r="J89" i="152" s="1"/>
  <c r="I80" i="111"/>
  <c r="I81" i="111" s="1"/>
  <c r="I93" i="111"/>
  <c r="J89" i="111" s="1"/>
  <c r="I80" i="96"/>
  <c r="I81" i="96" s="1"/>
  <c r="I93" i="96"/>
  <c r="J89" i="96" s="1"/>
  <c r="L80" i="94"/>
  <c r="L81" i="94" s="1"/>
  <c r="L93" i="94"/>
  <c r="M89" i="94" s="1"/>
  <c r="J80" i="124"/>
  <c r="J81" i="124" s="1"/>
  <c r="J93" i="124"/>
  <c r="K89" i="124" s="1"/>
  <c r="J66" i="149"/>
  <c r="J91" i="149"/>
  <c r="J91" i="98"/>
  <c r="J66" i="98"/>
  <c r="J80" i="100"/>
  <c r="J81" i="100" s="1"/>
  <c r="J93" i="100"/>
  <c r="K89" i="100" s="1"/>
  <c r="J91" i="102"/>
  <c r="J66" i="102"/>
  <c r="J91" i="163"/>
  <c r="J66" i="163"/>
  <c r="J66" i="113"/>
  <c r="J91" i="113"/>
  <c r="I80" i="115"/>
  <c r="I81" i="115" s="1"/>
  <c r="I93" i="115"/>
  <c r="J89" i="115" s="1"/>
  <c r="I80" i="129"/>
  <c r="I81" i="129" s="1"/>
  <c r="I93" i="129"/>
  <c r="J89" i="129" s="1"/>
  <c r="J92" i="122"/>
  <c r="J92" i="134"/>
  <c r="J92" i="116"/>
  <c r="I80" i="131"/>
  <c r="I81" i="131" s="1"/>
  <c r="I93" i="131"/>
  <c r="J89" i="131" s="1"/>
  <c r="I80" i="141"/>
  <c r="I81" i="141" s="1"/>
  <c r="I93" i="141"/>
  <c r="J89" i="141" s="1"/>
  <c r="I80" i="114"/>
  <c r="I81" i="114" s="1"/>
  <c r="I93" i="114"/>
  <c r="J89" i="114" s="1"/>
  <c r="I80" i="157"/>
  <c r="I81" i="157" s="1"/>
  <c r="I93" i="157"/>
  <c r="J89" i="157" s="1"/>
  <c r="I80" i="120"/>
  <c r="I81" i="120" s="1"/>
  <c r="I93" i="120"/>
  <c r="J89" i="120" s="1"/>
  <c r="I80" i="153"/>
  <c r="I81" i="153" s="1"/>
  <c r="I93" i="153"/>
  <c r="J89" i="153" s="1"/>
  <c r="J92" i="143"/>
  <c r="J92" i="155"/>
  <c r="J92" i="145"/>
  <c r="J80" i="139"/>
  <c r="J81" i="139" s="1"/>
  <c r="J93" i="139"/>
  <c r="K89" i="139" s="1"/>
  <c r="I80" i="156"/>
  <c r="I81" i="156" s="1"/>
  <c r="I93" i="156"/>
  <c r="J89" i="156" s="1"/>
  <c r="J80" i="109"/>
  <c r="J81" i="109" s="1"/>
  <c r="J93" i="109"/>
  <c r="K89" i="109" s="1"/>
  <c r="I80" i="104"/>
  <c r="I81" i="104" s="1"/>
  <c r="I93" i="104"/>
  <c r="J89" i="104" s="1"/>
  <c r="I80" i="132"/>
  <c r="I81" i="132" s="1"/>
  <c r="I93" i="132"/>
  <c r="J89" i="132" s="1"/>
  <c r="I80" i="144"/>
  <c r="I81" i="144" s="1"/>
  <c r="I93" i="144"/>
  <c r="J89" i="144" s="1"/>
  <c r="I80" i="142"/>
  <c r="I81" i="142" s="1"/>
  <c r="I93" i="142"/>
  <c r="J89" i="142" s="1"/>
  <c r="J66" i="136"/>
  <c r="J91" i="136"/>
  <c r="J66" i="151"/>
  <c r="J91" i="151"/>
  <c r="J80" i="161"/>
  <c r="J81" i="161" s="1"/>
  <c r="J93" i="161"/>
  <c r="K89" i="161" s="1"/>
  <c r="J66" i="107"/>
  <c r="J91" i="107"/>
  <c r="J66" i="159"/>
  <c r="J91" i="159"/>
  <c r="J92" i="92"/>
  <c r="AD34" i="19"/>
  <c r="AL34" i="19"/>
  <c r="N34" i="19"/>
  <c r="V34" i="19"/>
  <c r="Q30" i="19"/>
  <c r="M26" i="19"/>
  <c r="F10" i="19"/>
  <c r="AK6" i="19"/>
  <c r="AN6" i="19"/>
  <c r="AM6" i="19"/>
  <c r="E10" i="19"/>
  <c r="AL6" i="19"/>
  <c r="I10" i="19"/>
  <c r="AO6" i="19"/>
  <c r="G10" i="19"/>
  <c r="H10" i="19"/>
  <c r="AO24" i="19" l="1"/>
  <c r="AK24" i="19"/>
  <c r="AM24" i="19"/>
  <c r="AN24" i="19"/>
  <c r="AL24" i="19"/>
  <c r="I28" i="19"/>
  <c r="E28" i="19"/>
  <c r="H28" i="19"/>
  <c r="F28" i="19"/>
  <c r="K92" i="138"/>
  <c r="J80" i="125"/>
  <c r="J81" i="125" s="1"/>
  <c r="J93" i="125"/>
  <c r="K89" i="125" s="1"/>
  <c r="K92" i="150"/>
  <c r="K92" i="101"/>
  <c r="J80" i="108"/>
  <c r="J81" i="108" s="1"/>
  <c r="J93" i="108"/>
  <c r="K89" i="108" s="1"/>
  <c r="K92" i="162"/>
  <c r="K92" i="99"/>
  <c r="K92" i="123"/>
  <c r="J80" i="148"/>
  <c r="J81" i="148" s="1"/>
  <c r="J93" i="148"/>
  <c r="K89" i="148" s="1"/>
  <c r="J80" i="135"/>
  <c r="J81" i="135" s="1"/>
  <c r="J93" i="135"/>
  <c r="K89" i="135" s="1"/>
  <c r="K92" i="106"/>
  <c r="J80" i="160"/>
  <c r="J81" i="160" s="1"/>
  <c r="J93" i="160"/>
  <c r="K89" i="160" s="1"/>
  <c r="J80" i="133"/>
  <c r="J81" i="133" s="1"/>
  <c r="J93" i="133"/>
  <c r="K89" i="133" s="1"/>
  <c r="J80" i="158"/>
  <c r="J81" i="158" s="1"/>
  <c r="J93" i="158"/>
  <c r="K89" i="158" s="1"/>
  <c r="J80" i="105"/>
  <c r="J81" i="105" s="1"/>
  <c r="J93" i="105"/>
  <c r="K89" i="105" s="1"/>
  <c r="J80" i="121"/>
  <c r="J81" i="121" s="1"/>
  <c r="J93" i="121"/>
  <c r="K89" i="121" s="1"/>
  <c r="J66" i="146"/>
  <c r="J91" i="146"/>
  <c r="J66" i="97"/>
  <c r="J91" i="97"/>
  <c r="J66" i="119"/>
  <c r="J91" i="119"/>
  <c r="J92" i="144"/>
  <c r="J92" i="156"/>
  <c r="J92" i="114"/>
  <c r="J92" i="131"/>
  <c r="J66" i="95"/>
  <c r="J91" i="95"/>
  <c r="L80" i="93"/>
  <c r="L81" i="93" s="1"/>
  <c r="L93" i="93"/>
  <c r="M89" i="93" s="1"/>
  <c r="J92" i="142"/>
  <c r="J92" i="129"/>
  <c r="J66" i="154"/>
  <c r="J91" i="154"/>
  <c r="J66" i="117"/>
  <c r="J91" i="117"/>
  <c r="J92" i="104"/>
  <c r="J92" i="152"/>
  <c r="J66" i="127"/>
  <c r="J91" i="127"/>
  <c r="J66" i="103"/>
  <c r="J91" i="103"/>
  <c r="J80" i="140"/>
  <c r="J81" i="140" s="1"/>
  <c r="J93" i="140"/>
  <c r="K89" i="140" s="1"/>
  <c r="J92" i="115"/>
  <c r="J92" i="120"/>
  <c r="K92" i="124"/>
  <c r="J92" i="96"/>
  <c r="J92" i="112"/>
  <c r="K92" i="126"/>
  <c r="J80" i="113"/>
  <c r="J81" i="113" s="1"/>
  <c r="J93" i="113"/>
  <c r="K89" i="113" s="1"/>
  <c r="J66" i="145"/>
  <c r="J91" i="145"/>
  <c r="J66" i="143"/>
  <c r="J91" i="143"/>
  <c r="J66" i="134"/>
  <c r="J91" i="134"/>
  <c r="J80" i="102"/>
  <c r="J81" i="102" s="1"/>
  <c r="J93" i="102"/>
  <c r="K89" i="102" s="1"/>
  <c r="J80" i="98"/>
  <c r="J81" i="98" s="1"/>
  <c r="J93" i="98"/>
  <c r="K89" i="98" s="1"/>
  <c r="J66" i="147"/>
  <c r="J91" i="147"/>
  <c r="J92" i="132"/>
  <c r="K92" i="109"/>
  <c r="K92" i="139"/>
  <c r="J92" i="153"/>
  <c r="J92" i="157"/>
  <c r="J92" i="141"/>
  <c r="K92" i="100"/>
  <c r="J80" i="149"/>
  <c r="J81" i="149" s="1"/>
  <c r="J93" i="149"/>
  <c r="K89" i="149" s="1"/>
  <c r="M92" i="94"/>
  <c r="J92" i="111"/>
  <c r="J92" i="128"/>
  <c r="J92" i="110"/>
  <c r="J80" i="159"/>
  <c r="J81" i="159" s="1"/>
  <c r="J93" i="159"/>
  <c r="K89" i="159" s="1"/>
  <c r="K92" i="161"/>
  <c r="J80" i="136"/>
  <c r="J81" i="136" s="1"/>
  <c r="J93" i="136"/>
  <c r="K89" i="136" s="1"/>
  <c r="J80" i="107"/>
  <c r="J81" i="107" s="1"/>
  <c r="J93" i="107"/>
  <c r="K89" i="107" s="1"/>
  <c r="J80" i="151"/>
  <c r="J81" i="151" s="1"/>
  <c r="J93" i="151"/>
  <c r="K89" i="151" s="1"/>
  <c r="J66" i="155"/>
  <c r="J91" i="155"/>
  <c r="J66" i="116"/>
  <c r="J91" i="116"/>
  <c r="J66" i="122"/>
  <c r="J91" i="122"/>
  <c r="J80" i="163"/>
  <c r="J81" i="163" s="1"/>
  <c r="J93" i="163"/>
  <c r="K89" i="163" s="1"/>
  <c r="J66" i="118"/>
  <c r="J91" i="118"/>
  <c r="J66" i="130"/>
  <c r="J91" i="130"/>
  <c r="J66" i="92"/>
  <c r="J91" i="92"/>
  <c r="P26" i="19"/>
  <c r="N26" i="19"/>
  <c r="K91" i="101" l="1"/>
  <c r="K66" i="101"/>
  <c r="K66" i="162"/>
  <c r="K91" i="162"/>
  <c r="K92" i="125"/>
  <c r="K92" i="108"/>
  <c r="K66" i="150"/>
  <c r="K91" i="150"/>
  <c r="K66" i="138"/>
  <c r="K91" i="138"/>
  <c r="K92" i="160"/>
  <c r="K92" i="135"/>
  <c r="K66" i="123"/>
  <c r="K91" i="123"/>
  <c r="K66" i="106"/>
  <c r="K91" i="106"/>
  <c r="K92" i="148"/>
  <c r="K66" i="99"/>
  <c r="K91" i="99"/>
  <c r="J80" i="97"/>
  <c r="J81" i="97" s="1"/>
  <c r="J93" i="97"/>
  <c r="K89" i="97" s="1"/>
  <c r="K92" i="121"/>
  <c r="K92" i="158"/>
  <c r="J80" i="146"/>
  <c r="J81" i="146" s="1"/>
  <c r="J93" i="146"/>
  <c r="K89" i="146" s="1"/>
  <c r="K92" i="105"/>
  <c r="K92" i="133"/>
  <c r="J80" i="95"/>
  <c r="J81" i="95" s="1"/>
  <c r="J93" i="95"/>
  <c r="K89" i="95" s="1"/>
  <c r="J66" i="114"/>
  <c r="J91" i="114"/>
  <c r="J66" i="144"/>
  <c r="J91" i="144"/>
  <c r="J66" i="131"/>
  <c r="J91" i="131"/>
  <c r="J66" i="156"/>
  <c r="J91" i="156"/>
  <c r="J80" i="119"/>
  <c r="J81" i="119" s="1"/>
  <c r="J93" i="119"/>
  <c r="K89" i="119" s="1"/>
  <c r="J80" i="154"/>
  <c r="J81" i="154" s="1"/>
  <c r="J93" i="154"/>
  <c r="K89" i="154" s="1"/>
  <c r="J66" i="142"/>
  <c r="J91" i="142"/>
  <c r="J80" i="117"/>
  <c r="J81" i="117" s="1"/>
  <c r="J93" i="117"/>
  <c r="K89" i="117" s="1"/>
  <c r="J66" i="129"/>
  <c r="J91" i="129"/>
  <c r="M92" i="93"/>
  <c r="J66" i="104"/>
  <c r="J91" i="104"/>
  <c r="K92" i="140"/>
  <c r="J80" i="127"/>
  <c r="J81" i="127" s="1"/>
  <c r="J93" i="127"/>
  <c r="K89" i="127" s="1"/>
  <c r="J66" i="115"/>
  <c r="J91" i="115"/>
  <c r="J80" i="103"/>
  <c r="J81" i="103" s="1"/>
  <c r="J93" i="103"/>
  <c r="K89" i="103" s="1"/>
  <c r="J66" i="152"/>
  <c r="J91" i="152"/>
  <c r="K92" i="163"/>
  <c r="J80" i="118"/>
  <c r="J81" i="118" s="1"/>
  <c r="J93" i="118"/>
  <c r="K89" i="118" s="1"/>
  <c r="J80" i="122"/>
  <c r="J81" i="122" s="1"/>
  <c r="J93" i="122"/>
  <c r="K89" i="122" s="1"/>
  <c r="J80" i="155"/>
  <c r="J81" i="155" s="1"/>
  <c r="J93" i="155"/>
  <c r="K89" i="155" s="1"/>
  <c r="K92" i="107"/>
  <c r="K92" i="149"/>
  <c r="J80" i="147"/>
  <c r="J81" i="147" s="1"/>
  <c r="J93" i="147"/>
  <c r="K89" i="147" s="1"/>
  <c r="K92" i="102"/>
  <c r="J80" i="143"/>
  <c r="J81" i="143" s="1"/>
  <c r="J93" i="143"/>
  <c r="K89" i="143" s="1"/>
  <c r="K92" i="113"/>
  <c r="K66" i="161"/>
  <c r="K91" i="161"/>
  <c r="J66" i="110"/>
  <c r="J91" i="110"/>
  <c r="J66" i="111"/>
  <c r="J91" i="111"/>
  <c r="J66" i="141"/>
  <c r="J91" i="141"/>
  <c r="J66" i="153"/>
  <c r="J91" i="153"/>
  <c r="K66" i="109"/>
  <c r="K91" i="109"/>
  <c r="J66" i="112"/>
  <c r="J91" i="112"/>
  <c r="K91" i="124"/>
  <c r="K66" i="124"/>
  <c r="K92" i="151"/>
  <c r="K92" i="136"/>
  <c r="K92" i="159"/>
  <c r="K92" i="98"/>
  <c r="J80" i="134"/>
  <c r="J81" i="134" s="1"/>
  <c r="J93" i="134"/>
  <c r="K89" i="134" s="1"/>
  <c r="J80" i="145"/>
  <c r="J81" i="145" s="1"/>
  <c r="J93" i="145"/>
  <c r="K89" i="145" s="1"/>
  <c r="J80" i="130"/>
  <c r="J81" i="130" s="1"/>
  <c r="J93" i="130"/>
  <c r="K89" i="130" s="1"/>
  <c r="J80" i="116"/>
  <c r="J81" i="116" s="1"/>
  <c r="J93" i="116"/>
  <c r="K89" i="116" s="1"/>
  <c r="J66" i="128"/>
  <c r="J91" i="128"/>
  <c r="M66" i="94"/>
  <c r="M91" i="94"/>
  <c r="K66" i="100"/>
  <c r="K91" i="100"/>
  <c r="J66" i="157"/>
  <c r="J91" i="157"/>
  <c r="K66" i="139"/>
  <c r="K91" i="139"/>
  <c r="J66" i="132"/>
  <c r="J91" i="132"/>
  <c r="K66" i="126"/>
  <c r="K91" i="126"/>
  <c r="J66" i="96"/>
  <c r="J91" i="96"/>
  <c r="J66" i="120"/>
  <c r="J91" i="120"/>
  <c r="J80" i="92"/>
  <c r="J81" i="92" s="1"/>
  <c r="J93" i="92"/>
  <c r="K89" i="92" s="1"/>
  <c r="K80" i="138" l="1"/>
  <c r="K81" i="138" s="1"/>
  <c r="K93" i="138"/>
  <c r="L89" i="138" s="1"/>
  <c r="K66" i="108"/>
  <c r="K91" i="108"/>
  <c r="K80" i="162"/>
  <c r="K81" i="162" s="1"/>
  <c r="K93" i="162"/>
  <c r="L89" i="162" s="1"/>
  <c r="K80" i="150"/>
  <c r="K81" i="150" s="1"/>
  <c r="K93" i="150"/>
  <c r="L89" i="150" s="1"/>
  <c r="K66" i="125"/>
  <c r="K91" i="125"/>
  <c r="K80" i="101"/>
  <c r="K81" i="101" s="1"/>
  <c r="K93" i="101"/>
  <c r="L89" i="101" s="1"/>
  <c r="K80" i="99"/>
  <c r="K81" i="99" s="1"/>
  <c r="K93" i="99"/>
  <c r="L89" i="99" s="1"/>
  <c r="K80" i="106"/>
  <c r="K81" i="106" s="1"/>
  <c r="K93" i="106"/>
  <c r="L89" i="106" s="1"/>
  <c r="K66" i="135"/>
  <c r="K91" i="135"/>
  <c r="K66" i="148"/>
  <c r="K91" i="148"/>
  <c r="K80" i="123"/>
  <c r="K81" i="123" s="1"/>
  <c r="K93" i="123"/>
  <c r="L89" i="123" s="1"/>
  <c r="K66" i="160"/>
  <c r="K91" i="160"/>
  <c r="K66" i="133"/>
  <c r="K91" i="133"/>
  <c r="K66" i="121"/>
  <c r="K91" i="121"/>
  <c r="K66" i="105"/>
  <c r="K91" i="105"/>
  <c r="K66" i="158"/>
  <c r="K91" i="158"/>
  <c r="K92" i="97"/>
  <c r="K92" i="146"/>
  <c r="K92" i="119"/>
  <c r="J80" i="131"/>
  <c r="J81" i="131" s="1"/>
  <c r="J93" i="131"/>
  <c r="K89" i="131" s="1"/>
  <c r="J80" i="156"/>
  <c r="J81" i="156" s="1"/>
  <c r="J93" i="156"/>
  <c r="K89" i="156" s="1"/>
  <c r="J80" i="144"/>
  <c r="J81" i="144" s="1"/>
  <c r="J93" i="144"/>
  <c r="K89" i="144" s="1"/>
  <c r="K92" i="95"/>
  <c r="J80" i="114"/>
  <c r="J81" i="114" s="1"/>
  <c r="J93" i="114"/>
  <c r="K89" i="114" s="1"/>
  <c r="J80" i="104"/>
  <c r="J81" i="104" s="1"/>
  <c r="J93" i="104"/>
  <c r="K89" i="104" s="1"/>
  <c r="J80" i="129"/>
  <c r="J81" i="129" s="1"/>
  <c r="J93" i="129"/>
  <c r="K89" i="129" s="1"/>
  <c r="J80" i="142"/>
  <c r="J81" i="142" s="1"/>
  <c r="J93" i="142"/>
  <c r="K89" i="142" s="1"/>
  <c r="K92" i="117"/>
  <c r="K92" i="154"/>
  <c r="M66" i="93"/>
  <c r="M91" i="93"/>
  <c r="K92" i="103"/>
  <c r="K92" i="127"/>
  <c r="J80" i="152"/>
  <c r="J81" i="152" s="1"/>
  <c r="J93" i="152"/>
  <c r="K89" i="152" s="1"/>
  <c r="J80" i="115"/>
  <c r="J81" i="115" s="1"/>
  <c r="J93" i="115"/>
  <c r="K89" i="115" s="1"/>
  <c r="K66" i="140"/>
  <c r="K91" i="140"/>
  <c r="J80" i="96"/>
  <c r="J81" i="96" s="1"/>
  <c r="J93" i="96"/>
  <c r="K89" i="96" s="1"/>
  <c r="K92" i="145"/>
  <c r="K80" i="109"/>
  <c r="K81" i="109" s="1"/>
  <c r="K93" i="109"/>
  <c r="L89" i="109" s="1"/>
  <c r="J80" i="141"/>
  <c r="J81" i="141" s="1"/>
  <c r="J93" i="141"/>
  <c r="K89" i="141" s="1"/>
  <c r="J80" i="110"/>
  <c r="J81" i="110" s="1"/>
  <c r="J93" i="110"/>
  <c r="K89" i="110" s="1"/>
  <c r="K92" i="155"/>
  <c r="K92" i="118"/>
  <c r="M80" i="94"/>
  <c r="M81" i="94" s="1"/>
  <c r="M93" i="94"/>
  <c r="N89" i="94" s="1"/>
  <c r="K66" i="98"/>
  <c r="K91" i="98"/>
  <c r="K66" i="113"/>
  <c r="K91" i="113"/>
  <c r="J80" i="132"/>
  <c r="J81" i="132" s="1"/>
  <c r="J93" i="132"/>
  <c r="K89" i="132" s="1"/>
  <c r="K92" i="116"/>
  <c r="K80" i="124"/>
  <c r="K81" i="124" s="1"/>
  <c r="K93" i="124"/>
  <c r="L89" i="124" s="1"/>
  <c r="K66" i="102"/>
  <c r="K91" i="102"/>
  <c r="J80" i="120"/>
  <c r="J81" i="120" s="1"/>
  <c r="J93" i="120"/>
  <c r="K89" i="120" s="1"/>
  <c r="K80" i="126"/>
  <c r="K81" i="126" s="1"/>
  <c r="K93" i="126"/>
  <c r="L89" i="126" s="1"/>
  <c r="K80" i="139"/>
  <c r="K81" i="139" s="1"/>
  <c r="K93" i="139"/>
  <c r="L89" i="139" s="1"/>
  <c r="K80" i="100"/>
  <c r="K81" i="100" s="1"/>
  <c r="K93" i="100"/>
  <c r="L89" i="100" s="1"/>
  <c r="J80" i="128"/>
  <c r="J81" i="128" s="1"/>
  <c r="J93" i="128"/>
  <c r="K89" i="128" s="1"/>
  <c r="K92" i="130"/>
  <c r="K92" i="134"/>
  <c r="J80" i="112"/>
  <c r="J81" i="112" s="1"/>
  <c r="J93" i="112"/>
  <c r="K89" i="112" s="1"/>
  <c r="J80" i="153"/>
  <c r="J81" i="153" s="1"/>
  <c r="J93" i="153"/>
  <c r="K89" i="153" s="1"/>
  <c r="J80" i="111"/>
  <c r="J81" i="111" s="1"/>
  <c r="J93" i="111"/>
  <c r="K89" i="111" s="1"/>
  <c r="K80" i="161"/>
  <c r="K81" i="161" s="1"/>
  <c r="K93" i="161"/>
  <c r="L89" i="161" s="1"/>
  <c r="K92" i="143"/>
  <c r="K92" i="147"/>
  <c r="K92" i="122"/>
  <c r="J80" i="157"/>
  <c r="J81" i="157" s="1"/>
  <c r="J93" i="157"/>
  <c r="K89" i="157" s="1"/>
  <c r="K66" i="136"/>
  <c r="K91" i="136"/>
  <c r="K66" i="149"/>
  <c r="K91" i="149"/>
  <c r="K66" i="159"/>
  <c r="K91" i="159"/>
  <c r="K66" i="151"/>
  <c r="K91" i="151"/>
  <c r="K91" i="107"/>
  <c r="K66" i="107"/>
  <c r="K66" i="163"/>
  <c r="K91" i="163"/>
  <c r="K92" i="92"/>
  <c r="L92" i="101" l="1"/>
  <c r="L92" i="150"/>
  <c r="K80" i="108"/>
  <c r="K81" i="108" s="1"/>
  <c r="K93" i="108"/>
  <c r="L89" i="108" s="1"/>
  <c r="K80" i="125"/>
  <c r="K81" i="125" s="1"/>
  <c r="K93" i="125"/>
  <c r="L89" i="125" s="1"/>
  <c r="L92" i="162"/>
  <c r="L92" i="138"/>
  <c r="K80" i="148"/>
  <c r="K81" i="148" s="1"/>
  <c r="K93" i="148"/>
  <c r="L89" i="148" s="1"/>
  <c r="L92" i="106"/>
  <c r="L92" i="123"/>
  <c r="K80" i="135"/>
  <c r="K81" i="135" s="1"/>
  <c r="K93" i="135"/>
  <c r="L89" i="135" s="1"/>
  <c r="L92" i="99"/>
  <c r="K80" i="160"/>
  <c r="K81" i="160" s="1"/>
  <c r="K93" i="160"/>
  <c r="L89" i="160" s="1"/>
  <c r="K80" i="158"/>
  <c r="K81" i="158" s="1"/>
  <c r="K93" i="158"/>
  <c r="L89" i="158" s="1"/>
  <c r="K80" i="121"/>
  <c r="K81" i="121" s="1"/>
  <c r="K93" i="121"/>
  <c r="L89" i="121" s="1"/>
  <c r="K66" i="97"/>
  <c r="K91" i="97"/>
  <c r="K80" i="105"/>
  <c r="K81" i="105" s="1"/>
  <c r="K93" i="105"/>
  <c r="L89" i="105" s="1"/>
  <c r="K80" i="133"/>
  <c r="K81" i="133" s="1"/>
  <c r="K93" i="133"/>
  <c r="L89" i="133" s="1"/>
  <c r="K66" i="146"/>
  <c r="K91" i="146"/>
  <c r="K92" i="114"/>
  <c r="K92" i="144"/>
  <c r="K92" i="131"/>
  <c r="K91" i="95"/>
  <c r="K66" i="95"/>
  <c r="K92" i="156"/>
  <c r="K66" i="119"/>
  <c r="K91" i="119"/>
  <c r="M80" i="93"/>
  <c r="M81" i="93" s="1"/>
  <c r="M93" i="93"/>
  <c r="N89" i="93" s="1"/>
  <c r="K66" i="117"/>
  <c r="K91" i="117"/>
  <c r="K92" i="129"/>
  <c r="K66" i="154"/>
  <c r="K91" i="154"/>
  <c r="K92" i="142"/>
  <c r="K92" i="104"/>
  <c r="K92" i="115"/>
  <c r="K66" i="127"/>
  <c r="K91" i="127"/>
  <c r="K80" i="140"/>
  <c r="K81" i="140" s="1"/>
  <c r="K93" i="140"/>
  <c r="L89" i="140" s="1"/>
  <c r="K92" i="152"/>
  <c r="K91" i="103"/>
  <c r="K66" i="103"/>
  <c r="K66" i="122"/>
  <c r="K91" i="122"/>
  <c r="K80" i="149"/>
  <c r="K81" i="149" s="1"/>
  <c r="K93" i="149"/>
  <c r="L89" i="149" s="1"/>
  <c r="L92" i="161"/>
  <c r="K80" i="159"/>
  <c r="K81" i="159" s="1"/>
  <c r="K93" i="159"/>
  <c r="L89" i="159" s="1"/>
  <c r="K80" i="136"/>
  <c r="K81" i="136" s="1"/>
  <c r="K93" i="136"/>
  <c r="L89" i="136" s="1"/>
  <c r="K92" i="111"/>
  <c r="K92" i="112"/>
  <c r="L92" i="100"/>
  <c r="L92" i="126"/>
  <c r="K80" i="102"/>
  <c r="K81" i="102" s="1"/>
  <c r="K93" i="102"/>
  <c r="L89" i="102" s="1"/>
  <c r="K80" i="113"/>
  <c r="K81" i="113" s="1"/>
  <c r="K93" i="113"/>
  <c r="L89" i="113" s="1"/>
  <c r="N92" i="94"/>
  <c r="K92" i="141"/>
  <c r="K66" i="143"/>
  <c r="K91" i="143"/>
  <c r="K66" i="130"/>
  <c r="K91" i="130"/>
  <c r="K66" i="116"/>
  <c r="K91" i="116"/>
  <c r="K66" i="155"/>
  <c r="K91" i="155"/>
  <c r="K66" i="145"/>
  <c r="K91" i="145"/>
  <c r="K80" i="107"/>
  <c r="K81" i="107" s="1"/>
  <c r="K93" i="107"/>
  <c r="L89" i="107" s="1"/>
  <c r="K80" i="151"/>
  <c r="K81" i="151" s="1"/>
  <c r="K93" i="151"/>
  <c r="L89" i="151" s="1"/>
  <c r="K92" i="153"/>
  <c r="K92" i="128"/>
  <c r="L92" i="139"/>
  <c r="K92" i="120"/>
  <c r="L92" i="124"/>
  <c r="K92" i="132"/>
  <c r="K80" i="98"/>
  <c r="K81" i="98" s="1"/>
  <c r="K93" i="98"/>
  <c r="L89" i="98" s="1"/>
  <c r="K92" i="110"/>
  <c r="L92" i="109"/>
  <c r="K92" i="96"/>
  <c r="K80" i="163"/>
  <c r="K81" i="163" s="1"/>
  <c r="K93" i="163"/>
  <c r="L89" i="163" s="1"/>
  <c r="K92" i="157"/>
  <c r="K66" i="147"/>
  <c r="K91" i="147"/>
  <c r="K66" i="134"/>
  <c r="K91" i="134"/>
  <c r="K66" i="118"/>
  <c r="K91" i="118"/>
  <c r="K66" i="92"/>
  <c r="K91" i="92"/>
  <c r="L92" i="125" l="1"/>
  <c r="L66" i="150"/>
  <c r="L91" i="150"/>
  <c r="L66" i="162"/>
  <c r="L91" i="162"/>
  <c r="L92" i="108"/>
  <c r="L91" i="101"/>
  <c r="L66" i="101"/>
  <c r="L66" i="138"/>
  <c r="L91" i="138"/>
  <c r="L92" i="160"/>
  <c r="L92" i="135"/>
  <c r="L66" i="106"/>
  <c r="L91" i="106"/>
  <c r="L66" i="99"/>
  <c r="L91" i="99"/>
  <c r="L66" i="123"/>
  <c r="L91" i="123"/>
  <c r="L92" i="148"/>
  <c r="K80" i="146"/>
  <c r="K81" i="146" s="1"/>
  <c r="K93" i="146"/>
  <c r="L89" i="146" s="1"/>
  <c r="L92" i="105"/>
  <c r="L92" i="121"/>
  <c r="L92" i="133"/>
  <c r="K80" i="97"/>
  <c r="K81" i="97" s="1"/>
  <c r="K93" i="97"/>
  <c r="L89" i="97" s="1"/>
  <c r="L92" i="158"/>
  <c r="K66" i="144"/>
  <c r="K91" i="144"/>
  <c r="K80" i="95"/>
  <c r="K81" i="95" s="1"/>
  <c r="K93" i="95"/>
  <c r="L89" i="95" s="1"/>
  <c r="K80" i="119"/>
  <c r="K81" i="119" s="1"/>
  <c r="K93" i="119"/>
  <c r="L89" i="119" s="1"/>
  <c r="K66" i="156"/>
  <c r="K91" i="156"/>
  <c r="K66" i="131"/>
  <c r="K91" i="131"/>
  <c r="K66" i="114"/>
  <c r="K91" i="114"/>
  <c r="K80" i="117"/>
  <c r="K81" i="117" s="1"/>
  <c r="K93" i="117"/>
  <c r="L89" i="117" s="1"/>
  <c r="K66" i="104"/>
  <c r="K91" i="104"/>
  <c r="K66" i="142"/>
  <c r="K91" i="142"/>
  <c r="K66" i="129"/>
  <c r="K91" i="129"/>
  <c r="N92" i="93"/>
  <c r="K80" i="154"/>
  <c r="K81" i="154" s="1"/>
  <c r="K93" i="154"/>
  <c r="L89" i="154" s="1"/>
  <c r="K80" i="127"/>
  <c r="K81" i="127" s="1"/>
  <c r="K93" i="127"/>
  <c r="L89" i="127" s="1"/>
  <c r="K91" i="115"/>
  <c r="K66" i="115"/>
  <c r="K66" i="152"/>
  <c r="K91" i="152"/>
  <c r="L92" i="140"/>
  <c r="K80" i="103"/>
  <c r="K81" i="103" s="1"/>
  <c r="K93" i="103"/>
  <c r="L89" i="103" s="1"/>
  <c r="L92" i="151"/>
  <c r="K80" i="145"/>
  <c r="K81" i="145" s="1"/>
  <c r="K93" i="145"/>
  <c r="L89" i="145" s="1"/>
  <c r="K80" i="116"/>
  <c r="K81" i="116" s="1"/>
  <c r="K93" i="116"/>
  <c r="L89" i="116" s="1"/>
  <c r="K80" i="143"/>
  <c r="K81" i="143" s="1"/>
  <c r="K93" i="143"/>
  <c r="L89" i="143" s="1"/>
  <c r="L92" i="102"/>
  <c r="L92" i="159"/>
  <c r="L92" i="149"/>
  <c r="K66" i="96"/>
  <c r="K91" i="96"/>
  <c r="K66" i="120"/>
  <c r="K91" i="120"/>
  <c r="K66" i="128"/>
  <c r="K91" i="128"/>
  <c r="N66" i="94"/>
  <c r="N91" i="94"/>
  <c r="L91" i="100"/>
  <c r="L66" i="100"/>
  <c r="K66" i="111"/>
  <c r="K91" i="111"/>
  <c r="K80" i="134"/>
  <c r="K81" i="134" s="1"/>
  <c r="K93" i="134"/>
  <c r="L89" i="134" s="1"/>
  <c r="K66" i="110"/>
  <c r="K91" i="110"/>
  <c r="K80" i="118"/>
  <c r="K81" i="118" s="1"/>
  <c r="K93" i="118"/>
  <c r="L89" i="118" s="1"/>
  <c r="K80" i="147"/>
  <c r="K81" i="147" s="1"/>
  <c r="K93" i="147"/>
  <c r="L89" i="147" s="1"/>
  <c r="L92" i="163"/>
  <c r="L92" i="98"/>
  <c r="L92" i="107"/>
  <c r="K80" i="155"/>
  <c r="K81" i="155" s="1"/>
  <c r="K93" i="155"/>
  <c r="L89" i="155" s="1"/>
  <c r="K80" i="130"/>
  <c r="K81" i="130" s="1"/>
  <c r="K93" i="130"/>
  <c r="L89" i="130" s="1"/>
  <c r="L92" i="113"/>
  <c r="L92" i="136"/>
  <c r="K80" i="122"/>
  <c r="K81" i="122" s="1"/>
  <c r="K93" i="122"/>
  <c r="L89" i="122" s="1"/>
  <c r="K66" i="157"/>
  <c r="K91" i="157"/>
  <c r="K91" i="132"/>
  <c r="K66" i="132"/>
  <c r="L91" i="109"/>
  <c r="L66" i="109"/>
  <c r="L66" i="124"/>
  <c r="L91" i="124"/>
  <c r="L66" i="139"/>
  <c r="L91" i="139"/>
  <c r="K66" i="153"/>
  <c r="K91" i="153"/>
  <c r="K66" i="141"/>
  <c r="K91" i="141"/>
  <c r="L66" i="126"/>
  <c r="L91" i="126"/>
  <c r="K66" i="112"/>
  <c r="K91" i="112"/>
  <c r="L66" i="161"/>
  <c r="L91" i="161"/>
  <c r="K80" i="92"/>
  <c r="K81" i="92" s="1"/>
  <c r="K93" i="92"/>
  <c r="L89" i="92" s="1"/>
  <c r="L66" i="108" l="1"/>
  <c r="L91" i="108"/>
  <c r="L80" i="138"/>
  <c r="L81" i="138" s="1"/>
  <c r="L93" i="138"/>
  <c r="M89" i="138" s="1"/>
  <c r="L80" i="150"/>
  <c r="L81" i="150" s="1"/>
  <c r="L93" i="150"/>
  <c r="M89" i="150" s="1"/>
  <c r="L80" i="162"/>
  <c r="L81" i="162" s="1"/>
  <c r="L93" i="162"/>
  <c r="M89" i="162" s="1"/>
  <c r="L66" i="125"/>
  <c r="L91" i="125"/>
  <c r="L80" i="101"/>
  <c r="L81" i="101" s="1"/>
  <c r="L93" i="101"/>
  <c r="M89" i="101" s="1"/>
  <c r="L66" i="148"/>
  <c r="L91" i="148"/>
  <c r="L80" i="99"/>
  <c r="L81" i="99" s="1"/>
  <c r="L93" i="99"/>
  <c r="M89" i="99" s="1"/>
  <c r="L66" i="135"/>
  <c r="L91" i="135"/>
  <c r="L80" i="123"/>
  <c r="L81" i="123" s="1"/>
  <c r="L93" i="123"/>
  <c r="M89" i="123" s="1"/>
  <c r="L80" i="106"/>
  <c r="L81" i="106" s="1"/>
  <c r="L93" i="106"/>
  <c r="M89" i="106" s="1"/>
  <c r="L66" i="160"/>
  <c r="L91" i="160"/>
  <c r="L66" i="158"/>
  <c r="L91" i="158"/>
  <c r="L66" i="133"/>
  <c r="L91" i="133"/>
  <c r="L66" i="105"/>
  <c r="L91" i="105"/>
  <c r="L92" i="97"/>
  <c r="L66" i="121"/>
  <c r="L91" i="121"/>
  <c r="L92" i="146"/>
  <c r="K80" i="114"/>
  <c r="K81" i="114" s="1"/>
  <c r="K93" i="114"/>
  <c r="L89" i="114" s="1"/>
  <c r="K80" i="156"/>
  <c r="K81" i="156" s="1"/>
  <c r="K93" i="156"/>
  <c r="L89" i="156" s="1"/>
  <c r="L92" i="95"/>
  <c r="K80" i="131"/>
  <c r="K81" i="131" s="1"/>
  <c r="K93" i="131"/>
  <c r="L89" i="131" s="1"/>
  <c r="L92" i="119"/>
  <c r="K80" i="144"/>
  <c r="K81" i="144" s="1"/>
  <c r="K93" i="144"/>
  <c r="L89" i="144" s="1"/>
  <c r="L92" i="154"/>
  <c r="K80" i="129"/>
  <c r="K81" i="129" s="1"/>
  <c r="K93" i="129"/>
  <c r="L89" i="129" s="1"/>
  <c r="K80" i="104"/>
  <c r="K81" i="104" s="1"/>
  <c r="K93" i="104"/>
  <c r="L89" i="104" s="1"/>
  <c r="K80" i="142"/>
  <c r="K81" i="142" s="1"/>
  <c r="K93" i="142"/>
  <c r="L89" i="142" s="1"/>
  <c r="L92" i="117"/>
  <c r="N91" i="93"/>
  <c r="N66" i="93"/>
  <c r="K80" i="115"/>
  <c r="K81" i="115" s="1"/>
  <c r="K93" i="115"/>
  <c r="L89" i="115" s="1"/>
  <c r="L66" i="140"/>
  <c r="L91" i="140"/>
  <c r="L92" i="103"/>
  <c r="K80" i="152"/>
  <c r="K81" i="152" s="1"/>
  <c r="K93" i="152"/>
  <c r="L89" i="152" s="1"/>
  <c r="L92" i="127"/>
  <c r="K80" i="141"/>
  <c r="K81" i="141" s="1"/>
  <c r="K93" i="141"/>
  <c r="L89" i="141" s="1"/>
  <c r="L80" i="139"/>
  <c r="L81" i="139" s="1"/>
  <c r="L93" i="139"/>
  <c r="M89" i="139" s="1"/>
  <c r="K80" i="157"/>
  <c r="K81" i="157" s="1"/>
  <c r="K93" i="157"/>
  <c r="L89" i="157" s="1"/>
  <c r="L92" i="130"/>
  <c r="L92" i="118"/>
  <c r="L92" i="134"/>
  <c r="K80" i="128"/>
  <c r="K81" i="128" s="1"/>
  <c r="K93" i="128"/>
  <c r="L89" i="128" s="1"/>
  <c r="K80" i="96"/>
  <c r="K81" i="96" s="1"/>
  <c r="K93" i="96"/>
  <c r="L89" i="96" s="1"/>
  <c r="L92" i="143"/>
  <c r="L92" i="145"/>
  <c r="L80" i="109"/>
  <c r="L81" i="109" s="1"/>
  <c r="L93" i="109"/>
  <c r="M89" i="109" s="1"/>
  <c r="L66" i="136"/>
  <c r="L91" i="136"/>
  <c r="L66" i="107"/>
  <c r="L91" i="107"/>
  <c r="L66" i="163"/>
  <c r="L91" i="163"/>
  <c r="L80" i="100"/>
  <c r="L81" i="100" s="1"/>
  <c r="L93" i="100"/>
  <c r="M89" i="100" s="1"/>
  <c r="L66" i="159"/>
  <c r="L91" i="159"/>
  <c r="K80" i="153"/>
  <c r="K81" i="153" s="1"/>
  <c r="K93" i="153"/>
  <c r="L89" i="153" s="1"/>
  <c r="L92" i="122"/>
  <c r="L92" i="155"/>
  <c r="L92" i="147"/>
  <c r="K80" i="110"/>
  <c r="K81" i="110" s="1"/>
  <c r="K93" i="110"/>
  <c r="L89" i="110" s="1"/>
  <c r="K80" i="111"/>
  <c r="K81" i="111" s="1"/>
  <c r="K93" i="111"/>
  <c r="L89" i="111" s="1"/>
  <c r="N80" i="94"/>
  <c r="N81" i="94" s="1"/>
  <c r="N93" i="94"/>
  <c r="O89" i="94" s="1"/>
  <c r="K80" i="120"/>
  <c r="K81" i="120" s="1"/>
  <c r="K93" i="120"/>
  <c r="L89" i="120" s="1"/>
  <c r="L92" i="116"/>
  <c r="K80" i="112"/>
  <c r="K81" i="112" s="1"/>
  <c r="K93" i="112"/>
  <c r="L89" i="112" s="1"/>
  <c r="L80" i="161"/>
  <c r="L81" i="161" s="1"/>
  <c r="L93" i="161"/>
  <c r="M89" i="161" s="1"/>
  <c r="L80" i="126"/>
  <c r="L81" i="126" s="1"/>
  <c r="L93" i="126"/>
  <c r="M89" i="126" s="1"/>
  <c r="L80" i="124"/>
  <c r="L81" i="124" s="1"/>
  <c r="L93" i="124"/>
  <c r="M89" i="124" s="1"/>
  <c r="K80" i="132"/>
  <c r="K81" i="132" s="1"/>
  <c r="K93" i="132"/>
  <c r="L89" i="132" s="1"/>
  <c r="L66" i="113"/>
  <c r="L91" i="113"/>
  <c r="L91" i="98"/>
  <c r="L66" i="98"/>
  <c r="L66" i="149"/>
  <c r="L91" i="149"/>
  <c r="L91" i="102"/>
  <c r="L66" i="102"/>
  <c r="L66" i="151"/>
  <c r="L91" i="151"/>
  <c r="L92" i="92"/>
  <c r="M92" i="138" l="1"/>
  <c r="M92" i="101"/>
  <c r="L80" i="125"/>
  <c r="L81" i="125" s="1"/>
  <c r="L93" i="125"/>
  <c r="M89" i="125" s="1"/>
  <c r="M92" i="150"/>
  <c r="L80" i="108"/>
  <c r="L81" i="108" s="1"/>
  <c r="L93" i="108"/>
  <c r="M89" i="108" s="1"/>
  <c r="M92" i="162"/>
  <c r="L80" i="160"/>
  <c r="L81" i="160" s="1"/>
  <c r="L93" i="160"/>
  <c r="M89" i="160" s="1"/>
  <c r="M92" i="123"/>
  <c r="M92" i="106"/>
  <c r="L80" i="135"/>
  <c r="L81" i="135" s="1"/>
  <c r="L93" i="135"/>
  <c r="M89" i="135" s="1"/>
  <c r="L80" i="148"/>
  <c r="L81" i="148" s="1"/>
  <c r="L93" i="148"/>
  <c r="M89" i="148" s="1"/>
  <c r="M92" i="99"/>
  <c r="L66" i="97"/>
  <c r="L91" i="97"/>
  <c r="L66" i="146"/>
  <c r="L91" i="146"/>
  <c r="L80" i="133"/>
  <c r="L81" i="133" s="1"/>
  <c r="L93" i="133"/>
  <c r="M89" i="133" s="1"/>
  <c r="L80" i="121"/>
  <c r="L81" i="121" s="1"/>
  <c r="L93" i="121"/>
  <c r="M89" i="121" s="1"/>
  <c r="L80" i="105"/>
  <c r="L81" i="105" s="1"/>
  <c r="L93" i="105"/>
  <c r="M89" i="105" s="1"/>
  <c r="L80" i="158"/>
  <c r="L81" i="158" s="1"/>
  <c r="L93" i="158"/>
  <c r="M89" i="158" s="1"/>
  <c r="O92" i="94"/>
  <c r="L92" i="131"/>
  <c r="L92" i="156"/>
  <c r="L66" i="119"/>
  <c r="L91" i="119"/>
  <c r="L66" i="95"/>
  <c r="L91" i="95"/>
  <c r="L92" i="114"/>
  <c r="L92" i="144"/>
  <c r="L92" i="142"/>
  <c r="L92" i="129"/>
  <c r="N80" i="93"/>
  <c r="N81" i="93" s="1"/>
  <c r="N93" i="93"/>
  <c r="O89" i="93" s="1"/>
  <c r="L66" i="117"/>
  <c r="L91" i="117"/>
  <c r="L92" i="104"/>
  <c r="L66" i="154"/>
  <c r="L91" i="154"/>
  <c r="L92" i="152"/>
  <c r="L80" i="140"/>
  <c r="L81" i="140" s="1"/>
  <c r="L93" i="140"/>
  <c r="M89" i="140" s="1"/>
  <c r="L66" i="127"/>
  <c r="L91" i="127"/>
  <c r="L91" i="103"/>
  <c r="L66" i="103"/>
  <c r="L92" i="115"/>
  <c r="L80" i="113"/>
  <c r="L81" i="113" s="1"/>
  <c r="L93" i="113"/>
  <c r="M89" i="113" s="1"/>
  <c r="M92" i="161"/>
  <c r="L92" i="132"/>
  <c r="M92" i="126"/>
  <c r="L92" i="112"/>
  <c r="L92" i="120"/>
  <c r="L92" i="111"/>
  <c r="L80" i="159"/>
  <c r="L81" i="159" s="1"/>
  <c r="L93" i="159"/>
  <c r="M89" i="159" s="1"/>
  <c r="L80" i="163"/>
  <c r="L81" i="163" s="1"/>
  <c r="L93" i="163"/>
  <c r="M89" i="163" s="1"/>
  <c r="L80" i="136"/>
  <c r="L81" i="136" s="1"/>
  <c r="L93" i="136"/>
  <c r="M89" i="136" s="1"/>
  <c r="L92" i="96"/>
  <c r="M92" i="139"/>
  <c r="L80" i="151"/>
  <c r="L81" i="151" s="1"/>
  <c r="L93" i="151"/>
  <c r="M89" i="151" s="1"/>
  <c r="L80" i="102"/>
  <c r="L81" i="102" s="1"/>
  <c r="L93" i="102"/>
  <c r="M89" i="102" s="1"/>
  <c r="L80" i="98"/>
  <c r="L81" i="98" s="1"/>
  <c r="L93" i="98"/>
  <c r="M89" i="98" s="1"/>
  <c r="L66" i="147"/>
  <c r="L91" i="147"/>
  <c r="L66" i="122"/>
  <c r="L91" i="122"/>
  <c r="L91" i="145"/>
  <c r="L66" i="145"/>
  <c r="L66" i="134"/>
  <c r="L91" i="134"/>
  <c r="L66" i="130"/>
  <c r="L91" i="130"/>
  <c r="L92" i="110"/>
  <c r="L92" i="153"/>
  <c r="M92" i="100"/>
  <c r="L80" i="107"/>
  <c r="L81" i="107" s="1"/>
  <c r="L93" i="107"/>
  <c r="M89" i="107" s="1"/>
  <c r="M92" i="109"/>
  <c r="L92" i="128"/>
  <c r="L92" i="157"/>
  <c r="L92" i="141"/>
  <c r="L80" i="149"/>
  <c r="L81" i="149" s="1"/>
  <c r="L93" i="149"/>
  <c r="M89" i="149" s="1"/>
  <c r="M92" i="124"/>
  <c r="L91" i="116"/>
  <c r="L66" i="116"/>
  <c r="L66" i="155"/>
  <c r="L91" i="155"/>
  <c r="L66" i="143"/>
  <c r="L91" i="143"/>
  <c r="L66" i="118"/>
  <c r="L91" i="118"/>
  <c r="L91" i="92"/>
  <c r="L66" i="92"/>
  <c r="M66" i="150" l="1"/>
  <c r="M91" i="150"/>
  <c r="M66" i="162"/>
  <c r="M91" i="162"/>
  <c r="M92" i="108"/>
  <c r="M92" i="125"/>
  <c r="M66" i="138"/>
  <c r="M91" i="138"/>
  <c r="M91" i="101"/>
  <c r="M66" i="101"/>
  <c r="M91" i="99"/>
  <c r="M66" i="99"/>
  <c r="M92" i="135"/>
  <c r="M66" i="123"/>
  <c r="M91" i="123"/>
  <c r="M92" i="148"/>
  <c r="M66" i="106"/>
  <c r="M91" i="106"/>
  <c r="M92" i="160"/>
  <c r="M92" i="158"/>
  <c r="M92" i="121"/>
  <c r="L80" i="146"/>
  <c r="L81" i="146" s="1"/>
  <c r="L93" i="146"/>
  <c r="M89" i="146" s="1"/>
  <c r="M92" i="105"/>
  <c r="M92" i="133"/>
  <c r="L80" i="97"/>
  <c r="L81" i="97" s="1"/>
  <c r="L93" i="97"/>
  <c r="M89" i="97" s="1"/>
  <c r="O66" i="94"/>
  <c r="O91" i="94"/>
  <c r="L80" i="95"/>
  <c r="L81" i="95" s="1"/>
  <c r="L93" i="95"/>
  <c r="M89" i="95" s="1"/>
  <c r="L66" i="156"/>
  <c r="L91" i="156"/>
  <c r="L66" i="114"/>
  <c r="L91" i="114"/>
  <c r="L80" i="119"/>
  <c r="L81" i="119" s="1"/>
  <c r="L93" i="119"/>
  <c r="M89" i="119" s="1"/>
  <c r="L66" i="131"/>
  <c r="L91" i="131"/>
  <c r="L66" i="144"/>
  <c r="L91" i="144"/>
  <c r="L80" i="154"/>
  <c r="L81" i="154" s="1"/>
  <c r="L93" i="154"/>
  <c r="M89" i="154" s="1"/>
  <c r="L80" i="117"/>
  <c r="L81" i="117" s="1"/>
  <c r="L93" i="117"/>
  <c r="M89" i="117" s="1"/>
  <c r="L66" i="129"/>
  <c r="L91" i="129"/>
  <c r="L66" i="104"/>
  <c r="L91" i="104"/>
  <c r="O92" i="93"/>
  <c r="L66" i="142"/>
  <c r="L91" i="142"/>
  <c r="M92" i="140"/>
  <c r="L80" i="103"/>
  <c r="L81" i="103" s="1"/>
  <c r="L93" i="103"/>
  <c r="M89" i="103" s="1"/>
  <c r="L66" i="115"/>
  <c r="L91" i="115"/>
  <c r="L80" i="127"/>
  <c r="L81" i="127" s="1"/>
  <c r="L93" i="127"/>
  <c r="M89" i="127" s="1"/>
  <c r="L66" i="152"/>
  <c r="L91" i="152"/>
  <c r="L80" i="143"/>
  <c r="L81" i="143" s="1"/>
  <c r="L93" i="143"/>
  <c r="M89" i="143" s="1"/>
  <c r="L80" i="118"/>
  <c r="L81" i="118" s="1"/>
  <c r="L93" i="118"/>
  <c r="M89" i="118" s="1"/>
  <c r="L80" i="155"/>
  <c r="L81" i="155" s="1"/>
  <c r="L93" i="155"/>
  <c r="M89" i="155" s="1"/>
  <c r="M92" i="107"/>
  <c r="L80" i="130"/>
  <c r="L81" i="130" s="1"/>
  <c r="L93" i="130"/>
  <c r="M89" i="130" s="1"/>
  <c r="L80" i="147"/>
  <c r="L81" i="147" s="1"/>
  <c r="L93" i="147"/>
  <c r="M89" i="147" s="1"/>
  <c r="M92" i="102"/>
  <c r="M92" i="136"/>
  <c r="M92" i="159"/>
  <c r="L91" i="141"/>
  <c r="L66" i="141"/>
  <c r="L91" i="128"/>
  <c r="L66" i="128"/>
  <c r="L66" i="153"/>
  <c r="L91" i="153"/>
  <c r="L80" i="145"/>
  <c r="L81" i="145" s="1"/>
  <c r="L93" i="145"/>
  <c r="M89" i="145" s="1"/>
  <c r="M66" i="139"/>
  <c r="M91" i="139"/>
  <c r="L91" i="120"/>
  <c r="L66" i="120"/>
  <c r="M66" i="126"/>
  <c r="M91" i="126"/>
  <c r="M66" i="161"/>
  <c r="M91" i="161"/>
  <c r="M92" i="149"/>
  <c r="L80" i="134"/>
  <c r="L81" i="134" s="1"/>
  <c r="L93" i="134"/>
  <c r="M89" i="134" s="1"/>
  <c r="L80" i="122"/>
  <c r="L81" i="122" s="1"/>
  <c r="L93" i="122"/>
  <c r="M89" i="122" s="1"/>
  <c r="M92" i="98"/>
  <c r="M92" i="151"/>
  <c r="M92" i="163"/>
  <c r="M92" i="113"/>
  <c r="M66" i="124"/>
  <c r="M91" i="124"/>
  <c r="L80" i="116"/>
  <c r="L81" i="116" s="1"/>
  <c r="L93" i="116"/>
  <c r="M89" i="116" s="1"/>
  <c r="L91" i="157"/>
  <c r="L66" i="157"/>
  <c r="M91" i="109"/>
  <c r="M66" i="109"/>
  <c r="M66" i="100"/>
  <c r="M91" i="100"/>
  <c r="L66" i="110"/>
  <c r="L91" i="110"/>
  <c r="L66" i="96"/>
  <c r="L91" i="96"/>
  <c r="L66" i="111"/>
  <c r="L91" i="111"/>
  <c r="L66" i="112"/>
  <c r="L91" i="112"/>
  <c r="L66" i="132"/>
  <c r="L91" i="132"/>
  <c r="L80" i="92"/>
  <c r="L81" i="92" s="1"/>
  <c r="L93" i="92"/>
  <c r="M89" i="92" s="1"/>
  <c r="M66" i="125" l="1"/>
  <c r="M91" i="125"/>
  <c r="M80" i="101"/>
  <c r="M81" i="101" s="1"/>
  <c r="M93" i="101"/>
  <c r="N89" i="101" s="1"/>
  <c r="N93" i="101" s="1"/>
  <c r="O89" i="101" s="1"/>
  <c r="O93" i="101" s="1"/>
  <c r="P89" i="101" s="1"/>
  <c r="P93" i="101" s="1"/>
  <c r="Q89" i="101" s="1"/>
  <c r="Q93" i="101" s="1"/>
  <c r="R89" i="101" s="1"/>
  <c r="R93" i="101" s="1"/>
  <c r="S89" i="101" s="1"/>
  <c r="S93" i="101" s="1"/>
  <c r="T89" i="101" s="1"/>
  <c r="T93" i="101" s="1"/>
  <c r="U89" i="101" s="1"/>
  <c r="U93" i="101" s="1"/>
  <c r="V89" i="101" s="1"/>
  <c r="V93" i="101" s="1"/>
  <c r="W89" i="101" s="1"/>
  <c r="W93" i="101" s="1"/>
  <c r="X89" i="101" s="1"/>
  <c r="X93" i="101" s="1"/>
  <c r="Y89" i="101" s="1"/>
  <c r="Y93" i="101" s="1"/>
  <c r="Z89" i="101" s="1"/>
  <c r="Z93" i="101" s="1"/>
  <c r="AA89" i="101" s="1"/>
  <c r="AA93" i="101" s="1"/>
  <c r="AB89" i="101" s="1"/>
  <c r="AB93" i="101" s="1"/>
  <c r="AC89" i="101" s="1"/>
  <c r="AC93" i="101" s="1"/>
  <c r="AD89" i="101" s="1"/>
  <c r="AD93" i="101" s="1"/>
  <c r="AE89" i="101" s="1"/>
  <c r="AE93" i="101" s="1"/>
  <c r="AF89" i="101" s="1"/>
  <c r="AF93" i="101" s="1"/>
  <c r="AG89" i="101" s="1"/>
  <c r="AG93" i="101" s="1"/>
  <c r="AH89" i="101" s="1"/>
  <c r="AH93" i="101" s="1"/>
  <c r="M80" i="162"/>
  <c r="M81" i="162" s="1"/>
  <c r="M93" i="162"/>
  <c r="N89" i="162" s="1"/>
  <c r="N93" i="162" s="1"/>
  <c r="O89" i="162" s="1"/>
  <c r="O93" i="162" s="1"/>
  <c r="P89" i="162" s="1"/>
  <c r="P93" i="162" s="1"/>
  <c r="Q89" i="162" s="1"/>
  <c r="Q93" i="162" s="1"/>
  <c r="R89" i="162" s="1"/>
  <c r="R93" i="162" s="1"/>
  <c r="S89" i="162" s="1"/>
  <c r="S93" i="162" s="1"/>
  <c r="T89" i="162" s="1"/>
  <c r="T93" i="162" s="1"/>
  <c r="U89" i="162" s="1"/>
  <c r="U93" i="162" s="1"/>
  <c r="V89" i="162" s="1"/>
  <c r="V93" i="162" s="1"/>
  <c r="W89" i="162" s="1"/>
  <c r="W93" i="162" s="1"/>
  <c r="X89" i="162" s="1"/>
  <c r="X93" i="162" s="1"/>
  <c r="Y89" i="162" s="1"/>
  <c r="Y93" i="162" s="1"/>
  <c r="Z89" i="162" s="1"/>
  <c r="Z93" i="162" s="1"/>
  <c r="AA89" i="162" s="1"/>
  <c r="AA93" i="162" s="1"/>
  <c r="AB89" i="162" s="1"/>
  <c r="AB93" i="162" s="1"/>
  <c r="AC89" i="162" s="1"/>
  <c r="AC93" i="162" s="1"/>
  <c r="AD89" i="162" s="1"/>
  <c r="AD93" i="162" s="1"/>
  <c r="AE89" i="162" s="1"/>
  <c r="AE93" i="162" s="1"/>
  <c r="AF89" i="162" s="1"/>
  <c r="AF93" i="162" s="1"/>
  <c r="AG89" i="162" s="1"/>
  <c r="AG93" i="162" s="1"/>
  <c r="AH89" i="162" s="1"/>
  <c r="AH93" i="162" s="1"/>
  <c r="M80" i="138"/>
  <c r="M81" i="138" s="1"/>
  <c r="M93" i="138"/>
  <c r="N89" i="138" s="1"/>
  <c r="N93" i="138" s="1"/>
  <c r="O89" i="138" s="1"/>
  <c r="O93" i="138" s="1"/>
  <c r="P89" i="138" s="1"/>
  <c r="P93" i="138" s="1"/>
  <c r="Q89" i="138" s="1"/>
  <c r="Q93" i="138" s="1"/>
  <c r="R89" i="138" s="1"/>
  <c r="R93" i="138" s="1"/>
  <c r="S89" i="138" s="1"/>
  <c r="S93" i="138" s="1"/>
  <c r="T89" i="138" s="1"/>
  <c r="T93" i="138" s="1"/>
  <c r="U89" i="138" s="1"/>
  <c r="U93" i="138" s="1"/>
  <c r="V89" i="138" s="1"/>
  <c r="V93" i="138" s="1"/>
  <c r="W89" i="138" s="1"/>
  <c r="W93" i="138" s="1"/>
  <c r="X89" i="138" s="1"/>
  <c r="X93" i="138" s="1"/>
  <c r="Y89" i="138" s="1"/>
  <c r="Y93" i="138" s="1"/>
  <c r="Z89" i="138" s="1"/>
  <c r="Z93" i="138" s="1"/>
  <c r="AA89" i="138" s="1"/>
  <c r="AA93" i="138" s="1"/>
  <c r="AB89" i="138" s="1"/>
  <c r="AB93" i="138" s="1"/>
  <c r="AC89" i="138" s="1"/>
  <c r="AC93" i="138" s="1"/>
  <c r="AD89" i="138" s="1"/>
  <c r="AD93" i="138" s="1"/>
  <c r="AE89" i="138" s="1"/>
  <c r="AE93" i="138" s="1"/>
  <c r="AF89" i="138" s="1"/>
  <c r="AF93" i="138" s="1"/>
  <c r="AG89" i="138" s="1"/>
  <c r="AG93" i="138" s="1"/>
  <c r="AH89" i="138" s="1"/>
  <c r="AH93" i="138" s="1"/>
  <c r="M66" i="108"/>
  <c r="M91" i="108"/>
  <c r="M80" i="150"/>
  <c r="M81" i="150" s="1"/>
  <c r="M93" i="150"/>
  <c r="N89" i="150" s="1"/>
  <c r="N93" i="150" s="1"/>
  <c r="O89" i="150" s="1"/>
  <c r="O93" i="150" s="1"/>
  <c r="P89" i="150" s="1"/>
  <c r="P93" i="150" s="1"/>
  <c r="Q89" i="150" s="1"/>
  <c r="Q93" i="150" s="1"/>
  <c r="R89" i="150" s="1"/>
  <c r="R93" i="150" s="1"/>
  <c r="S89" i="150" s="1"/>
  <c r="S93" i="150" s="1"/>
  <c r="T89" i="150" s="1"/>
  <c r="T93" i="150" s="1"/>
  <c r="U89" i="150" s="1"/>
  <c r="U93" i="150" s="1"/>
  <c r="V89" i="150" s="1"/>
  <c r="V93" i="150" s="1"/>
  <c r="W89" i="150" s="1"/>
  <c r="W93" i="150" s="1"/>
  <c r="X89" i="150" s="1"/>
  <c r="X93" i="150" s="1"/>
  <c r="Y89" i="150" s="1"/>
  <c r="Y93" i="150" s="1"/>
  <c r="Z89" i="150" s="1"/>
  <c r="Z93" i="150" s="1"/>
  <c r="AA89" i="150" s="1"/>
  <c r="AA93" i="150" s="1"/>
  <c r="AB89" i="150" s="1"/>
  <c r="AB93" i="150" s="1"/>
  <c r="AC89" i="150" s="1"/>
  <c r="AC93" i="150" s="1"/>
  <c r="AD89" i="150" s="1"/>
  <c r="AD93" i="150" s="1"/>
  <c r="AE89" i="150" s="1"/>
  <c r="AE93" i="150" s="1"/>
  <c r="AF89" i="150" s="1"/>
  <c r="AF93" i="150" s="1"/>
  <c r="AG89" i="150" s="1"/>
  <c r="AG93" i="150" s="1"/>
  <c r="AH89" i="150" s="1"/>
  <c r="AH93" i="150" s="1"/>
  <c r="M66" i="160"/>
  <c r="M91" i="160"/>
  <c r="M66" i="148"/>
  <c r="M91" i="148"/>
  <c r="M66" i="135"/>
  <c r="M91" i="135"/>
  <c r="M80" i="106"/>
  <c r="M81" i="106" s="1"/>
  <c r="M93" i="106"/>
  <c r="N89" i="106" s="1"/>
  <c r="M80" i="123"/>
  <c r="M81" i="123" s="1"/>
  <c r="M93" i="123"/>
  <c r="N89" i="123" s="1"/>
  <c r="M80" i="99"/>
  <c r="M81" i="99" s="1"/>
  <c r="M93" i="99"/>
  <c r="N89" i="99" s="1"/>
  <c r="M66" i="121"/>
  <c r="M91" i="121"/>
  <c r="M66" i="105"/>
  <c r="M91" i="105"/>
  <c r="M66" i="133"/>
  <c r="M91" i="133"/>
  <c r="M92" i="146"/>
  <c r="M66" i="158"/>
  <c r="M91" i="158"/>
  <c r="M92" i="97"/>
  <c r="O80" i="94"/>
  <c r="O81" i="94" s="1"/>
  <c r="O93" i="94"/>
  <c r="P89" i="94" s="1"/>
  <c r="L80" i="144"/>
  <c r="L81" i="144" s="1"/>
  <c r="L93" i="144"/>
  <c r="M89" i="144" s="1"/>
  <c r="M92" i="119"/>
  <c r="L80" i="156"/>
  <c r="L81" i="156" s="1"/>
  <c r="L93" i="156"/>
  <c r="M89" i="156" s="1"/>
  <c r="L80" i="131"/>
  <c r="L81" i="131" s="1"/>
  <c r="L93" i="131"/>
  <c r="M89" i="131" s="1"/>
  <c r="L80" i="114"/>
  <c r="L81" i="114" s="1"/>
  <c r="L93" i="114"/>
  <c r="M89" i="114" s="1"/>
  <c r="M92" i="95"/>
  <c r="L80" i="142"/>
  <c r="L81" i="142" s="1"/>
  <c r="L93" i="142"/>
  <c r="M89" i="142" s="1"/>
  <c r="L80" i="104"/>
  <c r="L81" i="104" s="1"/>
  <c r="L93" i="104"/>
  <c r="M89" i="104" s="1"/>
  <c r="M92" i="117"/>
  <c r="O66" i="93"/>
  <c r="O91" i="93"/>
  <c r="L80" i="129"/>
  <c r="L81" i="129" s="1"/>
  <c r="L93" i="129"/>
  <c r="M89" i="129" s="1"/>
  <c r="M92" i="154"/>
  <c r="M92" i="127"/>
  <c r="M92" i="103"/>
  <c r="L80" i="152"/>
  <c r="L81" i="152" s="1"/>
  <c r="L93" i="152"/>
  <c r="M89" i="152" s="1"/>
  <c r="L80" i="115"/>
  <c r="L81" i="115" s="1"/>
  <c r="L93" i="115"/>
  <c r="M89" i="115" s="1"/>
  <c r="M66" i="140"/>
  <c r="M91" i="140"/>
  <c r="M80" i="139"/>
  <c r="M81" i="139" s="1"/>
  <c r="M93" i="139"/>
  <c r="N89" i="139" s="1"/>
  <c r="L80" i="153"/>
  <c r="L81" i="153" s="1"/>
  <c r="L93" i="153"/>
  <c r="M89" i="153" s="1"/>
  <c r="M92" i="147"/>
  <c r="M92" i="118"/>
  <c r="L80" i="157"/>
  <c r="L81" i="157" s="1"/>
  <c r="L93" i="157"/>
  <c r="M89" i="157" s="1"/>
  <c r="M66" i="98"/>
  <c r="M91" i="98"/>
  <c r="M66" i="159"/>
  <c r="M91" i="159"/>
  <c r="L80" i="132"/>
  <c r="L81" i="132" s="1"/>
  <c r="L93" i="132"/>
  <c r="M89" i="132" s="1"/>
  <c r="L80" i="110"/>
  <c r="L81" i="110" s="1"/>
  <c r="L93" i="110"/>
  <c r="M89" i="110" s="1"/>
  <c r="M92" i="122"/>
  <c r="M80" i="109"/>
  <c r="M81" i="109" s="1"/>
  <c r="M93" i="109"/>
  <c r="N89" i="109" s="1"/>
  <c r="M66" i="113"/>
  <c r="M91" i="113"/>
  <c r="M66" i="151"/>
  <c r="M91" i="151"/>
  <c r="M66" i="149"/>
  <c r="M91" i="149"/>
  <c r="L80" i="141"/>
  <c r="L81" i="141" s="1"/>
  <c r="L93" i="141"/>
  <c r="M89" i="141" s="1"/>
  <c r="M66" i="136"/>
  <c r="M91" i="136"/>
  <c r="M66" i="107"/>
  <c r="M91" i="107"/>
  <c r="M66" i="163"/>
  <c r="M91" i="163"/>
  <c r="M66" i="102"/>
  <c r="M91" i="102"/>
  <c r="L80" i="111"/>
  <c r="L81" i="111" s="1"/>
  <c r="L93" i="111"/>
  <c r="M89" i="111" s="1"/>
  <c r="M92" i="116"/>
  <c r="M80" i="126"/>
  <c r="M81" i="126" s="1"/>
  <c r="M93" i="126"/>
  <c r="N89" i="126" s="1"/>
  <c r="L80" i="112"/>
  <c r="L81" i="112" s="1"/>
  <c r="L93" i="112"/>
  <c r="M89" i="112" s="1"/>
  <c r="L80" i="96"/>
  <c r="L81" i="96" s="1"/>
  <c r="L93" i="96"/>
  <c r="M89" i="96" s="1"/>
  <c r="M80" i="100"/>
  <c r="M81" i="100" s="1"/>
  <c r="M93" i="100"/>
  <c r="N89" i="100" s="1"/>
  <c r="M80" i="124"/>
  <c r="M81" i="124" s="1"/>
  <c r="M93" i="124"/>
  <c r="N89" i="124" s="1"/>
  <c r="M92" i="134"/>
  <c r="M80" i="161"/>
  <c r="M81" i="161" s="1"/>
  <c r="M93" i="161"/>
  <c r="N89" i="161" s="1"/>
  <c r="M92" i="145"/>
  <c r="M92" i="130"/>
  <c r="M92" i="155"/>
  <c r="M92" i="143"/>
  <c r="L80" i="120"/>
  <c r="L81" i="120" s="1"/>
  <c r="L93" i="120"/>
  <c r="M89" i="120" s="1"/>
  <c r="L80" i="128"/>
  <c r="L81" i="128" s="1"/>
  <c r="L93" i="128"/>
  <c r="M89" i="128" s="1"/>
  <c r="M92" i="92"/>
  <c r="M80" i="108" l="1"/>
  <c r="M81" i="108" s="1"/>
  <c r="M93" i="108"/>
  <c r="N89" i="108" s="1"/>
  <c r="N93" i="108" s="1"/>
  <c r="O89" i="108" s="1"/>
  <c r="O93" i="108" s="1"/>
  <c r="P89" i="108" s="1"/>
  <c r="P93" i="108" s="1"/>
  <c r="Q89" i="108" s="1"/>
  <c r="Q93" i="108" s="1"/>
  <c r="R89" i="108" s="1"/>
  <c r="R93" i="108" s="1"/>
  <c r="S89" i="108" s="1"/>
  <c r="S93" i="108" s="1"/>
  <c r="T89" i="108" s="1"/>
  <c r="T93" i="108" s="1"/>
  <c r="U89" i="108" s="1"/>
  <c r="U93" i="108" s="1"/>
  <c r="V89" i="108" s="1"/>
  <c r="V93" i="108" s="1"/>
  <c r="W89" i="108" s="1"/>
  <c r="W93" i="108" s="1"/>
  <c r="X89" i="108" s="1"/>
  <c r="X93" i="108" s="1"/>
  <c r="Y89" i="108" s="1"/>
  <c r="Y93" i="108" s="1"/>
  <c r="Z89" i="108" s="1"/>
  <c r="Z93" i="108" s="1"/>
  <c r="AA89" i="108" s="1"/>
  <c r="AA93" i="108" s="1"/>
  <c r="AB89" i="108" s="1"/>
  <c r="AB93" i="108" s="1"/>
  <c r="AC89" i="108" s="1"/>
  <c r="AC93" i="108" s="1"/>
  <c r="AD89" i="108" s="1"/>
  <c r="AD93" i="108" s="1"/>
  <c r="AE89" i="108" s="1"/>
  <c r="AE93" i="108" s="1"/>
  <c r="AF89" i="108" s="1"/>
  <c r="AF93" i="108" s="1"/>
  <c r="AG89" i="108" s="1"/>
  <c r="AG93" i="108" s="1"/>
  <c r="AH89" i="108" s="1"/>
  <c r="AH93" i="108" s="1"/>
  <c r="M80" i="125"/>
  <c r="M81" i="125" s="1"/>
  <c r="M93" i="125"/>
  <c r="N89" i="125" s="1"/>
  <c r="N93" i="125" s="1"/>
  <c r="O89" i="125" s="1"/>
  <c r="O93" i="125" s="1"/>
  <c r="P89" i="125" s="1"/>
  <c r="P93" i="125" s="1"/>
  <c r="Q89" i="125" s="1"/>
  <c r="Q93" i="125" s="1"/>
  <c r="R89" i="125" s="1"/>
  <c r="R93" i="125" s="1"/>
  <c r="S89" i="125" s="1"/>
  <c r="S93" i="125" s="1"/>
  <c r="T89" i="125" s="1"/>
  <c r="T93" i="125" s="1"/>
  <c r="U89" i="125" s="1"/>
  <c r="U93" i="125" s="1"/>
  <c r="V89" i="125" s="1"/>
  <c r="V93" i="125" s="1"/>
  <c r="W89" i="125" s="1"/>
  <c r="W93" i="125" s="1"/>
  <c r="X89" i="125" s="1"/>
  <c r="X93" i="125" s="1"/>
  <c r="Y89" i="125" s="1"/>
  <c r="Y93" i="125" s="1"/>
  <c r="Z89" i="125" s="1"/>
  <c r="Z93" i="125" s="1"/>
  <c r="AA89" i="125" s="1"/>
  <c r="AA93" i="125" s="1"/>
  <c r="AB89" i="125" s="1"/>
  <c r="AB93" i="125" s="1"/>
  <c r="AC89" i="125" s="1"/>
  <c r="AC93" i="125" s="1"/>
  <c r="AD89" i="125" s="1"/>
  <c r="AD93" i="125" s="1"/>
  <c r="AE89" i="125" s="1"/>
  <c r="AE93" i="125" s="1"/>
  <c r="AF89" i="125" s="1"/>
  <c r="AF93" i="125" s="1"/>
  <c r="AG89" i="125" s="1"/>
  <c r="AG93" i="125" s="1"/>
  <c r="AH89" i="125" s="1"/>
  <c r="AH93" i="125" s="1"/>
  <c r="N92" i="99"/>
  <c r="N92" i="106"/>
  <c r="M80" i="148"/>
  <c r="M81" i="148" s="1"/>
  <c r="M93" i="148"/>
  <c r="N89" i="148" s="1"/>
  <c r="N92" i="123"/>
  <c r="M80" i="135"/>
  <c r="M81" i="135" s="1"/>
  <c r="M93" i="135"/>
  <c r="N89" i="135" s="1"/>
  <c r="M80" i="160"/>
  <c r="M81" i="160" s="1"/>
  <c r="M93" i="160"/>
  <c r="N89" i="160" s="1"/>
  <c r="M66" i="97"/>
  <c r="M91" i="97"/>
  <c r="M80" i="105"/>
  <c r="M81" i="105" s="1"/>
  <c r="M93" i="105"/>
  <c r="N89" i="105" s="1"/>
  <c r="M80" i="158"/>
  <c r="M81" i="158" s="1"/>
  <c r="M93" i="158"/>
  <c r="N89" i="158" s="1"/>
  <c r="M80" i="133"/>
  <c r="M81" i="133" s="1"/>
  <c r="M93" i="133"/>
  <c r="N89" i="133" s="1"/>
  <c r="M80" i="121"/>
  <c r="M81" i="121" s="1"/>
  <c r="M93" i="121"/>
  <c r="N89" i="121" s="1"/>
  <c r="M66" i="146"/>
  <c r="M91" i="146"/>
  <c r="P92" i="94"/>
  <c r="M91" i="95"/>
  <c r="M66" i="95"/>
  <c r="M66" i="119"/>
  <c r="M91" i="119"/>
  <c r="M92" i="114"/>
  <c r="M92" i="156"/>
  <c r="M92" i="144"/>
  <c r="M92" i="131"/>
  <c r="M66" i="154"/>
  <c r="M91" i="154"/>
  <c r="O80" i="93"/>
  <c r="O81" i="93" s="1"/>
  <c r="O93" i="93"/>
  <c r="P89" i="93" s="1"/>
  <c r="P93" i="93" s="1"/>
  <c r="Q89" i="93" s="1"/>
  <c r="Q93" i="93" s="1"/>
  <c r="R89" i="93" s="1"/>
  <c r="R93" i="93" s="1"/>
  <c r="S89" i="93" s="1"/>
  <c r="S93" i="93" s="1"/>
  <c r="T89" i="93" s="1"/>
  <c r="T93" i="93" s="1"/>
  <c r="U89" i="93" s="1"/>
  <c r="U93" i="93" s="1"/>
  <c r="V89" i="93" s="1"/>
  <c r="V93" i="93" s="1"/>
  <c r="W89" i="93" s="1"/>
  <c r="W93" i="93" s="1"/>
  <c r="X89" i="93" s="1"/>
  <c r="X93" i="93" s="1"/>
  <c r="Y89" i="93" s="1"/>
  <c r="Y93" i="93" s="1"/>
  <c r="Z89" i="93" s="1"/>
  <c r="Z93" i="93" s="1"/>
  <c r="AA89" i="93" s="1"/>
  <c r="AA93" i="93" s="1"/>
  <c r="AB89" i="93" s="1"/>
  <c r="AB93" i="93" s="1"/>
  <c r="AC89" i="93" s="1"/>
  <c r="AC93" i="93" s="1"/>
  <c r="AD89" i="93" s="1"/>
  <c r="AD93" i="93" s="1"/>
  <c r="AE89" i="93" s="1"/>
  <c r="AE93" i="93" s="1"/>
  <c r="AF89" i="93" s="1"/>
  <c r="AF93" i="93" s="1"/>
  <c r="AG89" i="93" s="1"/>
  <c r="AG93" i="93" s="1"/>
  <c r="AH89" i="93" s="1"/>
  <c r="AH93" i="93" s="1"/>
  <c r="M92" i="104"/>
  <c r="M92" i="129"/>
  <c r="M66" i="117"/>
  <c r="M91" i="117"/>
  <c r="M92" i="142"/>
  <c r="M92" i="115"/>
  <c r="M91" i="103"/>
  <c r="M66" i="103"/>
  <c r="M80" i="140"/>
  <c r="M81" i="140" s="1"/>
  <c r="M93" i="140"/>
  <c r="N89" i="140" s="1"/>
  <c r="M92" i="152"/>
  <c r="M66" i="127"/>
  <c r="M91" i="127"/>
  <c r="M92" i="96"/>
  <c r="M92" i="111"/>
  <c r="M80" i="163"/>
  <c r="M81" i="163" s="1"/>
  <c r="M93" i="163"/>
  <c r="N89" i="163" s="1"/>
  <c r="M80" i="136"/>
  <c r="M81" i="136" s="1"/>
  <c r="M93" i="136"/>
  <c r="N89" i="136" s="1"/>
  <c r="M80" i="149"/>
  <c r="M81" i="149" s="1"/>
  <c r="M93" i="149"/>
  <c r="N89" i="149" s="1"/>
  <c r="M80" i="113"/>
  <c r="M81" i="113" s="1"/>
  <c r="M93" i="113"/>
  <c r="N89" i="113" s="1"/>
  <c r="M92" i="132"/>
  <c r="M80" i="98"/>
  <c r="M81" i="98" s="1"/>
  <c r="M93" i="98"/>
  <c r="N89" i="98" s="1"/>
  <c r="M92" i="153"/>
  <c r="M92" i="128"/>
  <c r="N92" i="124"/>
  <c r="M66" i="130"/>
  <c r="M91" i="130"/>
  <c r="M66" i="122"/>
  <c r="M91" i="122"/>
  <c r="M66" i="118"/>
  <c r="M91" i="118"/>
  <c r="N92" i="161"/>
  <c r="N92" i="126"/>
  <c r="M66" i="143"/>
  <c r="M91" i="143"/>
  <c r="M92" i="120"/>
  <c r="N92" i="100"/>
  <c r="M92" i="112"/>
  <c r="M80" i="102"/>
  <c r="M81" i="102" s="1"/>
  <c r="M93" i="102"/>
  <c r="N89" i="102" s="1"/>
  <c r="M80" i="107"/>
  <c r="M81" i="107" s="1"/>
  <c r="M93" i="107"/>
  <c r="N89" i="107" s="1"/>
  <c r="M92" i="141"/>
  <c r="M80" i="151"/>
  <c r="M81" i="151" s="1"/>
  <c r="M93" i="151"/>
  <c r="N89" i="151" s="1"/>
  <c r="N92" i="109"/>
  <c r="M92" i="110"/>
  <c r="M80" i="159"/>
  <c r="M81" i="159" s="1"/>
  <c r="M93" i="159"/>
  <c r="N89" i="159" s="1"/>
  <c r="M92" i="157"/>
  <c r="N92" i="139"/>
  <c r="M66" i="155"/>
  <c r="M91" i="155"/>
  <c r="M66" i="145"/>
  <c r="M91" i="145"/>
  <c r="M66" i="134"/>
  <c r="M91" i="134"/>
  <c r="M66" i="116"/>
  <c r="M91" i="116"/>
  <c r="M66" i="147"/>
  <c r="M91" i="147"/>
  <c r="M91" i="92"/>
  <c r="M66" i="92"/>
  <c r="N66" i="123" l="1"/>
  <c r="N91" i="123"/>
  <c r="N92" i="160"/>
  <c r="N66" i="106"/>
  <c r="N91" i="106"/>
  <c r="N92" i="135"/>
  <c r="N92" i="148"/>
  <c r="N66" i="99"/>
  <c r="N91" i="99"/>
  <c r="M80" i="146"/>
  <c r="M81" i="146" s="1"/>
  <c r="M93" i="146"/>
  <c r="N89" i="146" s="1"/>
  <c r="N92" i="133"/>
  <c r="N92" i="105"/>
  <c r="N92" i="121"/>
  <c r="N92" i="158"/>
  <c r="M80" i="97"/>
  <c r="M81" i="97" s="1"/>
  <c r="M93" i="97"/>
  <c r="N89" i="97" s="1"/>
  <c r="P66" i="94"/>
  <c r="P91" i="94"/>
  <c r="M66" i="131"/>
  <c r="M91" i="131"/>
  <c r="M66" i="156"/>
  <c r="M91" i="156"/>
  <c r="M80" i="119"/>
  <c r="M81" i="119" s="1"/>
  <c r="M93" i="119"/>
  <c r="N89" i="119" s="1"/>
  <c r="M66" i="144"/>
  <c r="M91" i="144"/>
  <c r="M66" i="114"/>
  <c r="M91" i="114"/>
  <c r="M80" i="95"/>
  <c r="M81" i="95" s="1"/>
  <c r="M93" i="95"/>
  <c r="N89" i="95" s="1"/>
  <c r="M66" i="142"/>
  <c r="M91" i="142"/>
  <c r="M66" i="129"/>
  <c r="M91" i="129"/>
  <c r="M80" i="117"/>
  <c r="M81" i="117" s="1"/>
  <c r="M93" i="117"/>
  <c r="N89" i="117" s="1"/>
  <c r="M66" i="104"/>
  <c r="M91" i="104"/>
  <c r="M80" i="154"/>
  <c r="M81" i="154" s="1"/>
  <c r="M93" i="154"/>
  <c r="N89" i="154" s="1"/>
  <c r="N92" i="140"/>
  <c r="M66" i="152"/>
  <c r="M91" i="152"/>
  <c r="M80" i="103"/>
  <c r="M81" i="103" s="1"/>
  <c r="M93" i="103"/>
  <c r="N89" i="103" s="1"/>
  <c r="M80" i="127"/>
  <c r="M81" i="127" s="1"/>
  <c r="M93" i="127"/>
  <c r="N89" i="127" s="1"/>
  <c r="M66" i="115"/>
  <c r="M91" i="115"/>
  <c r="M66" i="141"/>
  <c r="M91" i="141"/>
  <c r="N66" i="100"/>
  <c r="N91" i="100"/>
  <c r="M80" i="147"/>
  <c r="M81" i="147" s="1"/>
  <c r="M93" i="147"/>
  <c r="N89" i="147" s="1"/>
  <c r="M80" i="134"/>
  <c r="M81" i="134" s="1"/>
  <c r="M93" i="134"/>
  <c r="N89" i="134" s="1"/>
  <c r="M80" i="155"/>
  <c r="M81" i="155" s="1"/>
  <c r="M93" i="155"/>
  <c r="N89" i="155" s="1"/>
  <c r="N92" i="151"/>
  <c r="N92" i="107"/>
  <c r="M80" i="118"/>
  <c r="M81" i="118" s="1"/>
  <c r="M93" i="118"/>
  <c r="N89" i="118" s="1"/>
  <c r="M80" i="130"/>
  <c r="M81" i="130" s="1"/>
  <c r="M93" i="130"/>
  <c r="N89" i="130" s="1"/>
  <c r="N92" i="98"/>
  <c r="N92" i="113"/>
  <c r="N92" i="136"/>
  <c r="M66" i="157"/>
  <c r="M91" i="157"/>
  <c r="M66" i="112"/>
  <c r="M91" i="112"/>
  <c r="N66" i="126"/>
  <c r="N91" i="126"/>
  <c r="M66" i="128"/>
  <c r="M91" i="128"/>
  <c r="M66" i="111"/>
  <c r="M91" i="111"/>
  <c r="M66" i="110"/>
  <c r="M91" i="110"/>
  <c r="M66" i="120"/>
  <c r="M91" i="120"/>
  <c r="M80" i="116"/>
  <c r="M81" i="116" s="1"/>
  <c r="M93" i="116"/>
  <c r="N89" i="116" s="1"/>
  <c r="M80" i="145"/>
  <c r="M81" i="145" s="1"/>
  <c r="M93" i="145"/>
  <c r="N89" i="145" s="1"/>
  <c r="N92" i="159"/>
  <c r="N92" i="102"/>
  <c r="M80" i="143"/>
  <c r="M81" i="143" s="1"/>
  <c r="M93" i="143"/>
  <c r="N89" i="143" s="1"/>
  <c r="M80" i="122"/>
  <c r="M81" i="122" s="1"/>
  <c r="M93" i="122"/>
  <c r="N89" i="122" s="1"/>
  <c r="N92" i="149"/>
  <c r="N92" i="163"/>
  <c r="N66" i="139"/>
  <c r="N91" i="139"/>
  <c r="N91" i="109"/>
  <c r="N66" i="109"/>
  <c r="N66" i="161"/>
  <c r="N91" i="161"/>
  <c r="N66" i="124"/>
  <c r="N91" i="124"/>
  <c r="M66" i="153"/>
  <c r="M91" i="153"/>
  <c r="M66" i="132"/>
  <c r="M91" i="132"/>
  <c r="M66" i="96"/>
  <c r="M91" i="96"/>
  <c r="M80" i="92"/>
  <c r="M81" i="92" s="1"/>
  <c r="M93" i="92"/>
  <c r="N89" i="92" s="1"/>
  <c r="N80" i="99" l="1"/>
  <c r="N81" i="99" s="1"/>
  <c r="N93" i="99"/>
  <c r="O89" i="99" s="1"/>
  <c r="N66" i="135"/>
  <c r="N91" i="135"/>
  <c r="N66" i="160"/>
  <c r="N91" i="160"/>
  <c r="N66" i="148"/>
  <c r="N91" i="148"/>
  <c r="N80" i="106"/>
  <c r="N81" i="106" s="1"/>
  <c r="N93" i="106"/>
  <c r="O89" i="106" s="1"/>
  <c r="N80" i="123"/>
  <c r="N81" i="123" s="1"/>
  <c r="N93" i="123"/>
  <c r="O89" i="123" s="1"/>
  <c r="N92" i="97"/>
  <c r="N66" i="121"/>
  <c r="N91" i="121"/>
  <c r="N66" i="133"/>
  <c r="N91" i="133"/>
  <c r="N66" i="158"/>
  <c r="N91" i="158"/>
  <c r="N66" i="105"/>
  <c r="N91" i="105"/>
  <c r="N92" i="146"/>
  <c r="P80" i="94"/>
  <c r="P81" i="94" s="1"/>
  <c r="P93" i="94"/>
  <c r="Q89" i="94" s="1"/>
  <c r="Q93" i="94" s="1"/>
  <c r="R89" i="94" s="1"/>
  <c r="R93" i="94" s="1"/>
  <c r="S89" i="94" s="1"/>
  <c r="S93" i="94" s="1"/>
  <c r="T89" i="94" s="1"/>
  <c r="T93" i="94" s="1"/>
  <c r="U89" i="94" s="1"/>
  <c r="U93" i="94" s="1"/>
  <c r="V89" i="94" s="1"/>
  <c r="V93" i="94" s="1"/>
  <c r="W89" i="94" s="1"/>
  <c r="W93" i="94" s="1"/>
  <c r="X89" i="94" s="1"/>
  <c r="X93" i="94" s="1"/>
  <c r="Y89" i="94" s="1"/>
  <c r="Y93" i="94" s="1"/>
  <c r="Z89" i="94" s="1"/>
  <c r="Z93" i="94" s="1"/>
  <c r="AA89" i="94" s="1"/>
  <c r="AA93" i="94" s="1"/>
  <c r="AB89" i="94" s="1"/>
  <c r="AB93" i="94" s="1"/>
  <c r="AC89" i="94" s="1"/>
  <c r="AC93" i="94" s="1"/>
  <c r="AD89" i="94" s="1"/>
  <c r="AD93" i="94" s="1"/>
  <c r="AE89" i="94" s="1"/>
  <c r="AE93" i="94" s="1"/>
  <c r="AF89" i="94" s="1"/>
  <c r="AF93" i="94" s="1"/>
  <c r="AG89" i="94" s="1"/>
  <c r="AG93" i="94" s="1"/>
  <c r="AH89" i="94" s="1"/>
  <c r="AH93" i="94" s="1"/>
  <c r="N92" i="95"/>
  <c r="M80" i="144"/>
  <c r="M81" i="144" s="1"/>
  <c r="M93" i="144"/>
  <c r="N89" i="144" s="1"/>
  <c r="M80" i="156"/>
  <c r="M81" i="156" s="1"/>
  <c r="M93" i="156"/>
  <c r="N89" i="156" s="1"/>
  <c r="M80" i="114"/>
  <c r="M81" i="114" s="1"/>
  <c r="M93" i="114"/>
  <c r="N89" i="114" s="1"/>
  <c r="N92" i="119"/>
  <c r="M80" i="131"/>
  <c r="M81" i="131" s="1"/>
  <c r="M93" i="131"/>
  <c r="N89" i="131" s="1"/>
  <c r="M80" i="104"/>
  <c r="M81" i="104" s="1"/>
  <c r="M93" i="104"/>
  <c r="N89" i="104" s="1"/>
  <c r="M80" i="129"/>
  <c r="M81" i="129" s="1"/>
  <c r="M93" i="129"/>
  <c r="N89" i="129" s="1"/>
  <c r="N92" i="154"/>
  <c r="N92" i="117"/>
  <c r="M80" i="142"/>
  <c r="M81" i="142" s="1"/>
  <c r="M93" i="142"/>
  <c r="N89" i="142" s="1"/>
  <c r="N92" i="127"/>
  <c r="N92" i="103"/>
  <c r="N91" i="140"/>
  <c r="N66" i="140"/>
  <c r="M80" i="115"/>
  <c r="M81" i="115" s="1"/>
  <c r="M93" i="115"/>
  <c r="N89" i="115" s="1"/>
  <c r="M80" i="152"/>
  <c r="M81" i="152" s="1"/>
  <c r="M93" i="152"/>
  <c r="N89" i="152" s="1"/>
  <c r="N80" i="124"/>
  <c r="N81" i="124" s="1"/>
  <c r="N93" i="124"/>
  <c r="O89" i="124" s="1"/>
  <c r="M80" i="96"/>
  <c r="M81" i="96" s="1"/>
  <c r="M93" i="96"/>
  <c r="N89" i="96" s="1"/>
  <c r="M80" i="153"/>
  <c r="M81" i="153" s="1"/>
  <c r="M93" i="153"/>
  <c r="N89" i="153" s="1"/>
  <c r="N80" i="161"/>
  <c r="N81" i="161" s="1"/>
  <c r="N93" i="161"/>
  <c r="O89" i="161" s="1"/>
  <c r="N80" i="139"/>
  <c r="N81" i="139" s="1"/>
  <c r="N93" i="139"/>
  <c r="O89" i="139" s="1"/>
  <c r="N92" i="143"/>
  <c r="N92" i="116"/>
  <c r="M80" i="110"/>
  <c r="M81" i="110" s="1"/>
  <c r="M93" i="110"/>
  <c r="N89" i="110" s="1"/>
  <c r="M80" i="128"/>
  <c r="M81" i="128" s="1"/>
  <c r="M93" i="128"/>
  <c r="N89" i="128" s="1"/>
  <c r="M80" i="112"/>
  <c r="M81" i="112" s="1"/>
  <c r="M93" i="112"/>
  <c r="N89" i="112" s="1"/>
  <c r="N92" i="118"/>
  <c r="N92" i="134"/>
  <c r="N80" i="100"/>
  <c r="N81" i="100" s="1"/>
  <c r="N93" i="100"/>
  <c r="O89" i="100" s="1"/>
  <c r="N66" i="149"/>
  <c r="N91" i="149"/>
  <c r="N66" i="159"/>
  <c r="N91" i="159"/>
  <c r="N66" i="136"/>
  <c r="N91" i="136"/>
  <c r="N66" i="98"/>
  <c r="N91" i="98"/>
  <c r="N66" i="151"/>
  <c r="N91" i="151"/>
  <c r="N92" i="122"/>
  <c r="N92" i="145"/>
  <c r="M80" i="120"/>
  <c r="M81" i="120" s="1"/>
  <c r="M93" i="120"/>
  <c r="N89" i="120" s="1"/>
  <c r="M80" i="111"/>
  <c r="M81" i="111" s="1"/>
  <c r="M93" i="111"/>
  <c r="N89" i="111" s="1"/>
  <c r="N80" i="126"/>
  <c r="N81" i="126" s="1"/>
  <c r="N93" i="126"/>
  <c r="O89" i="126" s="1"/>
  <c r="M80" i="157"/>
  <c r="M81" i="157" s="1"/>
  <c r="M93" i="157"/>
  <c r="N89" i="157" s="1"/>
  <c r="N92" i="130"/>
  <c r="N92" i="155"/>
  <c r="N92" i="147"/>
  <c r="M80" i="141"/>
  <c r="M81" i="141" s="1"/>
  <c r="M93" i="141"/>
  <c r="N89" i="141" s="1"/>
  <c r="M80" i="132"/>
  <c r="M81" i="132" s="1"/>
  <c r="M93" i="132"/>
  <c r="N89" i="132" s="1"/>
  <c r="N80" i="109"/>
  <c r="N81" i="109" s="1"/>
  <c r="N93" i="109"/>
  <c r="O89" i="109" s="1"/>
  <c r="N66" i="163"/>
  <c r="N91" i="163"/>
  <c r="N66" i="102"/>
  <c r="N91" i="102"/>
  <c r="N66" i="113"/>
  <c r="N91" i="113"/>
  <c r="N66" i="107"/>
  <c r="N91" i="107"/>
  <c r="N92" i="92"/>
  <c r="O92" i="139" l="1"/>
  <c r="O92" i="126"/>
  <c r="O92" i="109"/>
  <c r="O92" i="124"/>
  <c r="O92" i="161"/>
  <c r="O92" i="100"/>
  <c r="O92" i="123"/>
  <c r="N80" i="148"/>
  <c r="N81" i="148" s="1"/>
  <c r="N93" i="148"/>
  <c r="O89" i="148" s="1"/>
  <c r="O92" i="106"/>
  <c r="N80" i="160"/>
  <c r="N81" i="160" s="1"/>
  <c r="N93" i="160"/>
  <c r="O89" i="160" s="1"/>
  <c r="O92" i="99"/>
  <c r="N80" i="135"/>
  <c r="N81" i="135" s="1"/>
  <c r="N93" i="135"/>
  <c r="O89" i="135" s="1"/>
  <c r="N66" i="146"/>
  <c r="N91" i="146"/>
  <c r="N80" i="158"/>
  <c r="N81" i="158" s="1"/>
  <c r="N93" i="158"/>
  <c r="O89" i="158" s="1"/>
  <c r="N80" i="121"/>
  <c r="N81" i="121" s="1"/>
  <c r="N93" i="121"/>
  <c r="O89" i="121" s="1"/>
  <c r="N80" i="105"/>
  <c r="N81" i="105" s="1"/>
  <c r="N93" i="105"/>
  <c r="O89" i="105" s="1"/>
  <c r="N80" i="133"/>
  <c r="N81" i="133" s="1"/>
  <c r="N93" i="133"/>
  <c r="O89" i="133" s="1"/>
  <c r="N66" i="97"/>
  <c r="N91" i="97"/>
  <c r="N92" i="131"/>
  <c r="N92" i="114"/>
  <c r="N92" i="144"/>
  <c r="N66" i="119"/>
  <c r="N91" i="119"/>
  <c r="N92" i="156"/>
  <c r="N66" i="95"/>
  <c r="N91" i="95"/>
  <c r="N66" i="117"/>
  <c r="N91" i="117"/>
  <c r="N92" i="129"/>
  <c r="N92" i="142"/>
  <c r="N66" i="154"/>
  <c r="N91" i="154"/>
  <c r="N92" i="104"/>
  <c r="N92" i="115"/>
  <c r="N66" i="103"/>
  <c r="N91" i="103"/>
  <c r="N92" i="152"/>
  <c r="N66" i="127"/>
  <c r="N91" i="127"/>
  <c r="N80" i="140"/>
  <c r="N81" i="140" s="1"/>
  <c r="N93" i="140"/>
  <c r="O89" i="140" s="1"/>
  <c r="O93" i="140" s="1"/>
  <c r="P89" i="140" s="1"/>
  <c r="P93" i="140" s="1"/>
  <c r="Q89" i="140" s="1"/>
  <c r="Q93" i="140" s="1"/>
  <c r="R89" i="140" s="1"/>
  <c r="R93" i="140" s="1"/>
  <c r="S89" i="140" s="1"/>
  <c r="S93" i="140" s="1"/>
  <c r="T89" i="140" s="1"/>
  <c r="T93" i="140" s="1"/>
  <c r="U89" i="140" s="1"/>
  <c r="U93" i="140" s="1"/>
  <c r="V89" i="140" s="1"/>
  <c r="V93" i="140" s="1"/>
  <c r="W89" i="140" s="1"/>
  <c r="W93" i="140" s="1"/>
  <c r="X89" i="140" s="1"/>
  <c r="X93" i="140" s="1"/>
  <c r="Y89" i="140" s="1"/>
  <c r="Y93" i="140" s="1"/>
  <c r="Z89" i="140" s="1"/>
  <c r="Z93" i="140" s="1"/>
  <c r="AA89" i="140" s="1"/>
  <c r="AA93" i="140" s="1"/>
  <c r="AB89" i="140" s="1"/>
  <c r="AB93" i="140" s="1"/>
  <c r="AC89" i="140" s="1"/>
  <c r="AC93" i="140" s="1"/>
  <c r="AD89" i="140" s="1"/>
  <c r="AD93" i="140" s="1"/>
  <c r="AE89" i="140" s="1"/>
  <c r="AE93" i="140" s="1"/>
  <c r="AF89" i="140" s="1"/>
  <c r="AF93" i="140" s="1"/>
  <c r="AG89" i="140" s="1"/>
  <c r="AG93" i="140" s="1"/>
  <c r="AH89" i="140" s="1"/>
  <c r="AH93" i="140" s="1"/>
  <c r="N80" i="107"/>
  <c r="N81" i="107" s="1"/>
  <c r="N93" i="107"/>
  <c r="O89" i="107" s="1"/>
  <c r="N80" i="102"/>
  <c r="N81" i="102" s="1"/>
  <c r="N93" i="102"/>
  <c r="O89" i="102" s="1"/>
  <c r="N92" i="141"/>
  <c r="N92" i="157"/>
  <c r="N92" i="111"/>
  <c r="N80" i="151"/>
  <c r="N81" i="151" s="1"/>
  <c r="N93" i="151"/>
  <c r="O89" i="151" s="1"/>
  <c r="N80" i="136"/>
  <c r="N81" i="136" s="1"/>
  <c r="N93" i="136"/>
  <c r="O89" i="136" s="1"/>
  <c r="N80" i="149"/>
  <c r="N81" i="149" s="1"/>
  <c r="N93" i="149"/>
  <c r="O89" i="149" s="1"/>
  <c r="N92" i="112"/>
  <c r="N92" i="110"/>
  <c r="N92" i="96"/>
  <c r="N66" i="155"/>
  <c r="N91" i="155"/>
  <c r="N66" i="145"/>
  <c r="N91" i="145"/>
  <c r="N66" i="134"/>
  <c r="N91" i="134"/>
  <c r="N66" i="143"/>
  <c r="N91" i="143"/>
  <c r="N92" i="120"/>
  <c r="N80" i="98"/>
  <c r="N81" i="98" s="1"/>
  <c r="N93" i="98"/>
  <c r="O89" i="98" s="1"/>
  <c r="O93" i="98" s="1"/>
  <c r="P89" i="98" s="1"/>
  <c r="P93" i="98" s="1"/>
  <c r="Q89" i="98" s="1"/>
  <c r="Q93" i="98" s="1"/>
  <c r="R89" i="98" s="1"/>
  <c r="R93" i="98" s="1"/>
  <c r="S89" i="98" s="1"/>
  <c r="S93" i="98" s="1"/>
  <c r="T89" i="98" s="1"/>
  <c r="T93" i="98" s="1"/>
  <c r="U89" i="98" s="1"/>
  <c r="U93" i="98" s="1"/>
  <c r="V89" i="98" s="1"/>
  <c r="V93" i="98" s="1"/>
  <c r="W89" i="98" s="1"/>
  <c r="W93" i="98" s="1"/>
  <c r="X89" i="98" s="1"/>
  <c r="X93" i="98" s="1"/>
  <c r="Y89" i="98" s="1"/>
  <c r="Y93" i="98" s="1"/>
  <c r="Z89" i="98" s="1"/>
  <c r="Z93" i="98" s="1"/>
  <c r="AA89" i="98" s="1"/>
  <c r="AA93" i="98" s="1"/>
  <c r="AB89" i="98" s="1"/>
  <c r="AB93" i="98" s="1"/>
  <c r="AC89" i="98" s="1"/>
  <c r="AC93" i="98" s="1"/>
  <c r="AD89" i="98" s="1"/>
  <c r="AD93" i="98" s="1"/>
  <c r="AE89" i="98" s="1"/>
  <c r="AE93" i="98" s="1"/>
  <c r="AF89" i="98" s="1"/>
  <c r="AF93" i="98" s="1"/>
  <c r="AG89" i="98" s="1"/>
  <c r="AG93" i="98" s="1"/>
  <c r="AH89" i="98" s="1"/>
  <c r="AH93" i="98" s="1"/>
  <c r="N80" i="159"/>
  <c r="N81" i="159" s="1"/>
  <c r="N93" i="159"/>
  <c r="O89" i="159" s="1"/>
  <c r="O93" i="159" s="1"/>
  <c r="P89" i="159" s="1"/>
  <c r="P93" i="159" s="1"/>
  <c r="Q89" i="159" s="1"/>
  <c r="Q93" i="159" s="1"/>
  <c r="R89" i="159" s="1"/>
  <c r="R93" i="159" s="1"/>
  <c r="S89" i="159" s="1"/>
  <c r="S93" i="159" s="1"/>
  <c r="T89" i="159" s="1"/>
  <c r="T93" i="159" s="1"/>
  <c r="U89" i="159" s="1"/>
  <c r="U93" i="159" s="1"/>
  <c r="V89" i="159" s="1"/>
  <c r="V93" i="159" s="1"/>
  <c r="W89" i="159" s="1"/>
  <c r="W93" i="159" s="1"/>
  <c r="X89" i="159" s="1"/>
  <c r="X93" i="159" s="1"/>
  <c r="Y89" i="159" s="1"/>
  <c r="Y93" i="159" s="1"/>
  <c r="Z89" i="159" s="1"/>
  <c r="Z93" i="159" s="1"/>
  <c r="AA89" i="159" s="1"/>
  <c r="AA93" i="159" s="1"/>
  <c r="AB89" i="159" s="1"/>
  <c r="AB93" i="159" s="1"/>
  <c r="AC89" i="159" s="1"/>
  <c r="AC93" i="159" s="1"/>
  <c r="AD89" i="159" s="1"/>
  <c r="AD93" i="159" s="1"/>
  <c r="AE89" i="159" s="1"/>
  <c r="AE93" i="159" s="1"/>
  <c r="AF89" i="159" s="1"/>
  <c r="AF93" i="159" s="1"/>
  <c r="AG89" i="159" s="1"/>
  <c r="AG93" i="159" s="1"/>
  <c r="AH89" i="159" s="1"/>
  <c r="AH93" i="159" s="1"/>
  <c r="N92" i="153"/>
  <c r="N80" i="113"/>
  <c r="N81" i="113" s="1"/>
  <c r="N93" i="113"/>
  <c r="O89" i="113" s="1"/>
  <c r="O93" i="113" s="1"/>
  <c r="P89" i="113" s="1"/>
  <c r="P93" i="113" s="1"/>
  <c r="Q89" i="113" s="1"/>
  <c r="Q93" i="113" s="1"/>
  <c r="R89" i="113" s="1"/>
  <c r="R93" i="113" s="1"/>
  <c r="S89" i="113" s="1"/>
  <c r="S93" i="113" s="1"/>
  <c r="T89" i="113" s="1"/>
  <c r="T93" i="113" s="1"/>
  <c r="U89" i="113" s="1"/>
  <c r="U93" i="113" s="1"/>
  <c r="V89" i="113" s="1"/>
  <c r="V93" i="113" s="1"/>
  <c r="W89" i="113" s="1"/>
  <c r="W93" i="113" s="1"/>
  <c r="X89" i="113" s="1"/>
  <c r="X93" i="113" s="1"/>
  <c r="Y89" i="113" s="1"/>
  <c r="Y93" i="113" s="1"/>
  <c r="Z89" i="113" s="1"/>
  <c r="Z93" i="113" s="1"/>
  <c r="AA89" i="113" s="1"/>
  <c r="AA93" i="113" s="1"/>
  <c r="AB89" i="113" s="1"/>
  <c r="AB93" i="113" s="1"/>
  <c r="AC89" i="113" s="1"/>
  <c r="AC93" i="113" s="1"/>
  <c r="AD89" i="113" s="1"/>
  <c r="AD93" i="113" s="1"/>
  <c r="AE89" i="113" s="1"/>
  <c r="AE93" i="113" s="1"/>
  <c r="AF89" i="113" s="1"/>
  <c r="AF93" i="113" s="1"/>
  <c r="AG89" i="113" s="1"/>
  <c r="AG93" i="113" s="1"/>
  <c r="AH89" i="113" s="1"/>
  <c r="AH93" i="113" s="1"/>
  <c r="N80" i="163"/>
  <c r="N81" i="163" s="1"/>
  <c r="N93" i="163"/>
  <c r="O89" i="163" s="1"/>
  <c r="N92" i="132"/>
  <c r="N92" i="128"/>
  <c r="N66" i="147"/>
  <c r="N91" i="147"/>
  <c r="N66" i="130"/>
  <c r="N91" i="130"/>
  <c r="N66" i="122"/>
  <c r="N91" i="122"/>
  <c r="N66" i="118"/>
  <c r="N91" i="118"/>
  <c r="N66" i="116"/>
  <c r="N91" i="116"/>
  <c r="N91" i="92"/>
  <c r="N66" i="92"/>
  <c r="O66" i="126" l="1"/>
  <c r="O91" i="126"/>
  <c r="O92" i="163"/>
  <c r="O92" i="151"/>
  <c r="O66" i="109"/>
  <c r="O91" i="109"/>
  <c r="O66" i="139"/>
  <c r="O91" i="139"/>
  <c r="O92" i="102"/>
  <c r="O92" i="149"/>
  <c r="O92" i="107"/>
  <c r="O66" i="161"/>
  <c r="O91" i="161"/>
  <c r="O66" i="100"/>
  <c r="O91" i="100"/>
  <c r="O66" i="124"/>
  <c r="O91" i="124"/>
  <c r="O92" i="136"/>
  <c r="O92" i="135"/>
  <c r="O92" i="160"/>
  <c r="O92" i="148"/>
  <c r="O66" i="99"/>
  <c r="O91" i="99"/>
  <c r="O66" i="106"/>
  <c r="O91" i="106"/>
  <c r="O66" i="123"/>
  <c r="O91" i="123"/>
  <c r="N80" i="97"/>
  <c r="N81" i="97" s="1"/>
  <c r="N93" i="97"/>
  <c r="O89" i="97" s="1"/>
  <c r="O92" i="158"/>
  <c r="O92" i="133"/>
  <c r="O92" i="121"/>
  <c r="N80" i="146"/>
  <c r="N81" i="146" s="1"/>
  <c r="N93" i="146"/>
  <c r="O89" i="146" s="1"/>
  <c r="O92" i="105"/>
  <c r="N80" i="95"/>
  <c r="N81" i="95" s="1"/>
  <c r="N93" i="95"/>
  <c r="O89" i="95" s="1"/>
  <c r="N66" i="114"/>
  <c r="N91" i="114"/>
  <c r="N80" i="119"/>
  <c r="N81" i="119" s="1"/>
  <c r="N93" i="119"/>
  <c r="O89" i="119" s="1"/>
  <c r="N66" i="156"/>
  <c r="N91" i="156"/>
  <c r="N66" i="144"/>
  <c r="N91" i="144"/>
  <c r="N66" i="131"/>
  <c r="N91" i="131"/>
  <c r="N80" i="154"/>
  <c r="N81" i="154" s="1"/>
  <c r="N93" i="154"/>
  <c r="O89" i="154" s="1"/>
  <c r="N66" i="129"/>
  <c r="N91" i="129"/>
  <c r="N66" i="104"/>
  <c r="N91" i="104"/>
  <c r="N66" i="142"/>
  <c r="N91" i="142"/>
  <c r="N80" i="117"/>
  <c r="N81" i="117" s="1"/>
  <c r="N93" i="117"/>
  <c r="O89" i="117" s="1"/>
  <c r="N80" i="127"/>
  <c r="N81" i="127" s="1"/>
  <c r="N93" i="127"/>
  <c r="O89" i="127" s="1"/>
  <c r="O93" i="127" s="1"/>
  <c r="P89" i="127" s="1"/>
  <c r="P93" i="127" s="1"/>
  <c r="Q89" i="127" s="1"/>
  <c r="Q93" i="127" s="1"/>
  <c r="R89" i="127" s="1"/>
  <c r="R93" i="127" s="1"/>
  <c r="S89" i="127" s="1"/>
  <c r="S93" i="127" s="1"/>
  <c r="T89" i="127" s="1"/>
  <c r="T93" i="127" s="1"/>
  <c r="U89" i="127" s="1"/>
  <c r="U93" i="127" s="1"/>
  <c r="V89" i="127" s="1"/>
  <c r="V93" i="127" s="1"/>
  <c r="W89" i="127" s="1"/>
  <c r="W93" i="127" s="1"/>
  <c r="X89" i="127" s="1"/>
  <c r="X93" i="127" s="1"/>
  <c r="Y89" i="127" s="1"/>
  <c r="Y93" i="127" s="1"/>
  <c r="Z89" i="127" s="1"/>
  <c r="Z93" i="127" s="1"/>
  <c r="AA89" i="127" s="1"/>
  <c r="AA93" i="127" s="1"/>
  <c r="AB89" i="127" s="1"/>
  <c r="AB93" i="127" s="1"/>
  <c r="AC89" i="127" s="1"/>
  <c r="AC93" i="127" s="1"/>
  <c r="AD89" i="127" s="1"/>
  <c r="AD93" i="127" s="1"/>
  <c r="AE89" i="127" s="1"/>
  <c r="AE93" i="127" s="1"/>
  <c r="AF89" i="127" s="1"/>
  <c r="AF93" i="127" s="1"/>
  <c r="AG89" i="127" s="1"/>
  <c r="AG93" i="127" s="1"/>
  <c r="AH89" i="127" s="1"/>
  <c r="AH93" i="127" s="1"/>
  <c r="N80" i="103"/>
  <c r="N81" i="103" s="1"/>
  <c r="N93" i="103"/>
  <c r="O89" i="103" s="1"/>
  <c r="O93" i="103" s="1"/>
  <c r="P89" i="103" s="1"/>
  <c r="P93" i="103" s="1"/>
  <c r="Q89" i="103" s="1"/>
  <c r="Q93" i="103" s="1"/>
  <c r="R89" i="103" s="1"/>
  <c r="R93" i="103" s="1"/>
  <c r="S89" i="103" s="1"/>
  <c r="S93" i="103" s="1"/>
  <c r="T89" i="103" s="1"/>
  <c r="T93" i="103" s="1"/>
  <c r="U89" i="103" s="1"/>
  <c r="U93" i="103" s="1"/>
  <c r="V89" i="103" s="1"/>
  <c r="V93" i="103" s="1"/>
  <c r="W89" i="103" s="1"/>
  <c r="W93" i="103" s="1"/>
  <c r="X89" i="103" s="1"/>
  <c r="X93" i="103" s="1"/>
  <c r="Y89" i="103" s="1"/>
  <c r="Y93" i="103" s="1"/>
  <c r="Z89" i="103" s="1"/>
  <c r="Z93" i="103" s="1"/>
  <c r="AA89" i="103" s="1"/>
  <c r="AA93" i="103" s="1"/>
  <c r="AB89" i="103" s="1"/>
  <c r="AB93" i="103" s="1"/>
  <c r="AC89" i="103" s="1"/>
  <c r="AC93" i="103" s="1"/>
  <c r="AD89" i="103" s="1"/>
  <c r="AD93" i="103" s="1"/>
  <c r="AE89" i="103" s="1"/>
  <c r="AE93" i="103" s="1"/>
  <c r="AF89" i="103" s="1"/>
  <c r="AF93" i="103" s="1"/>
  <c r="AG89" i="103" s="1"/>
  <c r="AG93" i="103" s="1"/>
  <c r="AH89" i="103" s="1"/>
  <c r="AH93" i="103" s="1"/>
  <c r="N66" i="152"/>
  <c r="N91" i="152"/>
  <c r="N66" i="115"/>
  <c r="N91" i="115"/>
  <c r="N80" i="134"/>
  <c r="N81" i="134" s="1"/>
  <c r="N93" i="134"/>
  <c r="O89" i="134" s="1"/>
  <c r="O93" i="134" s="1"/>
  <c r="P89" i="134" s="1"/>
  <c r="P93" i="134" s="1"/>
  <c r="Q89" i="134" s="1"/>
  <c r="Q93" i="134" s="1"/>
  <c r="R89" i="134" s="1"/>
  <c r="R93" i="134" s="1"/>
  <c r="S89" i="134" s="1"/>
  <c r="S93" i="134" s="1"/>
  <c r="T89" i="134" s="1"/>
  <c r="T93" i="134" s="1"/>
  <c r="U89" i="134" s="1"/>
  <c r="U93" i="134" s="1"/>
  <c r="V89" i="134" s="1"/>
  <c r="V93" i="134" s="1"/>
  <c r="W89" i="134" s="1"/>
  <c r="W93" i="134" s="1"/>
  <c r="X89" i="134" s="1"/>
  <c r="X93" i="134" s="1"/>
  <c r="Y89" i="134" s="1"/>
  <c r="Y93" i="134" s="1"/>
  <c r="Z89" i="134" s="1"/>
  <c r="Z93" i="134" s="1"/>
  <c r="AA89" i="134" s="1"/>
  <c r="AA93" i="134" s="1"/>
  <c r="AB89" i="134" s="1"/>
  <c r="AB93" i="134" s="1"/>
  <c r="AC89" i="134" s="1"/>
  <c r="AC93" i="134" s="1"/>
  <c r="AD89" i="134" s="1"/>
  <c r="AD93" i="134" s="1"/>
  <c r="AE89" i="134" s="1"/>
  <c r="AE93" i="134" s="1"/>
  <c r="AF89" i="134" s="1"/>
  <c r="AF93" i="134" s="1"/>
  <c r="AG89" i="134" s="1"/>
  <c r="AG93" i="134" s="1"/>
  <c r="AH89" i="134" s="1"/>
  <c r="AH93" i="134" s="1"/>
  <c r="N80" i="155"/>
  <c r="N81" i="155" s="1"/>
  <c r="N93" i="155"/>
  <c r="O89" i="155" s="1"/>
  <c r="N66" i="132"/>
  <c r="N91" i="132"/>
  <c r="N66" i="120"/>
  <c r="N91" i="120"/>
  <c r="N66" i="110"/>
  <c r="N91" i="110"/>
  <c r="N66" i="157"/>
  <c r="N91" i="157"/>
  <c r="N80" i="118"/>
  <c r="N81" i="118" s="1"/>
  <c r="N93" i="118"/>
  <c r="O89" i="118" s="1"/>
  <c r="N80" i="130"/>
  <c r="N81" i="130" s="1"/>
  <c r="N93" i="130"/>
  <c r="O89" i="130" s="1"/>
  <c r="N80" i="143"/>
  <c r="N81" i="143" s="1"/>
  <c r="N93" i="143"/>
  <c r="O89" i="143" s="1"/>
  <c r="N80" i="145"/>
  <c r="N81" i="145" s="1"/>
  <c r="N93" i="145"/>
  <c r="O89" i="145" s="1"/>
  <c r="O93" i="145" s="1"/>
  <c r="P89" i="145" s="1"/>
  <c r="P93" i="145" s="1"/>
  <c r="Q89" i="145" s="1"/>
  <c r="Q93" i="145" s="1"/>
  <c r="R89" i="145" s="1"/>
  <c r="R93" i="145" s="1"/>
  <c r="S89" i="145" s="1"/>
  <c r="S93" i="145" s="1"/>
  <c r="T89" i="145" s="1"/>
  <c r="T93" i="145" s="1"/>
  <c r="U89" i="145" s="1"/>
  <c r="U93" i="145" s="1"/>
  <c r="V89" i="145" s="1"/>
  <c r="V93" i="145" s="1"/>
  <c r="W89" i="145" s="1"/>
  <c r="W93" i="145" s="1"/>
  <c r="X89" i="145" s="1"/>
  <c r="X93" i="145" s="1"/>
  <c r="Y89" i="145" s="1"/>
  <c r="Y93" i="145" s="1"/>
  <c r="Z89" i="145" s="1"/>
  <c r="Z93" i="145" s="1"/>
  <c r="AA89" i="145" s="1"/>
  <c r="AA93" i="145" s="1"/>
  <c r="AB89" i="145" s="1"/>
  <c r="AB93" i="145" s="1"/>
  <c r="AC89" i="145" s="1"/>
  <c r="AC93" i="145" s="1"/>
  <c r="AD89" i="145" s="1"/>
  <c r="AD93" i="145" s="1"/>
  <c r="AE89" i="145" s="1"/>
  <c r="AE93" i="145" s="1"/>
  <c r="AF89" i="145" s="1"/>
  <c r="AF93" i="145" s="1"/>
  <c r="AG89" i="145" s="1"/>
  <c r="AG93" i="145" s="1"/>
  <c r="AH89" i="145" s="1"/>
  <c r="AH93" i="145" s="1"/>
  <c r="N80" i="116"/>
  <c r="N81" i="116" s="1"/>
  <c r="N93" i="116"/>
  <c r="O89" i="116" s="1"/>
  <c r="N80" i="122"/>
  <c r="N81" i="122" s="1"/>
  <c r="N93" i="122"/>
  <c r="O89" i="122" s="1"/>
  <c r="O93" i="122" s="1"/>
  <c r="P89" i="122" s="1"/>
  <c r="P93" i="122" s="1"/>
  <c r="Q89" i="122" s="1"/>
  <c r="Q93" i="122" s="1"/>
  <c r="R89" i="122" s="1"/>
  <c r="R93" i="122" s="1"/>
  <c r="S89" i="122" s="1"/>
  <c r="S93" i="122" s="1"/>
  <c r="T89" i="122" s="1"/>
  <c r="T93" i="122" s="1"/>
  <c r="U89" i="122" s="1"/>
  <c r="U93" i="122" s="1"/>
  <c r="V89" i="122" s="1"/>
  <c r="V93" i="122" s="1"/>
  <c r="W89" i="122" s="1"/>
  <c r="W93" i="122" s="1"/>
  <c r="X89" i="122" s="1"/>
  <c r="X93" i="122" s="1"/>
  <c r="Y89" i="122" s="1"/>
  <c r="Y93" i="122" s="1"/>
  <c r="Z89" i="122" s="1"/>
  <c r="Z93" i="122" s="1"/>
  <c r="AA89" i="122" s="1"/>
  <c r="AA93" i="122" s="1"/>
  <c r="AB89" i="122" s="1"/>
  <c r="AB93" i="122" s="1"/>
  <c r="AC89" i="122" s="1"/>
  <c r="AC93" i="122" s="1"/>
  <c r="AD89" i="122" s="1"/>
  <c r="AD93" i="122" s="1"/>
  <c r="AE89" i="122" s="1"/>
  <c r="AE93" i="122" s="1"/>
  <c r="AF89" i="122" s="1"/>
  <c r="AF93" i="122" s="1"/>
  <c r="AG89" i="122" s="1"/>
  <c r="AG93" i="122" s="1"/>
  <c r="AH89" i="122" s="1"/>
  <c r="AH93" i="122" s="1"/>
  <c r="N80" i="147"/>
  <c r="N81" i="147" s="1"/>
  <c r="N93" i="147"/>
  <c r="O89" i="147" s="1"/>
  <c r="O93" i="147" s="1"/>
  <c r="P89" i="147" s="1"/>
  <c r="P93" i="147" s="1"/>
  <c r="Q89" i="147" s="1"/>
  <c r="Q93" i="147" s="1"/>
  <c r="R89" i="147" s="1"/>
  <c r="R93" i="147" s="1"/>
  <c r="S89" i="147" s="1"/>
  <c r="S93" i="147" s="1"/>
  <c r="T89" i="147" s="1"/>
  <c r="T93" i="147" s="1"/>
  <c r="U89" i="147" s="1"/>
  <c r="U93" i="147" s="1"/>
  <c r="V89" i="147" s="1"/>
  <c r="V93" i="147" s="1"/>
  <c r="W89" i="147" s="1"/>
  <c r="W93" i="147" s="1"/>
  <c r="X89" i="147" s="1"/>
  <c r="X93" i="147" s="1"/>
  <c r="Y89" i="147" s="1"/>
  <c r="Y93" i="147" s="1"/>
  <c r="Z89" i="147" s="1"/>
  <c r="Z93" i="147" s="1"/>
  <c r="AA89" i="147" s="1"/>
  <c r="AA93" i="147" s="1"/>
  <c r="AB89" i="147" s="1"/>
  <c r="AB93" i="147" s="1"/>
  <c r="AC89" i="147" s="1"/>
  <c r="AC93" i="147" s="1"/>
  <c r="AD89" i="147" s="1"/>
  <c r="AD93" i="147" s="1"/>
  <c r="AE89" i="147" s="1"/>
  <c r="AE93" i="147" s="1"/>
  <c r="AF89" i="147" s="1"/>
  <c r="AF93" i="147" s="1"/>
  <c r="AG89" i="147" s="1"/>
  <c r="AG93" i="147" s="1"/>
  <c r="AH89" i="147" s="1"/>
  <c r="AH93" i="147" s="1"/>
  <c r="N66" i="128"/>
  <c r="N91" i="128"/>
  <c r="N66" i="153"/>
  <c r="N91" i="153"/>
  <c r="N66" i="96"/>
  <c r="N91" i="96"/>
  <c r="N66" i="112"/>
  <c r="N91" i="112"/>
  <c r="N66" i="111"/>
  <c r="N91" i="111"/>
  <c r="N66" i="141"/>
  <c r="N91" i="141"/>
  <c r="N80" i="92"/>
  <c r="N81" i="92" s="1"/>
  <c r="N93" i="92"/>
  <c r="O89" i="92" s="1"/>
  <c r="O66" i="102" l="1"/>
  <c r="O91" i="102"/>
  <c r="O80" i="109"/>
  <c r="O81" i="109" s="1"/>
  <c r="O93" i="109"/>
  <c r="P89" i="109" s="1"/>
  <c r="O66" i="163"/>
  <c r="O91" i="163"/>
  <c r="O80" i="139"/>
  <c r="O81" i="139" s="1"/>
  <c r="O93" i="139"/>
  <c r="P89" i="139" s="1"/>
  <c r="O66" i="151"/>
  <c r="O91" i="151"/>
  <c r="O80" i="126"/>
  <c r="O81" i="126" s="1"/>
  <c r="O93" i="126"/>
  <c r="P89" i="126" s="1"/>
  <c r="O66" i="136"/>
  <c r="O91" i="136"/>
  <c r="O80" i="100"/>
  <c r="O81" i="100" s="1"/>
  <c r="O93" i="100"/>
  <c r="P89" i="100" s="1"/>
  <c r="O66" i="107"/>
  <c r="O91" i="107"/>
  <c r="O80" i="124"/>
  <c r="O81" i="124" s="1"/>
  <c r="O93" i="124"/>
  <c r="P89" i="124" s="1"/>
  <c r="O80" i="161"/>
  <c r="O81" i="161" s="1"/>
  <c r="O93" i="161"/>
  <c r="P89" i="161" s="1"/>
  <c r="O66" i="149"/>
  <c r="O91" i="149"/>
  <c r="O80" i="123"/>
  <c r="O81" i="123" s="1"/>
  <c r="O93" i="123"/>
  <c r="P89" i="123" s="1"/>
  <c r="P93" i="123" s="1"/>
  <c r="Q89" i="123" s="1"/>
  <c r="Q93" i="123" s="1"/>
  <c r="R89" i="123" s="1"/>
  <c r="R93" i="123" s="1"/>
  <c r="S89" i="123" s="1"/>
  <c r="S93" i="123" s="1"/>
  <c r="T89" i="123" s="1"/>
  <c r="T93" i="123" s="1"/>
  <c r="U89" i="123" s="1"/>
  <c r="U93" i="123" s="1"/>
  <c r="V89" i="123" s="1"/>
  <c r="V93" i="123" s="1"/>
  <c r="W89" i="123" s="1"/>
  <c r="W93" i="123" s="1"/>
  <c r="X89" i="123" s="1"/>
  <c r="X93" i="123" s="1"/>
  <c r="Y89" i="123" s="1"/>
  <c r="Y93" i="123" s="1"/>
  <c r="Z89" i="123" s="1"/>
  <c r="Z93" i="123" s="1"/>
  <c r="AA89" i="123" s="1"/>
  <c r="AA93" i="123" s="1"/>
  <c r="AB89" i="123" s="1"/>
  <c r="AB93" i="123" s="1"/>
  <c r="AC89" i="123" s="1"/>
  <c r="AC93" i="123" s="1"/>
  <c r="AD89" i="123" s="1"/>
  <c r="AD93" i="123" s="1"/>
  <c r="AE89" i="123" s="1"/>
  <c r="AE93" i="123" s="1"/>
  <c r="AF89" i="123" s="1"/>
  <c r="AF93" i="123" s="1"/>
  <c r="AG89" i="123" s="1"/>
  <c r="AG93" i="123" s="1"/>
  <c r="AH89" i="123" s="1"/>
  <c r="AH93" i="123" s="1"/>
  <c r="O80" i="99"/>
  <c r="O81" i="99" s="1"/>
  <c r="O93" i="99"/>
  <c r="P89" i="99" s="1"/>
  <c r="P93" i="99" s="1"/>
  <c r="Q89" i="99" s="1"/>
  <c r="Q93" i="99" s="1"/>
  <c r="R89" i="99" s="1"/>
  <c r="R93" i="99" s="1"/>
  <c r="S89" i="99" s="1"/>
  <c r="S93" i="99" s="1"/>
  <c r="T89" i="99" s="1"/>
  <c r="T93" i="99" s="1"/>
  <c r="U89" i="99" s="1"/>
  <c r="U93" i="99" s="1"/>
  <c r="V89" i="99" s="1"/>
  <c r="V93" i="99" s="1"/>
  <c r="W89" i="99" s="1"/>
  <c r="W93" i="99" s="1"/>
  <c r="X89" i="99" s="1"/>
  <c r="X93" i="99" s="1"/>
  <c r="Y89" i="99" s="1"/>
  <c r="Y93" i="99" s="1"/>
  <c r="Z89" i="99" s="1"/>
  <c r="Z93" i="99" s="1"/>
  <c r="AA89" i="99" s="1"/>
  <c r="AA93" i="99" s="1"/>
  <c r="AB89" i="99" s="1"/>
  <c r="AB93" i="99" s="1"/>
  <c r="AC89" i="99" s="1"/>
  <c r="AC93" i="99" s="1"/>
  <c r="AD89" i="99" s="1"/>
  <c r="AD93" i="99" s="1"/>
  <c r="AE89" i="99" s="1"/>
  <c r="AE93" i="99" s="1"/>
  <c r="AF89" i="99" s="1"/>
  <c r="AF93" i="99" s="1"/>
  <c r="AG89" i="99" s="1"/>
  <c r="AG93" i="99" s="1"/>
  <c r="AH89" i="99" s="1"/>
  <c r="AH93" i="99" s="1"/>
  <c r="O66" i="160"/>
  <c r="O91" i="160"/>
  <c r="O80" i="106"/>
  <c r="O81" i="106" s="1"/>
  <c r="O93" i="106"/>
  <c r="P89" i="106" s="1"/>
  <c r="P93" i="106" s="1"/>
  <c r="Q89" i="106" s="1"/>
  <c r="Q93" i="106" s="1"/>
  <c r="R89" i="106" s="1"/>
  <c r="R93" i="106" s="1"/>
  <c r="S89" i="106" s="1"/>
  <c r="S93" i="106" s="1"/>
  <c r="T89" i="106" s="1"/>
  <c r="T93" i="106" s="1"/>
  <c r="U89" i="106" s="1"/>
  <c r="U93" i="106" s="1"/>
  <c r="V89" i="106" s="1"/>
  <c r="V93" i="106" s="1"/>
  <c r="W89" i="106" s="1"/>
  <c r="W93" i="106" s="1"/>
  <c r="X89" i="106" s="1"/>
  <c r="X93" i="106" s="1"/>
  <c r="Y89" i="106" s="1"/>
  <c r="Y93" i="106" s="1"/>
  <c r="Z89" i="106" s="1"/>
  <c r="Z93" i="106" s="1"/>
  <c r="AA89" i="106" s="1"/>
  <c r="AA93" i="106" s="1"/>
  <c r="AB89" i="106" s="1"/>
  <c r="AB93" i="106" s="1"/>
  <c r="AC89" i="106" s="1"/>
  <c r="AC93" i="106" s="1"/>
  <c r="AD89" i="106" s="1"/>
  <c r="AD93" i="106" s="1"/>
  <c r="AE89" i="106" s="1"/>
  <c r="AE93" i="106" s="1"/>
  <c r="AF89" i="106" s="1"/>
  <c r="AF93" i="106" s="1"/>
  <c r="AG89" i="106" s="1"/>
  <c r="AG93" i="106" s="1"/>
  <c r="AH89" i="106" s="1"/>
  <c r="AH93" i="106" s="1"/>
  <c r="O66" i="148"/>
  <c r="O91" i="148"/>
  <c r="O66" i="135"/>
  <c r="O91" i="135"/>
  <c r="O66" i="105"/>
  <c r="O91" i="105"/>
  <c r="O66" i="158"/>
  <c r="O91" i="158"/>
  <c r="O92" i="146"/>
  <c r="O66" i="133"/>
  <c r="O91" i="133"/>
  <c r="O92" i="97"/>
  <c r="O66" i="121"/>
  <c r="O91" i="121"/>
  <c r="O92" i="143"/>
  <c r="O92" i="118"/>
  <c r="O92" i="155"/>
  <c r="O92" i="130"/>
  <c r="N80" i="131"/>
  <c r="N81" i="131" s="1"/>
  <c r="N93" i="131"/>
  <c r="O89" i="131" s="1"/>
  <c r="N80" i="156"/>
  <c r="N81" i="156" s="1"/>
  <c r="N93" i="156"/>
  <c r="O89" i="156" s="1"/>
  <c r="N80" i="114"/>
  <c r="N81" i="114" s="1"/>
  <c r="N93" i="114"/>
  <c r="O89" i="114" s="1"/>
  <c r="N80" i="144"/>
  <c r="N81" i="144" s="1"/>
  <c r="N93" i="144"/>
  <c r="O89" i="144" s="1"/>
  <c r="O92" i="119"/>
  <c r="O92" i="95"/>
  <c r="N80" i="142"/>
  <c r="N81" i="142" s="1"/>
  <c r="N93" i="142"/>
  <c r="O89" i="142" s="1"/>
  <c r="N80" i="129"/>
  <c r="N81" i="129" s="1"/>
  <c r="N93" i="129"/>
  <c r="O89" i="129" s="1"/>
  <c r="O92" i="117"/>
  <c r="N80" i="104"/>
  <c r="N81" i="104" s="1"/>
  <c r="N93" i="104"/>
  <c r="O89" i="104" s="1"/>
  <c r="O92" i="154"/>
  <c r="N80" i="115"/>
  <c r="N81" i="115" s="1"/>
  <c r="N93" i="115"/>
  <c r="O89" i="115" s="1"/>
  <c r="O93" i="115" s="1"/>
  <c r="P89" i="115" s="1"/>
  <c r="P93" i="115" s="1"/>
  <c r="Q89" i="115" s="1"/>
  <c r="Q93" i="115" s="1"/>
  <c r="R89" i="115" s="1"/>
  <c r="R93" i="115" s="1"/>
  <c r="S89" i="115" s="1"/>
  <c r="S93" i="115" s="1"/>
  <c r="T89" i="115" s="1"/>
  <c r="T93" i="115" s="1"/>
  <c r="U89" i="115" s="1"/>
  <c r="U93" i="115" s="1"/>
  <c r="V89" i="115" s="1"/>
  <c r="V93" i="115" s="1"/>
  <c r="W89" i="115" s="1"/>
  <c r="W93" i="115" s="1"/>
  <c r="X89" i="115" s="1"/>
  <c r="X93" i="115" s="1"/>
  <c r="Y89" i="115" s="1"/>
  <c r="Y93" i="115" s="1"/>
  <c r="Z89" i="115" s="1"/>
  <c r="Z93" i="115" s="1"/>
  <c r="AA89" i="115" s="1"/>
  <c r="AA93" i="115" s="1"/>
  <c r="AB89" i="115" s="1"/>
  <c r="AB93" i="115" s="1"/>
  <c r="AC89" i="115" s="1"/>
  <c r="AC93" i="115" s="1"/>
  <c r="AD89" i="115" s="1"/>
  <c r="AD93" i="115" s="1"/>
  <c r="AE89" i="115" s="1"/>
  <c r="AE93" i="115" s="1"/>
  <c r="AF89" i="115" s="1"/>
  <c r="AF93" i="115" s="1"/>
  <c r="AG89" i="115" s="1"/>
  <c r="AG93" i="115" s="1"/>
  <c r="AH89" i="115" s="1"/>
  <c r="AH93" i="115" s="1"/>
  <c r="N80" i="152"/>
  <c r="N81" i="152" s="1"/>
  <c r="N93" i="152"/>
  <c r="O89" i="152" s="1"/>
  <c r="O93" i="152" s="1"/>
  <c r="P89" i="152" s="1"/>
  <c r="P93" i="152" s="1"/>
  <c r="Q89" i="152" s="1"/>
  <c r="Q93" i="152" s="1"/>
  <c r="R89" i="152" s="1"/>
  <c r="R93" i="152" s="1"/>
  <c r="S89" i="152" s="1"/>
  <c r="S93" i="152" s="1"/>
  <c r="T89" i="152" s="1"/>
  <c r="T93" i="152" s="1"/>
  <c r="U89" i="152" s="1"/>
  <c r="U93" i="152" s="1"/>
  <c r="V89" i="152" s="1"/>
  <c r="V93" i="152" s="1"/>
  <c r="W89" i="152" s="1"/>
  <c r="W93" i="152" s="1"/>
  <c r="X89" i="152" s="1"/>
  <c r="X93" i="152" s="1"/>
  <c r="Y89" i="152" s="1"/>
  <c r="Y93" i="152" s="1"/>
  <c r="Z89" i="152" s="1"/>
  <c r="Z93" i="152" s="1"/>
  <c r="AA89" i="152" s="1"/>
  <c r="AA93" i="152" s="1"/>
  <c r="AB89" i="152" s="1"/>
  <c r="AB93" i="152" s="1"/>
  <c r="AC89" i="152" s="1"/>
  <c r="AC93" i="152" s="1"/>
  <c r="AD89" i="152" s="1"/>
  <c r="AD93" i="152" s="1"/>
  <c r="AE89" i="152" s="1"/>
  <c r="AE93" i="152" s="1"/>
  <c r="AF89" i="152" s="1"/>
  <c r="AF93" i="152" s="1"/>
  <c r="AG89" i="152" s="1"/>
  <c r="AG93" i="152" s="1"/>
  <c r="AH89" i="152" s="1"/>
  <c r="AH93" i="152" s="1"/>
  <c r="O92" i="92"/>
  <c r="O92" i="116"/>
  <c r="N80" i="157"/>
  <c r="N81" i="157" s="1"/>
  <c r="N93" i="157"/>
  <c r="O89" i="157" s="1"/>
  <c r="O93" i="157" s="1"/>
  <c r="P89" i="157" s="1"/>
  <c r="P93" i="157" s="1"/>
  <c r="Q89" i="157" s="1"/>
  <c r="Q93" i="157" s="1"/>
  <c r="R89" i="157" s="1"/>
  <c r="R93" i="157" s="1"/>
  <c r="S89" i="157" s="1"/>
  <c r="S93" i="157" s="1"/>
  <c r="T89" i="157" s="1"/>
  <c r="T93" i="157" s="1"/>
  <c r="U89" i="157" s="1"/>
  <c r="U93" i="157" s="1"/>
  <c r="V89" i="157" s="1"/>
  <c r="V93" i="157" s="1"/>
  <c r="W89" i="157" s="1"/>
  <c r="W93" i="157" s="1"/>
  <c r="X89" i="157" s="1"/>
  <c r="X93" i="157" s="1"/>
  <c r="Y89" i="157" s="1"/>
  <c r="Y93" i="157" s="1"/>
  <c r="Z89" i="157" s="1"/>
  <c r="Z93" i="157" s="1"/>
  <c r="AA89" i="157" s="1"/>
  <c r="AA93" i="157" s="1"/>
  <c r="AB89" i="157" s="1"/>
  <c r="AB93" i="157" s="1"/>
  <c r="AC89" i="157" s="1"/>
  <c r="AC93" i="157" s="1"/>
  <c r="AD89" i="157" s="1"/>
  <c r="AD93" i="157" s="1"/>
  <c r="AE89" i="157" s="1"/>
  <c r="AE93" i="157" s="1"/>
  <c r="AF89" i="157" s="1"/>
  <c r="AF93" i="157" s="1"/>
  <c r="AG89" i="157" s="1"/>
  <c r="AG93" i="157" s="1"/>
  <c r="AH89" i="157" s="1"/>
  <c r="AH93" i="157" s="1"/>
  <c r="N80" i="120"/>
  <c r="N81" i="120" s="1"/>
  <c r="N93" i="120"/>
  <c r="O89" i="120" s="1"/>
  <c r="O93" i="120" s="1"/>
  <c r="P89" i="120" s="1"/>
  <c r="P93" i="120" s="1"/>
  <c r="Q89" i="120" s="1"/>
  <c r="Q93" i="120" s="1"/>
  <c r="R89" i="120" s="1"/>
  <c r="R93" i="120" s="1"/>
  <c r="S89" i="120" s="1"/>
  <c r="S93" i="120" s="1"/>
  <c r="T89" i="120" s="1"/>
  <c r="T93" i="120" s="1"/>
  <c r="U89" i="120" s="1"/>
  <c r="U93" i="120" s="1"/>
  <c r="V89" i="120" s="1"/>
  <c r="V93" i="120" s="1"/>
  <c r="W89" i="120" s="1"/>
  <c r="W93" i="120" s="1"/>
  <c r="X89" i="120" s="1"/>
  <c r="X93" i="120" s="1"/>
  <c r="Y89" i="120" s="1"/>
  <c r="Y93" i="120" s="1"/>
  <c r="Z89" i="120" s="1"/>
  <c r="Z93" i="120" s="1"/>
  <c r="AA89" i="120" s="1"/>
  <c r="AA93" i="120" s="1"/>
  <c r="AB89" i="120" s="1"/>
  <c r="AB93" i="120" s="1"/>
  <c r="AC89" i="120" s="1"/>
  <c r="AC93" i="120" s="1"/>
  <c r="AD89" i="120" s="1"/>
  <c r="AD93" i="120" s="1"/>
  <c r="AE89" i="120" s="1"/>
  <c r="AE93" i="120" s="1"/>
  <c r="AF89" i="120" s="1"/>
  <c r="AF93" i="120" s="1"/>
  <c r="AG89" i="120" s="1"/>
  <c r="AG93" i="120" s="1"/>
  <c r="AH89" i="120" s="1"/>
  <c r="AH93" i="120" s="1"/>
  <c r="N80" i="111"/>
  <c r="N81" i="111" s="1"/>
  <c r="N93" i="111"/>
  <c r="O89" i="111" s="1"/>
  <c r="O93" i="111" s="1"/>
  <c r="P89" i="111" s="1"/>
  <c r="P93" i="111" s="1"/>
  <c r="Q89" i="111" s="1"/>
  <c r="Q93" i="111" s="1"/>
  <c r="R89" i="111" s="1"/>
  <c r="R93" i="111" s="1"/>
  <c r="S89" i="111" s="1"/>
  <c r="S93" i="111" s="1"/>
  <c r="T89" i="111" s="1"/>
  <c r="T93" i="111" s="1"/>
  <c r="U89" i="111" s="1"/>
  <c r="U93" i="111" s="1"/>
  <c r="V89" i="111" s="1"/>
  <c r="V93" i="111" s="1"/>
  <c r="W89" i="111" s="1"/>
  <c r="W93" i="111" s="1"/>
  <c r="X89" i="111" s="1"/>
  <c r="X93" i="111" s="1"/>
  <c r="Y89" i="111" s="1"/>
  <c r="Y93" i="111" s="1"/>
  <c r="Z89" i="111" s="1"/>
  <c r="Z93" i="111" s="1"/>
  <c r="AA89" i="111" s="1"/>
  <c r="AA93" i="111" s="1"/>
  <c r="AB89" i="111" s="1"/>
  <c r="AB93" i="111" s="1"/>
  <c r="AC89" i="111" s="1"/>
  <c r="AC93" i="111" s="1"/>
  <c r="AD89" i="111" s="1"/>
  <c r="AD93" i="111" s="1"/>
  <c r="AE89" i="111" s="1"/>
  <c r="AE93" i="111" s="1"/>
  <c r="AF89" i="111" s="1"/>
  <c r="AF93" i="111" s="1"/>
  <c r="AG89" i="111" s="1"/>
  <c r="AG93" i="111" s="1"/>
  <c r="AH89" i="111" s="1"/>
  <c r="AH93" i="111" s="1"/>
  <c r="N80" i="96"/>
  <c r="N81" i="96" s="1"/>
  <c r="N93" i="96"/>
  <c r="O89" i="96" s="1"/>
  <c r="O93" i="96" s="1"/>
  <c r="P89" i="96" s="1"/>
  <c r="P93" i="96" s="1"/>
  <c r="Q89" i="96" s="1"/>
  <c r="Q93" i="96" s="1"/>
  <c r="R89" i="96" s="1"/>
  <c r="R93" i="96" s="1"/>
  <c r="S89" i="96" s="1"/>
  <c r="S93" i="96" s="1"/>
  <c r="T89" i="96" s="1"/>
  <c r="T93" i="96" s="1"/>
  <c r="U89" i="96" s="1"/>
  <c r="U93" i="96" s="1"/>
  <c r="V89" i="96" s="1"/>
  <c r="V93" i="96" s="1"/>
  <c r="W89" i="96" s="1"/>
  <c r="W93" i="96" s="1"/>
  <c r="X89" i="96" s="1"/>
  <c r="X93" i="96" s="1"/>
  <c r="Y89" i="96" s="1"/>
  <c r="Y93" i="96" s="1"/>
  <c r="Z89" i="96" s="1"/>
  <c r="Z93" i="96" s="1"/>
  <c r="AA89" i="96" s="1"/>
  <c r="AA93" i="96" s="1"/>
  <c r="AB89" i="96" s="1"/>
  <c r="AB93" i="96" s="1"/>
  <c r="AC89" i="96" s="1"/>
  <c r="AC93" i="96" s="1"/>
  <c r="AD89" i="96" s="1"/>
  <c r="AD93" i="96" s="1"/>
  <c r="AE89" i="96" s="1"/>
  <c r="AE93" i="96" s="1"/>
  <c r="AF89" i="96" s="1"/>
  <c r="AF93" i="96" s="1"/>
  <c r="AG89" i="96" s="1"/>
  <c r="AG93" i="96" s="1"/>
  <c r="AH89" i="96" s="1"/>
  <c r="AH93" i="96" s="1"/>
  <c r="N80" i="128"/>
  <c r="N81" i="128" s="1"/>
  <c r="N93" i="128"/>
  <c r="O89" i="128" s="1"/>
  <c r="N80" i="141"/>
  <c r="N81" i="141" s="1"/>
  <c r="N93" i="141"/>
  <c r="O89" i="141" s="1"/>
  <c r="N80" i="112"/>
  <c r="N81" i="112" s="1"/>
  <c r="N93" i="112"/>
  <c r="O89" i="112" s="1"/>
  <c r="N80" i="153"/>
  <c r="N81" i="153" s="1"/>
  <c r="N93" i="153"/>
  <c r="O89" i="153" s="1"/>
  <c r="N80" i="110"/>
  <c r="N81" i="110" s="1"/>
  <c r="N93" i="110"/>
  <c r="O89" i="110" s="1"/>
  <c r="N80" i="132"/>
  <c r="N81" i="132" s="1"/>
  <c r="N93" i="132"/>
  <c r="O89" i="132" s="1"/>
  <c r="O93" i="132" s="1"/>
  <c r="P89" i="132" s="1"/>
  <c r="P93" i="132" s="1"/>
  <c r="Q89" i="132" s="1"/>
  <c r="Q93" i="132" s="1"/>
  <c r="R89" i="132" s="1"/>
  <c r="R93" i="132" s="1"/>
  <c r="S89" i="132" s="1"/>
  <c r="S93" i="132" s="1"/>
  <c r="T89" i="132" s="1"/>
  <c r="T93" i="132" s="1"/>
  <c r="U89" i="132" s="1"/>
  <c r="U93" i="132" s="1"/>
  <c r="V89" i="132" s="1"/>
  <c r="V93" i="132" s="1"/>
  <c r="W89" i="132" s="1"/>
  <c r="W93" i="132" s="1"/>
  <c r="X89" i="132" s="1"/>
  <c r="X93" i="132" s="1"/>
  <c r="Y89" i="132" s="1"/>
  <c r="Y93" i="132" s="1"/>
  <c r="Z89" i="132" s="1"/>
  <c r="Z93" i="132" s="1"/>
  <c r="AA89" i="132" s="1"/>
  <c r="AA93" i="132" s="1"/>
  <c r="AB89" i="132" s="1"/>
  <c r="AB93" i="132" s="1"/>
  <c r="AC89" i="132" s="1"/>
  <c r="AC93" i="132" s="1"/>
  <c r="AD89" i="132" s="1"/>
  <c r="AD93" i="132" s="1"/>
  <c r="AE89" i="132" s="1"/>
  <c r="AE93" i="132" s="1"/>
  <c r="AF89" i="132" s="1"/>
  <c r="AF93" i="132" s="1"/>
  <c r="AG89" i="132" s="1"/>
  <c r="AG93" i="132" s="1"/>
  <c r="AH89" i="132" s="1"/>
  <c r="AH93" i="132" s="1"/>
  <c r="H32" i="19"/>
  <c r="P92" i="126" l="1"/>
  <c r="P92" i="139"/>
  <c r="P92" i="109"/>
  <c r="O80" i="151"/>
  <c r="O81" i="151" s="1"/>
  <c r="O93" i="151"/>
  <c r="P89" i="151" s="1"/>
  <c r="O80" i="163"/>
  <c r="O81" i="163" s="1"/>
  <c r="O93" i="163"/>
  <c r="P89" i="163" s="1"/>
  <c r="O80" i="102"/>
  <c r="O81" i="102" s="1"/>
  <c r="O93" i="102"/>
  <c r="P89" i="102" s="1"/>
  <c r="O80" i="149"/>
  <c r="O81" i="149" s="1"/>
  <c r="O93" i="149"/>
  <c r="P89" i="149" s="1"/>
  <c r="P92" i="124"/>
  <c r="P92" i="100"/>
  <c r="P92" i="161"/>
  <c r="O80" i="107"/>
  <c r="O81" i="107" s="1"/>
  <c r="O93" i="107"/>
  <c r="P89" i="107" s="1"/>
  <c r="O80" i="136"/>
  <c r="O81" i="136" s="1"/>
  <c r="O93" i="136"/>
  <c r="P89" i="136" s="1"/>
  <c r="O80" i="135"/>
  <c r="O81" i="135" s="1"/>
  <c r="O93" i="135"/>
  <c r="P89" i="135" s="1"/>
  <c r="P93" i="135" s="1"/>
  <c r="Q89" i="135" s="1"/>
  <c r="Q93" i="135" s="1"/>
  <c r="R89" i="135" s="1"/>
  <c r="R93" i="135" s="1"/>
  <c r="S89" i="135" s="1"/>
  <c r="S93" i="135" s="1"/>
  <c r="T89" i="135" s="1"/>
  <c r="T93" i="135" s="1"/>
  <c r="U89" i="135" s="1"/>
  <c r="U93" i="135" s="1"/>
  <c r="V89" i="135" s="1"/>
  <c r="V93" i="135" s="1"/>
  <c r="W89" i="135" s="1"/>
  <c r="W93" i="135" s="1"/>
  <c r="X89" i="135" s="1"/>
  <c r="X93" i="135" s="1"/>
  <c r="Y89" i="135" s="1"/>
  <c r="Y93" i="135" s="1"/>
  <c r="Z89" i="135" s="1"/>
  <c r="Z93" i="135" s="1"/>
  <c r="AA89" i="135" s="1"/>
  <c r="AA93" i="135" s="1"/>
  <c r="AB89" i="135" s="1"/>
  <c r="AB93" i="135" s="1"/>
  <c r="AC89" i="135" s="1"/>
  <c r="AC93" i="135" s="1"/>
  <c r="AD89" i="135" s="1"/>
  <c r="AD93" i="135" s="1"/>
  <c r="AE89" i="135" s="1"/>
  <c r="AE93" i="135" s="1"/>
  <c r="AF89" i="135" s="1"/>
  <c r="AF93" i="135" s="1"/>
  <c r="AG89" i="135" s="1"/>
  <c r="AG93" i="135" s="1"/>
  <c r="AH89" i="135" s="1"/>
  <c r="AH93" i="135" s="1"/>
  <c r="O80" i="148"/>
  <c r="O81" i="148" s="1"/>
  <c r="O93" i="148"/>
  <c r="P89" i="148" s="1"/>
  <c r="P93" i="148" s="1"/>
  <c r="Q89" i="148" s="1"/>
  <c r="Q93" i="148" s="1"/>
  <c r="R89" i="148" s="1"/>
  <c r="R93" i="148" s="1"/>
  <c r="S89" i="148" s="1"/>
  <c r="S93" i="148" s="1"/>
  <c r="T89" i="148" s="1"/>
  <c r="T93" i="148" s="1"/>
  <c r="U89" i="148" s="1"/>
  <c r="U93" i="148" s="1"/>
  <c r="V89" i="148" s="1"/>
  <c r="V93" i="148" s="1"/>
  <c r="W89" i="148" s="1"/>
  <c r="W93" i="148" s="1"/>
  <c r="X89" i="148" s="1"/>
  <c r="X93" i="148" s="1"/>
  <c r="Y89" i="148" s="1"/>
  <c r="Y93" i="148" s="1"/>
  <c r="Z89" i="148" s="1"/>
  <c r="Z93" i="148" s="1"/>
  <c r="AA89" i="148" s="1"/>
  <c r="AA93" i="148" s="1"/>
  <c r="AB89" i="148" s="1"/>
  <c r="AB93" i="148" s="1"/>
  <c r="AC89" i="148" s="1"/>
  <c r="AC93" i="148" s="1"/>
  <c r="AD89" i="148" s="1"/>
  <c r="AD93" i="148" s="1"/>
  <c r="AE89" i="148" s="1"/>
  <c r="AE93" i="148" s="1"/>
  <c r="AF89" i="148" s="1"/>
  <c r="AF93" i="148" s="1"/>
  <c r="AG89" i="148" s="1"/>
  <c r="AG93" i="148" s="1"/>
  <c r="AH89" i="148" s="1"/>
  <c r="AH93" i="148" s="1"/>
  <c r="O80" i="160"/>
  <c r="O81" i="160" s="1"/>
  <c r="O93" i="160"/>
  <c r="P89" i="160" s="1"/>
  <c r="P93" i="160" s="1"/>
  <c r="Q89" i="160" s="1"/>
  <c r="Q93" i="160" s="1"/>
  <c r="R89" i="160" s="1"/>
  <c r="R93" i="160" s="1"/>
  <c r="S89" i="160" s="1"/>
  <c r="S93" i="160" s="1"/>
  <c r="T89" i="160" s="1"/>
  <c r="T93" i="160" s="1"/>
  <c r="U89" i="160" s="1"/>
  <c r="U93" i="160" s="1"/>
  <c r="V89" i="160" s="1"/>
  <c r="V93" i="160" s="1"/>
  <c r="W89" i="160" s="1"/>
  <c r="W93" i="160" s="1"/>
  <c r="X89" i="160" s="1"/>
  <c r="X93" i="160" s="1"/>
  <c r="Y89" i="160" s="1"/>
  <c r="Y93" i="160" s="1"/>
  <c r="Z89" i="160" s="1"/>
  <c r="Z93" i="160" s="1"/>
  <c r="AA89" i="160" s="1"/>
  <c r="AA93" i="160" s="1"/>
  <c r="AB89" i="160" s="1"/>
  <c r="AB93" i="160" s="1"/>
  <c r="AC89" i="160" s="1"/>
  <c r="AC93" i="160" s="1"/>
  <c r="AD89" i="160" s="1"/>
  <c r="AD93" i="160" s="1"/>
  <c r="AE89" i="160" s="1"/>
  <c r="AE93" i="160" s="1"/>
  <c r="AF89" i="160" s="1"/>
  <c r="AF93" i="160" s="1"/>
  <c r="AG89" i="160" s="1"/>
  <c r="AG93" i="160" s="1"/>
  <c r="AH89" i="160" s="1"/>
  <c r="AH93" i="160" s="1"/>
  <c r="O80" i="121"/>
  <c r="O81" i="121" s="1"/>
  <c r="O93" i="121"/>
  <c r="P89" i="121" s="1"/>
  <c r="P93" i="121" s="1"/>
  <c r="Q89" i="121" s="1"/>
  <c r="Q93" i="121" s="1"/>
  <c r="R89" i="121" s="1"/>
  <c r="R93" i="121" s="1"/>
  <c r="S89" i="121" s="1"/>
  <c r="S93" i="121" s="1"/>
  <c r="T89" i="121" s="1"/>
  <c r="T93" i="121" s="1"/>
  <c r="U89" i="121" s="1"/>
  <c r="U93" i="121" s="1"/>
  <c r="V89" i="121" s="1"/>
  <c r="V93" i="121" s="1"/>
  <c r="W89" i="121" s="1"/>
  <c r="W93" i="121" s="1"/>
  <c r="X89" i="121" s="1"/>
  <c r="X93" i="121" s="1"/>
  <c r="Y89" i="121" s="1"/>
  <c r="Y93" i="121" s="1"/>
  <c r="Z89" i="121" s="1"/>
  <c r="Z93" i="121" s="1"/>
  <c r="AA89" i="121" s="1"/>
  <c r="AA93" i="121" s="1"/>
  <c r="AB89" i="121" s="1"/>
  <c r="AB93" i="121" s="1"/>
  <c r="AC89" i="121" s="1"/>
  <c r="AC93" i="121" s="1"/>
  <c r="AD89" i="121" s="1"/>
  <c r="AD93" i="121" s="1"/>
  <c r="AE89" i="121" s="1"/>
  <c r="AE93" i="121" s="1"/>
  <c r="AF89" i="121" s="1"/>
  <c r="AF93" i="121" s="1"/>
  <c r="AG89" i="121" s="1"/>
  <c r="AG93" i="121" s="1"/>
  <c r="AH89" i="121" s="1"/>
  <c r="AH93" i="121" s="1"/>
  <c r="O80" i="133"/>
  <c r="O81" i="133" s="1"/>
  <c r="O93" i="133"/>
  <c r="P89" i="133" s="1"/>
  <c r="P93" i="133" s="1"/>
  <c r="Q89" i="133" s="1"/>
  <c r="Q93" i="133" s="1"/>
  <c r="R89" i="133" s="1"/>
  <c r="R93" i="133" s="1"/>
  <c r="S89" i="133" s="1"/>
  <c r="S93" i="133" s="1"/>
  <c r="T89" i="133" s="1"/>
  <c r="T93" i="133" s="1"/>
  <c r="U89" i="133" s="1"/>
  <c r="U93" i="133" s="1"/>
  <c r="V89" i="133" s="1"/>
  <c r="V93" i="133" s="1"/>
  <c r="W89" i="133" s="1"/>
  <c r="W93" i="133" s="1"/>
  <c r="X89" i="133" s="1"/>
  <c r="X93" i="133" s="1"/>
  <c r="Y89" i="133" s="1"/>
  <c r="Y93" i="133" s="1"/>
  <c r="Z89" i="133" s="1"/>
  <c r="Z93" i="133" s="1"/>
  <c r="AA89" i="133" s="1"/>
  <c r="AA93" i="133" s="1"/>
  <c r="AB89" i="133" s="1"/>
  <c r="AB93" i="133" s="1"/>
  <c r="AC89" i="133" s="1"/>
  <c r="AC93" i="133" s="1"/>
  <c r="AD89" i="133" s="1"/>
  <c r="AD93" i="133" s="1"/>
  <c r="AE89" i="133" s="1"/>
  <c r="AE93" i="133" s="1"/>
  <c r="AF89" i="133" s="1"/>
  <c r="AF93" i="133" s="1"/>
  <c r="AG89" i="133" s="1"/>
  <c r="AG93" i="133" s="1"/>
  <c r="AH89" i="133" s="1"/>
  <c r="AH93" i="133" s="1"/>
  <c r="O80" i="158"/>
  <c r="O81" i="158" s="1"/>
  <c r="O93" i="158"/>
  <c r="P89" i="158" s="1"/>
  <c r="P93" i="158" s="1"/>
  <c r="Q89" i="158" s="1"/>
  <c r="Q93" i="158" s="1"/>
  <c r="R89" i="158" s="1"/>
  <c r="R93" i="158" s="1"/>
  <c r="S89" i="158" s="1"/>
  <c r="S93" i="158" s="1"/>
  <c r="T89" i="158" s="1"/>
  <c r="T93" i="158" s="1"/>
  <c r="U89" i="158" s="1"/>
  <c r="U93" i="158" s="1"/>
  <c r="V89" i="158" s="1"/>
  <c r="V93" i="158" s="1"/>
  <c r="W89" i="158" s="1"/>
  <c r="W93" i="158" s="1"/>
  <c r="X89" i="158" s="1"/>
  <c r="X93" i="158" s="1"/>
  <c r="Y89" i="158" s="1"/>
  <c r="Y93" i="158" s="1"/>
  <c r="Z89" i="158" s="1"/>
  <c r="Z93" i="158" s="1"/>
  <c r="AA89" i="158" s="1"/>
  <c r="AA93" i="158" s="1"/>
  <c r="AB89" i="158" s="1"/>
  <c r="AB93" i="158" s="1"/>
  <c r="AC89" i="158" s="1"/>
  <c r="AC93" i="158" s="1"/>
  <c r="AD89" i="158" s="1"/>
  <c r="AD93" i="158" s="1"/>
  <c r="AE89" i="158" s="1"/>
  <c r="AE93" i="158" s="1"/>
  <c r="AF89" i="158" s="1"/>
  <c r="AF93" i="158" s="1"/>
  <c r="AG89" i="158" s="1"/>
  <c r="AG93" i="158" s="1"/>
  <c r="AH89" i="158" s="1"/>
  <c r="AH93" i="158" s="1"/>
  <c r="O66" i="97"/>
  <c r="O91" i="97"/>
  <c r="O66" i="146"/>
  <c r="O91" i="146"/>
  <c r="O80" i="105"/>
  <c r="O81" i="105" s="1"/>
  <c r="O93" i="105"/>
  <c r="P89" i="105" s="1"/>
  <c r="P93" i="105" s="1"/>
  <c r="Q89" i="105" s="1"/>
  <c r="Q93" i="105" s="1"/>
  <c r="R89" i="105" s="1"/>
  <c r="R93" i="105" s="1"/>
  <c r="S89" i="105" s="1"/>
  <c r="S93" i="105" s="1"/>
  <c r="T89" i="105" s="1"/>
  <c r="T93" i="105" s="1"/>
  <c r="U89" i="105" s="1"/>
  <c r="U93" i="105" s="1"/>
  <c r="V89" i="105" s="1"/>
  <c r="V93" i="105" s="1"/>
  <c r="W89" i="105" s="1"/>
  <c r="W93" i="105" s="1"/>
  <c r="X89" i="105" s="1"/>
  <c r="X93" i="105" s="1"/>
  <c r="Y89" i="105" s="1"/>
  <c r="Y93" i="105" s="1"/>
  <c r="Z89" i="105" s="1"/>
  <c r="Z93" i="105" s="1"/>
  <c r="AA89" i="105" s="1"/>
  <c r="AA93" i="105" s="1"/>
  <c r="AB89" i="105" s="1"/>
  <c r="AB93" i="105" s="1"/>
  <c r="AC89" i="105" s="1"/>
  <c r="AC93" i="105" s="1"/>
  <c r="AD89" i="105" s="1"/>
  <c r="AD93" i="105" s="1"/>
  <c r="AE89" i="105" s="1"/>
  <c r="AE93" i="105" s="1"/>
  <c r="AF89" i="105" s="1"/>
  <c r="AF93" i="105" s="1"/>
  <c r="AG89" i="105" s="1"/>
  <c r="AG93" i="105" s="1"/>
  <c r="AH89" i="105" s="1"/>
  <c r="AH93" i="105" s="1"/>
  <c r="O66" i="130"/>
  <c r="O91" i="130"/>
  <c r="O66" i="118"/>
  <c r="O91" i="118"/>
  <c r="O66" i="155"/>
  <c r="O91" i="155"/>
  <c r="O66" i="143"/>
  <c r="O91" i="143"/>
  <c r="O92" i="112"/>
  <c r="O66" i="95"/>
  <c r="O91" i="95"/>
  <c r="O92" i="144"/>
  <c r="O92" i="156"/>
  <c r="O66" i="119"/>
  <c r="O91" i="119"/>
  <c r="O92" i="114"/>
  <c r="O92" i="131"/>
  <c r="O92" i="104"/>
  <c r="O92" i="129"/>
  <c r="O66" i="154"/>
  <c r="O91" i="154"/>
  <c r="O66" i="117"/>
  <c r="O91" i="117"/>
  <c r="O92" i="142"/>
  <c r="O66" i="116"/>
  <c r="O91" i="116"/>
  <c r="O92" i="153"/>
  <c r="O92" i="141"/>
  <c r="O92" i="110"/>
  <c r="O92" i="128"/>
  <c r="O66" i="92"/>
  <c r="O91" i="92"/>
  <c r="D6" i="14"/>
  <c r="P92" i="102" l="1"/>
  <c r="P92" i="151"/>
  <c r="P66" i="139"/>
  <c r="P91" i="139"/>
  <c r="P92" i="163"/>
  <c r="P66" i="109"/>
  <c r="P91" i="109"/>
  <c r="P66" i="126"/>
  <c r="P91" i="126"/>
  <c r="P92" i="136"/>
  <c r="P66" i="161"/>
  <c r="P91" i="161"/>
  <c r="P66" i="124"/>
  <c r="P91" i="124"/>
  <c r="P92" i="107"/>
  <c r="P66" i="100"/>
  <c r="P91" i="100"/>
  <c r="P92" i="149"/>
  <c r="O80" i="97"/>
  <c r="O81" i="97" s="1"/>
  <c r="O93" i="97"/>
  <c r="P89" i="97" s="1"/>
  <c r="P93" i="97" s="1"/>
  <c r="Q89" i="97" s="1"/>
  <c r="Q93" i="97" s="1"/>
  <c r="R89" i="97" s="1"/>
  <c r="R93" i="97" s="1"/>
  <c r="S89" i="97" s="1"/>
  <c r="S93" i="97" s="1"/>
  <c r="T89" i="97" s="1"/>
  <c r="T93" i="97" s="1"/>
  <c r="U89" i="97" s="1"/>
  <c r="U93" i="97" s="1"/>
  <c r="V89" i="97" s="1"/>
  <c r="V93" i="97" s="1"/>
  <c r="W89" i="97" s="1"/>
  <c r="W93" i="97" s="1"/>
  <c r="X89" i="97" s="1"/>
  <c r="X93" i="97" s="1"/>
  <c r="Y89" i="97" s="1"/>
  <c r="Y93" i="97" s="1"/>
  <c r="Z89" i="97" s="1"/>
  <c r="Z93" i="97" s="1"/>
  <c r="AA89" i="97" s="1"/>
  <c r="AA93" i="97" s="1"/>
  <c r="AB89" i="97" s="1"/>
  <c r="AB93" i="97" s="1"/>
  <c r="AC89" i="97" s="1"/>
  <c r="AC93" i="97" s="1"/>
  <c r="AD89" i="97" s="1"/>
  <c r="AD93" i="97" s="1"/>
  <c r="AE89" i="97" s="1"/>
  <c r="AE93" i="97" s="1"/>
  <c r="AF89" i="97" s="1"/>
  <c r="AF93" i="97" s="1"/>
  <c r="AG89" i="97" s="1"/>
  <c r="AG93" i="97" s="1"/>
  <c r="AH89" i="97" s="1"/>
  <c r="AH93" i="97" s="1"/>
  <c r="O80" i="146"/>
  <c r="O81" i="146" s="1"/>
  <c r="O93" i="146"/>
  <c r="P89" i="146" s="1"/>
  <c r="P93" i="146" s="1"/>
  <c r="Q89" i="146" s="1"/>
  <c r="Q93" i="146" s="1"/>
  <c r="R89" i="146" s="1"/>
  <c r="R93" i="146" s="1"/>
  <c r="S89" i="146" s="1"/>
  <c r="S93" i="146" s="1"/>
  <c r="T89" i="146" s="1"/>
  <c r="T93" i="146" s="1"/>
  <c r="U89" i="146" s="1"/>
  <c r="U93" i="146" s="1"/>
  <c r="V89" i="146" s="1"/>
  <c r="V93" i="146" s="1"/>
  <c r="W89" i="146" s="1"/>
  <c r="W93" i="146" s="1"/>
  <c r="X89" i="146" s="1"/>
  <c r="X93" i="146" s="1"/>
  <c r="Y89" i="146" s="1"/>
  <c r="Y93" i="146" s="1"/>
  <c r="Z89" i="146" s="1"/>
  <c r="Z93" i="146" s="1"/>
  <c r="AA89" i="146" s="1"/>
  <c r="AA93" i="146" s="1"/>
  <c r="AB89" i="146" s="1"/>
  <c r="AB93" i="146" s="1"/>
  <c r="AC89" i="146" s="1"/>
  <c r="AC93" i="146" s="1"/>
  <c r="AD89" i="146" s="1"/>
  <c r="AD93" i="146" s="1"/>
  <c r="AE89" i="146" s="1"/>
  <c r="AE93" i="146" s="1"/>
  <c r="AF89" i="146" s="1"/>
  <c r="AF93" i="146" s="1"/>
  <c r="AG89" i="146" s="1"/>
  <c r="AG93" i="146" s="1"/>
  <c r="AH89" i="146" s="1"/>
  <c r="AH93" i="146" s="1"/>
  <c r="O80" i="143"/>
  <c r="O81" i="143" s="1"/>
  <c r="O93" i="143"/>
  <c r="P89" i="143" s="1"/>
  <c r="O80" i="118"/>
  <c r="O81" i="118" s="1"/>
  <c r="O93" i="118"/>
  <c r="P89" i="118" s="1"/>
  <c r="O66" i="112"/>
  <c r="O91" i="112"/>
  <c r="O80" i="155"/>
  <c r="O81" i="155" s="1"/>
  <c r="O93" i="155"/>
  <c r="P89" i="155" s="1"/>
  <c r="O80" i="130"/>
  <c r="O81" i="130" s="1"/>
  <c r="O93" i="130"/>
  <c r="P89" i="130" s="1"/>
  <c r="O66" i="131"/>
  <c r="O91" i="131"/>
  <c r="O80" i="119"/>
  <c r="O81" i="119" s="1"/>
  <c r="O93" i="119"/>
  <c r="P89" i="119" s="1"/>
  <c r="P93" i="119" s="1"/>
  <c r="Q89" i="119" s="1"/>
  <c r="Q93" i="119" s="1"/>
  <c r="R89" i="119" s="1"/>
  <c r="R93" i="119" s="1"/>
  <c r="S89" i="119" s="1"/>
  <c r="S93" i="119" s="1"/>
  <c r="T89" i="119" s="1"/>
  <c r="T93" i="119" s="1"/>
  <c r="U89" i="119" s="1"/>
  <c r="U93" i="119" s="1"/>
  <c r="V89" i="119" s="1"/>
  <c r="V93" i="119" s="1"/>
  <c r="W89" i="119" s="1"/>
  <c r="W93" i="119" s="1"/>
  <c r="X89" i="119" s="1"/>
  <c r="X93" i="119" s="1"/>
  <c r="Y89" i="119" s="1"/>
  <c r="Y93" i="119" s="1"/>
  <c r="Z89" i="119" s="1"/>
  <c r="Z93" i="119" s="1"/>
  <c r="AA89" i="119" s="1"/>
  <c r="AA93" i="119" s="1"/>
  <c r="AB89" i="119" s="1"/>
  <c r="AB93" i="119" s="1"/>
  <c r="AC89" i="119" s="1"/>
  <c r="AC93" i="119" s="1"/>
  <c r="AD89" i="119" s="1"/>
  <c r="AD93" i="119" s="1"/>
  <c r="AE89" i="119" s="1"/>
  <c r="AE93" i="119" s="1"/>
  <c r="AF89" i="119" s="1"/>
  <c r="AF93" i="119" s="1"/>
  <c r="AG89" i="119" s="1"/>
  <c r="AG93" i="119" s="1"/>
  <c r="AH89" i="119" s="1"/>
  <c r="AH93" i="119" s="1"/>
  <c r="O66" i="144"/>
  <c r="O91" i="144"/>
  <c r="O80" i="95"/>
  <c r="O81" i="95" s="1"/>
  <c r="O93" i="95"/>
  <c r="P89" i="95" s="1"/>
  <c r="P93" i="95" s="1"/>
  <c r="Q89" i="95" s="1"/>
  <c r="Q93" i="95" s="1"/>
  <c r="R89" i="95" s="1"/>
  <c r="R93" i="95" s="1"/>
  <c r="S89" i="95" s="1"/>
  <c r="S93" i="95" s="1"/>
  <c r="T89" i="95" s="1"/>
  <c r="T93" i="95" s="1"/>
  <c r="U89" i="95" s="1"/>
  <c r="U93" i="95" s="1"/>
  <c r="V89" i="95" s="1"/>
  <c r="V93" i="95" s="1"/>
  <c r="W89" i="95" s="1"/>
  <c r="W93" i="95" s="1"/>
  <c r="X89" i="95" s="1"/>
  <c r="X93" i="95" s="1"/>
  <c r="Y89" i="95" s="1"/>
  <c r="Y93" i="95" s="1"/>
  <c r="Z89" i="95" s="1"/>
  <c r="Z93" i="95" s="1"/>
  <c r="AA89" i="95" s="1"/>
  <c r="AA93" i="95" s="1"/>
  <c r="AB89" i="95" s="1"/>
  <c r="AB93" i="95" s="1"/>
  <c r="AC89" i="95" s="1"/>
  <c r="AC93" i="95" s="1"/>
  <c r="AD89" i="95" s="1"/>
  <c r="AD93" i="95" s="1"/>
  <c r="AE89" i="95" s="1"/>
  <c r="AE93" i="95" s="1"/>
  <c r="AF89" i="95" s="1"/>
  <c r="AF93" i="95" s="1"/>
  <c r="AG89" i="95" s="1"/>
  <c r="AG93" i="95" s="1"/>
  <c r="AH89" i="95" s="1"/>
  <c r="AH93" i="95" s="1"/>
  <c r="O66" i="114"/>
  <c r="O91" i="114"/>
  <c r="O66" i="156"/>
  <c r="O91" i="156"/>
  <c r="O80" i="117"/>
  <c r="O81" i="117" s="1"/>
  <c r="O93" i="117"/>
  <c r="P89" i="117" s="1"/>
  <c r="P93" i="117" s="1"/>
  <c r="Q89" i="117" s="1"/>
  <c r="Q93" i="117" s="1"/>
  <c r="R89" i="117" s="1"/>
  <c r="R93" i="117" s="1"/>
  <c r="S89" i="117" s="1"/>
  <c r="S93" i="117" s="1"/>
  <c r="T89" i="117" s="1"/>
  <c r="T93" i="117" s="1"/>
  <c r="U89" i="117" s="1"/>
  <c r="U93" i="117" s="1"/>
  <c r="V89" i="117" s="1"/>
  <c r="V93" i="117" s="1"/>
  <c r="W89" i="117" s="1"/>
  <c r="W93" i="117" s="1"/>
  <c r="X89" i="117" s="1"/>
  <c r="X93" i="117" s="1"/>
  <c r="Y89" i="117" s="1"/>
  <c r="Y93" i="117" s="1"/>
  <c r="Z89" i="117" s="1"/>
  <c r="Z93" i="117" s="1"/>
  <c r="AA89" i="117" s="1"/>
  <c r="AA93" i="117" s="1"/>
  <c r="AB89" i="117" s="1"/>
  <c r="AB93" i="117" s="1"/>
  <c r="AC89" i="117" s="1"/>
  <c r="AC93" i="117" s="1"/>
  <c r="AD89" i="117" s="1"/>
  <c r="AD93" i="117" s="1"/>
  <c r="AE89" i="117" s="1"/>
  <c r="AE93" i="117" s="1"/>
  <c r="AF89" i="117" s="1"/>
  <c r="AF93" i="117" s="1"/>
  <c r="AG89" i="117" s="1"/>
  <c r="AG93" i="117" s="1"/>
  <c r="AH89" i="117" s="1"/>
  <c r="AH93" i="117" s="1"/>
  <c r="O66" i="129"/>
  <c r="O91" i="129"/>
  <c r="O66" i="142"/>
  <c r="O91" i="142"/>
  <c r="O80" i="154"/>
  <c r="O81" i="154" s="1"/>
  <c r="O93" i="154"/>
  <c r="P89" i="154" s="1"/>
  <c r="P93" i="154" s="1"/>
  <c r="Q89" i="154" s="1"/>
  <c r="Q93" i="154" s="1"/>
  <c r="R89" i="154" s="1"/>
  <c r="R93" i="154" s="1"/>
  <c r="S89" i="154" s="1"/>
  <c r="S93" i="154" s="1"/>
  <c r="T89" i="154" s="1"/>
  <c r="T93" i="154" s="1"/>
  <c r="U89" i="154" s="1"/>
  <c r="U93" i="154" s="1"/>
  <c r="V89" i="154" s="1"/>
  <c r="V93" i="154" s="1"/>
  <c r="W89" i="154" s="1"/>
  <c r="W93" i="154" s="1"/>
  <c r="X89" i="154" s="1"/>
  <c r="X93" i="154" s="1"/>
  <c r="Y89" i="154" s="1"/>
  <c r="Y93" i="154" s="1"/>
  <c r="Z89" i="154" s="1"/>
  <c r="Z93" i="154" s="1"/>
  <c r="AA89" i="154" s="1"/>
  <c r="AA93" i="154" s="1"/>
  <c r="AB89" i="154" s="1"/>
  <c r="AB93" i="154" s="1"/>
  <c r="AC89" i="154" s="1"/>
  <c r="AC93" i="154" s="1"/>
  <c r="AD89" i="154" s="1"/>
  <c r="AD93" i="154" s="1"/>
  <c r="AE89" i="154" s="1"/>
  <c r="AE93" i="154" s="1"/>
  <c r="AF89" i="154" s="1"/>
  <c r="AF93" i="154" s="1"/>
  <c r="AG89" i="154" s="1"/>
  <c r="AG93" i="154" s="1"/>
  <c r="AH89" i="154" s="1"/>
  <c r="AH93" i="154" s="1"/>
  <c r="O66" i="104"/>
  <c r="O91" i="104"/>
  <c r="O80" i="92"/>
  <c r="O81" i="92" s="1"/>
  <c r="O93" i="92"/>
  <c r="P89" i="92" s="1"/>
  <c r="O66" i="153"/>
  <c r="O91" i="153"/>
  <c r="O66" i="110"/>
  <c r="O91" i="110"/>
  <c r="O80" i="116"/>
  <c r="O81" i="116" s="1"/>
  <c r="O93" i="116"/>
  <c r="P89" i="116" s="1"/>
  <c r="O66" i="128"/>
  <c r="O91" i="128"/>
  <c r="O66" i="141"/>
  <c r="O91" i="141"/>
  <c r="O66" i="89"/>
  <c r="P66" i="89"/>
  <c r="P91" i="89"/>
  <c r="Q66" i="89"/>
  <c r="R66" i="89"/>
  <c r="R91" i="89"/>
  <c r="S66" i="89"/>
  <c r="T66" i="89"/>
  <c r="T91" i="89"/>
  <c r="U66" i="89"/>
  <c r="V66" i="89"/>
  <c r="V91" i="89"/>
  <c r="W66" i="89"/>
  <c r="X66" i="89"/>
  <c r="Y66" i="89"/>
  <c r="Z66" i="89"/>
  <c r="AA66" i="89"/>
  <c r="AA91" i="89"/>
  <c r="AB66" i="89"/>
  <c r="AB91" i="89"/>
  <c r="AC66" i="89"/>
  <c r="AC91" i="89"/>
  <c r="AD66" i="89"/>
  <c r="AD91" i="89"/>
  <c r="AE66" i="89"/>
  <c r="AE91" i="89"/>
  <c r="AF66" i="89"/>
  <c r="AF91" i="89"/>
  <c r="AG66" i="89"/>
  <c r="AG91" i="89"/>
  <c r="P80" i="126" l="1"/>
  <c r="P81" i="126" s="1"/>
  <c r="P93" i="126"/>
  <c r="Q89" i="126" s="1"/>
  <c r="Q93" i="126" s="1"/>
  <c r="R89" i="126" s="1"/>
  <c r="R93" i="126" s="1"/>
  <c r="S89" i="126" s="1"/>
  <c r="S93" i="126" s="1"/>
  <c r="T89" i="126" s="1"/>
  <c r="T93" i="126" s="1"/>
  <c r="U89" i="126" s="1"/>
  <c r="U93" i="126" s="1"/>
  <c r="V89" i="126" s="1"/>
  <c r="V93" i="126" s="1"/>
  <c r="W89" i="126" s="1"/>
  <c r="W93" i="126" s="1"/>
  <c r="X89" i="126" s="1"/>
  <c r="X93" i="126" s="1"/>
  <c r="Y89" i="126" s="1"/>
  <c r="Y93" i="126" s="1"/>
  <c r="Z89" i="126" s="1"/>
  <c r="Z93" i="126" s="1"/>
  <c r="AA89" i="126" s="1"/>
  <c r="AA93" i="126" s="1"/>
  <c r="AB89" i="126" s="1"/>
  <c r="AB93" i="126" s="1"/>
  <c r="AC89" i="126" s="1"/>
  <c r="AC93" i="126" s="1"/>
  <c r="AD89" i="126" s="1"/>
  <c r="AD93" i="126" s="1"/>
  <c r="AE89" i="126" s="1"/>
  <c r="AE93" i="126" s="1"/>
  <c r="AF89" i="126" s="1"/>
  <c r="AF93" i="126" s="1"/>
  <c r="AG89" i="126" s="1"/>
  <c r="AG93" i="126" s="1"/>
  <c r="AH89" i="126" s="1"/>
  <c r="AH93" i="126" s="1"/>
  <c r="P66" i="163"/>
  <c r="P91" i="163"/>
  <c r="P66" i="151"/>
  <c r="P91" i="151"/>
  <c r="P80" i="109"/>
  <c r="P81" i="109" s="1"/>
  <c r="P93" i="109"/>
  <c r="Q89" i="109" s="1"/>
  <c r="Q93" i="109" s="1"/>
  <c r="R89" i="109" s="1"/>
  <c r="R93" i="109" s="1"/>
  <c r="S89" i="109" s="1"/>
  <c r="S93" i="109" s="1"/>
  <c r="T89" i="109" s="1"/>
  <c r="T93" i="109" s="1"/>
  <c r="U89" i="109" s="1"/>
  <c r="U93" i="109" s="1"/>
  <c r="V89" i="109" s="1"/>
  <c r="V93" i="109" s="1"/>
  <c r="W89" i="109" s="1"/>
  <c r="W93" i="109" s="1"/>
  <c r="X89" i="109" s="1"/>
  <c r="X93" i="109" s="1"/>
  <c r="Y89" i="109" s="1"/>
  <c r="Y93" i="109" s="1"/>
  <c r="Z89" i="109" s="1"/>
  <c r="Z93" i="109" s="1"/>
  <c r="AA89" i="109" s="1"/>
  <c r="AA93" i="109" s="1"/>
  <c r="AB89" i="109" s="1"/>
  <c r="AB93" i="109" s="1"/>
  <c r="AC89" i="109" s="1"/>
  <c r="AC93" i="109" s="1"/>
  <c r="AD89" i="109" s="1"/>
  <c r="AD93" i="109" s="1"/>
  <c r="AE89" i="109" s="1"/>
  <c r="AE93" i="109" s="1"/>
  <c r="AF89" i="109" s="1"/>
  <c r="AF93" i="109" s="1"/>
  <c r="AG89" i="109" s="1"/>
  <c r="AG93" i="109" s="1"/>
  <c r="AH89" i="109" s="1"/>
  <c r="AH93" i="109" s="1"/>
  <c r="P80" i="139"/>
  <c r="P81" i="139" s="1"/>
  <c r="P93" i="139"/>
  <c r="Q89" i="139" s="1"/>
  <c r="Q93" i="139" s="1"/>
  <c r="R89" i="139" s="1"/>
  <c r="R93" i="139" s="1"/>
  <c r="S89" i="139" s="1"/>
  <c r="S93" i="139" s="1"/>
  <c r="T89" i="139" s="1"/>
  <c r="T93" i="139" s="1"/>
  <c r="U89" i="139" s="1"/>
  <c r="U93" i="139" s="1"/>
  <c r="V89" i="139" s="1"/>
  <c r="V93" i="139" s="1"/>
  <c r="W89" i="139" s="1"/>
  <c r="W93" i="139" s="1"/>
  <c r="X89" i="139" s="1"/>
  <c r="X93" i="139" s="1"/>
  <c r="Y89" i="139" s="1"/>
  <c r="Y93" i="139" s="1"/>
  <c r="Z89" i="139" s="1"/>
  <c r="Z93" i="139" s="1"/>
  <c r="AA89" i="139" s="1"/>
  <c r="AA93" i="139" s="1"/>
  <c r="AB89" i="139" s="1"/>
  <c r="AB93" i="139" s="1"/>
  <c r="AC89" i="139" s="1"/>
  <c r="AC93" i="139" s="1"/>
  <c r="AD89" i="139" s="1"/>
  <c r="AD93" i="139" s="1"/>
  <c r="AE89" i="139" s="1"/>
  <c r="AE93" i="139" s="1"/>
  <c r="AF89" i="139" s="1"/>
  <c r="AF93" i="139" s="1"/>
  <c r="AG89" i="139" s="1"/>
  <c r="AG93" i="139" s="1"/>
  <c r="AH89" i="139" s="1"/>
  <c r="AH93" i="139" s="1"/>
  <c r="P66" i="102"/>
  <c r="P91" i="102"/>
  <c r="P66" i="149"/>
  <c r="P91" i="149"/>
  <c r="P66" i="107"/>
  <c r="P91" i="107"/>
  <c r="P80" i="161"/>
  <c r="P81" i="161" s="1"/>
  <c r="P93" i="161"/>
  <c r="Q89" i="161" s="1"/>
  <c r="P80" i="100"/>
  <c r="P81" i="100" s="1"/>
  <c r="P93" i="100"/>
  <c r="Q89" i="100" s="1"/>
  <c r="P80" i="124"/>
  <c r="P81" i="124" s="1"/>
  <c r="P93" i="124"/>
  <c r="Q89" i="124" s="1"/>
  <c r="P66" i="136"/>
  <c r="P91" i="136"/>
  <c r="P92" i="155"/>
  <c r="P92" i="118"/>
  <c r="P92" i="130"/>
  <c r="O80" i="112"/>
  <c r="O81" i="112" s="1"/>
  <c r="O93" i="112"/>
  <c r="P89" i="112" s="1"/>
  <c r="P92" i="143"/>
  <c r="O80" i="156"/>
  <c r="O81" i="156" s="1"/>
  <c r="O93" i="156"/>
  <c r="P89" i="156" s="1"/>
  <c r="P93" i="156" s="1"/>
  <c r="Q89" i="156" s="1"/>
  <c r="Q93" i="156" s="1"/>
  <c r="R89" i="156" s="1"/>
  <c r="R93" i="156" s="1"/>
  <c r="S89" i="156" s="1"/>
  <c r="S93" i="156" s="1"/>
  <c r="T89" i="156" s="1"/>
  <c r="T93" i="156" s="1"/>
  <c r="U89" i="156" s="1"/>
  <c r="U93" i="156" s="1"/>
  <c r="V89" i="156" s="1"/>
  <c r="V93" i="156" s="1"/>
  <c r="W89" i="156" s="1"/>
  <c r="W93" i="156" s="1"/>
  <c r="X89" i="156" s="1"/>
  <c r="X93" i="156" s="1"/>
  <c r="Y89" i="156" s="1"/>
  <c r="Y93" i="156" s="1"/>
  <c r="Z89" i="156" s="1"/>
  <c r="Z93" i="156" s="1"/>
  <c r="AA89" i="156" s="1"/>
  <c r="AA93" i="156" s="1"/>
  <c r="AB89" i="156" s="1"/>
  <c r="AB93" i="156" s="1"/>
  <c r="AC89" i="156" s="1"/>
  <c r="AC93" i="156" s="1"/>
  <c r="AD89" i="156" s="1"/>
  <c r="AD93" i="156" s="1"/>
  <c r="AE89" i="156" s="1"/>
  <c r="AE93" i="156" s="1"/>
  <c r="AF89" i="156" s="1"/>
  <c r="AF93" i="156" s="1"/>
  <c r="AG89" i="156" s="1"/>
  <c r="AG93" i="156" s="1"/>
  <c r="AH89" i="156" s="1"/>
  <c r="AH93" i="156" s="1"/>
  <c r="O80" i="114"/>
  <c r="O81" i="114" s="1"/>
  <c r="O93" i="114"/>
  <c r="P89" i="114" s="1"/>
  <c r="P93" i="114" s="1"/>
  <c r="Q89" i="114" s="1"/>
  <c r="Q93" i="114" s="1"/>
  <c r="R89" i="114" s="1"/>
  <c r="R93" i="114" s="1"/>
  <c r="S89" i="114" s="1"/>
  <c r="S93" i="114" s="1"/>
  <c r="T89" i="114" s="1"/>
  <c r="T93" i="114" s="1"/>
  <c r="U89" i="114" s="1"/>
  <c r="U93" i="114" s="1"/>
  <c r="V89" i="114" s="1"/>
  <c r="V93" i="114" s="1"/>
  <c r="W89" i="114" s="1"/>
  <c r="W93" i="114" s="1"/>
  <c r="X89" i="114" s="1"/>
  <c r="X93" i="114" s="1"/>
  <c r="Y89" i="114" s="1"/>
  <c r="Y93" i="114" s="1"/>
  <c r="Z89" i="114" s="1"/>
  <c r="Z93" i="114" s="1"/>
  <c r="AA89" i="114" s="1"/>
  <c r="AA93" i="114" s="1"/>
  <c r="AB89" i="114" s="1"/>
  <c r="AB93" i="114" s="1"/>
  <c r="AC89" i="114" s="1"/>
  <c r="AC93" i="114" s="1"/>
  <c r="AD89" i="114" s="1"/>
  <c r="AD93" i="114" s="1"/>
  <c r="AE89" i="114" s="1"/>
  <c r="AE93" i="114" s="1"/>
  <c r="AF89" i="114" s="1"/>
  <c r="AF93" i="114" s="1"/>
  <c r="AG89" i="114" s="1"/>
  <c r="AG93" i="114" s="1"/>
  <c r="AH89" i="114" s="1"/>
  <c r="AH93" i="114" s="1"/>
  <c r="O80" i="144"/>
  <c r="O81" i="144" s="1"/>
  <c r="O93" i="144"/>
  <c r="P89" i="144" s="1"/>
  <c r="P93" i="144" s="1"/>
  <c r="Q89" i="144" s="1"/>
  <c r="Q93" i="144" s="1"/>
  <c r="R89" i="144" s="1"/>
  <c r="R93" i="144" s="1"/>
  <c r="S89" i="144" s="1"/>
  <c r="S93" i="144" s="1"/>
  <c r="T89" i="144" s="1"/>
  <c r="T93" i="144" s="1"/>
  <c r="U89" i="144" s="1"/>
  <c r="U93" i="144" s="1"/>
  <c r="V89" i="144" s="1"/>
  <c r="V93" i="144" s="1"/>
  <c r="W89" i="144" s="1"/>
  <c r="W93" i="144" s="1"/>
  <c r="X89" i="144" s="1"/>
  <c r="X93" i="144" s="1"/>
  <c r="Y89" i="144" s="1"/>
  <c r="Y93" i="144" s="1"/>
  <c r="Z89" i="144" s="1"/>
  <c r="Z93" i="144" s="1"/>
  <c r="AA89" i="144" s="1"/>
  <c r="AA93" i="144" s="1"/>
  <c r="AB89" i="144" s="1"/>
  <c r="AB93" i="144" s="1"/>
  <c r="AC89" i="144" s="1"/>
  <c r="AC93" i="144" s="1"/>
  <c r="AD89" i="144" s="1"/>
  <c r="AD93" i="144" s="1"/>
  <c r="AE89" i="144" s="1"/>
  <c r="AE93" i="144" s="1"/>
  <c r="AF89" i="144" s="1"/>
  <c r="AF93" i="144" s="1"/>
  <c r="AG89" i="144" s="1"/>
  <c r="AG93" i="144" s="1"/>
  <c r="AH89" i="144" s="1"/>
  <c r="AH93" i="144" s="1"/>
  <c r="O80" i="131"/>
  <c r="O81" i="131" s="1"/>
  <c r="O93" i="131"/>
  <c r="P89" i="131" s="1"/>
  <c r="P93" i="131" s="1"/>
  <c r="Q89" i="131" s="1"/>
  <c r="Q93" i="131" s="1"/>
  <c r="R89" i="131" s="1"/>
  <c r="R93" i="131" s="1"/>
  <c r="S89" i="131" s="1"/>
  <c r="S93" i="131" s="1"/>
  <c r="T89" i="131" s="1"/>
  <c r="T93" i="131" s="1"/>
  <c r="U89" i="131" s="1"/>
  <c r="U93" i="131" s="1"/>
  <c r="V89" i="131" s="1"/>
  <c r="V93" i="131" s="1"/>
  <c r="W89" i="131" s="1"/>
  <c r="W93" i="131" s="1"/>
  <c r="X89" i="131" s="1"/>
  <c r="X93" i="131" s="1"/>
  <c r="Y89" i="131" s="1"/>
  <c r="Y93" i="131" s="1"/>
  <c r="Z89" i="131" s="1"/>
  <c r="Z93" i="131" s="1"/>
  <c r="AA89" i="131" s="1"/>
  <c r="AA93" i="131" s="1"/>
  <c r="AB89" i="131" s="1"/>
  <c r="AB93" i="131" s="1"/>
  <c r="AC89" i="131" s="1"/>
  <c r="AC93" i="131" s="1"/>
  <c r="AD89" i="131" s="1"/>
  <c r="AD93" i="131" s="1"/>
  <c r="AE89" i="131" s="1"/>
  <c r="AE93" i="131" s="1"/>
  <c r="AF89" i="131" s="1"/>
  <c r="AF93" i="131" s="1"/>
  <c r="AG89" i="131" s="1"/>
  <c r="AG93" i="131" s="1"/>
  <c r="AH89" i="131" s="1"/>
  <c r="AH93" i="131" s="1"/>
  <c r="O80" i="129"/>
  <c r="O81" i="129" s="1"/>
  <c r="O93" i="129"/>
  <c r="P89" i="129" s="1"/>
  <c r="P93" i="129" s="1"/>
  <c r="Q89" i="129" s="1"/>
  <c r="Q93" i="129" s="1"/>
  <c r="R89" i="129" s="1"/>
  <c r="R93" i="129" s="1"/>
  <c r="S89" i="129" s="1"/>
  <c r="S93" i="129" s="1"/>
  <c r="T89" i="129" s="1"/>
  <c r="T93" i="129" s="1"/>
  <c r="U89" i="129" s="1"/>
  <c r="U93" i="129" s="1"/>
  <c r="V89" i="129" s="1"/>
  <c r="V93" i="129" s="1"/>
  <c r="W89" i="129" s="1"/>
  <c r="W93" i="129" s="1"/>
  <c r="X89" i="129" s="1"/>
  <c r="X93" i="129" s="1"/>
  <c r="Y89" i="129" s="1"/>
  <c r="Y93" i="129" s="1"/>
  <c r="Z89" i="129" s="1"/>
  <c r="Z93" i="129" s="1"/>
  <c r="AA89" i="129" s="1"/>
  <c r="AA93" i="129" s="1"/>
  <c r="AB89" i="129" s="1"/>
  <c r="AB93" i="129" s="1"/>
  <c r="AC89" i="129" s="1"/>
  <c r="AC93" i="129" s="1"/>
  <c r="AD89" i="129" s="1"/>
  <c r="AD93" i="129" s="1"/>
  <c r="AE89" i="129" s="1"/>
  <c r="AE93" i="129" s="1"/>
  <c r="AF89" i="129" s="1"/>
  <c r="AF93" i="129" s="1"/>
  <c r="AG89" i="129" s="1"/>
  <c r="AG93" i="129" s="1"/>
  <c r="AH89" i="129" s="1"/>
  <c r="AH93" i="129" s="1"/>
  <c r="O80" i="104"/>
  <c r="O81" i="104" s="1"/>
  <c r="O93" i="104"/>
  <c r="P89" i="104" s="1"/>
  <c r="P93" i="104" s="1"/>
  <c r="Q89" i="104" s="1"/>
  <c r="Q93" i="104" s="1"/>
  <c r="R89" i="104" s="1"/>
  <c r="R93" i="104" s="1"/>
  <c r="S89" i="104" s="1"/>
  <c r="S93" i="104" s="1"/>
  <c r="T89" i="104" s="1"/>
  <c r="T93" i="104" s="1"/>
  <c r="U89" i="104" s="1"/>
  <c r="U93" i="104" s="1"/>
  <c r="V89" i="104" s="1"/>
  <c r="V93" i="104" s="1"/>
  <c r="W89" i="104" s="1"/>
  <c r="W93" i="104" s="1"/>
  <c r="X89" i="104" s="1"/>
  <c r="X93" i="104" s="1"/>
  <c r="Y89" i="104" s="1"/>
  <c r="Y93" i="104" s="1"/>
  <c r="Z89" i="104" s="1"/>
  <c r="Z93" i="104" s="1"/>
  <c r="AA89" i="104" s="1"/>
  <c r="AA93" i="104" s="1"/>
  <c r="AB89" i="104" s="1"/>
  <c r="AB93" i="104" s="1"/>
  <c r="AC89" i="104" s="1"/>
  <c r="AC93" i="104" s="1"/>
  <c r="AD89" i="104" s="1"/>
  <c r="AD93" i="104" s="1"/>
  <c r="AE89" i="104" s="1"/>
  <c r="AE93" i="104" s="1"/>
  <c r="AF89" i="104" s="1"/>
  <c r="AF93" i="104" s="1"/>
  <c r="AG89" i="104" s="1"/>
  <c r="AG93" i="104" s="1"/>
  <c r="AH89" i="104" s="1"/>
  <c r="AH93" i="104" s="1"/>
  <c r="O80" i="142"/>
  <c r="O81" i="142" s="1"/>
  <c r="O93" i="142"/>
  <c r="P89" i="142" s="1"/>
  <c r="P93" i="142" s="1"/>
  <c r="Q89" i="142" s="1"/>
  <c r="Q93" i="142" s="1"/>
  <c r="R89" i="142" s="1"/>
  <c r="R93" i="142" s="1"/>
  <c r="S89" i="142" s="1"/>
  <c r="S93" i="142" s="1"/>
  <c r="T89" i="142" s="1"/>
  <c r="T93" i="142" s="1"/>
  <c r="U89" i="142" s="1"/>
  <c r="U93" i="142" s="1"/>
  <c r="V89" i="142" s="1"/>
  <c r="V93" i="142" s="1"/>
  <c r="W89" i="142" s="1"/>
  <c r="W93" i="142" s="1"/>
  <c r="X89" i="142" s="1"/>
  <c r="X93" i="142" s="1"/>
  <c r="Y89" i="142" s="1"/>
  <c r="Y93" i="142" s="1"/>
  <c r="Z89" i="142" s="1"/>
  <c r="Z93" i="142" s="1"/>
  <c r="AA89" i="142" s="1"/>
  <c r="AA93" i="142" s="1"/>
  <c r="AB89" i="142" s="1"/>
  <c r="AB93" i="142" s="1"/>
  <c r="AC89" i="142" s="1"/>
  <c r="AC93" i="142" s="1"/>
  <c r="AD89" i="142" s="1"/>
  <c r="AD93" i="142" s="1"/>
  <c r="AE89" i="142" s="1"/>
  <c r="AE93" i="142" s="1"/>
  <c r="AF89" i="142" s="1"/>
  <c r="AF93" i="142" s="1"/>
  <c r="AG89" i="142" s="1"/>
  <c r="AG93" i="142" s="1"/>
  <c r="AH89" i="142" s="1"/>
  <c r="AH93" i="142" s="1"/>
  <c r="O80" i="153"/>
  <c r="O81" i="153" s="1"/>
  <c r="O93" i="153"/>
  <c r="P89" i="153" s="1"/>
  <c r="P92" i="116"/>
  <c r="O80" i="128"/>
  <c r="O81" i="128" s="1"/>
  <c r="O93" i="128"/>
  <c r="P89" i="128" s="1"/>
  <c r="O80" i="110"/>
  <c r="O81" i="110" s="1"/>
  <c r="O93" i="110"/>
  <c r="P89" i="110" s="1"/>
  <c r="P92" i="92"/>
  <c r="O80" i="141"/>
  <c r="O81" i="141" s="1"/>
  <c r="O93" i="141"/>
  <c r="P89" i="141" s="1"/>
  <c r="Y91" i="89"/>
  <c r="U91" i="89"/>
  <c r="Q91" i="89"/>
  <c r="Z91" i="89"/>
  <c r="Z80" i="89" s="1"/>
  <c r="Z81" i="89" s="1"/>
  <c r="V80" i="89"/>
  <c r="V81" i="89" s="1"/>
  <c r="AG54" i="89"/>
  <c r="AF54" i="89"/>
  <c r="AE54" i="89"/>
  <c r="AD54" i="89"/>
  <c r="AC54" i="89"/>
  <c r="W91" i="89"/>
  <c r="S91" i="89"/>
  <c r="O91" i="89"/>
  <c r="G29" i="89"/>
  <c r="G20" i="89"/>
  <c r="G23" i="89" s="1"/>
  <c r="D74" i="89"/>
  <c r="AD80" i="89"/>
  <c r="AD81" i="89" s="1"/>
  <c r="AC80" i="89"/>
  <c r="AC81" i="89" s="1"/>
  <c r="X91" i="89"/>
  <c r="AH60" i="89"/>
  <c r="AH62" i="89" s="1"/>
  <c r="T60" i="89"/>
  <c r="T62" i="89" s="1"/>
  <c r="L60" i="89"/>
  <c r="L62" i="89" s="1"/>
  <c r="H60" i="89"/>
  <c r="H62" i="89" s="1"/>
  <c r="U60" i="89"/>
  <c r="U62" i="89" s="1"/>
  <c r="AA60" i="89"/>
  <c r="AA62" i="89" s="1"/>
  <c r="S60" i="89"/>
  <c r="S62" i="89" s="1"/>
  <c r="Y60" i="89"/>
  <c r="Y62" i="89" s="1"/>
  <c r="M60" i="89"/>
  <c r="M62" i="89" s="1"/>
  <c r="Z60" i="89"/>
  <c r="Z62" i="89" s="1"/>
  <c r="R60" i="89"/>
  <c r="R62" i="89" s="1"/>
  <c r="Q60" i="89"/>
  <c r="Q62" i="89" s="1"/>
  <c r="W60" i="89"/>
  <c r="W62" i="89" s="1"/>
  <c r="E60" i="89"/>
  <c r="E62" i="89" s="1"/>
  <c r="V60" i="89"/>
  <c r="V62" i="89" s="1"/>
  <c r="I60" i="89"/>
  <c r="I62" i="89" s="1"/>
  <c r="G60" i="89"/>
  <c r="G62" i="89" s="1"/>
  <c r="N60" i="89"/>
  <c r="N62" i="89" s="1"/>
  <c r="J60" i="89"/>
  <c r="J62" i="89" s="1"/>
  <c r="X60" i="89"/>
  <c r="X62" i="89" s="1"/>
  <c r="AB60" i="89"/>
  <c r="AB62" i="89" s="1"/>
  <c r="O60" i="89"/>
  <c r="O62" i="89" s="1"/>
  <c r="F60" i="89"/>
  <c r="F62" i="89" s="1"/>
  <c r="P60" i="89"/>
  <c r="P62" i="89" s="1"/>
  <c r="K60" i="89"/>
  <c r="K62" i="89" s="1"/>
  <c r="AF80" i="89"/>
  <c r="AF81" i="89" s="1"/>
  <c r="AB80" i="89"/>
  <c r="AB81" i="89" s="1"/>
  <c r="R80" i="89"/>
  <c r="R81" i="89" s="1"/>
  <c r="AG80" i="89"/>
  <c r="AG81" i="89" s="1"/>
  <c r="AA80" i="89"/>
  <c r="AA81" i="89" s="1"/>
  <c r="T80" i="89"/>
  <c r="T81" i="89" s="1"/>
  <c r="P80" i="89"/>
  <c r="P81" i="89" s="1"/>
  <c r="AE80" i="89"/>
  <c r="AE81" i="89" s="1"/>
  <c r="P80" i="102" l="1"/>
  <c r="P81" i="102" s="1"/>
  <c r="P93" i="102"/>
  <c r="Q89" i="102" s="1"/>
  <c r="Q93" i="102" s="1"/>
  <c r="R89" i="102" s="1"/>
  <c r="R93" i="102" s="1"/>
  <c r="S89" i="102" s="1"/>
  <c r="S93" i="102" s="1"/>
  <c r="T89" i="102" s="1"/>
  <c r="T93" i="102" s="1"/>
  <c r="U89" i="102" s="1"/>
  <c r="U93" i="102" s="1"/>
  <c r="V89" i="102" s="1"/>
  <c r="V93" i="102" s="1"/>
  <c r="W89" i="102" s="1"/>
  <c r="W93" i="102" s="1"/>
  <c r="X89" i="102" s="1"/>
  <c r="X93" i="102" s="1"/>
  <c r="Y89" i="102" s="1"/>
  <c r="Y93" i="102" s="1"/>
  <c r="Z89" i="102" s="1"/>
  <c r="Z93" i="102" s="1"/>
  <c r="AA89" i="102" s="1"/>
  <c r="AA93" i="102" s="1"/>
  <c r="AB89" i="102" s="1"/>
  <c r="AB93" i="102" s="1"/>
  <c r="AC89" i="102" s="1"/>
  <c r="AC93" i="102" s="1"/>
  <c r="AD89" i="102" s="1"/>
  <c r="AD93" i="102" s="1"/>
  <c r="AE89" i="102" s="1"/>
  <c r="AE93" i="102" s="1"/>
  <c r="AF89" i="102" s="1"/>
  <c r="AF93" i="102" s="1"/>
  <c r="AG89" i="102" s="1"/>
  <c r="AG93" i="102" s="1"/>
  <c r="AH89" i="102" s="1"/>
  <c r="AH93" i="102" s="1"/>
  <c r="P80" i="163"/>
  <c r="P81" i="163" s="1"/>
  <c r="P93" i="163"/>
  <c r="Q89" i="163" s="1"/>
  <c r="Q93" i="163" s="1"/>
  <c r="R89" i="163" s="1"/>
  <c r="R93" i="163" s="1"/>
  <c r="S89" i="163" s="1"/>
  <c r="S93" i="163" s="1"/>
  <c r="T89" i="163" s="1"/>
  <c r="T93" i="163" s="1"/>
  <c r="U89" i="163" s="1"/>
  <c r="U93" i="163" s="1"/>
  <c r="V89" i="163" s="1"/>
  <c r="V93" i="163" s="1"/>
  <c r="W89" i="163" s="1"/>
  <c r="W93" i="163" s="1"/>
  <c r="X89" i="163" s="1"/>
  <c r="X93" i="163" s="1"/>
  <c r="Y89" i="163" s="1"/>
  <c r="Y93" i="163" s="1"/>
  <c r="Z89" i="163" s="1"/>
  <c r="Z93" i="163" s="1"/>
  <c r="AA89" i="163" s="1"/>
  <c r="AA93" i="163" s="1"/>
  <c r="AB89" i="163" s="1"/>
  <c r="AB93" i="163" s="1"/>
  <c r="AC89" i="163" s="1"/>
  <c r="AC93" i="163" s="1"/>
  <c r="AD89" i="163" s="1"/>
  <c r="AD93" i="163" s="1"/>
  <c r="AE89" i="163" s="1"/>
  <c r="AE93" i="163" s="1"/>
  <c r="AF89" i="163" s="1"/>
  <c r="AF93" i="163" s="1"/>
  <c r="AG89" i="163" s="1"/>
  <c r="AG93" i="163" s="1"/>
  <c r="AH89" i="163" s="1"/>
  <c r="AH93" i="163" s="1"/>
  <c r="P80" i="151"/>
  <c r="P81" i="151" s="1"/>
  <c r="P93" i="151"/>
  <c r="Q89" i="151" s="1"/>
  <c r="Q93" i="151" s="1"/>
  <c r="R89" i="151" s="1"/>
  <c r="R93" i="151" s="1"/>
  <c r="S89" i="151" s="1"/>
  <c r="S93" i="151" s="1"/>
  <c r="T89" i="151" s="1"/>
  <c r="T93" i="151" s="1"/>
  <c r="U89" i="151" s="1"/>
  <c r="U93" i="151" s="1"/>
  <c r="V89" i="151" s="1"/>
  <c r="V93" i="151" s="1"/>
  <c r="W89" i="151" s="1"/>
  <c r="W93" i="151" s="1"/>
  <c r="X89" i="151" s="1"/>
  <c r="X93" i="151" s="1"/>
  <c r="Y89" i="151" s="1"/>
  <c r="Y93" i="151" s="1"/>
  <c r="Z89" i="151" s="1"/>
  <c r="Z93" i="151" s="1"/>
  <c r="AA89" i="151" s="1"/>
  <c r="AA93" i="151" s="1"/>
  <c r="AB89" i="151" s="1"/>
  <c r="AB93" i="151" s="1"/>
  <c r="AC89" i="151" s="1"/>
  <c r="AC93" i="151" s="1"/>
  <c r="AD89" i="151" s="1"/>
  <c r="AD93" i="151" s="1"/>
  <c r="AE89" i="151" s="1"/>
  <c r="AE93" i="151" s="1"/>
  <c r="AF89" i="151" s="1"/>
  <c r="AF93" i="151" s="1"/>
  <c r="AG89" i="151" s="1"/>
  <c r="AG93" i="151" s="1"/>
  <c r="AH89" i="151" s="1"/>
  <c r="AH93" i="151" s="1"/>
  <c r="P80" i="136"/>
  <c r="P81" i="136" s="1"/>
  <c r="P93" i="136"/>
  <c r="Q89" i="136" s="1"/>
  <c r="Q92" i="100"/>
  <c r="P80" i="107"/>
  <c r="P81" i="107" s="1"/>
  <c r="P93" i="107"/>
  <c r="Q89" i="107" s="1"/>
  <c r="Q92" i="124"/>
  <c r="Q92" i="161"/>
  <c r="P80" i="149"/>
  <c r="P81" i="149" s="1"/>
  <c r="P93" i="149"/>
  <c r="Q89" i="149" s="1"/>
  <c r="P92" i="112"/>
  <c r="P66" i="118"/>
  <c r="P91" i="118"/>
  <c r="P66" i="143"/>
  <c r="P91" i="143"/>
  <c r="P66" i="130"/>
  <c r="P91" i="130"/>
  <c r="P66" i="155"/>
  <c r="P91" i="155"/>
  <c r="P92" i="141"/>
  <c r="P92" i="110"/>
  <c r="P66" i="116"/>
  <c r="P91" i="116"/>
  <c r="P66" i="92"/>
  <c r="P91" i="92"/>
  <c r="P92" i="128"/>
  <c r="P92" i="153"/>
  <c r="AH64" i="89"/>
  <c r="AD64" i="89"/>
  <c r="AF64" i="89"/>
  <c r="AG64" i="89"/>
  <c r="AE64" i="89"/>
  <c r="AB64" i="89"/>
  <c r="AC64" i="89"/>
  <c r="Z64" i="89"/>
  <c r="AA64" i="89"/>
  <c r="X64" i="89"/>
  <c r="Y64" i="89"/>
  <c r="V64" i="89"/>
  <c r="W64" i="89"/>
  <c r="T64" i="89"/>
  <c r="U64" i="89"/>
  <c r="R64" i="89"/>
  <c r="S64" i="89"/>
  <c r="P64" i="89"/>
  <c r="Q64" i="89"/>
  <c r="N64" i="89"/>
  <c r="O64" i="89"/>
  <c r="L64" i="89"/>
  <c r="M64" i="89"/>
  <c r="J64" i="89"/>
  <c r="K64" i="89"/>
  <c r="H64" i="89"/>
  <c r="I64" i="89"/>
  <c r="G64" i="89"/>
  <c r="F64" i="89"/>
  <c r="E64" i="89"/>
  <c r="X80" i="89"/>
  <c r="X81" i="89" s="1"/>
  <c r="D77" i="89"/>
  <c r="AG55" i="89"/>
  <c r="E54" i="89"/>
  <c r="AE55" i="89"/>
  <c r="O80" i="89"/>
  <c r="O81" i="89" s="1"/>
  <c r="Q80" i="89"/>
  <c r="Q81" i="89" s="1"/>
  <c r="S80" i="89"/>
  <c r="S81" i="89" s="1"/>
  <c r="AF55" i="89"/>
  <c r="U80" i="89"/>
  <c r="U81" i="89" s="1"/>
  <c r="AD55" i="89"/>
  <c r="W80" i="89"/>
  <c r="W81" i="89" s="1"/>
  <c r="Y80" i="89"/>
  <c r="Y81" i="89" s="1"/>
  <c r="AC55" i="89"/>
  <c r="Q92" i="149" l="1"/>
  <c r="Q66" i="124"/>
  <c r="Q91" i="124"/>
  <c r="Q66" i="100"/>
  <c r="Q91" i="100"/>
  <c r="Q66" i="161"/>
  <c r="Q91" i="161"/>
  <c r="Q92" i="107"/>
  <c r="Q92" i="136"/>
  <c r="P80" i="130"/>
  <c r="P81" i="130" s="1"/>
  <c r="P93" i="130"/>
  <c r="Q89" i="130" s="1"/>
  <c r="Q93" i="130" s="1"/>
  <c r="R89" i="130" s="1"/>
  <c r="R93" i="130" s="1"/>
  <c r="S89" i="130" s="1"/>
  <c r="S93" i="130" s="1"/>
  <c r="T89" i="130" s="1"/>
  <c r="T93" i="130" s="1"/>
  <c r="U89" i="130" s="1"/>
  <c r="U93" i="130" s="1"/>
  <c r="V89" i="130" s="1"/>
  <c r="V93" i="130" s="1"/>
  <c r="W89" i="130" s="1"/>
  <c r="W93" i="130" s="1"/>
  <c r="X89" i="130" s="1"/>
  <c r="X93" i="130" s="1"/>
  <c r="Y89" i="130" s="1"/>
  <c r="Y93" i="130" s="1"/>
  <c r="Z89" i="130" s="1"/>
  <c r="Z93" i="130" s="1"/>
  <c r="AA89" i="130" s="1"/>
  <c r="AA93" i="130" s="1"/>
  <c r="AB89" i="130" s="1"/>
  <c r="AB93" i="130" s="1"/>
  <c r="AC89" i="130" s="1"/>
  <c r="AC93" i="130" s="1"/>
  <c r="AD89" i="130" s="1"/>
  <c r="AD93" i="130" s="1"/>
  <c r="AE89" i="130" s="1"/>
  <c r="AE93" i="130" s="1"/>
  <c r="AF89" i="130" s="1"/>
  <c r="AF93" i="130" s="1"/>
  <c r="AG89" i="130" s="1"/>
  <c r="AG93" i="130" s="1"/>
  <c r="AH89" i="130" s="1"/>
  <c r="AH93" i="130" s="1"/>
  <c r="P80" i="118"/>
  <c r="P81" i="118" s="1"/>
  <c r="P93" i="118"/>
  <c r="Q89" i="118" s="1"/>
  <c r="Q93" i="118" s="1"/>
  <c r="R89" i="118" s="1"/>
  <c r="R93" i="118" s="1"/>
  <c r="S89" i="118" s="1"/>
  <c r="S93" i="118" s="1"/>
  <c r="T89" i="118" s="1"/>
  <c r="T93" i="118" s="1"/>
  <c r="U89" i="118" s="1"/>
  <c r="U93" i="118" s="1"/>
  <c r="V89" i="118" s="1"/>
  <c r="V93" i="118" s="1"/>
  <c r="W89" i="118" s="1"/>
  <c r="W93" i="118" s="1"/>
  <c r="X89" i="118" s="1"/>
  <c r="X93" i="118" s="1"/>
  <c r="Y89" i="118" s="1"/>
  <c r="Y93" i="118" s="1"/>
  <c r="Z89" i="118" s="1"/>
  <c r="Z93" i="118" s="1"/>
  <c r="AA89" i="118" s="1"/>
  <c r="AA93" i="118" s="1"/>
  <c r="AB89" i="118" s="1"/>
  <c r="AB93" i="118" s="1"/>
  <c r="AC89" i="118" s="1"/>
  <c r="AC93" i="118" s="1"/>
  <c r="AD89" i="118" s="1"/>
  <c r="AD93" i="118" s="1"/>
  <c r="AE89" i="118" s="1"/>
  <c r="AE93" i="118" s="1"/>
  <c r="AF89" i="118" s="1"/>
  <c r="AF93" i="118" s="1"/>
  <c r="AG89" i="118" s="1"/>
  <c r="AG93" i="118" s="1"/>
  <c r="AH89" i="118" s="1"/>
  <c r="AH93" i="118" s="1"/>
  <c r="P80" i="155"/>
  <c r="P81" i="155" s="1"/>
  <c r="P93" i="155"/>
  <c r="Q89" i="155" s="1"/>
  <c r="Q93" i="155" s="1"/>
  <c r="R89" i="155" s="1"/>
  <c r="R93" i="155" s="1"/>
  <c r="S89" i="155" s="1"/>
  <c r="S93" i="155" s="1"/>
  <c r="T89" i="155" s="1"/>
  <c r="T93" i="155" s="1"/>
  <c r="U89" i="155" s="1"/>
  <c r="U93" i="155" s="1"/>
  <c r="V89" i="155" s="1"/>
  <c r="V93" i="155" s="1"/>
  <c r="W89" i="155" s="1"/>
  <c r="W93" i="155" s="1"/>
  <c r="X89" i="155" s="1"/>
  <c r="X93" i="155" s="1"/>
  <c r="Y89" i="155" s="1"/>
  <c r="Y93" i="155" s="1"/>
  <c r="Z89" i="155" s="1"/>
  <c r="Z93" i="155" s="1"/>
  <c r="AA89" i="155" s="1"/>
  <c r="AA93" i="155" s="1"/>
  <c r="AB89" i="155" s="1"/>
  <c r="AB93" i="155" s="1"/>
  <c r="AC89" i="155" s="1"/>
  <c r="AC93" i="155" s="1"/>
  <c r="AD89" i="155" s="1"/>
  <c r="AD93" i="155" s="1"/>
  <c r="AE89" i="155" s="1"/>
  <c r="AE93" i="155" s="1"/>
  <c r="AF89" i="155" s="1"/>
  <c r="AF93" i="155" s="1"/>
  <c r="AG89" i="155" s="1"/>
  <c r="AG93" i="155" s="1"/>
  <c r="AH89" i="155" s="1"/>
  <c r="AH93" i="155" s="1"/>
  <c r="P80" i="143"/>
  <c r="P81" i="143" s="1"/>
  <c r="P93" i="143"/>
  <c r="Q89" i="143" s="1"/>
  <c r="Q93" i="143" s="1"/>
  <c r="R89" i="143" s="1"/>
  <c r="R93" i="143" s="1"/>
  <c r="S89" i="143" s="1"/>
  <c r="S93" i="143" s="1"/>
  <c r="T89" i="143" s="1"/>
  <c r="T93" i="143" s="1"/>
  <c r="U89" i="143" s="1"/>
  <c r="U93" i="143" s="1"/>
  <c r="V89" i="143" s="1"/>
  <c r="V93" i="143" s="1"/>
  <c r="W89" i="143" s="1"/>
  <c r="W93" i="143" s="1"/>
  <c r="X89" i="143" s="1"/>
  <c r="X93" i="143" s="1"/>
  <c r="Y89" i="143" s="1"/>
  <c r="Y93" i="143" s="1"/>
  <c r="Z89" i="143" s="1"/>
  <c r="Z93" i="143" s="1"/>
  <c r="AA89" i="143" s="1"/>
  <c r="AA93" i="143" s="1"/>
  <c r="AB89" i="143" s="1"/>
  <c r="AB93" i="143" s="1"/>
  <c r="AC89" i="143" s="1"/>
  <c r="AC93" i="143" s="1"/>
  <c r="AD89" i="143" s="1"/>
  <c r="AD93" i="143" s="1"/>
  <c r="AE89" i="143" s="1"/>
  <c r="AE93" i="143" s="1"/>
  <c r="AF89" i="143" s="1"/>
  <c r="AF93" i="143" s="1"/>
  <c r="AG89" i="143" s="1"/>
  <c r="AG93" i="143" s="1"/>
  <c r="AH89" i="143" s="1"/>
  <c r="AH93" i="143" s="1"/>
  <c r="P66" i="112"/>
  <c r="P91" i="112"/>
  <c r="P66" i="153"/>
  <c r="P91" i="153"/>
  <c r="P80" i="92"/>
  <c r="P81" i="92" s="1"/>
  <c r="P93" i="92"/>
  <c r="Q89" i="92" s="1"/>
  <c r="P66" i="110"/>
  <c r="P91" i="110"/>
  <c r="P66" i="128"/>
  <c r="P91" i="128"/>
  <c r="P80" i="116"/>
  <c r="P81" i="116" s="1"/>
  <c r="P93" i="116"/>
  <c r="Q89" i="116" s="1"/>
  <c r="P66" i="141"/>
  <c r="P91" i="141"/>
  <c r="F54" i="89"/>
  <c r="E55" i="89"/>
  <c r="Q66" i="136" l="1"/>
  <c r="Q91" i="136"/>
  <c r="Q80" i="161"/>
  <c r="Q81" i="161" s="1"/>
  <c r="Q93" i="161"/>
  <c r="R89" i="161" s="1"/>
  <c r="Q80" i="124"/>
  <c r="Q81" i="124" s="1"/>
  <c r="Q93" i="124"/>
  <c r="R89" i="124" s="1"/>
  <c r="Q66" i="107"/>
  <c r="Q91" i="107"/>
  <c r="Q80" i="100"/>
  <c r="Q81" i="100" s="1"/>
  <c r="Q93" i="100"/>
  <c r="R89" i="100" s="1"/>
  <c r="Q66" i="149"/>
  <c r="Q91" i="149"/>
  <c r="P80" i="112"/>
  <c r="P81" i="112" s="1"/>
  <c r="P93" i="112"/>
  <c r="Q89" i="112" s="1"/>
  <c r="Q93" i="112" s="1"/>
  <c r="R89" i="112" s="1"/>
  <c r="R93" i="112" s="1"/>
  <c r="S89" i="112" s="1"/>
  <c r="S93" i="112" s="1"/>
  <c r="T89" i="112" s="1"/>
  <c r="T93" i="112" s="1"/>
  <c r="U89" i="112" s="1"/>
  <c r="U93" i="112" s="1"/>
  <c r="V89" i="112" s="1"/>
  <c r="V93" i="112" s="1"/>
  <c r="W89" i="112" s="1"/>
  <c r="W93" i="112" s="1"/>
  <c r="X89" i="112" s="1"/>
  <c r="X93" i="112" s="1"/>
  <c r="Y89" i="112" s="1"/>
  <c r="Y93" i="112" s="1"/>
  <c r="Z89" i="112" s="1"/>
  <c r="Z93" i="112" s="1"/>
  <c r="AA89" i="112" s="1"/>
  <c r="AA93" i="112" s="1"/>
  <c r="AB89" i="112" s="1"/>
  <c r="AB93" i="112" s="1"/>
  <c r="AC89" i="112" s="1"/>
  <c r="AC93" i="112" s="1"/>
  <c r="AD89" i="112" s="1"/>
  <c r="AD93" i="112" s="1"/>
  <c r="AE89" i="112" s="1"/>
  <c r="AE93" i="112" s="1"/>
  <c r="AF89" i="112" s="1"/>
  <c r="AF93" i="112" s="1"/>
  <c r="AG89" i="112" s="1"/>
  <c r="AG93" i="112" s="1"/>
  <c r="AH89" i="112" s="1"/>
  <c r="AH93" i="112" s="1"/>
  <c r="Q92" i="116"/>
  <c r="P80" i="141"/>
  <c r="P81" i="141" s="1"/>
  <c r="P93" i="141"/>
  <c r="Q89" i="141" s="1"/>
  <c r="P80" i="128"/>
  <c r="P81" i="128" s="1"/>
  <c r="P93" i="128"/>
  <c r="Q89" i="128" s="1"/>
  <c r="Q92" i="92"/>
  <c r="P80" i="110"/>
  <c r="P81" i="110" s="1"/>
  <c r="P93" i="110"/>
  <c r="Q89" i="110" s="1"/>
  <c r="P80" i="153"/>
  <c r="P81" i="153" s="1"/>
  <c r="P93" i="153"/>
  <c r="Q89" i="153" s="1"/>
  <c r="F55" i="89"/>
  <c r="G54" i="89"/>
  <c r="Q80" i="149" l="1"/>
  <c r="Q81" i="149" s="1"/>
  <c r="Q93" i="149"/>
  <c r="R89" i="149" s="1"/>
  <c r="Q80" i="107"/>
  <c r="Q81" i="107" s="1"/>
  <c r="Q93" i="107"/>
  <c r="R89" i="107" s="1"/>
  <c r="R92" i="161"/>
  <c r="R92" i="100"/>
  <c r="R92" i="124"/>
  <c r="Q80" i="136"/>
  <c r="Q81" i="136" s="1"/>
  <c r="Q93" i="136"/>
  <c r="R89" i="136" s="1"/>
  <c r="Q92" i="141"/>
  <c r="Q92" i="153"/>
  <c r="Q92" i="128"/>
  <c r="Q66" i="92"/>
  <c r="Q91" i="92"/>
  <c r="Q92" i="110"/>
  <c r="Q66" i="116"/>
  <c r="Q91" i="116"/>
  <c r="G55" i="89"/>
  <c r="H54" i="89"/>
  <c r="R92" i="136" l="1"/>
  <c r="R66" i="100"/>
  <c r="R91" i="100"/>
  <c r="R92" i="107"/>
  <c r="R66" i="124"/>
  <c r="R91" i="124"/>
  <c r="R66" i="161"/>
  <c r="R91" i="161"/>
  <c r="R92" i="149"/>
  <c r="Q80" i="92"/>
  <c r="Q81" i="92" s="1"/>
  <c r="Q93" i="92"/>
  <c r="R89" i="92" s="1"/>
  <c r="R93" i="92" s="1"/>
  <c r="S89" i="92" s="1"/>
  <c r="S93" i="92" s="1"/>
  <c r="T89" i="92" s="1"/>
  <c r="T93" i="92" s="1"/>
  <c r="U89" i="92" s="1"/>
  <c r="U93" i="92" s="1"/>
  <c r="V89" i="92" s="1"/>
  <c r="V93" i="92" s="1"/>
  <c r="W89" i="92" s="1"/>
  <c r="W93" i="92" s="1"/>
  <c r="X89" i="92" s="1"/>
  <c r="X93" i="92" s="1"/>
  <c r="Y89" i="92" s="1"/>
  <c r="Y93" i="92" s="1"/>
  <c r="Z89" i="92" s="1"/>
  <c r="Z93" i="92" s="1"/>
  <c r="AA89" i="92" s="1"/>
  <c r="AA93" i="92" s="1"/>
  <c r="AB89" i="92" s="1"/>
  <c r="AB93" i="92" s="1"/>
  <c r="AC89" i="92" s="1"/>
  <c r="AC93" i="92" s="1"/>
  <c r="AD89" i="92" s="1"/>
  <c r="AD93" i="92" s="1"/>
  <c r="AE89" i="92" s="1"/>
  <c r="AE93" i="92" s="1"/>
  <c r="AF89" i="92" s="1"/>
  <c r="AF93" i="92" s="1"/>
  <c r="AG89" i="92" s="1"/>
  <c r="AG93" i="92" s="1"/>
  <c r="AH89" i="92" s="1"/>
  <c r="AH93" i="92" s="1"/>
  <c r="Q66" i="153"/>
  <c r="Q91" i="153"/>
  <c r="Q80" i="116"/>
  <c r="Q81" i="116" s="1"/>
  <c r="Q93" i="116"/>
  <c r="R89" i="116" s="1"/>
  <c r="R93" i="116" s="1"/>
  <c r="S89" i="116" s="1"/>
  <c r="S93" i="116" s="1"/>
  <c r="T89" i="116" s="1"/>
  <c r="T93" i="116" s="1"/>
  <c r="U89" i="116" s="1"/>
  <c r="U93" i="116" s="1"/>
  <c r="V89" i="116" s="1"/>
  <c r="V93" i="116" s="1"/>
  <c r="W89" i="116" s="1"/>
  <c r="W93" i="116" s="1"/>
  <c r="X89" i="116" s="1"/>
  <c r="X93" i="116" s="1"/>
  <c r="Y89" i="116" s="1"/>
  <c r="Y93" i="116" s="1"/>
  <c r="Z89" i="116" s="1"/>
  <c r="Z93" i="116" s="1"/>
  <c r="AA89" i="116" s="1"/>
  <c r="AA93" i="116" s="1"/>
  <c r="AB89" i="116" s="1"/>
  <c r="AB93" i="116" s="1"/>
  <c r="AC89" i="116" s="1"/>
  <c r="AC93" i="116" s="1"/>
  <c r="AD89" i="116" s="1"/>
  <c r="AD93" i="116" s="1"/>
  <c r="AE89" i="116" s="1"/>
  <c r="AE93" i="116" s="1"/>
  <c r="AF89" i="116" s="1"/>
  <c r="AF93" i="116" s="1"/>
  <c r="AG89" i="116" s="1"/>
  <c r="AG93" i="116" s="1"/>
  <c r="AH89" i="116" s="1"/>
  <c r="AH93" i="116" s="1"/>
  <c r="Q66" i="110"/>
  <c r="Q91" i="110"/>
  <c r="Q66" i="141"/>
  <c r="Q91" i="141"/>
  <c r="Q66" i="128"/>
  <c r="Q91" i="128"/>
  <c r="H55" i="89"/>
  <c r="I54" i="89"/>
  <c r="R66" i="149" l="1"/>
  <c r="R91" i="149"/>
  <c r="R80" i="124"/>
  <c r="R81" i="124" s="1"/>
  <c r="R93" i="124"/>
  <c r="S89" i="124" s="1"/>
  <c r="S93" i="124" s="1"/>
  <c r="T89" i="124" s="1"/>
  <c r="T93" i="124" s="1"/>
  <c r="U89" i="124" s="1"/>
  <c r="U93" i="124" s="1"/>
  <c r="V89" i="124" s="1"/>
  <c r="V93" i="124" s="1"/>
  <c r="W89" i="124" s="1"/>
  <c r="W93" i="124" s="1"/>
  <c r="X89" i="124" s="1"/>
  <c r="X93" i="124" s="1"/>
  <c r="Y89" i="124" s="1"/>
  <c r="Y93" i="124" s="1"/>
  <c r="Z89" i="124" s="1"/>
  <c r="Z93" i="124" s="1"/>
  <c r="AA89" i="124" s="1"/>
  <c r="AA93" i="124" s="1"/>
  <c r="AB89" i="124" s="1"/>
  <c r="AB93" i="124" s="1"/>
  <c r="AC89" i="124" s="1"/>
  <c r="AC93" i="124" s="1"/>
  <c r="AD89" i="124" s="1"/>
  <c r="AD93" i="124" s="1"/>
  <c r="AE89" i="124" s="1"/>
  <c r="AE93" i="124" s="1"/>
  <c r="AF89" i="124" s="1"/>
  <c r="AF93" i="124" s="1"/>
  <c r="AG89" i="124" s="1"/>
  <c r="AG93" i="124" s="1"/>
  <c r="AH89" i="124" s="1"/>
  <c r="AH93" i="124" s="1"/>
  <c r="R80" i="100"/>
  <c r="R81" i="100" s="1"/>
  <c r="R93" i="100"/>
  <c r="S89" i="100" s="1"/>
  <c r="S93" i="100" s="1"/>
  <c r="T89" i="100" s="1"/>
  <c r="T93" i="100" s="1"/>
  <c r="U89" i="100" s="1"/>
  <c r="U93" i="100" s="1"/>
  <c r="V89" i="100" s="1"/>
  <c r="V93" i="100" s="1"/>
  <c r="W89" i="100" s="1"/>
  <c r="W93" i="100" s="1"/>
  <c r="X89" i="100" s="1"/>
  <c r="X93" i="100" s="1"/>
  <c r="Y89" i="100" s="1"/>
  <c r="Y93" i="100" s="1"/>
  <c r="Z89" i="100" s="1"/>
  <c r="Z93" i="100" s="1"/>
  <c r="AA89" i="100" s="1"/>
  <c r="AA93" i="100" s="1"/>
  <c r="AB89" i="100" s="1"/>
  <c r="AB93" i="100" s="1"/>
  <c r="AC89" i="100" s="1"/>
  <c r="AC93" i="100" s="1"/>
  <c r="AD89" i="100" s="1"/>
  <c r="AD93" i="100" s="1"/>
  <c r="AE89" i="100" s="1"/>
  <c r="AE93" i="100" s="1"/>
  <c r="AF89" i="100" s="1"/>
  <c r="AF93" i="100" s="1"/>
  <c r="AG89" i="100" s="1"/>
  <c r="AG93" i="100" s="1"/>
  <c r="AH89" i="100" s="1"/>
  <c r="AH93" i="100" s="1"/>
  <c r="R80" i="161"/>
  <c r="R81" i="161" s="1"/>
  <c r="R93" i="161"/>
  <c r="S89" i="161" s="1"/>
  <c r="S93" i="161" s="1"/>
  <c r="T89" i="161" s="1"/>
  <c r="T93" i="161" s="1"/>
  <c r="U89" i="161" s="1"/>
  <c r="U93" i="161" s="1"/>
  <c r="V89" i="161" s="1"/>
  <c r="V93" i="161" s="1"/>
  <c r="W89" i="161" s="1"/>
  <c r="W93" i="161" s="1"/>
  <c r="X89" i="161" s="1"/>
  <c r="X93" i="161" s="1"/>
  <c r="Y89" i="161" s="1"/>
  <c r="Y93" i="161" s="1"/>
  <c r="Z89" i="161" s="1"/>
  <c r="Z93" i="161" s="1"/>
  <c r="AA89" i="161" s="1"/>
  <c r="AA93" i="161" s="1"/>
  <c r="AB89" i="161" s="1"/>
  <c r="AB93" i="161" s="1"/>
  <c r="AC89" i="161" s="1"/>
  <c r="AC93" i="161" s="1"/>
  <c r="AD89" i="161" s="1"/>
  <c r="AD93" i="161" s="1"/>
  <c r="AE89" i="161" s="1"/>
  <c r="AE93" i="161" s="1"/>
  <c r="AF89" i="161" s="1"/>
  <c r="AF93" i="161" s="1"/>
  <c r="AG89" i="161" s="1"/>
  <c r="AG93" i="161" s="1"/>
  <c r="AH89" i="161" s="1"/>
  <c r="AH93" i="161" s="1"/>
  <c r="R66" i="107"/>
  <c r="R91" i="107"/>
  <c r="R66" i="136"/>
  <c r="R91" i="136"/>
  <c r="Q80" i="141"/>
  <c r="Q81" i="141" s="1"/>
  <c r="Q93" i="141"/>
  <c r="R89" i="141" s="1"/>
  <c r="R93" i="141" s="1"/>
  <c r="S89" i="141" s="1"/>
  <c r="S93" i="141" s="1"/>
  <c r="T89" i="141" s="1"/>
  <c r="T93" i="141" s="1"/>
  <c r="U89" i="141" s="1"/>
  <c r="U93" i="141" s="1"/>
  <c r="V89" i="141" s="1"/>
  <c r="V93" i="141" s="1"/>
  <c r="W89" i="141" s="1"/>
  <c r="W93" i="141" s="1"/>
  <c r="X89" i="141" s="1"/>
  <c r="X93" i="141" s="1"/>
  <c r="Y89" i="141" s="1"/>
  <c r="Y93" i="141" s="1"/>
  <c r="Z89" i="141" s="1"/>
  <c r="Z93" i="141" s="1"/>
  <c r="AA89" i="141" s="1"/>
  <c r="AA93" i="141" s="1"/>
  <c r="AB89" i="141" s="1"/>
  <c r="AB93" i="141" s="1"/>
  <c r="AC89" i="141" s="1"/>
  <c r="AC93" i="141" s="1"/>
  <c r="AD89" i="141" s="1"/>
  <c r="AD93" i="141" s="1"/>
  <c r="AE89" i="141" s="1"/>
  <c r="AE93" i="141" s="1"/>
  <c r="AF89" i="141" s="1"/>
  <c r="AF93" i="141" s="1"/>
  <c r="AG89" i="141" s="1"/>
  <c r="AG93" i="141" s="1"/>
  <c r="AH89" i="141" s="1"/>
  <c r="AH93" i="141" s="1"/>
  <c r="Q80" i="128"/>
  <c r="Q81" i="128" s="1"/>
  <c r="Q93" i="128"/>
  <c r="R89" i="128" s="1"/>
  <c r="R93" i="128" s="1"/>
  <c r="S89" i="128" s="1"/>
  <c r="S93" i="128" s="1"/>
  <c r="T89" i="128" s="1"/>
  <c r="T93" i="128" s="1"/>
  <c r="U89" i="128" s="1"/>
  <c r="U93" i="128" s="1"/>
  <c r="V89" i="128" s="1"/>
  <c r="V93" i="128" s="1"/>
  <c r="W89" i="128" s="1"/>
  <c r="W93" i="128" s="1"/>
  <c r="X89" i="128" s="1"/>
  <c r="X93" i="128" s="1"/>
  <c r="Y89" i="128" s="1"/>
  <c r="Y93" i="128" s="1"/>
  <c r="Z89" i="128" s="1"/>
  <c r="Z93" i="128" s="1"/>
  <c r="AA89" i="128" s="1"/>
  <c r="AA93" i="128" s="1"/>
  <c r="AB89" i="128" s="1"/>
  <c r="AB93" i="128" s="1"/>
  <c r="AC89" i="128" s="1"/>
  <c r="AC93" i="128" s="1"/>
  <c r="AD89" i="128" s="1"/>
  <c r="AD93" i="128" s="1"/>
  <c r="AE89" i="128" s="1"/>
  <c r="AE93" i="128" s="1"/>
  <c r="AF89" i="128" s="1"/>
  <c r="AF93" i="128" s="1"/>
  <c r="AG89" i="128" s="1"/>
  <c r="AG93" i="128" s="1"/>
  <c r="AH89" i="128" s="1"/>
  <c r="AH93" i="128" s="1"/>
  <c r="Q80" i="110"/>
  <c r="Q81" i="110" s="1"/>
  <c r="Q93" i="110"/>
  <c r="R89" i="110" s="1"/>
  <c r="R93" i="110" s="1"/>
  <c r="S89" i="110" s="1"/>
  <c r="S93" i="110" s="1"/>
  <c r="T89" i="110" s="1"/>
  <c r="T93" i="110" s="1"/>
  <c r="U89" i="110" s="1"/>
  <c r="U93" i="110" s="1"/>
  <c r="V89" i="110" s="1"/>
  <c r="V93" i="110" s="1"/>
  <c r="W89" i="110" s="1"/>
  <c r="W93" i="110" s="1"/>
  <c r="X89" i="110" s="1"/>
  <c r="X93" i="110" s="1"/>
  <c r="Y89" i="110" s="1"/>
  <c r="Y93" i="110" s="1"/>
  <c r="Z89" i="110" s="1"/>
  <c r="Z93" i="110" s="1"/>
  <c r="AA89" i="110" s="1"/>
  <c r="AA93" i="110" s="1"/>
  <c r="AB89" i="110" s="1"/>
  <c r="AB93" i="110" s="1"/>
  <c r="AC89" i="110" s="1"/>
  <c r="AC93" i="110" s="1"/>
  <c r="AD89" i="110" s="1"/>
  <c r="AD93" i="110" s="1"/>
  <c r="AE89" i="110" s="1"/>
  <c r="AE93" i="110" s="1"/>
  <c r="AF89" i="110" s="1"/>
  <c r="AF93" i="110" s="1"/>
  <c r="AG89" i="110" s="1"/>
  <c r="AG93" i="110" s="1"/>
  <c r="AH89" i="110" s="1"/>
  <c r="AH93" i="110" s="1"/>
  <c r="Q80" i="153"/>
  <c r="Q81" i="153" s="1"/>
  <c r="Q93" i="153"/>
  <c r="R89" i="153" s="1"/>
  <c r="R93" i="153" s="1"/>
  <c r="S89" i="153" s="1"/>
  <c r="S93" i="153" s="1"/>
  <c r="T89" i="153" s="1"/>
  <c r="T93" i="153" s="1"/>
  <c r="U89" i="153" s="1"/>
  <c r="U93" i="153" s="1"/>
  <c r="V89" i="153" s="1"/>
  <c r="V93" i="153" s="1"/>
  <c r="W89" i="153" s="1"/>
  <c r="W93" i="153" s="1"/>
  <c r="X89" i="153" s="1"/>
  <c r="X93" i="153" s="1"/>
  <c r="Y89" i="153" s="1"/>
  <c r="Y93" i="153" s="1"/>
  <c r="Z89" i="153" s="1"/>
  <c r="Z93" i="153" s="1"/>
  <c r="AA89" i="153" s="1"/>
  <c r="AA93" i="153" s="1"/>
  <c r="AB89" i="153" s="1"/>
  <c r="AB93" i="153" s="1"/>
  <c r="AC89" i="153" s="1"/>
  <c r="AC93" i="153" s="1"/>
  <c r="AD89" i="153" s="1"/>
  <c r="AD93" i="153" s="1"/>
  <c r="AE89" i="153" s="1"/>
  <c r="AE93" i="153" s="1"/>
  <c r="AF89" i="153" s="1"/>
  <c r="AF93" i="153" s="1"/>
  <c r="AG89" i="153" s="1"/>
  <c r="AG93" i="153" s="1"/>
  <c r="AH89" i="153" s="1"/>
  <c r="AH93" i="153" s="1"/>
  <c r="J54" i="89"/>
  <c r="I55" i="89"/>
  <c r="R80" i="136" l="1"/>
  <c r="R81" i="136" s="1"/>
  <c r="R93" i="136"/>
  <c r="S89" i="136" s="1"/>
  <c r="S93" i="136" s="1"/>
  <c r="T89" i="136" s="1"/>
  <c r="T93" i="136" s="1"/>
  <c r="U89" i="136" s="1"/>
  <c r="U93" i="136" s="1"/>
  <c r="V89" i="136" s="1"/>
  <c r="V93" i="136" s="1"/>
  <c r="W89" i="136" s="1"/>
  <c r="W93" i="136" s="1"/>
  <c r="X89" i="136" s="1"/>
  <c r="X93" i="136" s="1"/>
  <c r="Y89" i="136" s="1"/>
  <c r="Y93" i="136" s="1"/>
  <c r="Z89" i="136" s="1"/>
  <c r="Z93" i="136" s="1"/>
  <c r="AA89" i="136" s="1"/>
  <c r="AA93" i="136" s="1"/>
  <c r="AB89" i="136" s="1"/>
  <c r="AB93" i="136" s="1"/>
  <c r="AC89" i="136" s="1"/>
  <c r="AC93" i="136" s="1"/>
  <c r="AD89" i="136" s="1"/>
  <c r="AD93" i="136" s="1"/>
  <c r="AE89" i="136" s="1"/>
  <c r="AE93" i="136" s="1"/>
  <c r="AF89" i="136" s="1"/>
  <c r="AF93" i="136" s="1"/>
  <c r="AG89" i="136" s="1"/>
  <c r="AG93" i="136" s="1"/>
  <c r="AH89" i="136" s="1"/>
  <c r="AH93" i="136" s="1"/>
  <c r="R80" i="149"/>
  <c r="R81" i="149" s="1"/>
  <c r="R93" i="149"/>
  <c r="S89" i="149" s="1"/>
  <c r="S93" i="149" s="1"/>
  <c r="T89" i="149" s="1"/>
  <c r="T93" i="149" s="1"/>
  <c r="U89" i="149" s="1"/>
  <c r="U93" i="149" s="1"/>
  <c r="V89" i="149" s="1"/>
  <c r="V93" i="149" s="1"/>
  <c r="W89" i="149" s="1"/>
  <c r="W93" i="149" s="1"/>
  <c r="X89" i="149" s="1"/>
  <c r="X93" i="149" s="1"/>
  <c r="Y89" i="149" s="1"/>
  <c r="Y93" i="149" s="1"/>
  <c r="Z89" i="149" s="1"/>
  <c r="Z93" i="149" s="1"/>
  <c r="AA89" i="149" s="1"/>
  <c r="AA93" i="149" s="1"/>
  <c r="AB89" i="149" s="1"/>
  <c r="AB93" i="149" s="1"/>
  <c r="AC89" i="149" s="1"/>
  <c r="AC93" i="149" s="1"/>
  <c r="AD89" i="149" s="1"/>
  <c r="AD93" i="149" s="1"/>
  <c r="AE89" i="149" s="1"/>
  <c r="AE93" i="149" s="1"/>
  <c r="AF89" i="149" s="1"/>
  <c r="AF93" i="149" s="1"/>
  <c r="AG89" i="149" s="1"/>
  <c r="AG93" i="149" s="1"/>
  <c r="AH89" i="149" s="1"/>
  <c r="AH93" i="149" s="1"/>
  <c r="R80" i="107"/>
  <c r="R81" i="107" s="1"/>
  <c r="R93" i="107"/>
  <c r="S89" i="107" s="1"/>
  <c r="S93" i="107" s="1"/>
  <c r="T89" i="107" s="1"/>
  <c r="T93" i="107" s="1"/>
  <c r="U89" i="107" s="1"/>
  <c r="U93" i="107" s="1"/>
  <c r="V89" i="107" s="1"/>
  <c r="V93" i="107" s="1"/>
  <c r="W89" i="107" s="1"/>
  <c r="W93" i="107" s="1"/>
  <c r="X89" i="107" s="1"/>
  <c r="X93" i="107" s="1"/>
  <c r="Y89" i="107" s="1"/>
  <c r="Y93" i="107" s="1"/>
  <c r="Z89" i="107" s="1"/>
  <c r="Z93" i="107" s="1"/>
  <c r="AA89" i="107" s="1"/>
  <c r="AA93" i="107" s="1"/>
  <c r="AB89" i="107" s="1"/>
  <c r="AB93" i="107" s="1"/>
  <c r="AC89" i="107" s="1"/>
  <c r="AC93" i="107" s="1"/>
  <c r="AD89" i="107" s="1"/>
  <c r="AD93" i="107" s="1"/>
  <c r="AE89" i="107" s="1"/>
  <c r="AE93" i="107" s="1"/>
  <c r="AF89" i="107" s="1"/>
  <c r="AF93" i="107" s="1"/>
  <c r="AG89" i="107" s="1"/>
  <c r="AG93" i="107" s="1"/>
  <c r="AH89" i="107" s="1"/>
  <c r="AH93" i="107" s="1"/>
  <c r="K54" i="89"/>
  <c r="L54" i="89"/>
  <c r="J55" i="89"/>
  <c r="S59" i="92" l="1"/>
  <c r="S63" i="92" s="1"/>
  <c r="S65" i="92" s="1"/>
  <c r="S67" i="92" s="1"/>
  <c r="S69" i="92" s="1"/>
  <c r="S68" i="92" s="1"/>
  <c r="S70" i="92" s="1"/>
  <c r="S72" i="92" s="1"/>
  <c r="S83" i="92" s="1"/>
  <c r="AE59" i="108"/>
  <c r="AE63" i="108" s="1"/>
  <c r="AE65" i="108" s="1"/>
  <c r="AE67" i="108" s="1"/>
  <c r="AE68" i="108" s="1"/>
  <c r="AE70" i="108" s="1"/>
  <c r="AE72" i="108" s="1"/>
  <c r="AE83" i="108" s="1"/>
  <c r="AE101" i="108" s="1"/>
  <c r="AF219" i="19" s="1"/>
  <c r="AF854" i="19" s="1"/>
  <c r="AH59" i="160"/>
  <c r="AH63" i="160" s="1"/>
  <c r="AH65" i="160" s="1"/>
  <c r="AH67" i="160" s="1"/>
  <c r="AH68" i="160" s="1"/>
  <c r="AH70" i="160" s="1"/>
  <c r="AH72" i="160" s="1"/>
  <c r="AH83" i="160" s="1"/>
  <c r="AH101" i="160" s="1"/>
  <c r="AM591" i="19" s="1"/>
  <c r="AM1226" i="19" s="1"/>
  <c r="AE59" i="126"/>
  <c r="AE63" i="126" s="1"/>
  <c r="AE65" i="126" s="1"/>
  <c r="AE67" i="126" s="1"/>
  <c r="AE68" i="126" s="1"/>
  <c r="AE70" i="126" s="1"/>
  <c r="AE72" i="126" s="1"/>
  <c r="AE83" i="126" s="1"/>
  <c r="AG59" i="133"/>
  <c r="AG63" i="133" s="1"/>
  <c r="AG65" i="133" s="1"/>
  <c r="AG67" i="133" s="1"/>
  <c r="AG68" i="133" s="1"/>
  <c r="AG70" i="133" s="1"/>
  <c r="AG72" i="133" s="1"/>
  <c r="AG83" i="133" s="1"/>
  <c r="AG101" i="133" s="1"/>
  <c r="AJ381" i="19" s="1"/>
  <c r="AJ1016" i="19" s="1"/>
  <c r="F59" i="106"/>
  <c r="F63" i="106" s="1"/>
  <c r="F65" i="106" s="1"/>
  <c r="F67" i="106" s="1"/>
  <c r="F69" i="106" s="1"/>
  <c r="F68" i="106" s="1"/>
  <c r="F70" i="106" s="1"/>
  <c r="F72" i="106" s="1"/>
  <c r="F83" i="106" s="1"/>
  <c r="AG59" i="151"/>
  <c r="AG63" i="151" s="1"/>
  <c r="AG65" i="151" s="1"/>
  <c r="AG67" i="151" s="1"/>
  <c r="AG68" i="151" s="1"/>
  <c r="AG70" i="151" s="1"/>
  <c r="AG72" i="151" s="1"/>
  <c r="AG83" i="151" s="1"/>
  <c r="AH59" i="134"/>
  <c r="AH63" i="134" s="1"/>
  <c r="AH65" i="134" s="1"/>
  <c r="AH67" i="134" s="1"/>
  <c r="AH70" i="134" s="1"/>
  <c r="AH72" i="134" s="1"/>
  <c r="AH83" i="134" s="1"/>
  <c r="AG59" i="127"/>
  <c r="AG63" i="127" s="1"/>
  <c r="AG65" i="127" s="1"/>
  <c r="AG67" i="127" s="1"/>
  <c r="AG68" i="127" s="1"/>
  <c r="AG70" i="127" s="1"/>
  <c r="AG72" i="127" s="1"/>
  <c r="AG83" i="127" s="1"/>
  <c r="AG101" i="127" s="1"/>
  <c r="AJ333" i="19" s="1"/>
  <c r="AJ968" i="19" s="1"/>
  <c r="AD59" i="145"/>
  <c r="AD63" i="145" s="1"/>
  <c r="AD65" i="145" s="1"/>
  <c r="AD67" i="145" s="1"/>
  <c r="AD70" i="145" s="1"/>
  <c r="AD72" i="145" s="1"/>
  <c r="AD83" i="145" s="1"/>
  <c r="AG59" i="130"/>
  <c r="AG63" i="130" s="1"/>
  <c r="AG65" i="130" s="1"/>
  <c r="AG67" i="130" s="1"/>
  <c r="AG68" i="130" s="1"/>
  <c r="AG70" i="130" s="1"/>
  <c r="AG72" i="130" s="1"/>
  <c r="AG83" i="130" s="1"/>
  <c r="AG59" i="146"/>
  <c r="AG63" i="146" s="1"/>
  <c r="AG65" i="146" s="1"/>
  <c r="AG67" i="146" s="1"/>
  <c r="AG68" i="146" s="1"/>
  <c r="AG70" i="146" s="1"/>
  <c r="AG72" i="146" s="1"/>
  <c r="AG83" i="146" s="1"/>
  <c r="AG101" i="146" s="1"/>
  <c r="AK478" i="19" s="1"/>
  <c r="AK1113" i="19" s="1"/>
  <c r="E59" i="94"/>
  <c r="E63" i="94" s="1"/>
  <c r="E65" i="94" s="1"/>
  <c r="E67" i="94" s="1"/>
  <c r="E69" i="94" s="1"/>
  <c r="E68" i="94" s="1"/>
  <c r="E70" i="94" s="1"/>
  <c r="E72" i="94" s="1"/>
  <c r="E83" i="94" s="1"/>
  <c r="AG59" i="115"/>
  <c r="AG63" i="115" s="1"/>
  <c r="AG65" i="115" s="1"/>
  <c r="AG67" i="115" s="1"/>
  <c r="AG68" i="115" s="1"/>
  <c r="AG70" i="115" s="1"/>
  <c r="AG72" i="115" s="1"/>
  <c r="AG83" i="115" s="1"/>
  <c r="AG101" i="115" s="1"/>
  <c r="AI300" i="19" s="1"/>
  <c r="AI935" i="19" s="1"/>
  <c r="G59" i="101"/>
  <c r="G63" i="101" s="1"/>
  <c r="G65" i="101" s="1"/>
  <c r="G67" i="101" s="1"/>
  <c r="G69" i="101" s="1"/>
  <c r="G68" i="101" s="1"/>
  <c r="G70" i="101" s="1"/>
  <c r="G72" i="101" s="1"/>
  <c r="G83" i="101" s="1"/>
  <c r="G101" i="101" s="1"/>
  <c r="G122" i="19" s="1"/>
  <c r="G757" i="19" s="1"/>
  <c r="G59" i="100"/>
  <c r="G63" i="100" s="1"/>
  <c r="G65" i="100" s="1"/>
  <c r="G67" i="100" s="1"/>
  <c r="G70" i="100" s="1"/>
  <c r="G72" i="100" s="1"/>
  <c r="G83" i="100" s="1"/>
  <c r="AF59" i="93"/>
  <c r="AF63" i="93" s="1"/>
  <c r="AF65" i="93" s="1"/>
  <c r="AF67" i="93" s="1"/>
  <c r="AF68" i="93" s="1"/>
  <c r="AF70" i="93" s="1"/>
  <c r="AF72" i="93" s="1"/>
  <c r="AF83" i="93" s="1"/>
  <c r="AF101" i="93" s="1"/>
  <c r="AF58" i="19" s="1"/>
  <c r="AF693" i="19" s="1"/>
  <c r="AE59" i="156"/>
  <c r="AE63" i="156" s="1"/>
  <c r="AE65" i="156" s="1"/>
  <c r="AE67" i="156" s="1"/>
  <c r="AE68" i="156" s="1"/>
  <c r="AE70" i="156" s="1"/>
  <c r="AE72" i="156" s="1"/>
  <c r="AE83" i="156" s="1"/>
  <c r="AE101" i="156" s="1"/>
  <c r="AJ559" i="19" s="1"/>
  <c r="AJ1194" i="19" s="1"/>
  <c r="AD59" i="100"/>
  <c r="AD63" i="100" s="1"/>
  <c r="AD65" i="100" s="1"/>
  <c r="AD67" i="100" s="1"/>
  <c r="AD70" i="100" s="1"/>
  <c r="AD72" i="100" s="1"/>
  <c r="AD83" i="100" s="1"/>
  <c r="AD59" i="147"/>
  <c r="AD63" i="147" s="1"/>
  <c r="AD65" i="147" s="1"/>
  <c r="AD67" i="147" s="1"/>
  <c r="AD70" i="147" s="1"/>
  <c r="AD72" i="147" s="1"/>
  <c r="AD83" i="147" s="1"/>
  <c r="R59" i="122"/>
  <c r="R63" i="122" s="1"/>
  <c r="R65" i="122" s="1"/>
  <c r="R67" i="122" s="1"/>
  <c r="R70" i="122" s="1"/>
  <c r="R72" i="122" s="1"/>
  <c r="R83" i="122" s="1"/>
  <c r="AE59" i="152"/>
  <c r="AE63" i="152" s="1"/>
  <c r="AE65" i="152" s="1"/>
  <c r="AE67" i="152" s="1"/>
  <c r="AE68" i="152" s="1"/>
  <c r="AE70" i="152" s="1"/>
  <c r="AE72" i="152" s="1"/>
  <c r="AE83" i="152" s="1"/>
  <c r="AE101" i="152" s="1"/>
  <c r="AJ527" i="19" s="1"/>
  <c r="AJ1162" i="19" s="1"/>
  <c r="F59" i="124"/>
  <c r="F63" i="124" s="1"/>
  <c r="F65" i="124" s="1"/>
  <c r="F67" i="124" s="1"/>
  <c r="F70" i="124" s="1"/>
  <c r="F72" i="124" s="1"/>
  <c r="F83" i="124" s="1"/>
  <c r="AH59" i="97"/>
  <c r="AH63" i="97" s="1"/>
  <c r="AH65" i="97" s="1"/>
  <c r="AH67" i="97" s="1"/>
  <c r="AH68" i="97" s="1"/>
  <c r="AH70" i="97" s="1"/>
  <c r="AH72" i="97" s="1"/>
  <c r="AH83" i="97" s="1"/>
  <c r="AH101" i="97" s="1"/>
  <c r="AH90" i="19" s="1"/>
  <c r="AH725" i="19" s="1"/>
  <c r="F59" i="115"/>
  <c r="F63" i="115" s="1"/>
  <c r="F65" i="115" s="1"/>
  <c r="F67" i="115" s="1"/>
  <c r="F69" i="115" s="1"/>
  <c r="F68" i="115" s="1"/>
  <c r="F70" i="115" s="1"/>
  <c r="F72" i="115" s="1"/>
  <c r="F83" i="115" s="1"/>
  <c r="F101" i="115" s="1"/>
  <c r="H300" i="19" s="1"/>
  <c r="H935" i="19" s="1"/>
  <c r="AG59" i="143"/>
  <c r="AG63" i="143" s="1"/>
  <c r="AG65" i="143" s="1"/>
  <c r="AG67" i="143" s="1"/>
  <c r="AG68" i="143" s="1"/>
  <c r="AG70" i="143" s="1"/>
  <c r="AG72" i="143" s="1"/>
  <c r="AG83" i="143" s="1"/>
  <c r="AD59" i="153"/>
  <c r="AD63" i="153" s="1"/>
  <c r="AD65" i="153" s="1"/>
  <c r="AD67" i="153" s="1"/>
  <c r="AD68" i="153" s="1"/>
  <c r="AD70" i="153" s="1"/>
  <c r="AD72" i="153" s="1"/>
  <c r="AD83" i="153" s="1"/>
  <c r="AG59" i="118"/>
  <c r="AG63" i="118" s="1"/>
  <c r="AG65" i="118" s="1"/>
  <c r="AG67" i="118" s="1"/>
  <c r="AG68" i="118" s="1"/>
  <c r="AG70" i="118" s="1"/>
  <c r="AG72" i="118" s="1"/>
  <c r="AG83" i="118" s="1"/>
  <c r="G59" i="117"/>
  <c r="G63" i="117" s="1"/>
  <c r="G65" i="117" s="1"/>
  <c r="G67" i="117" s="1"/>
  <c r="G69" i="117" s="1"/>
  <c r="G68" i="117" s="1"/>
  <c r="G70" i="117" s="1"/>
  <c r="G72" i="117" s="1"/>
  <c r="G83" i="117" s="1"/>
  <c r="G101" i="117" s="1"/>
  <c r="AF59" i="102"/>
  <c r="AF63" i="102" s="1"/>
  <c r="AF65" i="102" s="1"/>
  <c r="AF67" i="102" s="1"/>
  <c r="AF68" i="102" s="1"/>
  <c r="AF70" i="102" s="1"/>
  <c r="AF72" i="102" s="1"/>
  <c r="AF83" i="102" s="1"/>
  <c r="AE59" i="107"/>
  <c r="AE63" i="107" s="1"/>
  <c r="AE65" i="107" s="1"/>
  <c r="AE67" i="107" s="1"/>
  <c r="AE70" i="107" s="1"/>
  <c r="AE72" i="107" s="1"/>
  <c r="AE83" i="107" s="1"/>
  <c r="F59" i="96"/>
  <c r="F63" i="96" s="1"/>
  <c r="F65" i="96" s="1"/>
  <c r="F67" i="96" s="1"/>
  <c r="F70" i="96" s="1"/>
  <c r="F72" i="96" s="1"/>
  <c r="F83" i="96" s="1"/>
  <c r="F59" i="116"/>
  <c r="F63" i="116" s="1"/>
  <c r="F65" i="116" s="1"/>
  <c r="F67" i="116" s="1"/>
  <c r="F69" i="116" s="1"/>
  <c r="F68" i="116" s="1"/>
  <c r="F70" i="116" s="1"/>
  <c r="F72" i="116" s="1"/>
  <c r="F83" i="116" s="1"/>
  <c r="AG59" i="117"/>
  <c r="AG63" i="117" s="1"/>
  <c r="AG65" i="117" s="1"/>
  <c r="AG67" i="117" s="1"/>
  <c r="AG68" i="117" s="1"/>
  <c r="AG70" i="117" s="1"/>
  <c r="AG72" i="117" s="1"/>
  <c r="AG83" i="117" s="1"/>
  <c r="AG101" i="117" s="1"/>
  <c r="AG59" i="135"/>
  <c r="AG63" i="135" s="1"/>
  <c r="AG65" i="135" s="1"/>
  <c r="AG67" i="135" s="1"/>
  <c r="AG68" i="135" s="1"/>
  <c r="AG70" i="135" s="1"/>
  <c r="AG72" i="135" s="1"/>
  <c r="AG83" i="135" s="1"/>
  <c r="AG101" i="135" s="1"/>
  <c r="AJ397" i="19" s="1"/>
  <c r="AJ1032" i="19" s="1"/>
  <c r="F59" i="111"/>
  <c r="F63" i="111" s="1"/>
  <c r="F65" i="111" s="1"/>
  <c r="F67" i="111" s="1"/>
  <c r="F70" i="111" s="1"/>
  <c r="F72" i="111" s="1"/>
  <c r="F83" i="111" s="1"/>
  <c r="F59" i="136"/>
  <c r="F63" i="136" s="1"/>
  <c r="F65" i="136" s="1"/>
  <c r="F67" i="136" s="1"/>
  <c r="F70" i="136" s="1"/>
  <c r="F72" i="136" s="1"/>
  <c r="F83" i="136" s="1"/>
  <c r="AF59" i="129"/>
  <c r="AF63" i="129" s="1"/>
  <c r="AF65" i="129" s="1"/>
  <c r="AF67" i="129" s="1"/>
  <c r="AF68" i="129" s="1"/>
  <c r="AF70" i="129" s="1"/>
  <c r="AF72" i="129" s="1"/>
  <c r="AF83" i="129" s="1"/>
  <c r="AF101" i="129" s="1"/>
  <c r="AI349" i="19" s="1"/>
  <c r="AI984" i="19" s="1"/>
  <c r="G59" i="104"/>
  <c r="G63" i="104" s="1"/>
  <c r="G65" i="104" s="1"/>
  <c r="G67" i="104" s="1"/>
  <c r="G69" i="104" s="1"/>
  <c r="G68" i="104" s="1"/>
  <c r="G70" i="104" s="1"/>
  <c r="G72" i="104" s="1"/>
  <c r="G83" i="104" s="1"/>
  <c r="G101" i="104" s="1"/>
  <c r="H155" i="19" s="1"/>
  <c r="H790" i="19" s="1"/>
  <c r="F59" i="134"/>
  <c r="F63" i="134" s="1"/>
  <c r="F65" i="134" s="1"/>
  <c r="F67" i="134" s="1"/>
  <c r="F70" i="134" s="1"/>
  <c r="F72" i="134" s="1"/>
  <c r="F83" i="134" s="1"/>
  <c r="F59" i="102"/>
  <c r="F63" i="102" s="1"/>
  <c r="F65" i="102" s="1"/>
  <c r="F67" i="102" s="1"/>
  <c r="F69" i="102" s="1"/>
  <c r="F68" i="102" s="1"/>
  <c r="F70" i="102" s="1"/>
  <c r="F72" i="102" s="1"/>
  <c r="F83" i="102" s="1"/>
  <c r="AH59" i="114"/>
  <c r="AH63" i="114" s="1"/>
  <c r="AH65" i="114" s="1"/>
  <c r="AH67" i="114" s="1"/>
  <c r="AH68" i="114" s="1"/>
  <c r="AH70" i="114" s="1"/>
  <c r="AH72" i="114" s="1"/>
  <c r="AH83" i="114" s="1"/>
  <c r="AH101" i="114" s="1"/>
  <c r="AI171" i="19" s="1"/>
  <c r="AI806" i="19" s="1"/>
  <c r="H59" i="109"/>
  <c r="H63" i="109" s="1"/>
  <c r="H65" i="109" s="1"/>
  <c r="H67" i="109" s="1"/>
  <c r="H69" i="109" s="1"/>
  <c r="H68" i="109" s="1"/>
  <c r="H70" i="109" s="1"/>
  <c r="H72" i="109" s="1"/>
  <c r="H83" i="109" s="1"/>
  <c r="AG59" i="101"/>
  <c r="AG63" i="101" s="1"/>
  <c r="AG65" i="101" s="1"/>
  <c r="AG67" i="101" s="1"/>
  <c r="AG68" i="101" s="1"/>
  <c r="AG70" i="101" s="1"/>
  <c r="AG72" i="101" s="1"/>
  <c r="AG83" i="101" s="1"/>
  <c r="AG101" i="101" s="1"/>
  <c r="AG122" i="19" s="1"/>
  <c r="AG757" i="19" s="1"/>
  <c r="AG59" i="138"/>
  <c r="AG63" i="138" s="1"/>
  <c r="AG65" i="138" s="1"/>
  <c r="AG67" i="138" s="1"/>
  <c r="AG68" i="138" s="1"/>
  <c r="AG70" i="138" s="1"/>
  <c r="AG72" i="138" s="1"/>
  <c r="AG83" i="138" s="1"/>
  <c r="AG101" i="138" s="1"/>
  <c r="AJ413" i="19" s="1"/>
  <c r="AJ1048" i="19" s="1"/>
  <c r="AD59" i="98"/>
  <c r="AD63" i="98" s="1"/>
  <c r="AD65" i="98" s="1"/>
  <c r="AD67" i="98" s="1"/>
  <c r="AD70" i="98" s="1"/>
  <c r="AD72" i="98" s="1"/>
  <c r="AD83" i="98" s="1"/>
  <c r="AH59" i="123"/>
  <c r="AH63" i="123" s="1"/>
  <c r="AH65" i="123" s="1"/>
  <c r="AH67" i="123" s="1"/>
  <c r="AH68" i="123" s="1"/>
  <c r="AH70" i="123" s="1"/>
  <c r="AH72" i="123" s="1"/>
  <c r="AH83" i="123" s="1"/>
  <c r="AH101" i="123" s="1"/>
  <c r="AG59" i="104"/>
  <c r="AG63" i="104" s="1"/>
  <c r="AG65" i="104" s="1"/>
  <c r="AG67" i="104" s="1"/>
  <c r="AG68" i="104" s="1"/>
  <c r="AG70" i="104" s="1"/>
  <c r="AG72" i="104" s="1"/>
  <c r="AG83" i="104" s="1"/>
  <c r="AG101" i="104" s="1"/>
  <c r="AH155" i="19" s="1"/>
  <c r="AH790" i="19" s="1"/>
  <c r="AG59" i="113"/>
  <c r="AG63" i="113" s="1"/>
  <c r="AG65" i="113" s="1"/>
  <c r="AG67" i="113" s="1"/>
  <c r="AG70" i="113" s="1"/>
  <c r="AG72" i="113" s="1"/>
  <c r="AG83" i="113" s="1"/>
  <c r="AD59" i="139"/>
  <c r="AD63" i="139" s="1"/>
  <c r="AD65" i="139" s="1"/>
  <c r="AD67" i="139" s="1"/>
  <c r="AD68" i="139" s="1"/>
  <c r="AD70" i="139" s="1"/>
  <c r="AD72" i="139" s="1"/>
  <c r="AD83" i="139" s="1"/>
  <c r="AD59" i="120"/>
  <c r="AD63" i="120" s="1"/>
  <c r="AD65" i="120" s="1"/>
  <c r="AD67" i="120" s="1"/>
  <c r="AD70" i="120" s="1"/>
  <c r="AD72" i="120" s="1"/>
  <c r="AD83" i="120" s="1"/>
  <c r="AG59" i="125"/>
  <c r="AG63" i="125" s="1"/>
  <c r="AG65" i="125" s="1"/>
  <c r="AG67" i="125" s="1"/>
  <c r="AG68" i="125" s="1"/>
  <c r="AG70" i="125" s="1"/>
  <c r="AG72" i="125" s="1"/>
  <c r="AG83" i="125" s="1"/>
  <c r="AG101" i="125" s="1"/>
  <c r="AI316" i="19" s="1"/>
  <c r="AI951" i="19" s="1"/>
  <c r="AG59" i="96"/>
  <c r="AG63" i="96" s="1"/>
  <c r="AG65" i="96" s="1"/>
  <c r="AG67" i="96" s="1"/>
  <c r="AG70" i="96" s="1"/>
  <c r="AG72" i="96" s="1"/>
  <c r="AG83" i="96" s="1"/>
  <c r="F59" i="107"/>
  <c r="F63" i="107" s="1"/>
  <c r="F65" i="107" s="1"/>
  <c r="F67" i="107" s="1"/>
  <c r="F70" i="107" s="1"/>
  <c r="F72" i="107" s="1"/>
  <c r="F83" i="107" s="1"/>
  <c r="G59" i="110"/>
  <c r="G63" i="110" s="1"/>
  <c r="G65" i="110" s="1"/>
  <c r="G67" i="110" s="1"/>
  <c r="G69" i="110" s="1"/>
  <c r="G68" i="110" s="1"/>
  <c r="G70" i="110" s="1"/>
  <c r="G72" i="110" s="1"/>
  <c r="G83" i="110" s="1"/>
  <c r="F59" i="139"/>
  <c r="F63" i="139" s="1"/>
  <c r="F65" i="139" s="1"/>
  <c r="F67" i="139" s="1"/>
  <c r="F69" i="139" s="1"/>
  <c r="F68" i="139" s="1"/>
  <c r="F70" i="139" s="1"/>
  <c r="F72" i="139" s="1"/>
  <c r="F83" i="139" s="1"/>
  <c r="F59" i="122"/>
  <c r="F63" i="122" s="1"/>
  <c r="F65" i="122" s="1"/>
  <c r="F67" i="122" s="1"/>
  <c r="F70" i="122" s="1"/>
  <c r="F72" i="122" s="1"/>
  <c r="F83" i="122" s="1"/>
  <c r="F59" i="120"/>
  <c r="F63" i="120" s="1"/>
  <c r="F65" i="120" s="1"/>
  <c r="F67" i="120" s="1"/>
  <c r="F70" i="120" s="1"/>
  <c r="F72" i="120" s="1"/>
  <c r="F83" i="120" s="1"/>
  <c r="AG59" i="163"/>
  <c r="AG63" i="163" s="1"/>
  <c r="AG65" i="163" s="1"/>
  <c r="AG67" i="163" s="1"/>
  <c r="AG68" i="163" s="1"/>
  <c r="AG70" i="163" s="1"/>
  <c r="AG72" i="163" s="1"/>
  <c r="AG83" i="163" s="1"/>
  <c r="AH59" i="110"/>
  <c r="AH63" i="110" s="1"/>
  <c r="AH65" i="110" s="1"/>
  <c r="AH67" i="110" s="1"/>
  <c r="AH68" i="110" s="1"/>
  <c r="AH70" i="110" s="1"/>
  <c r="AH72" i="110" s="1"/>
  <c r="AH83" i="110" s="1"/>
  <c r="AD59" i="132"/>
  <c r="AD63" i="132" s="1"/>
  <c r="AD65" i="132" s="1"/>
  <c r="AD67" i="132" s="1"/>
  <c r="AD70" i="132" s="1"/>
  <c r="AD72" i="132" s="1"/>
  <c r="AD83" i="132" s="1"/>
  <c r="F59" i="133"/>
  <c r="F63" i="133" s="1"/>
  <c r="F65" i="133" s="1"/>
  <c r="F67" i="133" s="1"/>
  <c r="F69" i="133" s="1"/>
  <c r="F68" i="133" s="1"/>
  <c r="F70" i="133" s="1"/>
  <c r="F72" i="133" s="1"/>
  <c r="F83" i="133" s="1"/>
  <c r="F101" i="133" s="1"/>
  <c r="I381" i="19" s="1"/>
  <c r="I1016" i="19" s="1"/>
  <c r="AF59" i="141"/>
  <c r="AF63" i="141" s="1"/>
  <c r="AF65" i="141" s="1"/>
  <c r="AF67" i="141" s="1"/>
  <c r="AF68" i="141" s="1"/>
  <c r="AF70" i="141" s="1"/>
  <c r="AF72" i="141" s="1"/>
  <c r="AF83" i="141" s="1"/>
  <c r="F59" i="95"/>
  <c r="F63" i="95" s="1"/>
  <c r="F65" i="95" s="1"/>
  <c r="F67" i="95" s="1"/>
  <c r="F69" i="95" s="1"/>
  <c r="F68" i="95" s="1"/>
  <c r="F70" i="95" s="1"/>
  <c r="F72" i="95" s="1"/>
  <c r="F83" i="95" s="1"/>
  <c r="F101" i="95" s="1"/>
  <c r="F74" i="19" s="1"/>
  <c r="F709" i="19" s="1"/>
  <c r="AE59" i="119"/>
  <c r="AE63" i="119" s="1"/>
  <c r="AE65" i="119" s="1"/>
  <c r="AE67" i="119" s="1"/>
  <c r="AE68" i="119" s="1"/>
  <c r="AE70" i="119" s="1"/>
  <c r="AE72" i="119" s="1"/>
  <c r="AE83" i="119" s="1"/>
  <c r="AE101" i="119" s="1"/>
  <c r="F59" i="119"/>
  <c r="F63" i="119" s="1"/>
  <c r="F65" i="119" s="1"/>
  <c r="F67" i="119" s="1"/>
  <c r="F69" i="119" s="1"/>
  <c r="F68" i="119" s="1"/>
  <c r="F70" i="119" s="1"/>
  <c r="F72" i="119" s="1"/>
  <c r="F83" i="119" s="1"/>
  <c r="F101" i="119" s="1"/>
  <c r="AG59" i="154"/>
  <c r="AG63" i="154" s="1"/>
  <c r="AG65" i="154" s="1"/>
  <c r="AG67" i="154" s="1"/>
  <c r="AG68" i="154" s="1"/>
  <c r="AG70" i="154" s="1"/>
  <c r="AG72" i="154" s="1"/>
  <c r="AG83" i="154" s="1"/>
  <c r="AG101" i="154" s="1"/>
  <c r="AL543" i="19" s="1"/>
  <c r="AL1178" i="19" s="1"/>
  <c r="G59" i="99"/>
  <c r="G63" i="99" s="1"/>
  <c r="G65" i="99" s="1"/>
  <c r="G67" i="99" s="1"/>
  <c r="G69" i="99" s="1"/>
  <c r="G68" i="99" s="1"/>
  <c r="G70" i="99" s="1"/>
  <c r="G72" i="99" s="1"/>
  <c r="G83" i="99" s="1"/>
  <c r="AG59" i="95"/>
  <c r="AG63" i="95" s="1"/>
  <c r="AG65" i="95" s="1"/>
  <c r="AG67" i="95" s="1"/>
  <c r="AG68" i="95" s="1"/>
  <c r="AG70" i="95" s="1"/>
  <c r="AG72" i="95" s="1"/>
  <c r="AG83" i="95" s="1"/>
  <c r="AG101" i="95" s="1"/>
  <c r="AG74" i="19" s="1"/>
  <c r="AG709" i="19" s="1"/>
  <c r="AG59" i="122"/>
  <c r="AG63" i="122" s="1"/>
  <c r="AG65" i="122" s="1"/>
  <c r="AG67" i="122" s="1"/>
  <c r="AG70" i="122" s="1"/>
  <c r="AG72" i="122" s="1"/>
  <c r="AG83" i="122" s="1"/>
  <c r="AF59" i="99"/>
  <c r="AF63" i="99" s="1"/>
  <c r="AF65" i="99" s="1"/>
  <c r="AF67" i="99" s="1"/>
  <c r="AF68" i="99" s="1"/>
  <c r="AF70" i="99" s="1"/>
  <c r="AF72" i="99" s="1"/>
  <c r="AF83" i="99" s="1"/>
  <c r="AF101" i="99" s="1"/>
  <c r="AF106" i="19" s="1"/>
  <c r="AF741" i="19" s="1"/>
  <c r="AG59" i="103"/>
  <c r="AG63" i="103" s="1"/>
  <c r="AG65" i="103" s="1"/>
  <c r="AG67" i="103" s="1"/>
  <c r="AG68" i="103" s="1"/>
  <c r="AG70" i="103" s="1"/>
  <c r="AG72" i="103" s="1"/>
  <c r="AG83" i="103" s="1"/>
  <c r="AG101" i="103" s="1"/>
  <c r="AH139" i="19" s="1"/>
  <c r="AH774" i="19" s="1"/>
  <c r="F59" i="123"/>
  <c r="F63" i="123" s="1"/>
  <c r="F65" i="123" s="1"/>
  <c r="F67" i="123" s="1"/>
  <c r="F69" i="123" s="1"/>
  <c r="F68" i="123" s="1"/>
  <c r="F70" i="123" s="1"/>
  <c r="F72" i="123" s="1"/>
  <c r="F83" i="123" s="1"/>
  <c r="F101" i="123" s="1"/>
  <c r="AD59" i="162"/>
  <c r="AD63" i="162" s="1"/>
  <c r="AD65" i="162" s="1"/>
  <c r="AD67" i="162" s="1"/>
  <c r="AD68" i="162" s="1"/>
  <c r="AD70" i="162" s="1"/>
  <c r="AD72" i="162" s="1"/>
  <c r="AD83" i="162" s="1"/>
  <c r="AD101" i="162" s="1"/>
  <c r="AI607" i="19" s="1"/>
  <c r="AI1242" i="19" s="1"/>
  <c r="AF59" i="105"/>
  <c r="AF63" i="105" s="1"/>
  <c r="AF65" i="105" s="1"/>
  <c r="AF67" i="105" s="1"/>
  <c r="AF68" i="105" s="1"/>
  <c r="AF70" i="105" s="1"/>
  <c r="AF72" i="105" s="1"/>
  <c r="AF83" i="105" s="1"/>
  <c r="AF101" i="105" s="1"/>
  <c r="AG187" i="19" s="1"/>
  <c r="AG822" i="19" s="1"/>
  <c r="AF59" i="124"/>
  <c r="AF63" i="124" s="1"/>
  <c r="AF65" i="124" s="1"/>
  <c r="AF67" i="124" s="1"/>
  <c r="AF70" i="124" s="1"/>
  <c r="AF72" i="124" s="1"/>
  <c r="AF83" i="124" s="1"/>
  <c r="AG59" i="140"/>
  <c r="AG63" i="140" s="1"/>
  <c r="AG65" i="140" s="1"/>
  <c r="AG67" i="140" s="1"/>
  <c r="AG68" i="140" s="1"/>
  <c r="AG70" i="140" s="1"/>
  <c r="AG72" i="140" s="1"/>
  <c r="AG83" i="140" s="1"/>
  <c r="AG101" i="140" s="1"/>
  <c r="AK430" i="19" s="1"/>
  <c r="AK1065" i="19" s="1"/>
  <c r="AG59" i="155"/>
  <c r="AG63" i="155" s="1"/>
  <c r="AG65" i="155" s="1"/>
  <c r="AG67" i="155" s="1"/>
  <c r="AG68" i="155" s="1"/>
  <c r="AG70" i="155" s="1"/>
  <c r="AG72" i="155" s="1"/>
  <c r="AG83" i="155" s="1"/>
  <c r="AG59" i="142"/>
  <c r="AG63" i="142" s="1"/>
  <c r="AG65" i="142" s="1"/>
  <c r="AG67" i="142" s="1"/>
  <c r="AG68" i="142" s="1"/>
  <c r="AG70" i="142" s="1"/>
  <c r="AG72" i="142" s="1"/>
  <c r="AG83" i="142" s="1"/>
  <c r="AG101" i="142" s="1"/>
  <c r="AK446" i="19" s="1"/>
  <c r="AK1081" i="19" s="1"/>
  <c r="AE59" i="159"/>
  <c r="AE63" i="159" s="1"/>
  <c r="AE65" i="159" s="1"/>
  <c r="AE67" i="159" s="1"/>
  <c r="AE70" i="159" s="1"/>
  <c r="AE72" i="159" s="1"/>
  <c r="AE83" i="159" s="1"/>
  <c r="AD59" i="111"/>
  <c r="AD63" i="111" s="1"/>
  <c r="AD65" i="111" s="1"/>
  <c r="AD67" i="111" s="1"/>
  <c r="AD70" i="111" s="1"/>
  <c r="AD72" i="111" s="1"/>
  <c r="AD83" i="111" s="1"/>
  <c r="AH59" i="131"/>
  <c r="AH63" i="131" s="1"/>
  <c r="AH65" i="131" s="1"/>
  <c r="AH67" i="131" s="1"/>
  <c r="AH68" i="131" s="1"/>
  <c r="AH70" i="131" s="1"/>
  <c r="AH72" i="131" s="1"/>
  <c r="AH83" i="131" s="1"/>
  <c r="AH101" i="131" s="1"/>
  <c r="AK365" i="19" s="1"/>
  <c r="AK1000" i="19" s="1"/>
  <c r="AE59" i="112"/>
  <c r="AE63" i="112" s="1"/>
  <c r="AE65" i="112" s="1"/>
  <c r="AE67" i="112" s="1"/>
  <c r="AE68" i="112" s="1"/>
  <c r="AE70" i="112" s="1"/>
  <c r="AE72" i="112" s="1"/>
  <c r="AE83" i="112" s="1"/>
  <c r="AG59" i="149"/>
  <c r="AG63" i="149" s="1"/>
  <c r="AG65" i="149" s="1"/>
  <c r="AG67" i="149" s="1"/>
  <c r="AG70" i="149" s="1"/>
  <c r="AG72" i="149" s="1"/>
  <c r="AG83" i="149" s="1"/>
  <c r="AF59" i="92"/>
  <c r="AF63" i="92" s="1"/>
  <c r="AF65" i="92" s="1"/>
  <c r="AF67" i="92" s="1"/>
  <c r="AF68" i="92" s="1"/>
  <c r="AF70" i="92" s="1"/>
  <c r="AF72" i="92" s="1"/>
  <c r="AF83" i="92" s="1"/>
  <c r="AG59" i="128"/>
  <c r="AG63" i="128" s="1"/>
  <c r="AG65" i="128" s="1"/>
  <c r="AG67" i="128" s="1"/>
  <c r="AG68" i="128" s="1"/>
  <c r="AG70" i="128" s="1"/>
  <c r="AG72" i="128" s="1"/>
  <c r="AG83" i="128" s="1"/>
  <c r="AH59" i="144"/>
  <c r="AH63" i="144" s="1"/>
  <c r="AH65" i="144" s="1"/>
  <c r="AH67" i="144" s="1"/>
  <c r="AH68" i="144" s="1"/>
  <c r="AH70" i="144" s="1"/>
  <c r="AH72" i="144" s="1"/>
  <c r="AH83" i="144" s="1"/>
  <c r="AH101" i="144" s="1"/>
  <c r="AL462" i="19" s="1"/>
  <c r="AL1097" i="19" s="1"/>
  <c r="AG59" i="161"/>
  <c r="AG63" i="161" s="1"/>
  <c r="AG65" i="161" s="1"/>
  <c r="AG67" i="161" s="1"/>
  <c r="AG70" i="161" s="1"/>
  <c r="AG72" i="161" s="1"/>
  <c r="AG83" i="161" s="1"/>
  <c r="AG59" i="94"/>
  <c r="AG63" i="94" s="1"/>
  <c r="AG65" i="94" s="1"/>
  <c r="AG67" i="94" s="1"/>
  <c r="AG68" i="94" s="1"/>
  <c r="AG70" i="94" s="1"/>
  <c r="AG72" i="94" s="1"/>
  <c r="AG83" i="94" s="1"/>
  <c r="AH59" i="109"/>
  <c r="AH63" i="109" s="1"/>
  <c r="AH65" i="109" s="1"/>
  <c r="AH67" i="109" s="1"/>
  <c r="AH68" i="109" s="1"/>
  <c r="AH70" i="109" s="1"/>
  <c r="AH72" i="109" s="1"/>
  <c r="AH83" i="109" s="1"/>
  <c r="AD59" i="114"/>
  <c r="AD63" i="114" s="1"/>
  <c r="AD65" i="114" s="1"/>
  <c r="AD67" i="114" s="1"/>
  <c r="AD68" i="114" s="1"/>
  <c r="AD70" i="114" s="1"/>
  <c r="AD72" i="114" s="1"/>
  <c r="AD83" i="114" s="1"/>
  <c r="AD101" i="114" s="1"/>
  <c r="AE171" i="19" s="1"/>
  <c r="AE806" i="19" s="1"/>
  <c r="G59" i="114"/>
  <c r="G63" i="114" s="1"/>
  <c r="G65" i="114" s="1"/>
  <c r="G67" i="114" s="1"/>
  <c r="G69" i="114" s="1"/>
  <c r="G68" i="114" s="1"/>
  <c r="G70" i="114" s="1"/>
  <c r="G72" i="114" s="1"/>
  <c r="G83" i="114" s="1"/>
  <c r="AH59" i="106"/>
  <c r="AH63" i="106" s="1"/>
  <c r="AH65" i="106" s="1"/>
  <c r="AH67" i="106" s="1"/>
  <c r="AH68" i="106" s="1"/>
  <c r="AH70" i="106" s="1"/>
  <c r="AH72" i="106" s="1"/>
  <c r="AH83" i="106" s="1"/>
  <c r="AH101" i="106" s="1"/>
  <c r="AI203" i="19" s="1"/>
  <c r="AI838" i="19" s="1"/>
  <c r="V59" i="150"/>
  <c r="V63" i="150" s="1"/>
  <c r="V65" i="150" s="1"/>
  <c r="V67" i="150" s="1"/>
  <c r="V69" i="150" s="1"/>
  <c r="V68" i="150" s="1"/>
  <c r="V70" i="150" s="1"/>
  <c r="V72" i="150" s="1"/>
  <c r="V83" i="150" s="1"/>
  <c r="V101" i="150" s="1"/>
  <c r="Z510" i="19" s="1"/>
  <c r="Z1145" i="19" s="1"/>
  <c r="T59" i="119"/>
  <c r="T63" i="119" s="1"/>
  <c r="T65" i="119" s="1"/>
  <c r="T67" i="119" s="1"/>
  <c r="T69" i="119" s="1"/>
  <c r="T68" i="119" s="1"/>
  <c r="T70" i="119" s="1"/>
  <c r="T72" i="119" s="1"/>
  <c r="T83" i="119" s="1"/>
  <c r="T101" i="119" s="1"/>
  <c r="AD59" i="126"/>
  <c r="AD63" i="126" s="1"/>
  <c r="AD65" i="126" s="1"/>
  <c r="AD67" i="126" s="1"/>
  <c r="AD68" i="126" s="1"/>
  <c r="AD70" i="126" s="1"/>
  <c r="AD72" i="126" s="1"/>
  <c r="AD83" i="126" s="1"/>
  <c r="G59" i="120"/>
  <c r="G63" i="120" s="1"/>
  <c r="G65" i="120" s="1"/>
  <c r="G67" i="120" s="1"/>
  <c r="G70" i="120" s="1"/>
  <c r="G72" i="120" s="1"/>
  <c r="G83" i="120" s="1"/>
  <c r="Q59" i="100"/>
  <c r="Q63" i="100" s="1"/>
  <c r="Q65" i="100" s="1"/>
  <c r="Q67" i="100" s="1"/>
  <c r="Q70" i="100" s="1"/>
  <c r="Q72" i="100" s="1"/>
  <c r="Q83" i="100" s="1"/>
  <c r="V59" i="127"/>
  <c r="V63" i="127" s="1"/>
  <c r="V65" i="127" s="1"/>
  <c r="V67" i="127" s="1"/>
  <c r="V69" i="127" s="1"/>
  <c r="V68" i="127" s="1"/>
  <c r="V70" i="127" s="1"/>
  <c r="V72" i="127" s="1"/>
  <c r="V83" i="127" s="1"/>
  <c r="V101" i="127" s="1"/>
  <c r="Y333" i="19" s="1"/>
  <c r="Y968" i="19" s="1"/>
  <c r="AC59" i="100"/>
  <c r="AC63" i="100" s="1"/>
  <c r="AC65" i="100" s="1"/>
  <c r="AC67" i="100" s="1"/>
  <c r="AC70" i="100" s="1"/>
  <c r="AC72" i="100" s="1"/>
  <c r="AC83" i="100" s="1"/>
  <c r="Z59" i="100"/>
  <c r="Z63" i="100" s="1"/>
  <c r="Z65" i="100" s="1"/>
  <c r="Z67" i="100" s="1"/>
  <c r="Z70" i="100" s="1"/>
  <c r="Z72" i="100" s="1"/>
  <c r="Z83" i="100" s="1"/>
  <c r="AF59" i="159"/>
  <c r="AF63" i="159" s="1"/>
  <c r="AF65" i="159" s="1"/>
  <c r="AF67" i="159" s="1"/>
  <c r="AF70" i="159" s="1"/>
  <c r="AF72" i="159" s="1"/>
  <c r="AF83" i="159" s="1"/>
  <c r="O59" i="136"/>
  <c r="O63" i="136" s="1"/>
  <c r="O65" i="136" s="1"/>
  <c r="O67" i="136" s="1"/>
  <c r="O70" i="136" s="1"/>
  <c r="O72" i="136" s="1"/>
  <c r="O83" i="136" s="1"/>
  <c r="V59" i="152"/>
  <c r="V63" i="152" s="1"/>
  <c r="V65" i="152" s="1"/>
  <c r="V67" i="152" s="1"/>
  <c r="V69" i="152" s="1"/>
  <c r="V68" i="152" s="1"/>
  <c r="V70" i="152" s="1"/>
  <c r="V72" i="152" s="1"/>
  <c r="V83" i="152" s="1"/>
  <c r="V101" i="152" s="1"/>
  <c r="AA527" i="19" s="1"/>
  <c r="AA1162" i="19" s="1"/>
  <c r="AE59" i="124"/>
  <c r="AE63" i="124" s="1"/>
  <c r="AE65" i="124" s="1"/>
  <c r="AE67" i="124" s="1"/>
  <c r="AE70" i="124" s="1"/>
  <c r="AE72" i="124" s="1"/>
  <c r="AE83" i="124" s="1"/>
  <c r="AC59" i="162"/>
  <c r="AC63" i="162" s="1"/>
  <c r="AC65" i="162" s="1"/>
  <c r="AC67" i="162" s="1"/>
  <c r="AC69" i="162" s="1"/>
  <c r="AC68" i="162" s="1"/>
  <c r="AC70" i="162" s="1"/>
  <c r="AC72" i="162" s="1"/>
  <c r="AC83" i="162" s="1"/>
  <c r="AC101" i="162" s="1"/>
  <c r="AH607" i="19" s="1"/>
  <c r="AH1242" i="19" s="1"/>
  <c r="Y59" i="102"/>
  <c r="Y63" i="102" s="1"/>
  <c r="Y65" i="102" s="1"/>
  <c r="Y67" i="102" s="1"/>
  <c r="Y69" i="102" s="1"/>
  <c r="Y68" i="102" s="1"/>
  <c r="Y70" i="102" s="1"/>
  <c r="Y72" i="102" s="1"/>
  <c r="Y83" i="102" s="1"/>
  <c r="Y59" i="149"/>
  <c r="Y63" i="149" s="1"/>
  <c r="Y65" i="149" s="1"/>
  <c r="Y67" i="149" s="1"/>
  <c r="Y70" i="149" s="1"/>
  <c r="Y72" i="149" s="1"/>
  <c r="Y83" i="149" s="1"/>
  <c r="E59" i="131"/>
  <c r="E63" i="131" s="1"/>
  <c r="E65" i="131" s="1"/>
  <c r="E67" i="131" s="1"/>
  <c r="E69" i="131" s="1"/>
  <c r="E68" i="131" s="1"/>
  <c r="E70" i="131" s="1"/>
  <c r="E72" i="131" s="1"/>
  <c r="E83" i="131" s="1"/>
  <c r="AG59" i="111"/>
  <c r="AG63" i="111" s="1"/>
  <c r="AG65" i="111" s="1"/>
  <c r="AG67" i="111" s="1"/>
  <c r="AG70" i="111" s="1"/>
  <c r="AG72" i="111" s="1"/>
  <c r="AG83" i="111" s="1"/>
  <c r="X59" i="154"/>
  <c r="X63" i="154" s="1"/>
  <c r="X65" i="154" s="1"/>
  <c r="X67" i="154" s="1"/>
  <c r="X69" i="154" s="1"/>
  <c r="X68" i="154" s="1"/>
  <c r="X70" i="154" s="1"/>
  <c r="X72" i="154" s="1"/>
  <c r="X83" i="154" s="1"/>
  <c r="X101" i="154" s="1"/>
  <c r="AC543" i="19" s="1"/>
  <c r="AC1178" i="19" s="1"/>
  <c r="X59" i="153"/>
  <c r="X63" i="153" s="1"/>
  <c r="X65" i="153" s="1"/>
  <c r="X67" i="153" s="1"/>
  <c r="X69" i="153" s="1"/>
  <c r="X68" i="153" s="1"/>
  <c r="X70" i="153" s="1"/>
  <c r="X72" i="153" s="1"/>
  <c r="X83" i="153" s="1"/>
  <c r="X59" i="163"/>
  <c r="X63" i="163" s="1"/>
  <c r="X65" i="163" s="1"/>
  <c r="X67" i="163" s="1"/>
  <c r="X69" i="163" s="1"/>
  <c r="X68" i="163" s="1"/>
  <c r="X70" i="163" s="1"/>
  <c r="X72" i="163" s="1"/>
  <c r="X83" i="163" s="1"/>
  <c r="F59" i="127"/>
  <c r="F63" i="127" s="1"/>
  <c r="F65" i="127" s="1"/>
  <c r="F67" i="127" s="1"/>
  <c r="F69" i="127" s="1"/>
  <c r="F68" i="127" s="1"/>
  <c r="F70" i="127" s="1"/>
  <c r="F72" i="127" s="1"/>
  <c r="F83" i="127" s="1"/>
  <c r="AG59" i="145"/>
  <c r="AG63" i="145" s="1"/>
  <c r="AG65" i="145" s="1"/>
  <c r="AG67" i="145" s="1"/>
  <c r="AG70" i="145" s="1"/>
  <c r="AG72" i="145" s="1"/>
  <c r="AG83" i="145" s="1"/>
  <c r="W59" i="98"/>
  <c r="W63" i="98" s="1"/>
  <c r="W65" i="98" s="1"/>
  <c r="W67" i="98" s="1"/>
  <c r="W70" i="98" s="1"/>
  <c r="W72" i="98" s="1"/>
  <c r="W83" i="98" s="1"/>
  <c r="U59" i="108"/>
  <c r="U63" i="108" s="1"/>
  <c r="U65" i="108" s="1"/>
  <c r="U67" i="108" s="1"/>
  <c r="U69" i="108" s="1"/>
  <c r="U68" i="108" s="1"/>
  <c r="U70" i="108" s="1"/>
  <c r="U72" i="108" s="1"/>
  <c r="U83" i="108" s="1"/>
  <c r="U101" i="108" s="1"/>
  <c r="V219" i="19" s="1"/>
  <c r="V854" i="19" s="1"/>
  <c r="U59" i="129"/>
  <c r="U63" i="129" s="1"/>
  <c r="U65" i="129" s="1"/>
  <c r="U67" i="129" s="1"/>
  <c r="U69" i="129" s="1"/>
  <c r="U68" i="129" s="1"/>
  <c r="U70" i="129" s="1"/>
  <c r="U72" i="129" s="1"/>
  <c r="U83" i="129" s="1"/>
  <c r="U101" i="129" s="1"/>
  <c r="X349" i="19" s="1"/>
  <c r="X984" i="19" s="1"/>
  <c r="P59" i="152"/>
  <c r="P63" i="152" s="1"/>
  <c r="P65" i="152" s="1"/>
  <c r="P67" i="152" s="1"/>
  <c r="P69" i="152" s="1"/>
  <c r="P68" i="152" s="1"/>
  <c r="P70" i="152" s="1"/>
  <c r="P72" i="152" s="1"/>
  <c r="P83" i="152" s="1"/>
  <c r="P101" i="152" s="1"/>
  <c r="U527" i="19" s="1"/>
  <c r="U1162" i="19" s="1"/>
  <c r="AF59" i="112"/>
  <c r="AF63" i="112" s="1"/>
  <c r="AF65" i="112" s="1"/>
  <c r="AF67" i="112" s="1"/>
  <c r="AF68" i="112" s="1"/>
  <c r="AF70" i="112" s="1"/>
  <c r="AF72" i="112" s="1"/>
  <c r="AF83" i="112" s="1"/>
  <c r="R59" i="113"/>
  <c r="R63" i="113" s="1"/>
  <c r="R65" i="113" s="1"/>
  <c r="R67" i="113" s="1"/>
  <c r="R70" i="113" s="1"/>
  <c r="R72" i="113" s="1"/>
  <c r="R83" i="113" s="1"/>
  <c r="AF59" i="98"/>
  <c r="AF63" i="98" s="1"/>
  <c r="AF65" i="98" s="1"/>
  <c r="AF67" i="98" s="1"/>
  <c r="AF70" i="98" s="1"/>
  <c r="AF72" i="98" s="1"/>
  <c r="AF83" i="98" s="1"/>
  <c r="F59" i="100"/>
  <c r="F63" i="100" s="1"/>
  <c r="F65" i="100" s="1"/>
  <c r="F67" i="100" s="1"/>
  <c r="F70" i="100" s="1"/>
  <c r="F72" i="100" s="1"/>
  <c r="F83" i="100" s="1"/>
  <c r="T59" i="112"/>
  <c r="T63" i="112" s="1"/>
  <c r="T65" i="112" s="1"/>
  <c r="T67" i="112" s="1"/>
  <c r="T69" i="112" s="1"/>
  <c r="T68" i="112" s="1"/>
  <c r="T70" i="112" s="1"/>
  <c r="T72" i="112" s="1"/>
  <c r="T83" i="112" s="1"/>
  <c r="F59" i="131"/>
  <c r="F63" i="131" s="1"/>
  <c r="F65" i="131" s="1"/>
  <c r="F67" i="131" s="1"/>
  <c r="F69" i="131" s="1"/>
  <c r="F68" i="131" s="1"/>
  <c r="F70" i="131" s="1"/>
  <c r="F72" i="131" s="1"/>
  <c r="F83" i="131" s="1"/>
  <c r="F101" i="131" s="1"/>
  <c r="I365" i="19" s="1"/>
  <c r="I1000" i="19" s="1"/>
  <c r="Y59" i="134"/>
  <c r="Y63" i="134" s="1"/>
  <c r="Y65" i="134" s="1"/>
  <c r="Y67" i="134" s="1"/>
  <c r="Y70" i="134" s="1"/>
  <c r="Y72" i="134" s="1"/>
  <c r="Y83" i="134" s="1"/>
  <c r="AB59" i="130"/>
  <c r="AB63" i="130" s="1"/>
  <c r="AB65" i="130" s="1"/>
  <c r="AB67" i="130" s="1"/>
  <c r="AB69" i="130" s="1"/>
  <c r="AB68" i="130" s="1"/>
  <c r="AB70" i="130" s="1"/>
  <c r="AB72" i="130" s="1"/>
  <c r="AB83" i="130" s="1"/>
  <c r="G59" i="116"/>
  <c r="G63" i="116" s="1"/>
  <c r="G65" i="116" s="1"/>
  <c r="G67" i="116" s="1"/>
  <c r="G69" i="116" s="1"/>
  <c r="G68" i="116" s="1"/>
  <c r="G70" i="116" s="1"/>
  <c r="G72" i="116" s="1"/>
  <c r="G83" i="116" s="1"/>
  <c r="AH59" i="130"/>
  <c r="AH63" i="130" s="1"/>
  <c r="AH65" i="130" s="1"/>
  <c r="AH67" i="130" s="1"/>
  <c r="AH68" i="130" s="1"/>
  <c r="AH70" i="130" s="1"/>
  <c r="AH72" i="130" s="1"/>
  <c r="AH83" i="130" s="1"/>
  <c r="S59" i="138"/>
  <c r="S63" i="138" s="1"/>
  <c r="S65" i="138" s="1"/>
  <c r="S67" i="138" s="1"/>
  <c r="S69" i="138" s="1"/>
  <c r="S68" i="138" s="1"/>
  <c r="S70" i="138" s="1"/>
  <c r="S72" i="138" s="1"/>
  <c r="S83" i="138" s="1"/>
  <c r="S101" i="138" s="1"/>
  <c r="V413" i="19" s="1"/>
  <c r="V1048" i="19" s="1"/>
  <c r="H59" i="102"/>
  <c r="H63" i="102" s="1"/>
  <c r="H65" i="102" s="1"/>
  <c r="H67" i="102" s="1"/>
  <c r="H69" i="102" s="1"/>
  <c r="H68" i="102" s="1"/>
  <c r="H70" i="102" s="1"/>
  <c r="H72" i="102" s="1"/>
  <c r="H83" i="102" s="1"/>
  <c r="Z59" i="144"/>
  <c r="Z63" i="144" s="1"/>
  <c r="Z65" i="144" s="1"/>
  <c r="Z67" i="144" s="1"/>
  <c r="Z69" i="144" s="1"/>
  <c r="Z68" i="144" s="1"/>
  <c r="Z70" i="144" s="1"/>
  <c r="Z72" i="144" s="1"/>
  <c r="Z83" i="144" s="1"/>
  <c r="Z101" i="144" s="1"/>
  <c r="AD462" i="19" s="1"/>
  <c r="AD1097" i="19" s="1"/>
  <c r="V59" i="119"/>
  <c r="V63" i="119" s="1"/>
  <c r="V65" i="119" s="1"/>
  <c r="V67" i="119" s="1"/>
  <c r="V69" i="119" s="1"/>
  <c r="V68" i="119" s="1"/>
  <c r="V70" i="119" s="1"/>
  <c r="V72" i="119" s="1"/>
  <c r="V83" i="119" s="1"/>
  <c r="V101" i="119" s="1"/>
  <c r="W59" i="133"/>
  <c r="W63" i="133" s="1"/>
  <c r="W65" i="133" s="1"/>
  <c r="W67" i="133" s="1"/>
  <c r="W69" i="133" s="1"/>
  <c r="W68" i="133" s="1"/>
  <c r="W70" i="133" s="1"/>
  <c r="W72" i="133" s="1"/>
  <c r="W83" i="133" s="1"/>
  <c r="W101" i="133" s="1"/>
  <c r="Z381" i="19" s="1"/>
  <c r="Z1016" i="19" s="1"/>
  <c r="O59" i="96"/>
  <c r="O63" i="96" s="1"/>
  <c r="O65" i="96" s="1"/>
  <c r="O67" i="96" s="1"/>
  <c r="O70" i="96" s="1"/>
  <c r="O72" i="96" s="1"/>
  <c r="O83" i="96" s="1"/>
  <c r="AD59" i="148"/>
  <c r="AD63" i="148" s="1"/>
  <c r="AD65" i="148" s="1"/>
  <c r="AD67" i="148" s="1"/>
  <c r="AD68" i="148" s="1"/>
  <c r="AD70" i="148" s="1"/>
  <c r="AD72" i="148" s="1"/>
  <c r="AD83" i="148" s="1"/>
  <c r="AD101" i="148" s="1"/>
  <c r="AH494" i="19" s="1"/>
  <c r="AH1129" i="19" s="1"/>
  <c r="U59" i="145"/>
  <c r="U63" i="145" s="1"/>
  <c r="U65" i="145" s="1"/>
  <c r="U67" i="145" s="1"/>
  <c r="U70" i="145" s="1"/>
  <c r="U72" i="145" s="1"/>
  <c r="U83" i="145" s="1"/>
  <c r="U59" i="139"/>
  <c r="U63" i="139" s="1"/>
  <c r="U65" i="139" s="1"/>
  <c r="U67" i="139" s="1"/>
  <c r="U69" i="139" s="1"/>
  <c r="U68" i="139" s="1"/>
  <c r="U70" i="139" s="1"/>
  <c r="U72" i="139" s="1"/>
  <c r="U83" i="139" s="1"/>
  <c r="V59" i="157"/>
  <c r="V63" i="157" s="1"/>
  <c r="V65" i="157" s="1"/>
  <c r="V67" i="157" s="1"/>
  <c r="V70" i="157" s="1"/>
  <c r="V72" i="157" s="1"/>
  <c r="V83" i="157" s="1"/>
  <c r="Q59" i="146"/>
  <c r="Q63" i="146" s="1"/>
  <c r="Q65" i="146" s="1"/>
  <c r="Q67" i="146" s="1"/>
  <c r="Q69" i="146" s="1"/>
  <c r="Q68" i="146" s="1"/>
  <c r="Q70" i="146" s="1"/>
  <c r="Q72" i="146" s="1"/>
  <c r="Q83" i="146" s="1"/>
  <c r="Q101" i="146" s="1"/>
  <c r="U478" i="19" s="1"/>
  <c r="U1113" i="19" s="1"/>
  <c r="AH59" i="104"/>
  <c r="AH63" i="104" s="1"/>
  <c r="AH65" i="104" s="1"/>
  <c r="AH67" i="104" s="1"/>
  <c r="AH68" i="104" s="1"/>
  <c r="AH70" i="104" s="1"/>
  <c r="AH72" i="104" s="1"/>
  <c r="AH83" i="104" s="1"/>
  <c r="AH101" i="104" s="1"/>
  <c r="AI155" i="19" s="1"/>
  <c r="AI790" i="19" s="1"/>
  <c r="R59" i="136"/>
  <c r="R63" i="136" s="1"/>
  <c r="R65" i="136" s="1"/>
  <c r="R67" i="136" s="1"/>
  <c r="R70" i="136" s="1"/>
  <c r="R72" i="136" s="1"/>
  <c r="R83" i="136" s="1"/>
  <c r="R59" i="93"/>
  <c r="R63" i="93" s="1"/>
  <c r="R65" i="93" s="1"/>
  <c r="R67" i="93" s="1"/>
  <c r="R69" i="93" s="1"/>
  <c r="R68" i="93" s="1"/>
  <c r="R70" i="93" s="1"/>
  <c r="R72" i="93" s="1"/>
  <c r="R83" i="93" s="1"/>
  <c r="R101" i="93" s="1"/>
  <c r="R58" i="19" s="1"/>
  <c r="R693" i="19" s="1"/>
  <c r="R59" i="102"/>
  <c r="R63" i="102" s="1"/>
  <c r="R65" i="102" s="1"/>
  <c r="R67" i="102" s="1"/>
  <c r="R69" i="102" s="1"/>
  <c r="R68" i="102" s="1"/>
  <c r="R70" i="102" s="1"/>
  <c r="R72" i="102" s="1"/>
  <c r="R83" i="102" s="1"/>
  <c r="AF59" i="140"/>
  <c r="AF63" i="140" s="1"/>
  <c r="AF65" i="140" s="1"/>
  <c r="AF67" i="140" s="1"/>
  <c r="AF68" i="140" s="1"/>
  <c r="AF70" i="140" s="1"/>
  <c r="AF72" i="140" s="1"/>
  <c r="AF83" i="140" s="1"/>
  <c r="AF101" i="140" s="1"/>
  <c r="AJ430" i="19" s="1"/>
  <c r="AJ1065" i="19" s="1"/>
  <c r="H59" i="101"/>
  <c r="H63" i="101" s="1"/>
  <c r="H65" i="101" s="1"/>
  <c r="H67" i="101" s="1"/>
  <c r="H69" i="101" s="1"/>
  <c r="H68" i="101" s="1"/>
  <c r="H70" i="101" s="1"/>
  <c r="H72" i="101" s="1"/>
  <c r="H83" i="101" s="1"/>
  <c r="H101" i="101" s="1"/>
  <c r="H122" i="19" s="1"/>
  <c r="H757" i="19" s="1"/>
  <c r="AE59" i="109"/>
  <c r="AE63" i="109" s="1"/>
  <c r="AE65" i="109" s="1"/>
  <c r="AE67" i="109" s="1"/>
  <c r="AE68" i="109" s="1"/>
  <c r="AE70" i="109" s="1"/>
  <c r="AE72" i="109" s="1"/>
  <c r="AE83" i="109" s="1"/>
  <c r="AG59" i="129"/>
  <c r="AG63" i="129" s="1"/>
  <c r="AG65" i="129" s="1"/>
  <c r="AG67" i="129" s="1"/>
  <c r="AG68" i="129" s="1"/>
  <c r="AG70" i="129" s="1"/>
  <c r="AG72" i="129" s="1"/>
  <c r="AG83" i="129" s="1"/>
  <c r="AG101" i="129" s="1"/>
  <c r="AJ349" i="19" s="1"/>
  <c r="AJ984" i="19" s="1"/>
  <c r="AB59" i="96"/>
  <c r="AB63" i="96" s="1"/>
  <c r="AB65" i="96" s="1"/>
  <c r="AB67" i="96" s="1"/>
  <c r="AB70" i="96" s="1"/>
  <c r="AB72" i="96" s="1"/>
  <c r="AB83" i="96" s="1"/>
  <c r="S59" i="145"/>
  <c r="S63" i="145" s="1"/>
  <c r="S65" i="145" s="1"/>
  <c r="S67" i="145" s="1"/>
  <c r="S70" i="145" s="1"/>
  <c r="S72" i="145" s="1"/>
  <c r="S83" i="145" s="1"/>
  <c r="F59" i="98"/>
  <c r="F63" i="98" s="1"/>
  <c r="F65" i="98" s="1"/>
  <c r="F67" i="98" s="1"/>
  <c r="F70" i="98" s="1"/>
  <c r="F72" i="98" s="1"/>
  <c r="F83" i="98" s="1"/>
  <c r="T59" i="105"/>
  <c r="T63" i="105" s="1"/>
  <c r="T65" i="105" s="1"/>
  <c r="T67" i="105" s="1"/>
  <c r="T69" i="105" s="1"/>
  <c r="T68" i="105" s="1"/>
  <c r="T70" i="105" s="1"/>
  <c r="T72" i="105" s="1"/>
  <c r="T83" i="105" s="1"/>
  <c r="T101" i="105" s="1"/>
  <c r="U187" i="19" s="1"/>
  <c r="U822" i="19" s="1"/>
  <c r="AE59" i="138"/>
  <c r="AE63" i="138" s="1"/>
  <c r="AE65" i="138" s="1"/>
  <c r="AE67" i="138" s="1"/>
  <c r="AE68" i="138" s="1"/>
  <c r="AE70" i="138" s="1"/>
  <c r="AE72" i="138" s="1"/>
  <c r="AE83" i="138" s="1"/>
  <c r="AE101" i="138" s="1"/>
  <c r="AH413" i="19" s="1"/>
  <c r="AH1048" i="19" s="1"/>
  <c r="E59" i="112"/>
  <c r="E63" i="112" s="1"/>
  <c r="E65" i="112" s="1"/>
  <c r="E67" i="112" s="1"/>
  <c r="E69" i="112" s="1"/>
  <c r="E68" i="112" s="1"/>
  <c r="E70" i="112" s="1"/>
  <c r="E72" i="112" s="1"/>
  <c r="E83" i="112" s="1"/>
  <c r="W59" i="124"/>
  <c r="W63" i="124" s="1"/>
  <c r="W65" i="124" s="1"/>
  <c r="W67" i="124" s="1"/>
  <c r="W70" i="124" s="1"/>
  <c r="W72" i="124" s="1"/>
  <c r="W83" i="124" s="1"/>
  <c r="AC59" i="140"/>
  <c r="AC63" i="140" s="1"/>
  <c r="AC65" i="140" s="1"/>
  <c r="AC67" i="140" s="1"/>
  <c r="AC69" i="140" s="1"/>
  <c r="AC68" i="140" s="1"/>
  <c r="AC70" i="140" s="1"/>
  <c r="AC72" i="140" s="1"/>
  <c r="AC83" i="140" s="1"/>
  <c r="AC101" i="140" s="1"/>
  <c r="AG430" i="19" s="1"/>
  <c r="AG1065" i="19" s="1"/>
  <c r="Z59" i="95"/>
  <c r="Z63" i="95" s="1"/>
  <c r="Z65" i="95" s="1"/>
  <c r="Z67" i="95" s="1"/>
  <c r="Z69" i="95" s="1"/>
  <c r="Z68" i="95" s="1"/>
  <c r="Z70" i="95" s="1"/>
  <c r="Z72" i="95" s="1"/>
  <c r="Z83" i="95" s="1"/>
  <c r="Z101" i="95" s="1"/>
  <c r="Z74" i="19" s="1"/>
  <c r="Z709" i="19" s="1"/>
  <c r="AB59" i="97"/>
  <c r="AB63" i="97" s="1"/>
  <c r="AB65" i="97" s="1"/>
  <c r="AB67" i="97" s="1"/>
  <c r="AB69" i="97" s="1"/>
  <c r="AB68" i="97" s="1"/>
  <c r="AB70" i="97" s="1"/>
  <c r="AB72" i="97" s="1"/>
  <c r="AB83" i="97" s="1"/>
  <c r="AB101" i="97" s="1"/>
  <c r="AB90" i="19" s="1"/>
  <c r="AB725" i="19" s="1"/>
  <c r="H59" i="99"/>
  <c r="H63" i="99" s="1"/>
  <c r="H65" i="99" s="1"/>
  <c r="H67" i="99" s="1"/>
  <c r="H69" i="99" s="1"/>
  <c r="H68" i="99" s="1"/>
  <c r="H70" i="99" s="1"/>
  <c r="H72" i="99" s="1"/>
  <c r="H83" i="99" s="1"/>
  <c r="H101" i="99" s="1"/>
  <c r="H106" i="19" s="1"/>
  <c r="H741" i="19" s="1"/>
  <c r="AH59" i="145"/>
  <c r="AH63" i="145" s="1"/>
  <c r="AH65" i="145" s="1"/>
  <c r="AH67" i="145" s="1"/>
  <c r="AH70" i="145" s="1"/>
  <c r="AH72" i="145" s="1"/>
  <c r="AH83" i="145" s="1"/>
  <c r="AC59" i="112"/>
  <c r="AC63" i="112" s="1"/>
  <c r="AC65" i="112" s="1"/>
  <c r="AC67" i="112" s="1"/>
  <c r="AC69" i="112" s="1"/>
  <c r="AC68" i="112" s="1"/>
  <c r="AC70" i="112" s="1"/>
  <c r="AC72" i="112" s="1"/>
  <c r="AC83" i="112" s="1"/>
  <c r="AE59" i="92"/>
  <c r="AE63" i="92" s="1"/>
  <c r="AE65" i="92" s="1"/>
  <c r="AE67" i="92" s="1"/>
  <c r="AE68" i="92" s="1"/>
  <c r="AE70" i="92" s="1"/>
  <c r="AE72" i="92" s="1"/>
  <c r="AE83" i="92" s="1"/>
  <c r="V59" i="92"/>
  <c r="V63" i="92" s="1"/>
  <c r="V65" i="92" s="1"/>
  <c r="V67" i="92" s="1"/>
  <c r="V69" i="92" s="1"/>
  <c r="V68" i="92" s="1"/>
  <c r="V70" i="92" s="1"/>
  <c r="V72" i="92" s="1"/>
  <c r="V83" i="92" s="1"/>
  <c r="W59" i="100"/>
  <c r="W63" i="100" s="1"/>
  <c r="W65" i="100" s="1"/>
  <c r="W67" i="100" s="1"/>
  <c r="W70" i="100" s="1"/>
  <c r="W72" i="100" s="1"/>
  <c r="W83" i="100" s="1"/>
  <c r="X59" i="104"/>
  <c r="X63" i="104" s="1"/>
  <c r="X65" i="104" s="1"/>
  <c r="X67" i="104" s="1"/>
  <c r="X69" i="104" s="1"/>
  <c r="X68" i="104" s="1"/>
  <c r="X70" i="104" s="1"/>
  <c r="X72" i="104" s="1"/>
  <c r="X83" i="104" s="1"/>
  <c r="X101" i="104" s="1"/>
  <c r="Y155" i="19" s="1"/>
  <c r="Y790" i="19" s="1"/>
  <c r="E59" i="93"/>
  <c r="E63" i="93" s="1"/>
  <c r="E65" i="93" s="1"/>
  <c r="E67" i="93" s="1"/>
  <c r="E69" i="93" s="1"/>
  <c r="E68" i="93" s="1"/>
  <c r="E70" i="93" s="1"/>
  <c r="E72" i="93" s="1"/>
  <c r="E83" i="93" s="1"/>
  <c r="AH59" i="162"/>
  <c r="AH63" i="162" s="1"/>
  <c r="AH65" i="162" s="1"/>
  <c r="AH67" i="162" s="1"/>
  <c r="AH68" i="162" s="1"/>
  <c r="AH70" i="162" s="1"/>
  <c r="AH72" i="162" s="1"/>
  <c r="AH83" i="162" s="1"/>
  <c r="AH101" i="162" s="1"/>
  <c r="AM607" i="19" s="1"/>
  <c r="AM1242" i="19" s="1"/>
  <c r="AD59" i="97"/>
  <c r="AD63" i="97" s="1"/>
  <c r="AD65" i="97" s="1"/>
  <c r="AD67" i="97" s="1"/>
  <c r="AD68" i="97" s="1"/>
  <c r="AD70" i="97" s="1"/>
  <c r="AD72" i="97" s="1"/>
  <c r="AD83" i="97" s="1"/>
  <c r="AD101" i="97" s="1"/>
  <c r="AD90" i="19" s="1"/>
  <c r="AD725" i="19" s="1"/>
  <c r="U59" i="112"/>
  <c r="U63" i="112" s="1"/>
  <c r="U65" i="112" s="1"/>
  <c r="U67" i="112" s="1"/>
  <c r="U69" i="112" s="1"/>
  <c r="U68" i="112" s="1"/>
  <c r="U70" i="112" s="1"/>
  <c r="U72" i="112" s="1"/>
  <c r="U83" i="112" s="1"/>
  <c r="AD59" i="93"/>
  <c r="AD63" i="93" s="1"/>
  <c r="AD65" i="93" s="1"/>
  <c r="AD67" i="93" s="1"/>
  <c r="AD68" i="93" s="1"/>
  <c r="AD70" i="93" s="1"/>
  <c r="AD72" i="93" s="1"/>
  <c r="AD83" i="93" s="1"/>
  <c r="AD101" i="93" s="1"/>
  <c r="AD58" i="19" s="1"/>
  <c r="AD693" i="19" s="1"/>
  <c r="W59" i="150"/>
  <c r="W63" i="150" s="1"/>
  <c r="W65" i="150" s="1"/>
  <c r="W67" i="150" s="1"/>
  <c r="W69" i="150" s="1"/>
  <c r="W68" i="150" s="1"/>
  <c r="W70" i="150" s="1"/>
  <c r="W72" i="150" s="1"/>
  <c r="W83" i="150" s="1"/>
  <c r="W101" i="150" s="1"/>
  <c r="AA510" i="19" s="1"/>
  <c r="AA1145" i="19" s="1"/>
  <c r="W59" i="127"/>
  <c r="W63" i="127" s="1"/>
  <c r="W65" i="127" s="1"/>
  <c r="W67" i="127" s="1"/>
  <c r="W69" i="127" s="1"/>
  <c r="W68" i="127" s="1"/>
  <c r="W70" i="127" s="1"/>
  <c r="W72" i="127" s="1"/>
  <c r="W83" i="127" s="1"/>
  <c r="W101" i="127" s="1"/>
  <c r="Z333" i="19" s="1"/>
  <c r="Z968" i="19" s="1"/>
  <c r="O59" i="110"/>
  <c r="O63" i="110" s="1"/>
  <c r="O65" i="110" s="1"/>
  <c r="O67" i="110" s="1"/>
  <c r="O69" i="110" s="1"/>
  <c r="O68" i="110" s="1"/>
  <c r="O70" i="110" s="1"/>
  <c r="O72" i="110" s="1"/>
  <c r="O83" i="110" s="1"/>
  <c r="R59" i="104"/>
  <c r="R63" i="104" s="1"/>
  <c r="R65" i="104" s="1"/>
  <c r="R67" i="104" s="1"/>
  <c r="R69" i="104" s="1"/>
  <c r="R68" i="104" s="1"/>
  <c r="R70" i="104" s="1"/>
  <c r="R72" i="104" s="1"/>
  <c r="R83" i="104" s="1"/>
  <c r="R101" i="104" s="1"/>
  <c r="S155" i="19" s="1"/>
  <c r="S790" i="19" s="1"/>
  <c r="AH59" i="95"/>
  <c r="AH63" i="95" s="1"/>
  <c r="AH65" i="95" s="1"/>
  <c r="AH67" i="95" s="1"/>
  <c r="AH68" i="95" s="1"/>
  <c r="AH70" i="95" s="1"/>
  <c r="AH72" i="95" s="1"/>
  <c r="AH83" i="95" s="1"/>
  <c r="AH101" i="95" s="1"/>
  <c r="AH74" i="19" s="1"/>
  <c r="AH709" i="19" s="1"/>
  <c r="AE59" i="155"/>
  <c r="AE63" i="155" s="1"/>
  <c r="AE65" i="155" s="1"/>
  <c r="AE67" i="155" s="1"/>
  <c r="AE68" i="155" s="1"/>
  <c r="AE70" i="155" s="1"/>
  <c r="AE72" i="155" s="1"/>
  <c r="AE83" i="155" s="1"/>
  <c r="X59" i="123"/>
  <c r="X63" i="123" s="1"/>
  <c r="X65" i="123" s="1"/>
  <c r="X67" i="123" s="1"/>
  <c r="X69" i="123" s="1"/>
  <c r="X68" i="123" s="1"/>
  <c r="X70" i="123" s="1"/>
  <c r="X72" i="123" s="1"/>
  <c r="X83" i="123" s="1"/>
  <c r="X101" i="123" s="1"/>
  <c r="V59" i="133"/>
  <c r="V63" i="133" s="1"/>
  <c r="V65" i="133" s="1"/>
  <c r="V67" i="133" s="1"/>
  <c r="V69" i="133" s="1"/>
  <c r="V68" i="133" s="1"/>
  <c r="V70" i="133" s="1"/>
  <c r="V72" i="133" s="1"/>
  <c r="V83" i="133" s="1"/>
  <c r="V101" i="133" s="1"/>
  <c r="Y381" i="19" s="1"/>
  <c r="Y1016" i="19" s="1"/>
  <c r="V59" i="114"/>
  <c r="V63" i="114" s="1"/>
  <c r="V65" i="114" s="1"/>
  <c r="V67" i="114" s="1"/>
  <c r="V69" i="114" s="1"/>
  <c r="V68" i="114" s="1"/>
  <c r="V70" i="114" s="1"/>
  <c r="V72" i="114" s="1"/>
  <c r="V83" i="114" s="1"/>
  <c r="V101" i="114" s="1"/>
  <c r="W171" i="19" s="1"/>
  <c r="W806" i="19" s="1"/>
  <c r="U59" i="163"/>
  <c r="U63" i="163" s="1"/>
  <c r="U65" i="163" s="1"/>
  <c r="U67" i="163" s="1"/>
  <c r="U69" i="163" s="1"/>
  <c r="U68" i="163" s="1"/>
  <c r="U70" i="163" s="1"/>
  <c r="U72" i="163" s="1"/>
  <c r="U83" i="163" s="1"/>
  <c r="AG59" i="157"/>
  <c r="AG63" i="157" s="1"/>
  <c r="AG65" i="157" s="1"/>
  <c r="AG67" i="157" s="1"/>
  <c r="AG70" i="157" s="1"/>
  <c r="AG72" i="157" s="1"/>
  <c r="AG83" i="157" s="1"/>
  <c r="R59" i="121"/>
  <c r="R63" i="121" s="1"/>
  <c r="R65" i="121" s="1"/>
  <c r="R67" i="121" s="1"/>
  <c r="R69" i="121" s="1"/>
  <c r="R68" i="121" s="1"/>
  <c r="R70" i="121" s="1"/>
  <c r="R72" i="121" s="1"/>
  <c r="R83" i="121" s="1"/>
  <c r="R101" i="121" s="1"/>
  <c r="Y59" i="98"/>
  <c r="Y63" i="98" s="1"/>
  <c r="Y65" i="98" s="1"/>
  <c r="Y67" i="98" s="1"/>
  <c r="Y70" i="98" s="1"/>
  <c r="Y72" i="98" s="1"/>
  <c r="Y83" i="98" s="1"/>
  <c r="U59" i="127"/>
  <c r="U63" i="127" s="1"/>
  <c r="U65" i="127" s="1"/>
  <c r="U67" i="127" s="1"/>
  <c r="U69" i="127" s="1"/>
  <c r="U68" i="127" s="1"/>
  <c r="U70" i="127" s="1"/>
  <c r="U72" i="127" s="1"/>
  <c r="U83" i="127" s="1"/>
  <c r="U101" i="127" s="1"/>
  <c r="X333" i="19" s="1"/>
  <c r="X968" i="19" s="1"/>
  <c r="U59" i="133"/>
  <c r="U63" i="133" s="1"/>
  <c r="U65" i="133" s="1"/>
  <c r="U67" i="133" s="1"/>
  <c r="U69" i="133" s="1"/>
  <c r="U68" i="133" s="1"/>
  <c r="U70" i="133" s="1"/>
  <c r="U72" i="133" s="1"/>
  <c r="U83" i="133" s="1"/>
  <c r="U101" i="133" s="1"/>
  <c r="X381" i="19" s="1"/>
  <c r="X1016" i="19" s="1"/>
  <c r="F59" i="93"/>
  <c r="F63" i="93" s="1"/>
  <c r="F65" i="93" s="1"/>
  <c r="F67" i="93" s="1"/>
  <c r="F69" i="93" s="1"/>
  <c r="F68" i="93" s="1"/>
  <c r="F70" i="93" s="1"/>
  <c r="F72" i="93" s="1"/>
  <c r="F83" i="93" s="1"/>
  <c r="F101" i="93" s="1"/>
  <c r="F58" i="19" s="1"/>
  <c r="F693" i="19" s="1"/>
  <c r="AH59" i="135"/>
  <c r="AH63" i="135" s="1"/>
  <c r="AH65" i="135" s="1"/>
  <c r="AH67" i="135" s="1"/>
  <c r="AH68" i="135" s="1"/>
  <c r="AH70" i="135" s="1"/>
  <c r="AH72" i="135" s="1"/>
  <c r="AH83" i="135" s="1"/>
  <c r="AH101" i="135" s="1"/>
  <c r="AK397" i="19" s="1"/>
  <c r="AK1032" i="19" s="1"/>
  <c r="T59" i="148"/>
  <c r="T63" i="148" s="1"/>
  <c r="T65" i="148" s="1"/>
  <c r="T67" i="148" s="1"/>
  <c r="T69" i="148" s="1"/>
  <c r="T68" i="148" s="1"/>
  <c r="T70" i="148" s="1"/>
  <c r="T72" i="148" s="1"/>
  <c r="T83" i="148" s="1"/>
  <c r="T101" i="148" s="1"/>
  <c r="X494" i="19" s="1"/>
  <c r="X1129" i="19" s="1"/>
  <c r="Q59" i="134"/>
  <c r="Q63" i="134" s="1"/>
  <c r="Q65" i="134" s="1"/>
  <c r="Q67" i="134" s="1"/>
  <c r="Q70" i="134" s="1"/>
  <c r="Q72" i="134" s="1"/>
  <c r="Q83" i="134" s="1"/>
  <c r="R59" i="140"/>
  <c r="R63" i="140" s="1"/>
  <c r="R65" i="140" s="1"/>
  <c r="R67" i="140" s="1"/>
  <c r="R69" i="140" s="1"/>
  <c r="R68" i="140" s="1"/>
  <c r="R70" i="140" s="1"/>
  <c r="R72" i="140" s="1"/>
  <c r="R83" i="140" s="1"/>
  <c r="R101" i="140" s="1"/>
  <c r="V430" i="19" s="1"/>
  <c r="V1065" i="19" s="1"/>
  <c r="AE59" i="135"/>
  <c r="AE63" i="135" s="1"/>
  <c r="AE65" i="135" s="1"/>
  <c r="AE67" i="135" s="1"/>
  <c r="AE68" i="135" s="1"/>
  <c r="AE70" i="135" s="1"/>
  <c r="AE72" i="135" s="1"/>
  <c r="AE83" i="135" s="1"/>
  <c r="AE101" i="135" s="1"/>
  <c r="AH397" i="19" s="1"/>
  <c r="AH1032" i="19" s="1"/>
  <c r="AB59" i="132"/>
  <c r="AB63" i="132" s="1"/>
  <c r="AB65" i="132" s="1"/>
  <c r="AB67" i="132" s="1"/>
  <c r="AB70" i="132" s="1"/>
  <c r="AB72" i="132" s="1"/>
  <c r="AB83" i="132" s="1"/>
  <c r="Y59" i="95"/>
  <c r="Y63" i="95" s="1"/>
  <c r="Y65" i="95" s="1"/>
  <c r="Y67" i="95" s="1"/>
  <c r="Y69" i="95" s="1"/>
  <c r="Y68" i="95" s="1"/>
  <c r="Y70" i="95" s="1"/>
  <c r="Y72" i="95" s="1"/>
  <c r="Y83" i="95" s="1"/>
  <c r="Y101" i="95" s="1"/>
  <c r="Y74" i="19" s="1"/>
  <c r="Y709" i="19" s="1"/>
  <c r="AA59" i="139"/>
  <c r="AA63" i="139" s="1"/>
  <c r="AA65" i="139" s="1"/>
  <c r="AA67" i="139" s="1"/>
  <c r="AA69" i="139" s="1"/>
  <c r="AA68" i="139" s="1"/>
  <c r="AA70" i="139" s="1"/>
  <c r="AA72" i="139" s="1"/>
  <c r="AA83" i="139" s="1"/>
  <c r="X59" i="132"/>
  <c r="X63" i="132" s="1"/>
  <c r="X65" i="132" s="1"/>
  <c r="X67" i="132" s="1"/>
  <c r="X70" i="132" s="1"/>
  <c r="X72" i="132" s="1"/>
  <c r="X83" i="132" s="1"/>
  <c r="AC59" i="136"/>
  <c r="AC63" i="136" s="1"/>
  <c r="AC65" i="136" s="1"/>
  <c r="AC67" i="136" s="1"/>
  <c r="AC70" i="136" s="1"/>
  <c r="AC72" i="136" s="1"/>
  <c r="AC83" i="136" s="1"/>
  <c r="AC59" i="145"/>
  <c r="AC63" i="145" s="1"/>
  <c r="AC65" i="145" s="1"/>
  <c r="AC67" i="145" s="1"/>
  <c r="AC70" i="145" s="1"/>
  <c r="AC72" i="145" s="1"/>
  <c r="AC83" i="145" s="1"/>
  <c r="AF59" i="139"/>
  <c r="AF63" i="139" s="1"/>
  <c r="AF65" i="139" s="1"/>
  <c r="AF67" i="139" s="1"/>
  <c r="AF68" i="139" s="1"/>
  <c r="AF70" i="139" s="1"/>
  <c r="AF72" i="139" s="1"/>
  <c r="AF83" i="139" s="1"/>
  <c r="AE59" i="160"/>
  <c r="AE63" i="160" s="1"/>
  <c r="AE65" i="160" s="1"/>
  <c r="AE67" i="160" s="1"/>
  <c r="AE68" i="160" s="1"/>
  <c r="AE70" i="160" s="1"/>
  <c r="AE72" i="160" s="1"/>
  <c r="AE83" i="160" s="1"/>
  <c r="AE101" i="160" s="1"/>
  <c r="AJ591" i="19" s="1"/>
  <c r="AJ1226" i="19" s="1"/>
  <c r="AA59" i="105"/>
  <c r="AA63" i="105" s="1"/>
  <c r="AA65" i="105" s="1"/>
  <c r="AA67" i="105" s="1"/>
  <c r="AA69" i="105" s="1"/>
  <c r="AA68" i="105" s="1"/>
  <c r="AA70" i="105" s="1"/>
  <c r="AA72" i="105" s="1"/>
  <c r="AA83" i="105" s="1"/>
  <c r="AA101" i="105" s="1"/>
  <c r="AB187" i="19" s="1"/>
  <c r="AB822" i="19" s="1"/>
  <c r="Z59" i="147"/>
  <c r="Z63" i="147" s="1"/>
  <c r="Z65" i="147" s="1"/>
  <c r="Z67" i="147" s="1"/>
  <c r="Z70" i="147" s="1"/>
  <c r="Z72" i="147" s="1"/>
  <c r="Z83" i="147" s="1"/>
  <c r="Y59" i="130"/>
  <c r="Y63" i="130" s="1"/>
  <c r="Y65" i="130" s="1"/>
  <c r="Y67" i="130" s="1"/>
  <c r="Y69" i="130" s="1"/>
  <c r="Y68" i="130" s="1"/>
  <c r="Y70" i="130" s="1"/>
  <c r="Y72" i="130" s="1"/>
  <c r="Y83" i="130" s="1"/>
  <c r="F59" i="114"/>
  <c r="F63" i="114" s="1"/>
  <c r="F65" i="114" s="1"/>
  <c r="F67" i="114" s="1"/>
  <c r="F69" i="114" s="1"/>
  <c r="F68" i="114" s="1"/>
  <c r="F70" i="114" s="1"/>
  <c r="F72" i="114" s="1"/>
  <c r="F83" i="114" s="1"/>
  <c r="F101" i="114" s="1"/>
  <c r="G171" i="19" s="1"/>
  <c r="G806" i="19" s="1"/>
  <c r="AG59" i="148"/>
  <c r="AG63" i="148" s="1"/>
  <c r="AG65" i="148" s="1"/>
  <c r="AG67" i="148" s="1"/>
  <c r="AG68" i="148" s="1"/>
  <c r="AG70" i="148" s="1"/>
  <c r="AG72" i="148" s="1"/>
  <c r="AG83" i="148" s="1"/>
  <c r="AG101" i="148" s="1"/>
  <c r="AK494" i="19" s="1"/>
  <c r="AK1129" i="19" s="1"/>
  <c r="V59" i="102"/>
  <c r="V63" i="102" s="1"/>
  <c r="V65" i="102" s="1"/>
  <c r="V67" i="102" s="1"/>
  <c r="V69" i="102" s="1"/>
  <c r="V68" i="102" s="1"/>
  <c r="V70" i="102" s="1"/>
  <c r="V72" i="102" s="1"/>
  <c r="V83" i="102" s="1"/>
  <c r="V59" i="159"/>
  <c r="V63" i="159" s="1"/>
  <c r="V65" i="159" s="1"/>
  <c r="V67" i="159" s="1"/>
  <c r="V70" i="159" s="1"/>
  <c r="V72" i="159" s="1"/>
  <c r="V83" i="159" s="1"/>
  <c r="W59" i="148"/>
  <c r="W63" i="148" s="1"/>
  <c r="W65" i="148" s="1"/>
  <c r="W67" i="148" s="1"/>
  <c r="W69" i="148" s="1"/>
  <c r="W68" i="148" s="1"/>
  <c r="W70" i="148" s="1"/>
  <c r="W72" i="148" s="1"/>
  <c r="W83" i="148" s="1"/>
  <c r="W101" i="148" s="1"/>
  <c r="AA494" i="19" s="1"/>
  <c r="AA1129" i="19" s="1"/>
  <c r="Q59" i="155"/>
  <c r="Q63" i="155" s="1"/>
  <c r="Q65" i="155" s="1"/>
  <c r="Q67" i="155" s="1"/>
  <c r="Q69" i="155" s="1"/>
  <c r="Q68" i="155" s="1"/>
  <c r="Q70" i="155" s="1"/>
  <c r="Q72" i="155" s="1"/>
  <c r="Q83" i="155" s="1"/>
  <c r="O59" i="101"/>
  <c r="O63" i="101" s="1"/>
  <c r="O65" i="101" s="1"/>
  <c r="O67" i="101" s="1"/>
  <c r="O69" i="101" s="1"/>
  <c r="O68" i="101" s="1"/>
  <c r="O70" i="101" s="1"/>
  <c r="O72" i="101" s="1"/>
  <c r="O83" i="101" s="1"/>
  <c r="O101" i="101" s="1"/>
  <c r="O122" i="19" s="1"/>
  <c r="O757" i="19" s="1"/>
  <c r="W59" i="139"/>
  <c r="W63" i="139" s="1"/>
  <c r="W65" i="139" s="1"/>
  <c r="W67" i="139" s="1"/>
  <c r="W69" i="139" s="1"/>
  <c r="W68" i="139" s="1"/>
  <c r="W70" i="139" s="1"/>
  <c r="W72" i="139" s="1"/>
  <c r="W83" i="139" s="1"/>
  <c r="X59" i="135"/>
  <c r="X63" i="135" s="1"/>
  <c r="X65" i="135" s="1"/>
  <c r="X67" i="135" s="1"/>
  <c r="X69" i="135" s="1"/>
  <c r="X68" i="135" s="1"/>
  <c r="X70" i="135" s="1"/>
  <c r="X72" i="135" s="1"/>
  <c r="X83" i="135" s="1"/>
  <c r="X101" i="135" s="1"/>
  <c r="AA397" i="19" s="1"/>
  <c r="AA1032" i="19" s="1"/>
  <c r="U59" i="151"/>
  <c r="U63" i="151" s="1"/>
  <c r="U65" i="151" s="1"/>
  <c r="U67" i="151" s="1"/>
  <c r="U69" i="151" s="1"/>
  <c r="U68" i="151" s="1"/>
  <c r="U70" i="151" s="1"/>
  <c r="U72" i="151" s="1"/>
  <c r="U83" i="151" s="1"/>
  <c r="AA59" i="104"/>
  <c r="AA63" i="104" s="1"/>
  <c r="AA65" i="104" s="1"/>
  <c r="AA67" i="104" s="1"/>
  <c r="AA69" i="104" s="1"/>
  <c r="AA68" i="104" s="1"/>
  <c r="AA70" i="104" s="1"/>
  <c r="AA72" i="104" s="1"/>
  <c r="AA83" i="104" s="1"/>
  <c r="AA101" i="104" s="1"/>
  <c r="AB155" i="19" s="1"/>
  <c r="AB790" i="19" s="1"/>
  <c r="AC59" i="98"/>
  <c r="AC63" i="98" s="1"/>
  <c r="AC65" i="98" s="1"/>
  <c r="AC67" i="98" s="1"/>
  <c r="AC70" i="98" s="1"/>
  <c r="AC72" i="98" s="1"/>
  <c r="AC83" i="98" s="1"/>
  <c r="Z59" i="161"/>
  <c r="Z63" i="161" s="1"/>
  <c r="Z65" i="161" s="1"/>
  <c r="Z67" i="161" s="1"/>
  <c r="Z70" i="161" s="1"/>
  <c r="Z72" i="161" s="1"/>
  <c r="Z83" i="161" s="1"/>
  <c r="AF59" i="101"/>
  <c r="AF63" i="101" s="1"/>
  <c r="AF65" i="101" s="1"/>
  <c r="AF67" i="101" s="1"/>
  <c r="AF68" i="101" s="1"/>
  <c r="AF70" i="101" s="1"/>
  <c r="AF72" i="101" s="1"/>
  <c r="AF83" i="101" s="1"/>
  <c r="AF101" i="101" s="1"/>
  <c r="AF122" i="19" s="1"/>
  <c r="AF757" i="19" s="1"/>
  <c r="AH59" i="103"/>
  <c r="AH63" i="103" s="1"/>
  <c r="AH65" i="103" s="1"/>
  <c r="AH67" i="103" s="1"/>
  <c r="AH68" i="103" s="1"/>
  <c r="AH70" i="103" s="1"/>
  <c r="AH72" i="103" s="1"/>
  <c r="AH83" i="103" s="1"/>
  <c r="AH101" i="103" s="1"/>
  <c r="AI139" i="19" s="1"/>
  <c r="AI774" i="19" s="1"/>
  <c r="AA59" i="147"/>
  <c r="AA63" i="147" s="1"/>
  <c r="AA65" i="147" s="1"/>
  <c r="AA67" i="147" s="1"/>
  <c r="AA70" i="147" s="1"/>
  <c r="AA72" i="147" s="1"/>
  <c r="AA83" i="147" s="1"/>
  <c r="Z59" i="129"/>
  <c r="Z63" i="129" s="1"/>
  <c r="Z65" i="129" s="1"/>
  <c r="Z67" i="129" s="1"/>
  <c r="Z69" i="129" s="1"/>
  <c r="Z68" i="129" s="1"/>
  <c r="Z70" i="129" s="1"/>
  <c r="Z72" i="129" s="1"/>
  <c r="Z83" i="129" s="1"/>
  <c r="Z101" i="129" s="1"/>
  <c r="AC349" i="19" s="1"/>
  <c r="AC984" i="19" s="1"/>
  <c r="AC59" i="121"/>
  <c r="AC63" i="121" s="1"/>
  <c r="AC65" i="121" s="1"/>
  <c r="AC67" i="121" s="1"/>
  <c r="AC69" i="121" s="1"/>
  <c r="AC68" i="121" s="1"/>
  <c r="AC70" i="121" s="1"/>
  <c r="AC72" i="121" s="1"/>
  <c r="AC83" i="121" s="1"/>
  <c r="AC101" i="121" s="1"/>
  <c r="AD59" i="102"/>
  <c r="AD63" i="102" s="1"/>
  <c r="AD65" i="102" s="1"/>
  <c r="AD67" i="102" s="1"/>
  <c r="AD68" i="102" s="1"/>
  <c r="AD70" i="102" s="1"/>
  <c r="AD72" i="102" s="1"/>
  <c r="AD83" i="102" s="1"/>
  <c r="P59" i="154"/>
  <c r="P63" i="154" s="1"/>
  <c r="P65" i="154" s="1"/>
  <c r="P67" i="154" s="1"/>
  <c r="P69" i="154" s="1"/>
  <c r="P68" i="154" s="1"/>
  <c r="P70" i="154" s="1"/>
  <c r="P72" i="154" s="1"/>
  <c r="P83" i="154" s="1"/>
  <c r="P101" i="154" s="1"/>
  <c r="U543" i="19" s="1"/>
  <c r="U1178" i="19" s="1"/>
  <c r="AH59" i="158"/>
  <c r="AH63" i="158" s="1"/>
  <c r="AH65" i="158" s="1"/>
  <c r="AH67" i="158" s="1"/>
  <c r="AH68" i="158" s="1"/>
  <c r="AH70" i="158" s="1"/>
  <c r="AH72" i="158" s="1"/>
  <c r="AH83" i="158" s="1"/>
  <c r="AH101" i="158" s="1"/>
  <c r="AM575" i="19" s="1"/>
  <c r="AM1210" i="19" s="1"/>
  <c r="S59" i="146"/>
  <c r="S63" i="146" s="1"/>
  <c r="S65" i="146" s="1"/>
  <c r="S67" i="146" s="1"/>
  <c r="S69" i="146" s="1"/>
  <c r="S68" i="146" s="1"/>
  <c r="S70" i="146" s="1"/>
  <c r="S72" i="146" s="1"/>
  <c r="S83" i="146" s="1"/>
  <c r="S101" i="146" s="1"/>
  <c r="W478" i="19" s="1"/>
  <c r="W1113" i="19" s="1"/>
  <c r="AH59" i="98"/>
  <c r="AH63" i="98" s="1"/>
  <c r="AH65" i="98" s="1"/>
  <c r="AH67" i="98" s="1"/>
  <c r="AH70" i="98" s="1"/>
  <c r="AH72" i="98" s="1"/>
  <c r="AH83" i="98" s="1"/>
  <c r="S59" i="156"/>
  <c r="S63" i="156" s="1"/>
  <c r="S65" i="156" s="1"/>
  <c r="S67" i="156" s="1"/>
  <c r="S69" i="156" s="1"/>
  <c r="S68" i="156" s="1"/>
  <c r="S70" i="156" s="1"/>
  <c r="S72" i="156" s="1"/>
  <c r="S83" i="156" s="1"/>
  <c r="S101" i="156" s="1"/>
  <c r="X559" i="19" s="1"/>
  <c r="X1194" i="19" s="1"/>
  <c r="X59" i="98"/>
  <c r="X63" i="98" s="1"/>
  <c r="X65" i="98" s="1"/>
  <c r="X67" i="98" s="1"/>
  <c r="X70" i="98" s="1"/>
  <c r="X72" i="98" s="1"/>
  <c r="X83" i="98" s="1"/>
  <c r="AA59" i="163"/>
  <c r="AA63" i="163" s="1"/>
  <c r="AA65" i="163" s="1"/>
  <c r="AA67" i="163" s="1"/>
  <c r="AA69" i="163" s="1"/>
  <c r="AA68" i="163" s="1"/>
  <c r="AA70" i="163" s="1"/>
  <c r="AA72" i="163" s="1"/>
  <c r="AA83" i="163" s="1"/>
  <c r="U59" i="149"/>
  <c r="U63" i="149" s="1"/>
  <c r="U65" i="149" s="1"/>
  <c r="U67" i="149" s="1"/>
  <c r="U70" i="149" s="1"/>
  <c r="U72" i="149" s="1"/>
  <c r="U83" i="149" s="1"/>
  <c r="AD59" i="161"/>
  <c r="AD63" i="161" s="1"/>
  <c r="AD65" i="161" s="1"/>
  <c r="AD67" i="161" s="1"/>
  <c r="AD70" i="161" s="1"/>
  <c r="AD72" i="161" s="1"/>
  <c r="AD83" i="161" s="1"/>
  <c r="AG59" i="92"/>
  <c r="AG63" i="92" s="1"/>
  <c r="AG65" i="92" s="1"/>
  <c r="AG67" i="92" s="1"/>
  <c r="AG68" i="92" s="1"/>
  <c r="AG70" i="92" s="1"/>
  <c r="AG72" i="92" s="1"/>
  <c r="AG83" i="92" s="1"/>
  <c r="X59" i="124"/>
  <c r="X63" i="124" s="1"/>
  <c r="X65" i="124" s="1"/>
  <c r="X67" i="124" s="1"/>
  <c r="X70" i="124" s="1"/>
  <c r="X72" i="124" s="1"/>
  <c r="X83" i="124" s="1"/>
  <c r="G59" i="92"/>
  <c r="G63" i="92" s="1"/>
  <c r="G65" i="92" s="1"/>
  <c r="G67" i="92" s="1"/>
  <c r="G69" i="92" s="1"/>
  <c r="G68" i="92" s="1"/>
  <c r="G70" i="92" s="1"/>
  <c r="G72" i="92" s="1"/>
  <c r="G83" i="92" s="1"/>
  <c r="G59" i="126"/>
  <c r="G63" i="126" s="1"/>
  <c r="G65" i="126" s="1"/>
  <c r="G67" i="126" s="1"/>
  <c r="G69" i="126" s="1"/>
  <c r="G68" i="126" s="1"/>
  <c r="G70" i="126" s="1"/>
  <c r="G72" i="126" s="1"/>
  <c r="G83" i="126" s="1"/>
  <c r="T59" i="129"/>
  <c r="T63" i="129" s="1"/>
  <c r="T65" i="129" s="1"/>
  <c r="T67" i="129" s="1"/>
  <c r="T69" i="129" s="1"/>
  <c r="T68" i="129" s="1"/>
  <c r="T70" i="129" s="1"/>
  <c r="T72" i="129" s="1"/>
  <c r="T83" i="129" s="1"/>
  <c r="T101" i="129" s="1"/>
  <c r="W349" i="19" s="1"/>
  <c r="W984" i="19" s="1"/>
  <c r="AF59" i="133"/>
  <c r="AF63" i="133" s="1"/>
  <c r="AF65" i="133" s="1"/>
  <c r="AF67" i="133" s="1"/>
  <c r="AF68" i="133" s="1"/>
  <c r="AF70" i="133" s="1"/>
  <c r="AF72" i="133" s="1"/>
  <c r="AF83" i="133" s="1"/>
  <c r="AF101" i="133" s="1"/>
  <c r="AI381" i="19" s="1"/>
  <c r="AI1016" i="19" s="1"/>
  <c r="F59" i="104"/>
  <c r="F63" i="104" s="1"/>
  <c r="F65" i="104" s="1"/>
  <c r="F67" i="104" s="1"/>
  <c r="F69" i="104" s="1"/>
  <c r="F68" i="104" s="1"/>
  <c r="F70" i="104" s="1"/>
  <c r="F72" i="104" s="1"/>
  <c r="F83" i="104" s="1"/>
  <c r="F101" i="104" s="1"/>
  <c r="G155" i="19" s="1"/>
  <c r="G790" i="19" s="1"/>
  <c r="Y59" i="153"/>
  <c r="Y63" i="153" s="1"/>
  <c r="Y65" i="153" s="1"/>
  <c r="Y67" i="153" s="1"/>
  <c r="Y69" i="153" s="1"/>
  <c r="Y68" i="153" s="1"/>
  <c r="Y70" i="153" s="1"/>
  <c r="Y72" i="153" s="1"/>
  <c r="Y83" i="153" s="1"/>
  <c r="V59" i="126"/>
  <c r="V63" i="126" s="1"/>
  <c r="V65" i="126" s="1"/>
  <c r="V67" i="126" s="1"/>
  <c r="V69" i="126" s="1"/>
  <c r="V68" i="126" s="1"/>
  <c r="V70" i="126" s="1"/>
  <c r="V72" i="126" s="1"/>
  <c r="V83" i="126" s="1"/>
  <c r="AA59" i="128"/>
  <c r="AA63" i="128" s="1"/>
  <c r="AA65" i="128" s="1"/>
  <c r="AA67" i="128" s="1"/>
  <c r="AA69" i="128" s="1"/>
  <c r="AA68" i="128" s="1"/>
  <c r="AA70" i="128" s="1"/>
  <c r="AA72" i="128" s="1"/>
  <c r="AA83" i="128" s="1"/>
  <c r="X59" i="141"/>
  <c r="X63" i="141" s="1"/>
  <c r="X65" i="141" s="1"/>
  <c r="X67" i="141" s="1"/>
  <c r="X69" i="141" s="1"/>
  <c r="X68" i="141" s="1"/>
  <c r="X70" i="141" s="1"/>
  <c r="X72" i="141" s="1"/>
  <c r="X83" i="141" s="1"/>
  <c r="Y59" i="114"/>
  <c r="Y63" i="114" s="1"/>
  <c r="Y65" i="114" s="1"/>
  <c r="Y67" i="114" s="1"/>
  <c r="Y69" i="114" s="1"/>
  <c r="Y68" i="114" s="1"/>
  <c r="Y70" i="114" s="1"/>
  <c r="Y72" i="114" s="1"/>
  <c r="Y83" i="114" s="1"/>
  <c r="Y101" i="114" s="1"/>
  <c r="Z171" i="19" s="1"/>
  <c r="Z806" i="19" s="1"/>
  <c r="Z59" i="122"/>
  <c r="Z63" i="122" s="1"/>
  <c r="Z65" i="122" s="1"/>
  <c r="Z67" i="122" s="1"/>
  <c r="Z70" i="122" s="1"/>
  <c r="Z72" i="122" s="1"/>
  <c r="Z83" i="122" s="1"/>
  <c r="AD59" i="116"/>
  <c r="AD63" i="116" s="1"/>
  <c r="AD65" i="116" s="1"/>
  <c r="AD67" i="116" s="1"/>
  <c r="AD68" i="116" s="1"/>
  <c r="AD70" i="116" s="1"/>
  <c r="AD72" i="116" s="1"/>
  <c r="AD83" i="116" s="1"/>
  <c r="P59" i="133"/>
  <c r="P63" i="133" s="1"/>
  <c r="P65" i="133" s="1"/>
  <c r="P67" i="133" s="1"/>
  <c r="P69" i="133" s="1"/>
  <c r="P68" i="133" s="1"/>
  <c r="P70" i="133" s="1"/>
  <c r="P72" i="133" s="1"/>
  <c r="P83" i="133" s="1"/>
  <c r="P101" i="133" s="1"/>
  <c r="S381" i="19" s="1"/>
  <c r="S1016" i="19" s="1"/>
  <c r="U59" i="93"/>
  <c r="U63" i="93" s="1"/>
  <c r="U65" i="93" s="1"/>
  <c r="U67" i="93" s="1"/>
  <c r="U69" i="93" s="1"/>
  <c r="U68" i="93" s="1"/>
  <c r="U70" i="93" s="1"/>
  <c r="U72" i="93" s="1"/>
  <c r="U83" i="93" s="1"/>
  <c r="U101" i="93" s="1"/>
  <c r="U58" i="19" s="1"/>
  <c r="U693" i="19" s="1"/>
  <c r="T59" i="96"/>
  <c r="T63" i="96" s="1"/>
  <c r="T65" i="96" s="1"/>
  <c r="T67" i="96" s="1"/>
  <c r="T70" i="96" s="1"/>
  <c r="T72" i="96" s="1"/>
  <c r="T83" i="96" s="1"/>
  <c r="U59" i="100"/>
  <c r="U63" i="100" s="1"/>
  <c r="U65" i="100" s="1"/>
  <c r="U67" i="100" s="1"/>
  <c r="U70" i="100" s="1"/>
  <c r="U72" i="100" s="1"/>
  <c r="U83" i="100" s="1"/>
  <c r="AE59" i="125"/>
  <c r="AE63" i="125" s="1"/>
  <c r="AE65" i="125" s="1"/>
  <c r="AE67" i="125" s="1"/>
  <c r="AE68" i="125" s="1"/>
  <c r="AE70" i="125" s="1"/>
  <c r="AE72" i="125" s="1"/>
  <c r="AE83" i="125" s="1"/>
  <c r="AE101" i="125" s="1"/>
  <c r="AG316" i="19" s="1"/>
  <c r="AG951" i="19" s="1"/>
  <c r="E59" i="102"/>
  <c r="E63" i="102" s="1"/>
  <c r="E65" i="102" s="1"/>
  <c r="E67" i="102" s="1"/>
  <c r="E69" i="102" s="1"/>
  <c r="E68" i="102" s="1"/>
  <c r="E70" i="102" s="1"/>
  <c r="E72" i="102" s="1"/>
  <c r="E83" i="102" s="1"/>
  <c r="Y59" i="152"/>
  <c r="Y63" i="152" s="1"/>
  <c r="Y65" i="152" s="1"/>
  <c r="Y67" i="152" s="1"/>
  <c r="Y69" i="152" s="1"/>
  <c r="Y68" i="152" s="1"/>
  <c r="Y70" i="152" s="1"/>
  <c r="Y72" i="152" s="1"/>
  <c r="Y83" i="152" s="1"/>
  <c r="Y101" i="152" s="1"/>
  <c r="AD527" i="19" s="1"/>
  <c r="AD1162" i="19" s="1"/>
  <c r="W59" i="143"/>
  <c r="W63" i="143" s="1"/>
  <c r="W65" i="143" s="1"/>
  <c r="W67" i="143" s="1"/>
  <c r="W69" i="143" s="1"/>
  <c r="W68" i="143" s="1"/>
  <c r="W70" i="143" s="1"/>
  <c r="W72" i="143" s="1"/>
  <c r="W83" i="143" s="1"/>
  <c r="H59" i="113"/>
  <c r="H63" i="113" s="1"/>
  <c r="H65" i="113" s="1"/>
  <c r="H67" i="113" s="1"/>
  <c r="H70" i="113" s="1"/>
  <c r="H72" i="113" s="1"/>
  <c r="H83" i="113" s="1"/>
  <c r="P59" i="109"/>
  <c r="P63" i="109" s="1"/>
  <c r="P65" i="109" s="1"/>
  <c r="P67" i="109" s="1"/>
  <c r="P69" i="109" s="1"/>
  <c r="P68" i="109" s="1"/>
  <c r="P70" i="109" s="1"/>
  <c r="P72" i="109" s="1"/>
  <c r="P83" i="109" s="1"/>
  <c r="V59" i="99"/>
  <c r="V63" i="99" s="1"/>
  <c r="V65" i="99" s="1"/>
  <c r="V67" i="99" s="1"/>
  <c r="V69" i="99" s="1"/>
  <c r="V68" i="99" s="1"/>
  <c r="V70" i="99" s="1"/>
  <c r="V72" i="99" s="1"/>
  <c r="V83" i="99" s="1"/>
  <c r="V101" i="99" s="1"/>
  <c r="V106" i="19" s="1"/>
  <c r="V741" i="19" s="1"/>
  <c r="W59" i="144"/>
  <c r="W63" i="144" s="1"/>
  <c r="W65" i="144" s="1"/>
  <c r="W67" i="144" s="1"/>
  <c r="W69" i="144" s="1"/>
  <c r="W68" i="144" s="1"/>
  <c r="W70" i="144" s="1"/>
  <c r="W72" i="144" s="1"/>
  <c r="W83" i="144" s="1"/>
  <c r="W101" i="144" s="1"/>
  <c r="AA462" i="19" s="1"/>
  <c r="AA1097" i="19" s="1"/>
  <c r="R59" i="114"/>
  <c r="R63" i="114" s="1"/>
  <c r="R65" i="114" s="1"/>
  <c r="R67" i="114" s="1"/>
  <c r="R69" i="114" s="1"/>
  <c r="R68" i="114" s="1"/>
  <c r="R70" i="114" s="1"/>
  <c r="R72" i="114" s="1"/>
  <c r="R83" i="114" s="1"/>
  <c r="R101" i="114" s="1"/>
  <c r="S171" i="19" s="1"/>
  <c r="S806" i="19" s="1"/>
  <c r="O59" i="154"/>
  <c r="O63" i="154" s="1"/>
  <c r="O65" i="154" s="1"/>
  <c r="O67" i="154" s="1"/>
  <c r="O69" i="154" s="1"/>
  <c r="O68" i="154" s="1"/>
  <c r="O70" i="154" s="1"/>
  <c r="O72" i="154" s="1"/>
  <c r="O83" i="154" s="1"/>
  <c r="O101" i="154" s="1"/>
  <c r="T543" i="19" s="1"/>
  <c r="T1178" i="19" s="1"/>
  <c r="U59" i="106"/>
  <c r="U63" i="106" s="1"/>
  <c r="U65" i="106" s="1"/>
  <c r="U67" i="106" s="1"/>
  <c r="U69" i="106" s="1"/>
  <c r="U68" i="106" s="1"/>
  <c r="U70" i="106" s="1"/>
  <c r="U72" i="106" s="1"/>
  <c r="U83" i="106" s="1"/>
  <c r="U101" i="106" s="1"/>
  <c r="V203" i="19" s="1"/>
  <c r="V838" i="19" s="1"/>
  <c r="W59" i="156"/>
  <c r="W63" i="156" s="1"/>
  <c r="W65" i="156" s="1"/>
  <c r="W67" i="156" s="1"/>
  <c r="W69" i="156" s="1"/>
  <c r="W68" i="156" s="1"/>
  <c r="W70" i="156" s="1"/>
  <c r="W72" i="156" s="1"/>
  <c r="W83" i="156" s="1"/>
  <c r="W101" i="156" s="1"/>
  <c r="AB559" i="19" s="1"/>
  <c r="AB1194" i="19" s="1"/>
  <c r="U59" i="95"/>
  <c r="U63" i="95" s="1"/>
  <c r="U65" i="95" s="1"/>
  <c r="U67" i="95" s="1"/>
  <c r="U69" i="95" s="1"/>
  <c r="U68" i="95" s="1"/>
  <c r="U70" i="95" s="1"/>
  <c r="U72" i="95" s="1"/>
  <c r="U83" i="95" s="1"/>
  <c r="U101" i="95" s="1"/>
  <c r="U74" i="19" s="1"/>
  <c r="U709" i="19" s="1"/>
  <c r="AD59" i="140"/>
  <c r="AD63" i="140" s="1"/>
  <c r="AD65" i="140" s="1"/>
  <c r="AD67" i="140" s="1"/>
  <c r="AD68" i="140" s="1"/>
  <c r="AD70" i="140" s="1"/>
  <c r="AD72" i="140" s="1"/>
  <c r="AD83" i="140" s="1"/>
  <c r="AD101" i="140" s="1"/>
  <c r="AH430" i="19" s="1"/>
  <c r="AH1065" i="19" s="1"/>
  <c r="AH59" i="107"/>
  <c r="AH63" i="107" s="1"/>
  <c r="AH65" i="107" s="1"/>
  <c r="AH67" i="107" s="1"/>
  <c r="AH70" i="107" s="1"/>
  <c r="AH72" i="107" s="1"/>
  <c r="AH83" i="107" s="1"/>
  <c r="R59" i="163"/>
  <c r="R63" i="163" s="1"/>
  <c r="R65" i="163" s="1"/>
  <c r="R67" i="163" s="1"/>
  <c r="R69" i="163" s="1"/>
  <c r="R68" i="163" s="1"/>
  <c r="R70" i="163" s="1"/>
  <c r="R72" i="163" s="1"/>
  <c r="R83" i="163" s="1"/>
  <c r="R59" i="123"/>
  <c r="R63" i="123" s="1"/>
  <c r="R65" i="123" s="1"/>
  <c r="R67" i="123" s="1"/>
  <c r="R69" i="123" s="1"/>
  <c r="R68" i="123" s="1"/>
  <c r="R70" i="123" s="1"/>
  <c r="R72" i="123" s="1"/>
  <c r="R83" i="123" s="1"/>
  <c r="R101" i="123" s="1"/>
  <c r="Q59" i="127"/>
  <c r="Q63" i="127" s="1"/>
  <c r="Q65" i="127" s="1"/>
  <c r="Q67" i="127" s="1"/>
  <c r="Q69" i="127" s="1"/>
  <c r="Q68" i="127" s="1"/>
  <c r="Q70" i="127" s="1"/>
  <c r="Q72" i="127" s="1"/>
  <c r="Q83" i="127" s="1"/>
  <c r="Q101" i="127" s="1"/>
  <c r="T333" i="19" s="1"/>
  <c r="T968" i="19" s="1"/>
  <c r="AF59" i="155"/>
  <c r="AF63" i="155" s="1"/>
  <c r="AF65" i="155" s="1"/>
  <c r="AF67" i="155" s="1"/>
  <c r="AF68" i="155" s="1"/>
  <c r="AF70" i="155" s="1"/>
  <c r="AF72" i="155" s="1"/>
  <c r="AF83" i="155" s="1"/>
  <c r="O59" i="115"/>
  <c r="O63" i="115" s="1"/>
  <c r="O65" i="115" s="1"/>
  <c r="O67" i="115" s="1"/>
  <c r="O69" i="115" s="1"/>
  <c r="O68" i="115" s="1"/>
  <c r="O70" i="115" s="1"/>
  <c r="O72" i="115" s="1"/>
  <c r="O83" i="115" s="1"/>
  <c r="O101" i="115" s="1"/>
  <c r="Q300" i="19" s="1"/>
  <c r="Q935" i="19" s="1"/>
  <c r="V59" i="135"/>
  <c r="V63" i="135" s="1"/>
  <c r="V65" i="135" s="1"/>
  <c r="V67" i="135" s="1"/>
  <c r="V69" i="135" s="1"/>
  <c r="V68" i="135" s="1"/>
  <c r="V70" i="135" s="1"/>
  <c r="V72" i="135" s="1"/>
  <c r="V83" i="135" s="1"/>
  <c r="V101" i="135" s="1"/>
  <c r="Y397" i="19" s="1"/>
  <c r="Y1032" i="19" s="1"/>
  <c r="U59" i="120"/>
  <c r="U63" i="120" s="1"/>
  <c r="U65" i="120" s="1"/>
  <c r="U67" i="120" s="1"/>
  <c r="U70" i="120" s="1"/>
  <c r="U72" i="120" s="1"/>
  <c r="U83" i="120" s="1"/>
  <c r="T59" i="120"/>
  <c r="T63" i="120" s="1"/>
  <c r="T65" i="120" s="1"/>
  <c r="T67" i="120" s="1"/>
  <c r="T70" i="120" s="1"/>
  <c r="T72" i="120" s="1"/>
  <c r="T83" i="120" s="1"/>
  <c r="AH59" i="118"/>
  <c r="AH63" i="118" s="1"/>
  <c r="AH65" i="118" s="1"/>
  <c r="AH67" i="118" s="1"/>
  <c r="AH68" i="118" s="1"/>
  <c r="AH70" i="118" s="1"/>
  <c r="AH72" i="118" s="1"/>
  <c r="AH83" i="118" s="1"/>
  <c r="O59" i="125"/>
  <c r="O63" i="125" s="1"/>
  <c r="O65" i="125" s="1"/>
  <c r="O67" i="125" s="1"/>
  <c r="O69" i="125" s="1"/>
  <c r="O68" i="125" s="1"/>
  <c r="O70" i="125" s="1"/>
  <c r="O72" i="125" s="1"/>
  <c r="O83" i="125" s="1"/>
  <c r="O101" i="125" s="1"/>
  <c r="Q316" i="19" s="1"/>
  <c r="Q951" i="19" s="1"/>
  <c r="V59" i="116"/>
  <c r="V63" i="116" s="1"/>
  <c r="V65" i="116" s="1"/>
  <c r="V67" i="116" s="1"/>
  <c r="V69" i="116" s="1"/>
  <c r="V68" i="116" s="1"/>
  <c r="V70" i="116" s="1"/>
  <c r="V72" i="116" s="1"/>
  <c r="V83" i="116" s="1"/>
  <c r="V59" i="128"/>
  <c r="V63" i="128" s="1"/>
  <c r="V65" i="128" s="1"/>
  <c r="V67" i="128" s="1"/>
  <c r="V69" i="128" s="1"/>
  <c r="V68" i="128" s="1"/>
  <c r="V70" i="128" s="1"/>
  <c r="V72" i="128" s="1"/>
  <c r="V83" i="128" s="1"/>
  <c r="P59" i="163"/>
  <c r="P63" i="163" s="1"/>
  <c r="P65" i="163" s="1"/>
  <c r="P67" i="163" s="1"/>
  <c r="P69" i="163" s="1"/>
  <c r="P68" i="163" s="1"/>
  <c r="P70" i="163" s="1"/>
  <c r="P72" i="163" s="1"/>
  <c r="P83" i="163" s="1"/>
  <c r="P59" i="145"/>
  <c r="P63" i="145" s="1"/>
  <c r="P65" i="145" s="1"/>
  <c r="P67" i="145" s="1"/>
  <c r="P70" i="145" s="1"/>
  <c r="P72" i="145" s="1"/>
  <c r="P83" i="145" s="1"/>
  <c r="W59" i="135"/>
  <c r="W63" i="135" s="1"/>
  <c r="W65" i="135" s="1"/>
  <c r="W67" i="135" s="1"/>
  <c r="W69" i="135" s="1"/>
  <c r="W68" i="135" s="1"/>
  <c r="W70" i="135" s="1"/>
  <c r="W72" i="135" s="1"/>
  <c r="W83" i="135" s="1"/>
  <c r="W101" i="135" s="1"/>
  <c r="Z397" i="19" s="1"/>
  <c r="Z1032" i="19" s="1"/>
  <c r="AC59" i="143"/>
  <c r="AC63" i="143" s="1"/>
  <c r="AC65" i="143" s="1"/>
  <c r="AC67" i="143" s="1"/>
  <c r="AC69" i="143" s="1"/>
  <c r="AC68" i="143" s="1"/>
  <c r="AC70" i="143" s="1"/>
  <c r="AC72" i="143" s="1"/>
  <c r="AC83" i="143" s="1"/>
  <c r="AC59" i="119"/>
  <c r="AC63" i="119" s="1"/>
  <c r="AC65" i="119" s="1"/>
  <c r="AC67" i="119" s="1"/>
  <c r="AC69" i="119" s="1"/>
  <c r="AC68" i="119" s="1"/>
  <c r="AC70" i="119" s="1"/>
  <c r="AC72" i="119" s="1"/>
  <c r="AC83" i="119" s="1"/>
  <c r="AC101" i="119" s="1"/>
  <c r="AE59" i="120"/>
  <c r="AE63" i="120" s="1"/>
  <c r="AE65" i="120" s="1"/>
  <c r="AE67" i="120" s="1"/>
  <c r="AE70" i="120" s="1"/>
  <c r="AE72" i="120" s="1"/>
  <c r="AE83" i="120" s="1"/>
  <c r="E59" i="123"/>
  <c r="E63" i="123" s="1"/>
  <c r="E65" i="123" s="1"/>
  <c r="E67" i="123" s="1"/>
  <c r="E69" i="123" s="1"/>
  <c r="E68" i="123" s="1"/>
  <c r="E70" i="123" s="1"/>
  <c r="E72" i="123" s="1"/>
  <c r="E83" i="123" s="1"/>
  <c r="AG59" i="153"/>
  <c r="AG63" i="153" s="1"/>
  <c r="AG65" i="153" s="1"/>
  <c r="AG67" i="153" s="1"/>
  <c r="AG68" i="153" s="1"/>
  <c r="AG70" i="153" s="1"/>
  <c r="AG72" i="153" s="1"/>
  <c r="AG83" i="153" s="1"/>
  <c r="T59" i="117"/>
  <c r="T63" i="117" s="1"/>
  <c r="T65" i="117" s="1"/>
  <c r="T67" i="117" s="1"/>
  <c r="T69" i="117" s="1"/>
  <c r="T68" i="117" s="1"/>
  <c r="T70" i="117" s="1"/>
  <c r="T72" i="117" s="1"/>
  <c r="T83" i="117" s="1"/>
  <c r="T101" i="117" s="1"/>
  <c r="T59" i="158"/>
  <c r="T63" i="158" s="1"/>
  <c r="T65" i="158" s="1"/>
  <c r="T67" i="158" s="1"/>
  <c r="T69" i="158" s="1"/>
  <c r="T68" i="158" s="1"/>
  <c r="T70" i="158" s="1"/>
  <c r="T72" i="158" s="1"/>
  <c r="T83" i="158" s="1"/>
  <c r="T101" i="158" s="1"/>
  <c r="Y575" i="19" s="1"/>
  <c r="Y1210" i="19" s="1"/>
  <c r="R59" i="94"/>
  <c r="R63" i="94" s="1"/>
  <c r="R65" i="94" s="1"/>
  <c r="R67" i="94" s="1"/>
  <c r="R69" i="94" s="1"/>
  <c r="R68" i="94" s="1"/>
  <c r="R70" i="94" s="1"/>
  <c r="R72" i="94" s="1"/>
  <c r="R83" i="94" s="1"/>
  <c r="AF59" i="127"/>
  <c r="AF63" i="127" s="1"/>
  <c r="AF65" i="127" s="1"/>
  <c r="AF67" i="127" s="1"/>
  <c r="AF68" i="127" s="1"/>
  <c r="AF70" i="127" s="1"/>
  <c r="AF72" i="127" s="1"/>
  <c r="AF83" i="127" s="1"/>
  <c r="AF101" i="127" s="1"/>
  <c r="AI333" i="19" s="1"/>
  <c r="AI968" i="19" s="1"/>
  <c r="AD59" i="146"/>
  <c r="AD63" i="146" s="1"/>
  <c r="AD65" i="146" s="1"/>
  <c r="AD67" i="146" s="1"/>
  <c r="AD68" i="146" s="1"/>
  <c r="AD70" i="146" s="1"/>
  <c r="AD72" i="146" s="1"/>
  <c r="AD83" i="146" s="1"/>
  <c r="AD101" i="146" s="1"/>
  <c r="AH478" i="19" s="1"/>
  <c r="AH1113" i="19" s="1"/>
  <c r="U59" i="121"/>
  <c r="U63" i="121" s="1"/>
  <c r="U65" i="121" s="1"/>
  <c r="U67" i="121" s="1"/>
  <c r="U69" i="121" s="1"/>
  <c r="U68" i="121" s="1"/>
  <c r="U70" i="121" s="1"/>
  <c r="U72" i="121" s="1"/>
  <c r="U83" i="121" s="1"/>
  <c r="U101" i="121" s="1"/>
  <c r="T59" i="156"/>
  <c r="T63" i="156" s="1"/>
  <c r="T65" i="156" s="1"/>
  <c r="T67" i="156" s="1"/>
  <c r="T69" i="156" s="1"/>
  <c r="T68" i="156" s="1"/>
  <c r="T70" i="156" s="1"/>
  <c r="T72" i="156" s="1"/>
  <c r="T83" i="156" s="1"/>
  <c r="T101" i="156" s="1"/>
  <c r="Y559" i="19" s="1"/>
  <c r="Y1194" i="19" s="1"/>
  <c r="Q59" i="103"/>
  <c r="Q63" i="103" s="1"/>
  <c r="Q65" i="103" s="1"/>
  <c r="Q67" i="103" s="1"/>
  <c r="Q69" i="103" s="1"/>
  <c r="Q68" i="103" s="1"/>
  <c r="Q70" i="103" s="1"/>
  <c r="Q72" i="103" s="1"/>
  <c r="Q83" i="103" s="1"/>
  <c r="Q101" i="103" s="1"/>
  <c r="R139" i="19" s="1"/>
  <c r="R774" i="19" s="1"/>
  <c r="H59" i="111"/>
  <c r="H63" i="111" s="1"/>
  <c r="H65" i="111" s="1"/>
  <c r="H67" i="111" s="1"/>
  <c r="H70" i="111" s="1"/>
  <c r="H72" i="111" s="1"/>
  <c r="H83" i="111" s="1"/>
  <c r="AF59" i="128"/>
  <c r="AF63" i="128" s="1"/>
  <c r="AF65" i="128" s="1"/>
  <c r="AF67" i="128" s="1"/>
  <c r="AF68" i="128" s="1"/>
  <c r="AF70" i="128" s="1"/>
  <c r="AF72" i="128" s="1"/>
  <c r="AF83" i="128" s="1"/>
  <c r="S59" i="103"/>
  <c r="S63" i="103" s="1"/>
  <c r="S65" i="103" s="1"/>
  <c r="S67" i="103" s="1"/>
  <c r="S69" i="103" s="1"/>
  <c r="S68" i="103" s="1"/>
  <c r="S70" i="103" s="1"/>
  <c r="S72" i="103" s="1"/>
  <c r="S83" i="103" s="1"/>
  <c r="S101" i="103" s="1"/>
  <c r="T139" i="19" s="1"/>
  <c r="T774" i="19" s="1"/>
  <c r="AB59" i="131"/>
  <c r="AB63" i="131" s="1"/>
  <c r="AB65" i="131" s="1"/>
  <c r="AB67" i="131" s="1"/>
  <c r="AB69" i="131" s="1"/>
  <c r="AB68" i="131" s="1"/>
  <c r="AB70" i="131" s="1"/>
  <c r="AB72" i="131" s="1"/>
  <c r="AB83" i="131" s="1"/>
  <c r="AB101" i="131" s="1"/>
  <c r="AE365" i="19" s="1"/>
  <c r="AE1000" i="19" s="1"/>
  <c r="W59" i="126"/>
  <c r="W63" i="126" s="1"/>
  <c r="W65" i="126" s="1"/>
  <c r="W67" i="126" s="1"/>
  <c r="W69" i="126" s="1"/>
  <c r="W68" i="126" s="1"/>
  <c r="W70" i="126" s="1"/>
  <c r="W72" i="126" s="1"/>
  <c r="W83" i="126" s="1"/>
  <c r="AC59" i="129"/>
  <c r="AC63" i="129" s="1"/>
  <c r="AC65" i="129" s="1"/>
  <c r="AC67" i="129" s="1"/>
  <c r="AC69" i="129" s="1"/>
  <c r="AC68" i="129" s="1"/>
  <c r="AC70" i="129" s="1"/>
  <c r="AC72" i="129" s="1"/>
  <c r="AC83" i="129" s="1"/>
  <c r="AC101" i="129" s="1"/>
  <c r="AF349" i="19" s="1"/>
  <c r="AF984" i="19" s="1"/>
  <c r="AC59" i="115"/>
  <c r="AC63" i="115" s="1"/>
  <c r="AC65" i="115" s="1"/>
  <c r="AC67" i="115" s="1"/>
  <c r="AC69" i="115" s="1"/>
  <c r="AC68" i="115" s="1"/>
  <c r="AC70" i="115" s="1"/>
  <c r="AC72" i="115" s="1"/>
  <c r="AC83" i="115" s="1"/>
  <c r="AC101" i="115" s="1"/>
  <c r="AE300" i="19" s="1"/>
  <c r="AE935" i="19" s="1"/>
  <c r="AB59" i="128"/>
  <c r="AB63" i="128" s="1"/>
  <c r="AB65" i="128" s="1"/>
  <c r="AB67" i="128" s="1"/>
  <c r="AB69" i="128" s="1"/>
  <c r="AB68" i="128" s="1"/>
  <c r="AB70" i="128" s="1"/>
  <c r="AB72" i="128" s="1"/>
  <c r="AB83" i="128" s="1"/>
  <c r="AF59" i="104"/>
  <c r="AF63" i="104" s="1"/>
  <c r="AF65" i="104" s="1"/>
  <c r="AF67" i="104" s="1"/>
  <c r="AF68" i="104" s="1"/>
  <c r="AF70" i="104" s="1"/>
  <c r="AF72" i="104" s="1"/>
  <c r="AF83" i="104" s="1"/>
  <c r="AF101" i="104" s="1"/>
  <c r="AG155" i="19" s="1"/>
  <c r="AG790" i="19" s="1"/>
  <c r="Y59" i="100"/>
  <c r="Y63" i="100" s="1"/>
  <c r="Y65" i="100" s="1"/>
  <c r="Y67" i="100" s="1"/>
  <c r="Y70" i="100" s="1"/>
  <c r="Y72" i="100" s="1"/>
  <c r="Y83" i="100" s="1"/>
  <c r="AF59" i="156"/>
  <c r="AF63" i="156" s="1"/>
  <c r="AF65" i="156" s="1"/>
  <c r="AF67" i="156" s="1"/>
  <c r="AF68" i="156" s="1"/>
  <c r="AF70" i="156" s="1"/>
  <c r="AF72" i="156" s="1"/>
  <c r="AF83" i="156" s="1"/>
  <c r="AF101" i="156" s="1"/>
  <c r="AK559" i="19" s="1"/>
  <c r="AK1194" i="19" s="1"/>
  <c r="G59" i="125"/>
  <c r="G63" i="125" s="1"/>
  <c r="G65" i="125" s="1"/>
  <c r="G67" i="125" s="1"/>
  <c r="G69" i="125" s="1"/>
  <c r="G68" i="125" s="1"/>
  <c r="G70" i="125" s="1"/>
  <c r="G72" i="125" s="1"/>
  <c r="G83" i="125" s="1"/>
  <c r="G101" i="125" s="1"/>
  <c r="I316" i="19" s="1"/>
  <c r="I951" i="19" s="1"/>
  <c r="S59" i="114"/>
  <c r="S63" i="114" s="1"/>
  <c r="S65" i="114" s="1"/>
  <c r="S67" i="114" s="1"/>
  <c r="S69" i="114" s="1"/>
  <c r="S68" i="114" s="1"/>
  <c r="S70" i="114" s="1"/>
  <c r="S72" i="114" s="1"/>
  <c r="S83" i="114" s="1"/>
  <c r="S101" i="114" s="1"/>
  <c r="T171" i="19" s="1"/>
  <c r="T806" i="19" s="1"/>
  <c r="O59" i="142"/>
  <c r="O63" i="142" s="1"/>
  <c r="O65" i="142" s="1"/>
  <c r="O67" i="142" s="1"/>
  <c r="O69" i="142" s="1"/>
  <c r="O68" i="142" s="1"/>
  <c r="O70" i="142" s="1"/>
  <c r="O72" i="142" s="1"/>
  <c r="O83" i="142" s="1"/>
  <c r="O101" i="142" s="1"/>
  <c r="S446" i="19" s="1"/>
  <c r="S1081" i="19" s="1"/>
  <c r="U59" i="146"/>
  <c r="U63" i="146" s="1"/>
  <c r="U65" i="146" s="1"/>
  <c r="U67" i="146" s="1"/>
  <c r="U69" i="146" s="1"/>
  <c r="U68" i="146" s="1"/>
  <c r="U70" i="146" s="1"/>
  <c r="U72" i="146" s="1"/>
  <c r="U83" i="146" s="1"/>
  <c r="U101" i="146" s="1"/>
  <c r="Y478" i="19" s="1"/>
  <c r="Y1113" i="19" s="1"/>
  <c r="AA59" i="99"/>
  <c r="AA63" i="99" s="1"/>
  <c r="AA65" i="99" s="1"/>
  <c r="AA67" i="99" s="1"/>
  <c r="AA69" i="99" s="1"/>
  <c r="AA68" i="99" s="1"/>
  <c r="AA70" i="99" s="1"/>
  <c r="AA72" i="99" s="1"/>
  <c r="AA83" i="99" s="1"/>
  <c r="AA101" i="99" s="1"/>
  <c r="AA106" i="19" s="1"/>
  <c r="AA741" i="19" s="1"/>
  <c r="AH59" i="129"/>
  <c r="AH63" i="129" s="1"/>
  <c r="AH65" i="129" s="1"/>
  <c r="AH67" i="129" s="1"/>
  <c r="AH68" i="129" s="1"/>
  <c r="AH70" i="129" s="1"/>
  <c r="AH72" i="129" s="1"/>
  <c r="AH83" i="129" s="1"/>
  <c r="AH101" i="129" s="1"/>
  <c r="AK349" i="19" s="1"/>
  <c r="AK984" i="19" s="1"/>
  <c r="E59" i="132"/>
  <c r="E63" i="132" s="1"/>
  <c r="E65" i="132" s="1"/>
  <c r="E67" i="132" s="1"/>
  <c r="E70" i="132" s="1"/>
  <c r="E72" i="132" s="1"/>
  <c r="E83" i="132" s="1"/>
  <c r="AD59" i="125"/>
  <c r="AD63" i="125" s="1"/>
  <c r="AD65" i="125" s="1"/>
  <c r="AD67" i="125" s="1"/>
  <c r="AD68" i="125" s="1"/>
  <c r="AD70" i="125" s="1"/>
  <c r="AD72" i="125" s="1"/>
  <c r="AD83" i="125" s="1"/>
  <c r="AD101" i="125" s="1"/>
  <c r="AF316" i="19" s="1"/>
  <c r="AF951" i="19" s="1"/>
  <c r="X59" i="125"/>
  <c r="X63" i="125" s="1"/>
  <c r="X65" i="125" s="1"/>
  <c r="X67" i="125" s="1"/>
  <c r="X69" i="125" s="1"/>
  <c r="X68" i="125" s="1"/>
  <c r="X70" i="125" s="1"/>
  <c r="X72" i="125" s="1"/>
  <c r="X83" i="125" s="1"/>
  <c r="X101" i="125" s="1"/>
  <c r="Z316" i="19" s="1"/>
  <c r="Z951" i="19" s="1"/>
  <c r="AA59" i="123"/>
  <c r="AA63" i="123" s="1"/>
  <c r="AA65" i="123" s="1"/>
  <c r="AA67" i="123" s="1"/>
  <c r="AA69" i="123" s="1"/>
  <c r="AA68" i="123" s="1"/>
  <c r="AA70" i="123" s="1"/>
  <c r="AA72" i="123" s="1"/>
  <c r="AA83" i="123" s="1"/>
  <c r="AA101" i="123" s="1"/>
  <c r="Z59" i="107"/>
  <c r="Z63" i="107" s="1"/>
  <c r="Z65" i="107" s="1"/>
  <c r="Z67" i="107" s="1"/>
  <c r="Z70" i="107" s="1"/>
  <c r="Z72" i="107" s="1"/>
  <c r="Z83" i="107" s="1"/>
  <c r="AA59" i="118"/>
  <c r="AA63" i="118" s="1"/>
  <c r="AA65" i="118" s="1"/>
  <c r="AA67" i="118" s="1"/>
  <c r="AA69" i="118" s="1"/>
  <c r="AA68" i="118" s="1"/>
  <c r="AA70" i="118" s="1"/>
  <c r="AA72" i="118" s="1"/>
  <c r="AA83" i="118" s="1"/>
  <c r="AH59" i="116"/>
  <c r="AH63" i="116" s="1"/>
  <c r="AH65" i="116" s="1"/>
  <c r="AH67" i="116" s="1"/>
  <c r="AH68" i="116" s="1"/>
  <c r="AH70" i="116" s="1"/>
  <c r="AH72" i="116" s="1"/>
  <c r="AH83" i="116" s="1"/>
  <c r="P59" i="105"/>
  <c r="P63" i="105" s="1"/>
  <c r="P65" i="105" s="1"/>
  <c r="P67" i="105" s="1"/>
  <c r="P69" i="105" s="1"/>
  <c r="P68" i="105" s="1"/>
  <c r="P70" i="105" s="1"/>
  <c r="P72" i="105" s="1"/>
  <c r="P83" i="105" s="1"/>
  <c r="P101" i="105" s="1"/>
  <c r="Q187" i="19" s="1"/>
  <c r="Q822" i="19" s="1"/>
  <c r="AA59" i="133"/>
  <c r="AA63" i="133" s="1"/>
  <c r="AA65" i="133" s="1"/>
  <c r="AA67" i="133" s="1"/>
  <c r="AA69" i="133" s="1"/>
  <c r="AA68" i="133" s="1"/>
  <c r="AA70" i="133" s="1"/>
  <c r="AA72" i="133" s="1"/>
  <c r="AA83" i="133" s="1"/>
  <c r="AA101" i="133" s="1"/>
  <c r="AD381" i="19" s="1"/>
  <c r="AD1016" i="19" s="1"/>
  <c r="AA59" i="149"/>
  <c r="AA63" i="149" s="1"/>
  <c r="AA65" i="149" s="1"/>
  <c r="AA67" i="149" s="1"/>
  <c r="AA70" i="149" s="1"/>
  <c r="AA72" i="149" s="1"/>
  <c r="AA83" i="149" s="1"/>
  <c r="AB59" i="156"/>
  <c r="AB63" i="156" s="1"/>
  <c r="AB65" i="156" s="1"/>
  <c r="AB67" i="156" s="1"/>
  <c r="AB69" i="156" s="1"/>
  <c r="AB68" i="156" s="1"/>
  <c r="AB70" i="156" s="1"/>
  <c r="AB72" i="156" s="1"/>
  <c r="AB83" i="156" s="1"/>
  <c r="AB101" i="156" s="1"/>
  <c r="AG559" i="19" s="1"/>
  <c r="AG1194" i="19" s="1"/>
  <c r="AG59" i="124"/>
  <c r="AG63" i="124" s="1"/>
  <c r="AG65" i="124" s="1"/>
  <c r="AG67" i="124" s="1"/>
  <c r="AG70" i="124" s="1"/>
  <c r="AG72" i="124" s="1"/>
  <c r="AG83" i="124" s="1"/>
  <c r="O59" i="153"/>
  <c r="O63" i="153" s="1"/>
  <c r="O65" i="153" s="1"/>
  <c r="O67" i="153" s="1"/>
  <c r="O69" i="153" s="1"/>
  <c r="O68" i="153" s="1"/>
  <c r="O70" i="153" s="1"/>
  <c r="O72" i="153" s="1"/>
  <c r="O83" i="153" s="1"/>
  <c r="AF59" i="158"/>
  <c r="AF63" i="158" s="1"/>
  <c r="AF65" i="158" s="1"/>
  <c r="AF67" i="158" s="1"/>
  <c r="AF68" i="158" s="1"/>
  <c r="AF70" i="158" s="1"/>
  <c r="AF72" i="158" s="1"/>
  <c r="AF83" i="158" s="1"/>
  <c r="AF101" i="158" s="1"/>
  <c r="AK575" i="19" s="1"/>
  <c r="AK1210" i="19" s="1"/>
  <c r="AD59" i="110"/>
  <c r="AD63" i="110" s="1"/>
  <c r="AD65" i="110" s="1"/>
  <c r="AD67" i="110" s="1"/>
  <c r="AD68" i="110" s="1"/>
  <c r="AD70" i="110" s="1"/>
  <c r="AD72" i="110" s="1"/>
  <c r="AD83" i="110" s="1"/>
  <c r="E59" i="109"/>
  <c r="E63" i="109" s="1"/>
  <c r="E65" i="109" s="1"/>
  <c r="E67" i="109" s="1"/>
  <c r="E69" i="109" s="1"/>
  <c r="E68" i="109" s="1"/>
  <c r="E70" i="109" s="1"/>
  <c r="E72" i="109" s="1"/>
  <c r="E83" i="109" s="1"/>
  <c r="AG59" i="147"/>
  <c r="AG63" i="147" s="1"/>
  <c r="AG65" i="147" s="1"/>
  <c r="AG67" i="147" s="1"/>
  <c r="AG70" i="147" s="1"/>
  <c r="AG72" i="147" s="1"/>
  <c r="AG83" i="147" s="1"/>
  <c r="U59" i="125"/>
  <c r="U63" i="125" s="1"/>
  <c r="U65" i="125" s="1"/>
  <c r="U67" i="125" s="1"/>
  <c r="U69" i="125" s="1"/>
  <c r="U68" i="125" s="1"/>
  <c r="U70" i="125" s="1"/>
  <c r="U72" i="125" s="1"/>
  <c r="U83" i="125" s="1"/>
  <c r="U101" i="125" s="1"/>
  <c r="W316" i="19" s="1"/>
  <c r="W951" i="19" s="1"/>
  <c r="W59" i="146"/>
  <c r="W63" i="146" s="1"/>
  <c r="W65" i="146" s="1"/>
  <c r="W67" i="146" s="1"/>
  <c r="W69" i="146" s="1"/>
  <c r="W68" i="146" s="1"/>
  <c r="W70" i="146" s="1"/>
  <c r="W72" i="146" s="1"/>
  <c r="W83" i="146" s="1"/>
  <c r="W101" i="146" s="1"/>
  <c r="AA478" i="19" s="1"/>
  <c r="AA1113" i="19" s="1"/>
  <c r="R59" i="133"/>
  <c r="R63" i="133" s="1"/>
  <c r="R65" i="133" s="1"/>
  <c r="R67" i="133" s="1"/>
  <c r="R69" i="133" s="1"/>
  <c r="R68" i="133" s="1"/>
  <c r="R70" i="133" s="1"/>
  <c r="R72" i="133" s="1"/>
  <c r="R83" i="133" s="1"/>
  <c r="R101" i="133" s="1"/>
  <c r="U381" i="19" s="1"/>
  <c r="U1016" i="19" s="1"/>
  <c r="P59" i="148"/>
  <c r="P63" i="148" s="1"/>
  <c r="P65" i="148" s="1"/>
  <c r="P67" i="148" s="1"/>
  <c r="P69" i="148" s="1"/>
  <c r="P68" i="148" s="1"/>
  <c r="P70" i="148" s="1"/>
  <c r="P72" i="148" s="1"/>
  <c r="P83" i="148" s="1"/>
  <c r="P101" i="148" s="1"/>
  <c r="T494" i="19" s="1"/>
  <c r="T1129" i="19" s="1"/>
  <c r="X59" i="97"/>
  <c r="X63" i="97" s="1"/>
  <c r="X65" i="97" s="1"/>
  <c r="X67" i="97" s="1"/>
  <c r="X69" i="97" s="1"/>
  <c r="X68" i="97" s="1"/>
  <c r="X70" i="97" s="1"/>
  <c r="X72" i="97" s="1"/>
  <c r="X83" i="97" s="1"/>
  <c r="X101" i="97" s="1"/>
  <c r="X90" i="19" s="1"/>
  <c r="X725" i="19" s="1"/>
  <c r="AB59" i="116"/>
  <c r="AB63" i="116" s="1"/>
  <c r="AB65" i="116" s="1"/>
  <c r="AB67" i="116" s="1"/>
  <c r="AB69" i="116" s="1"/>
  <c r="AB68" i="116" s="1"/>
  <c r="AB70" i="116" s="1"/>
  <c r="AB72" i="116" s="1"/>
  <c r="AB83" i="116" s="1"/>
  <c r="AB59" i="118"/>
  <c r="AB63" i="118" s="1"/>
  <c r="AB65" i="118" s="1"/>
  <c r="AB67" i="118" s="1"/>
  <c r="AB69" i="118" s="1"/>
  <c r="AB68" i="118" s="1"/>
  <c r="AB70" i="118" s="1"/>
  <c r="AB72" i="118" s="1"/>
  <c r="AB83" i="118" s="1"/>
  <c r="AA59" i="127"/>
  <c r="AA63" i="127" s="1"/>
  <c r="AA65" i="127" s="1"/>
  <c r="AA67" i="127" s="1"/>
  <c r="AA69" i="127" s="1"/>
  <c r="AA68" i="127" s="1"/>
  <c r="AA70" i="127" s="1"/>
  <c r="AA72" i="127" s="1"/>
  <c r="AA83" i="127" s="1"/>
  <c r="AA101" i="127" s="1"/>
  <c r="AD333" i="19" s="1"/>
  <c r="AD968" i="19" s="1"/>
  <c r="AF59" i="162"/>
  <c r="AF63" i="162" s="1"/>
  <c r="AF65" i="162" s="1"/>
  <c r="AF67" i="162" s="1"/>
  <c r="AF68" i="162" s="1"/>
  <c r="AF70" i="162" s="1"/>
  <c r="AF72" i="162" s="1"/>
  <c r="AF83" i="162" s="1"/>
  <c r="AF101" i="162" s="1"/>
  <c r="AK607" i="19" s="1"/>
  <c r="AK1242" i="19" s="1"/>
  <c r="AD59" i="112"/>
  <c r="AD63" i="112" s="1"/>
  <c r="AD65" i="112" s="1"/>
  <c r="AD67" i="112" s="1"/>
  <c r="AD68" i="112" s="1"/>
  <c r="AD70" i="112" s="1"/>
  <c r="AD72" i="112" s="1"/>
  <c r="AD83" i="112" s="1"/>
  <c r="AB59" i="149"/>
  <c r="AB63" i="149" s="1"/>
  <c r="AB65" i="149" s="1"/>
  <c r="AB67" i="149" s="1"/>
  <c r="AB70" i="149" s="1"/>
  <c r="AB72" i="149" s="1"/>
  <c r="AB83" i="149" s="1"/>
  <c r="AC59" i="132"/>
  <c r="AC63" i="132" s="1"/>
  <c r="AC65" i="132" s="1"/>
  <c r="AC67" i="132" s="1"/>
  <c r="AC70" i="132" s="1"/>
  <c r="AC72" i="132" s="1"/>
  <c r="AC83" i="132" s="1"/>
  <c r="AA59" i="145"/>
  <c r="AA63" i="145" s="1"/>
  <c r="AA65" i="145" s="1"/>
  <c r="AA67" i="145" s="1"/>
  <c r="AA70" i="145" s="1"/>
  <c r="AA72" i="145" s="1"/>
  <c r="AA83" i="145" s="1"/>
  <c r="F59" i="97"/>
  <c r="F63" i="97" s="1"/>
  <c r="F65" i="97" s="1"/>
  <c r="F67" i="97" s="1"/>
  <c r="F69" i="97" s="1"/>
  <c r="F68" i="97" s="1"/>
  <c r="F70" i="97" s="1"/>
  <c r="F72" i="97" s="1"/>
  <c r="F83" i="97" s="1"/>
  <c r="AD59" i="121"/>
  <c r="AD63" i="121" s="1"/>
  <c r="AD65" i="121" s="1"/>
  <c r="AD67" i="121" s="1"/>
  <c r="AD68" i="121" s="1"/>
  <c r="AD70" i="121" s="1"/>
  <c r="AD72" i="121" s="1"/>
  <c r="AD83" i="121" s="1"/>
  <c r="AD101" i="121" s="1"/>
  <c r="AB59" i="140"/>
  <c r="AB63" i="140" s="1"/>
  <c r="AB65" i="140" s="1"/>
  <c r="AB67" i="140" s="1"/>
  <c r="AB69" i="140" s="1"/>
  <c r="AB68" i="140" s="1"/>
  <c r="AB70" i="140" s="1"/>
  <c r="AB72" i="140" s="1"/>
  <c r="AB83" i="140" s="1"/>
  <c r="AB101" i="140" s="1"/>
  <c r="AF430" i="19" s="1"/>
  <c r="AF1065" i="19" s="1"/>
  <c r="AB59" i="104"/>
  <c r="AB63" i="104" s="1"/>
  <c r="AB65" i="104" s="1"/>
  <c r="AB67" i="104" s="1"/>
  <c r="AB69" i="104" s="1"/>
  <c r="AB68" i="104" s="1"/>
  <c r="AB70" i="104" s="1"/>
  <c r="AB72" i="104" s="1"/>
  <c r="AB83" i="104" s="1"/>
  <c r="AB101" i="104" s="1"/>
  <c r="AC155" i="19" s="1"/>
  <c r="AC790" i="19" s="1"/>
  <c r="Z59" i="93"/>
  <c r="Z63" i="93" s="1"/>
  <c r="Z65" i="93" s="1"/>
  <c r="Z67" i="93" s="1"/>
  <c r="Z69" i="93" s="1"/>
  <c r="Z68" i="93" s="1"/>
  <c r="Z70" i="93" s="1"/>
  <c r="Z72" i="93" s="1"/>
  <c r="Z83" i="93" s="1"/>
  <c r="Z101" i="93" s="1"/>
  <c r="Z58" i="19" s="1"/>
  <c r="Z693" i="19" s="1"/>
  <c r="O59" i="121"/>
  <c r="O63" i="121" s="1"/>
  <c r="O65" i="121" s="1"/>
  <c r="O67" i="121" s="1"/>
  <c r="O69" i="121" s="1"/>
  <c r="O68" i="121" s="1"/>
  <c r="O70" i="121" s="1"/>
  <c r="O72" i="121" s="1"/>
  <c r="O83" i="121" s="1"/>
  <c r="O101" i="121" s="1"/>
  <c r="AD59" i="160"/>
  <c r="AD63" i="160" s="1"/>
  <c r="AD65" i="160" s="1"/>
  <c r="AD67" i="160" s="1"/>
  <c r="AD68" i="160" s="1"/>
  <c r="AD70" i="160" s="1"/>
  <c r="AD72" i="160" s="1"/>
  <c r="AD83" i="160" s="1"/>
  <c r="AD101" i="160" s="1"/>
  <c r="AI591" i="19" s="1"/>
  <c r="AI1226" i="19" s="1"/>
  <c r="Z59" i="101"/>
  <c r="Z63" i="101" s="1"/>
  <c r="Z65" i="101" s="1"/>
  <c r="Z67" i="101" s="1"/>
  <c r="Z69" i="101" s="1"/>
  <c r="Z68" i="101" s="1"/>
  <c r="Z70" i="101" s="1"/>
  <c r="Z72" i="101" s="1"/>
  <c r="Z83" i="101" s="1"/>
  <c r="Z101" i="101" s="1"/>
  <c r="Z122" i="19" s="1"/>
  <c r="Z757" i="19" s="1"/>
  <c r="Y59" i="131"/>
  <c r="Y63" i="131" s="1"/>
  <c r="Y65" i="131" s="1"/>
  <c r="Y67" i="131" s="1"/>
  <c r="Y69" i="131" s="1"/>
  <c r="Y68" i="131" s="1"/>
  <c r="Y70" i="131" s="1"/>
  <c r="Y72" i="131" s="1"/>
  <c r="Y83" i="131" s="1"/>
  <c r="Y101" i="131" s="1"/>
  <c r="AB365" i="19" s="1"/>
  <c r="AB1000" i="19" s="1"/>
  <c r="AB59" i="143"/>
  <c r="AB63" i="143" s="1"/>
  <c r="AB65" i="143" s="1"/>
  <c r="AB67" i="143" s="1"/>
  <c r="AB69" i="143" s="1"/>
  <c r="AB68" i="143" s="1"/>
  <c r="AB70" i="143" s="1"/>
  <c r="AB72" i="143" s="1"/>
  <c r="AB83" i="143" s="1"/>
  <c r="S59" i="112"/>
  <c r="S63" i="112" s="1"/>
  <c r="S65" i="112" s="1"/>
  <c r="S67" i="112" s="1"/>
  <c r="S69" i="112" s="1"/>
  <c r="S68" i="112" s="1"/>
  <c r="S70" i="112" s="1"/>
  <c r="S72" i="112" s="1"/>
  <c r="S83" i="112" s="1"/>
  <c r="G59" i="111"/>
  <c r="G63" i="111" s="1"/>
  <c r="G65" i="111" s="1"/>
  <c r="G67" i="111" s="1"/>
  <c r="G70" i="111" s="1"/>
  <c r="G72" i="111" s="1"/>
  <c r="G83" i="111" s="1"/>
  <c r="R59" i="109"/>
  <c r="R63" i="109" s="1"/>
  <c r="R65" i="109" s="1"/>
  <c r="R67" i="109" s="1"/>
  <c r="R69" i="109" s="1"/>
  <c r="R68" i="109" s="1"/>
  <c r="R70" i="109" s="1"/>
  <c r="R72" i="109" s="1"/>
  <c r="R83" i="109" s="1"/>
  <c r="R59" i="100"/>
  <c r="R63" i="100" s="1"/>
  <c r="R65" i="100" s="1"/>
  <c r="R67" i="100" s="1"/>
  <c r="R70" i="100" s="1"/>
  <c r="R72" i="100" s="1"/>
  <c r="R83" i="100" s="1"/>
  <c r="Q59" i="106"/>
  <c r="Q63" i="106" s="1"/>
  <c r="Q65" i="106" s="1"/>
  <c r="Q67" i="106" s="1"/>
  <c r="Q69" i="106" s="1"/>
  <c r="Q68" i="106" s="1"/>
  <c r="Q70" i="106" s="1"/>
  <c r="Q72" i="106" s="1"/>
  <c r="Q83" i="106" s="1"/>
  <c r="Q101" i="106" s="1"/>
  <c r="R203" i="19" s="1"/>
  <c r="R838" i="19" s="1"/>
  <c r="AD59" i="123"/>
  <c r="AD63" i="123" s="1"/>
  <c r="AD65" i="123" s="1"/>
  <c r="AD67" i="123" s="1"/>
  <c r="P59" i="155"/>
  <c r="P63" i="155" s="1"/>
  <c r="P65" i="155" s="1"/>
  <c r="P67" i="155" s="1"/>
  <c r="P69" i="155" s="1"/>
  <c r="P68" i="155" s="1"/>
  <c r="P70" i="155" s="1"/>
  <c r="P72" i="155" s="1"/>
  <c r="P83" i="155" s="1"/>
  <c r="R59" i="134"/>
  <c r="R63" i="134" s="1"/>
  <c r="R65" i="134" s="1"/>
  <c r="R67" i="134" s="1"/>
  <c r="R70" i="134" s="1"/>
  <c r="R72" i="134" s="1"/>
  <c r="R83" i="134" s="1"/>
  <c r="Q59" i="125"/>
  <c r="Q63" i="125" s="1"/>
  <c r="Q65" i="125" s="1"/>
  <c r="Q67" i="125" s="1"/>
  <c r="Q69" i="125" s="1"/>
  <c r="Q68" i="125" s="1"/>
  <c r="Q70" i="125" s="1"/>
  <c r="Q72" i="125" s="1"/>
  <c r="Q83" i="125" s="1"/>
  <c r="Q101" i="125" s="1"/>
  <c r="S316" i="19" s="1"/>
  <c r="S951" i="19" s="1"/>
  <c r="Q59" i="123"/>
  <c r="Q63" i="123" s="1"/>
  <c r="Q65" i="123" s="1"/>
  <c r="Q67" i="123" s="1"/>
  <c r="Q69" i="123" s="1"/>
  <c r="Q68" i="123" s="1"/>
  <c r="Q70" i="123" s="1"/>
  <c r="Q72" i="123" s="1"/>
  <c r="Q83" i="123" s="1"/>
  <c r="Q101" i="123" s="1"/>
  <c r="O59" i="162"/>
  <c r="O63" i="162" s="1"/>
  <c r="O65" i="162" s="1"/>
  <c r="O67" i="162" s="1"/>
  <c r="O69" i="162" s="1"/>
  <c r="O68" i="162" s="1"/>
  <c r="O70" i="162" s="1"/>
  <c r="O72" i="162" s="1"/>
  <c r="O83" i="162" s="1"/>
  <c r="O101" i="162" s="1"/>
  <c r="T607" i="19" s="1"/>
  <c r="T1242" i="19" s="1"/>
  <c r="X59" i="116"/>
  <c r="X63" i="116" s="1"/>
  <c r="X65" i="116" s="1"/>
  <c r="X67" i="116" s="1"/>
  <c r="X69" i="116" s="1"/>
  <c r="X68" i="116" s="1"/>
  <c r="X70" i="116" s="1"/>
  <c r="X72" i="116" s="1"/>
  <c r="X83" i="116" s="1"/>
  <c r="X59" i="92"/>
  <c r="X63" i="92" s="1"/>
  <c r="X65" i="92" s="1"/>
  <c r="X67" i="92" s="1"/>
  <c r="X69" i="92" s="1"/>
  <c r="X68" i="92" s="1"/>
  <c r="X70" i="92" s="1"/>
  <c r="X72" i="92" s="1"/>
  <c r="X83" i="92" s="1"/>
  <c r="Y59" i="97"/>
  <c r="Y63" i="97" s="1"/>
  <c r="Y65" i="97" s="1"/>
  <c r="Y67" i="97" s="1"/>
  <c r="Y69" i="97" s="1"/>
  <c r="Y68" i="97" s="1"/>
  <c r="Y70" i="97" s="1"/>
  <c r="Y72" i="97" s="1"/>
  <c r="Y83" i="97" s="1"/>
  <c r="Y101" i="97" s="1"/>
  <c r="Y90" i="19" s="1"/>
  <c r="Y725" i="19" s="1"/>
  <c r="E59" i="120"/>
  <c r="E63" i="120" s="1"/>
  <c r="E65" i="120" s="1"/>
  <c r="E67" i="120" s="1"/>
  <c r="E70" i="120" s="1"/>
  <c r="E72" i="120" s="1"/>
  <c r="E83" i="120" s="1"/>
  <c r="AD59" i="138"/>
  <c r="AD63" i="138" s="1"/>
  <c r="AD65" i="138" s="1"/>
  <c r="AD67" i="138" s="1"/>
  <c r="AD68" i="138" s="1"/>
  <c r="AD70" i="138" s="1"/>
  <c r="AD72" i="138" s="1"/>
  <c r="AD83" i="138" s="1"/>
  <c r="AD101" i="138" s="1"/>
  <c r="AG413" i="19" s="1"/>
  <c r="AG1048" i="19" s="1"/>
  <c r="AC59" i="94"/>
  <c r="AC63" i="94" s="1"/>
  <c r="AC65" i="94" s="1"/>
  <c r="AC67" i="94" s="1"/>
  <c r="AC69" i="94" s="1"/>
  <c r="AC68" i="94" s="1"/>
  <c r="AC70" i="94" s="1"/>
  <c r="AC72" i="94" s="1"/>
  <c r="AC83" i="94" s="1"/>
  <c r="S59" i="122"/>
  <c r="S63" i="122" s="1"/>
  <c r="S65" i="122" s="1"/>
  <c r="S67" i="122" s="1"/>
  <c r="S70" i="122" s="1"/>
  <c r="S72" i="122" s="1"/>
  <c r="S83" i="122" s="1"/>
  <c r="O59" i="120"/>
  <c r="O63" i="120" s="1"/>
  <c r="O65" i="120" s="1"/>
  <c r="O67" i="120" s="1"/>
  <c r="O70" i="120" s="1"/>
  <c r="O72" i="120" s="1"/>
  <c r="O83" i="120" s="1"/>
  <c r="X59" i="160"/>
  <c r="X63" i="160" s="1"/>
  <c r="X65" i="160" s="1"/>
  <c r="X67" i="160" s="1"/>
  <c r="X69" i="160" s="1"/>
  <c r="X68" i="160" s="1"/>
  <c r="X70" i="160" s="1"/>
  <c r="X72" i="160" s="1"/>
  <c r="X83" i="160" s="1"/>
  <c r="X101" i="160" s="1"/>
  <c r="AC591" i="19" s="1"/>
  <c r="AC1226" i="19" s="1"/>
  <c r="AB59" i="147"/>
  <c r="AB63" i="147" s="1"/>
  <c r="AB65" i="147" s="1"/>
  <c r="AB67" i="147" s="1"/>
  <c r="AB70" i="147" s="1"/>
  <c r="AB72" i="147" s="1"/>
  <c r="AB83" i="147" s="1"/>
  <c r="AB59" i="120"/>
  <c r="AB63" i="120" s="1"/>
  <c r="AB65" i="120" s="1"/>
  <c r="AB67" i="120" s="1"/>
  <c r="AB70" i="120" s="1"/>
  <c r="AB72" i="120" s="1"/>
  <c r="AB83" i="120" s="1"/>
  <c r="AA59" i="119"/>
  <c r="AA63" i="119" s="1"/>
  <c r="AA65" i="119" s="1"/>
  <c r="AA67" i="119" s="1"/>
  <c r="AA69" i="119" s="1"/>
  <c r="AA68" i="119" s="1"/>
  <c r="AA70" i="119" s="1"/>
  <c r="AA72" i="119" s="1"/>
  <c r="AA83" i="119" s="1"/>
  <c r="AA101" i="119" s="1"/>
  <c r="AD59" i="115"/>
  <c r="AD63" i="115" s="1"/>
  <c r="AD65" i="115" s="1"/>
  <c r="AD67" i="115" s="1"/>
  <c r="AD68" i="115" s="1"/>
  <c r="AD70" i="115" s="1"/>
  <c r="AD72" i="115" s="1"/>
  <c r="AD83" i="115" s="1"/>
  <c r="AD101" i="115" s="1"/>
  <c r="AF300" i="19" s="1"/>
  <c r="AF935" i="19" s="1"/>
  <c r="W59" i="136"/>
  <c r="W63" i="136" s="1"/>
  <c r="W65" i="136" s="1"/>
  <c r="W67" i="136" s="1"/>
  <c r="W70" i="136" s="1"/>
  <c r="W72" i="136" s="1"/>
  <c r="W83" i="136" s="1"/>
  <c r="AH59" i="143"/>
  <c r="AH63" i="143" s="1"/>
  <c r="AH65" i="143" s="1"/>
  <c r="AH67" i="143" s="1"/>
  <c r="AH68" i="143" s="1"/>
  <c r="AH70" i="143" s="1"/>
  <c r="AH72" i="143" s="1"/>
  <c r="AH83" i="143" s="1"/>
  <c r="E59" i="104"/>
  <c r="E63" i="104" s="1"/>
  <c r="E65" i="104" s="1"/>
  <c r="E67" i="104" s="1"/>
  <c r="E69" i="104" s="1"/>
  <c r="E68" i="104" s="1"/>
  <c r="E70" i="104" s="1"/>
  <c r="E72" i="104" s="1"/>
  <c r="E83" i="104" s="1"/>
  <c r="AF59" i="108"/>
  <c r="AF63" i="108" s="1"/>
  <c r="AF65" i="108" s="1"/>
  <c r="AF67" i="108" s="1"/>
  <c r="AF68" i="108" s="1"/>
  <c r="AF70" i="108" s="1"/>
  <c r="AF72" i="108" s="1"/>
  <c r="AF83" i="108" s="1"/>
  <c r="AF101" i="108" s="1"/>
  <c r="AG219" i="19" s="1"/>
  <c r="AG854" i="19" s="1"/>
  <c r="S59" i="134"/>
  <c r="S63" i="134" s="1"/>
  <c r="S65" i="134" s="1"/>
  <c r="S67" i="134" s="1"/>
  <c r="S70" i="134" s="1"/>
  <c r="S72" i="134" s="1"/>
  <c r="S83" i="134" s="1"/>
  <c r="Z59" i="96"/>
  <c r="Z63" i="96" s="1"/>
  <c r="Z65" i="96" s="1"/>
  <c r="Z67" i="96" s="1"/>
  <c r="Z70" i="96" s="1"/>
  <c r="Z72" i="96" s="1"/>
  <c r="Z83" i="96" s="1"/>
  <c r="AF59" i="135"/>
  <c r="AF63" i="135" s="1"/>
  <c r="AF65" i="135" s="1"/>
  <c r="AF67" i="135" s="1"/>
  <c r="AF68" i="135" s="1"/>
  <c r="AF70" i="135" s="1"/>
  <c r="AF72" i="135" s="1"/>
  <c r="AF83" i="135" s="1"/>
  <c r="AF101" i="135" s="1"/>
  <c r="AI397" i="19" s="1"/>
  <c r="AI1032" i="19" s="1"/>
  <c r="O59" i="127"/>
  <c r="O63" i="127" s="1"/>
  <c r="O65" i="127" s="1"/>
  <c r="O67" i="127" s="1"/>
  <c r="O69" i="127" s="1"/>
  <c r="O68" i="127" s="1"/>
  <c r="O70" i="127" s="1"/>
  <c r="O72" i="127" s="1"/>
  <c r="O83" i="127" s="1"/>
  <c r="O101" i="127" s="1"/>
  <c r="R333" i="19" s="1"/>
  <c r="R968" i="19" s="1"/>
  <c r="AG59" i="160"/>
  <c r="AG63" i="160" s="1"/>
  <c r="AG65" i="160" s="1"/>
  <c r="AG67" i="160" s="1"/>
  <c r="AG68" i="160" s="1"/>
  <c r="AG70" i="160" s="1"/>
  <c r="AG72" i="160" s="1"/>
  <c r="AG83" i="160" s="1"/>
  <c r="AG101" i="160" s="1"/>
  <c r="AL591" i="19" s="1"/>
  <c r="AL1226" i="19" s="1"/>
  <c r="AA59" i="131"/>
  <c r="AA63" i="131" s="1"/>
  <c r="AA65" i="131" s="1"/>
  <c r="AA67" i="131" s="1"/>
  <c r="AA69" i="131" s="1"/>
  <c r="AA68" i="131" s="1"/>
  <c r="AA70" i="131" s="1"/>
  <c r="AA72" i="131" s="1"/>
  <c r="AA83" i="131" s="1"/>
  <c r="AA101" i="131" s="1"/>
  <c r="AD365" i="19" s="1"/>
  <c r="AD1000" i="19" s="1"/>
  <c r="Q59" i="130"/>
  <c r="Q63" i="130" s="1"/>
  <c r="Q65" i="130" s="1"/>
  <c r="Q67" i="130" s="1"/>
  <c r="Q69" i="130" s="1"/>
  <c r="Q68" i="130" s="1"/>
  <c r="Q70" i="130" s="1"/>
  <c r="Q72" i="130" s="1"/>
  <c r="Q83" i="130" s="1"/>
  <c r="O59" i="113"/>
  <c r="O63" i="113" s="1"/>
  <c r="O65" i="113" s="1"/>
  <c r="O67" i="113" s="1"/>
  <c r="O70" i="113" s="1"/>
  <c r="O72" i="113" s="1"/>
  <c r="O83" i="113" s="1"/>
  <c r="X59" i="146"/>
  <c r="X63" i="146" s="1"/>
  <c r="X65" i="146" s="1"/>
  <c r="X67" i="146" s="1"/>
  <c r="X69" i="146" s="1"/>
  <c r="X68" i="146" s="1"/>
  <c r="X70" i="146" s="1"/>
  <c r="X72" i="146" s="1"/>
  <c r="X83" i="146" s="1"/>
  <c r="X101" i="146" s="1"/>
  <c r="AB478" i="19" s="1"/>
  <c r="AB1113" i="19" s="1"/>
  <c r="H59" i="95"/>
  <c r="H63" i="95" s="1"/>
  <c r="H65" i="95" s="1"/>
  <c r="H67" i="95" s="1"/>
  <c r="H69" i="95" s="1"/>
  <c r="H68" i="95" s="1"/>
  <c r="H70" i="95" s="1"/>
  <c r="H72" i="95" s="1"/>
  <c r="H83" i="95" s="1"/>
  <c r="H101" i="95" s="1"/>
  <c r="H74" i="19" s="1"/>
  <c r="H709" i="19" s="1"/>
  <c r="AF59" i="125"/>
  <c r="AF63" i="125" s="1"/>
  <c r="AF65" i="125" s="1"/>
  <c r="AF67" i="125" s="1"/>
  <c r="AF68" i="125" s="1"/>
  <c r="AF70" i="125" s="1"/>
  <c r="AF72" i="125" s="1"/>
  <c r="AF83" i="125" s="1"/>
  <c r="AF101" i="125" s="1"/>
  <c r="AH316" i="19" s="1"/>
  <c r="AH951" i="19" s="1"/>
  <c r="Y59" i="126"/>
  <c r="Y63" i="126" s="1"/>
  <c r="Y65" i="126" s="1"/>
  <c r="Y67" i="126" s="1"/>
  <c r="Y69" i="126" s="1"/>
  <c r="Y68" i="126" s="1"/>
  <c r="Y70" i="126" s="1"/>
  <c r="Y72" i="126" s="1"/>
  <c r="Y83" i="126" s="1"/>
  <c r="AB59" i="113"/>
  <c r="AB63" i="113" s="1"/>
  <c r="AB65" i="113" s="1"/>
  <c r="AB67" i="113" s="1"/>
  <c r="AB70" i="113" s="1"/>
  <c r="AB72" i="113" s="1"/>
  <c r="AB83" i="113" s="1"/>
  <c r="AC59" i="120"/>
  <c r="AC63" i="120" s="1"/>
  <c r="AC65" i="120" s="1"/>
  <c r="AC67" i="120" s="1"/>
  <c r="AC70" i="120" s="1"/>
  <c r="AC72" i="120" s="1"/>
  <c r="AC83" i="120" s="1"/>
  <c r="AD59" i="109"/>
  <c r="AD63" i="109" s="1"/>
  <c r="AD65" i="109" s="1"/>
  <c r="AD67" i="109" s="1"/>
  <c r="AD68" i="109" s="1"/>
  <c r="AD70" i="109" s="1"/>
  <c r="AD72" i="109" s="1"/>
  <c r="AD83" i="109" s="1"/>
  <c r="AH59" i="92"/>
  <c r="AH63" i="92" s="1"/>
  <c r="AH65" i="92" s="1"/>
  <c r="AH67" i="92" s="1"/>
  <c r="AH68" i="92" s="1"/>
  <c r="AH70" i="92" s="1"/>
  <c r="AH72" i="92" s="1"/>
  <c r="AH83" i="92" s="1"/>
  <c r="AA59" i="159"/>
  <c r="AA63" i="159" s="1"/>
  <c r="AA65" i="159" s="1"/>
  <c r="AA67" i="159" s="1"/>
  <c r="AA70" i="159" s="1"/>
  <c r="AA72" i="159" s="1"/>
  <c r="AA83" i="159" s="1"/>
  <c r="AB59" i="142"/>
  <c r="AB63" i="142" s="1"/>
  <c r="AB65" i="142" s="1"/>
  <c r="AB67" i="142" s="1"/>
  <c r="AB69" i="142" s="1"/>
  <c r="AB68" i="142" s="1"/>
  <c r="AB70" i="142" s="1"/>
  <c r="AB72" i="142" s="1"/>
  <c r="AB83" i="142" s="1"/>
  <c r="AB101" i="142" s="1"/>
  <c r="AF446" i="19" s="1"/>
  <c r="AF1081" i="19" s="1"/>
  <c r="AB59" i="161"/>
  <c r="AB63" i="161" s="1"/>
  <c r="AB65" i="161" s="1"/>
  <c r="AB67" i="161" s="1"/>
  <c r="AB70" i="161" s="1"/>
  <c r="AB72" i="161" s="1"/>
  <c r="AB83" i="161" s="1"/>
  <c r="AH59" i="154"/>
  <c r="AH63" i="154" s="1"/>
  <c r="AH65" i="154" s="1"/>
  <c r="AH67" i="154" s="1"/>
  <c r="AH68" i="154" s="1"/>
  <c r="AH70" i="154" s="1"/>
  <c r="AH72" i="154" s="1"/>
  <c r="AH83" i="154" s="1"/>
  <c r="AH101" i="154" s="1"/>
  <c r="AM543" i="19" s="1"/>
  <c r="AM1178" i="19" s="1"/>
  <c r="G59" i="94"/>
  <c r="G63" i="94" s="1"/>
  <c r="G65" i="94" s="1"/>
  <c r="G67" i="94" s="1"/>
  <c r="G69" i="94" s="1"/>
  <c r="G68" i="94" s="1"/>
  <c r="G70" i="94" s="1"/>
  <c r="G72" i="94" s="1"/>
  <c r="G83" i="94" s="1"/>
  <c r="Y59" i="160"/>
  <c r="Y63" i="160" s="1"/>
  <c r="Y65" i="160" s="1"/>
  <c r="Y67" i="160" s="1"/>
  <c r="Y69" i="160" s="1"/>
  <c r="Y68" i="160" s="1"/>
  <c r="Y70" i="160" s="1"/>
  <c r="Y72" i="160" s="1"/>
  <c r="Y83" i="160" s="1"/>
  <c r="Y101" i="160" s="1"/>
  <c r="AD591" i="19" s="1"/>
  <c r="AD1226" i="19" s="1"/>
  <c r="Z59" i="156"/>
  <c r="Z63" i="156" s="1"/>
  <c r="Z65" i="156" s="1"/>
  <c r="Z67" i="156" s="1"/>
  <c r="Z69" i="156" s="1"/>
  <c r="Z68" i="156" s="1"/>
  <c r="Z70" i="156" s="1"/>
  <c r="Z72" i="156" s="1"/>
  <c r="Z83" i="156" s="1"/>
  <c r="Z101" i="156" s="1"/>
  <c r="AE559" i="19" s="1"/>
  <c r="AE1194" i="19" s="1"/>
  <c r="AB59" i="121"/>
  <c r="AB63" i="121" s="1"/>
  <c r="AB65" i="121" s="1"/>
  <c r="AB67" i="121" s="1"/>
  <c r="AB69" i="121" s="1"/>
  <c r="AB68" i="121" s="1"/>
  <c r="AB70" i="121" s="1"/>
  <c r="AB72" i="121" s="1"/>
  <c r="AB83" i="121" s="1"/>
  <c r="AB101" i="121" s="1"/>
  <c r="G59" i="109"/>
  <c r="G63" i="109" s="1"/>
  <c r="G65" i="109" s="1"/>
  <c r="G67" i="109" s="1"/>
  <c r="G69" i="109" s="1"/>
  <c r="G68" i="109" s="1"/>
  <c r="G70" i="109" s="1"/>
  <c r="G72" i="109" s="1"/>
  <c r="G83" i="109" s="1"/>
  <c r="AE59" i="132"/>
  <c r="AE63" i="132" s="1"/>
  <c r="AE65" i="132" s="1"/>
  <c r="AE67" i="132" s="1"/>
  <c r="AE70" i="132" s="1"/>
  <c r="AE72" i="132" s="1"/>
  <c r="AE83" i="132" s="1"/>
  <c r="Z59" i="120"/>
  <c r="Z63" i="120" s="1"/>
  <c r="Z65" i="120" s="1"/>
  <c r="Z67" i="120" s="1"/>
  <c r="Z70" i="120" s="1"/>
  <c r="Z72" i="120" s="1"/>
  <c r="Z83" i="120" s="1"/>
  <c r="Q59" i="132"/>
  <c r="Q63" i="132" s="1"/>
  <c r="Q65" i="132" s="1"/>
  <c r="Q67" i="132" s="1"/>
  <c r="Q70" i="132" s="1"/>
  <c r="Q72" i="132" s="1"/>
  <c r="Q83" i="132" s="1"/>
  <c r="AH59" i="125"/>
  <c r="AH63" i="125" s="1"/>
  <c r="AH65" i="125" s="1"/>
  <c r="AH67" i="125" s="1"/>
  <c r="AH68" i="125" s="1"/>
  <c r="AH70" i="125" s="1"/>
  <c r="AH72" i="125" s="1"/>
  <c r="AH83" i="125" s="1"/>
  <c r="AH101" i="125" s="1"/>
  <c r="AJ316" i="19" s="1"/>
  <c r="AJ951" i="19" s="1"/>
  <c r="Y59" i="144"/>
  <c r="Y63" i="144" s="1"/>
  <c r="Y65" i="144" s="1"/>
  <c r="Y67" i="144" s="1"/>
  <c r="Y69" i="144" s="1"/>
  <c r="Y68" i="144" s="1"/>
  <c r="Y70" i="144" s="1"/>
  <c r="Y72" i="144" s="1"/>
  <c r="Y83" i="144" s="1"/>
  <c r="Y101" i="144" s="1"/>
  <c r="AC462" i="19" s="1"/>
  <c r="AC1097" i="19" s="1"/>
  <c r="AC59" i="103"/>
  <c r="AC63" i="103" s="1"/>
  <c r="AC65" i="103" s="1"/>
  <c r="AC67" i="103" s="1"/>
  <c r="AC69" i="103" s="1"/>
  <c r="AC68" i="103" s="1"/>
  <c r="AC70" i="103" s="1"/>
  <c r="AC72" i="103" s="1"/>
  <c r="AC83" i="103" s="1"/>
  <c r="AC101" i="103" s="1"/>
  <c r="AD139" i="19" s="1"/>
  <c r="AD774" i="19" s="1"/>
  <c r="X59" i="109"/>
  <c r="X63" i="109" s="1"/>
  <c r="X65" i="109" s="1"/>
  <c r="X67" i="109" s="1"/>
  <c r="X69" i="109" s="1"/>
  <c r="X68" i="109" s="1"/>
  <c r="X70" i="109" s="1"/>
  <c r="X72" i="109" s="1"/>
  <c r="X83" i="109" s="1"/>
  <c r="AH59" i="119"/>
  <c r="AH63" i="119" s="1"/>
  <c r="AH65" i="119" s="1"/>
  <c r="AH67" i="119" s="1"/>
  <c r="AH68" i="119" s="1"/>
  <c r="AH70" i="119" s="1"/>
  <c r="AH72" i="119" s="1"/>
  <c r="AH83" i="119" s="1"/>
  <c r="AH101" i="119" s="1"/>
  <c r="P59" i="101"/>
  <c r="P63" i="101" s="1"/>
  <c r="P65" i="101" s="1"/>
  <c r="P67" i="101" s="1"/>
  <c r="P69" i="101" s="1"/>
  <c r="P68" i="101" s="1"/>
  <c r="P70" i="101" s="1"/>
  <c r="P72" i="101" s="1"/>
  <c r="P83" i="101" s="1"/>
  <c r="P101" i="101" s="1"/>
  <c r="P122" i="19" s="1"/>
  <c r="P757" i="19" s="1"/>
  <c r="V59" i="123"/>
  <c r="V63" i="123" s="1"/>
  <c r="V65" i="123" s="1"/>
  <c r="V67" i="123" s="1"/>
  <c r="V69" i="123" s="1"/>
  <c r="V68" i="123" s="1"/>
  <c r="V70" i="123" s="1"/>
  <c r="V72" i="123" s="1"/>
  <c r="V83" i="123" s="1"/>
  <c r="V101" i="123" s="1"/>
  <c r="AB59" i="138"/>
  <c r="AB63" i="138" s="1"/>
  <c r="AB65" i="138" s="1"/>
  <c r="AB67" i="138" s="1"/>
  <c r="AB69" i="138" s="1"/>
  <c r="AB68" i="138" s="1"/>
  <c r="AB70" i="138" s="1"/>
  <c r="AB72" i="138" s="1"/>
  <c r="AB83" i="138" s="1"/>
  <c r="AB101" i="138" s="1"/>
  <c r="AE413" i="19" s="1"/>
  <c r="AE1048" i="19" s="1"/>
  <c r="Z59" i="115"/>
  <c r="Z63" i="115" s="1"/>
  <c r="Z65" i="115" s="1"/>
  <c r="Z67" i="115" s="1"/>
  <c r="Z69" i="115" s="1"/>
  <c r="Z68" i="115" s="1"/>
  <c r="Z70" i="115" s="1"/>
  <c r="Z72" i="115" s="1"/>
  <c r="Z83" i="115" s="1"/>
  <c r="Z101" i="115" s="1"/>
  <c r="AB300" i="19" s="1"/>
  <c r="AB935" i="19" s="1"/>
  <c r="Z59" i="153"/>
  <c r="Z63" i="153" s="1"/>
  <c r="Z65" i="153" s="1"/>
  <c r="Z67" i="153" s="1"/>
  <c r="Z69" i="153" s="1"/>
  <c r="Z68" i="153" s="1"/>
  <c r="Z70" i="153" s="1"/>
  <c r="Z72" i="153" s="1"/>
  <c r="Z83" i="153" s="1"/>
  <c r="AE59" i="99"/>
  <c r="AE63" i="99" s="1"/>
  <c r="AE65" i="99" s="1"/>
  <c r="AE67" i="99" s="1"/>
  <c r="AE68" i="99" s="1"/>
  <c r="AE70" i="99" s="1"/>
  <c r="AE72" i="99" s="1"/>
  <c r="AE83" i="99" s="1"/>
  <c r="AE101" i="99" s="1"/>
  <c r="AE106" i="19" s="1"/>
  <c r="AE741" i="19" s="1"/>
  <c r="E59" i="140"/>
  <c r="E63" i="140" s="1"/>
  <c r="E65" i="140" s="1"/>
  <c r="E67" i="140" s="1"/>
  <c r="E69" i="140" s="1"/>
  <c r="E68" i="140" s="1"/>
  <c r="E70" i="140" s="1"/>
  <c r="E72" i="140" s="1"/>
  <c r="E83" i="140" s="1"/>
  <c r="X59" i="119"/>
  <c r="X63" i="119" s="1"/>
  <c r="X65" i="119" s="1"/>
  <c r="X67" i="119" s="1"/>
  <c r="X69" i="119" s="1"/>
  <c r="X68" i="119" s="1"/>
  <c r="X70" i="119" s="1"/>
  <c r="X72" i="119" s="1"/>
  <c r="X83" i="119" s="1"/>
  <c r="X101" i="119" s="1"/>
  <c r="Z59" i="140"/>
  <c r="Z63" i="140" s="1"/>
  <c r="Z65" i="140" s="1"/>
  <c r="Z67" i="140" s="1"/>
  <c r="Z69" i="140" s="1"/>
  <c r="Z68" i="140" s="1"/>
  <c r="Z70" i="140" s="1"/>
  <c r="Z72" i="140" s="1"/>
  <c r="Z83" i="140" s="1"/>
  <c r="Z101" i="140" s="1"/>
  <c r="AD430" i="19" s="1"/>
  <c r="AD1065" i="19" s="1"/>
  <c r="Y59" i="116"/>
  <c r="Y63" i="116" s="1"/>
  <c r="Y65" i="116" s="1"/>
  <c r="Y67" i="116" s="1"/>
  <c r="Y69" i="116" s="1"/>
  <c r="Y68" i="116" s="1"/>
  <c r="Y70" i="116" s="1"/>
  <c r="Y72" i="116" s="1"/>
  <c r="Y83" i="116" s="1"/>
  <c r="AF59" i="117"/>
  <c r="AF63" i="117" s="1"/>
  <c r="AF65" i="117" s="1"/>
  <c r="AF67" i="117" s="1"/>
  <c r="AF68" i="117" s="1"/>
  <c r="AF70" i="117" s="1"/>
  <c r="AF72" i="117" s="1"/>
  <c r="AF83" i="117" s="1"/>
  <c r="AF101" i="117" s="1"/>
  <c r="P59" i="96"/>
  <c r="P63" i="96" s="1"/>
  <c r="P65" i="96" s="1"/>
  <c r="P67" i="96" s="1"/>
  <c r="P70" i="96" s="1"/>
  <c r="P72" i="96" s="1"/>
  <c r="P83" i="96" s="1"/>
  <c r="U59" i="130"/>
  <c r="U63" i="130" s="1"/>
  <c r="U65" i="130" s="1"/>
  <c r="U67" i="130" s="1"/>
  <c r="U69" i="130" s="1"/>
  <c r="U68" i="130" s="1"/>
  <c r="U70" i="130" s="1"/>
  <c r="U72" i="130" s="1"/>
  <c r="U83" i="130" s="1"/>
  <c r="V59" i="149"/>
  <c r="V63" i="149" s="1"/>
  <c r="V65" i="149" s="1"/>
  <c r="V67" i="149" s="1"/>
  <c r="V70" i="149" s="1"/>
  <c r="V72" i="149" s="1"/>
  <c r="V83" i="149" s="1"/>
  <c r="W59" i="160"/>
  <c r="W63" i="160" s="1"/>
  <c r="W65" i="160" s="1"/>
  <c r="W67" i="160" s="1"/>
  <c r="W69" i="160" s="1"/>
  <c r="W68" i="160" s="1"/>
  <c r="W70" i="160" s="1"/>
  <c r="W72" i="160" s="1"/>
  <c r="W83" i="160" s="1"/>
  <c r="W101" i="160" s="1"/>
  <c r="AB591" i="19" s="1"/>
  <c r="AB1226" i="19" s="1"/>
  <c r="O59" i="135"/>
  <c r="O63" i="135" s="1"/>
  <c r="O65" i="135" s="1"/>
  <c r="O67" i="135" s="1"/>
  <c r="O69" i="135" s="1"/>
  <c r="O68" i="135" s="1"/>
  <c r="O70" i="135" s="1"/>
  <c r="O72" i="135" s="1"/>
  <c r="O83" i="135" s="1"/>
  <c r="O101" i="135" s="1"/>
  <c r="R397" i="19" s="1"/>
  <c r="R1032" i="19" s="1"/>
  <c r="Q59" i="131"/>
  <c r="Q63" i="131" s="1"/>
  <c r="Q65" i="131" s="1"/>
  <c r="Q67" i="131" s="1"/>
  <c r="Q69" i="131" s="1"/>
  <c r="Q68" i="131" s="1"/>
  <c r="Q70" i="131" s="1"/>
  <c r="Q72" i="131" s="1"/>
  <c r="Q83" i="131" s="1"/>
  <c r="Q101" i="131" s="1"/>
  <c r="T365" i="19" s="1"/>
  <c r="T1000" i="19" s="1"/>
  <c r="Z59" i="104"/>
  <c r="Z63" i="104" s="1"/>
  <c r="Z65" i="104" s="1"/>
  <c r="Z67" i="104" s="1"/>
  <c r="Z69" i="104" s="1"/>
  <c r="Z68" i="104" s="1"/>
  <c r="Z70" i="104" s="1"/>
  <c r="Z72" i="104" s="1"/>
  <c r="Z83" i="104" s="1"/>
  <c r="Z101" i="104" s="1"/>
  <c r="AA155" i="19" s="1"/>
  <c r="AA790" i="19" s="1"/>
  <c r="H59" i="110"/>
  <c r="H63" i="110" s="1"/>
  <c r="H65" i="110" s="1"/>
  <c r="H67" i="110" s="1"/>
  <c r="H69" i="110" s="1"/>
  <c r="H68" i="110" s="1"/>
  <c r="H70" i="110" s="1"/>
  <c r="H72" i="110" s="1"/>
  <c r="H83" i="110" s="1"/>
  <c r="AH59" i="111"/>
  <c r="AH63" i="111" s="1"/>
  <c r="AH65" i="111" s="1"/>
  <c r="AH67" i="111" s="1"/>
  <c r="AH70" i="111" s="1"/>
  <c r="AH72" i="111" s="1"/>
  <c r="AH83" i="111" s="1"/>
  <c r="Q59" i="141"/>
  <c r="Q63" i="141" s="1"/>
  <c r="Q65" i="141" s="1"/>
  <c r="Q67" i="141" s="1"/>
  <c r="Q69" i="141" s="1"/>
  <c r="Q68" i="141" s="1"/>
  <c r="Q70" i="141" s="1"/>
  <c r="Q72" i="141" s="1"/>
  <c r="Q83" i="141" s="1"/>
  <c r="O59" i="95"/>
  <c r="O63" i="95" s="1"/>
  <c r="O65" i="95" s="1"/>
  <c r="O67" i="95" s="1"/>
  <c r="O69" i="95" s="1"/>
  <c r="O68" i="95" s="1"/>
  <c r="O70" i="95" s="1"/>
  <c r="O72" i="95" s="1"/>
  <c r="O83" i="95" s="1"/>
  <c r="O101" i="95" s="1"/>
  <c r="O74" i="19" s="1"/>
  <c r="O709" i="19" s="1"/>
  <c r="X59" i="105"/>
  <c r="X63" i="105" s="1"/>
  <c r="X65" i="105" s="1"/>
  <c r="X67" i="105" s="1"/>
  <c r="X69" i="105" s="1"/>
  <c r="X68" i="105" s="1"/>
  <c r="X70" i="105" s="1"/>
  <c r="X72" i="105" s="1"/>
  <c r="X83" i="105" s="1"/>
  <c r="X101" i="105" s="1"/>
  <c r="Y187" i="19" s="1"/>
  <c r="Y822" i="19" s="1"/>
  <c r="V59" i="98"/>
  <c r="V63" i="98" s="1"/>
  <c r="V65" i="98" s="1"/>
  <c r="V67" i="98" s="1"/>
  <c r="V70" i="98" s="1"/>
  <c r="V72" i="98" s="1"/>
  <c r="V83" i="98" s="1"/>
  <c r="AF59" i="142"/>
  <c r="AF63" i="142" s="1"/>
  <c r="AF65" i="142" s="1"/>
  <c r="AF67" i="142" s="1"/>
  <c r="AF68" i="142" s="1"/>
  <c r="AF70" i="142" s="1"/>
  <c r="AF72" i="142" s="1"/>
  <c r="AF83" i="142" s="1"/>
  <c r="AF101" i="142" s="1"/>
  <c r="AJ446" i="19" s="1"/>
  <c r="AJ1081" i="19" s="1"/>
  <c r="F59" i="99"/>
  <c r="F63" i="99" s="1"/>
  <c r="F65" i="99" s="1"/>
  <c r="F67" i="99" s="1"/>
  <c r="F69" i="99" s="1"/>
  <c r="F68" i="99" s="1"/>
  <c r="F70" i="99" s="1"/>
  <c r="F72" i="99" s="1"/>
  <c r="F83" i="99" s="1"/>
  <c r="AD59" i="151"/>
  <c r="AD63" i="151" s="1"/>
  <c r="AD65" i="151" s="1"/>
  <c r="AD67" i="151" s="1"/>
  <c r="AD68" i="151" s="1"/>
  <c r="AD70" i="151" s="1"/>
  <c r="AD72" i="151" s="1"/>
  <c r="AD83" i="151" s="1"/>
  <c r="Z59" i="149"/>
  <c r="Z63" i="149" s="1"/>
  <c r="Z65" i="149" s="1"/>
  <c r="Z67" i="149" s="1"/>
  <c r="Z70" i="149" s="1"/>
  <c r="Z72" i="149" s="1"/>
  <c r="Z83" i="149" s="1"/>
  <c r="R59" i="157"/>
  <c r="R63" i="157" s="1"/>
  <c r="R65" i="157" s="1"/>
  <c r="R67" i="157" s="1"/>
  <c r="R70" i="157" s="1"/>
  <c r="R72" i="157" s="1"/>
  <c r="R83" i="157" s="1"/>
  <c r="O59" i="155"/>
  <c r="O63" i="155" s="1"/>
  <c r="O65" i="155" s="1"/>
  <c r="O67" i="155" s="1"/>
  <c r="O69" i="155" s="1"/>
  <c r="O68" i="155" s="1"/>
  <c r="O70" i="155" s="1"/>
  <c r="O72" i="155" s="1"/>
  <c r="O83" i="155" s="1"/>
  <c r="P59" i="129"/>
  <c r="P63" i="129" s="1"/>
  <c r="P65" i="129" s="1"/>
  <c r="P67" i="129" s="1"/>
  <c r="P69" i="129" s="1"/>
  <c r="P68" i="129" s="1"/>
  <c r="P70" i="129" s="1"/>
  <c r="P72" i="129" s="1"/>
  <c r="P83" i="129" s="1"/>
  <c r="P101" i="129" s="1"/>
  <c r="S349" i="19" s="1"/>
  <c r="S984" i="19" s="1"/>
  <c r="AE59" i="94"/>
  <c r="AE63" i="94" s="1"/>
  <c r="AE65" i="94" s="1"/>
  <c r="AE67" i="94" s="1"/>
  <c r="AE68" i="94" s="1"/>
  <c r="AE70" i="94" s="1"/>
  <c r="AE72" i="94" s="1"/>
  <c r="AE83" i="94" s="1"/>
  <c r="AD59" i="135"/>
  <c r="AD63" i="135" s="1"/>
  <c r="AD65" i="135" s="1"/>
  <c r="AD67" i="135" s="1"/>
  <c r="AD68" i="135" s="1"/>
  <c r="AD70" i="135" s="1"/>
  <c r="AD72" i="135" s="1"/>
  <c r="AD83" i="135" s="1"/>
  <c r="AD101" i="135" s="1"/>
  <c r="AG397" i="19" s="1"/>
  <c r="AG1032" i="19" s="1"/>
  <c r="S59" i="131"/>
  <c r="S63" i="131" s="1"/>
  <c r="S65" i="131" s="1"/>
  <c r="S67" i="131" s="1"/>
  <c r="S69" i="131" s="1"/>
  <c r="S68" i="131" s="1"/>
  <c r="S70" i="131" s="1"/>
  <c r="S72" i="131" s="1"/>
  <c r="S83" i="131" s="1"/>
  <c r="S101" i="131" s="1"/>
  <c r="V365" i="19" s="1"/>
  <c r="V1000" i="19" s="1"/>
  <c r="T59" i="122"/>
  <c r="T63" i="122" s="1"/>
  <c r="T65" i="122" s="1"/>
  <c r="T67" i="122" s="1"/>
  <c r="T70" i="122" s="1"/>
  <c r="T72" i="122" s="1"/>
  <c r="T83" i="122" s="1"/>
  <c r="T59" i="142"/>
  <c r="T63" i="142" s="1"/>
  <c r="T65" i="142" s="1"/>
  <c r="T67" i="142" s="1"/>
  <c r="T69" i="142" s="1"/>
  <c r="T68" i="142" s="1"/>
  <c r="T70" i="142" s="1"/>
  <c r="T72" i="142" s="1"/>
  <c r="T83" i="142" s="1"/>
  <c r="T101" i="142" s="1"/>
  <c r="X446" i="19" s="1"/>
  <c r="X1081" i="19" s="1"/>
  <c r="AE59" i="134"/>
  <c r="AE63" i="134" s="1"/>
  <c r="AE65" i="134" s="1"/>
  <c r="AE67" i="134" s="1"/>
  <c r="AE70" i="134" s="1"/>
  <c r="AE72" i="134" s="1"/>
  <c r="AE83" i="134" s="1"/>
  <c r="O59" i="93"/>
  <c r="O63" i="93" s="1"/>
  <c r="O65" i="93" s="1"/>
  <c r="O67" i="93" s="1"/>
  <c r="O69" i="93" s="1"/>
  <c r="O68" i="93" s="1"/>
  <c r="O70" i="93" s="1"/>
  <c r="O72" i="93" s="1"/>
  <c r="O83" i="93" s="1"/>
  <c r="O101" i="93" s="1"/>
  <c r="O58" i="19" s="1"/>
  <c r="O693" i="19" s="1"/>
  <c r="H59" i="92"/>
  <c r="H63" i="92" s="1"/>
  <c r="H65" i="92" s="1"/>
  <c r="H67" i="92" s="1"/>
  <c r="H69" i="92" s="1"/>
  <c r="H68" i="92" s="1"/>
  <c r="H70" i="92" s="1"/>
  <c r="H72" i="92" s="1"/>
  <c r="H83" i="92" s="1"/>
  <c r="Z59" i="112"/>
  <c r="Z63" i="112" s="1"/>
  <c r="Z65" i="112" s="1"/>
  <c r="Z67" i="112" s="1"/>
  <c r="Z69" i="112" s="1"/>
  <c r="Z68" i="112" s="1"/>
  <c r="Z70" i="112" s="1"/>
  <c r="Z72" i="112" s="1"/>
  <c r="Z83" i="112" s="1"/>
  <c r="AA59" i="135"/>
  <c r="AA63" i="135" s="1"/>
  <c r="AA65" i="135" s="1"/>
  <c r="AA67" i="135" s="1"/>
  <c r="AA69" i="135" s="1"/>
  <c r="AA68" i="135" s="1"/>
  <c r="AA70" i="135" s="1"/>
  <c r="AA72" i="135" s="1"/>
  <c r="AA83" i="135" s="1"/>
  <c r="AA101" i="135" s="1"/>
  <c r="AD397" i="19" s="1"/>
  <c r="AD1032" i="19" s="1"/>
  <c r="AD59" i="152"/>
  <c r="AD63" i="152" s="1"/>
  <c r="AD65" i="152" s="1"/>
  <c r="AD67" i="152" s="1"/>
  <c r="AD68" i="152" s="1"/>
  <c r="AD70" i="152" s="1"/>
  <c r="AD72" i="152" s="1"/>
  <c r="AD83" i="152" s="1"/>
  <c r="AD101" i="152" s="1"/>
  <c r="AI527" i="19" s="1"/>
  <c r="AI1162" i="19" s="1"/>
  <c r="O59" i="111"/>
  <c r="O63" i="111" s="1"/>
  <c r="O65" i="111" s="1"/>
  <c r="O67" i="111" s="1"/>
  <c r="O70" i="111" s="1"/>
  <c r="O72" i="111" s="1"/>
  <c r="O83" i="111" s="1"/>
  <c r="Q59" i="122"/>
  <c r="Q63" i="122" s="1"/>
  <c r="Q65" i="122" s="1"/>
  <c r="Q67" i="122" s="1"/>
  <c r="Q70" i="122" s="1"/>
  <c r="Q72" i="122" s="1"/>
  <c r="Q83" i="122" s="1"/>
  <c r="Q59" i="133"/>
  <c r="Q63" i="133" s="1"/>
  <c r="Q65" i="133" s="1"/>
  <c r="Q67" i="133" s="1"/>
  <c r="Q69" i="133" s="1"/>
  <c r="Q68" i="133" s="1"/>
  <c r="Q70" i="133" s="1"/>
  <c r="Q72" i="133" s="1"/>
  <c r="Q83" i="133" s="1"/>
  <c r="Q101" i="133" s="1"/>
  <c r="T381" i="19" s="1"/>
  <c r="T1016" i="19" s="1"/>
  <c r="Z59" i="106"/>
  <c r="Z63" i="106" s="1"/>
  <c r="Z65" i="106" s="1"/>
  <c r="Z67" i="106" s="1"/>
  <c r="Z69" i="106" s="1"/>
  <c r="Z68" i="106" s="1"/>
  <c r="Z70" i="106" s="1"/>
  <c r="Z72" i="106" s="1"/>
  <c r="Z83" i="106" s="1"/>
  <c r="Z101" i="106" s="1"/>
  <c r="AA203" i="19" s="1"/>
  <c r="AA838" i="19" s="1"/>
  <c r="P59" i="93"/>
  <c r="P63" i="93" s="1"/>
  <c r="P65" i="93" s="1"/>
  <c r="P67" i="93" s="1"/>
  <c r="P69" i="93" s="1"/>
  <c r="P68" i="93" s="1"/>
  <c r="P70" i="93" s="1"/>
  <c r="P72" i="93" s="1"/>
  <c r="P83" i="93" s="1"/>
  <c r="P101" i="93" s="1"/>
  <c r="P58" i="19" s="1"/>
  <c r="P693" i="19" s="1"/>
  <c r="I59" i="102"/>
  <c r="I63" i="102" s="1"/>
  <c r="I65" i="102" s="1"/>
  <c r="I67" i="102" s="1"/>
  <c r="I69" i="102" s="1"/>
  <c r="I68" i="102" s="1"/>
  <c r="I70" i="102" s="1"/>
  <c r="I72" i="102" s="1"/>
  <c r="I83" i="102" s="1"/>
  <c r="AA59" i="92"/>
  <c r="AA63" i="92" s="1"/>
  <c r="AA65" i="92" s="1"/>
  <c r="AA67" i="92" s="1"/>
  <c r="AA69" i="92" s="1"/>
  <c r="AA68" i="92" s="1"/>
  <c r="AA70" i="92" s="1"/>
  <c r="AA72" i="92" s="1"/>
  <c r="AA83" i="92" s="1"/>
  <c r="T59" i="154"/>
  <c r="T63" i="154" s="1"/>
  <c r="T65" i="154" s="1"/>
  <c r="T67" i="154" s="1"/>
  <c r="T69" i="154" s="1"/>
  <c r="T68" i="154" s="1"/>
  <c r="T70" i="154" s="1"/>
  <c r="T72" i="154" s="1"/>
  <c r="T83" i="154" s="1"/>
  <c r="T101" i="154" s="1"/>
  <c r="Y543" i="19" s="1"/>
  <c r="Y1178" i="19" s="1"/>
  <c r="AB59" i="94"/>
  <c r="AB63" i="94" s="1"/>
  <c r="AB65" i="94" s="1"/>
  <c r="AB67" i="94" s="1"/>
  <c r="AB69" i="94" s="1"/>
  <c r="AB68" i="94" s="1"/>
  <c r="AB70" i="94" s="1"/>
  <c r="AB72" i="94" s="1"/>
  <c r="AB83" i="94" s="1"/>
  <c r="AE59" i="89"/>
  <c r="AE63" i="89" s="1"/>
  <c r="T59" i="162"/>
  <c r="T63" i="162" s="1"/>
  <c r="T65" i="162" s="1"/>
  <c r="T67" i="162" s="1"/>
  <c r="T69" i="162" s="1"/>
  <c r="T68" i="162" s="1"/>
  <c r="T70" i="162" s="1"/>
  <c r="T72" i="162" s="1"/>
  <c r="T83" i="162" s="1"/>
  <c r="T101" i="162" s="1"/>
  <c r="Y607" i="19" s="1"/>
  <c r="Y1242" i="19" s="1"/>
  <c r="AC59" i="122"/>
  <c r="AC63" i="122" s="1"/>
  <c r="AC65" i="122" s="1"/>
  <c r="AC67" i="122" s="1"/>
  <c r="AC70" i="122" s="1"/>
  <c r="AC72" i="122" s="1"/>
  <c r="AC83" i="122" s="1"/>
  <c r="S59" i="96"/>
  <c r="S63" i="96" s="1"/>
  <c r="S65" i="96" s="1"/>
  <c r="S67" i="96" s="1"/>
  <c r="S70" i="96" s="1"/>
  <c r="S72" i="96" s="1"/>
  <c r="S83" i="96" s="1"/>
  <c r="F59" i="121"/>
  <c r="F63" i="121" s="1"/>
  <c r="F65" i="121" s="1"/>
  <c r="F67" i="121" s="1"/>
  <c r="F69" i="121" s="1"/>
  <c r="F68" i="121" s="1"/>
  <c r="F70" i="121" s="1"/>
  <c r="F72" i="121" s="1"/>
  <c r="F83" i="121" s="1"/>
  <c r="F101" i="121" s="1"/>
  <c r="R59" i="149"/>
  <c r="R63" i="149" s="1"/>
  <c r="R65" i="149" s="1"/>
  <c r="R67" i="149" s="1"/>
  <c r="R70" i="149" s="1"/>
  <c r="R72" i="149" s="1"/>
  <c r="R83" i="149" s="1"/>
  <c r="R59" i="115"/>
  <c r="R63" i="115" s="1"/>
  <c r="R65" i="115" s="1"/>
  <c r="R67" i="115" s="1"/>
  <c r="R69" i="115" s="1"/>
  <c r="R68" i="115" s="1"/>
  <c r="R70" i="115" s="1"/>
  <c r="R72" i="115" s="1"/>
  <c r="R83" i="115" s="1"/>
  <c r="R101" i="115" s="1"/>
  <c r="T300" i="19" s="1"/>
  <c r="T935" i="19" s="1"/>
  <c r="Q59" i="120"/>
  <c r="Q63" i="120" s="1"/>
  <c r="Q65" i="120" s="1"/>
  <c r="Q67" i="120" s="1"/>
  <c r="Q70" i="120" s="1"/>
  <c r="Q72" i="120" s="1"/>
  <c r="Q83" i="120" s="1"/>
  <c r="I59" i="100"/>
  <c r="I63" i="100" s="1"/>
  <c r="I65" i="100" s="1"/>
  <c r="I67" i="100" s="1"/>
  <c r="I70" i="100" s="1"/>
  <c r="I72" i="100" s="1"/>
  <c r="I83" i="100" s="1"/>
  <c r="AF59" i="121"/>
  <c r="AF63" i="121" s="1"/>
  <c r="AF65" i="121" s="1"/>
  <c r="AF67" i="121" s="1"/>
  <c r="R59" i="154"/>
  <c r="R63" i="154" s="1"/>
  <c r="R65" i="154" s="1"/>
  <c r="R67" i="154" s="1"/>
  <c r="R69" i="154" s="1"/>
  <c r="R68" i="154" s="1"/>
  <c r="R70" i="154" s="1"/>
  <c r="R72" i="154" s="1"/>
  <c r="R83" i="154" s="1"/>
  <c r="R101" i="154" s="1"/>
  <c r="W543" i="19" s="1"/>
  <c r="W1178" i="19" s="1"/>
  <c r="S59" i="135"/>
  <c r="S63" i="135" s="1"/>
  <c r="S65" i="135" s="1"/>
  <c r="S67" i="135" s="1"/>
  <c r="S69" i="135" s="1"/>
  <c r="S68" i="135" s="1"/>
  <c r="S70" i="135" s="1"/>
  <c r="S72" i="135" s="1"/>
  <c r="S83" i="135" s="1"/>
  <c r="S101" i="135" s="1"/>
  <c r="V397" i="19" s="1"/>
  <c r="V1032" i="19" s="1"/>
  <c r="S59" i="140"/>
  <c r="S63" i="140" s="1"/>
  <c r="S65" i="140" s="1"/>
  <c r="S67" i="140" s="1"/>
  <c r="S69" i="140" s="1"/>
  <c r="S68" i="140" s="1"/>
  <c r="S70" i="140" s="1"/>
  <c r="S72" i="140" s="1"/>
  <c r="S83" i="140" s="1"/>
  <c r="S101" i="140" s="1"/>
  <c r="W430" i="19" s="1"/>
  <c r="W1065" i="19" s="1"/>
  <c r="AD59" i="124"/>
  <c r="AD63" i="124" s="1"/>
  <c r="AD65" i="124" s="1"/>
  <c r="AD67" i="124" s="1"/>
  <c r="AD70" i="124" s="1"/>
  <c r="AD72" i="124" s="1"/>
  <c r="AD83" i="124" s="1"/>
  <c r="AC59" i="99"/>
  <c r="AC63" i="99" s="1"/>
  <c r="AC65" i="99" s="1"/>
  <c r="AC67" i="99" s="1"/>
  <c r="AC69" i="99" s="1"/>
  <c r="AC68" i="99" s="1"/>
  <c r="AC70" i="99" s="1"/>
  <c r="AC72" i="99" s="1"/>
  <c r="AC83" i="99" s="1"/>
  <c r="AC101" i="99" s="1"/>
  <c r="AC106" i="19" s="1"/>
  <c r="AC741" i="19" s="1"/>
  <c r="AC59" i="104"/>
  <c r="AC63" i="104" s="1"/>
  <c r="AC65" i="104" s="1"/>
  <c r="AC67" i="104" s="1"/>
  <c r="AC69" i="104" s="1"/>
  <c r="AC68" i="104" s="1"/>
  <c r="AC70" i="104" s="1"/>
  <c r="AC72" i="104" s="1"/>
  <c r="AC83" i="104" s="1"/>
  <c r="AC101" i="104" s="1"/>
  <c r="AD155" i="19" s="1"/>
  <c r="AD790" i="19" s="1"/>
  <c r="AB59" i="95"/>
  <c r="AB63" i="95" s="1"/>
  <c r="AB65" i="95" s="1"/>
  <c r="AB67" i="95" s="1"/>
  <c r="AB69" i="95" s="1"/>
  <c r="AB68" i="95" s="1"/>
  <c r="AB70" i="95" s="1"/>
  <c r="AB72" i="95" s="1"/>
  <c r="AB83" i="95" s="1"/>
  <c r="AB101" i="95" s="1"/>
  <c r="AB74" i="19" s="1"/>
  <c r="AB709" i="19" s="1"/>
  <c r="AE59" i="144"/>
  <c r="AE63" i="144" s="1"/>
  <c r="AE65" i="144" s="1"/>
  <c r="AE67" i="144" s="1"/>
  <c r="AE68" i="144" s="1"/>
  <c r="AE70" i="144" s="1"/>
  <c r="AE72" i="144" s="1"/>
  <c r="AE83" i="144" s="1"/>
  <c r="AE101" i="144" s="1"/>
  <c r="AI462" i="19" s="1"/>
  <c r="AI1097" i="19" s="1"/>
  <c r="P59" i="98"/>
  <c r="P63" i="98" s="1"/>
  <c r="P65" i="98" s="1"/>
  <c r="P67" i="98" s="1"/>
  <c r="P70" i="98" s="1"/>
  <c r="P72" i="98" s="1"/>
  <c r="P83" i="98" s="1"/>
  <c r="V59" i="130"/>
  <c r="V63" i="130" s="1"/>
  <c r="V65" i="130" s="1"/>
  <c r="V67" i="130" s="1"/>
  <c r="V69" i="130" s="1"/>
  <c r="V68" i="130" s="1"/>
  <c r="V70" i="130" s="1"/>
  <c r="V72" i="130" s="1"/>
  <c r="V83" i="130" s="1"/>
  <c r="Y59" i="121"/>
  <c r="Y63" i="121" s="1"/>
  <c r="Y65" i="121" s="1"/>
  <c r="Y67" i="121" s="1"/>
  <c r="Y69" i="121" s="1"/>
  <c r="Y68" i="121" s="1"/>
  <c r="Y70" i="121" s="1"/>
  <c r="Y72" i="121" s="1"/>
  <c r="Y83" i="121" s="1"/>
  <c r="Y101" i="121" s="1"/>
  <c r="R59" i="148"/>
  <c r="R63" i="148" s="1"/>
  <c r="R65" i="148" s="1"/>
  <c r="R67" i="148" s="1"/>
  <c r="R69" i="148" s="1"/>
  <c r="R68" i="148" s="1"/>
  <c r="R70" i="148" s="1"/>
  <c r="R72" i="148" s="1"/>
  <c r="R83" i="148" s="1"/>
  <c r="R101" i="148" s="1"/>
  <c r="V494" i="19" s="1"/>
  <c r="V1129" i="19" s="1"/>
  <c r="Z59" i="155"/>
  <c r="Z63" i="155" s="1"/>
  <c r="Z65" i="155" s="1"/>
  <c r="Z67" i="155" s="1"/>
  <c r="Z69" i="155" s="1"/>
  <c r="Z68" i="155" s="1"/>
  <c r="Z70" i="155" s="1"/>
  <c r="Z72" i="155" s="1"/>
  <c r="Z83" i="155" s="1"/>
  <c r="AA59" i="155"/>
  <c r="AA63" i="155" s="1"/>
  <c r="AA65" i="155" s="1"/>
  <c r="AA67" i="155" s="1"/>
  <c r="AA69" i="155" s="1"/>
  <c r="AA68" i="155" s="1"/>
  <c r="AA70" i="155" s="1"/>
  <c r="AA72" i="155" s="1"/>
  <c r="AA83" i="155" s="1"/>
  <c r="Y59" i="112"/>
  <c r="Y63" i="112" s="1"/>
  <c r="Y65" i="112" s="1"/>
  <c r="Y67" i="112" s="1"/>
  <c r="Y69" i="112" s="1"/>
  <c r="Y68" i="112" s="1"/>
  <c r="Y70" i="112" s="1"/>
  <c r="Y72" i="112" s="1"/>
  <c r="Y83" i="112" s="1"/>
  <c r="Y59" i="93"/>
  <c r="Y63" i="93" s="1"/>
  <c r="Y65" i="93" s="1"/>
  <c r="Y67" i="93" s="1"/>
  <c r="Y69" i="93" s="1"/>
  <c r="Y68" i="93" s="1"/>
  <c r="Y70" i="93" s="1"/>
  <c r="Y72" i="93" s="1"/>
  <c r="Y83" i="93" s="1"/>
  <c r="Y101" i="93" s="1"/>
  <c r="Y58" i="19" s="1"/>
  <c r="Y693" i="19" s="1"/>
  <c r="E59" i="97"/>
  <c r="E63" i="97" s="1"/>
  <c r="E65" i="97" s="1"/>
  <c r="E67" i="97" s="1"/>
  <c r="E69" i="97" s="1"/>
  <c r="E68" i="97" s="1"/>
  <c r="E70" i="97" s="1"/>
  <c r="E72" i="97" s="1"/>
  <c r="E83" i="97" s="1"/>
  <c r="AF59" i="136"/>
  <c r="AF63" i="136" s="1"/>
  <c r="AF65" i="136" s="1"/>
  <c r="AF67" i="136" s="1"/>
  <c r="AF70" i="136" s="1"/>
  <c r="AF72" i="136" s="1"/>
  <c r="AF83" i="136" s="1"/>
  <c r="V59" i="93"/>
  <c r="V63" i="93" s="1"/>
  <c r="V65" i="93" s="1"/>
  <c r="V67" i="93" s="1"/>
  <c r="V69" i="93" s="1"/>
  <c r="V68" i="93" s="1"/>
  <c r="V70" i="93" s="1"/>
  <c r="V72" i="93" s="1"/>
  <c r="V83" i="93" s="1"/>
  <c r="V101" i="93" s="1"/>
  <c r="V58" i="19" s="1"/>
  <c r="V693" i="19" s="1"/>
  <c r="V59" i="163"/>
  <c r="V63" i="163" s="1"/>
  <c r="V65" i="163" s="1"/>
  <c r="V67" i="163" s="1"/>
  <c r="V69" i="163" s="1"/>
  <c r="V68" i="163" s="1"/>
  <c r="V70" i="163" s="1"/>
  <c r="V72" i="163" s="1"/>
  <c r="V83" i="163" s="1"/>
  <c r="V59" i="108"/>
  <c r="V63" i="108" s="1"/>
  <c r="V65" i="108" s="1"/>
  <c r="V67" i="108" s="1"/>
  <c r="V69" i="108" s="1"/>
  <c r="V68" i="108" s="1"/>
  <c r="V70" i="108" s="1"/>
  <c r="V72" i="108" s="1"/>
  <c r="V83" i="108" s="1"/>
  <c r="V101" i="108" s="1"/>
  <c r="W219" i="19" s="1"/>
  <c r="W854" i="19" s="1"/>
  <c r="O59" i="102"/>
  <c r="O63" i="102" s="1"/>
  <c r="O65" i="102" s="1"/>
  <c r="O67" i="102" s="1"/>
  <c r="O69" i="102" s="1"/>
  <c r="O68" i="102" s="1"/>
  <c r="O70" i="102" s="1"/>
  <c r="O72" i="102" s="1"/>
  <c r="O83" i="102" s="1"/>
  <c r="I59" i="95"/>
  <c r="I63" i="95" s="1"/>
  <c r="I65" i="95" s="1"/>
  <c r="I67" i="95" s="1"/>
  <c r="I69" i="95" s="1"/>
  <c r="I68" i="95" s="1"/>
  <c r="I70" i="95" s="1"/>
  <c r="I72" i="95" s="1"/>
  <c r="I83" i="95" s="1"/>
  <c r="I101" i="95" s="1"/>
  <c r="I74" i="19" s="1"/>
  <c r="I709" i="19" s="1"/>
  <c r="R59" i="119"/>
  <c r="R63" i="119" s="1"/>
  <c r="R65" i="119" s="1"/>
  <c r="R67" i="119" s="1"/>
  <c r="R69" i="119" s="1"/>
  <c r="R68" i="119" s="1"/>
  <c r="R70" i="119" s="1"/>
  <c r="R72" i="119" s="1"/>
  <c r="R83" i="119" s="1"/>
  <c r="R101" i="119" s="1"/>
  <c r="R59" i="106"/>
  <c r="R63" i="106" s="1"/>
  <c r="R65" i="106" s="1"/>
  <c r="R67" i="106" s="1"/>
  <c r="R69" i="106" s="1"/>
  <c r="R68" i="106" s="1"/>
  <c r="R70" i="106" s="1"/>
  <c r="R72" i="106" s="1"/>
  <c r="R83" i="106" s="1"/>
  <c r="R101" i="106" s="1"/>
  <c r="S203" i="19" s="1"/>
  <c r="S838" i="19" s="1"/>
  <c r="R59" i="92"/>
  <c r="R63" i="92" s="1"/>
  <c r="R65" i="92" s="1"/>
  <c r="R67" i="92" s="1"/>
  <c r="R69" i="92" s="1"/>
  <c r="R68" i="92" s="1"/>
  <c r="R70" i="92" s="1"/>
  <c r="R72" i="92" s="1"/>
  <c r="R83" i="92" s="1"/>
  <c r="G59" i="115"/>
  <c r="G63" i="115" s="1"/>
  <c r="G65" i="115" s="1"/>
  <c r="G67" i="115" s="1"/>
  <c r="G69" i="115" s="1"/>
  <c r="G68" i="115" s="1"/>
  <c r="G70" i="115" s="1"/>
  <c r="G72" i="115" s="1"/>
  <c r="G83" i="115" s="1"/>
  <c r="AE59" i="147"/>
  <c r="AE63" i="147" s="1"/>
  <c r="AE65" i="147" s="1"/>
  <c r="AE67" i="147" s="1"/>
  <c r="AE70" i="147" s="1"/>
  <c r="AE72" i="147" s="1"/>
  <c r="AE83" i="147" s="1"/>
  <c r="T59" i="97"/>
  <c r="T63" i="97" s="1"/>
  <c r="T65" i="97" s="1"/>
  <c r="T67" i="97" s="1"/>
  <c r="T69" i="97" s="1"/>
  <c r="T68" i="97" s="1"/>
  <c r="T70" i="97" s="1"/>
  <c r="T72" i="97" s="1"/>
  <c r="T83" i="97" s="1"/>
  <c r="T101" i="97" s="1"/>
  <c r="T90" i="19" s="1"/>
  <c r="T725" i="19" s="1"/>
  <c r="S59" i="159"/>
  <c r="S63" i="159" s="1"/>
  <c r="S65" i="159" s="1"/>
  <c r="S67" i="159" s="1"/>
  <c r="S70" i="159" s="1"/>
  <c r="S72" i="159" s="1"/>
  <c r="S83" i="159" s="1"/>
  <c r="S59" i="116"/>
  <c r="S63" i="116" s="1"/>
  <c r="S65" i="116" s="1"/>
  <c r="S67" i="116" s="1"/>
  <c r="S69" i="116" s="1"/>
  <c r="S68" i="116" s="1"/>
  <c r="S70" i="116" s="1"/>
  <c r="S72" i="116" s="1"/>
  <c r="S83" i="116" s="1"/>
  <c r="F59" i="138"/>
  <c r="F63" i="138" s="1"/>
  <c r="F65" i="138" s="1"/>
  <c r="F67" i="138" s="1"/>
  <c r="F69" i="138" s="1"/>
  <c r="F68" i="138" s="1"/>
  <c r="F70" i="138" s="1"/>
  <c r="F72" i="138" s="1"/>
  <c r="F83" i="138" s="1"/>
  <c r="Y59" i="107"/>
  <c r="Y63" i="107" s="1"/>
  <c r="Y65" i="107" s="1"/>
  <c r="Y67" i="107" s="1"/>
  <c r="Y70" i="107" s="1"/>
  <c r="Y72" i="107" s="1"/>
  <c r="Y83" i="107" s="1"/>
  <c r="W59" i="92"/>
  <c r="W63" i="92" s="1"/>
  <c r="W65" i="92" s="1"/>
  <c r="W67" i="92" s="1"/>
  <c r="W69" i="92" s="1"/>
  <c r="W68" i="92" s="1"/>
  <c r="W70" i="92" s="1"/>
  <c r="W72" i="92" s="1"/>
  <c r="W83" i="92" s="1"/>
  <c r="W59" i="147"/>
  <c r="W63" i="147" s="1"/>
  <c r="W65" i="147" s="1"/>
  <c r="W67" i="147" s="1"/>
  <c r="W70" i="147" s="1"/>
  <c r="W72" i="147" s="1"/>
  <c r="W83" i="147" s="1"/>
  <c r="V59" i="151"/>
  <c r="V63" i="151" s="1"/>
  <c r="V65" i="151" s="1"/>
  <c r="V67" i="151" s="1"/>
  <c r="V69" i="151" s="1"/>
  <c r="V68" i="151" s="1"/>
  <c r="V70" i="151" s="1"/>
  <c r="V72" i="151" s="1"/>
  <c r="V83" i="151" s="1"/>
  <c r="P59" i="100"/>
  <c r="P63" i="100" s="1"/>
  <c r="P65" i="100" s="1"/>
  <c r="P67" i="100" s="1"/>
  <c r="P70" i="100" s="1"/>
  <c r="P72" i="100" s="1"/>
  <c r="P83" i="100" s="1"/>
  <c r="G59" i="119"/>
  <c r="G63" i="119" s="1"/>
  <c r="G65" i="119" s="1"/>
  <c r="G67" i="119" s="1"/>
  <c r="G69" i="119" s="1"/>
  <c r="G68" i="119" s="1"/>
  <c r="G70" i="119" s="1"/>
  <c r="G72" i="119" s="1"/>
  <c r="G83" i="119" s="1"/>
  <c r="G101" i="119" s="1"/>
  <c r="W59" i="119"/>
  <c r="W63" i="119" s="1"/>
  <c r="W65" i="119" s="1"/>
  <c r="W67" i="119" s="1"/>
  <c r="W69" i="119" s="1"/>
  <c r="W68" i="119" s="1"/>
  <c r="W70" i="119" s="1"/>
  <c r="W72" i="119" s="1"/>
  <c r="W83" i="119" s="1"/>
  <c r="W101" i="119" s="1"/>
  <c r="W59" i="93"/>
  <c r="W63" i="93" s="1"/>
  <c r="W65" i="93" s="1"/>
  <c r="W67" i="93" s="1"/>
  <c r="W69" i="93" s="1"/>
  <c r="W68" i="93" s="1"/>
  <c r="W70" i="93" s="1"/>
  <c r="W72" i="93" s="1"/>
  <c r="W83" i="93" s="1"/>
  <c r="W101" i="93" s="1"/>
  <c r="W58" i="19" s="1"/>
  <c r="W693" i="19" s="1"/>
  <c r="W59" i="101"/>
  <c r="W63" i="101" s="1"/>
  <c r="W65" i="101" s="1"/>
  <c r="W67" i="101" s="1"/>
  <c r="W69" i="101" s="1"/>
  <c r="W68" i="101" s="1"/>
  <c r="W70" i="101" s="1"/>
  <c r="W72" i="101" s="1"/>
  <c r="W83" i="101" s="1"/>
  <c r="W101" i="101" s="1"/>
  <c r="W122" i="19" s="1"/>
  <c r="W757" i="19" s="1"/>
  <c r="P59" i="142"/>
  <c r="P63" i="142" s="1"/>
  <c r="P65" i="142" s="1"/>
  <c r="P67" i="142" s="1"/>
  <c r="P69" i="142" s="1"/>
  <c r="P68" i="142" s="1"/>
  <c r="P70" i="142" s="1"/>
  <c r="P72" i="142" s="1"/>
  <c r="P83" i="142" s="1"/>
  <c r="P101" i="142" s="1"/>
  <c r="T446" i="19" s="1"/>
  <c r="T1081" i="19" s="1"/>
  <c r="AD59" i="119"/>
  <c r="AD63" i="119" s="1"/>
  <c r="AD65" i="119" s="1"/>
  <c r="AD67" i="119" s="1"/>
  <c r="AD68" i="119" s="1"/>
  <c r="AD70" i="119" s="1"/>
  <c r="AD72" i="119" s="1"/>
  <c r="AD83" i="119" s="1"/>
  <c r="AD101" i="119" s="1"/>
  <c r="AA59" i="138"/>
  <c r="AA63" i="138" s="1"/>
  <c r="AA65" i="138" s="1"/>
  <c r="AA67" i="138" s="1"/>
  <c r="AA69" i="138" s="1"/>
  <c r="AA68" i="138" s="1"/>
  <c r="AA70" i="138" s="1"/>
  <c r="AA72" i="138" s="1"/>
  <c r="AA83" i="138" s="1"/>
  <c r="AA101" i="138" s="1"/>
  <c r="AD413" i="19" s="1"/>
  <c r="AD1048" i="19" s="1"/>
  <c r="I59" i="89"/>
  <c r="I63" i="89" s="1"/>
  <c r="Z59" i="157"/>
  <c r="Z63" i="157" s="1"/>
  <c r="Z65" i="157" s="1"/>
  <c r="Z67" i="157" s="1"/>
  <c r="Z70" i="157" s="1"/>
  <c r="Z72" i="157" s="1"/>
  <c r="Z83" i="157" s="1"/>
  <c r="O59" i="163"/>
  <c r="O63" i="163" s="1"/>
  <c r="O65" i="163" s="1"/>
  <c r="O67" i="163" s="1"/>
  <c r="O69" i="163" s="1"/>
  <c r="O68" i="163" s="1"/>
  <c r="O70" i="163" s="1"/>
  <c r="O72" i="163" s="1"/>
  <c r="O83" i="163" s="1"/>
  <c r="AH59" i="159"/>
  <c r="AH63" i="159" s="1"/>
  <c r="AH65" i="159" s="1"/>
  <c r="AH67" i="159" s="1"/>
  <c r="AH70" i="159" s="1"/>
  <c r="AH72" i="159" s="1"/>
  <c r="AH83" i="159" s="1"/>
  <c r="AB59" i="155"/>
  <c r="AB63" i="155" s="1"/>
  <c r="AB65" i="155" s="1"/>
  <c r="AB67" i="155" s="1"/>
  <c r="AB69" i="155" s="1"/>
  <c r="AB68" i="155" s="1"/>
  <c r="AB70" i="155" s="1"/>
  <c r="AB72" i="155" s="1"/>
  <c r="AB83" i="155" s="1"/>
  <c r="AB59" i="117"/>
  <c r="AB63" i="117" s="1"/>
  <c r="AB65" i="117" s="1"/>
  <c r="AB67" i="117" s="1"/>
  <c r="AB69" i="117" s="1"/>
  <c r="AB68" i="117" s="1"/>
  <c r="AB70" i="117" s="1"/>
  <c r="AB72" i="117" s="1"/>
  <c r="AB83" i="117" s="1"/>
  <c r="AB101" i="117" s="1"/>
  <c r="S59" i="127"/>
  <c r="S63" i="127" s="1"/>
  <c r="S65" i="127" s="1"/>
  <c r="S67" i="127" s="1"/>
  <c r="S69" i="127" s="1"/>
  <c r="S68" i="127" s="1"/>
  <c r="S70" i="127" s="1"/>
  <c r="S72" i="127" s="1"/>
  <c r="S83" i="127" s="1"/>
  <c r="S101" i="127" s="1"/>
  <c r="V333" i="19" s="1"/>
  <c r="V968" i="19" s="1"/>
  <c r="G59" i="97"/>
  <c r="G63" i="97" s="1"/>
  <c r="G65" i="97" s="1"/>
  <c r="G67" i="97" s="1"/>
  <c r="G69" i="97" s="1"/>
  <c r="G68" i="97" s="1"/>
  <c r="G70" i="97" s="1"/>
  <c r="G72" i="97" s="1"/>
  <c r="G83" i="97" s="1"/>
  <c r="Z59" i="110"/>
  <c r="Z63" i="110" s="1"/>
  <c r="Z65" i="110" s="1"/>
  <c r="Z67" i="110" s="1"/>
  <c r="Z69" i="110" s="1"/>
  <c r="Z68" i="110" s="1"/>
  <c r="Z70" i="110" s="1"/>
  <c r="Z72" i="110" s="1"/>
  <c r="Z83" i="110" s="1"/>
  <c r="Z59" i="116"/>
  <c r="Z63" i="116" s="1"/>
  <c r="Z65" i="116" s="1"/>
  <c r="Z67" i="116" s="1"/>
  <c r="Z69" i="116" s="1"/>
  <c r="Z68" i="116" s="1"/>
  <c r="Z70" i="116" s="1"/>
  <c r="Z72" i="116" s="1"/>
  <c r="Z83" i="116" s="1"/>
  <c r="W59" i="123"/>
  <c r="W63" i="123" s="1"/>
  <c r="W65" i="123" s="1"/>
  <c r="W67" i="123" s="1"/>
  <c r="W69" i="123" s="1"/>
  <c r="W68" i="123" s="1"/>
  <c r="W70" i="123" s="1"/>
  <c r="W72" i="123" s="1"/>
  <c r="W83" i="123" s="1"/>
  <c r="W101" i="123" s="1"/>
  <c r="P59" i="146"/>
  <c r="P63" i="146" s="1"/>
  <c r="P65" i="146" s="1"/>
  <c r="P67" i="146" s="1"/>
  <c r="P69" i="146" s="1"/>
  <c r="P68" i="146" s="1"/>
  <c r="P70" i="146" s="1"/>
  <c r="P72" i="146" s="1"/>
  <c r="P83" i="146" s="1"/>
  <c r="P101" i="146" s="1"/>
  <c r="T478" i="19" s="1"/>
  <c r="T1113" i="19" s="1"/>
  <c r="U59" i="98"/>
  <c r="U63" i="98" s="1"/>
  <c r="U65" i="98" s="1"/>
  <c r="U67" i="98" s="1"/>
  <c r="U70" i="98" s="1"/>
  <c r="U72" i="98" s="1"/>
  <c r="U83" i="98" s="1"/>
  <c r="P59" i="121"/>
  <c r="P63" i="121" s="1"/>
  <c r="P65" i="121" s="1"/>
  <c r="P67" i="121" s="1"/>
  <c r="P69" i="121" s="1"/>
  <c r="P68" i="121" s="1"/>
  <c r="P70" i="121" s="1"/>
  <c r="P72" i="121" s="1"/>
  <c r="P83" i="121" s="1"/>
  <c r="P101" i="121" s="1"/>
  <c r="AE59" i="139"/>
  <c r="AE63" i="139" s="1"/>
  <c r="AE65" i="139" s="1"/>
  <c r="AE67" i="139" s="1"/>
  <c r="AE68" i="139" s="1"/>
  <c r="AE70" i="139" s="1"/>
  <c r="AE72" i="139" s="1"/>
  <c r="AE83" i="139" s="1"/>
  <c r="AC59" i="108"/>
  <c r="AC63" i="108" s="1"/>
  <c r="AC65" i="108" s="1"/>
  <c r="AC67" i="108" s="1"/>
  <c r="AC69" i="108" s="1"/>
  <c r="AC68" i="108" s="1"/>
  <c r="AC70" i="108" s="1"/>
  <c r="AC72" i="108" s="1"/>
  <c r="AC83" i="108" s="1"/>
  <c r="AC101" i="108" s="1"/>
  <c r="AD219" i="19" s="1"/>
  <c r="AD854" i="19" s="1"/>
  <c r="P59" i="117"/>
  <c r="P63" i="117" s="1"/>
  <c r="P65" i="117" s="1"/>
  <c r="P67" i="117" s="1"/>
  <c r="P69" i="117" s="1"/>
  <c r="P68" i="117" s="1"/>
  <c r="P70" i="117" s="1"/>
  <c r="P72" i="117" s="1"/>
  <c r="P83" i="117" s="1"/>
  <c r="P101" i="117" s="1"/>
  <c r="Q59" i="153"/>
  <c r="Q63" i="153" s="1"/>
  <c r="Q65" i="153" s="1"/>
  <c r="Q67" i="153" s="1"/>
  <c r="Q69" i="153" s="1"/>
  <c r="Q68" i="153" s="1"/>
  <c r="Q70" i="153" s="1"/>
  <c r="Q72" i="153" s="1"/>
  <c r="Q83" i="153" s="1"/>
  <c r="G59" i="96"/>
  <c r="G63" i="96" s="1"/>
  <c r="G65" i="96" s="1"/>
  <c r="G67" i="96" s="1"/>
  <c r="G70" i="96" s="1"/>
  <c r="G72" i="96" s="1"/>
  <c r="G83" i="96" s="1"/>
  <c r="AF59" i="144"/>
  <c r="AF63" i="144" s="1"/>
  <c r="AF65" i="144" s="1"/>
  <c r="AF67" i="144" s="1"/>
  <c r="AF68" i="144" s="1"/>
  <c r="AF70" i="144" s="1"/>
  <c r="AF72" i="144" s="1"/>
  <c r="AF83" i="144" s="1"/>
  <c r="AF101" i="144" s="1"/>
  <c r="AJ462" i="19" s="1"/>
  <c r="AJ1097" i="19" s="1"/>
  <c r="T59" i="146"/>
  <c r="T63" i="146" s="1"/>
  <c r="T65" i="146" s="1"/>
  <c r="T67" i="146" s="1"/>
  <c r="T69" i="146" s="1"/>
  <c r="T68" i="146" s="1"/>
  <c r="T70" i="146" s="1"/>
  <c r="T72" i="146" s="1"/>
  <c r="T83" i="146" s="1"/>
  <c r="T101" i="146" s="1"/>
  <c r="X478" i="19" s="1"/>
  <c r="X1113" i="19" s="1"/>
  <c r="Y59" i="119"/>
  <c r="Y63" i="119" s="1"/>
  <c r="Y65" i="119" s="1"/>
  <c r="Y67" i="119" s="1"/>
  <c r="Y69" i="119" s="1"/>
  <c r="Y68" i="119" s="1"/>
  <c r="Y70" i="119" s="1"/>
  <c r="Y72" i="119" s="1"/>
  <c r="Y83" i="119" s="1"/>
  <c r="Y101" i="119" s="1"/>
  <c r="P59" i="161"/>
  <c r="P63" i="161" s="1"/>
  <c r="P65" i="161" s="1"/>
  <c r="P67" i="161" s="1"/>
  <c r="P70" i="161" s="1"/>
  <c r="P72" i="161" s="1"/>
  <c r="P83" i="161" s="1"/>
  <c r="X59" i="162"/>
  <c r="X63" i="162" s="1"/>
  <c r="X65" i="162" s="1"/>
  <c r="X67" i="162" s="1"/>
  <c r="X69" i="162" s="1"/>
  <c r="X68" i="162" s="1"/>
  <c r="X70" i="162" s="1"/>
  <c r="X72" i="162" s="1"/>
  <c r="X83" i="162" s="1"/>
  <c r="X101" i="162" s="1"/>
  <c r="AC607" i="19" s="1"/>
  <c r="AC1242" i="19" s="1"/>
  <c r="T59" i="150"/>
  <c r="T63" i="150" s="1"/>
  <c r="T65" i="150" s="1"/>
  <c r="T67" i="150" s="1"/>
  <c r="T69" i="150" s="1"/>
  <c r="T68" i="150" s="1"/>
  <c r="T70" i="150" s="1"/>
  <c r="T72" i="150" s="1"/>
  <c r="T83" i="150" s="1"/>
  <c r="T101" i="150" s="1"/>
  <c r="X510" i="19" s="1"/>
  <c r="X1145" i="19" s="1"/>
  <c r="U59" i="104"/>
  <c r="U63" i="104" s="1"/>
  <c r="U65" i="104" s="1"/>
  <c r="U67" i="104" s="1"/>
  <c r="U69" i="104" s="1"/>
  <c r="U68" i="104" s="1"/>
  <c r="U70" i="104" s="1"/>
  <c r="U72" i="104" s="1"/>
  <c r="U83" i="104" s="1"/>
  <c r="U101" i="104" s="1"/>
  <c r="V155" i="19" s="1"/>
  <c r="V790" i="19" s="1"/>
  <c r="AE59" i="101"/>
  <c r="AE63" i="101" s="1"/>
  <c r="AE65" i="101" s="1"/>
  <c r="AE67" i="101" s="1"/>
  <c r="AE68" i="101" s="1"/>
  <c r="AE70" i="101" s="1"/>
  <c r="AE72" i="101" s="1"/>
  <c r="AE83" i="101" s="1"/>
  <c r="AE101" i="101" s="1"/>
  <c r="AE122" i="19" s="1"/>
  <c r="AE757" i="19" s="1"/>
  <c r="AG59" i="136"/>
  <c r="AG63" i="136" s="1"/>
  <c r="AG65" i="136" s="1"/>
  <c r="AG67" i="136" s="1"/>
  <c r="AG70" i="136" s="1"/>
  <c r="AG72" i="136" s="1"/>
  <c r="AG83" i="136" s="1"/>
  <c r="Q59" i="124"/>
  <c r="Q63" i="124" s="1"/>
  <c r="Q65" i="124" s="1"/>
  <c r="Q67" i="124" s="1"/>
  <c r="Q70" i="124" s="1"/>
  <c r="Q72" i="124" s="1"/>
  <c r="Q83" i="124" s="1"/>
  <c r="Q59" i="143"/>
  <c r="Q63" i="143" s="1"/>
  <c r="Q65" i="143" s="1"/>
  <c r="Q67" i="143" s="1"/>
  <c r="Q69" i="143" s="1"/>
  <c r="Q68" i="143" s="1"/>
  <c r="Q70" i="143" s="1"/>
  <c r="Q72" i="143" s="1"/>
  <c r="Q83" i="143" s="1"/>
  <c r="S59" i="132"/>
  <c r="S63" i="132" s="1"/>
  <c r="S65" i="132" s="1"/>
  <c r="S67" i="132" s="1"/>
  <c r="S70" i="132" s="1"/>
  <c r="S72" i="132" s="1"/>
  <c r="S83" i="132" s="1"/>
  <c r="AD59" i="107"/>
  <c r="AD63" i="107" s="1"/>
  <c r="AD65" i="107" s="1"/>
  <c r="AD67" i="107" s="1"/>
  <c r="AD70" i="107" s="1"/>
  <c r="AD72" i="107" s="1"/>
  <c r="AD83" i="107" s="1"/>
  <c r="O59" i="133"/>
  <c r="O63" i="133" s="1"/>
  <c r="O65" i="133" s="1"/>
  <c r="O67" i="133" s="1"/>
  <c r="O69" i="133" s="1"/>
  <c r="O68" i="133" s="1"/>
  <c r="O70" i="133" s="1"/>
  <c r="O72" i="133" s="1"/>
  <c r="O83" i="133" s="1"/>
  <c r="O101" i="133" s="1"/>
  <c r="R381" i="19" s="1"/>
  <c r="R1016" i="19" s="1"/>
  <c r="U59" i="110"/>
  <c r="U63" i="110" s="1"/>
  <c r="U65" i="110" s="1"/>
  <c r="U67" i="110" s="1"/>
  <c r="U69" i="110" s="1"/>
  <c r="U68" i="110" s="1"/>
  <c r="U70" i="110" s="1"/>
  <c r="U72" i="110" s="1"/>
  <c r="U83" i="110" s="1"/>
  <c r="T59" i="124"/>
  <c r="T63" i="124" s="1"/>
  <c r="T65" i="124" s="1"/>
  <c r="T67" i="124" s="1"/>
  <c r="T70" i="124" s="1"/>
  <c r="T72" i="124" s="1"/>
  <c r="T83" i="124" s="1"/>
  <c r="T59" i="108"/>
  <c r="T63" i="108" s="1"/>
  <c r="T65" i="108" s="1"/>
  <c r="T67" i="108" s="1"/>
  <c r="T69" i="108" s="1"/>
  <c r="T68" i="108" s="1"/>
  <c r="T70" i="108" s="1"/>
  <c r="T72" i="108" s="1"/>
  <c r="T83" i="108" s="1"/>
  <c r="T101" i="108" s="1"/>
  <c r="U219" i="19" s="1"/>
  <c r="U854" i="19" s="1"/>
  <c r="AG59" i="97"/>
  <c r="AG63" i="97" s="1"/>
  <c r="AG65" i="97" s="1"/>
  <c r="AG67" i="97" s="1"/>
  <c r="AG68" i="97" s="1"/>
  <c r="AG70" i="97" s="1"/>
  <c r="AG72" i="97" s="1"/>
  <c r="AG83" i="97" s="1"/>
  <c r="AG101" i="97" s="1"/>
  <c r="AG90" i="19" s="1"/>
  <c r="AG725" i="19" s="1"/>
  <c r="AD59" i="106"/>
  <c r="AD63" i="106" s="1"/>
  <c r="AD65" i="106" s="1"/>
  <c r="AD67" i="106" s="1"/>
  <c r="AD68" i="106" s="1"/>
  <c r="AD70" i="106" s="1"/>
  <c r="AD72" i="106" s="1"/>
  <c r="AD83" i="106" s="1"/>
  <c r="AD101" i="106" s="1"/>
  <c r="AE203" i="19" s="1"/>
  <c r="AE838" i="19" s="1"/>
  <c r="R59" i="112"/>
  <c r="R63" i="112" s="1"/>
  <c r="R65" i="112" s="1"/>
  <c r="R67" i="112" s="1"/>
  <c r="R69" i="112" s="1"/>
  <c r="R68" i="112" s="1"/>
  <c r="R70" i="112" s="1"/>
  <c r="R72" i="112" s="1"/>
  <c r="R83" i="112" s="1"/>
  <c r="Q59" i="109"/>
  <c r="Q63" i="109" s="1"/>
  <c r="Q65" i="109" s="1"/>
  <c r="Q67" i="109" s="1"/>
  <c r="Q69" i="109" s="1"/>
  <c r="Q68" i="109" s="1"/>
  <c r="Q70" i="109" s="1"/>
  <c r="Q72" i="109" s="1"/>
  <c r="Q83" i="109" s="1"/>
  <c r="U59" i="159"/>
  <c r="U63" i="159" s="1"/>
  <c r="U65" i="159" s="1"/>
  <c r="U67" i="159" s="1"/>
  <c r="U70" i="159" s="1"/>
  <c r="U72" i="159" s="1"/>
  <c r="U83" i="159" s="1"/>
  <c r="R59" i="125"/>
  <c r="R63" i="125" s="1"/>
  <c r="R65" i="125" s="1"/>
  <c r="R67" i="125" s="1"/>
  <c r="R69" i="125" s="1"/>
  <c r="R68" i="125" s="1"/>
  <c r="R70" i="125" s="1"/>
  <c r="R72" i="125" s="1"/>
  <c r="R83" i="125" s="1"/>
  <c r="R101" i="125" s="1"/>
  <c r="T316" i="19" s="1"/>
  <c r="T951" i="19" s="1"/>
  <c r="Q59" i="115"/>
  <c r="Q63" i="115" s="1"/>
  <c r="Q65" i="115" s="1"/>
  <c r="Q67" i="115" s="1"/>
  <c r="Q69" i="115" s="1"/>
  <c r="Q68" i="115" s="1"/>
  <c r="Q70" i="115" s="1"/>
  <c r="Q72" i="115" s="1"/>
  <c r="Q83" i="115" s="1"/>
  <c r="Q101" i="115" s="1"/>
  <c r="S300" i="19" s="1"/>
  <c r="S935" i="19" s="1"/>
  <c r="R59" i="101"/>
  <c r="R63" i="101" s="1"/>
  <c r="R65" i="101" s="1"/>
  <c r="R67" i="101" s="1"/>
  <c r="R69" i="101" s="1"/>
  <c r="R68" i="101" s="1"/>
  <c r="R70" i="101" s="1"/>
  <c r="R72" i="101" s="1"/>
  <c r="R83" i="101" s="1"/>
  <c r="R101" i="101" s="1"/>
  <c r="R122" i="19" s="1"/>
  <c r="R757" i="19" s="1"/>
  <c r="AH59" i="89"/>
  <c r="AH63" i="89" s="1"/>
  <c r="AC59" i="150"/>
  <c r="AC63" i="150" s="1"/>
  <c r="AC65" i="150" s="1"/>
  <c r="AC67" i="150" s="1"/>
  <c r="AC69" i="150" s="1"/>
  <c r="AC68" i="150" s="1"/>
  <c r="AC70" i="150" s="1"/>
  <c r="AC72" i="150" s="1"/>
  <c r="AC83" i="150" s="1"/>
  <c r="AC101" i="150" s="1"/>
  <c r="AG510" i="19" s="1"/>
  <c r="AG1145" i="19" s="1"/>
  <c r="AB59" i="133"/>
  <c r="AB63" i="133" s="1"/>
  <c r="AB65" i="133" s="1"/>
  <c r="AB67" i="133" s="1"/>
  <c r="AB69" i="133" s="1"/>
  <c r="AB68" i="133" s="1"/>
  <c r="AB70" i="133" s="1"/>
  <c r="AB72" i="133" s="1"/>
  <c r="AB83" i="133" s="1"/>
  <c r="AB101" i="133" s="1"/>
  <c r="AE381" i="19" s="1"/>
  <c r="AE1016" i="19" s="1"/>
  <c r="AC59" i="97"/>
  <c r="AC63" i="97" s="1"/>
  <c r="AC65" i="97" s="1"/>
  <c r="AC67" i="97" s="1"/>
  <c r="AC69" i="97" s="1"/>
  <c r="AC68" i="97" s="1"/>
  <c r="AC70" i="97" s="1"/>
  <c r="AC72" i="97" s="1"/>
  <c r="AC83" i="97" s="1"/>
  <c r="AC101" i="97" s="1"/>
  <c r="AC90" i="19" s="1"/>
  <c r="AC725" i="19" s="1"/>
  <c r="AE59" i="163"/>
  <c r="AE63" i="163" s="1"/>
  <c r="AE65" i="163" s="1"/>
  <c r="AE67" i="163" s="1"/>
  <c r="AE68" i="163" s="1"/>
  <c r="AE70" i="163" s="1"/>
  <c r="AE72" i="163" s="1"/>
  <c r="AE83" i="163" s="1"/>
  <c r="I59" i="101"/>
  <c r="I63" i="101" s="1"/>
  <c r="I65" i="101" s="1"/>
  <c r="I67" i="101" s="1"/>
  <c r="I69" i="101" s="1"/>
  <c r="I68" i="101" s="1"/>
  <c r="I70" i="101" s="1"/>
  <c r="I72" i="101" s="1"/>
  <c r="I83" i="101" s="1"/>
  <c r="AF59" i="115"/>
  <c r="AF63" i="115" s="1"/>
  <c r="AF65" i="115" s="1"/>
  <c r="AF67" i="115" s="1"/>
  <c r="AF68" i="115" s="1"/>
  <c r="AF70" i="115" s="1"/>
  <c r="AF72" i="115" s="1"/>
  <c r="AF83" i="115" s="1"/>
  <c r="AF101" i="115" s="1"/>
  <c r="AH300" i="19" s="1"/>
  <c r="AH935" i="19" s="1"/>
  <c r="S59" i="160"/>
  <c r="S63" i="160" s="1"/>
  <c r="S65" i="160" s="1"/>
  <c r="S67" i="160" s="1"/>
  <c r="S69" i="160" s="1"/>
  <c r="S68" i="160" s="1"/>
  <c r="S70" i="160" s="1"/>
  <c r="S72" i="160" s="1"/>
  <c r="S83" i="160" s="1"/>
  <c r="S101" i="160" s="1"/>
  <c r="X591" i="19" s="1"/>
  <c r="X1226" i="19" s="1"/>
  <c r="Q59" i="139"/>
  <c r="Q63" i="139" s="1"/>
  <c r="Q65" i="139" s="1"/>
  <c r="Q67" i="139" s="1"/>
  <c r="Q69" i="139" s="1"/>
  <c r="Q68" i="139" s="1"/>
  <c r="Q70" i="139" s="1"/>
  <c r="Q72" i="139" s="1"/>
  <c r="Q83" i="139" s="1"/>
  <c r="Q59" i="161"/>
  <c r="Q63" i="161" s="1"/>
  <c r="Q65" i="161" s="1"/>
  <c r="Q67" i="161" s="1"/>
  <c r="Q70" i="161" s="1"/>
  <c r="Q72" i="161" s="1"/>
  <c r="Q83" i="161" s="1"/>
  <c r="P59" i="158"/>
  <c r="P63" i="158" s="1"/>
  <c r="P65" i="158" s="1"/>
  <c r="P67" i="158" s="1"/>
  <c r="P69" i="158" s="1"/>
  <c r="P68" i="158" s="1"/>
  <c r="P70" i="158" s="1"/>
  <c r="P72" i="158" s="1"/>
  <c r="P83" i="158" s="1"/>
  <c r="P101" i="158" s="1"/>
  <c r="U575" i="19" s="1"/>
  <c r="U1210" i="19" s="1"/>
  <c r="AG59" i="159"/>
  <c r="AG63" i="159" s="1"/>
  <c r="AG65" i="159" s="1"/>
  <c r="AG67" i="159" s="1"/>
  <c r="AG70" i="159" s="1"/>
  <c r="AG72" i="159" s="1"/>
  <c r="AG83" i="159" s="1"/>
  <c r="T59" i="131"/>
  <c r="T63" i="131" s="1"/>
  <c r="T65" i="131" s="1"/>
  <c r="T67" i="131" s="1"/>
  <c r="T69" i="131" s="1"/>
  <c r="T68" i="131" s="1"/>
  <c r="T70" i="131" s="1"/>
  <c r="T72" i="131" s="1"/>
  <c r="T83" i="131" s="1"/>
  <c r="T101" i="131" s="1"/>
  <c r="W365" i="19" s="1"/>
  <c r="W1000" i="19" s="1"/>
  <c r="R59" i="143"/>
  <c r="R63" i="143" s="1"/>
  <c r="R65" i="143" s="1"/>
  <c r="R67" i="143" s="1"/>
  <c r="R69" i="143" s="1"/>
  <c r="R68" i="143" s="1"/>
  <c r="R70" i="143" s="1"/>
  <c r="R72" i="143" s="1"/>
  <c r="R83" i="143" s="1"/>
  <c r="T59" i="157"/>
  <c r="T63" i="157" s="1"/>
  <c r="T65" i="157" s="1"/>
  <c r="T67" i="157" s="1"/>
  <c r="T70" i="157" s="1"/>
  <c r="T72" i="157" s="1"/>
  <c r="T83" i="157" s="1"/>
  <c r="F59" i="113"/>
  <c r="F63" i="113" s="1"/>
  <c r="F65" i="113" s="1"/>
  <c r="F67" i="113" s="1"/>
  <c r="F70" i="113" s="1"/>
  <c r="F72" i="113" s="1"/>
  <c r="F83" i="113" s="1"/>
  <c r="Z59" i="105"/>
  <c r="Z63" i="105" s="1"/>
  <c r="Z65" i="105" s="1"/>
  <c r="Z67" i="105" s="1"/>
  <c r="Z69" i="105" s="1"/>
  <c r="Z68" i="105" s="1"/>
  <c r="Z70" i="105" s="1"/>
  <c r="Z72" i="105" s="1"/>
  <c r="Z83" i="105" s="1"/>
  <c r="Z101" i="105" s="1"/>
  <c r="AA187" i="19" s="1"/>
  <c r="AA822" i="19" s="1"/>
  <c r="Z59" i="125"/>
  <c r="Z63" i="125" s="1"/>
  <c r="Z65" i="125" s="1"/>
  <c r="Z67" i="125" s="1"/>
  <c r="Z69" i="125" s="1"/>
  <c r="Z68" i="125" s="1"/>
  <c r="Z70" i="125" s="1"/>
  <c r="Z72" i="125" s="1"/>
  <c r="Z83" i="125" s="1"/>
  <c r="Z101" i="125" s="1"/>
  <c r="AB316" i="19" s="1"/>
  <c r="AB951" i="19" s="1"/>
  <c r="Y59" i="163"/>
  <c r="Y63" i="163" s="1"/>
  <c r="Y65" i="163" s="1"/>
  <c r="Y67" i="163" s="1"/>
  <c r="Y69" i="163" s="1"/>
  <c r="Y68" i="163" s="1"/>
  <c r="Y70" i="163" s="1"/>
  <c r="Y72" i="163" s="1"/>
  <c r="Y83" i="163" s="1"/>
  <c r="Y59" i="150"/>
  <c r="Y63" i="150" s="1"/>
  <c r="Y65" i="150" s="1"/>
  <c r="Y67" i="150" s="1"/>
  <c r="Y69" i="150" s="1"/>
  <c r="Y68" i="150" s="1"/>
  <c r="Y70" i="150" s="1"/>
  <c r="Y72" i="150" s="1"/>
  <c r="Y83" i="150" s="1"/>
  <c r="Y101" i="150" s="1"/>
  <c r="AC510" i="19" s="1"/>
  <c r="AC1145" i="19" s="1"/>
  <c r="E59" i="134"/>
  <c r="E63" i="134" s="1"/>
  <c r="E65" i="134" s="1"/>
  <c r="E67" i="134" s="1"/>
  <c r="E70" i="134" s="1"/>
  <c r="E72" i="134" s="1"/>
  <c r="E83" i="134" s="1"/>
  <c r="AG59" i="144"/>
  <c r="AG63" i="144" s="1"/>
  <c r="AG65" i="144" s="1"/>
  <c r="AG67" i="144" s="1"/>
  <c r="AG68" i="144" s="1"/>
  <c r="AG70" i="144" s="1"/>
  <c r="AG72" i="144" s="1"/>
  <c r="AG83" i="144" s="1"/>
  <c r="AG101" i="144" s="1"/>
  <c r="AK462" i="19" s="1"/>
  <c r="AK1097" i="19" s="1"/>
  <c r="AC59" i="163"/>
  <c r="AC63" i="163" s="1"/>
  <c r="AC65" i="163" s="1"/>
  <c r="AC67" i="163" s="1"/>
  <c r="AC69" i="163" s="1"/>
  <c r="AC68" i="163" s="1"/>
  <c r="AC70" i="163" s="1"/>
  <c r="AC72" i="163" s="1"/>
  <c r="AC83" i="163" s="1"/>
  <c r="AC59" i="154"/>
  <c r="AC63" i="154" s="1"/>
  <c r="AC65" i="154" s="1"/>
  <c r="AC67" i="154" s="1"/>
  <c r="AC69" i="154" s="1"/>
  <c r="AC68" i="154" s="1"/>
  <c r="AC70" i="154" s="1"/>
  <c r="AC72" i="154" s="1"/>
  <c r="AC83" i="154" s="1"/>
  <c r="AC101" i="154" s="1"/>
  <c r="AH543" i="19" s="1"/>
  <c r="AH1178" i="19" s="1"/>
  <c r="AH59" i="132"/>
  <c r="AH63" i="132" s="1"/>
  <c r="AH65" i="132" s="1"/>
  <c r="AH67" i="132" s="1"/>
  <c r="AH70" i="132" s="1"/>
  <c r="AH72" i="132" s="1"/>
  <c r="AH83" i="132" s="1"/>
  <c r="AG59" i="158"/>
  <c r="AG63" i="158" s="1"/>
  <c r="AG65" i="158" s="1"/>
  <c r="AG67" i="158" s="1"/>
  <c r="AG68" i="158" s="1"/>
  <c r="AG70" i="158" s="1"/>
  <c r="AG72" i="158" s="1"/>
  <c r="AG83" i="158" s="1"/>
  <c r="AG101" i="158" s="1"/>
  <c r="AL575" i="19" s="1"/>
  <c r="AL1210" i="19" s="1"/>
  <c r="AC59" i="107"/>
  <c r="AC63" i="107" s="1"/>
  <c r="AC65" i="107" s="1"/>
  <c r="AC67" i="107" s="1"/>
  <c r="AC70" i="107" s="1"/>
  <c r="AC72" i="107" s="1"/>
  <c r="AC83" i="107" s="1"/>
  <c r="AB59" i="106"/>
  <c r="AB63" i="106" s="1"/>
  <c r="AB65" i="106" s="1"/>
  <c r="AB67" i="106" s="1"/>
  <c r="AB69" i="106" s="1"/>
  <c r="AB68" i="106" s="1"/>
  <c r="AB70" i="106" s="1"/>
  <c r="AB72" i="106" s="1"/>
  <c r="AB83" i="106" s="1"/>
  <c r="AB101" i="106" s="1"/>
  <c r="AC203" i="19" s="1"/>
  <c r="AC838" i="19" s="1"/>
  <c r="AB59" i="92"/>
  <c r="AB63" i="92" s="1"/>
  <c r="AB65" i="92" s="1"/>
  <c r="AB67" i="92" s="1"/>
  <c r="AB69" i="92" s="1"/>
  <c r="AB68" i="92" s="1"/>
  <c r="AB70" i="92" s="1"/>
  <c r="AB72" i="92" s="1"/>
  <c r="AB83" i="92" s="1"/>
  <c r="F59" i="94"/>
  <c r="F63" i="94" s="1"/>
  <c r="F65" i="94" s="1"/>
  <c r="F67" i="94" s="1"/>
  <c r="F69" i="94" s="1"/>
  <c r="F68" i="94" s="1"/>
  <c r="F70" i="94" s="1"/>
  <c r="F72" i="94" s="1"/>
  <c r="F83" i="94" s="1"/>
  <c r="AG59" i="119"/>
  <c r="AG63" i="119" s="1"/>
  <c r="AG65" i="119" s="1"/>
  <c r="AG67" i="119" s="1"/>
  <c r="AG68" i="119" s="1"/>
  <c r="AG70" i="119" s="1"/>
  <c r="AG72" i="119" s="1"/>
  <c r="AG83" i="119" s="1"/>
  <c r="AG101" i="119" s="1"/>
  <c r="Q59" i="105"/>
  <c r="Q63" i="105" s="1"/>
  <c r="Q65" i="105" s="1"/>
  <c r="Q67" i="105" s="1"/>
  <c r="Q69" i="105" s="1"/>
  <c r="Q68" i="105" s="1"/>
  <c r="Q70" i="105" s="1"/>
  <c r="Q72" i="105" s="1"/>
  <c r="Q83" i="105" s="1"/>
  <c r="Q101" i="105" s="1"/>
  <c r="R187" i="19" s="1"/>
  <c r="R822" i="19" s="1"/>
  <c r="R59" i="132"/>
  <c r="R63" i="132" s="1"/>
  <c r="R65" i="132" s="1"/>
  <c r="R67" i="132" s="1"/>
  <c r="R70" i="132" s="1"/>
  <c r="R72" i="132" s="1"/>
  <c r="R83" i="132" s="1"/>
  <c r="Z59" i="124"/>
  <c r="Z63" i="124" s="1"/>
  <c r="Z65" i="124" s="1"/>
  <c r="Z67" i="124" s="1"/>
  <c r="Z70" i="124" s="1"/>
  <c r="Z72" i="124" s="1"/>
  <c r="Z83" i="124" s="1"/>
  <c r="Y59" i="109"/>
  <c r="Y63" i="109" s="1"/>
  <c r="Y65" i="109" s="1"/>
  <c r="Y67" i="109" s="1"/>
  <c r="Y69" i="109" s="1"/>
  <c r="Y68" i="109" s="1"/>
  <c r="Y70" i="109" s="1"/>
  <c r="Y72" i="109" s="1"/>
  <c r="Y83" i="109" s="1"/>
  <c r="AA59" i="148"/>
  <c r="AA63" i="148" s="1"/>
  <c r="AA65" i="148" s="1"/>
  <c r="AA67" i="148" s="1"/>
  <c r="AA69" i="148" s="1"/>
  <c r="AA68" i="148" s="1"/>
  <c r="AA70" i="148" s="1"/>
  <c r="AA72" i="148" s="1"/>
  <c r="AA83" i="148" s="1"/>
  <c r="AA101" i="148" s="1"/>
  <c r="AE494" i="19" s="1"/>
  <c r="AE1129" i="19" s="1"/>
  <c r="Z59" i="117"/>
  <c r="Z63" i="117" s="1"/>
  <c r="Z65" i="117" s="1"/>
  <c r="Z67" i="117" s="1"/>
  <c r="Z69" i="117" s="1"/>
  <c r="Z68" i="117" s="1"/>
  <c r="Z70" i="117" s="1"/>
  <c r="Z72" i="117" s="1"/>
  <c r="Z83" i="117" s="1"/>
  <c r="Z101" i="117" s="1"/>
  <c r="H59" i="104"/>
  <c r="H63" i="104" s="1"/>
  <c r="H65" i="104" s="1"/>
  <c r="H67" i="104" s="1"/>
  <c r="H69" i="104" s="1"/>
  <c r="H68" i="104" s="1"/>
  <c r="H70" i="104" s="1"/>
  <c r="H72" i="104" s="1"/>
  <c r="H83" i="104" s="1"/>
  <c r="Z59" i="123"/>
  <c r="Z63" i="123" s="1"/>
  <c r="Z65" i="123" s="1"/>
  <c r="Z67" i="123" s="1"/>
  <c r="Z69" i="123" s="1"/>
  <c r="Z68" i="123" s="1"/>
  <c r="Z70" i="123" s="1"/>
  <c r="Z72" i="123" s="1"/>
  <c r="Z83" i="123" s="1"/>
  <c r="Z101" i="123" s="1"/>
  <c r="AD59" i="99"/>
  <c r="AD63" i="99" s="1"/>
  <c r="AD65" i="99" s="1"/>
  <c r="AD67" i="99" s="1"/>
  <c r="AD68" i="99" s="1"/>
  <c r="AD70" i="99" s="1"/>
  <c r="AD72" i="99" s="1"/>
  <c r="AD83" i="99" s="1"/>
  <c r="AD101" i="99" s="1"/>
  <c r="AD106" i="19" s="1"/>
  <c r="AD741" i="19" s="1"/>
  <c r="W59" i="121"/>
  <c r="W63" i="121" s="1"/>
  <c r="W65" i="121" s="1"/>
  <c r="W67" i="121" s="1"/>
  <c r="W69" i="121" s="1"/>
  <c r="W68" i="121" s="1"/>
  <c r="W70" i="121" s="1"/>
  <c r="W72" i="121" s="1"/>
  <c r="W83" i="121" s="1"/>
  <c r="W101" i="121" s="1"/>
  <c r="O59" i="126"/>
  <c r="O63" i="126" s="1"/>
  <c r="O65" i="126" s="1"/>
  <c r="O67" i="126" s="1"/>
  <c r="O69" i="126" s="1"/>
  <c r="O68" i="126" s="1"/>
  <c r="O70" i="126" s="1"/>
  <c r="O72" i="126" s="1"/>
  <c r="O83" i="126" s="1"/>
  <c r="AG59" i="110"/>
  <c r="AG63" i="110" s="1"/>
  <c r="AG65" i="110" s="1"/>
  <c r="AG67" i="110" s="1"/>
  <c r="AG68" i="110" s="1"/>
  <c r="AG70" i="110" s="1"/>
  <c r="AG72" i="110" s="1"/>
  <c r="AG83" i="110" s="1"/>
  <c r="V59" i="104"/>
  <c r="V63" i="104" s="1"/>
  <c r="V65" i="104" s="1"/>
  <c r="V67" i="104" s="1"/>
  <c r="V69" i="104" s="1"/>
  <c r="V68" i="104" s="1"/>
  <c r="V70" i="104" s="1"/>
  <c r="V72" i="104" s="1"/>
  <c r="V83" i="104" s="1"/>
  <c r="V101" i="104" s="1"/>
  <c r="W155" i="19" s="1"/>
  <c r="W790" i="19" s="1"/>
  <c r="AC59" i="161"/>
  <c r="AC63" i="161" s="1"/>
  <c r="AC65" i="161" s="1"/>
  <c r="AC67" i="161" s="1"/>
  <c r="AC70" i="161" s="1"/>
  <c r="AC72" i="161" s="1"/>
  <c r="AC83" i="161" s="1"/>
  <c r="Y59" i="122"/>
  <c r="Y63" i="122" s="1"/>
  <c r="Y65" i="122" s="1"/>
  <c r="Y67" i="122" s="1"/>
  <c r="Y70" i="122" s="1"/>
  <c r="Y72" i="122" s="1"/>
  <c r="Y83" i="122" s="1"/>
  <c r="AF59" i="160"/>
  <c r="AF63" i="160" s="1"/>
  <c r="AF65" i="160" s="1"/>
  <c r="AF67" i="160" s="1"/>
  <c r="AF68" i="160" s="1"/>
  <c r="AF70" i="160" s="1"/>
  <c r="AF72" i="160" s="1"/>
  <c r="AF83" i="160" s="1"/>
  <c r="AF101" i="160" s="1"/>
  <c r="AK591" i="19" s="1"/>
  <c r="AK1226" i="19" s="1"/>
  <c r="AD59" i="118"/>
  <c r="AD63" i="118" s="1"/>
  <c r="AD65" i="118" s="1"/>
  <c r="AD67" i="118" s="1"/>
  <c r="T59" i="101"/>
  <c r="T63" i="101" s="1"/>
  <c r="T65" i="101" s="1"/>
  <c r="T67" i="101" s="1"/>
  <c r="T69" i="101" s="1"/>
  <c r="T68" i="101" s="1"/>
  <c r="T70" i="101" s="1"/>
  <c r="T72" i="101" s="1"/>
  <c r="T83" i="101" s="1"/>
  <c r="T101" i="101" s="1"/>
  <c r="T122" i="19" s="1"/>
  <c r="T757" i="19" s="1"/>
  <c r="S59" i="99"/>
  <c r="S63" i="99" s="1"/>
  <c r="S65" i="99" s="1"/>
  <c r="S67" i="99" s="1"/>
  <c r="S69" i="99" s="1"/>
  <c r="S68" i="99" s="1"/>
  <c r="S70" i="99" s="1"/>
  <c r="S72" i="99" s="1"/>
  <c r="S83" i="99" s="1"/>
  <c r="S101" i="99" s="1"/>
  <c r="S106" i="19" s="1"/>
  <c r="S741" i="19" s="1"/>
  <c r="AC59" i="114"/>
  <c r="AC63" i="114" s="1"/>
  <c r="AC65" i="114" s="1"/>
  <c r="AC67" i="114" s="1"/>
  <c r="AC69" i="114" s="1"/>
  <c r="AC68" i="114" s="1"/>
  <c r="AC70" i="114" s="1"/>
  <c r="AC72" i="114" s="1"/>
  <c r="AC83" i="114" s="1"/>
  <c r="AC101" i="114" s="1"/>
  <c r="AD171" i="19" s="1"/>
  <c r="AD806" i="19" s="1"/>
  <c r="X59" i="100"/>
  <c r="X63" i="100" s="1"/>
  <c r="X65" i="100" s="1"/>
  <c r="X67" i="100" s="1"/>
  <c r="X70" i="100" s="1"/>
  <c r="X72" i="100" s="1"/>
  <c r="X83" i="100" s="1"/>
  <c r="Y59" i="158"/>
  <c r="Y63" i="158" s="1"/>
  <c r="Y65" i="158" s="1"/>
  <c r="Y67" i="158" s="1"/>
  <c r="Y69" i="158" s="1"/>
  <c r="Y68" i="158" s="1"/>
  <c r="Y70" i="158" s="1"/>
  <c r="Y72" i="158" s="1"/>
  <c r="Y83" i="158" s="1"/>
  <c r="Y101" i="158" s="1"/>
  <c r="AD575" i="19" s="1"/>
  <c r="AD1210" i="19" s="1"/>
  <c r="P59" i="132"/>
  <c r="P63" i="132" s="1"/>
  <c r="P65" i="132" s="1"/>
  <c r="P67" i="132" s="1"/>
  <c r="P70" i="132" s="1"/>
  <c r="P72" i="132" s="1"/>
  <c r="P83" i="132" s="1"/>
  <c r="AD59" i="143"/>
  <c r="AD63" i="143" s="1"/>
  <c r="AD65" i="143" s="1"/>
  <c r="AD67" i="143" s="1"/>
  <c r="AD68" i="143" s="1"/>
  <c r="AD70" i="143" s="1"/>
  <c r="AD72" i="143" s="1"/>
  <c r="AD83" i="143" s="1"/>
  <c r="X59" i="128"/>
  <c r="X63" i="128" s="1"/>
  <c r="X65" i="128" s="1"/>
  <c r="X67" i="128" s="1"/>
  <c r="X69" i="128" s="1"/>
  <c r="X68" i="128" s="1"/>
  <c r="X70" i="128" s="1"/>
  <c r="X72" i="128" s="1"/>
  <c r="X83" i="128" s="1"/>
  <c r="W59" i="120"/>
  <c r="W63" i="120" s="1"/>
  <c r="W65" i="120" s="1"/>
  <c r="W67" i="120" s="1"/>
  <c r="W70" i="120" s="1"/>
  <c r="W72" i="120" s="1"/>
  <c r="W83" i="120" s="1"/>
  <c r="W59" i="109"/>
  <c r="W63" i="109" s="1"/>
  <c r="W65" i="109" s="1"/>
  <c r="W67" i="109" s="1"/>
  <c r="W69" i="109" s="1"/>
  <c r="W68" i="109" s="1"/>
  <c r="W70" i="109" s="1"/>
  <c r="W72" i="109" s="1"/>
  <c r="W83" i="109" s="1"/>
  <c r="P59" i="156"/>
  <c r="P63" i="156" s="1"/>
  <c r="P65" i="156" s="1"/>
  <c r="P67" i="156" s="1"/>
  <c r="P69" i="156" s="1"/>
  <c r="P68" i="156" s="1"/>
  <c r="P70" i="156" s="1"/>
  <c r="P72" i="156" s="1"/>
  <c r="P83" i="156" s="1"/>
  <c r="P101" i="156" s="1"/>
  <c r="U559" i="19" s="1"/>
  <c r="U1194" i="19" s="1"/>
  <c r="AE59" i="151"/>
  <c r="AE63" i="151" s="1"/>
  <c r="AE65" i="151" s="1"/>
  <c r="AE67" i="151" s="1"/>
  <c r="AE68" i="151" s="1"/>
  <c r="AE70" i="151" s="1"/>
  <c r="AE72" i="151" s="1"/>
  <c r="AE83" i="151" s="1"/>
  <c r="AC59" i="158"/>
  <c r="AC63" i="158" s="1"/>
  <c r="AC65" i="158" s="1"/>
  <c r="AC67" i="158" s="1"/>
  <c r="AC69" i="158" s="1"/>
  <c r="AC68" i="158" s="1"/>
  <c r="AC70" i="158" s="1"/>
  <c r="AC72" i="158" s="1"/>
  <c r="AC83" i="158" s="1"/>
  <c r="AC101" i="158" s="1"/>
  <c r="AH575" i="19" s="1"/>
  <c r="AH1210" i="19" s="1"/>
  <c r="AA59" i="140"/>
  <c r="AA63" i="140" s="1"/>
  <c r="AA65" i="140" s="1"/>
  <c r="AA67" i="140" s="1"/>
  <c r="AA69" i="140" s="1"/>
  <c r="AA68" i="140" s="1"/>
  <c r="AA70" i="140" s="1"/>
  <c r="AA72" i="140" s="1"/>
  <c r="AA83" i="140" s="1"/>
  <c r="AA101" i="140" s="1"/>
  <c r="AE430" i="19" s="1"/>
  <c r="AE1065" i="19" s="1"/>
  <c r="Z59" i="128"/>
  <c r="Z63" i="128" s="1"/>
  <c r="Z65" i="128" s="1"/>
  <c r="Z67" i="128" s="1"/>
  <c r="Z69" i="128" s="1"/>
  <c r="Z68" i="128" s="1"/>
  <c r="Z70" i="128" s="1"/>
  <c r="Z72" i="128" s="1"/>
  <c r="Z83" i="128" s="1"/>
  <c r="AD59" i="95"/>
  <c r="AD63" i="95" s="1"/>
  <c r="AD65" i="95" s="1"/>
  <c r="AD67" i="95" s="1"/>
  <c r="AD68" i="95" s="1"/>
  <c r="AD70" i="95" s="1"/>
  <c r="AD72" i="95" s="1"/>
  <c r="AD83" i="95" s="1"/>
  <c r="AD101" i="95" s="1"/>
  <c r="AD74" i="19" s="1"/>
  <c r="AD709" i="19" s="1"/>
  <c r="Q59" i="142"/>
  <c r="Q63" i="142" s="1"/>
  <c r="Q65" i="142" s="1"/>
  <c r="Q67" i="142" s="1"/>
  <c r="Q69" i="142" s="1"/>
  <c r="Q68" i="142" s="1"/>
  <c r="Q70" i="142" s="1"/>
  <c r="Q72" i="142" s="1"/>
  <c r="Q83" i="142" s="1"/>
  <c r="Q101" i="142" s="1"/>
  <c r="U446" i="19" s="1"/>
  <c r="U1081" i="19" s="1"/>
  <c r="AF59" i="122"/>
  <c r="AF63" i="122" s="1"/>
  <c r="AF65" i="122" s="1"/>
  <c r="AF67" i="122" s="1"/>
  <c r="AF70" i="122" s="1"/>
  <c r="AF72" i="122" s="1"/>
  <c r="AF83" i="122" s="1"/>
  <c r="Q59" i="145"/>
  <c r="Q63" i="145" s="1"/>
  <c r="Q65" i="145" s="1"/>
  <c r="Q67" i="145" s="1"/>
  <c r="Q70" i="145" s="1"/>
  <c r="Q72" i="145" s="1"/>
  <c r="Q83" i="145" s="1"/>
  <c r="S59" i="158"/>
  <c r="S63" i="158" s="1"/>
  <c r="S65" i="158" s="1"/>
  <c r="S67" i="158" s="1"/>
  <c r="S69" i="158" s="1"/>
  <c r="S68" i="158" s="1"/>
  <c r="S70" i="158" s="1"/>
  <c r="S72" i="158" s="1"/>
  <c r="S83" i="158" s="1"/>
  <c r="S101" i="158" s="1"/>
  <c r="X575" i="19" s="1"/>
  <c r="X1210" i="19" s="1"/>
  <c r="V59" i="118"/>
  <c r="V63" i="118" s="1"/>
  <c r="V65" i="118" s="1"/>
  <c r="V67" i="118" s="1"/>
  <c r="V69" i="118" s="1"/>
  <c r="V68" i="118" s="1"/>
  <c r="V70" i="118" s="1"/>
  <c r="V72" i="118" s="1"/>
  <c r="V83" i="118" s="1"/>
  <c r="AA59" i="111"/>
  <c r="AA63" i="111" s="1"/>
  <c r="AA65" i="111" s="1"/>
  <c r="AA67" i="111" s="1"/>
  <c r="AA70" i="111" s="1"/>
  <c r="AA72" i="111" s="1"/>
  <c r="AA83" i="111" s="1"/>
  <c r="X59" i="129"/>
  <c r="X63" i="129" s="1"/>
  <c r="X65" i="129" s="1"/>
  <c r="X67" i="129" s="1"/>
  <c r="X69" i="129" s="1"/>
  <c r="X68" i="129" s="1"/>
  <c r="X70" i="129" s="1"/>
  <c r="X72" i="129" s="1"/>
  <c r="X83" i="129" s="1"/>
  <c r="X101" i="129" s="1"/>
  <c r="AA349" i="19" s="1"/>
  <c r="AA984" i="19" s="1"/>
  <c r="AA59" i="121"/>
  <c r="AA63" i="121" s="1"/>
  <c r="AA65" i="121" s="1"/>
  <c r="AA67" i="121" s="1"/>
  <c r="AA69" i="121" s="1"/>
  <c r="AA68" i="121" s="1"/>
  <c r="AA70" i="121" s="1"/>
  <c r="AA72" i="121" s="1"/>
  <c r="AA83" i="121" s="1"/>
  <c r="AA101" i="121" s="1"/>
  <c r="W59" i="102"/>
  <c r="W63" i="102" s="1"/>
  <c r="W65" i="102" s="1"/>
  <c r="W67" i="102" s="1"/>
  <c r="W69" i="102" s="1"/>
  <c r="W68" i="102" s="1"/>
  <c r="W70" i="102" s="1"/>
  <c r="W72" i="102" s="1"/>
  <c r="W83" i="102" s="1"/>
  <c r="H59" i="106"/>
  <c r="H63" i="106" s="1"/>
  <c r="H65" i="106" s="1"/>
  <c r="H67" i="106" s="1"/>
  <c r="H69" i="106" s="1"/>
  <c r="H68" i="106" s="1"/>
  <c r="H70" i="106" s="1"/>
  <c r="H72" i="106" s="1"/>
  <c r="H83" i="106" s="1"/>
  <c r="H101" i="106" s="1"/>
  <c r="I203" i="19" s="1"/>
  <c r="I838" i="19" s="1"/>
  <c r="E59" i="114"/>
  <c r="E63" i="114" s="1"/>
  <c r="E65" i="114" s="1"/>
  <c r="E67" i="114" s="1"/>
  <c r="E69" i="114" s="1"/>
  <c r="E68" i="114" s="1"/>
  <c r="E70" i="114" s="1"/>
  <c r="E72" i="114" s="1"/>
  <c r="E83" i="114" s="1"/>
  <c r="X59" i="150"/>
  <c r="X63" i="150" s="1"/>
  <c r="X65" i="150" s="1"/>
  <c r="X67" i="150" s="1"/>
  <c r="X69" i="150" s="1"/>
  <c r="X68" i="150" s="1"/>
  <c r="X70" i="150" s="1"/>
  <c r="X72" i="150" s="1"/>
  <c r="X83" i="150" s="1"/>
  <c r="X101" i="150" s="1"/>
  <c r="AB510" i="19" s="1"/>
  <c r="AB1145" i="19" s="1"/>
  <c r="X59" i="136"/>
  <c r="X63" i="136" s="1"/>
  <c r="X65" i="136" s="1"/>
  <c r="X67" i="136" s="1"/>
  <c r="X70" i="136" s="1"/>
  <c r="X72" i="136" s="1"/>
  <c r="X83" i="136" s="1"/>
  <c r="X59" i="139"/>
  <c r="X63" i="139" s="1"/>
  <c r="X65" i="139" s="1"/>
  <c r="X67" i="139" s="1"/>
  <c r="X69" i="139" s="1"/>
  <c r="X68" i="139" s="1"/>
  <c r="X70" i="139" s="1"/>
  <c r="X72" i="139" s="1"/>
  <c r="X83" i="139" s="1"/>
  <c r="AE59" i="114"/>
  <c r="AE63" i="114" s="1"/>
  <c r="AE65" i="114" s="1"/>
  <c r="AE67" i="114" s="1"/>
  <c r="AE68" i="114" s="1"/>
  <c r="AE70" i="114" s="1"/>
  <c r="AE72" i="114" s="1"/>
  <c r="AE83" i="114" s="1"/>
  <c r="AE101" i="114" s="1"/>
  <c r="AF171" i="19" s="1"/>
  <c r="AF806" i="19" s="1"/>
  <c r="E59" i="150"/>
  <c r="E63" i="150" s="1"/>
  <c r="E65" i="150" s="1"/>
  <c r="E67" i="150" s="1"/>
  <c r="E69" i="150" s="1"/>
  <c r="E68" i="150" s="1"/>
  <c r="E70" i="150" s="1"/>
  <c r="E72" i="150" s="1"/>
  <c r="E83" i="150" s="1"/>
  <c r="Z59" i="148"/>
  <c r="Z63" i="148" s="1"/>
  <c r="Z65" i="148" s="1"/>
  <c r="Z67" i="148" s="1"/>
  <c r="Z69" i="148" s="1"/>
  <c r="Z68" i="148" s="1"/>
  <c r="Z70" i="148" s="1"/>
  <c r="Z72" i="148" s="1"/>
  <c r="Z83" i="148" s="1"/>
  <c r="Z101" i="148" s="1"/>
  <c r="AD494" i="19" s="1"/>
  <c r="AD1129" i="19" s="1"/>
  <c r="W59" i="134"/>
  <c r="W63" i="134" s="1"/>
  <c r="W65" i="134" s="1"/>
  <c r="W67" i="134" s="1"/>
  <c r="W70" i="134" s="1"/>
  <c r="W72" i="134" s="1"/>
  <c r="W83" i="134" s="1"/>
  <c r="Y59" i="132"/>
  <c r="Y63" i="132" s="1"/>
  <c r="Y65" i="132" s="1"/>
  <c r="Y67" i="132" s="1"/>
  <c r="Y70" i="132" s="1"/>
  <c r="Y72" i="132" s="1"/>
  <c r="Y83" i="132" s="1"/>
  <c r="AD59" i="154"/>
  <c r="AD63" i="154" s="1"/>
  <c r="AD65" i="154" s="1"/>
  <c r="AD67" i="154" s="1"/>
  <c r="AD68" i="154" s="1"/>
  <c r="AD70" i="154" s="1"/>
  <c r="AD72" i="154" s="1"/>
  <c r="AD83" i="154" s="1"/>
  <c r="AD101" i="154" s="1"/>
  <c r="AI543" i="19" s="1"/>
  <c r="AI1178" i="19" s="1"/>
  <c r="G59" i="105"/>
  <c r="G63" i="105" s="1"/>
  <c r="G65" i="105" s="1"/>
  <c r="G67" i="105" s="1"/>
  <c r="G69" i="105" s="1"/>
  <c r="G68" i="105" s="1"/>
  <c r="G70" i="105" s="1"/>
  <c r="G72" i="105" s="1"/>
  <c r="G83" i="105" s="1"/>
  <c r="G101" i="105" s="1"/>
  <c r="H187" i="19" s="1"/>
  <c r="H822" i="19" s="1"/>
  <c r="U59" i="94"/>
  <c r="U63" i="94" s="1"/>
  <c r="U65" i="94" s="1"/>
  <c r="U67" i="94" s="1"/>
  <c r="U69" i="94" s="1"/>
  <c r="U68" i="94" s="1"/>
  <c r="U70" i="94" s="1"/>
  <c r="U72" i="94" s="1"/>
  <c r="U83" i="94" s="1"/>
  <c r="W59" i="158"/>
  <c r="W63" i="158" s="1"/>
  <c r="W65" i="158" s="1"/>
  <c r="W67" i="158" s="1"/>
  <c r="W69" i="158" s="1"/>
  <c r="W68" i="158" s="1"/>
  <c r="W70" i="158" s="1"/>
  <c r="W72" i="158" s="1"/>
  <c r="W83" i="158" s="1"/>
  <c r="W101" i="158" s="1"/>
  <c r="AB575" i="19" s="1"/>
  <c r="AB1210" i="19" s="1"/>
  <c r="R59" i="105"/>
  <c r="R63" i="105" s="1"/>
  <c r="R65" i="105" s="1"/>
  <c r="R67" i="105" s="1"/>
  <c r="R69" i="105" s="1"/>
  <c r="R68" i="105" s="1"/>
  <c r="R70" i="105" s="1"/>
  <c r="R72" i="105" s="1"/>
  <c r="R83" i="105" s="1"/>
  <c r="R101" i="105" s="1"/>
  <c r="S187" i="19" s="1"/>
  <c r="S822" i="19" s="1"/>
  <c r="O59" i="145"/>
  <c r="O63" i="145" s="1"/>
  <c r="O65" i="145" s="1"/>
  <c r="O67" i="145" s="1"/>
  <c r="O70" i="145" s="1"/>
  <c r="O72" i="145" s="1"/>
  <c r="O83" i="145" s="1"/>
  <c r="Y59" i="148"/>
  <c r="Y63" i="148" s="1"/>
  <c r="Y65" i="148" s="1"/>
  <c r="Y67" i="148" s="1"/>
  <c r="Y69" i="148" s="1"/>
  <c r="Y68" i="148" s="1"/>
  <c r="Y70" i="148" s="1"/>
  <c r="Y72" i="148" s="1"/>
  <c r="Y83" i="148" s="1"/>
  <c r="Y101" i="148" s="1"/>
  <c r="AC494" i="19" s="1"/>
  <c r="AC1129" i="19" s="1"/>
  <c r="AC59" i="126"/>
  <c r="AC63" i="126" s="1"/>
  <c r="AC65" i="126" s="1"/>
  <c r="AC67" i="126" s="1"/>
  <c r="AC69" i="126" s="1"/>
  <c r="AC68" i="126" s="1"/>
  <c r="AC70" i="126" s="1"/>
  <c r="AC72" i="126" s="1"/>
  <c r="AC83" i="126" s="1"/>
  <c r="AB59" i="136"/>
  <c r="AB63" i="136" s="1"/>
  <c r="AB65" i="136" s="1"/>
  <c r="AB67" i="136" s="1"/>
  <c r="AB70" i="136" s="1"/>
  <c r="AB72" i="136" s="1"/>
  <c r="AB83" i="136" s="1"/>
  <c r="AC59" i="138"/>
  <c r="AC63" i="138" s="1"/>
  <c r="AC65" i="138" s="1"/>
  <c r="AC67" i="138" s="1"/>
  <c r="AC69" i="138" s="1"/>
  <c r="AC68" i="138" s="1"/>
  <c r="AC70" i="138" s="1"/>
  <c r="AC72" i="138" s="1"/>
  <c r="AC83" i="138" s="1"/>
  <c r="AC101" i="138" s="1"/>
  <c r="AF413" i="19" s="1"/>
  <c r="AF1048" i="19" s="1"/>
  <c r="AD59" i="129"/>
  <c r="AD63" i="129" s="1"/>
  <c r="AD65" i="129" s="1"/>
  <c r="AD67" i="129" s="1"/>
  <c r="AD68" i="129" s="1"/>
  <c r="AD70" i="129" s="1"/>
  <c r="AD72" i="129" s="1"/>
  <c r="AD83" i="129" s="1"/>
  <c r="AD101" i="129" s="1"/>
  <c r="AG349" i="19" s="1"/>
  <c r="AG984" i="19" s="1"/>
  <c r="O59" i="152"/>
  <c r="O63" i="152" s="1"/>
  <c r="O65" i="152" s="1"/>
  <c r="O67" i="152" s="1"/>
  <c r="O69" i="152" s="1"/>
  <c r="O68" i="152" s="1"/>
  <c r="O70" i="152" s="1"/>
  <c r="O72" i="152" s="1"/>
  <c r="O83" i="152" s="1"/>
  <c r="O101" i="152" s="1"/>
  <c r="T527" i="19" s="1"/>
  <c r="T1162" i="19" s="1"/>
  <c r="AC59" i="130"/>
  <c r="AC63" i="130" s="1"/>
  <c r="AC65" i="130" s="1"/>
  <c r="AC67" i="130" s="1"/>
  <c r="AC69" i="130" s="1"/>
  <c r="AC68" i="130" s="1"/>
  <c r="AC70" i="130" s="1"/>
  <c r="AC72" i="130" s="1"/>
  <c r="AC83" i="130" s="1"/>
  <c r="AC59" i="152"/>
  <c r="AC63" i="152" s="1"/>
  <c r="AC65" i="152" s="1"/>
  <c r="AC67" i="152" s="1"/>
  <c r="AC69" i="152" s="1"/>
  <c r="AC68" i="152" s="1"/>
  <c r="AC70" i="152" s="1"/>
  <c r="AC72" i="152" s="1"/>
  <c r="AC83" i="152" s="1"/>
  <c r="AC101" i="152" s="1"/>
  <c r="AH527" i="19" s="1"/>
  <c r="AH1162" i="19" s="1"/>
  <c r="AH59" i="147"/>
  <c r="AH63" i="147" s="1"/>
  <c r="AH65" i="147" s="1"/>
  <c r="AH67" i="147" s="1"/>
  <c r="AH70" i="147" s="1"/>
  <c r="AH72" i="147" s="1"/>
  <c r="AH83" i="147" s="1"/>
  <c r="AE59" i="95"/>
  <c r="AE63" i="95" s="1"/>
  <c r="AE65" i="95" s="1"/>
  <c r="AE67" i="95" s="1"/>
  <c r="AE68" i="95" s="1"/>
  <c r="AE70" i="95" s="1"/>
  <c r="AE72" i="95" s="1"/>
  <c r="AE83" i="95" s="1"/>
  <c r="AE101" i="95" s="1"/>
  <c r="AE74" i="19" s="1"/>
  <c r="AE709" i="19" s="1"/>
  <c r="U59" i="119"/>
  <c r="U63" i="119" s="1"/>
  <c r="U65" i="119" s="1"/>
  <c r="U67" i="119" s="1"/>
  <c r="U69" i="119" s="1"/>
  <c r="U68" i="119" s="1"/>
  <c r="U70" i="119" s="1"/>
  <c r="U72" i="119" s="1"/>
  <c r="U83" i="119" s="1"/>
  <c r="U101" i="119" s="1"/>
  <c r="T59" i="115"/>
  <c r="T63" i="115" s="1"/>
  <c r="T65" i="115" s="1"/>
  <c r="T67" i="115" s="1"/>
  <c r="T69" i="115" s="1"/>
  <c r="T68" i="115" s="1"/>
  <c r="T70" i="115" s="1"/>
  <c r="T72" i="115" s="1"/>
  <c r="T83" i="115" s="1"/>
  <c r="T101" i="115" s="1"/>
  <c r="V300" i="19" s="1"/>
  <c r="V935" i="19" s="1"/>
  <c r="T59" i="127"/>
  <c r="T63" i="127" s="1"/>
  <c r="T65" i="127" s="1"/>
  <c r="T67" i="127" s="1"/>
  <c r="T69" i="127" s="1"/>
  <c r="T68" i="127" s="1"/>
  <c r="T70" i="127" s="1"/>
  <c r="T72" i="127" s="1"/>
  <c r="T83" i="127" s="1"/>
  <c r="T101" i="127" s="1"/>
  <c r="W333" i="19" s="1"/>
  <c r="W968" i="19" s="1"/>
  <c r="AH59" i="124"/>
  <c r="AH63" i="124" s="1"/>
  <c r="AH65" i="124" s="1"/>
  <c r="AH67" i="124" s="1"/>
  <c r="AH70" i="124" s="1"/>
  <c r="AH72" i="124" s="1"/>
  <c r="AH83" i="124" s="1"/>
  <c r="G59" i="98"/>
  <c r="G63" i="98" s="1"/>
  <c r="G65" i="98" s="1"/>
  <c r="G67" i="98" s="1"/>
  <c r="G70" i="98" s="1"/>
  <c r="G72" i="98" s="1"/>
  <c r="G83" i="98" s="1"/>
  <c r="Y59" i="92"/>
  <c r="Y63" i="92" s="1"/>
  <c r="Y65" i="92" s="1"/>
  <c r="Y67" i="92" s="1"/>
  <c r="Y69" i="92" s="1"/>
  <c r="Y68" i="92" s="1"/>
  <c r="Y70" i="92" s="1"/>
  <c r="Y72" i="92" s="1"/>
  <c r="Y83" i="92" s="1"/>
  <c r="Z59" i="131"/>
  <c r="Z63" i="131" s="1"/>
  <c r="Z65" i="131" s="1"/>
  <c r="Z67" i="131" s="1"/>
  <c r="Z69" i="131" s="1"/>
  <c r="Z68" i="131" s="1"/>
  <c r="Z70" i="131" s="1"/>
  <c r="Z72" i="131" s="1"/>
  <c r="Z83" i="131" s="1"/>
  <c r="Z101" i="131" s="1"/>
  <c r="AC365" i="19" s="1"/>
  <c r="AC1000" i="19" s="1"/>
  <c r="U59" i="92"/>
  <c r="U63" i="92" s="1"/>
  <c r="U65" i="92" s="1"/>
  <c r="U67" i="92" s="1"/>
  <c r="U69" i="92" s="1"/>
  <c r="U68" i="92" s="1"/>
  <c r="U70" i="92" s="1"/>
  <c r="U72" i="92" s="1"/>
  <c r="U83" i="92" s="1"/>
  <c r="AE59" i="103"/>
  <c r="AE63" i="103" s="1"/>
  <c r="AE65" i="103" s="1"/>
  <c r="AE67" i="103" s="1"/>
  <c r="AE68" i="103" s="1"/>
  <c r="AE70" i="103" s="1"/>
  <c r="AE72" i="103" s="1"/>
  <c r="AE83" i="103" s="1"/>
  <c r="AE101" i="103" s="1"/>
  <c r="AF139" i="19" s="1"/>
  <c r="AF774" i="19" s="1"/>
  <c r="Z59" i="102"/>
  <c r="Z63" i="102" s="1"/>
  <c r="Z65" i="102" s="1"/>
  <c r="Z67" i="102" s="1"/>
  <c r="Z69" i="102" s="1"/>
  <c r="Z68" i="102" s="1"/>
  <c r="Z70" i="102" s="1"/>
  <c r="Z72" i="102" s="1"/>
  <c r="Z83" i="102" s="1"/>
  <c r="Y59" i="123"/>
  <c r="Y63" i="123" s="1"/>
  <c r="Y65" i="123" s="1"/>
  <c r="Y67" i="123" s="1"/>
  <c r="Y69" i="123" s="1"/>
  <c r="Y68" i="123" s="1"/>
  <c r="Y70" i="123" s="1"/>
  <c r="Y72" i="123" s="1"/>
  <c r="Y83" i="123" s="1"/>
  <c r="Y101" i="123" s="1"/>
  <c r="Z59" i="132"/>
  <c r="Z63" i="132" s="1"/>
  <c r="Z65" i="132" s="1"/>
  <c r="Z67" i="132" s="1"/>
  <c r="Z70" i="132" s="1"/>
  <c r="Z72" i="132" s="1"/>
  <c r="Z83" i="132" s="1"/>
  <c r="X59" i="120"/>
  <c r="X63" i="120" s="1"/>
  <c r="X65" i="120" s="1"/>
  <c r="X67" i="120" s="1"/>
  <c r="X70" i="120" s="1"/>
  <c r="X72" i="120" s="1"/>
  <c r="X83" i="120" s="1"/>
  <c r="E59" i="127"/>
  <c r="E63" i="127" s="1"/>
  <c r="E65" i="127" s="1"/>
  <c r="E67" i="127" s="1"/>
  <c r="E69" i="127" s="1"/>
  <c r="E68" i="127" s="1"/>
  <c r="E70" i="127" s="1"/>
  <c r="E72" i="127" s="1"/>
  <c r="E83" i="127" s="1"/>
  <c r="W59" i="157"/>
  <c r="W63" i="157" s="1"/>
  <c r="W65" i="157" s="1"/>
  <c r="W67" i="157" s="1"/>
  <c r="W70" i="157" s="1"/>
  <c r="W72" i="157" s="1"/>
  <c r="W83" i="157" s="1"/>
  <c r="O59" i="144"/>
  <c r="O63" i="144" s="1"/>
  <c r="O65" i="144" s="1"/>
  <c r="O67" i="144" s="1"/>
  <c r="O69" i="144" s="1"/>
  <c r="O68" i="144" s="1"/>
  <c r="O70" i="144" s="1"/>
  <c r="O72" i="144" s="1"/>
  <c r="O83" i="144" s="1"/>
  <c r="O101" i="144" s="1"/>
  <c r="S462" i="19" s="1"/>
  <c r="S1097" i="19" s="1"/>
  <c r="AH59" i="161"/>
  <c r="AH63" i="161" s="1"/>
  <c r="AH65" i="161" s="1"/>
  <c r="AH67" i="161" s="1"/>
  <c r="AH70" i="161" s="1"/>
  <c r="AH72" i="161" s="1"/>
  <c r="AH83" i="161" s="1"/>
  <c r="V59" i="117"/>
  <c r="V63" i="117" s="1"/>
  <c r="V65" i="117" s="1"/>
  <c r="V67" i="117" s="1"/>
  <c r="V69" i="117" s="1"/>
  <c r="V68" i="117" s="1"/>
  <c r="V70" i="117" s="1"/>
  <c r="V72" i="117" s="1"/>
  <c r="V83" i="117" s="1"/>
  <c r="V101" i="117" s="1"/>
  <c r="AG59" i="99"/>
  <c r="AG63" i="99" s="1"/>
  <c r="AG65" i="99" s="1"/>
  <c r="AG67" i="99" s="1"/>
  <c r="AG68" i="99" s="1"/>
  <c r="AG70" i="99" s="1"/>
  <c r="AG72" i="99" s="1"/>
  <c r="AG83" i="99" s="1"/>
  <c r="AG101" i="99" s="1"/>
  <c r="AG106" i="19" s="1"/>
  <c r="AG741" i="19" s="1"/>
  <c r="R59" i="110"/>
  <c r="R63" i="110" s="1"/>
  <c r="R65" i="110" s="1"/>
  <c r="R67" i="110" s="1"/>
  <c r="R69" i="110" s="1"/>
  <c r="R68" i="110" s="1"/>
  <c r="R70" i="110" s="1"/>
  <c r="R72" i="110" s="1"/>
  <c r="R83" i="110" s="1"/>
  <c r="AG59" i="114"/>
  <c r="AG63" i="114" s="1"/>
  <c r="AG65" i="114" s="1"/>
  <c r="AG67" i="114" s="1"/>
  <c r="AG68" i="114" s="1"/>
  <c r="AG70" i="114" s="1"/>
  <c r="AG72" i="114" s="1"/>
  <c r="AG83" i="114" s="1"/>
  <c r="AG101" i="114" s="1"/>
  <c r="AH171" i="19" s="1"/>
  <c r="AH806" i="19" s="1"/>
  <c r="AB59" i="111"/>
  <c r="AB63" i="111" s="1"/>
  <c r="AB65" i="111" s="1"/>
  <c r="AB67" i="111" s="1"/>
  <c r="AB70" i="111" s="1"/>
  <c r="AB72" i="111" s="1"/>
  <c r="AB83" i="111" s="1"/>
  <c r="S59" i="161"/>
  <c r="S63" i="161" s="1"/>
  <c r="S65" i="161" s="1"/>
  <c r="S67" i="161" s="1"/>
  <c r="S70" i="161" s="1"/>
  <c r="S72" i="161" s="1"/>
  <c r="S83" i="161" s="1"/>
  <c r="E59" i="122"/>
  <c r="E63" i="122" s="1"/>
  <c r="E65" i="122" s="1"/>
  <c r="E67" i="122" s="1"/>
  <c r="E70" i="122" s="1"/>
  <c r="E72" i="122" s="1"/>
  <c r="E83" i="122" s="1"/>
  <c r="R59" i="141"/>
  <c r="R63" i="141" s="1"/>
  <c r="R65" i="141" s="1"/>
  <c r="R67" i="141" s="1"/>
  <c r="R69" i="141" s="1"/>
  <c r="R68" i="141" s="1"/>
  <c r="R70" i="141" s="1"/>
  <c r="R72" i="141" s="1"/>
  <c r="R83" i="141" s="1"/>
  <c r="AD59" i="128"/>
  <c r="AD63" i="128" s="1"/>
  <c r="AD65" i="128" s="1"/>
  <c r="AD67" i="128" s="1"/>
  <c r="AD68" i="128" s="1"/>
  <c r="AD70" i="128" s="1"/>
  <c r="AD72" i="128" s="1"/>
  <c r="AD83" i="128" s="1"/>
  <c r="O59" i="116"/>
  <c r="O63" i="116" s="1"/>
  <c r="O65" i="116" s="1"/>
  <c r="O67" i="116" s="1"/>
  <c r="O69" i="116" s="1"/>
  <c r="O68" i="116" s="1"/>
  <c r="O70" i="116" s="1"/>
  <c r="O72" i="116" s="1"/>
  <c r="O83" i="116" s="1"/>
  <c r="Q59" i="126"/>
  <c r="Q63" i="126" s="1"/>
  <c r="Q65" i="126" s="1"/>
  <c r="Q67" i="126" s="1"/>
  <c r="Q69" i="126" s="1"/>
  <c r="Q68" i="126" s="1"/>
  <c r="Q70" i="126" s="1"/>
  <c r="Q72" i="126" s="1"/>
  <c r="Q83" i="126" s="1"/>
  <c r="Q59" i="151"/>
  <c r="Q63" i="151" s="1"/>
  <c r="Q65" i="151" s="1"/>
  <c r="Q67" i="151" s="1"/>
  <c r="Q69" i="151" s="1"/>
  <c r="Q68" i="151" s="1"/>
  <c r="Q70" i="151" s="1"/>
  <c r="Q72" i="151" s="1"/>
  <c r="Q83" i="151" s="1"/>
  <c r="R59" i="138"/>
  <c r="R63" i="138" s="1"/>
  <c r="R65" i="138" s="1"/>
  <c r="R67" i="138" s="1"/>
  <c r="R69" i="138" s="1"/>
  <c r="R68" i="138" s="1"/>
  <c r="R70" i="138" s="1"/>
  <c r="R72" i="138" s="1"/>
  <c r="R83" i="138" s="1"/>
  <c r="R101" i="138" s="1"/>
  <c r="U413" i="19" s="1"/>
  <c r="U1048" i="19" s="1"/>
  <c r="AG59" i="162"/>
  <c r="AG63" i="162" s="1"/>
  <c r="AG65" i="162" s="1"/>
  <c r="AG67" i="162" s="1"/>
  <c r="AG68" i="162" s="1"/>
  <c r="AG70" i="162" s="1"/>
  <c r="AG72" i="162" s="1"/>
  <c r="AG83" i="162" s="1"/>
  <c r="AG101" i="162" s="1"/>
  <c r="AL607" i="19" s="1"/>
  <c r="AL1242" i="19" s="1"/>
  <c r="O59" i="104"/>
  <c r="O63" i="104" s="1"/>
  <c r="O65" i="104" s="1"/>
  <c r="O67" i="104" s="1"/>
  <c r="O69" i="104" s="1"/>
  <c r="O68" i="104" s="1"/>
  <c r="O70" i="104" s="1"/>
  <c r="O72" i="104" s="1"/>
  <c r="O83" i="104" s="1"/>
  <c r="O101" i="104" s="1"/>
  <c r="P155" i="19" s="1"/>
  <c r="P790" i="19" s="1"/>
  <c r="AF59" i="132"/>
  <c r="AF63" i="132" s="1"/>
  <c r="AF65" i="132" s="1"/>
  <c r="AF67" i="132" s="1"/>
  <c r="AF70" i="132" s="1"/>
  <c r="AF72" i="132" s="1"/>
  <c r="AF83" i="132" s="1"/>
  <c r="AA59" i="93"/>
  <c r="AA63" i="93" s="1"/>
  <c r="AA65" i="93" s="1"/>
  <c r="AA67" i="93" s="1"/>
  <c r="AA69" i="93" s="1"/>
  <c r="AA68" i="93" s="1"/>
  <c r="AA70" i="93" s="1"/>
  <c r="AA72" i="93" s="1"/>
  <c r="AA83" i="93" s="1"/>
  <c r="AA101" i="93" s="1"/>
  <c r="AA58" i="19" s="1"/>
  <c r="AA693" i="19" s="1"/>
  <c r="AB59" i="151"/>
  <c r="AB63" i="151" s="1"/>
  <c r="AB65" i="151" s="1"/>
  <c r="AB67" i="151" s="1"/>
  <c r="AB69" i="151" s="1"/>
  <c r="AB68" i="151" s="1"/>
  <c r="AB70" i="151" s="1"/>
  <c r="AB72" i="151" s="1"/>
  <c r="AB83" i="151" s="1"/>
  <c r="AC59" i="131"/>
  <c r="AC63" i="131" s="1"/>
  <c r="AC65" i="131" s="1"/>
  <c r="AC67" i="131" s="1"/>
  <c r="AC69" i="131" s="1"/>
  <c r="AC68" i="131" s="1"/>
  <c r="AC70" i="131" s="1"/>
  <c r="AC72" i="131" s="1"/>
  <c r="AC83" i="131" s="1"/>
  <c r="AC101" i="131" s="1"/>
  <c r="AF365" i="19" s="1"/>
  <c r="AF1000" i="19" s="1"/>
  <c r="AH59" i="142"/>
  <c r="AH63" i="142" s="1"/>
  <c r="AH65" i="142" s="1"/>
  <c r="AH67" i="142" s="1"/>
  <c r="AH68" i="142" s="1"/>
  <c r="AH70" i="142" s="1"/>
  <c r="AH72" i="142" s="1"/>
  <c r="AH83" i="142" s="1"/>
  <c r="AH101" i="142" s="1"/>
  <c r="AL446" i="19" s="1"/>
  <c r="AL1081" i="19" s="1"/>
  <c r="X59" i="122"/>
  <c r="X63" i="122" s="1"/>
  <c r="X65" i="122" s="1"/>
  <c r="X67" i="122" s="1"/>
  <c r="X70" i="122" s="1"/>
  <c r="X72" i="122" s="1"/>
  <c r="X83" i="122" s="1"/>
  <c r="E59" i="148"/>
  <c r="E63" i="148" s="1"/>
  <c r="E65" i="148" s="1"/>
  <c r="E67" i="148" s="1"/>
  <c r="E69" i="148" s="1"/>
  <c r="E68" i="148" s="1"/>
  <c r="E70" i="148" s="1"/>
  <c r="E72" i="148" s="1"/>
  <c r="E83" i="148" s="1"/>
  <c r="AA59" i="109"/>
  <c r="AA63" i="109" s="1"/>
  <c r="AA65" i="109" s="1"/>
  <c r="AA67" i="109" s="1"/>
  <c r="AA69" i="109" s="1"/>
  <c r="AA68" i="109" s="1"/>
  <c r="AA70" i="109" s="1"/>
  <c r="AA72" i="109" s="1"/>
  <c r="AA83" i="109" s="1"/>
  <c r="R59" i="95"/>
  <c r="R63" i="95" s="1"/>
  <c r="R65" i="95" s="1"/>
  <c r="R67" i="95" s="1"/>
  <c r="R69" i="95" s="1"/>
  <c r="R68" i="95" s="1"/>
  <c r="R70" i="95" s="1"/>
  <c r="R72" i="95" s="1"/>
  <c r="R83" i="95" s="1"/>
  <c r="R101" i="95" s="1"/>
  <c r="R74" i="19" s="1"/>
  <c r="R709" i="19" s="1"/>
  <c r="I59" i="94"/>
  <c r="I63" i="94" s="1"/>
  <c r="I65" i="94" s="1"/>
  <c r="I67" i="94" s="1"/>
  <c r="I69" i="94" s="1"/>
  <c r="I68" i="94" s="1"/>
  <c r="I70" i="94" s="1"/>
  <c r="I72" i="94" s="1"/>
  <c r="I83" i="94" s="1"/>
  <c r="T59" i="149"/>
  <c r="T63" i="149" s="1"/>
  <c r="T65" i="149" s="1"/>
  <c r="T67" i="149" s="1"/>
  <c r="T70" i="149" s="1"/>
  <c r="T72" i="149" s="1"/>
  <c r="T83" i="149" s="1"/>
  <c r="AH59" i="96"/>
  <c r="AH63" i="96" s="1"/>
  <c r="AH65" i="96" s="1"/>
  <c r="AH67" i="96" s="1"/>
  <c r="AH70" i="96" s="1"/>
  <c r="AH72" i="96" s="1"/>
  <c r="AH83" i="96" s="1"/>
  <c r="AH59" i="140"/>
  <c r="AH63" i="140" s="1"/>
  <c r="AH65" i="140" s="1"/>
  <c r="AH67" i="140" s="1"/>
  <c r="AH68" i="140" s="1"/>
  <c r="AH70" i="140" s="1"/>
  <c r="AH72" i="140" s="1"/>
  <c r="AH83" i="140" s="1"/>
  <c r="AH101" i="140" s="1"/>
  <c r="AL430" i="19" s="1"/>
  <c r="AL1065" i="19" s="1"/>
  <c r="AA59" i="144"/>
  <c r="AA63" i="144" s="1"/>
  <c r="AA65" i="144" s="1"/>
  <c r="AA67" i="144" s="1"/>
  <c r="AA69" i="144" s="1"/>
  <c r="AA68" i="144" s="1"/>
  <c r="AA70" i="144" s="1"/>
  <c r="AA72" i="144" s="1"/>
  <c r="AA83" i="144" s="1"/>
  <c r="AA101" i="144" s="1"/>
  <c r="AE462" i="19" s="1"/>
  <c r="AE1097" i="19" s="1"/>
  <c r="Q59" i="136"/>
  <c r="Q63" i="136" s="1"/>
  <c r="Q65" i="136" s="1"/>
  <c r="Q67" i="136" s="1"/>
  <c r="Q70" i="136" s="1"/>
  <c r="Q72" i="136" s="1"/>
  <c r="Q83" i="136" s="1"/>
  <c r="P59" i="126"/>
  <c r="P63" i="126" s="1"/>
  <c r="P65" i="126" s="1"/>
  <c r="P67" i="126" s="1"/>
  <c r="P69" i="126" s="1"/>
  <c r="P68" i="126" s="1"/>
  <c r="P70" i="126" s="1"/>
  <c r="P72" i="126" s="1"/>
  <c r="P83" i="126" s="1"/>
  <c r="AF59" i="103"/>
  <c r="AF63" i="103" s="1"/>
  <c r="AF65" i="103" s="1"/>
  <c r="AF67" i="103" s="1"/>
  <c r="AF68" i="103" s="1"/>
  <c r="AF70" i="103" s="1"/>
  <c r="AF72" i="103" s="1"/>
  <c r="AF83" i="103" s="1"/>
  <c r="AF101" i="103" s="1"/>
  <c r="AG139" i="19" s="1"/>
  <c r="AG774" i="19" s="1"/>
  <c r="AD59" i="158"/>
  <c r="AD63" i="158" s="1"/>
  <c r="AD65" i="158" s="1"/>
  <c r="AD67" i="158" s="1"/>
  <c r="AD68" i="158" s="1"/>
  <c r="AD70" i="158" s="1"/>
  <c r="AD72" i="158" s="1"/>
  <c r="AD83" i="158" s="1"/>
  <c r="AD101" i="158" s="1"/>
  <c r="AI575" i="19" s="1"/>
  <c r="AI1210" i="19" s="1"/>
  <c r="AC59" i="105"/>
  <c r="AC63" i="105" s="1"/>
  <c r="AC65" i="105" s="1"/>
  <c r="AC67" i="105" s="1"/>
  <c r="AC69" i="105" s="1"/>
  <c r="AC68" i="105" s="1"/>
  <c r="AC70" i="105" s="1"/>
  <c r="AC72" i="105" s="1"/>
  <c r="AC83" i="105" s="1"/>
  <c r="AC101" i="105" s="1"/>
  <c r="AD187" i="19" s="1"/>
  <c r="AD822" i="19" s="1"/>
  <c r="AB59" i="154"/>
  <c r="AB63" i="154" s="1"/>
  <c r="AB65" i="154" s="1"/>
  <c r="AB67" i="154" s="1"/>
  <c r="AB69" i="154" s="1"/>
  <c r="AB68" i="154" s="1"/>
  <c r="AB70" i="154" s="1"/>
  <c r="AB72" i="154" s="1"/>
  <c r="AB83" i="154" s="1"/>
  <c r="AB101" i="154" s="1"/>
  <c r="AG543" i="19" s="1"/>
  <c r="AG1178" i="19" s="1"/>
  <c r="AC59" i="93"/>
  <c r="AC63" i="93" s="1"/>
  <c r="AC65" i="93" s="1"/>
  <c r="AC67" i="93" s="1"/>
  <c r="AC69" i="93" s="1"/>
  <c r="AC68" i="93" s="1"/>
  <c r="AC70" i="93" s="1"/>
  <c r="AC72" i="93" s="1"/>
  <c r="AC83" i="93" s="1"/>
  <c r="AC101" i="93" s="1"/>
  <c r="AC58" i="19" s="1"/>
  <c r="AC693" i="19" s="1"/>
  <c r="AG59" i="139"/>
  <c r="AG63" i="139" s="1"/>
  <c r="AG65" i="139" s="1"/>
  <c r="AG67" i="139" s="1"/>
  <c r="AG68" i="139" s="1"/>
  <c r="AG70" i="139" s="1"/>
  <c r="AG72" i="139" s="1"/>
  <c r="AG83" i="139" s="1"/>
  <c r="F59" i="128"/>
  <c r="F63" i="128" s="1"/>
  <c r="F65" i="128" s="1"/>
  <c r="F67" i="128" s="1"/>
  <c r="F69" i="128" s="1"/>
  <c r="F68" i="128" s="1"/>
  <c r="F70" i="128" s="1"/>
  <c r="F72" i="128" s="1"/>
  <c r="F83" i="128" s="1"/>
  <c r="Y59" i="161"/>
  <c r="Y63" i="161" s="1"/>
  <c r="Y65" i="161" s="1"/>
  <c r="Y67" i="161" s="1"/>
  <c r="Y70" i="161" s="1"/>
  <c r="Y72" i="161" s="1"/>
  <c r="Y83" i="161" s="1"/>
  <c r="Y59" i="106"/>
  <c r="Y63" i="106" s="1"/>
  <c r="Y65" i="106" s="1"/>
  <c r="Y67" i="106" s="1"/>
  <c r="Y69" i="106" s="1"/>
  <c r="Y68" i="106" s="1"/>
  <c r="Y70" i="106" s="1"/>
  <c r="Y72" i="106" s="1"/>
  <c r="Y83" i="106" s="1"/>
  <c r="Y101" i="106" s="1"/>
  <c r="Z203" i="19" s="1"/>
  <c r="Z838" i="19" s="1"/>
  <c r="Z59" i="145"/>
  <c r="Z63" i="145" s="1"/>
  <c r="Z65" i="145" s="1"/>
  <c r="Z67" i="145" s="1"/>
  <c r="Z70" i="145" s="1"/>
  <c r="Z72" i="145" s="1"/>
  <c r="Z83" i="145" s="1"/>
  <c r="AE59" i="104"/>
  <c r="AE63" i="104" s="1"/>
  <c r="AE65" i="104" s="1"/>
  <c r="AE67" i="104" s="1"/>
  <c r="AE68" i="104" s="1"/>
  <c r="AE70" i="104" s="1"/>
  <c r="AE72" i="104" s="1"/>
  <c r="AE83" i="104" s="1"/>
  <c r="AE101" i="104" s="1"/>
  <c r="AF155" i="19" s="1"/>
  <c r="AF790" i="19" s="1"/>
  <c r="R59" i="96"/>
  <c r="R63" i="96" s="1"/>
  <c r="R65" i="96" s="1"/>
  <c r="R67" i="96" s="1"/>
  <c r="R70" i="96" s="1"/>
  <c r="R72" i="96" s="1"/>
  <c r="R83" i="96" s="1"/>
  <c r="V59" i="97"/>
  <c r="V63" i="97" s="1"/>
  <c r="V65" i="97" s="1"/>
  <c r="V67" i="97" s="1"/>
  <c r="V69" i="97" s="1"/>
  <c r="V68" i="97" s="1"/>
  <c r="V70" i="97" s="1"/>
  <c r="V72" i="97" s="1"/>
  <c r="V83" i="97" s="1"/>
  <c r="V101" i="97" s="1"/>
  <c r="V90" i="19" s="1"/>
  <c r="V725" i="19" s="1"/>
  <c r="P59" i="143"/>
  <c r="P63" i="143" s="1"/>
  <c r="P65" i="143" s="1"/>
  <c r="P67" i="143" s="1"/>
  <c r="P69" i="143" s="1"/>
  <c r="P68" i="143" s="1"/>
  <c r="P70" i="143" s="1"/>
  <c r="P72" i="143" s="1"/>
  <c r="P83" i="143" s="1"/>
  <c r="O59" i="160"/>
  <c r="O63" i="160" s="1"/>
  <c r="O65" i="160" s="1"/>
  <c r="O67" i="160" s="1"/>
  <c r="O69" i="160" s="1"/>
  <c r="O68" i="160" s="1"/>
  <c r="O70" i="160" s="1"/>
  <c r="O72" i="160" s="1"/>
  <c r="O83" i="160" s="1"/>
  <c r="O101" i="160" s="1"/>
  <c r="T591" i="19" s="1"/>
  <c r="T1226" i="19" s="1"/>
  <c r="U59" i="124"/>
  <c r="U63" i="124" s="1"/>
  <c r="U65" i="124" s="1"/>
  <c r="U67" i="124" s="1"/>
  <c r="U70" i="124" s="1"/>
  <c r="U72" i="124" s="1"/>
  <c r="U83" i="124" s="1"/>
  <c r="AF59" i="94"/>
  <c r="AF63" i="94" s="1"/>
  <c r="AF65" i="94" s="1"/>
  <c r="AF67" i="94" s="1"/>
  <c r="AF68" i="94" s="1"/>
  <c r="AF70" i="94" s="1"/>
  <c r="AF72" i="94" s="1"/>
  <c r="AF83" i="94" s="1"/>
  <c r="Z59" i="134"/>
  <c r="Z63" i="134" s="1"/>
  <c r="Z65" i="134" s="1"/>
  <c r="Z67" i="134" s="1"/>
  <c r="Z70" i="134" s="1"/>
  <c r="Z72" i="134" s="1"/>
  <c r="Z83" i="134" s="1"/>
  <c r="AA59" i="110"/>
  <c r="AA63" i="110" s="1"/>
  <c r="AA65" i="110" s="1"/>
  <c r="AA67" i="110" s="1"/>
  <c r="AA69" i="110" s="1"/>
  <c r="AA68" i="110" s="1"/>
  <c r="AA70" i="110" s="1"/>
  <c r="AA72" i="110" s="1"/>
  <c r="AA83" i="110" s="1"/>
  <c r="AF59" i="119"/>
  <c r="AF63" i="119" s="1"/>
  <c r="AF65" i="119" s="1"/>
  <c r="AF67" i="119" s="1"/>
  <c r="AF68" i="119" s="1"/>
  <c r="AF70" i="119" s="1"/>
  <c r="AF72" i="119" s="1"/>
  <c r="AF83" i="119" s="1"/>
  <c r="AF101" i="119" s="1"/>
  <c r="O59" i="119"/>
  <c r="O63" i="119" s="1"/>
  <c r="O65" i="119" s="1"/>
  <c r="O67" i="119" s="1"/>
  <c r="O69" i="119" s="1"/>
  <c r="O68" i="119" s="1"/>
  <c r="O70" i="119" s="1"/>
  <c r="O72" i="119" s="1"/>
  <c r="O83" i="119" s="1"/>
  <c r="O101" i="119" s="1"/>
  <c r="U59" i="134"/>
  <c r="U63" i="134" s="1"/>
  <c r="U65" i="134" s="1"/>
  <c r="U67" i="134" s="1"/>
  <c r="U70" i="134" s="1"/>
  <c r="U72" i="134" s="1"/>
  <c r="U83" i="134" s="1"/>
  <c r="AG59" i="141"/>
  <c r="AG63" i="141" s="1"/>
  <c r="AG65" i="141" s="1"/>
  <c r="AG67" i="141" s="1"/>
  <c r="AG68" i="141" s="1"/>
  <c r="AG70" i="141" s="1"/>
  <c r="AG72" i="141" s="1"/>
  <c r="AG83" i="141" s="1"/>
  <c r="U59" i="138"/>
  <c r="U63" i="138" s="1"/>
  <c r="U65" i="138" s="1"/>
  <c r="U67" i="138" s="1"/>
  <c r="U69" i="138" s="1"/>
  <c r="U68" i="138" s="1"/>
  <c r="U70" i="138" s="1"/>
  <c r="U72" i="138" s="1"/>
  <c r="U83" i="138" s="1"/>
  <c r="U101" i="138" s="1"/>
  <c r="X413" i="19" s="1"/>
  <c r="X1048" i="19" s="1"/>
  <c r="AF59" i="89"/>
  <c r="AF63" i="89" s="1"/>
  <c r="O59" i="159"/>
  <c r="O63" i="159" s="1"/>
  <c r="O65" i="159" s="1"/>
  <c r="O67" i="159" s="1"/>
  <c r="O70" i="159" s="1"/>
  <c r="O72" i="159" s="1"/>
  <c r="O83" i="159" s="1"/>
  <c r="W59" i="118"/>
  <c r="W63" i="118" s="1"/>
  <c r="W65" i="118" s="1"/>
  <c r="W67" i="118" s="1"/>
  <c r="W69" i="118" s="1"/>
  <c r="W68" i="118" s="1"/>
  <c r="W70" i="118" s="1"/>
  <c r="W72" i="118" s="1"/>
  <c r="W83" i="118" s="1"/>
  <c r="V59" i="111"/>
  <c r="V63" i="111" s="1"/>
  <c r="V65" i="111" s="1"/>
  <c r="V67" i="111" s="1"/>
  <c r="V70" i="111" s="1"/>
  <c r="V72" i="111" s="1"/>
  <c r="V83" i="111" s="1"/>
  <c r="V59" i="113"/>
  <c r="V63" i="113" s="1"/>
  <c r="V65" i="113" s="1"/>
  <c r="V67" i="113" s="1"/>
  <c r="V70" i="113" s="1"/>
  <c r="V72" i="113" s="1"/>
  <c r="V83" i="113" s="1"/>
  <c r="H59" i="114"/>
  <c r="H63" i="114" s="1"/>
  <c r="H65" i="114" s="1"/>
  <c r="H67" i="114" s="1"/>
  <c r="H69" i="114" s="1"/>
  <c r="H68" i="114" s="1"/>
  <c r="H70" i="114" s="1"/>
  <c r="H72" i="114" s="1"/>
  <c r="H83" i="114" s="1"/>
  <c r="H101" i="114" s="1"/>
  <c r="I171" i="19" s="1"/>
  <c r="I806" i="19" s="1"/>
  <c r="AG59" i="98"/>
  <c r="AG63" i="98" s="1"/>
  <c r="AG65" i="98" s="1"/>
  <c r="AG67" i="98" s="1"/>
  <c r="AG70" i="98" s="1"/>
  <c r="AG72" i="98" s="1"/>
  <c r="AG83" i="98" s="1"/>
  <c r="P59" i="103"/>
  <c r="P63" i="103" s="1"/>
  <c r="P65" i="103" s="1"/>
  <c r="P67" i="103" s="1"/>
  <c r="P69" i="103" s="1"/>
  <c r="P68" i="103" s="1"/>
  <c r="P70" i="103" s="1"/>
  <c r="P72" i="103" s="1"/>
  <c r="P83" i="103" s="1"/>
  <c r="P101" i="103" s="1"/>
  <c r="Q139" i="19" s="1"/>
  <c r="Q774" i="19" s="1"/>
  <c r="Y59" i="146"/>
  <c r="Y63" i="146" s="1"/>
  <c r="Y65" i="146" s="1"/>
  <c r="Y67" i="146" s="1"/>
  <c r="Y69" i="146" s="1"/>
  <c r="Y68" i="146" s="1"/>
  <c r="Y70" i="146" s="1"/>
  <c r="Y72" i="146" s="1"/>
  <c r="Y83" i="146" s="1"/>
  <c r="Y101" i="146" s="1"/>
  <c r="AC478" i="19" s="1"/>
  <c r="AC1113" i="19" s="1"/>
  <c r="AB59" i="153"/>
  <c r="AB63" i="153" s="1"/>
  <c r="AB65" i="153" s="1"/>
  <c r="AB67" i="153" s="1"/>
  <c r="AB69" i="153" s="1"/>
  <c r="AB68" i="153" s="1"/>
  <c r="AB70" i="153" s="1"/>
  <c r="AB72" i="153" s="1"/>
  <c r="AB83" i="153" s="1"/>
  <c r="V59" i="107"/>
  <c r="V63" i="107" s="1"/>
  <c r="V65" i="107" s="1"/>
  <c r="V67" i="107" s="1"/>
  <c r="V70" i="107" s="1"/>
  <c r="V72" i="107" s="1"/>
  <c r="V83" i="107" s="1"/>
  <c r="E59" i="100"/>
  <c r="E63" i="100" s="1"/>
  <c r="E65" i="100" s="1"/>
  <c r="E67" i="100" s="1"/>
  <c r="E70" i="100" s="1"/>
  <c r="E72" i="100" s="1"/>
  <c r="E83" i="100" s="1"/>
  <c r="AH59" i="151"/>
  <c r="AH63" i="151" s="1"/>
  <c r="AH65" i="151" s="1"/>
  <c r="AH67" i="151" s="1"/>
  <c r="AH68" i="151" s="1"/>
  <c r="AH70" i="151" s="1"/>
  <c r="AH72" i="151" s="1"/>
  <c r="AH83" i="151" s="1"/>
  <c r="Y59" i="147"/>
  <c r="Y63" i="147" s="1"/>
  <c r="Y65" i="147" s="1"/>
  <c r="Y67" i="147" s="1"/>
  <c r="Y70" i="147" s="1"/>
  <c r="Y72" i="147" s="1"/>
  <c r="Y83" i="147" s="1"/>
  <c r="AF59" i="111"/>
  <c r="AF63" i="111" s="1"/>
  <c r="AF65" i="111" s="1"/>
  <c r="AF67" i="111" s="1"/>
  <c r="AF70" i="111" s="1"/>
  <c r="AF72" i="111" s="1"/>
  <c r="AF83" i="111" s="1"/>
  <c r="AD59" i="144"/>
  <c r="AD63" i="144" s="1"/>
  <c r="AD65" i="144" s="1"/>
  <c r="AD67" i="144" s="1"/>
  <c r="AD68" i="144" s="1"/>
  <c r="AD70" i="144" s="1"/>
  <c r="AD72" i="144" s="1"/>
  <c r="AD83" i="144" s="1"/>
  <c r="AD101" i="144" s="1"/>
  <c r="AH462" i="19" s="1"/>
  <c r="AH1097" i="19" s="1"/>
  <c r="V59" i="160"/>
  <c r="V63" i="160" s="1"/>
  <c r="V65" i="160" s="1"/>
  <c r="V67" i="160" s="1"/>
  <c r="V69" i="160" s="1"/>
  <c r="V68" i="160" s="1"/>
  <c r="V70" i="160" s="1"/>
  <c r="V72" i="160" s="1"/>
  <c r="V83" i="160" s="1"/>
  <c r="V101" i="160" s="1"/>
  <c r="AA591" i="19" s="1"/>
  <c r="AA1226" i="19" s="1"/>
  <c r="R59" i="126"/>
  <c r="R63" i="126" s="1"/>
  <c r="R65" i="126" s="1"/>
  <c r="R67" i="126" s="1"/>
  <c r="R69" i="126" s="1"/>
  <c r="R68" i="126" s="1"/>
  <c r="R70" i="126" s="1"/>
  <c r="R72" i="126" s="1"/>
  <c r="R83" i="126" s="1"/>
  <c r="O59" i="151"/>
  <c r="O63" i="151" s="1"/>
  <c r="O65" i="151" s="1"/>
  <c r="O67" i="151" s="1"/>
  <c r="O69" i="151" s="1"/>
  <c r="O68" i="151" s="1"/>
  <c r="O70" i="151" s="1"/>
  <c r="O72" i="151" s="1"/>
  <c r="O83" i="151" s="1"/>
  <c r="X59" i="144"/>
  <c r="X63" i="144" s="1"/>
  <c r="X65" i="144" s="1"/>
  <c r="X67" i="144" s="1"/>
  <c r="X69" i="144" s="1"/>
  <c r="X68" i="144" s="1"/>
  <c r="X70" i="144" s="1"/>
  <c r="X72" i="144" s="1"/>
  <c r="X83" i="144" s="1"/>
  <c r="X101" i="144" s="1"/>
  <c r="AB462" i="19" s="1"/>
  <c r="AB1097" i="19" s="1"/>
  <c r="AC59" i="141"/>
  <c r="AC63" i="141" s="1"/>
  <c r="AC65" i="141" s="1"/>
  <c r="AC67" i="141" s="1"/>
  <c r="AC69" i="141" s="1"/>
  <c r="AC68" i="141" s="1"/>
  <c r="AC70" i="141" s="1"/>
  <c r="AC72" i="141" s="1"/>
  <c r="AC83" i="141" s="1"/>
  <c r="AB59" i="127"/>
  <c r="AB63" i="127" s="1"/>
  <c r="AB65" i="127" s="1"/>
  <c r="AB67" i="127" s="1"/>
  <c r="AB69" i="127" s="1"/>
  <c r="AB68" i="127" s="1"/>
  <c r="AB70" i="127" s="1"/>
  <c r="AB72" i="127" s="1"/>
  <c r="AB83" i="127" s="1"/>
  <c r="AB101" i="127" s="1"/>
  <c r="AE333" i="19" s="1"/>
  <c r="AE968" i="19" s="1"/>
  <c r="AC59" i="155"/>
  <c r="AC63" i="155" s="1"/>
  <c r="AC65" i="155" s="1"/>
  <c r="AC67" i="155" s="1"/>
  <c r="AC69" i="155" s="1"/>
  <c r="AC68" i="155" s="1"/>
  <c r="AC70" i="155" s="1"/>
  <c r="AC72" i="155" s="1"/>
  <c r="AC83" i="155" s="1"/>
  <c r="E59" i="151"/>
  <c r="E63" i="151" s="1"/>
  <c r="E65" i="151" s="1"/>
  <c r="E67" i="151" s="1"/>
  <c r="E69" i="151" s="1"/>
  <c r="E68" i="151" s="1"/>
  <c r="E70" i="151" s="1"/>
  <c r="E72" i="151" s="1"/>
  <c r="E83" i="151" s="1"/>
  <c r="AH59" i="112"/>
  <c r="AH63" i="112" s="1"/>
  <c r="AH65" i="112" s="1"/>
  <c r="AH67" i="112" s="1"/>
  <c r="AH68" i="112" s="1"/>
  <c r="AH70" i="112" s="1"/>
  <c r="AH72" i="112" s="1"/>
  <c r="AH83" i="112" s="1"/>
  <c r="AC59" i="159"/>
  <c r="AC63" i="159" s="1"/>
  <c r="AC65" i="159" s="1"/>
  <c r="AC67" i="159" s="1"/>
  <c r="AC70" i="159" s="1"/>
  <c r="AC72" i="159" s="1"/>
  <c r="AC83" i="159" s="1"/>
  <c r="AC59" i="133"/>
  <c r="AC63" i="133" s="1"/>
  <c r="AC65" i="133" s="1"/>
  <c r="AC67" i="133" s="1"/>
  <c r="AC69" i="133" s="1"/>
  <c r="AC68" i="133" s="1"/>
  <c r="AC70" i="133" s="1"/>
  <c r="AC72" i="133" s="1"/>
  <c r="AC83" i="133" s="1"/>
  <c r="AC101" i="133" s="1"/>
  <c r="AF381" i="19" s="1"/>
  <c r="AF1016" i="19" s="1"/>
  <c r="AB59" i="139"/>
  <c r="AB63" i="139" s="1"/>
  <c r="AB65" i="139" s="1"/>
  <c r="AB67" i="139" s="1"/>
  <c r="AB69" i="139" s="1"/>
  <c r="AB68" i="139" s="1"/>
  <c r="AB70" i="139" s="1"/>
  <c r="AB72" i="139" s="1"/>
  <c r="AB83" i="139" s="1"/>
  <c r="E59" i="101"/>
  <c r="E63" i="101" s="1"/>
  <c r="E65" i="101" s="1"/>
  <c r="E67" i="101" s="1"/>
  <c r="E69" i="101" s="1"/>
  <c r="E68" i="101" s="1"/>
  <c r="E70" i="101" s="1"/>
  <c r="E72" i="101" s="1"/>
  <c r="E83" i="101" s="1"/>
  <c r="AH59" i="99"/>
  <c r="AH63" i="99" s="1"/>
  <c r="AH65" i="99" s="1"/>
  <c r="AH67" i="99" s="1"/>
  <c r="AH68" i="99" s="1"/>
  <c r="AH70" i="99" s="1"/>
  <c r="AH72" i="99" s="1"/>
  <c r="AH83" i="99" s="1"/>
  <c r="AH101" i="99" s="1"/>
  <c r="AH106" i="19" s="1"/>
  <c r="AH741" i="19" s="1"/>
  <c r="Y59" i="118"/>
  <c r="Y63" i="118" s="1"/>
  <c r="Y65" i="118" s="1"/>
  <c r="Y67" i="118" s="1"/>
  <c r="Y69" i="118" s="1"/>
  <c r="Y68" i="118" s="1"/>
  <c r="Y70" i="118" s="1"/>
  <c r="Y72" i="118" s="1"/>
  <c r="Y83" i="118" s="1"/>
  <c r="X59" i="95"/>
  <c r="X63" i="95" s="1"/>
  <c r="X65" i="95" s="1"/>
  <c r="X67" i="95" s="1"/>
  <c r="X69" i="95" s="1"/>
  <c r="X68" i="95" s="1"/>
  <c r="X70" i="95" s="1"/>
  <c r="X72" i="95" s="1"/>
  <c r="X83" i="95" s="1"/>
  <c r="X101" i="95" s="1"/>
  <c r="X74" i="19" s="1"/>
  <c r="X709" i="19" s="1"/>
  <c r="E59" i="110"/>
  <c r="E63" i="110" s="1"/>
  <c r="E65" i="110" s="1"/>
  <c r="E67" i="110" s="1"/>
  <c r="E69" i="110" s="1"/>
  <c r="E68" i="110" s="1"/>
  <c r="E70" i="110" s="1"/>
  <c r="E72" i="110" s="1"/>
  <c r="E83" i="110" s="1"/>
  <c r="O59" i="109"/>
  <c r="O63" i="109" s="1"/>
  <c r="O65" i="109" s="1"/>
  <c r="O67" i="109" s="1"/>
  <c r="O69" i="109" s="1"/>
  <c r="O68" i="109" s="1"/>
  <c r="O70" i="109" s="1"/>
  <c r="O72" i="109" s="1"/>
  <c r="O83" i="109" s="1"/>
  <c r="S59" i="157"/>
  <c r="S63" i="157" s="1"/>
  <c r="S65" i="157" s="1"/>
  <c r="S67" i="157" s="1"/>
  <c r="S70" i="157" s="1"/>
  <c r="S72" i="157" s="1"/>
  <c r="S83" i="157" s="1"/>
  <c r="R59" i="139"/>
  <c r="R63" i="139" s="1"/>
  <c r="R65" i="139" s="1"/>
  <c r="R67" i="139" s="1"/>
  <c r="R69" i="139" s="1"/>
  <c r="R68" i="139" s="1"/>
  <c r="R70" i="139" s="1"/>
  <c r="R72" i="139" s="1"/>
  <c r="R83" i="139" s="1"/>
  <c r="U59" i="135"/>
  <c r="U63" i="135" s="1"/>
  <c r="U65" i="135" s="1"/>
  <c r="U67" i="135" s="1"/>
  <c r="U69" i="135" s="1"/>
  <c r="U68" i="135" s="1"/>
  <c r="U70" i="135" s="1"/>
  <c r="U72" i="135" s="1"/>
  <c r="U83" i="135" s="1"/>
  <c r="U101" i="135" s="1"/>
  <c r="X397" i="19" s="1"/>
  <c r="X1032" i="19" s="1"/>
  <c r="AC59" i="139"/>
  <c r="AC63" i="139" s="1"/>
  <c r="AC65" i="139" s="1"/>
  <c r="AC67" i="139" s="1"/>
  <c r="AC69" i="139" s="1"/>
  <c r="AC68" i="139" s="1"/>
  <c r="AC70" i="139" s="1"/>
  <c r="AC72" i="139" s="1"/>
  <c r="AC83" i="139" s="1"/>
  <c r="V59" i="147"/>
  <c r="V63" i="147" s="1"/>
  <c r="V65" i="147" s="1"/>
  <c r="V67" i="147" s="1"/>
  <c r="V70" i="147" s="1"/>
  <c r="V72" i="147" s="1"/>
  <c r="V83" i="147" s="1"/>
  <c r="V59" i="143"/>
  <c r="V63" i="143" s="1"/>
  <c r="V65" i="143" s="1"/>
  <c r="V67" i="143" s="1"/>
  <c r="V69" i="143" s="1"/>
  <c r="V68" i="143" s="1"/>
  <c r="V70" i="143" s="1"/>
  <c r="V72" i="143" s="1"/>
  <c r="V83" i="143" s="1"/>
  <c r="V59" i="141"/>
  <c r="V63" i="141" s="1"/>
  <c r="V65" i="141" s="1"/>
  <c r="V67" i="141" s="1"/>
  <c r="V69" i="141" s="1"/>
  <c r="V68" i="141" s="1"/>
  <c r="V70" i="141" s="1"/>
  <c r="V72" i="141" s="1"/>
  <c r="V83" i="141" s="1"/>
  <c r="O59" i="124"/>
  <c r="O63" i="124" s="1"/>
  <c r="O65" i="124" s="1"/>
  <c r="O67" i="124" s="1"/>
  <c r="O70" i="124" s="1"/>
  <c r="O72" i="124" s="1"/>
  <c r="O83" i="124" s="1"/>
  <c r="P59" i="162"/>
  <c r="P63" i="162" s="1"/>
  <c r="P65" i="162" s="1"/>
  <c r="P67" i="162" s="1"/>
  <c r="P69" i="162" s="1"/>
  <c r="P68" i="162" s="1"/>
  <c r="P70" i="162" s="1"/>
  <c r="P72" i="162" s="1"/>
  <c r="P83" i="162" s="1"/>
  <c r="P101" i="162" s="1"/>
  <c r="U607" i="19" s="1"/>
  <c r="U1242" i="19" s="1"/>
  <c r="S59" i="123"/>
  <c r="S63" i="123" s="1"/>
  <c r="S65" i="123" s="1"/>
  <c r="S67" i="123" s="1"/>
  <c r="S69" i="123" s="1"/>
  <c r="S68" i="123" s="1"/>
  <c r="S70" i="123" s="1"/>
  <c r="S72" i="123" s="1"/>
  <c r="S83" i="123" s="1"/>
  <c r="S101" i="123" s="1"/>
  <c r="R59" i="103"/>
  <c r="R63" i="103" s="1"/>
  <c r="R65" i="103" s="1"/>
  <c r="R67" i="103" s="1"/>
  <c r="R69" i="103" s="1"/>
  <c r="R68" i="103" s="1"/>
  <c r="R70" i="103" s="1"/>
  <c r="R72" i="103" s="1"/>
  <c r="R83" i="103" s="1"/>
  <c r="R101" i="103" s="1"/>
  <c r="S139" i="19" s="1"/>
  <c r="S774" i="19" s="1"/>
  <c r="R59" i="159"/>
  <c r="R63" i="159" s="1"/>
  <c r="R65" i="159" s="1"/>
  <c r="R67" i="159" s="1"/>
  <c r="R70" i="159" s="1"/>
  <c r="R72" i="159" s="1"/>
  <c r="R83" i="159" s="1"/>
  <c r="AE59" i="143"/>
  <c r="AE63" i="143" s="1"/>
  <c r="AE65" i="143" s="1"/>
  <c r="AE67" i="143" s="1"/>
  <c r="AE68" i="143" s="1"/>
  <c r="AE70" i="143" s="1"/>
  <c r="AE72" i="143" s="1"/>
  <c r="AE83" i="143" s="1"/>
  <c r="AC59" i="95"/>
  <c r="AC63" i="95" s="1"/>
  <c r="AC65" i="95" s="1"/>
  <c r="AC67" i="95" s="1"/>
  <c r="AC69" i="95" s="1"/>
  <c r="AC68" i="95" s="1"/>
  <c r="AC70" i="95" s="1"/>
  <c r="AC72" i="95" s="1"/>
  <c r="AC83" i="95" s="1"/>
  <c r="AC101" i="95" s="1"/>
  <c r="AC74" i="19" s="1"/>
  <c r="AC709" i="19" s="1"/>
  <c r="AB59" i="107"/>
  <c r="AB63" i="107" s="1"/>
  <c r="AB65" i="107" s="1"/>
  <c r="AB67" i="107" s="1"/>
  <c r="AB70" i="107" s="1"/>
  <c r="AB72" i="107" s="1"/>
  <c r="AB83" i="107" s="1"/>
  <c r="AE59" i="110"/>
  <c r="AE63" i="110" s="1"/>
  <c r="AE65" i="110" s="1"/>
  <c r="AE67" i="110" s="1"/>
  <c r="AE68" i="110" s="1"/>
  <c r="AE70" i="110" s="1"/>
  <c r="AE72" i="110" s="1"/>
  <c r="AE83" i="110" s="1"/>
  <c r="AH59" i="133"/>
  <c r="AH63" i="133" s="1"/>
  <c r="AH65" i="133" s="1"/>
  <c r="AH67" i="133" s="1"/>
  <c r="AH68" i="133" s="1"/>
  <c r="AH70" i="133" s="1"/>
  <c r="AH72" i="133" s="1"/>
  <c r="AH83" i="133" s="1"/>
  <c r="AH101" i="133" s="1"/>
  <c r="AK381" i="19" s="1"/>
  <c r="AK1016" i="19" s="1"/>
  <c r="F59" i="108"/>
  <c r="F63" i="108" s="1"/>
  <c r="F65" i="108" s="1"/>
  <c r="F67" i="108" s="1"/>
  <c r="F69" i="108" s="1"/>
  <c r="F68" i="108" s="1"/>
  <c r="F70" i="108" s="1"/>
  <c r="F72" i="108" s="1"/>
  <c r="F83" i="108" s="1"/>
  <c r="F101" i="108" s="1"/>
  <c r="G219" i="19" s="1"/>
  <c r="G854" i="19" s="1"/>
  <c r="W59" i="153"/>
  <c r="W63" i="153" s="1"/>
  <c r="W65" i="153" s="1"/>
  <c r="W67" i="153" s="1"/>
  <c r="W69" i="153" s="1"/>
  <c r="W68" i="153" s="1"/>
  <c r="W70" i="153" s="1"/>
  <c r="W72" i="153" s="1"/>
  <c r="W83" i="153" s="1"/>
  <c r="AC59" i="135"/>
  <c r="AC63" i="135" s="1"/>
  <c r="AC65" i="135" s="1"/>
  <c r="AC67" i="135" s="1"/>
  <c r="AC69" i="135" s="1"/>
  <c r="AC68" i="135" s="1"/>
  <c r="AC70" i="135" s="1"/>
  <c r="AC72" i="135" s="1"/>
  <c r="AC83" i="135" s="1"/>
  <c r="AC101" i="135" s="1"/>
  <c r="AF397" i="19" s="1"/>
  <c r="AF1032" i="19" s="1"/>
  <c r="S59" i="119"/>
  <c r="S63" i="119" s="1"/>
  <c r="S65" i="119" s="1"/>
  <c r="S67" i="119" s="1"/>
  <c r="S69" i="119" s="1"/>
  <c r="S68" i="119" s="1"/>
  <c r="S70" i="119" s="1"/>
  <c r="S72" i="119" s="1"/>
  <c r="S83" i="119" s="1"/>
  <c r="S101" i="119" s="1"/>
  <c r="S59" i="108"/>
  <c r="S63" i="108" s="1"/>
  <c r="S65" i="108" s="1"/>
  <c r="S67" i="108" s="1"/>
  <c r="S69" i="108" s="1"/>
  <c r="S68" i="108" s="1"/>
  <c r="S70" i="108" s="1"/>
  <c r="S72" i="108" s="1"/>
  <c r="S83" i="108" s="1"/>
  <c r="S101" i="108" s="1"/>
  <c r="T219" i="19" s="1"/>
  <c r="T854" i="19" s="1"/>
  <c r="S59" i="109"/>
  <c r="S63" i="109" s="1"/>
  <c r="S65" i="109" s="1"/>
  <c r="S67" i="109" s="1"/>
  <c r="S69" i="109" s="1"/>
  <c r="S68" i="109" s="1"/>
  <c r="S70" i="109" s="1"/>
  <c r="S72" i="109" s="1"/>
  <c r="S83" i="109" s="1"/>
  <c r="H59" i="100"/>
  <c r="H63" i="100" s="1"/>
  <c r="H65" i="100" s="1"/>
  <c r="H67" i="100" s="1"/>
  <c r="H70" i="100" s="1"/>
  <c r="H72" i="100" s="1"/>
  <c r="H83" i="100" s="1"/>
  <c r="AF59" i="138"/>
  <c r="AF63" i="138" s="1"/>
  <c r="AF65" i="138" s="1"/>
  <c r="AF67" i="138" s="1"/>
  <c r="AF68" i="138" s="1"/>
  <c r="AF70" i="138" s="1"/>
  <c r="AF72" i="138" s="1"/>
  <c r="AF83" i="138" s="1"/>
  <c r="AF101" i="138" s="1"/>
  <c r="AI413" i="19" s="1"/>
  <c r="AI1048" i="19" s="1"/>
  <c r="U59" i="142"/>
  <c r="U63" i="142" s="1"/>
  <c r="U65" i="142" s="1"/>
  <c r="U67" i="142" s="1"/>
  <c r="U69" i="142" s="1"/>
  <c r="U68" i="142" s="1"/>
  <c r="U70" i="142" s="1"/>
  <c r="U72" i="142" s="1"/>
  <c r="U83" i="142" s="1"/>
  <c r="U101" i="142" s="1"/>
  <c r="Y446" i="19" s="1"/>
  <c r="Y1081" i="19" s="1"/>
  <c r="T59" i="138"/>
  <c r="T63" i="138" s="1"/>
  <c r="T65" i="138" s="1"/>
  <c r="T67" i="138" s="1"/>
  <c r="T69" i="138" s="1"/>
  <c r="T68" i="138" s="1"/>
  <c r="T70" i="138" s="1"/>
  <c r="T72" i="138" s="1"/>
  <c r="T83" i="138" s="1"/>
  <c r="T101" i="138" s="1"/>
  <c r="W413" i="19" s="1"/>
  <c r="W1048" i="19" s="1"/>
  <c r="T59" i="135"/>
  <c r="T63" i="135" s="1"/>
  <c r="T65" i="135" s="1"/>
  <c r="T67" i="135" s="1"/>
  <c r="T69" i="135" s="1"/>
  <c r="T68" i="135" s="1"/>
  <c r="T70" i="135" s="1"/>
  <c r="T72" i="135" s="1"/>
  <c r="T83" i="135" s="1"/>
  <c r="T101" i="135" s="1"/>
  <c r="W397" i="19" s="1"/>
  <c r="W1032" i="19" s="1"/>
  <c r="AF59" i="114"/>
  <c r="AF63" i="114" s="1"/>
  <c r="AF65" i="114" s="1"/>
  <c r="AF67" i="114" s="1"/>
  <c r="AF68" i="114" s="1"/>
  <c r="AF70" i="114" s="1"/>
  <c r="AF72" i="114" s="1"/>
  <c r="AF83" i="114" s="1"/>
  <c r="AF101" i="114" s="1"/>
  <c r="AG171" i="19" s="1"/>
  <c r="AG806" i="19" s="1"/>
  <c r="F59" i="130"/>
  <c r="F63" i="130" s="1"/>
  <c r="F65" i="130" s="1"/>
  <c r="F67" i="130" s="1"/>
  <c r="F69" i="130" s="1"/>
  <c r="F68" i="130" s="1"/>
  <c r="F70" i="130" s="1"/>
  <c r="F72" i="130" s="1"/>
  <c r="F83" i="130" s="1"/>
  <c r="W59" i="107"/>
  <c r="W63" i="107" s="1"/>
  <c r="W65" i="107" s="1"/>
  <c r="W67" i="107" s="1"/>
  <c r="W70" i="107" s="1"/>
  <c r="W72" i="107" s="1"/>
  <c r="W83" i="107" s="1"/>
  <c r="W59" i="104"/>
  <c r="W63" i="104" s="1"/>
  <c r="W65" i="104" s="1"/>
  <c r="W67" i="104" s="1"/>
  <c r="W69" i="104" s="1"/>
  <c r="W68" i="104" s="1"/>
  <c r="W70" i="104" s="1"/>
  <c r="W72" i="104" s="1"/>
  <c r="W83" i="104" s="1"/>
  <c r="W101" i="104" s="1"/>
  <c r="X155" i="19" s="1"/>
  <c r="X790" i="19" s="1"/>
  <c r="V59" i="115"/>
  <c r="V63" i="115" s="1"/>
  <c r="V65" i="115" s="1"/>
  <c r="V67" i="115" s="1"/>
  <c r="V69" i="115" s="1"/>
  <c r="V68" i="115" s="1"/>
  <c r="V70" i="115" s="1"/>
  <c r="V72" i="115" s="1"/>
  <c r="V83" i="115" s="1"/>
  <c r="V101" i="115" s="1"/>
  <c r="X300" i="19" s="1"/>
  <c r="X935" i="19" s="1"/>
  <c r="AF59" i="153"/>
  <c r="AF63" i="153" s="1"/>
  <c r="AF65" i="153" s="1"/>
  <c r="AF67" i="153" s="1"/>
  <c r="H59" i="93"/>
  <c r="H63" i="93" s="1"/>
  <c r="H65" i="93" s="1"/>
  <c r="H67" i="93" s="1"/>
  <c r="H69" i="93" s="1"/>
  <c r="H68" i="93" s="1"/>
  <c r="H70" i="93" s="1"/>
  <c r="H72" i="93" s="1"/>
  <c r="H83" i="93" s="1"/>
  <c r="H101" i="93" s="1"/>
  <c r="H58" i="19" s="1"/>
  <c r="H693" i="19" s="1"/>
  <c r="Y59" i="101"/>
  <c r="Y63" i="101" s="1"/>
  <c r="Y65" i="101" s="1"/>
  <c r="Y67" i="101" s="1"/>
  <c r="Y69" i="101" s="1"/>
  <c r="Y68" i="101" s="1"/>
  <c r="Y70" i="101" s="1"/>
  <c r="Y72" i="101" s="1"/>
  <c r="Y83" i="101" s="1"/>
  <c r="Y101" i="101" s="1"/>
  <c r="Y122" i="19" s="1"/>
  <c r="Y757" i="19" s="1"/>
  <c r="Z59" i="146"/>
  <c r="Z63" i="146" s="1"/>
  <c r="Z65" i="146" s="1"/>
  <c r="Z67" i="146" s="1"/>
  <c r="Z69" i="146" s="1"/>
  <c r="Z68" i="146" s="1"/>
  <c r="Z70" i="146" s="1"/>
  <c r="Z72" i="146" s="1"/>
  <c r="Z83" i="146" s="1"/>
  <c r="Z101" i="146" s="1"/>
  <c r="AD478" i="19" s="1"/>
  <c r="AD1113" i="19" s="1"/>
  <c r="Z59" i="162"/>
  <c r="Z63" i="162" s="1"/>
  <c r="Z65" i="162" s="1"/>
  <c r="Z67" i="162" s="1"/>
  <c r="Z69" i="162" s="1"/>
  <c r="Z68" i="162" s="1"/>
  <c r="Z70" i="162" s="1"/>
  <c r="Z72" i="162" s="1"/>
  <c r="Z83" i="162" s="1"/>
  <c r="Z101" i="162" s="1"/>
  <c r="AE607" i="19" s="1"/>
  <c r="AE1242" i="19" s="1"/>
  <c r="AB59" i="125"/>
  <c r="AB63" i="125" s="1"/>
  <c r="AB65" i="125" s="1"/>
  <c r="AB67" i="125" s="1"/>
  <c r="AB69" i="125" s="1"/>
  <c r="AB68" i="125" s="1"/>
  <c r="AB70" i="125" s="1"/>
  <c r="AB72" i="125" s="1"/>
  <c r="AB83" i="125" s="1"/>
  <c r="AB101" i="125" s="1"/>
  <c r="AD316" i="19" s="1"/>
  <c r="AD951" i="19" s="1"/>
  <c r="W59" i="154"/>
  <c r="W63" i="154" s="1"/>
  <c r="W65" i="154" s="1"/>
  <c r="W67" i="154" s="1"/>
  <c r="W69" i="154" s="1"/>
  <c r="W68" i="154" s="1"/>
  <c r="W70" i="154" s="1"/>
  <c r="W72" i="154" s="1"/>
  <c r="W83" i="154" s="1"/>
  <c r="W101" i="154" s="1"/>
  <c r="AB543" i="19" s="1"/>
  <c r="AB1178" i="19" s="1"/>
  <c r="E59" i="105"/>
  <c r="E63" i="105" s="1"/>
  <c r="E65" i="105" s="1"/>
  <c r="E67" i="105" s="1"/>
  <c r="E69" i="105" s="1"/>
  <c r="E68" i="105" s="1"/>
  <c r="E70" i="105" s="1"/>
  <c r="E72" i="105" s="1"/>
  <c r="E83" i="105" s="1"/>
  <c r="U59" i="99"/>
  <c r="U63" i="99" s="1"/>
  <c r="U65" i="99" s="1"/>
  <c r="U67" i="99" s="1"/>
  <c r="U69" i="99" s="1"/>
  <c r="U68" i="99" s="1"/>
  <c r="U70" i="99" s="1"/>
  <c r="U72" i="99" s="1"/>
  <c r="U83" i="99" s="1"/>
  <c r="U101" i="99" s="1"/>
  <c r="U106" i="19" s="1"/>
  <c r="U741" i="19" s="1"/>
  <c r="AB59" i="108"/>
  <c r="AB63" i="108" s="1"/>
  <c r="AB65" i="108" s="1"/>
  <c r="AB67" i="108" s="1"/>
  <c r="AB69" i="108" s="1"/>
  <c r="AB68" i="108" s="1"/>
  <c r="AB70" i="108" s="1"/>
  <c r="AB72" i="108" s="1"/>
  <c r="AB83" i="108" s="1"/>
  <c r="AB101" i="108" s="1"/>
  <c r="AC219" i="19" s="1"/>
  <c r="AC854" i="19" s="1"/>
  <c r="AG59" i="131"/>
  <c r="AG63" i="131" s="1"/>
  <c r="AG65" i="131" s="1"/>
  <c r="AG67" i="131" s="1"/>
  <c r="AG68" i="131" s="1"/>
  <c r="AG70" i="131" s="1"/>
  <c r="AG72" i="131" s="1"/>
  <c r="AG83" i="131" s="1"/>
  <c r="AG101" i="131" s="1"/>
  <c r="AJ365" i="19" s="1"/>
  <c r="AJ1000" i="19" s="1"/>
  <c r="Q59" i="149"/>
  <c r="Q63" i="149" s="1"/>
  <c r="Q65" i="149" s="1"/>
  <c r="Q67" i="149" s="1"/>
  <c r="Q70" i="149" s="1"/>
  <c r="Q72" i="149" s="1"/>
  <c r="Q83" i="149" s="1"/>
  <c r="F59" i="109"/>
  <c r="F63" i="109" s="1"/>
  <c r="F65" i="109" s="1"/>
  <c r="F67" i="109" s="1"/>
  <c r="F69" i="109" s="1"/>
  <c r="F68" i="109" s="1"/>
  <c r="F70" i="109" s="1"/>
  <c r="F72" i="109" s="1"/>
  <c r="F83" i="109" s="1"/>
  <c r="U59" i="122"/>
  <c r="U63" i="122" s="1"/>
  <c r="U65" i="122" s="1"/>
  <c r="U67" i="122" s="1"/>
  <c r="U70" i="122" s="1"/>
  <c r="U72" i="122" s="1"/>
  <c r="U83" i="122" s="1"/>
  <c r="AA59" i="153"/>
  <c r="AA63" i="153" s="1"/>
  <c r="AA65" i="153" s="1"/>
  <c r="AA67" i="153" s="1"/>
  <c r="AA69" i="153" s="1"/>
  <c r="AA68" i="153" s="1"/>
  <c r="AA70" i="153" s="1"/>
  <c r="AA72" i="153" s="1"/>
  <c r="AA83" i="153" s="1"/>
  <c r="AD59" i="134"/>
  <c r="AD63" i="134" s="1"/>
  <c r="AD65" i="134" s="1"/>
  <c r="AD67" i="134" s="1"/>
  <c r="AD70" i="134" s="1"/>
  <c r="AD72" i="134" s="1"/>
  <c r="AD83" i="134" s="1"/>
  <c r="T59" i="144"/>
  <c r="T63" i="144" s="1"/>
  <c r="T65" i="144" s="1"/>
  <c r="T67" i="144" s="1"/>
  <c r="T69" i="144" s="1"/>
  <c r="T68" i="144" s="1"/>
  <c r="T70" i="144" s="1"/>
  <c r="T72" i="144" s="1"/>
  <c r="T83" i="144" s="1"/>
  <c r="T101" i="144" s="1"/>
  <c r="X462" i="19" s="1"/>
  <c r="X1097" i="19" s="1"/>
  <c r="AB59" i="129"/>
  <c r="AB63" i="129" s="1"/>
  <c r="AB65" i="129" s="1"/>
  <c r="AB67" i="129" s="1"/>
  <c r="AB69" i="129" s="1"/>
  <c r="AB68" i="129" s="1"/>
  <c r="AB70" i="129" s="1"/>
  <c r="AB72" i="129" s="1"/>
  <c r="AB83" i="129" s="1"/>
  <c r="AB101" i="129" s="1"/>
  <c r="AE349" i="19" s="1"/>
  <c r="AE984" i="19" s="1"/>
  <c r="T59" i="128"/>
  <c r="T63" i="128" s="1"/>
  <c r="T65" i="128" s="1"/>
  <c r="T67" i="128" s="1"/>
  <c r="T69" i="128" s="1"/>
  <c r="T68" i="128" s="1"/>
  <c r="T70" i="128" s="1"/>
  <c r="T72" i="128" s="1"/>
  <c r="T83" i="128" s="1"/>
  <c r="E59" i="98"/>
  <c r="E63" i="98" s="1"/>
  <c r="E65" i="98" s="1"/>
  <c r="E67" i="98" s="1"/>
  <c r="E70" i="98" s="1"/>
  <c r="E72" i="98" s="1"/>
  <c r="E83" i="98" s="1"/>
  <c r="R59" i="97"/>
  <c r="R63" i="97" s="1"/>
  <c r="R65" i="97" s="1"/>
  <c r="R67" i="97" s="1"/>
  <c r="R69" i="97" s="1"/>
  <c r="R68" i="97" s="1"/>
  <c r="R70" i="97" s="1"/>
  <c r="R72" i="97" s="1"/>
  <c r="R83" i="97" s="1"/>
  <c r="R101" i="97" s="1"/>
  <c r="R90" i="19" s="1"/>
  <c r="R725" i="19" s="1"/>
  <c r="R59" i="118"/>
  <c r="R63" i="118" s="1"/>
  <c r="R65" i="118" s="1"/>
  <c r="R67" i="118" s="1"/>
  <c r="R69" i="118" s="1"/>
  <c r="R68" i="118" s="1"/>
  <c r="R70" i="118" s="1"/>
  <c r="R72" i="118" s="1"/>
  <c r="R83" i="118" s="1"/>
  <c r="S59" i="98"/>
  <c r="S63" i="98" s="1"/>
  <c r="S65" i="98" s="1"/>
  <c r="S67" i="98" s="1"/>
  <c r="S70" i="98" s="1"/>
  <c r="S72" i="98" s="1"/>
  <c r="S83" i="98" s="1"/>
  <c r="P59" i="138"/>
  <c r="P63" i="138" s="1"/>
  <c r="P65" i="138" s="1"/>
  <c r="P67" i="138" s="1"/>
  <c r="P69" i="138" s="1"/>
  <c r="P68" i="138" s="1"/>
  <c r="P70" i="138" s="1"/>
  <c r="P72" i="138" s="1"/>
  <c r="P83" i="138" s="1"/>
  <c r="P101" i="138" s="1"/>
  <c r="S413" i="19" s="1"/>
  <c r="S1048" i="19" s="1"/>
  <c r="AC59" i="160"/>
  <c r="AC63" i="160" s="1"/>
  <c r="AC65" i="160" s="1"/>
  <c r="AC67" i="160" s="1"/>
  <c r="AC69" i="160" s="1"/>
  <c r="AC68" i="160" s="1"/>
  <c r="AC70" i="160" s="1"/>
  <c r="AC72" i="160" s="1"/>
  <c r="AC83" i="160" s="1"/>
  <c r="AC101" i="160" s="1"/>
  <c r="AH591" i="19" s="1"/>
  <c r="AH1226" i="19" s="1"/>
  <c r="AB59" i="163"/>
  <c r="AB63" i="163" s="1"/>
  <c r="AB65" i="163" s="1"/>
  <c r="AB67" i="163" s="1"/>
  <c r="AB69" i="163" s="1"/>
  <c r="AB68" i="163" s="1"/>
  <c r="AB70" i="163" s="1"/>
  <c r="AB72" i="163" s="1"/>
  <c r="AB83" i="163" s="1"/>
  <c r="AB59" i="135"/>
  <c r="AB63" i="135" s="1"/>
  <c r="AB65" i="135" s="1"/>
  <c r="AB67" i="135" s="1"/>
  <c r="AB69" i="135" s="1"/>
  <c r="AB68" i="135" s="1"/>
  <c r="AB70" i="135" s="1"/>
  <c r="AB72" i="135" s="1"/>
  <c r="AB83" i="135" s="1"/>
  <c r="AB101" i="135" s="1"/>
  <c r="AE397" i="19" s="1"/>
  <c r="AE1032" i="19" s="1"/>
  <c r="AG59" i="112"/>
  <c r="AG63" i="112" s="1"/>
  <c r="AG65" i="112" s="1"/>
  <c r="AG67" i="112" s="1"/>
  <c r="AG68" i="112" s="1"/>
  <c r="AG70" i="112" s="1"/>
  <c r="AG72" i="112" s="1"/>
  <c r="AG83" i="112" s="1"/>
  <c r="O59" i="138"/>
  <c r="O63" i="138" s="1"/>
  <c r="O65" i="138" s="1"/>
  <c r="O67" i="138" s="1"/>
  <c r="O69" i="138" s="1"/>
  <c r="O68" i="138" s="1"/>
  <c r="O70" i="138" s="1"/>
  <c r="O72" i="138" s="1"/>
  <c r="O83" i="138" s="1"/>
  <c r="O101" i="138" s="1"/>
  <c r="R413" i="19" s="1"/>
  <c r="R1048" i="19" s="1"/>
  <c r="AH59" i="148"/>
  <c r="AH63" i="148" s="1"/>
  <c r="AH65" i="148" s="1"/>
  <c r="AH67" i="148" s="1"/>
  <c r="AH68" i="148" s="1"/>
  <c r="AH70" i="148" s="1"/>
  <c r="AH72" i="148" s="1"/>
  <c r="AH83" i="148" s="1"/>
  <c r="AH101" i="148" s="1"/>
  <c r="AL494" i="19" s="1"/>
  <c r="AL1129" i="19" s="1"/>
  <c r="Q59" i="154"/>
  <c r="Q63" i="154" s="1"/>
  <c r="Q65" i="154" s="1"/>
  <c r="Q67" i="154" s="1"/>
  <c r="Q69" i="154" s="1"/>
  <c r="Q68" i="154" s="1"/>
  <c r="Q70" i="154" s="1"/>
  <c r="Q72" i="154" s="1"/>
  <c r="Q83" i="154" s="1"/>
  <c r="Q101" i="154" s="1"/>
  <c r="V543" i="19" s="1"/>
  <c r="V1178" i="19" s="1"/>
  <c r="P59" i="124"/>
  <c r="P63" i="124" s="1"/>
  <c r="P65" i="124" s="1"/>
  <c r="P67" i="124" s="1"/>
  <c r="P70" i="124" s="1"/>
  <c r="P72" i="124" s="1"/>
  <c r="P83" i="124" s="1"/>
  <c r="AD59" i="131"/>
  <c r="AD63" i="131" s="1"/>
  <c r="AD65" i="131" s="1"/>
  <c r="AD67" i="131" s="1"/>
  <c r="AD68" i="131" s="1"/>
  <c r="AD70" i="131" s="1"/>
  <c r="AD72" i="131" s="1"/>
  <c r="AD83" i="131" s="1"/>
  <c r="AD101" i="131" s="1"/>
  <c r="AG365" i="19" s="1"/>
  <c r="AG1000" i="19" s="1"/>
  <c r="O59" i="129"/>
  <c r="O63" i="129" s="1"/>
  <c r="O65" i="129" s="1"/>
  <c r="O67" i="129" s="1"/>
  <c r="O69" i="129" s="1"/>
  <c r="O68" i="129" s="1"/>
  <c r="O70" i="129" s="1"/>
  <c r="O72" i="129" s="1"/>
  <c r="O83" i="129" s="1"/>
  <c r="O101" i="129" s="1"/>
  <c r="R349" i="19" s="1"/>
  <c r="R984" i="19" s="1"/>
  <c r="AC59" i="134"/>
  <c r="AC63" i="134" s="1"/>
  <c r="AC65" i="134" s="1"/>
  <c r="AC67" i="134" s="1"/>
  <c r="AC70" i="134" s="1"/>
  <c r="AC72" i="134" s="1"/>
  <c r="AC83" i="134" s="1"/>
  <c r="AB59" i="115"/>
  <c r="AB63" i="115" s="1"/>
  <c r="AB65" i="115" s="1"/>
  <c r="AB67" i="115" s="1"/>
  <c r="AB69" i="115" s="1"/>
  <c r="AB68" i="115" s="1"/>
  <c r="AB70" i="115" s="1"/>
  <c r="AB72" i="115" s="1"/>
  <c r="AB83" i="115" s="1"/>
  <c r="AB101" i="115" s="1"/>
  <c r="AD300" i="19" s="1"/>
  <c r="AD935" i="19" s="1"/>
  <c r="AB59" i="119"/>
  <c r="AB63" i="119" s="1"/>
  <c r="AB65" i="119" s="1"/>
  <c r="AB67" i="119" s="1"/>
  <c r="AB69" i="119" s="1"/>
  <c r="AB68" i="119" s="1"/>
  <c r="AB70" i="119" s="1"/>
  <c r="AB72" i="119" s="1"/>
  <c r="AB83" i="119" s="1"/>
  <c r="AB101" i="119" s="1"/>
  <c r="X59" i="149"/>
  <c r="X63" i="149" s="1"/>
  <c r="X65" i="149" s="1"/>
  <c r="X67" i="149" s="1"/>
  <c r="X70" i="149" s="1"/>
  <c r="X72" i="149" s="1"/>
  <c r="X83" i="149" s="1"/>
  <c r="S59" i="106"/>
  <c r="S63" i="106" s="1"/>
  <c r="S65" i="106" s="1"/>
  <c r="S67" i="106" s="1"/>
  <c r="S69" i="106" s="1"/>
  <c r="S68" i="106" s="1"/>
  <c r="S70" i="106" s="1"/>
  <c r="S72" i="106" s="1"/>
  <c r="S83" i="106" s="1"/>
  <c r="S101" i="106" s="1"/>
  <c r="T203" i="19" s="1"/>
  <c r="T838" i="19" s="1"/>
  <c r="AC59" i="113"/>
  <c r="AC63" i="113" s="1"/>
  <c r="AC65" i="113" s="1"/>
  <c r="AC67" i="113" s="1"/>
  <c r="AC70" i="113" s="1"/>
  <c r="AC72" i="113" s="1"/>
  <c r="AC83" i="113" s="1"/>
  <c r="AB59" i="150"/>
  <c r="AB63" i="150" s="1"/>
  <c r="AB65" i="150" s="1"/>
  <c r="AB67" i="150" s="1"/>
  <c r="AB69" i="150" s="1"/>
  <c r="AB68" i="150" s="1"/>
  <c r="AB70" i="150" s="1"/>
  <c r="AB72" i="150" s="1"/>
  <c r="AB83" i="150" s="1"/>
  <c r="AB101" i="150" s="1"/>
  <c r="AF510" i="19" s="1"/>
  <c r="AF1145" i="19" s="1"/>
  <c r="AB59" i="141"/>
  <c r="AB63" i="141" s="1"/>
  <c r="AB65" i="141" s="1"/>
  <c r="AB67" i="141" s="1"/>
  <c r="AB69" i="141" s="1"/>
  <c r="AB68" i="141" s="1"/>
  <c r="AB70" i="141" s="1"/>
  <c r="AB72" i="141" s="1"/>
  <c r="AB83" i="141" s="1"/>
  <c r="AE59" i="150"/>
  <c r="AE63" i="150" s="1"/>
  <c r="AE65" i="150" s="1"/>
  <c r="AE67" i="150" s="1"/>
  <c r="AE68" i="150" s="1"/>
  <c r="AE70" i="150" s="1"/>
  <c r="AE72" i="150" s="1"/>
  <c r="AE83" i="150" s="1"/>
  <c r="AE101" i="150" s="1"/>
  <c r="AI510" i="19" s="1"/>
  <c r="AI1145" i="19" s="1"/>
  <c r="AF59" i="100"/>
  <c r="AF63" i="100" s="1"/>
  <c r="AF65" i="100" s="1"/>
  <c r="AF67" i="100" s="1"/>
  <c r="AF70" i="100" s="1"/>
  <c r="AF72" i="100" s="1"/>
  <c r="AF83" i="100" s="1"/>
  <c r="Y59" i="103"/>
  <c r="Y63" i="103" s="1"/>
  <c r="Y65" i="103" s="1"/>
  <c r="Y67" i="103" s="1"/>
  <c r="Y69" i="103" s="1"/>
  <c r="Y68" i="103" s="1"/>
  <c r="Y70" i="103" s="1"/>
  <c r="Y72" i="103" s="1"/>
  <c r="Y83" i="103" s="1"/>
  <c r="Y101" i="103" s="1"/>
  <c r="Z139" i="19" s="1"/>
  <c r="Z774" i="19" s="1"/>
  <c r="AA59" i="122"/>
  <c r="AA63" i="122" s="1"/>
  <c r="AA65" i="122" s="1"/>
  <c r="AA67" i="122" s="1"/>
  <c r="AA70" i="122" s="1"/>
  <c r="AA72" i="122" s="1"/>
  <c r="AA83" i="122" s="1"/>
  <c r="X59" i="102"/>
  <c r="X63" i="102" s="1"/>
  <c r="X65" i="102" s="1"/>
  <c r="X67" i="102" s="1"/>
  <c r="X69" i="102" s="1"/>
  <c r="X68" i="102" s="1"/>
  <c r="X70" i="102" s="1"/>
  <c r="X72" i="102" s="1"/>
  <c r="X83" i="102" s="1"/>
  <c r="E59" i="146"/>
  <c r="E63" i="146" s="1"/>
  <c r="E65" i="146" s="1"/>
  <c r="E67" i="146" s="1"/>
  <c r="E69" i="146" s="1"/>
  <c r="E68" i="146" s="1"/>
  <c r="E70" i="146" s="1"/>
  <c r="E72" i="146" s="1"/>
  <c r="E83" i="146" s="1"/>
  <c r="AG59" i="108"/>
  <c r="AG63" i="108" s="1"/>
  <c r="AG65" i="108" s="1"/>
  <c r="AG67" i="108" s="1"/>
  <c r="AG68" i="108" s="1"/>
  <c r="AG70" i="108" s="1"/>
  <c r="AG72" i="108" s="1"/>
  <c r="AG83" i="108" s="1"/>
  <c r="AG101" i="108" s="1"/>
  <c r="AH219" i="19" s="1"/>
  <c r="AH854" i="19" s="1"/>
  <c r="AC59" i="142"/>
  <c r="AC63" i="142" s="1"/>
  <c r="AC65" i="142" s="1"/>
  <c r="AC67" i="142" s="1"/>
  <c r="AC69" i="142" s="1"/>
  <c r="AC68" i="142" s="1"/>
  <c r="AC70" i="142" s="1"/>
  <c r="AC72" i="142" s="1"/>
  <c r="AC83" i="142" s="1"/>
  <c r="AC101" i="142" s="1"/>
  <c r="AG446" i="19" s="1"/>
  <c r="AG1081" i="19" s="1"/>
  <c r="AB59" i="93"/>
  <c r="AB63" i="93" s="1"/>
  <c r="AB65" i="93" s="1"/>
  <c r="AB67" i="93" s="1"/>
  <c r="AB69" i="93" s="1"/>
  <c r="AB68" i="93" s="1"/>
  <c r="AB70" i="93" s="1"/>
  <c r="AB72" i="93" s="1"/>
  <c r="AB83" i="93" s="1"/>
  <c r="AB101" i="93" s="1"/>
  <c r="AB58" i="19" s="1"/>
  <c r="AB693" i="19" s="1"/>
  <c r="AB59" i="100"/>
  <c r="AB63" i="100" s="1"/>
  <c r="AB65" i="100" s="1"/>
  <c r="AB67" i="100" s="1"/>
  <c r="AB70" i="100" s="1"/>
  <c r="AB72" i="100" s="1"/>
  <c r="AB83" i="100" s="1"/>
  <c r="AH59" i="127"/>
  <c r="AH63" i="127" s="1"/>
  <c r="AH65" i="127" s="1"/>
  <c r="AH67" i="127" s="1"/>
  <c r="AH68" i="127" s="1"/>
  <c r="AH70" i="127" s="1"/>
  <c r="AH72" i="127" s="1"/>
  <c r="AH83" i="127" s="1"/>
  <c r="AH101" i="127" s="1"/>
  <c r="AK333" i="19" s="1"/>
  <c r="AK968" i="19" s="1"/>
  <c r="AF59" i="151"/>
  <c r="AF63" i="151" s="1"/>
  <c r="AF65" i="151" s="1"/>
  <c r="AF67" i="151" s="1"/>
  <c r="AF68" i="151" s="1"/>
  <c r="AF70" i="151" s="1"/>
  <c r="AF72" i="151" s="1"/>
  <c r="AF83" i="151" s="1"/>
  <c r="AC59" i="127"/>
  <c r="AC63" i="127" s="1"/>
  <c r="AC65" i="127" s="1"/>
  <c r="AC67" i="127" s="1"/>
  <c r="AC69" i="127" s="1"/>
  <c r="AC68" i="127" s="1"/>
  <c r="AC70" i="127" s="1"/>
  <c r="AC72" i="127" s="1"/>
  <c r="AC83" i="127" s="1"/>
  <c r="AC101" i="127" s="1"/>
  <c r="AF333" i="19" s="1"/>
  <c r="AF968" i="19" s="1"/>
  <c r="AC59" i="96"/>
  <c r="AC63" i="96" s="1"/>
  <c r="AC65" i="96" s="1"/>
  <c r="AC67" i="96" s="1"/>
  <c r="AC70" i="96" s="1"/>
  <c r="AC72" i="96" s="1"/>
  <c r="AC83" i="96" s="1"/>
  <c r="W59" i="108"/>
  <c r="W63" i="108" s="1"/>
  <c r="W65" i="108" s="1"/>
  <c r="W67" i="108" s="1"/>
  <c r="W69" i="108" s="1"/>
  <c r="W68" i="108" s="1"/>
  <c r="W70" i="108" s="1"/>
  <c r="W72" i="108" s="1"/>
  <c r="W83" i="108" s="1"/>
  <c r="W101" i="108" s="1"/>
  <c r="X219" i="19" s="1"/>
  <c r="X854" i="19" s="1"/>
  <c r="AC59" i="109"/>
  <c r="AC63" i="109" s="1"/>
  <c r="AC65" i="109" s="1"/>
  <c r="AC67" i="109" s="1"/>
  <c r="AC69" i="109" s="1"/>
  <c r="AC68" i="109" s="1"/>
  <c r="AC70" i="109" s="1"/>
  <c r="AC72" i="109" s="1"/>
  <c r="AC83" i="109" s="1"/>
  <c r="V59" i="129"/>
  <c r="V63" i="129" s="1"/>
  <c r="V65" i="129" s="1"/>
  <c r="V67" i="129" s="1"/>
  <c r="V69" i="129" s="1"/>
  <c r="V68" i="129" s="1"/>
  <c r="V70" i="129" s="1"/>
  <c r="V72" i="129" s="1"/>
  <c r="V83" i="129" s="1"/>
  <c r="V101" i="129" s="1"/>
  <c r="Y349" i="19" s="1"/>
  <c r="Y984" i="19" s="1"/>
  <c r="V59" i="136"/>
  <c r="V63" i="136" s="1"/>
  <c r="V65" i="136" s="1"/>
  <c r="V67" i="136" s="1"/>
  <c r="V70" i="136" s="1"/>
  <c r="V72" i="136" s="1"/>
  <c r="V83" i="136" s="1"/>
  <c r="U59" i="115"/>
  <c r="U63" i="115" s="1"/>
  <c r="U65" i="115" s="1"/>
  <c r="U67" i="115" s="1"/>
  <c r="U69" i="115" s="1"/>
  <c r="U68" i="115" s="1"/>
  <c r="U70" i="115" s="1"/>
  <c r="U72" i="115" s="1"/>
  <c r="U83" i="115" s="1"/>
  <c r="U101" i="115" s="1"/>
  <c r="W300" i="19" s="1"/>
  <c r="W935" i="19" s="1"/>
  <c r="P59" i="112"/>
  <c r="P63" i="112" s="1"/>
  <c r="P65" i="112" s="1"/>
  <c r="P67" i="112" s="1"/>
  <c r="P69" i="112" s="1"/>
  <c r="P68" i="112" s="1"/>
  <c r="P70" i="112" s="1"/>
  <c r="P72" i="112" s="1"/>
  <c r="P83" i="112" s="1"/>
  <c r="AF59" i="120"/>
  <c r="AF63" i="120" s="1"/>
  <c r="AF65" i="120" s="1"/>
  <c r="AF67" i="120" s="1"/>
  <c r="AF70" i="120" s="1"/>
  <c r="AF72" i="120" s="1"/>
  <c r="AF83" i="120" s="1"/>
  <c r="G59" i="89"/>
  <c r="G63" i="89" s="1"/>
  <c r="Y59" i="127"/>
  <c r="Y63" i="127" s="1"/>
  <c r="Y65" i="127" s="1"/>
  <c r="Y67" i="127" s="1"/>
  <c r="Y69" i="127" s="1"/>
  <c r="Y68" i="127" s="1"/>
  <c r="Y70" i="127" s="1"/>
  <c r="Y72" i="127" s="1"/>
  <c r="Y83" i="127" s="1"/>
  <c r="Y101" i="127" s="1"/>
  <c r="AB333" i="19" s="1"/>
  <c r="AB968" i="19" s="1"/>
  <c r="Y59" i="108"/>
  <c r="Y63" i="108" s="1"/>
  <c r="Y65" i="108" s="1"/>
  <c r="Y67" i="108" s="1"/>
  <c r="Y69" i="108" s="1"/>
  <c r="Y68" i="108" s="1"/>
  <c r="Y70" i="108" s="1"/>
  <c r="Y72" i="108" s="1"/>
  <c r="Y83" i="108" s="1"/>
  <c r="Y101" i="108" s="1"/>
  <c r="Z219" i="19" s="1"/>
  <c r="Z854" i="19" s="1"/>
  <c r="E59" i="96"/>
  <c r="E63" i="96" s="1"/>
  <c r="E65" i="96" s="1"/>
  <c r="E67" i="96" s="1"/>
  <c r="E70" i="96" s="1"/>
  <c r="E72" i="96" s="1"/>
  <c r="E83" i="96" s="1"/>
  <c r="AE59" i="133"/>
  <c r="AE63" i="133" s="1"/>
  <c r="AE65" i="133" s="1"/>
  <c r="AE67" i="133" s="1"/>
  <c r="AE68" i="133" s="1"/>
  <c r="AE70" i="133" s="1"/>
  <c r="AE72" i="133" s="1"/>
  <c r="AE83" i="133" s="1"/>
  <c r="AE101" i="133" s="1"/>
  <c r="AH381" i="19" s="1"/>
  <c r="AH1016" i="19" s="1"/>
  <c r="Y59" i="136"/>
  <c r="Y63" i="136" s="1"/>
  <c r="Y65" i="136" s="1"/>
  <c r="Y67" i="136" s="1"/>
  <c r="Y70" i="136" s="1"/>
  <c r="Y72" i="136" s="1"/>
  <c r="Y83" i="136" s="1"/>
  <c r="Y59" i="94"/>
  <c r="Y63" i="94" s="1"/>
  <c r="Y65" i="94" s="1"/>
  <c r="Y67" i="94" s="1"/>
  <c r="Y69" i="94" s="1"/>
  <c r="Y68" i="94" s="1"/>
  <c r="Y70" i="94" s="1"/>
  <c r="Y72" i="94" s="1"/>
  <c r="Y83" i="94" s="1"/>
  <c r="AB59" i="146"/>
  <c r="AB63" i="146" s="1"/>
  <c r="AB65" i="146" s="1"/>
  <c r="AB67" i="146" s="1"/>
  <c r="AB69" i="146" s="1"/>
  <c r="AB68" i="146" s="1"/>
  <c r="AB70" i="146" s="1"/>
  <c r="AB72" i="146" s="1"/>
  <c r="AB83" i="146" s="1"/>
  <c r="AB101" i="146" s="1"/>
  <c r="AF478" i="19" s="1"/>
  <c r="AF1113" i="19" s="1"/>
  <c r="R59" i="158"/>
  <c r="R63" i="158" s="1"/>
  <c r="R65" i="158" s="1"/>
  <c r="R67" i="158" s="1"/>
  <c r="R69" i="158" s="1"/>
  <c r="R68" i="158" s="1"/>
  <c r="R70" i="158" s="1"/>
  <c r="R72" i="158" s="1"/>
  <c r="R83" i="158" s="1"/>
  <c r="R101" i="158" s="1"/>
  <c r="W575" i="19" s="1"/>
  <c r="W1210" i="19" s="1"/>
  <c r="AF59" i="96"/>
  <c r="AF63" i="96" s="1"/>
  <c r="AF65" i="96" s="1"/>
  <c r="AF67" i="96" s="1"/>
  <c r="AF70" i="96" s="1"/>
  <c r="AF72" i="96" s="1"/>
  <c r="AF83" i="96" s="1"/>
  <c r="AA59" i="100"/>
  <c r="AA63" i="100" s="1"/>
  <c r="AA65" i="100" s="1"/>
  <c r="AA67" i="100" s="1"/>
  <c r="AA70" i="100" s="1"/>
  <c r="AA72" i="100" s="1"/>
  <c r="AA83" i="100" s="1"/>
  <c r="Z59" i="136"/>
  <c r="Z63" i="136" s="1"/>
  <c r="Z65" i="136" s="1"/>
  <c r="Z67" i="136" s="1"/>
  <c r="Z70" i="136" s="1"/>
  <c r="Z72" i="136" s="1"/>
  <c r="Z83" i="136" s="1"/>
  <c r="U59" i="105"/>
  <c r="U63" i="105" s="1"/>
  <c r="U65" i="105" s="1"/>
  <c r="U67" i="105" s="1"/>
  <c r="U69" i="105" s="1"/>
  <c r="U68" i="105" s="1"/>
  <c r="U70" i="105" s="1"/>
  <c r="U72" i="105" s="1"/>
  <c r="U83" i="105" s="1"/>
  <c r="U101" i="105" s="1"/>
  <c r="V187" i="19" s="1"/>
  <c r="V822" i="19" s="1"/>
  <c r="W59" i="140"/>
  <c r="W63" i="140" s="1"/>
  <c r="W65" i="140" s="1"/>
  <c r="W67" i="140" s="1"/>
  <c r="W69" i="140" s="1"/>
  <c r="W68" i="140" s="1"/>
  <c r="W70" i="140" s="1"/>
  <c r="W72" i="140" s="1"/>
  <c r="W83" i="140" s="1"/>
  <c r="W101" i="140" s="1"/>
  <c r="AA430" i="19" s="1"/>
  <c r="AA1065" i="19" s="1"/>
  <c r="V59" i="110"/>
  <c r="V63" i="110" s="1"/>
  <c r="V65" i="110" s="1"/>
  <c r="V67" i="110" s="1"/>
  <c r="V69" i="110" s="1"/>
  <c r="V68" i="110" s="1"/>
  <c r="V70" i="110" s="1"/>
  <c r="V72" i="110" s="1"/>
  <c r="V83" i="110" s="1"/>
  <c r="U59" i="116"/>
  <c r="U63" i="116" s="1"/>
  <c r="U65" i="116" s="1"/>
  <c r="U67" i="116" s="1"/>
  <c r="U69" i="116" s="1"/>
  <c r="U68" i="116" s="1"/>
  <c r="U70" i="116" s="1"/>
  <c r="U72" i="116" s="1"/>
  <c r="U83" i="116" s="1"/>
  <c r="V59" i="106"/>
  <c r="V63" i="106" s="1"/>
  <c r="V65" i="106" s="1"/>
  <c r="V67" i="106" s="1"/>
  <c r="V69" i="106" s="1"/>
  <c r="V68" i="106" s="1"/>
  <c r="V70" i="106" s="1"/>
  <c r="V72" i="106" s="1"/>
  <c r="V83" i="106" s="1"/>
  <c r="V101" i="106" s="1"/>
  <c r="W203" i="19" s="1"/>
  <c r="W838" i="19" s="1"/>
  <c r="O59" i="108"/>
  <c r="O63" i="108" s="1"/>
  <c r="O65" i="108" s="1"/>
  <c r="O67" i="108" s="1"/>
  <c r="O69" i="108" s="1"/>
  <c r="O68" i="108" s="1"/>
  <c r="O70" i="108" s="1"/>
  <c r="O72" i="108" s="1"/>
  <c r="O83" i="108" s="1"/>
  <c r="O101" i="108" s="1"/>
  <c r="P219" i="19" s="1"/>
  <c r="P854" i="19" s="1"/>
  <c r="Q59" i="93"/>
  <c r="Q63" i="93" s="1"/>
  <c r="Q65" i="93" s="1"/>
  <c r="Q67" i="93" s="1"/>
  <c r="Q69" i="93" s="1"/>
  <c r="Q68" i="93" s="1"/>
  <c r="Q70" i="93" s="1"/>
  <c r="Q72" i="93" s="1"/>
  <c r="Q83" i="93" s="1"/>
  <c r="Q101" i="93" s="1"/>
  <c r="Q58" i="19" s="1"/>
  <c r="Q693" i="19" s="1"/>
  <c r="AG59" i="123"/>
  <c r="AG63" i="123" s="1"/>
  <c r="AG65" i="123" s="1"/>
  <c r="AG67" i="123" s="1"/>
  <c r="AG68" i="123" s="1"/>
  <c r="AG70" i="123" s="1"/>
  <c r="AG72" i="123" s="1"/>
  <c r="AG83" i="123" s="1"/>
  <c r="AG101" i="123" s="1"/>
  <c r="P59" i="128"/>
  <c r="P63" i="128" s="1"/>
  <c r="P65" i="128" s="1"/>
  <c r="P67" i="128" s="1"/>
  <c r="P69" i="128" s="1"/>
  <c r="P68" i="128" s="1"/>
  <c r="P70" i="128" s="1"/>
  <c r="P72" i="128" s="1"/>
  <c r="P83" i="128" s="1"/>
  <c r="AA59" i="132"/>
  <c r="AA63" i="132" s="1"/>
  <c r="AA65" i="132" s="1"/>
  <c r="AA67" i="132" s="1"/>
  <c r="AA70" i="132" s="1"/>
  <c r="AA72" i="132" s="1"/>
  <c r="AA83" i="132" s="1"/>
  <c r="AB59" i="162"/>
  <c r="AB63" i="162" s="1"/>
  <c r="AB65" i="162" s="1"/>
  <c r="AB67" i="162" s="1"/>
  <c r="AB69" i="162" s="1"/>
  <c r="AB68" i="162" s="1"/>
  <c r="AB70" i="162" s="1"/>
  <c r="AB72" i="162" s="1"/>
  <c r="AB83" i="162" s="1"/>
  <c r="AB101" i="162" s="1"/>
  <c r="AG607" i="19" s="1"/>
  <c r="AG1242" i="19" s="1"/>
  <c r="E59" i="147"/>
  <c r="E63" i="147" s="1"/>
  <c r="E65" i="147" s="1"/>
  <c r="E67" i="147" s="1"/>
  <c r="E70" i="147" s="1"/>
  <c r="E72" i="147" s="1"/>
  <c r="E83" i="147" s="1"/>
  <c r="S59" i="102"/>
  <c r="S63" i="102" s="1"/>
  <c r="S65" i="102" s="1"/>
  <c r="S67" i="102" s="1"/>
  <c r="S69" i="102" s="1"/>
  <c r="S68" i="102" s="1"/>
  <c r="S70" i="102" s="1"/>
  <c r="S72" i="102" s="1"/>
  <c r="S83" i="102" s="1"/>
  <c r="AE59" i="130"/>
  <c r="AE63" i="130" s="1"/>
  <c r="AE65" i="130" s="1"/>
  <c r="AE67" i="130" s="1"/>
  <c r="AE68" i="130" s="1"/>
  <c r="AE70" i="130" s="1"/>
  <c r="AE72" i="130" s="1"/>
  <c r="AE83" i="130" s="1"/>
  <c r="P59" i="122"/>
  <c r="P63" i="122" s="1"/>
  <c r="P65" i="122" s="1"/>
  <c r="P67" i="122" s="1"/>
  <c r="P70" i="122" s="1"/>
  <c r="P72" i="122" s="1"/>
  <c r="P83" i="122" s="1"/>
  <c r="X59" i="140"/>
  <c r="X63" i="140" s="1"/>
  <c r="X65" i="140" s="1"/>
  <c r="X67" i="140" s="1"/>
  <c r="X69" i="140" s="1"/>
  <c r="X68" i="140" s="1"/>
  <c r="X70" i="140" s="1"/>
  <c r="X72" i="140" s="1"/>
  <c r="X83" i="140" s="1"/>
  <c r="X101" i="140" s="1"/>
  <c r="AB430" i="19" s="1"/>
  <c r="AB1065" i="19" s="1"/>
  <c r="V59" i="154"/>
  <c r="V63" i="154" s="1"/>
  <c r="V65" i="154" s="1"/>
  <c r="V67" i="154" s="1"/>
  <c r="V69" i="154" s="1"/>
  <c r="V68" i="154" s="1"/>
  <c r="V70" i="154" s="1"/>
  <c r="V72" i="154" s="1"/>
  <c r="V83" i="154" s="1"/>
  <c r="V101" i="154" s="1"/>
  <c r="AA543" i="19" s="1"/>
  <c r="AA1178" i="19" s="1"/>
  <c r="Q59" i="163"/>
  <c r="Q63" i="163" s="1"/>
  <c r="Q65" i="163" s="1"/>
  <c r="Q67" i="163" s="1"/>
  <c r="Q69" i="163" s="1"/>
  <c r="Q68" i="163" s="1"/>
  <c r="Q70" i="163" s="1"/>
  <c r="Q72" i="163" s="1"/>
  <c r="Q83" i="163" s="1"/>
  <c r="R59" i="98"/>
  <c r="R63" i="98" s="1"/>
  <c r="R65" i="98" s="1"/>
  <c r="R67" i="98" s="1"/>
  <c r="R70" i="98" s="1"/>
  <c r="R72" i="98" s="1"/>
  <c r="R83" i="98" s="1"/>
  <c r="V59" i="148"/>
  <c r="V63" i="148" s="1"/>
  <c r="V65" i="148" s="1"/>
  <c r="V67" i="148" s="1"/>
  <c r="V69" i="148" s="1"/>
  <c r="V68" i="148" s="1"/>
  <c r="V70" i="148" s="1"/>
  <c r="V72" i="148" s="1"/>
  <c r="V83" i="148" s="1"/>
  <c r="V101" i="148" s="1"/>
  <c r="Z494" i="19" s="1"/>
  <c r="Z1129" i="19" s="1"/>
  <c r="S59" i="120"/>
  <c r="S63" i="120" s="1"/>
  <c r="S65" i="120" s="1"/>
  <c r="S67" i="120" s="1"/>
  <c r="S70" i="120" s="1"/>
  <c r="S72" i="120" s="1"/>
  <c r="S83" i="120" s="1"/>
  <c r="T59" i="126"/>
  <c r="T63" i="126" s="1"/>
  <c r="T65" i="126" s="1"/>
  <c r="T67" i="126" s="1"/>
  <c r="T69" i="126" s="1"/>
  <c r="T68" i="126" s="1"/>
  <c r="T70" i="126" s="1"/>
  <c r="T72" i="126" s="1"/>
  <c r="T83" i="126" s="1"/>
  <c r="AE59" i="131"/>
  <c r="AE63" i="131" s="1"/>
  <c r="AE65" i="131" s="1"/>
  <c r="AE67" i="131" s="1"/>
  <c r="F59" i="103"/>
  <c r="F63" i="103" s="1"/>
  <c r="F65" i="103" s="1"/>
  <c r="F67" i="103" s="1"/>
  <c r="F69" i="103" s="1"/>
  <c r="F68" i="103" s="1"/>
  <c r="F70" i="103" s="1"/>
  <c r="F72" i="103" s="1"/>
  <c r="F83" i="103" s="1"/>
  <c r="F101" i="103" s="1"/>
  <c r="G139" i="19" s="1"/>
  <c r="G774" i="19" s="1"/>
  <c r="T59" i="111"/>
  <c r="T63" i="111" s="1"/>
  <c r="T65" i="111" s="1"/>
  <c r="T67" i="111" s="1"/>
  <c r="T70" i="111" s="1"/>
  <c r="T72" i="111" s="1"/>
  <c r="T83" i="111" s="1"/>
  <c r="T59" i="147"/>
  <c r="T63" i="147" s="1"/>
  <c r="T65" i="147" s="1"/>
  <c r="T67" i="147" s="1"/>
  <c r="T70" i="147" s="1"/>
  <c r="T72" i="147" s="1"/>
  <c r="T83" i="147" s="1"/>
  <c r="T59" i="160"/>
  <c r="T63" i="160" s="1"/>
  <c r="T65" i="160" s="1"/>
  <c r="T67" i="160" s="1"/>
  <c r="T69" i="160" s="1"/>
  <c r="T68" i="160" s="1"/>
  <c r="T70" i="160" s="1"/>
  <c r="T72" i="160" s="1"/>
  <c r="T83" i="160" s="1"/>
  <c r="T101" i="160" s="1"/>
  <c r="Y591" i="19" s="1"/>
  <c r="Y1226" i="19" s="1"/>
  <c r="AH59" i="146"/>
  <c r="AH63" i="146" s="1"/>
  <c r="AH65" i="146" s="1"/>
  <c r="AH67" i="146" s="1"/>
  <c r="AH68" i="146" s="1"/>
  <c r="AH70" i="146" s="1"/>
  <c r="AH72" i="146" s="1"/>
  <c r="AH83" i="146" s="1"/>
  <c r="AH101" i="146" s="1"/>
  <c r="AL478" i="19" s="1"/>
  <c r="AL1113" i="19" s="1"/>
  <c r="E59" i="126"/>
  <c r="E63" i="126" s="1"/>
  <c r="E65" i="126" s="1"/>
  <c r="E67" i="126" s="1"/>
  <c r="E69" i="126" s="1"/>
  <c r="E68" i="126" s="1"/>
  <c r="E70" i="126" s="1"/>
  <c r="E72" i="126" s="1"/>
  <c r="E83" i="126" s="1"/>
  <c r="W59" i="130"/>
  <c r="W63" i="130" s="1"/>
  <c r="W65" i="130" s="1"/>
  <c r="W67" i="130" s="1"/>
  <c r="W69" i="130" s="1"/>
  <c r="W68" i="130" s="1"/>
  <c r="W70" i="130" s="1"/>
  <c r="W72" i="130" s="1"/>
  <c r="W83" i="130" s="1"/>
  <c r="W59" i="112"/>
  <c r="W63" i="112" s="1"/>
  <c r="W65" i="112" s="1"/>
  <c r="W67" i="112" s="1"/>
  <c r="W69" i="112" s="1"/>
  <c r="W68" i="112" s="1"/>
  <c r="W70" i="112" s="1"/>
  <c r="W72" i="112" s="1"/>
  <c r="W83" i="112" s="1"/>
  <c r="V59" i="125"/>
  <c r="V63" i="125" s="1"/>
  <c r="V65" i="125" s="1"/>
  <c r="V67" i="125" s="1"/>
  <c r="V69" i="125" s="1"/>
  <c r="V68" i="125" s="1"/>
  <c r="V70" i="125" s="1"/>
  <c r="V72" i="125" s="1"/>
  <c r="V83" i="125" s="1"/>
  <c r="V101" i="125" s="1"/>
  <c r="X316" i="19" s="1"/>
  <c r="X951" i="19" s="1"/>
  <c r="P59" i="131"/>
  <c r="P63" i="131" s="1"/>
  <c r="P65" i="131" s="1"/>
  <c r="P67" i="131" s="1"/>
  <c r="P69" i="131" s="1"/>
  <c r="P68" i="131" s="1"/>
  <c r="P70" i="131" s="1"/>
  <c r="P72" i="131" s="1"/>
  <c r="P83" i="131" s="1"/>
  <c r="P101" i="131" s="1"/>
  <c r="S365" i="19" s="1"/>
  <c r="S1000" i="19" s="1"/>
  <c r="AH59" i="113"/>
  <c r="AH63" i="113" s="1"/>
  <c r="AH65" i="113" s="1"/>
  <c r="AH67" i="113" s="1"/>
  <c r="AH70" i="113" s="1"/>
  <c r="AH72" i="113" s="1"/>
  <c r="AH83" i="113" s="1"/>
  <c r="AC59" i="101"/>
  <c r="AC63" i="101" s="1"/>
  <c r="AC65" i="101" s="1"/>
  <c r="AC67" i="101" s="1"/>
  <c r="AC69" i="101" s="1"/>
  <c r="AC68" i="101" s="1"/>
  <c r="AC70" i="101" s="1"/>
  <c r="AC72" i="101" s="1"/>
  <c r="AC83" i="101" s="1"/>
  <c r="AC101" i="101" s="1"/>
  <c r="AC122" i="19" s="1"/>
  <c r="AC757" i="19" s="1"/>
  <c r="AC59" i="156"/>
  <c r="AC63" i="156" s="1"/>
  <c r="AC65" i="156" s="1"/>
  <c r="AC67" i="156" s="1"/>
  <c r="AC69" i="156" s="1"/>
  <c r="AC68" i="156" s="1"/>
  <c r="AC70" i="156" s="1"/>
  <c r="AC72" i="156" s="1"/>
  <c r="AC83" i="156" s="1"/>
  <c r="AC101" i="156" s="1"/>
  <c r="AH559" i="19" s="1"/>
  <c r="AH1194" i="19" s="1"/>
  <c r="AB59" i="110"/>
  <c r="AB63" i="110" s="1"/>
  <c r="AB65" i="110" s="1"/>
  <c r="AB67" i="110" s="1"/>
  <c r="AB69" i="110" s="1"/>
  <c r="AB68" i="110" s="1"/>
  <c r="AB70" i="110" s="1"/>
  <c r="AB72" i="110" s="1"/>
  <c r="AB83" i="110" s="1"/>
  <c r="Z59" i="152"/>
  <c r="Z63" i="152" s="1"/>
  <c r="Z65" i="152" s="1"/>
  <c r="Z67" i="152" s="1"/>
  <c r="Z69" i="152" s="1"/>
  <c r="Z68" i="152" s="1"/>
  <c r="Z70" i="152" s="1"/>
  <c r="Z72" i="152" s="1"/>
  <c r="Z83" i="152" s="1"/>
  <c r="Z101" i="152" s="1"/>
  <c r="AE527" i="19" s="1"/>
  <c r="AE1162" i="19" s="1"/>
  <c r="P59" i="141"/>
  <c r="P63" i="141" s="1"/>
  <c r="P65" i="141" s="1"/>
  <c r="P67" i="141" s="1"/>
  <c r="P69" i="141" s="1"/>
  <c r="P68" i="141" s="1"/>
  <c r="P70" i="141" s="1"/>
  <c r="P72" i="141" s="1"/>
  <c r="P83" i="141" s="1"/>
  <c r="P59" i="157"/>
  <c r="P63" i="157" s="1"/>
  <c r="P65" i="157" s="1"/>
  <c r="P67" i="157" s="1"/>
  <c r="P70" i="157" s="1"/>
  <c r="P72" i="157" s="1"/>
  <c r="P83" i="157" s="1"/>
  <c r="U59" i="150"/>
  <c r="U63" i="150" s="1"/>
  <c r="U65" i="150" s="1"/>
  <c r="U67" i="150" s="1"/>
  <c r="U69" i="150" s="1"/>
  <c r="U68" i="150" s="1"/>
  <c r="U70" i="150" s="1"/>
  <c r="U72" i="150" s="1"/>
  <c r="U83" i="150" s="1"/>
  <c r="U101" i="150" s="1"/>
  <c r="Y510" i="19" s="1"/>
  <c r="Y1145" i="19" s="1"/>
  <c r="T59" i="103"/>
  <c r="T63" i="103" s="1"/>
  <c r="T65" i="103" s="1"/>
  <c r="T67" i="103" s="1"/>
  <c r="T69" i="103" s="1"/>
  <c r="T68" i="103" s="1"/>
  <c r="T70" i="103" s="1"/>
  <c r="T72" i="103" s="1"/>
  <c r="T83" i="103" s="1"/>
  <c r="T101" i="103" s="1"/>
  <c r="U139" i="19" s="1"/>
  <c r="U774" i="19" s="1"/>
  <c r="U59" i="155"/>
  <c r="U63" i="155" s="1"/>
  <c r="U65" i="155" s="1"/>
  <c r="U67" i="155" s="1"/>
  <c r="U69" i="155" s="1"/>
  <c r="U68" i="155" s="1"/>
  <c r="U70" i="155" s="1"/>
  <c r="U72" i="155" s="1"/>
  <c r="U83" i="155" s="1"/>
  <c r="AE59" i="97"/>
  <c r="AE63" i="97" s="1"/>
  <c r="AE65" i="97" s="1"/>
  <c r="AE67" i="97" s="1"/>
  <c r="AE68" i="97" s="1"/>
  <c r="AE70" i="97" s="1"/>
  <c r="AE72" i="97" s="1"/>
  <c r="AE83" i="97" s="1"/>
  <c r="AE101" i="97" s="1"/>
  <c r="AE90" i="19" s="1"/>
  <c r="AE725" i="19" s="1"/>
  <c r="P59" i="147"/>
  <c r="P63" i="147" s="1"/>
  <c r="P65" i="147" s="1"/>
  <c r="P67" i="147" s="1"/>
  <c r="P70" i="147" s="1"/>
  <c r="P72" i="147" s="1"/>
  <c r="P83" i="147" s="1"/>
  <c r="U59" i="107"/>
  <c r="U63" i="107" s="1"/>
  <c r="U65" i="107" s="1"/>
  <c r="U67" i="107" s="1"/>
  <c r="U70" i="107" s="1"/>
  <c r="U72" i="107" s="1"/>
  <c r="U83" i="107" s="1"/>
  <c r="U59" i="97"/>
  <c r="U63" i="97" s="1"/>
  <c r="U65" i="97" s="1"/>
  <c r="U67" i="97" s="1"/>
  <c r="U69" i="97" s="1"/>
  <c r="U68" i="97" s="1"/>
  <c r="U70" i="97" s="1"/>
  <c r="U72" i="97" s="1"/>
  <c r="U83" i="97" s="1"/>
  <c r="U101" i="97" s="1"/>
  <c r="U90" i="19" s="1"/>
  <c r="U725" i="19" s="1"/>
  <c r="U59" i="117"/>
  <c r="U63" i="117" s="1"/>
  <c r="U65" i="117" s="1"/>
  <c r="U67" i="117" s="1"/>
  <c r="U69" i="117" s="1"/>
  <c r="U68" i="117" s="1"/>
  <c r="U70" i="117" s="1"/>
  <c r="U72" i="117" s="1"/>
  <c r="U83" i="117" s="1"/>
  <c r="U101" i="117" s="1"/>
  <c r="AE59" i="96"/>
  <c r="AE63" i="96" s="1"/>
  <c r="AE65" i="96" s="1"/>
  <c r="AE67" i="96" s="1"/>
  <c r="AE70" i="96" s="1"/>
  <c r="AE72" i="96" s="1"/>
  <c r="AE83" i="96" s="1"/>
  <c r="S59" i="121"/>
  <c r="S63" i="121" s="1"/>
  <c r="S65" i="121" s="1"/>
  <c r="S67" i="121" s="1"/>
  <c r="S69" i="121" s="1"/>
  <c r="S68" i="121" s="1"/>
  <c r="S70" i="121" s="1"/>
  <c r="S72" i="121" s="1"/>
  <c r="S83" i="121" s="1"/>
  <c r="S101" i="121" s="1"/>
  <c r="T59" i="107"/>
  <c r="T63" i="107" s="1"/>
  <c r="T65" i="107" s="1"/>
  <c r="T67" i="107" s="1"/>
  <c r="T70" i="107" s="1"/>
  <c r="T72" i="107" s="1"/>
  <c r="T83" i="107" s="1"/>
  <c r="T59" i="102"/>
  <c r="T63" i="102" s="1"/>
  <c r="T65" i="102" s="1"/>
  <c r="T67" i="102" s="1"/>
  <c r="T69" i="102" s="1"/>
  <c r="T68" i="102" s="1"/>
  <c r="T70" i="102" s="1"/>
  <c r="T72" i="102" s="1"/>
  <c r="T83" i="102" s="1"/>
  <c r="T59" i="163"/>
  <c r="T63" i="163" s="1"/>
  <c r="T65" i="163" s="1"/>
  <c r="T67" i="163" s="1"/>
  <c r="T69" i="163" s="1"/>
  <c r="T68" i="163" s="1"/>
  <c r="T70" i="163" s="1"/>
  <c r="T72" i="163" s="1"/>
  <c r="T83" i="163" s="1"/>
  <c r="F59" i="129"/>
  <c r="F63" i="129" s="1"/>
  <c r="F65" i="129" s="1"/>
  <c r="F67" i="129" s="1"/>
  <c r="F69" i="129" s="1"/>
  <c r="F68" i="129" s="1"/>
  <c r="F70" i="129" s="1"/>
  <c r="F72" i="129" s="1"/>
  <c r="F83" i="129" s="1"/>
  <c r="F101" i="129" s="1"/>
  <c r="I349" i="19" s="1"/>
  <c r="I984" i="19" s="1"/>
  <c r="P59" i="113"/>
  <c r="P63" i="113" s="1"/>
  <c r="P65" i="113" s="1"/>
  <c r="P67" i="113" s="1"/>
  <c r="P70" i="113" s="1"/>
  <c r="P72" i="113" s="1"/>
  <c r="P83" i="113" s="1"/>
  <c r="S59" i="100"/>
  <c r="S63" i="100" s="1"/>
  <c r="S65" i="100" s="1"/>
  <c r="S67" i="100" s="1"/>
  <c r="S70" i="100" s="1"/>
  <c r="S72" i="100" s="1"/>
  <c r="S83" i="100" s="1"/>
  <c r="Q59" i="157"/>
  <c r="Q63" i="157" s="1"/>
  <c r="Q65" i="157" s="1"/>
  <c r="Q67" i="157" s="1"/>
  <c r="Q70" i="157" s="1"/>
  <c r="Q72" i="157" s="1"/>
  <c r="Q83" i="157" s="1"/>
  <c r="U59" i="102"/>
  <c r="U63" i="102" s="1"/>
  <c r="U65" i="102" s="1"/>
  <c r="U67" i="102" s="1"/>
  <c r="U69" i="102" s="1"/>
  <c r="U68" i="102" s="1"/>
  <c r="U70" i="102" s="1"/>
  <c r="U72" i="102" s="1"/>
  <c r="U83" i="102" s="1"/>
  <c r="AG59" i="102"/>
  <c r="AG63" i="102" s="1"/>
  <c r="AG65" i="102" s="1"/>
  <c r="AG67" i="102" s="1"/>
  <c r="AG68" i="102" s="1"/>
  <c r="AG70" i="102" s="1"/>
  <c r="AG72" i="102" s="1"/>
  <c r="AG83" i="102" s="1"/>
  <c r="Z59" i="109"/>
  <c r="Z63" i="109" s="1"/>
  <c r="Z65" i="109" s="1"/>
  <c r="Z67" i="109" s="1"/>
  <c r="Z69" i="109" s="1"/>
  <c r="Z68" i="109" s="1"/>
  <c r="Z70" i="109" s="1"/>
  <c r="Z72" i="109" s="1"/>
  <c r="Z83" i="109" s="1"/>
  <c r="Y59" i="111"/>
  <c r="Y63" i="111" s="1"/>
  <c r="Y65" i="111" s="1"/>
  <c r="Y67" i="111" s="1"/>
  <c r="Y70" i="111" s="1"/>
  <c r="Y72" i="111" s="1"/>
  <c r="Y83" i="111" s="1"/>
  <c r="Y59" i="142"/>
  <c r="Y63" i="142" s="1"/>
  <c r="Y65" i="142" s="1"/>
  <c r="Y67" i="142" s="1"/>
  <c r="Y69" i="142" s="1"/>
  <c r="Y68" i="142" s="1"/>
  <c r="Y70" i="142" s="1"/>
  <c r="Y72" i="142" s="1"/>
  <c r="Y83" i="142" s="1"/>
  <c r="Y101" i="142" s="1"/>
  <c r="AC446" i="19" s="1"/>
  <c r="AC1081" i="19" s="1"/>
  <c r="X59" i="145"/>
  <c r="X63" i="145" s="1"/>
  <c r="X65" i="145" s="1"/>
  <c r="X67" i="145" s="1"/>
  <c r="X70" i="145" s="1"/>
  <c r="X72" i="145" s="1"/>
  <c r="X83" i="145" s="1"/>
  <c r="AD59" i="92"/>
  <c r="AD63" i="92" s="1"/>
  <c r="AD65" i="92" s="1"/>
  <c r="AD67" i="92" s="1"/>
  <c r="AD68" i="92" s="1"/>
  <c r="AD70" i="92" s="1"/>
  <c r="AD72" i="92" s="1"/>
  <c r="AD83" i="92" s="1"/>
  <c r="AE59" i="157"/>
  <c r="AE63" i="157" s="1"/>
  <c r="AE65" i="157" s="1"/>
  <c r="AE67" i="157" s="1"/>
  <c r="AE70" i="157" s="1"/>
  <c r="AE72" i="157" s="1"/>
  <c r="AE83" i="157" s="1"/>
  <c r="AA59" i="156"/>
  <c r="AA63" i="156" s="1"/>
  <c r="AA65" i="156" s="1"/>
  <c r="AA67" i="156" s="1"/>
  <c r="AA69" i="156" s="1"/>
  <c r="AA68" i="156" s="1"/>
  <c r="AA70" i="156" s="1"/>
  <c r="AA72" i="156" s="1"/>
  <c r="AA83" i="156" s="1"/>
  <c r="AA101" i="156" s="1"/>
  <c r="AF559" i="19" s="1"/>
  <c r="AF1194" i="19" s="1"/>
  <c r="AA59" i="98"/>
  <c r="AA63" i="98" s="1"/>
  <c r="AA65" i="98" s="1"/>
  <c r="AA67" i="98" s="1"/>
  <c r="AA70" i="98" s="1"/>
  <c r="AA72" i="98" s="1"/>
  <c r="AA83" i="98" s="1"/>
  <c r="Z59" i="158"/>
  <c r="Z63" i="158" s="1"/>
  <c r="Z65" i="158" s="1"/>
  <c r="Z67" i="158" s="1"/>
  <c r="Z69" i="158" s="1"/>
  <c r="Z68" i="158" s="1"/>
  <c r="Z70" i="158" s="1"/>
  <c r="Z72" i="158" s="1"/>
  <c r="Z83" i="158" s="1"/>
  <c r="Z101" i="158" s="1"/>
  <c r="AE575" i="19" s="1"/>
  <c r="AE1210" i="19" s="1"/>
  <c r="G59" i="113"/>
  <c r="G63" i="113" s="1"/>
  <c r="G65" i="113" s="1"/>
  <c r="G67" i="113" s="1"/>
  <c r="G70" i="113" s="1"/>
  <c r="G72" i="113" s="1"/>
  <c r="G83" i="113" s="1"/>
  <c r="O59" i="128"/>
  <c r="O63" i="128" s="1"/>
  <c r="O65" i="128" s="1"/>
  <c r="O67" i="128" s="1"/>
  <c r="O69" i="128" s="1"/>
  <c r="O68" i="128" s="1"/>
  <c r="O70" i="128" s="1"/>
  <c r="O72" i="128" s="1"/>
  <c r="O83" i="128" s="1"/>
  <c r="R59" i="131"/>
  <c r="R63" i="131" s="1"/>
  <c r="R65" i="131" s="1"/>
  <c r="R67" i="131" s="1"/>
  <c r="R69" i="131" s="1"/>
  <c r="R68" i="131" s="1"/>
  <c r="R70" i="131" s="1"/>
  <c r="R72" i="131" s="1"/>
  <c r="R83" i="131" s="1"/>
  <c r="R101" i="131" s="1"/>
  <c r="U365" i="19" s="1"/>
  <c r="U1000" i="19" s="1"/>
  <c r="R59" i="155"/>
  <c r="R63" i="155" s="1"/>
  <c r="R65" i="155" s="1"/>
  <c r="R67" i="155" s="1"/>
  <c r="R69" i="155" s="1"/>
  <c r="R68" i="155" s="1"/>
  <c r="R70" i="155" s="1"/>
  <c r="R72" i="155" s="1"/>
  <c r="R83" i="155" s="1"/>
  <c r="R59" i="152"/>
  <c r="R63" i="152" s="1"/>
  <c r="R65" i="152" s="1"/>
  <c r="R67" i="152" s="1"/>
  <c r="R69" i="152" s="1"/>
  <c r="R68" i="152" s="1"/>
  <c r="R70" i="152" s="1"/>
  <c r="R72" i="152" s="1"/>
  <c r="R83" i="152" s="1"/>
  <c r="R101" i="152" s="1"/>
  <c r="W527" i="19" s="1"/>
  <c r="W1162" i="19" s="1"/>
  <c r="AH59" i="100"/>
  <c r="AH63" i="100" s="1"/>
  <c r="AH65" i="100" s="1"/>
  <c r="AH67" i="100" s="1"/>
  <c r="AH70" i="100" s="1"/>
  <c r="AH72" i="100" s="1"/>
  <c r="AH83" i="100" s="1"/>
  <c r="P59" i="114"/>
  <c r="P63" i="114" s="1"/>
  <c r="P65" i="114" s="1"/>
  <c r="P67" i="114" s="1"/>
  <c r="P69" i="114" s="1"/>
  <c r="P68" i="114" s="1"/>
  <c r="P70" i="114" s="1"/>
  <c r="P72" i="114" s="1"/>
  <c r="P83" i="114" s="1"/>
  <c r="P101" i="114" s="1"/>
  <c r="Q171" i="19" s="1"/>
  <c r="Q806" i="19" s="1"/>
  <c r="V59" i="120"/>
  <c r="V63" i="120" s="1"/>
  <c r="V65" i="120" s="1"/>
  <c r="V67" i="120" s="1"/>
  <c r="V70" i="120" s="1"/>
  <c r="V72" i="120" s="1"/>
  <c r="V83" i="120" s="1"/>
  <c r="V59" i="100"/>
  <c r="V63" i="100" s="1"/>
  <c r="V65" i="100" s="1"/>
  <c r="V67" i="100" s="1"/>
  <c r="V70" i="100" s="1"/>
  <c r="V72" i="100" s="1"/>
  <c r="V83" i="100" s="1"/>
  <c r="Y59" i="154"/>
  <c r="Y63" i="154" s="1"/>
  <c r="Y65" i="154" s="1"/>
  <c r="Y67" i="154" s="1"/>
  <c r="Y69" i="154" s="1"/>
  <c r="Y68" i="154" s="1"/>
  <c r="Y70" i="154" s="1"/>
  <c r="Y72" i="154" s="1"/>
  <c r="Y83" i="154" s="1"/>
  <c r="Y101" i="154" s="1"/>
  <c r="AD543" i="19" s="1"/>
  <c r="AD1178" i="19" s="1"/>
  <c r="U59" i="154"/>
  <c r="U63" i="154" s="1"/>
  <c r="U65" i="154" s="1"/>
  <c r="U67" i="154" s="1"/>
  <c r="U69" i="154" s="1"/>
  <c r="U68" i="154" s="1"/>
  <c r="U70" i="154" s="1"/>
  <c r="U72" i="154" s="1"/>
  <c r="U83" i="154" s="1"/>
  <c r="U101" i="154" s="1"/>
  <c r="Z543" i="19" s="1"/>
  <c r="Z1178" i="19" s="1"/>
  <c r="V59" i="155"/>
  <c r="V63" i="155" s="1"/>
  <c r="V65" i="155" s="1"/>
  <c r="V67" i="155" s="1"/>
  <c r="V69" i="155" s="1"/>
  <c r="V68" i="155" s="1"/>
  <c r="V70" i="155" s="1"/>
  <c r="V72" i="155" s="1"/>
  <c r="V83" i="155" s="1"/>
  <c r="U59" i="160"/>
  <c r="U63" i="160" s="1"/>
  <c r="U65" i="160" s="1"/>
  <c r="U67" i="160" s="1"/>
  <c r="U69" i="160" s="1"/>
  <c r="U68" i="160" s="1"/>
  <c r="U70" i="160" s="1"/>
  <c r="U72" i="160" s="1"/>
  <c r="U83" i="160" s="1"/>
  <c r="U101" i="160" s="1"/>
  <c r="Z591" i="19" s="1"/>
  <c r="Z1226" i="19" s="1"/>
  <c r="V59" i="153"/>
  <c r="V63" i="153" s="1"/>
  <c r="V65" i="153" s="1"/>
  <c r="V67" i="153" s="1"/>
  <c r="V69" i="153" s="1"/>
  <c r="V68" i="153" s="1"/>
  <c r="V70" i="153" s="1"/>
  <c r="V72" i="153" s="1"/>
  <c r="V83" i="153" s="1"/>
  <c r="P59" i="106"/>
  <c r="P63" i="106" s="1"/>
  <c r="P65" i="106" s="1"/>
  <c r="P67" i="106" s="1"/>
  <c r="P69" i="106" s="1"/>
  <c r="P68" i="106" s="1"/>
  <c r="P70" i="106" s="1"/>
  <c r="P72" i="106" s="1"/>
  <c r="P83" i="106" s="1"/>
  <c r="P101" i="106" s="1"/>
  <c r="Q203" i="19" s="1"/>
  <c r="Q838" i="19" s="1"/>
  <c r="AE59" i="105"/>
  <c r="AE63" i="105" s="1"/>
  <c r="AE65" i="105" s="1"/>
  <c r="AE67" i="105" s="1"/>
  <c r="AE68" i="105" s="1"/>
  <c r="AE70" i="105" s="1"/>
  <c r="AE72" i="105" s="1"/>
  <c r="AE83" i="105" s="1"/>
  <c r="AE101" i="105" s="1"/>
  <c r="AF187" i="19" s="1"/>
  <c r="AF822" i="19" s="1"/>
  <c r="P59" i="118"/>
  <c r="P63" i="118" s="1"/>
  <c r="P65" i="118" s="1"/>
  <c r="P67" i="118" s="1"/>
  <c r="P69" i="118" s="1"/>
  <c r="P68" i="118" s="1"/>
  <c r="P70" i="118" s="1"/>
  <c r="P72" i="118" s="1"/>
  <c r="P83" i="118" s="1"/>
  <c r="V59" i="139"/>
  <c r="V63" i="139" s="1"/>
  <c r="V65" i="139" s="1"/>
  <c r="V67" i="139" s="1"/>
  <c r="V69" i="139" s="1"/>
  <c r="V68" i="139" s="1"/>
  <c r="V70" i="139" s="1"/>
  <c r="V72" i="139" s="1"/>
  <c r="V83" i="139" s="1"/>
  <c r="T59" i="99"/>
  <c r="T63" i="99" s="1"/>
  <c r="T65" i="99" s="1"/>
  <c r="T67" i="99" s="1"/>
  <c r="T69" i="99" s="1"/>
  <c r="T68" i="99" s="1"/>
  <c r="T70" i="99" s="1"/>
  <c r="T72" i="99" s="1"/>
  <c r="T83" i="99" s="1"/>
  <c r="T101" i="99" s="1"/>
  <c r="T106" i="19" s="1"/>
  <c r="T741" i="19" s="1"/>
  <c r="AF59" i="152"/>
  <c r="AF63" i="152" s="1"/>
  <c r="AF65" i="152" s="1"/>
  <c r="AF67" i="152" s="1"/>
  <c r="AF68" i="152" s="1"/>
  <c r="AF70" i="152" s="1"/>
  <c r="AF72" i="152" s="1"/>
  <c r="AF83" i="152" s="1"/>
  <c r="AF101" i="152" s="1"/>
  <c r="AK527" i="19" s="1"/>
  <c r="AK1162" i="19" s="1"/>
  <c r="E59" i="143"/>
  <c r="E63" i="143" s="1"/>
  <c r="E65" i="143" s="1"/>
  <c r="E67" i="143" s="1"/>
  <c r="E69" i="143" s="1"/>
  <c r="E68" i="143" s="1"/>
  <c r="E70" i="143" s="1"/>
  <c r="E72" i="143" s="1"/>
  <c r="E83" i="143" s="1"/>
  <c r="S59" i="151"/>
  <c r="S63" i="151" s="1"/>
  <c r="S65" i="151" s="1"/>
  <c r="S67" i="151" s="1"/>
  <c r="S69" i="151" s="1"/>
  <c r="S68" i="151" s="1"/>
  <c r="S70" i="151" s="1"/>
  <c r="S72" i="151" s="1"/>
  <c r="S83" i="151" s="1"/>
  <c r="G59" i="93"/>
  <c r="G63" i="93" s="1"/>
  <c r="G65" i="93" s="1"/>
  <c r="G67" i="93" s="1"/>
  <c r="G69" i="93" s="1"/>
  <c r="G68" i="93" s="1"/>
  <c r="G70" i="93" s="1"/>
  <c r="G72" i="93" s="1"/>
  <c r="G83" i="93" s="1"/>
  <c r="G101" i="93" s="1"/>
  <c r="G58" i="19" s="1"/>
  <c r="G693" i="19" s="1"/>
  <c r="X59" i="108"/>
  <c r="X63" i="108" s="1"/>
  <c r="X65" i="108" s="1"/>
  <c r="X67" i="108" s="1"/>
  <c r="X69" i="108" s="1"/>
  <c r="X68" i="108" s="1"/>
  <c r="X70" i="108" s="1"/>
  <c r="X72" i="108" s="1"/>
  <c r="X83" i="108" s="1"/>
  <c r="X101" i="108" s="1"/>
  <c r="Y219" i="19" s="1"/>
  <c r="Y854" i="19" s="1"/>
  <c r="Q59" i="138"/>
  <c r="Q63" i="138" s="1"/>
  <c r="Q65" i="138" s="1"/>
  <c r="Q67" i="138" s="1"/>
  <c r="Q69" i="138" s="1"/>
  <c r="Q68" i="138" s="1"/>
  <c r="Q70" i="138" s="1"/>
  <c r="Q72" i="138" s="1"/>
  <c r="Q83" i="138" s="1"/>
  <c r="Q101" i="138" s="1"/>
  <c r="T413" i="19" s="1"/>
  <c r="T1048" i="19" s="1"/>
  <c r="AE59" i="98"/>
  <c r="AE63" i="98" s="1"/>
  <c r="AE65" i="98" s="1"/>
  <c r="AE67" i="98" s="1"/>
  <c r="AE70" i="98" s="1"/>
  <c r="AE72" i="98" s="1"/>
  <c r="AE83" i="98" s="1"/>
  <c r="R59" i="142"/>
  <c r="R63" i="142" s="1"/>
  <c r="R65" i="142" s="1"/>
  <c r="R67" i="142" s="1"/>
  <c r="R69" i="142" s="1"/>
  <c r="R68" i="142" s="1"/>
  <c r="R70" i="142" s="1"/>
  <c r="R72" i="142" s="1"/>
  <c r="R83" i="142" s="1"/>
  <c r="R101" i="142" s="1"/>
  <c r="V446" i="19" s="1"/>
  <c r="V1081" i="19" s="1"/>
  <c r="O59" i="143"/>
  <c r="O63" i="143" s="1"/>
  <c r="O65" i="143" s="1"/>
  <c r="O67" i="143" s="1"/>
  <c r="O69" i="143" s="1"/>
  <c r="O68" i="143" s="1"/>
  <c r="O70" i="143" s="1"/>
  <c r="O72" i="143" s="1"/>
  <c r="O83" i="143" s="1"/>
  <c r="W59" i="111"/>
  <c r="W63" i="111" s="1"/>
  <c r="W65" i="111" s="1"/>
  <c r="W67" i="111" s="1"/>
  <c r="W70" i="111" s="1"/>
  <c r="W72" i="111" s="1"/>
  <c r="W83" i="111" s="1"/>
  <c r="U59" i="96"/>
  <c r="U63" i="96" s="1"/>
  <c r="U65" i="96" s="1"/>
  <c r="U67" i="96" s="1"/>
  <c r="U70" i="96" s="1"/>
  <c r="U72" i="96" s="1"/>
  <c r="U83" i="96" s="1"/>
  <c r="V59" i="124"/>
  <c r="V63" i="124" s="1"/>
  <c r="V65" i="124" s="1"/>
  <c r="V67" i="124" s="1"/>
  <c r="V70" i="124" s="1"/>
  <c r="V72" i="124" s="1"/>
  <c r="V83" i="124" s="1"/>
  <c r="Q59" i="104"/>
  <c r="Q63" i="104" s="1"/>
  <c r="Q65" i="104" s="1"/>
  <c r="Q67" i="104" s="1"/>
  <c r="Q69" i="104" s="1"/>
  <c r="Q68" i="104" s="1"/>
  <c r="Q70" i="104" s="1"/>
  <c r="Q72" i="104" s="1"/>
  <c r="Q83" i="104" s="1"/>
  <c r="Q101" i="104" s="1"/>
  <c r="R155" i="19" s="1"/>
  <c r="R790" i="19" s="1"/>
  <c r="AE59" i="102"/>
  <c r="AE63" i="102" s="1"/>
  <c r="AE65" i="102" s="1"/>
  <c r="AE67" i="102" s="1"/>
  <c r="AE68" i="102" s="1"/>
  <c r="AE70" i="102" s="1"/>
  <c r="AE72" i="102" s="1"/>
  <c r="AE83" i="102" s="1"/>
  <c r="U59" i="131"/>
  <c r="U63" i="131" s="1"/>
  <c r="U65" i="131" s="1"/>
  <c r="U67" i="131" s="1"/>
  <c r="U69" i="131" s="1"/>
  <c r="U68" i="131" s="1"/>
  <c r="U70" i="131" s="1"/>
  <c r="U72" i="131" s="1"/>
  <c r="U83" i="131" s="1"/>
  <c r="U101" i="131" s="1"/>
  <c r="X365" i="19" s="1"/>
  <c r="X1000" i="19" s="1"/>
  <c r="U59" i="114"/>
  <c r="U63" i="114" s="1"/>
  <c r="U65" i="114" s="1"/>
  <c r="U67" i="114" s="1"/>
  <c r="U69" i="114" s="1"/>
  <c r="U68" i="114" s="1"/>
  <c r="U70" i="114" s="1"/>
  <c r="U72" i="114" s="1"/>
  <c r="U83" i="114" s="1"/>
  <c r="U101" i="114" s="1"/>
  <c r="V171" i="19" s="1"/>
  <c r="V806" i="19" s="1"/>
  <c r="U59" i="113"/>
  <c r="U63" i="113" s="1"/>
  <c r="U65" i="113" s="1"/>
  <c r="U67" i="113" s="1"/>
  <c r="U70" i="113" s="1"/>
  <c r="U72" i="113" s="1"/>
  <c r="U83" i="113" s="1"/>
  <c r="O59" i="141"/>
  <c r="O63" i="141" s="1"/>
  <c r="O65" i="141" s="1"/>
  <c r="O67" i="141" s="1"/>
  <c r="O69" i="141" s="1"/>
  <c r="O68" i="141" s="1"/>
  <c r="O70" i="141" s="1"/>
  <c r="O72" i="141" s="1"/>
  <c r="O83" i="141" s="1"/>
  <c r="AE59" i="121"/>
  <c r="AE63" i="121" s="1"/>
  <c r="AE65" i="121" s="1"/>
  <c r="AE67" i="121" s="1"/>
  <c r="AE68" i="121" s="1"/>
  <c r="AE70" i="121" s="1"/>
  <c r="AE72" i="121" s="1"/>
  <c r="AE83" i="121" s="1"/>
  <c r="AE101" i="121" s="1"/>
  <c r="S59" i="148"/>
  <c r="S63" i="148" s="1"/>
  <c r="S65" i="148" s="1"/>
  <c r="S67" i="148" s="1"/>
  <c r="S69" i="148" s="1"/>
  <c r="S68" i="148" s="1"/>
  <c r="S70" i="148" s="1"/>
  <c r="S72" i="148" s="1"/>
  <c r="S83" i="148" s="1"/>
  <c r="S101" i="148" s="1"/>
  <c r="W494" i="19" s="1"/>
  <c r="W1129" i="19" s="1"/>
  <c r="Q59" i="119"/>
  <c r="Q63" i="119" s="1"/>
  <c r="Q65" i="119" s="1"/>
  <c r="Q67" i="119" s="1"/>
  <c r="Q69" i="119" s="1"/>
  <c r="Q68" i="119" s="1"/>
  <c r="Q70" i="119" s="1"/>
  <c r="Q72" i="119" s="1"/>
  <c r="Q83" i="119" s="1"/>
  <c r="Q101" i="119" s="1"/>
  <c r="R59" i="120"/>
  <c r="R63" i="120" s="1"/>
  <c r="R65" i="120" s="1"/>
  <c r="R67" i="120" s="1"/>
  <c r="R70" i="120" s="1"/>
  <c r="R72" i="120" s="1"/>
  <c r="R83" i="120" s="1"/>
  <c r="AH59" i="149"/>
  <c r="AH63" i="149" s="1"/>
  <c r="AH65" i="149" s="1"/>
  <c r="AH67" i="149" s="1"/>
  <c r="AH70" i="149" s="1"/>
  <c r="AH72" i="149" s="1"/>
  <c r="AH83" i="149" s="1"/>
  <c r="Q59" i="162"/>
  <c r="Q63" i="162" s="1"/>
  <c r="Q65" i="162" s="1"/>
  <c r="Q67" i="162" s="1"/>
  <c r="Q69" i="162" s="1"/>
  <c r="Q68" i="162" s="1"/>
  <c r="Q70" i="162" s="1"/>
  <c r="Q72" i="162" s="1"/>
  <c r="Q83" i="162" s="1"/>
  <c r="Q101" i="162" s="1"/>
  <c r="V607" i="19" s="1"/>
  <c r="V1242" i="19" s="1"/>
  <c r="S59" i="141"/>
  <c r="S63" i="141" s="1"/>
  <c r="S65" i="141" s="1"/>
  <c r="S67" i="141" s="1"/>
  <c r="S69" i="141" s="1"/>
  <c r="S68" i="141" s="1"/>
  <c r="S70" i="141" s="1"/>
  <c r="S72" i="141" s="1"/>
  <c r="S83" i="141" s="1"/>
  <c r="Q59" i="118"/>
  <c r="Q63" i="118" s="1"/>
  <c r="Q65" i="118" s="1"/>
  <c r="Q67" i="118" s="1"/>
  <c r="Q69" i="118" s="1"/>
  <c r="Q68" i="118" s="1"/>
  <c r="Q70" i="118" s="1"/>
  <c r="Q72" i="118" s="1"/>
  <c r="Q83" i="118" s="1"/>
  <c r="Q59" i="101"/>
  <c r="Q63" i="101" s="1"/>
  <c r="Q65" i="101" s="1"/>
  <c r="Q67" i="101" s="1"/>
  <c r="Q69" i="101" s="1"/>
  <c r="Q68" i="101" s="1"/>
  <c r="Q70" i="101" s="1"/>
  <c r="Q72" i="101" s="1"/>
  <c r="Q83" i="101" s="1"/>
  <c r="Q101" i="101" s="1"/>
  <c r="Q122" i="19" s="1"/>
  <c r="Q757" i="19" s="1"/>
  <c r="W59" i="110"/>
  <c r="W63" i="110" s="1"/>
  <c r="W65" i="110" s="1"/>
  <c r="W67" i="110" s="1"/>
  <c r="W69" i="110" s="1"/>
  <c r="W68" i="110" s="1"/>
  <c r="W70" i="110" s="1"/>
  <c r="W72" i="110" s="1"/>
  <c r="W83" i="110" s="1"/>
  <c r="R59" i="160"/>
  <c r="R63" i="160" s="1"/>
  <c r="R65" i="160" s="1"/>
  <c r="R67" i="160" s="1"/>
  <c r="R69" i="160" s="1"/>
  <c r="R68" i="160" s="1"/>
  <c r="R70" i="160" s="1"/>
  <c r="R72" i="160" s="1"/>
  <c r="R83" i="160" s="1"/>
  <c r="R101" i="160" s="1"/>
  <c r="W591" i="19" s="1"/>
  <c r="W1226" i="19" s="1"/>
  <c r="O59" i="149"/>
  <c r="O63" i="149" s="1"/>
  <c r="O65" i="149" s="1"/>
  <c r="O67" i="149" s="1"/>
  <c r="O70" i="149" s="1"/>
  <c r="O72" i="149" s="1"/>
  <c r="O83" i="149" s="1"/>
  <c r="AC59" i="116"/>
  <c r="AC63" i="116" s="1"/>
  <c r="AC65" i="116" s="1"/>
  <c r="AC67" i="116" s="1"/>
  <c r="AC69" i="116" s="1"/>
  <c r="AC68" i="116" s="1"/>
  <c r="AC70" i="116" s="1"/>
  <c r="AC72" i="116" s="1"/>
  <c r="AC83" i="116" s="1"/>
  <c r="T59" i="106"/>
  <c r="T63" i="106" s="1"/>
  <c r="T65" i="106" s="1"/>
  <c r="T67" i="106" s="1"/>
  <c r="T69" i="106" s="1"/>
  <c r="T68" i="106" s="1"/>
  <c r="T70" i="106" s="1"/>
  <c r="T72" i="106" s="1"/>
  <c r="T83" i="106" s="1"/>
  <c r="T101" i="106" s="1"/>
  <c r="U203" i="19" s="1"/>
  <c r="U838" i="19" s="1"/>
  <c r="G59" i="102"/>
  <c r="G63" i="102" s="1"/>
  <c r="G65" i="102" s="1"/>
  <c r="G67" i="102" s="1"/>
  <c r="G69" i="102" s="1"/>
  <c r="G68" i="102" s="1"/>
  <c r="G70" i="102" s="1"/>
  <c r="G72" i="102" s="1"/>
  <c r="G83" i="102" s="1"/>
  <c r="U59" i="158"/>
  <c r="U63" i="158" s="1"/>
  <c r="U65" i="158" s="1"/>
  <c r="U67" i="158" s="1"/>
  <c r="U69" i="158" s="1"/>
  <c r="U68" i="158" s="1"/>
  <c r="U70" i="158" s="1"/>
  <c r="U72" i="158" s="1"/>
  <c r="U83" i="158" s="1"/>
  <c r="U101" i="158" s="1"/>
  <c r="Z575" i="19" s="1"/>
  <c r="Z1210" i="19" s="1"/>
  <c r="AD59" i="104"/>
  <c r="AD63" i="104" s="1"/>
  <c r="AD65" i="104" s="1"/>
  <c r="AD67" i="104" s="1"/>
  <c r="AD68" i="104" s="1"/>
  <c r="AD70" i="104" s="1"/>
  <c r="AD72" i="104" s="1"/>
  <c r="AD83" i="104" s="1"/>
  <c r="AD101" i="104" s="1"/>
  <c r="AE155" i="19" s="1"/>
  <c r="AE790" i="19" s="1"/>
  <c r="I59" i="96"/>
  <c r="I63" i="96" s="1"/>
  <c r="I65" i="96" s="1"/>
  <c r="I67" i="96" s="1"/>
  <c r="I70" i="96" s="1"/>
  <c r="I72" i="96" s="1"/>
  <c r="I83" i="96" s="1"/>
  <c r="R59" i="135"/>
  <c r="R63" i="135" s="1"/>
  <c r="R65" i="135" s="1"/>
  <c r="R67" i="135" s="1"/>
  <c r="R69" i="135" s="1"/>
  <c r="R68" i="135" s="1"/>
  <c r="R70" i="135" s="1"/>
  <c r="R72" i="135" s="1"/>
  <c r="R83" i="135" s="1"/>
  <c r="R101" i="135" s="1"/>
  <c r="U397" i="19" s="1"/>
  <c r="U1032" i="19" s="1"/>
  <c r="Q59" i="96"/>
  <c r="Q63" i="96" s="1"/>
  <c r="Q65" i="96" s="1"/>
  <c r="Q67" i="96" s="1"/>
  <c r="Q70" i="96" s="1"/>
  <c r="Q72" i="96" s="1"/>
  <c r="Q83" i="96" s="1"/>
  <c r="S59" i="105"/>
  <c r="S63" i="105" s="1"/>
  <c r="S65" i="105" s="1"/>
  <c r="S67" i="105" s="1"/>
  <c r="S69" i="105" s="1"/>
  <c r="S68" i="105" s="1"/>
  <c r="S70" i="105" s="1"/>
  <c r="S72" i="105" s="1"/>
  <c r="S83" i="105" s="1"/>
  <c r="S101" i="105" s="1"/>
  <c r="T187" i="19" s="1"/>
  <c r="T822" i="19" s="1"/>
  <c r="AE59" i="149"/>
  <c r="AE63" i="149" s="1"/>
  <c r="AE65" i="149" s="1"/>
  <c r="AE67" i="149" s="1"/>
  <c r="AE70" i="149" s="1"/>
  <c r="AE72" i="149" s="1"/>
  <c r="AE83" i="149" s="1"/>
  <c r="E59" i="119"/>
  <c r="E63" i="119" s="1"/>
  <c r="E65" i="119" s="1"/>
  <c r="E67" i="119" s="1"/>
  <c r="E69" i="119" s="1"/>
  <c r="E68" i="119" s="1"/>
  <c r="E70" i="119" s="1"/>
  <c r="E72" i="119" s="1"/>
  <c r="E83" i="119" s="1"/>
  <c r="AG59" i="116"/>
  <c r="AG63" i="116" s="1"/>
  <c r="AG65" i="116" s="1"/>
  <c r="AG67" i="116" s="1"/>
  <c r="AG68" i="116" s="1"/>
  <c r="AG70" i="116" s="1"/>
  <c r="AG72" i="116" s="1"/>
  <c r="AG83" i="116" s="1"/>
  <c r="AC59" i="149"/>
  <c r="AC63" i="149" s="1"/>
  <c r="AC65" i="149" s="1"/>
  <c r="AC67" i="149" s="1"/>
  <c r="AC70" i="149" s="1"/>
  <c r="AC72" i="149" s="1"/>
  <c r="AC83" i="149" s="1"/>
  <c r="AC59" i="151"/>
  <c r="AC63" i="151" s="1"/>
  <c r="AC65" i="151" s="1"/>
  <c r="AC67" i="151" s="1"/>
  <c r="AC69" i="151" s="1"/>
  <c r="AC68" i="151" s="1"/>
  <c r="AC70" i="151" s="1"/>
  <c r="AC72" i="151" s="1"/>
  <c r="AC83" i="151" s="1"/>
  <c r="AF59" i="126"/>
  <c r="AF63" i="126" s="1"/>
  <c r="AF65" i="126" s="1"/>
  <c r="AF67" i="126" s="1"/>
  <c r="AF68" i="126" s="1"/>
  <c r="AF70" i="126" s="1"/>
  <c r="AF72" i="126" s="1"/>
  <c r="AF83" i="126" s="1"/>
  <c r="T59" i="110"/>
  <c r="T63" i="110" s="1"/>
  <c r="T65" i="110" s="1"/>
  <c r="T67" i="110" s="1"/>
  <c r="T69" i="110" s="1"/>
  <c r="T68" i="110" s="1"/>
  <c r="T70" i="110" s="1"/>
  <c r="T72" i="110" s="1"/>
  <c r="T83" i="110" s="1"/>
  <c r="S59" i="104"/>
  <c r="S63" i="104" s="1"/>
  <c r="S65" i="104" s="1"/>
  <c r="S67" i="104" s="1"/>
  <c r="S69" i="104" s="1"/>
  <c r="S68" i="104" s="1"/>
  <c r="S70" i="104" s="1"/>
  <c r="S72" i="104" s="1"/>
  <c r="S83" i="104" s="1"/>
  <c r="S101" i="104" s="1"/>
  <c r="T155" i="19" s="1"/>
  <c r="T790" i="19" s="1"/>
  <c r="G59" i="107"/>
  <c r="G63" i="107" s="1"/>
  <c r="G65" i="107" s="1"/>
  <c r="G67" i="107" s="1"/>
  <c r="G70" i="107" s="1"/>
  <c r="G72" i="107" s="1"/>
  <c r="G83" i="107" s="1"/>
  <c r="AF59" i="145"/>
  <c r="AF63" i="145" s="1"/>
  <c r="AF65" i="145" s="1"/>
  <c r="AF67" i="145" s="1"/>
  <c r="AF70" i="145" s="1"/>
  <c r="AF72" i="145" s="1"/>
  <c r="AF83" i="145" s="1"/>
  <c r="X59" i="106"/>
  <c r="X63" i="106" s="1"/>
  <c r="X65" i="106" s="1"/>
  <c r="X67" i="106" s="1"/>
  <c r="X69" i="106" s="1"/>
  <c r="X68" i="106" s="1"/>
  <c r="X70" i="106" s="1"/>
  <c r="X72" i="106" s="1"/>
  <c r="X83" i="106" s="1"/>
  <c r="X101" i="106" s="1"/>
  <c r="Y203" i="19" s="1"/>
  <c r="Y838" i="19" s="1"/>
  <c r="X59" i="138"/>
  <c r="X63" i="138" s="1"/>
  <c r="X65" i="138" s="1"/>
  <c r="X67" i="138" s="1"/>
  <c r="X69" i="138" s="1"/>
  <c r="X68" i="138" s="1"/>
  <c r="X70" i="138" s="1"/>
  <c r="X72" i="138" s="1"/>
  <c r="X83" i="138" s="1"/>
  <c r="X101" i="138" s="1"/>
  <c r="AA413" i="19" s="1"/>
  <c r="AA1048" i="19" s="1"/>
  <c r="O59" i="100"/>
  <c r="O63" i="100" s="1"/>
  <c r="O65" i="100" s="1"/>
  <c r="O67" i="100" s="1"/>
  <c r="O70" i="100" s="1"/>
  <c r="O72" i="100" s="1"/>
  <c r="O83" i="100" s="1"/>
  <c r="AH59" i="141"/>
  <c r="AH63" i="141" s="1"/>
  <c r="AH65" i="141" s="1"/>
  <c r="AH67" i="141" s="1"/>
  <c r="AH68" i="141" s="1"/>
  <c r="AH70" i="141" s="1"/>
  <c r="AH72" i="141" s="1"/>
  <c r="AH83" i="141" s="1"/>
  <c r="T59" i="155"/>
  <c r="T63" i="155" s="1"/>
  <c r="T65" i="155" s="1"/>
  <c r="T67" i="155" s="1"/>
  <c r="T69" i="155" s="1"/>
  <c r="T68" i="155" s="1"/>
  <c r="T70" i="155" s="1"/>
  <c r="T72" i="155" s="1"/>
  <c r="T83" i="155" s="1"/>
  <c r="E59" i="115"/>
  <c r="E63" i="115" s="1"/>
  <c r="E65" i="115" s="1"/>
  <c r="E67" i="115" s="1"/>
  <c r="E69" i="115" s="1"/>
  <c r="E68" i="115" s="1"/>
  <c r="E70" i="115" s="1"/>
  <c r="E72" i="115" s="1"/>
  <c r="E83" i="115" s="1"/>
  <c r="Z59" i="135"/>
  <c r="Z63" i="135" s="1"/>
  <c r="Z65" i="135" s="1"/>
  <c r="Z67" i="135" s="1"/>
  <c r="Z69" i="135" s="1"/>
  <c r="Z68" i="135" s="1"/>
  <c r="Z70" i="135" s="1"/>
  <c r="Z72" i="135" s="1"/>
  <c r="Z83" i="135" s="1"/>
  <c r="Z101" i="135" s="1"/>
  <c r="AC397" i="19" s="1"/>
  <c r="AC1032" i="19" s="1"/>
  <c r="X59" i="155"/>
  <c r="X63" i="155" s="1"/>
  <c r="X65" i="155" s="1"/>
  <c r="X67" i="155" s="1"/>
  <c r="X69" i="155" s="1"/>
  <c r="X68" i="155" s="1"/>
  <c r="X70" i="155" s="1"/>
  <c r="X72" i="155" s="1"/>
  <c r="X83" i="155" s="1"/>
  <c r="W59" i="96"/>
  <c r="W63" i="96" s="1"/>
  <c r="W65" i="96" s="1"/>
  <c r="W67" i="96" s="1"/>
  <c r="W70" i="96" s="1"/>
  <c r="W72" i="96" s="1"/>
  <c r="W83" i="96" s="1"/>
  <c r="AF59" i="143"/>
  <c r="AF63" i="143" s="1"/>
  <c r="AF65" i="143" s="1"/>
  <c r="AF67" i="143" s="1"/>
  <c r="AF68" i="143" s="1"/>
  <c r="AF70" i="143" s="1"/>
  <c r="AF72" i="143" s="1"/>
  <c r="AF83" i="143" s="1"/>
  <c r="E59" i="111"/>
  <c r="E63" i="111" s="1"/>
  <c r="E65" i="111" s="1"/>
  <c r="E67" i="111" s="1"/>
  <c r="E70" i="111" s="1"/>
  <c r="E72" i="111" s="1"/>
  <c r="E83" i="111" s="1"/>
  <c r="Y59" i="141"/>
  <c r="Y63" i="141" s="1"/>
  <c r="Y65" i="141" s="1"/>
  <c r="Y67" i="141" s="1"/>
  <c r="Y69" i="141" s="1"/>
  <c r="Y68" i="141" s="1"/>
  <c r="Y70" i="141" s="1"/>
  <c r="Y72" i="141" s="1"/>
  <c r="Y83" i="141" s="1"/>
  <c r="AA59" i="152"/>
  <c r="AA63" i="152" s="1"/>
  <c r="AA65" i="152" s="1"/>
  <c r="AA67" i="152" s="1"/>
  <c r="AA69" i="152" s="1"/>
  <c r="AA68" i="152" s="1"/>
  <c r="AA70" i="152" s="1"/>
  <c r="AA72" i="152" s="1"/>
  <c r="AA83" i="152" s="1"/>
  <c r="AA101" i="152" s="1"/>
  <c r="AF527" i="19" s="1"/>
  <c r="AF1162" i="19" s="1"/>
  <c r="AA59" i="126"/>
  <c r="AA63" i="126" s="1"/>
  <c r="AA65" i="126" s="1"/>
  <c r="AA67" i="126" s="1"/>
  <c r="AA69" i="126" s="1"/>
  <c r="AA68" i="126" s="1"/>
  <c r="AA70" i="126" s="1"/>
  <c r="AA72" i="126" s="1"/>
  <c r="AA83" i="126" s="1"/>
  <c r="R59" i="156"/>
  <c r="R63" i="156" s="1"/>
  <c r="R65" i="156" s="1"/>
  <c r="R67" i="156" s="1"/>
  <c r="R69" i="156" s="1"/>
  <c r="R68" i="156" s="1"/>
  <c r="R70" i="156" s="1"/>
  <c r="R72" i="156" s="1"/>
  <c r="R83" i="156" s="1"/>
  <c r="R101" i="156" s="1"/>
  <c r="W559" i="19" s="1"/>
  <c r="W1194" i="19" s="1"/>
  <c r="V59" i="121"/>
  <c r="V63" i="121" s="1"/>
  <c r="V65" i="121" s="1"/>
  <c r="V67" i="121" s="1"/>
  <c r="V69" i="121" s="1"/>
  <c r="V68" i="121" s="1"/>
  <c r="V70" i="121" s="1"/>
  <c r="V72" i="121" s="1"/>
  <c r="V83" i="121" s="1"/>
  <c r="V101" i="121" s="1"/>
  <c r="U59" i="132"/>
  <c r="U63" i="132" s="1"/>
  <c r="U65" i="132" s="1"/>
  <c r="U67" i="132" s="1"/>
  <c r="U70" i="132" s="1"/>
  <c r="U72" i="132" s="1"/>
  <c r="U83" i="132" s="1"/>
  <c r="S59" i="147"/>
  <c r="S63" i="147" s="1"/>
  <c r="S65" i="147" s="1"/>
  <c r="S67" i="147" s="1"/>
  <c r="S70" i="147" s="1"/>
  <c r="S72" i="147" s="1"/>
  <c r="S83" i="147" s="1"/>
  <c r="AG59" i="120"/>
  <c r="AG63" i="120" s="1"/>
  <c r="AG65" i="120" s="1"/>
  <c r="AG67" i="120" s="1"/>
  <c r="AG70" i="120" s="1"/>
  <c r="AG72" i="120" s="1"/>
  <c r="AG83" i="120" s="1"/>
  <c r="E59" i="145"/>
  <c r="E63" i="145" s="1"/>
  <c r="E65" i="145" s="1"/>
  <c r="E67" i="145" s="1"/>
  <c r="E70" i="145" s="1"/>
  <c r="E72" i="145" s="1"/>
  <c r="E83" i="145" s="1"/>
  <c r="AA59" i="162"/>
  <c r="AA63" i="162" s="1"/>
  <c r="AA65" i="162" s="1"/>
  <c r="AA67" i="162" s="1"/>
  <c r="AA69" i="162" s="1"/>
  <c r="AA68" i="162" s="1"/>
  <c r="AA70" i="162" s="1"/>
  <c r="AA72" i="162" s="1"/>
  <c r="AA83" i="162" s="1"/>
  <c r="AA101" i="162" s="1"/>
  <c r="AF607" i="19" s="1"/>
  <c r="AF1242" i="19" s="1"/>
  <c r="E59" i="124"/>
  <c r="E63" i="124" s="1"/>
  <c r="E65" i="124" s="1"/>
  <c r="E67" i="124" s="1"/>
  <c r="E70" i="124" s="1"/>
  <c r="E72" i="124" s="1"/>
  <c r="E83" i="124" s="1"/>
  <c r="S59" i="130"/>
  <c r="S63" i="130" s="1"/>
  <c r="S65" i="130" s="1"/>
  <c r="S67" i="130" s="1"/>
  <c r="S69" i="130" s="1"/>
  <c r="S68" i="130" s="1"/>
  <c r="S70" i="130" s="1"/>
  <c r="S72" i="130" s="1"/>
  <c r="S83" i="130" s="1"/>
  <c r="P59" i="110"/>
  <c r="P63" i="110" s="1"/>
  <c r="P65" i="110" s="1"/>
  <c r="P67" i="110" s="1"/>
  <c r="P69" i="110" s="1"/>
  <c r="P68" i="110" s="1"/>
  <c r="P70" i="110" s="1"/>
  <c r="P72" i="110" s="1"/>
  <c r="P83" i="110" s="1"/>
  <c r="U59" i="126"/>
  <c r="U63" i="126" s="1"/>
  <c r="U65" i="126" s="1"/>
  <c r="U67" i="126" s="1"/>
  <c r="U69" i="126" s="1"/>
  <c r="U68" i="126" s="1"/>
  <c r="U70" i="126" s="1"/>
  <c r="U72" i="126" s="1"/>
  <c r="U83" i="126" s="1"/>
  <c r="AB59" i="152"/>
  <c r="AB63" i="152" s="1"/>
  <c r="AB65" i="152" s="1"/>
  <c r="AB67" i="152" s="1"/>
  <c r="AB69" i="152" s="1"/>
  <c r="AB68" i="152" s="1"/>
  <c r="AB70" i="152" s="1"/>
  <c r="AB72" i="152" s="1"/>
  <c r="AB83" i="152" s="1"/>
  <c r="AB101" i="152" s="1"/>
  <c r="AG527" i="19" s="1"/>
  <c r="AG1162" i="19" s="1"/>
  <c r="U59" i="141"/>
  <c r="U63" i="141" s="1"/>
  <c r="U65" i="141" s="1"/>
  <c r="U67" i="141" s="1"/>
  <c r="U69" i="141" s="1"/>
  <c r="U68" i="141" s="1"/>
  <c r="U70" i="141" s="1"/>
  <c r="U72" i="141" s="1"/>
  <c r="U83" i="141" s="1"/>
  <c r="P59" i="160"/>
  <c r="P63" i="160" s="1"/>
  <c r="P65" i="160" s="1"/>
  <c r="P67" i="160" s="1"/>
  <c r="P69" i="160" s="1"/>
  <c r="P68" i="160" s="1"/>
  <c r="P70" i="160" s="1"/>
  <c r="P72" i="160" s="1"/>
  <c r="P83" i="160" s="1"/>
  <c r="P101" i="160" s="1"/>
  <c r="U591" i="19" s="1"/>
  <c r="U1226" i="19" s="1"/>
  <c r="E59" i="130"/>
  <c r="E63" i="130" s="1"/>
  <c r="E65" i="130" s="1"/>
  <c r="E67" i="130" s="1"/>
  <c r="E69" i="130" s="1"/>
  <c r="E68" i="130" s="1"/>
  <c r="E70" i="130" s="1"/>
  <c r="E72" i="130" s="1"/>
  <c r="E83" i="130" s="1"/>
  <c r="X59" i="134"/>
  <c r="X63" i="134" s="1"/>
  <c r="X65" i="134" s="1"/>
  <c r="X67" i="134" s="1"/>
  <c r="X70" i="134" s="1"/>
  <c r="X72" i="134" s="1"/>
  <c r="X83" i="134" s="1"/>
  <c r="W59" i="162"/>
  <c r="W63" i="162" s="1"/>
  <c r="W65" i="162" s="1"/>
  <c r="W67" i="162" s="1"/>
  <c r="W69" i="162" s="1"/>
  <c r="W68" i="162" s="1"/>
  <c r="W70" i="162" s="1"/>
  <c r="W72" i="162" s="1"/>
  <c r="W83" i="162" s="1"/>
  <c r="W101" i="162" s="1"/>
  <c r="AB607" i="19" s="1"/>
  <c r="AB1242" i="19" s="1"/>
  <c r="G59" i="108"/>
  <c r="G63" i="108" s="1"/>
  <c r="G65" i="108" s="1"/>
  <c r="G67" i="108" s="1"/>
  <c r="G69" i="108" s="1"/>
  <c r="G68" i="108" s="1"/>
  <c r="G70" i="108" s="1"/>
  <c r="G72" i="108" s="1"/>
  <c r="G83" i="108" s="1"/>
  <c r="G101" i="108" s="1"/>
  <c r="H219" i="19" s="1"/>
  <c r="H854" i="19" s="1"/>
  <c r="AC59" i="146"/>
  <c r="AC63" i="146" s="1"/>
  <c r="AC65" i="146" s="1"/>
  <c r="AC67" i="146" s="1"/>
  <c r="AC69" i="146" s="1"/>
  <c r="AC68" i="146" s="1"/>
  <c r="AC70" i="146" s="1"/>
  <c r="AC72" i="146" s="1"/>
  <c r="AC83" i="146" s="1"/>
  <c r="AC101" i="146" s="1"/>
  <c r="AG478" i="19" s="1"/>
  <c r="AG1113" i="19" s="1"/>
  <c r="Y59" i="157"/>
  <c r="Y63" i="157" s="1"/>
  <c r="Y65" i="157" s="1"/>
  <c r="Y67" i="157" s="1"/>
  <c r="Y70" i="157" s="1"/>
  <c r="Y72" i="157" s="1"/>
  <c r="Y83" i="157" s="1"/>
  <c r="Y59" i="113"/>
  <c r="Y63" i="113" s="1"/>
  <c r="Y65" i="113" s="1"/>
  <c r="Y67" i="113" s="1"/>
  <c r="Y70" i="113" s="1"/>
  <c r="Y72" i="113" s="1"/>
  <c r="Y83" i="113" s="1"/>
  <c r="Z59" i="142"/>
  <c r="Z63" i="142" s="1"/>
  <c r="Z65" i="142" s="1"/>
  <c r="Z67" i="142" s="1"/>
  <c r="Z69" i="142" s="1"/>
  <c r="Z68" i="142" s="1"/>
  <c r="Z70" i="142" s="1"/>
  <c r="Z72" i="142" s="1"/>
  <c r="Z83" i="142" s="1"/>
  <c r="Z101" i="142" s="1"/>
  <c r="AD446" i="19" s="1"/>
  <c r="AD1081" i="19" s="1"/>
  <c r="AD59" i="117"/>
  <c r="AD63" i="117" s="1"/>
  <c r="AD65" i="117" s="1"/>
  <c r="AD67" i="117" s="1"/>
  <c r="AD68" i="117" s="1"/>
  <c r="AD70" i="117" s="1"/>
  <c r="AD72" i="117" s="1"/>
  <c r="AD83" i="117" s="1"/>
  <c r="AD101" i="117" s="1"/>
  <c r="AD59" i="94"/>
  <c r="AD63" i="94" s="1"/>
  <c r="AD65" i="94" s="1"/>
  <c r="AD67" i="94" s="1"/>
  <c r="AD68" i="94" s="1"/>
  <c r="AD70" i="94" s="1"/>
  <c r="AD72" i="94" s="1"/>
  <c r="AD83" i="94" s="1"/>
  <c r="Z59" i="126"/>
  <c r="Z63" i="126" s="1"/>
  <c r="Z65" i="126" s="1"/>
  <c r="Z67" i="126" s="1"/>
  <c r="Z69" i="126" s="1"/>
  <c r="Z68" i="126" s="1"/>
  <c r="Z70" i="126" s="1"/>
  <c r="Z72" i="126" s="1"/>
  <c r="Z83" i="126" s="1"/>
  <c r="Z59" i="160"/>
  <c r="Z63" i="160" s="1"/>
  <c r="Z65" i="160" s="1"/>
  <c r="Z67" i="160" s="1"/>
  <c r="Z69" i="160" s="1"/>
  <c r="Z68" i="160" s="1"/>
  <c r="Z70" i="160" s="1"/>
  <c r="Z72" i="160" s="1"/>
  <c r="Z83" i="160" s="1"/>
  <c r="Z101" i="160" s="1"/>
  <c r="AE591" i="19" s="1"/>
  <c r="AE1226" i="19" s="1"/>
  <c r="Y59" i="133"/>
  <c r="Y63" i="133" s="1"/>
  <c r="Y65" i="133" s="1"/>
  <c r="Y67" i="133" s="1"/>
  <c r="Y69" i="133" s="1"/>
  <c r="Y68" i="133" s="1"/>
  <c r="Y70" i="133" s="1"/>
  <c r="Y72" i="133" s="1"/>
  <c r="Y83" i="133" s="1"/>
  <c r="Y101" i="133" s="1"/>
  <c r="AB381" i="19" s="1"/>
  <c r="AB1016" i="19" s="1"/>
  <c r="P59" i="102"/>
  <c r="P63" i="102" s="1"/>
  <c r="P65" i="102" s="1"/>
  <c r="P67" i="102" s="1"/>
  <c r="P69" i="102" s="1"/>
  <c r="P68" i="102" s="1"/>
  <c r="P70" i="102" s="1"/>
  <c r="P72" i="102" s="1"/>
  <c r="P83" i="102" s="1"/>
  <c r="O59" i="99"/>
  <c r="O63" i="99" s="1"/>
  <c r="O65" i="99" s="1"/>
  <c r="O67" i="99" s="1"/>
  <c r="O69" i="99" s="1"/>
  <c r="O68" i="99" s="1"/>
  <c r="O70" i="99" s="1"/>
  <c r="O72" i="99" s="1"/>
  <c r="O83" i="99" s="1"/>
  <c r="O101" i="99" s="1"/>
  <c r="O106" i="19" s="1"/>
  <c r="O741" i="19" s="1"/>
  <c r="V59" i="138"/>
  <c r="V63" i="138" s="1"/>
  <c r="V65" i="138" s="1"/>
  <c r="V67" i="138" s="1"/>
  <c r="V69" i="138" s="1"/>
  <c r="V68" i="138" s="1"/>
  <c r="V70" i="138" s="1"/>
  <c r="V72" i="138" s="1"/>
  <c r="V83" i="138" s="1"/>
  <c r="V101" i="138" s="1"/>
  <c r="Y413" i="19" s="1"/>
  <c r="Y1048" i="19" s="1"/>
  <c r="X59" i="121"/>
  <c r="X63" i="121" s="1"/>
  <c r="X65" i="121" s="1"/>
  <c r="X67" i="121" s="1"/>
  <c r="X69" i="121" s="1"/>
  <c r="X68" i="121" s="1"/>
  <c r="X70" i="121" s="1"/>
  <c r="X72" i="121" s="1"/>
  <c r="X83" i="121" s="1"/>
  <c r="X101" i="121" s="1"/>
  <c r="U59" i="123"/>
  <c r="U63" i="123" s="1"/>
  <c r="U65" i="123" s="1"/>
  <c r="U67" i="123" s="1"/>
  <c r="U69" i="123" s="1"/>
  <c r="U68" i="123" s="1"/>
  <c r="U70" i="123" s="1"/>
  <c r="U72" i="123" s="1"/>
  <c r="U83" i="123" s="1"/>
  <c r="U101" i="123" s="1"/>
  <c r="AE59" i="161"/>
  <c r="AE63" i="161" s="1"/>
  <c r="AE65" i="161" s="1"/>
  <c r="AE67" i="161" s="1"/>
  <c r="AE70" i="161" s="1"/>
  <c r="AE72" i="161" s="1"/>
  <c r="AE83" i="161" s="1"/>
  <c r="AC59" i="106"/>
  <c r="AC63" i="106" s="1"/>
  <c r="AC65" i="106" s="1"/>
  <c r="AC67" i="106" s="1"/>
  <c r="AC69" i="106" s="1"/>
  <c r="AC68" i="106" s="1"/>
  <c r="AC70" i="106" s="1"/>
  <c r="AC72" i="106" s="1"/>
  <c r="AC83" i="106" s="1"/>
  <c r="AC101" i="106" s="1"/>
  <c r="AD203" i="19" s="1"/>
  <c r="AD838" i="19" s="1"/>
  <c r="AC59" i="128"/>
  <c r="AC63" i="128" s="1"/>
  <c r="AC65" i="128" s="1"/>
  <c r="AC67" i="128" s="1"/>
  <c r="AC69" i="128" s="1"/>
  <c r="AC68" i="128" s="1"/>
  <c r="AC70" i="128" s="1"/>
  <c r="AC72" i="128" s="1"/>
  <c r="AC83" i="128" s="1"/>
  <c r="X59" i="114"/>
  <c r="X63" i="114" s="1"/>
  <c r="X65" i="114" s="1"/>
  <c r="X67" i="114" s="1"/>
  <c r="X69" i="114" s="1"/>
  <c r="X68" i="114" s="1"/>
  <c r="X70" i="114" s="1"/>
  <c r="X72" i="114" s="1"/>
  <c r="X83" i="114" s="1"/>
  <c r="X101" i="114" s="1"/>
  <c r="Y171" i="19" s="1"/>
  <c r="Y806" i="19" s="1"/>
  <c r="R59" i="147"/>
  <c r="R63" i="147" s="1"/>
  <c r="R65" i="147" s="1"/>
  <c r="R67" i="147" s="1"/>
  <c r="R70" i="147" s="1"/>
  <c r="R72" i="147" s="1"/>
  <c r="R83" i="147" s="1"/>
  <c r="O59" i="98"/>
  <c r="O63" i="98" s="1"/>
  <c r="O65" i="98" s="1"/>
  <c r="O67" i="98" s="1"/>
  <c r="O70" i="98" s="1"/>
  <c r="O72" i="98" s="1"/>
  <c r="O83" i="98" s="1"/>
  <c r="T59" i="100"/>
  <c r="T63" i="100" s="1"/>
  <c r="T65" i="100" s="1"/>
  <c r="T67" i="100" s="1"/>
  <c r="T70" i="100" s="1"/>
  <c r="T72" i="100" s="1"/>
  <c r="T83" i="100" s="1"/>
  <c r="R59" i="151"/>
  <c r="R63" i="151" s="1"/>
  <c r="R65" i="151" s="1"/>
  <c r="R67" i="151" s="1"/>
  <c r="R69" i="151" s="1"/>
  <c r="R68" i="151" s="1"/>
  <c r="R70" i="151" s="1"/>
  <c r="R72" i="151" s="1"/>
  <c r="R83" i="151" s="1"/>
  <c r="R59" i="161"/>
  <c r="R63" i="161" s="1"/>
  <c r="R65" i="161" s="1"/>
  <c r="R67" i="161" s="1"/>
  <c r="R70" i="161" s="1"/>
  <c r="R72" i="161" s="1"/>
  <c r="R83" i="161" s="1"/>
  <c r="AD59" i="130"/>
  <c r="AD63" i="130" s="1"/>
  <c r="AD65" i="130" s="1"/>
  <c r="AD67" i="130" s="1"/>
  <c r="AD68" i="130" s="1"/>
  <c r="AD70" i="130" s="1"/>
  <c r="AD72" i="130" s="1"/>
  <c r="AD83" i="130" s="1"/>
  <c r="AC59" i="92"/>
  <c r="AC63" i="92" s="1"/>
  <c r="AC65" i="92" s="1"/>
  <c r="AC67" i="92" s="1"/>
  <c r="AC69" i="92" s="1"/>
  <c r="AC68" i="92" s="1"/>
  <c r="AC70" i="92" s="1"/>
  <c r="AC72" i="92" s="1"/>
  <c r="AC83" i="92" s="1"/>
  <c r="AF59" i="150"/>
  <c r="AF63" i="150" s="1"/>
  <c r="AF65" i="150" s="1"/>
  <c r="AF67" i="150" s="1"/>
  <c r="AF68" i="150" s="1"/>
  <c r="AF70" i="150" s="1"/>
  <c r="AF72" i="150" s="1"/>
  <c r="AF83" i="150" s="1"/>
  <c r="AF101" i="150" s="1"/>
  <c r="AJ510" i="19" s="1"/>
  <c r="AJ1145" i="19" s="1"/>
  <c r="H59" i="105"/>
  <c r="H63" i="105" s="1"/>
  <c r="H65" i="105" s="1"/>
  <c r="H67" i="105" s="1"/>
  <c r="H69" i="105" s="1"/>
  <c r="H68" i="105" s="1"/>
  <c r="H70" i="105" s="1"/>
  <c r="H72" i="105" s="1"/>
  <c r="H83" i="105" s="1"/>
  <c r="H101" i="105" s="1"/>
  <c r="I187" i="19" s="1"/>
  <c r="I822" i="19" s="1"/>
  <c r="Z59" i="151"/>
  <c r="Z63" i="151" s="1"/>
  <c r="Z65" i="151" s="1"/>
  <c r="Z67" i="151" s="1"/>
  <c r="Z69" i="151" s="1"/>
  <c r="Z68" i="151" s="1"/>
  <c r="Z70" i="151" s="1"/>
  <c r="Z72" i="151" s="1"/>
  <c r="Z83" i="151" s="1"/>
  <c r="Z59" i="118"/>
  <c r="Z63" i="118" s="1"/>
  <c r="Z65" i="118" s="1"/>
  <c r="Z67" i="118" s="1"/>
  <c r="Z69" i="118" s="1"/>
  <c r="Z68" i="118" s="1"/>
  <c r="Z70" i="118" s="1"/>
  <c r="Z72" i="118" s="1"/>
  <c r="Z83" i="118" s="1"/>
  <c r="Z59" i="97"/>
  <c r="Z63" i="97" s="1"/>
  <c r="Z65" i="97" s="1"/>
  <c r="Z67" i="97" s="1"/>
  <c r="Z69" i="97" s="1"/>
  <c r="Z68" i="97" s="1"/>
  <c r="Z70" i="97" s="1"/>
  <c r="Z72" i="97" s="1"/>
  <c r="Z83" i="97" s="1"/>
  <c r="Z101" i="97" s="1"/>
  <c r="Z90" i="19" s="1"/>
  <c r="Z725" i="19" s="1"/>
  <c r="F59" i="117"/>
  <c r="F63" i="117" s="1"/>
  <c r="F65" i="117" s="1"/>
  <c r="F67" i="117" s="1"/>
  <c r="F69" i="117" s="1"/>
  <c r="F68" i="117" s="1"/>
  <c r="F70" i="117" s="1"/>
  <c r="F72" i="117" s="1"/>
  <c r="F83" i="117" s="1"/>
  <c r="F101" i="117" s="1"/>
  <c r="AF59" i="110"/>
  <c r="AF63" i="110" s="1"/>
  <c r="AF65" i="110" s="1"/>
  <c r="AF67" i="110" s="1"/>
  <c r="AF68" i="110" s="1"/>
  <c r="AF70" i="110" s="1"/>
  <c r="AF72" i="110" s="1"/>
  <c r="AF83" i="110" s="1"/>
  <c r="H59" i="89"/>
  <c r="H63" i="89" s="1"/>
  <c r="Z59" i="154"/>
  <c r="Z63" i="154" s="1"/>
  <c r="Z65" i="154" s="1"/>
  <c r="Z67" i="154" s="1"/>
  <c r="Z69" i="154" s="1"/>
  <c r="Z68" i="154" s="1"/>
  <c r="Z70" i="154" s="1"/>
  <c r="Z72" i="154" s="1"/>
  <c r="Z83" i="154" s="1"/>
  <c r="Z101" i="154" s="1"/>
  <c r="AE543" i="19" s="1"/>
  <c r="AE1178" i="19" s="1"/>
  <c r="Z59" i="103"/>
  <c r="Z63" i="103" s="1"/>
  <c r="Z65" i="103" s="1"/>
  <c r="Z67" i="103" s="1"/>
  <c r="Z69" i="103" s="1"/>
  <c r="Z68" i="103" s="1"/>
  <c r="Z70" i="103" s="1"/>
  <c r="Z72" i="103" s="1"/>
  <c r="Z83" i="103" s="1"/>
  <c r="Z101" i="103" s="1"/>
  <c r="AA139" i="19" s="1"/>
  <c r="AA774" i="19" s="1"/>
  <c r="Q59" i="111"/>
  <c r="Q63" i="111" s="1"/>
  <c r="Q65" i="111" s="1"/>
  <c r="Q67" i="111" s="1"/>
  <c r="Q70" i="111" s="1"/>
  <c r="Q72" i="111" s="1"/>
  <c r="Q83" i="111" s="1"/>
  <c r="O59" i="134"/>
  <c r="O63" i="134" s="1"/>
  <c r="O65" i="134" s="1"/>
  <c r="O67" i="134" s="1"/>
  <c r="O70" i="134" s="1"/>
  <c r="O72" i="134" s="1"/>
  <c r="O83" i="134" s="1"/>
  <c r="AH59" i="105"/>
  <c r="AH63" i="105" s="1"/>
  <c r="AH65" i="105" s="1"/>
  <c r="AH67" i="105" s="1"/>
  <c r="AH68" i="105" s="1"/>
  <c r="AH70" i="105" s="1"/>
  <c r="AH72" i="105" s="1"/>
  <c r="AH83" i="105" s="1"/>
  <c r="AH101" i="105" s="1"/>
  <c r="AI187" i="19" s="1"/>
  <c r="AI822" i="19" s="1"/>
  <c r="Q59" i="99"/>
  <c r="Q63" i="99" s="1"/>
  <c r="Q65" i="99" s="1"/>
  <c r="Q67" i="99" s="1"/>
  <c r="Q69" i="99" s="1"/>
  <c r="Q68" i="99" s="1"/>
  <c r="Q70" i="99" s="1"/>
  <c r="Q72" i="99" s="1"/>
  <c r="Q83" i="99" s="1"/>
  <c r="Q101" i="99" s="1"/>
  <c r="Q106" i="19" s="1"/>
  <c r="Q741" i="19" s="1"/>
  <c r="AE59" i="115"/>
  <c r="AE63" i="115" s="1"/>
  <c r="AE65" i="115" s="1"/>
  <c r="AE67" i="115" s="1"/>
  <c r="AE68" i="115" s="1"/>
  <c r="AE70" i="115" s="1"/>
  <c r="AE72" i="115" s="1"/>
  <c r="AE83" i="115" s="1"/>
  <c r="AE101" i="115" s="1"/>
  <c r="AG300" i="19" s="1"/>
  <c r="AG935" i="19" s="1"/>
  <c r="AE59" i="117"/>
  <c r="AE63" i="117" s="1"/>
  <c r="AE65" i="117" s="1"/>
  <c r="AE67" i="117" s="1"/>
  <c r="AE68" i="117" s="1"/>
  <c r="AE70" i="117" s="1"/>
  <c r="AE72" i="117" s="1"/>
  <c r="AE83" i="117" s="1"/>
  <c r="AE101" i="117" s="1"/>
  <c r="E59" i="116"/>
  <c r="E63" i="116" s="1"/>
  <c r="E65" i="116" s="1"/>
  <c r="E67" i="116" s="1"/>
  <c r="E69" i="116" s="1"/>
  <c r="E68" i="116" s="1"/>
  <c r="E70" i="116" s="1"/>
  <c r="E72" i="116" s="1"/>
  <c r="E83" i="116" s="1"/>
  <c r="AE59" i="153"/>
  <c r="AE63" i="153" s="1"/>
  <c r="AE65" i="153" s="1"/>
  <c r="AE67" i="153" s="1"/>
  <c r="AE68" i="153" s="1"/>
  <c r="AE70" i="153" s="1"/>
  <c r="AE72" i="153" s="1"/>
  <c r="AE83" i="153" s="1"/>
  <c r="V59" i="146"/>
  <c r="V63" i="146" s="1"/>
  <c r="V65" i="146" s="1"/>
  <c r="V67" i="146" s="1"/>
  <c r="V69" i="146" s="1"/>
  <c r="V68" i="146" s="1"/>
  <c r="V70" i="146" s="1"/>
  <c r="V72" i="146" s="1"/>
  <c r="V83" i="146" s="1"/>
  <c r="V101" i="146" s="1"/>
  <c r="Z478" i="19" s="1"/>
  <c r="Z1113" i="19" s="1"/>
  <c r="S59" i="128"/>
  <c r="S63" i="128" s="1"/>
  <c r="S65" i="128" s="1"/>
  <c r="S67" i="128" s="1"/>
  <c r="S69" i="128" s="1"/>
  <c r="S68" i="128" s="1"/>
  <c r="S70" i="128" s="1"/>
  <c r="S72" i="128" s="1"/>
  <c r="S83" i="128" s="1"/>
  <c r="R59" i="129"/>
  <c r="R63" i="129" s="1"/>
  <c r="R65" i="129" s="1"/>
  <c r="R67" i="129" s="1"/>
  <c r="R69" i="129" s="1"/>
  <c r="R68" i="129" s="1"/>
  <c r="R70" i="129" s="1"/>
  <c r="R72" i="129" s="1"/>
  <c r="R83" i="129" s="1"/>
  <c r="R101" i="129" s="1"/>
  <c r="U349" i="19" s="1"/>
  <c r="U984" i="19" s="1"/>
  <c r="E59" i="128"/>
  <c r="E63" i="128" s="1"/>
  <c r="E65" i="128" s="1"/>
  <c r="E67" i="128" s="1"/>
  <c r="E69" i="128" s="1"/>
  <c r="E68" i="128" s="1"/>
  <c r="E70" i="128" s="1"/>
  <c r="E72" i="128" s="1"/>
  <c r="E83" i="128" s="1"/>
  <c r="AF59" i="107"/>
  <c r="AF63" i="107" s="1"/>
  <c r="AF65" i="107" s="1"/>
  <c r="AF67" i="107" s="1"/>
  <c r="AF70" i="107" s="1"/>
  <c r="AF72" i="107" s="1"/>
  <c r="AF83" i="107" s="1"/>
  <c r="T59" i="141"/>
  <c r="T63" i="141" s="1"/>
  <c r="T65" i="141" s="1"/>
  <c r="T67" i="141" s="1"/>
  <c r="T69" i="141" s="1"/>
  <c r="T68" i="141" s="1"/>
  <c r="T70" i="141" s="1"/>
  <c r="T72" i="141" s="1"/>
  <c r="T83" i="141" s="1"/>
  <c r="Z59" i="119"/>
  <c r="Z63" i="119" s="1"/>
  <c r="Z65" i="119" s="1"/>
  <c r="Z67" i="119" s="1"/>
  <c r="Z69" i="119" s="1"/>
  <c r="Z68" i="119" s="1"/>
  <c r="Z70" i="119" s="1"/>
  <c r="Z72" i="119" s="1"/>
  <c r="Z83" i="119" s="1"/>
  <c r="Z101" i="119" s="1"/>
  <c r="R59" i="108"/>
  <c r="R63" i="108" s="1"/>
  <c r="R65" i="108" s="1"/>
  <c r="R67" i="108" s="1"/>
  <c r="R69" i="108" s="1"/>
  <c r="R68" i="108" s="1"/>
  <c r="R70" i="108" s="1"/>
  <c r="R72" i="108" s="1"/>
  <c r="R83" i="108" s="1"/>
  <c r="R101" i="108" s="1"/>
  <c r="S219" i="19" s="1"/>
  <c r="S854" i="19" s="1"/>
  <c r="P59" i="144"/>
  <c r="P63" i="144" s="1"/>
  <c r="P65" i="144" s="1"/>
  <c r="P67" i="144" s="1"/>
  <c r="P69" i="144" s="1"/>
  <c r="P68" i="144" s="1"/>
  <c r="P70" i="144" s="1"/>
  <c r="P72" i="144" s="1"/>
  <c r="P83" i="144" s="1"/>
  <c r="P101" i="144" s="1"/>
  <c r="T462" i="19" s="1"/>
  <c r="T1097" i="19" s="1"/>
  <c r="S59" i="113"/>
  <c r="S63" i="113" s="1"/>
  <c r="S65" i="113" s="1"/>
  <c r="S67" i="113" s="1"/>
  <c r="S70" i="113" s="1"/>
  <c r="S72" i="113" s="1"/>
  <c r="S83" i="113" s="1"/>
  <c r="P59" i="139"/>
  <c r="P63" i="139" s="1"/>
  <c r="P65" i="139" s="1"/>
  <c r="P67" i="139" s="1"/>
  <c r="P69" i="139" s="1"/>
  <c r="P68" i="139" s="1"/>
  <c r="P70" i="139" s="1"/>
  <c r="P72" i="139" s="1"/>
  <c r="P83" i="139" s="1"/>
  <c r="P59" i="123"/>
  <c r="P63" i="123" s="1"/>
  <c r="P65" i="123" s="1"/>
  <c r="P67" i="123" s="1"/>
  <c r="P69" i="123" s="1"/>
  <c r="P68" i="123" s="1"/>
  <c r="P70" i="123" s="1"/>
  <c r="P72" i="123" s="1"/>
  <c r="P83" i="123" s="1"/>
  <c r="P101" i="123" s="1"/>
  <c r="Z59" i="99"/>
  <c r="Z63" i="99" s="1"/>
  <c r="Z65" i="99" s="1"/>
  <c r="Z67" i="99" s="1"/>
  <c r="Z69" i="99" s="1"/>
  <c r="Z68" i="99" s="1"/>
  <c r="Z70" i="99" s="1"/>
  <c r="Z72" i="99" s="1"/>
  <c r="Z83" i="99" s="1"/>
  <c r="Z101" i="99" s="1"/>
  <c r="Z106" i="19" s="1"/>
  <c r="Z741" i="19" s="1"/>
  <c r="O59" i="103"/>
  <c r="O63" i="103" s="1"/>
  <c r="O65" i="103" s="1"/>
  <c r="O67" i="103" s="1"/>
  <c r="O69" i="103" s="1"/>
  <c r="O68" i="103" s="1"/>
  <c r="O70" i="103" s="1"/>
  <c r="O72" i="103" s="1"/>
  <c r="O83" i="103" s="1"/>
  <c r="O101" i="103" s="1"/>
  <c r="P139" i="19" s="1"/>
  <c r="P774" i="19" s="1"/>
  <c r="AD59" i="155"/>
  <c r="AD63" i="155" s="1"/>
  <c r="AD65" i="155" s="1"/>
  <c r="AD67" i="155" s="1"/>
  <c r="AD68" i="155" s="1"/>
  <c r="AD70" i="155" s="1"/>
  <c r="AD72" i="155" s="1"/>
  <c r="AD83" i="155" s="1"/>
  <c r="U59" i="136"/>
  <c r="U63" i="136" s="1"/>
  <c r="U65" i="136" s="1"/>
  <c r="U67" i="136" s="1"/>
  <c r="U70" i="136" s="1"/>
  <c r="U72" i="136" s="1"/>
  <c r="U83" i="136" s="1"/>
  <c r="Y59" i="99"/>
  <c r="Y63" i="99" s="1"/>
  <c r="Y65" i="99" s="1"/>
  <c r="Y67" i="99" s="1"/>
  <c r="Y69" i="99" s="1"/>
  <c r="Y68" i="99" s="1"/>
  <c r="Y70" i="99" s="1"/>
  <c r="Y72" i="99" s="1"/>
  <c r="Y83" i="99" s="1"/>
  <c r="Y101" i="99" s="1"/>
  <c r="Y106" i="19" s="1"/>
  <c r="Y741" i="19" s="1"/>
  <c r="O59" i="146"/>
  <c r="O63" i="146" s="1"/>
  <c r="O65" i="146" s="1"/>
  <c r="O67" i="146" s="1"/>
  <c r="O69" i="146" s="1"/>
  <c r="O68" i="146" s="1"/>
  <c r="O70" i="146" s="1"/>
  <c r="O72" i="146" s="1"/>
  <c r="O83" i="146" s="1"/>
  <c r="O101" i="146" s="1"/>
  <c r="S478" i="19" s="1"/>
  <c r="S1113" i="19" s="1"/>
  <c r="O59" i="139"/>
  <c r="O63" i="139" s="1"/>
  <c r="O65" i="139" s="1"/>
  <c r="O67" i="139" s="1"/>
  <c r="O69" i="139" s="1"/>
  <c r="O68" i="139" s="1"/>
  <c r="O70" i="139" s="1"/>
  <c r="O72" i="139" s="1"/>
  <c r="O83" i="139" s="1"/>
  <c r="W59" i="131"/>
  <c r="W63" i="131" s="1"/>
  <c r="W65" i="131" s="1"/>
  <c r="W67" i="131" s="1"/>
  <c r="W69" i="131" s="1"/>
  <c r="W68" i="131" s="1"/>
  <c r="W70" i="131" s="1"/>
  <c r="W72" i="131" s="1"/>
  <c r="W83" i="131" s="1"/>
  <c r="W101" i="131" s="1"/>
  <c r="Z365" i="19" s="1"/>
  <c r="Z1000" i="19" s="1"/>
  <c r="S59" i="117"/>
  <c r="S63" i="117" s="1"/>
  <c r="S65" i="117" s="1"/>
  <c r="S67" i="117" s="1"/>
  <c r="S69" i="117" s="1"/>
  <c r="S68" i="117" s="1"/>
  <c r="S70" i="117" s="1"/>
  <c r="S72" i="117" s="1"/>
  <c r="S83" i="117" s="1"/>
  <c r="S101" i="117" s="1"/>
  <c r="O59" i="131"/>
  <c r="O63" i="131" s="1"/>
  <c r="O65" i="131" s="1"/>
  <c r="O67" i="131" s="1"/>
  <c r="O69" i="131" s="1"/>
  <c r="O68" i="131" s="1"/>
  <c r="O70" i="131" s="1"/>
  <c r="O72" i="131" s="1"/>
  <c r="O83" i="131" s="1"/>
  <c r="O101" i="131" s="1"/>
  <c r="R365" i="19" s="1"/>
  <c r="R1000" i="19" s="1"/>
  <c r="W59" i="151"/>
  <c r="W63" i="151" s="1"/>
  <c r="W65" i="151" s="1"/>
  <c r="W67" i="151" s="1"/>
  <c r="W69" i="151" s="1"/>
  <c r="W68" i="151" s="1"/>
  <c r="W70" i="151" s="1"/>
  <c r="W72" i="151" s="1"/>
  <c r="W83" i="151" s="1"/>
  <c r="AB59" i="134"/>
  <c r="AB63" i="134" s="1"/>
  <c r="AB65" i="134" s="1"/>
  <c r="AB67" i="134" s="1"/>
  <c r="AB70" i="134" s="1"/>
  <c r="AB72" i="134" s="1"/>
  <c r="AB83" i="134" s="1"/>
  <c r="AA59" i="116"/>
  <c r="AA63" i="116" s="1"/>
  <c r="AA65" i="116" s="1"/>
  <c r="AA67" i="116" s="1"/>
  <c r="AA69" i="116" s="1"/>
  <c r="AA68" i="116" s="1"/>
  <c r="AA70" i="116" s="1"/>
  <c r="AA72" i="116" s="1"/>
  <c r="AA83" i="116" s="1"/>
  <c r="AA59" i="120"/>
  <c r="AA63" i="120" s="1"/>
  <c r="AA65" i="120" s="1"/>
  <c r="AA67" i="120" s="1"/>
  <c r="AA70" i="120" s="1"/>
  <c r="AA72" i="120" s="1"/>
  <c r="AA83" i="120" s="1"/>
  <c r="E59" i="107"/>
  <c r="E63" i="107" s="1"/>
  <c r="E65" i="107" s="1"/>
  <c r="E67" i="107" s="1"/>
  <c r="E70" i="107" s="1"/>
  <c r="E72" i="107" s="1"/>
  <c r="E83" i="107" s="1"/>
  <c r="AD59" i="122"/>
  <c r="AD63" i="122" s="1"/>
  <c r="AD65" i="122" s="1"/>
  <c r="AD67" i="122" s="1"/>
  <c r="AD70" i="122" s="1"/>
  <c r="AD72" i="122" s="1"/>
  <c r="AD83" i="122" s="1"/>
  <c r="X59" i="94"/>
  <c r="X63" i="94" s="1"/>
  <c r="X65" i="94" s="1"/>
  <c r="X67" i="94" s="1"/>
  <c r="X69" i="94" s="1"/>
  <c r="X68" i="94" s="1"/>
  <c r="X70" i="94" s="1"/>
  <c r="X72" i="94" s="1"/>
  <c r="X83" i="94" s="1"/>
  <c r="X59" i="157"/>
  <c r="X63" i="157" s="1"/>
  <c r="X65" i="157" s="1"/>
  <c r="X67" i="157" s="1"/>
  <c r="X70" i="157" s="1"/>
  <c r="X72" i="157" s="1"/>
  <c r="X83" i="157" s="1"/>
  <c r="Y59" i="138"/>
  <c r="Y63" i="138" s="1"/>
  <c r="Y65" i="138" s="1"/>
  <c r="Y67" i="138" s="1"/>
  <c r="Y69" i="138" s="1"/>
  <c r="Y68" i="138" s="1"/>
  <c r="Y70" i="138" s="1"/>
  <c r="Y72" i="138" s="1"/>
  <c r="Y83" i="138" s="1"/>
  <c r="Y101" i="138" s="1"/>
  <c r="AB413" i="19" s="1"/>
  <c r="AB1048" i="19" s="1"/>
  <c r="G59" i="124"/>
  <c r="G63" i="124" s="1"/>
  <c r="G65" i="124" s="1"/>
  <c r="G67" i="124" s="1"/>
  <c r="G70" i="124" s="1"/>
  <c r="G72" i="124" s="1"/>
  <c r="G83" i="124" s="1"/>
  <c r="AD59" i="141"/>
  <c r="AD63" i="141" s="1"/>
  <c r="AD65" i="141" s="1"/>
  <c r="AD67" i="141" s="1"/>
  <c r="AD68" i="141" s="1"/>
  <c r="AD70" i="141" s="1"/>
  <c r="AD72" i="141" s="1"/>
  <c r="AD83" i="141" s="1"/>
  <c r="AA59" i="95"/>
  <c r="AA63" i="95" s="1"/>
  <c r="AA65" i="95" s="1"/>
  <c r="AA67" i="95" s="1"/>
  <c r="AA69" i="95" s="1"/>
  <c r="AA68" i="95" s="1"/>
  <c r="AA70" i="95" s="1"/>
  <c r="AA72" i="95" s="1"/>
  <c r="AA83" i="95" s="1"/>
  <c r="AA101" i="95" s="1"/>
  <c r="AA74" i="19" s="1"/>
  <c r="AA709" i="19" s="1"/>
  <c r="AA59" i="157"/>
  <c r="AA63" i="157" s="1"/>
  <c r="AA65" i="157" s="1"/>
  <c r="AA67" i="157" s="1"/>
  <c r="AA70" i="157" s="1"/>
  <c r="AA72" i="157" s="1"/>
  <c r="AA83" i="157" s="1"/>
  <c r="AA59" i="108"/>
  <c r="AA63" i="108" s="1"/>
  <c r="AA65" i="108" s="1"/>
  <c r="AA67" i="108" s="1"/>
  <c r="AA69" i="108" s="1"/>
  <c r="AA68" i="108" s="1"/>
  <c r="AA70" i="108" s="1"/>
  <c r="AA72" i="108" s="1"/>
  <c r="AA83" i="108" s="1"/>
  <c r="AA101" i="108" s="1"/>
  <c r="AB219" i="19" s="1"/>
  <c r="AB854" i="19" s="1"/>
  <c r="AF59" i="154"/>
  <c r="AF63" i="154" s="1"/>
  <c r="AF65" i="154" s="1"/>
  <c r="AF67" i="154" s="1"/>
  <c r="AF68" i="154" s="1"/>
  <c r="AF70" i="154" s="1"/>
  <c r="AF72" i="154" s="1"/>
  <c r="AF83" i="154" s="1"/>
  <c r="AF101" i="154" s="1"/>
  <c r="AK543" i="19" s="1"/>
  <c r="AK1178" i="19" s="1"/>
  <c r="G59" i="103"/>
  <c r="G63" i="103" s="1"/>
  <c r="G65" i="103" s="1"/>
  <c r="G67" i="103" s="1"/>
  <c r="G69" i="103" s="1"/>
  <c r="G68" i="103" s="1"/>
  <c r="G70" i="103" s="1"/>
  <c r="G72" i="103" s="1"/>
  <c r="G83" i="103" s="1"/>
  <c r="G101" i="103" s="1"/>
  <c r="H139" i="19" s="1"/>
  <c r="H774" i="19" s="1"/>
  <c r="Y59" i="128"/>
  <c r="Y63" i="128" s="1"/>
  <c r="Y65" i="128" s="1"/>
  <c r="Y67" i="128" s="1"/>
  <c r="Y69" i="128" s="1"/>
  <c r="Y68" i="128" s="1"/>
  <c r="Y70" i="128" s="1"/>
  <c r="Y72" i="128" s="1"/>
  <c r="Y83" i="128" s="1"/>
  <c r="Y59" i="159"/>
  <c r="Y63" i="159" s="1"/>
  <c r="Y65" i="159" s="1"/>
  <c r="Y67" i="159" s="1"/>
  <c r="Y70" i="159" s="1"/>
  <c r="Y72" i="159" s="1"/>
  <c r="Y83" i="159" s="1"/>
  <c r="AB59" i="145"/>
  <c r="AB63" i="145" s="1"/>
  <c r="AB65" i="145" s="1"/>
  <c r="AB67" i="145" s="1"/>
  <c r="AB70" i="145" s="1"/>
  <c r="AB72" i="145" s="1"/>
  <c r="AB83" i="145" s="1"/>
  <c r="W59" i="141"/>
  <c r="W63" i="141" s="1"/>
  <c r="W65" i="141" s="1"/>
  <c r="W67" i="141" s="1"/>
  <c r="W69" i="141" s="1"/>
  <c r="W68" i="141" s="1"/>
  <c r="W70" i="141" s="1"/>
  <c r="W72" i="141" s="1"/>
  <c r="W83" i="141" s="1"/>
  <c r="Y59" i="145"/>
  <c r="Y63" i="145" s="1"/>
  <c r="Y65" i="145" s="1"/>
  <c r="Y67" i="145" s="1"/>
  <c r="Y70" i="145" s="1"/>
  <c r="Y72" i="145" s="1"/>
  <c r="Y83" i="145" s="1"/>
  <c r="Y59" i="129"/>
  <c r="Y63" i="129" s="1"/>
  <c r="Y65" i="129" s="1"/>
  <c r="Y67" i="129" s="1"/>
  <c r="Y69" i="129" s="1"/>
  <c r="Y68" i="129" s="1"/>
  <c r="Y70" i="129" s="1"/>
  <c r="Y72" i="129" s="1"/>
  <c r="Y83" i="129" s="1"/>
  <c r="Y101" i="129" s="1"/>
  <c r="AB349" i="19" s="1"/>
  <c r="AB984" i="19" s="1"/>
  <c r="X59" i="143"/>
  <c r="X63" i="143" s="1"/>
  <c r="X65" i="143" s="1"/>
  <c r="X67" i="143" s="1"/>
  <c r="X69" i="143" s="1"/>
  <c r="X68" i="143" s="1"/>
  <c r="X70" i="143" s="1"/>
  <c r="X72" i="143" s="1"/>
  <c r="X83" i="143" s="1"/>
  <c r="E59" i="121"/>
  <c r="E63" i="121" s="1"/>
  <c r="E65" i="121" s="1"/>
  <c r="E67" i="121" s="1"/>
  <c r="E69" i="121" s="1"/>
  <c r="E68" i="121" s="1"/>
  <c r="E70" i="121" s="1"/>
  <c r="E72" i="121" s="1"/>
  <c r="E83" i="121" s="1"/>
  <c r="R59" i="146"/>
  <c r="R63" i="146" s="1"/>
  <c r="R65" i="146" s="1"/>
  <c r="R67" i="146" s="1"/>
  <c r="R69" i="146" s="1"/>
  <c r="R68" i="146" s="1"/>
  <c r="R70" i="146" s="1"/>
  <c r="R72" i="146" s="1"/>
  <c r="R83" i="146" s="1"/>
  <c r="R101" i="146" s="1"/>
  <c r="V478" i="19" s="1"/>
  <c r="V1113" i="19" s="1"/>
  <c r="X59" i="148"/>
  <c r="X63" i="148" s="1"/>
  <c r="X65" i="148" s="1"/>
  <c r="X67" i="148" s="1"/>
  <c r="X69" i="148" s="1"/>
  <c r="X68" i="148" s="1"/>
  <c r="X70" i="148" s="1"/>
  <c r="X72" i="148" s="1"/>
  <c r="X83" i="148" s="1"/>
  <c r="X101" i="148" s="1"/>
  <c r="AB494" i="19" s="1"/>
  <c r="AB1129" i="19" s="1"/>
  <c r="W59" i="132"/>
  <c r="W63" i="132" s="1"/>
  <c r="W65" i="132" s="1"/>
  <c r="W67" i="132" s="1"/>
  <c r="W70" i="132" s="1"/>
  <c r="W72" i="132" s="1"/>
  <c r="W83" i="132" s="1"/>
  <c r="U59" i="109"/>
  <c r="U63" i="109" s="1"/>
  <c r="U65" i="109" s="1"/>
  <c r="U67" i="109" s="1"/>
  <c r="U69" i="109" s="1"/>
  <c r="U68" i="109" s="1"/>
  <c r="U70" i="109" s="1"/>
  <c r="U72" i="109" s="1"/>
  <c r="U83" i="109" s="1"/>
  <c r="AE59" i="100"/>
  <c r="AE63" i="100" s="1"/>
  <c r="AE65" i="100" s="1"/>
  <c r="AE67" i="100" s="1"/>
  <c r="AE70" i="100" s="1"/>
  <c r="AE72" i="100" s="1"/>
  <c r="AE83" i="100" s="1"/>
  <c r="AH59" i="102"/>
  <c r="AH63" i="102" s="1"/>
  <c r="AH65" i="102" s="1"/>
  <c r="AH67" i="102" s="1"/>
  <c r="AH68" i="102" s="1"/>
  <c r="AH70" i="102" s="1"/>
  <c r="AH72" i="102" s="1"/>
  <c r="AH83" i="102" s="1"/>
  <c r="Z59" i="138"/>
  <c r="Z63" i="138" s="1"/>
  <c r="Z65" i="138" s="1"/>
  <c r="Z67" i="138" s="1"/>
  <c r="Z69" i="138" s="1"/>
  <c r="Z68" i="138" s="1"/>
  <c r="Z70" i="138" s="1"/>
  <c r="Z72" i="138" s="1"/>
  <c r="Z83" i="138" s="1"/>
  <c r="Z101" i="138" s="1"/>
  <c r="AC413" i="19" s="1"/>
  <c r="AC1048" i="19" s="1"/>
  <c r="X59" i="93"/>
  <c r="X63" i="93" s="1"/>
  <c r="X65" i="93" s="1"/>
  <c r="X67" i="93" s="1"/>
  <c r="X69" i="93" s="1"/>
  <c r="X68" i="93" s="1"/>
  <c r="X70" i="93" s="1"/>
  <c r="X72" i="93" s="1"/>
  <c r="X83" i="93" s="1"/>
  <c r="X101" i="93" s="1"/>
  <c r="X58" i="19" s="1"/>
  <c r="X693" i="19" s="1"/>
  <c r="X59" i="96"/>
  <c r="X63" i="96" s="1"/>
  <c r="X65" i="96" s="1"/>
  <c r="X67" i="96" s="1"/>
  <c r="X70" i="96" s="1"/>
  <c r="X72" i="96" s="1"/>
  <c r="X83" i="96" s="1"/>
  <c r="AE59" i="141"/>
  <c r="AE63" i="141" s="1"/>
  <c r="AE65" i="141" s="1"/>
  <c r="AE67" i="141" s="1"/>
  <c r="AE68" i="141" s="1"/>
  <c r="AE70" i="141" s="1"/>
  <c r="AE72" i="141" s="1"/>
  <c r="AE83" i="141" s="1"/>
  <c r="F59" i="118"/>
  <c r="F63" i="118" s="1"/>
  <c r="F65" i="118" s="1"/>
  <c r="F67" i="118" s="1"/>
  <c r="F69" i="118" s="1"/>
  <c r="F68" i="118" s="1"/>
  <c r="F70" i="118" s="1"/>
  <c r="F72" i="118" s="1"/>
  <c r="F83" i="118" s="1"/>
  <c r="Z59" i="111"/>
  <c r="Z63" i="111" s="1"/>
  <c r="Z65" i="111" s="1"/>
  <c r="Z67" i="111" s="1"/>
  <c r="Z70" i="111" s="1"/>
  <c r="Z72" i="111" s="1"/>
  <c r="Z83" i="111" s="1"/>
  <c r="Y59" i="151"/>
  <c r="Y63" i="151" s="1"/>
  <c r="Y65" i="151" s="1"/>
  <c r="Y67" i="151" s="1"/>
  <c r="Y69" i="151" s="1"/>
  <c r="Y68" i="151" s="1"/>
  <c r="Y70" i="151" s="1"/>
  <c r="Y72" i="151" s="1"/>
  <c r="Y83" i="151" s="1"/>
  <c r="AA59" i="134"/>
  <c r="AA63" i="134" s="1"/>
  <c r="AA65" i="134" s="1"/>
  <c r="AA67" i="134" s="1"/>
  <c r="AA70" i="134" s="1"/>
  <c r="AA72" i="134" s="1"/>
  <c r="AA83" i="134" s="1"/>
  <c r="R59" i="145"/>
  <c r="R63" i="145" s="1"/>
  <c r="R65" i="145" s="1"/>
  <c r="R67" i="145" s="1"/>
  <c r="R70" i="145" s="1"/>
  <c r="R72" i="145" s="1"/>
  <c r="R83" i="145" s="1"/>
  <c r="I59" i="97"/>
  <c r="I63" i="97" s="1"/>
  <c r="I65" i="97" s="1"/>
  <c r="I67" i="97" s="1"/>
  <c r="I69" i="97" s="1"/>
  <c r="I68" i="97" s="1"/>
  <c r="I70" i="97" s="1"/>
  <c r="I72" i="97" s="1"/>
  <c r="I83" i="97" s="1"/>
  <c r="I101" i="97" s="1"/>
  <c r="I90" i="19" s="1"/>
  <c r="I725" i="19" s="1"/>
  <c r="T59" i="152"/>
  <c r="T63" i="152" s="1"/>
  <c r="T65" i="152" s="1"/>
  <c r="T67" i="152" s="1"/>
  <c r="T69" i="152" s="1"/>
  <c r="T68" i="152" s="1"/>
  <c r="T70" i="152" s="1"/>
  <c r="T72" i="152" s="1"/>
  <c r="T83" i="152" s="1"/>
  <c r="T101" i="152" s="1"/>
  <c r="Y527" i="19" s="1"/>
  <c r="Y1162" i="19" s="1"/>
  <c r="S59" i="155"/>
  <c r="S63" i="155" s="1"/>
  <c r="S65" i="155" s="1"/>
  <c r="S67" i="155" s="1"/>
  <c r="S69" i="155" s="1"/>
  <c r="S68" i="155" s="1"/>
  <c r="S70" i="155" s="1"/>
  <c r="S72" i="155" s="1"/>
  <c r="S83" i="155" s="1"/>
  <c r="R59" i="128"/>
  <c r="R63" i="128" s="1"/>
  <c r="R65" i="128" s="1"/>
  <c r="R67" i="128" s="1"/>
  <c r="R69" i="128" s="1"/>
  <c r="R68" i="128" s="1"/>
  <c r="R70" i="128" s="1"/>
  <c r="R72" i="128" s="1"/>
  <c r="R83" i="128" s="1"/>
  <c r="AG59" i="109"/>
  <c r="AG63" i="109" s="1"/>
  <c r="AG65" i="109" s="1"/>
  <c r="AG67" i="109" s="1"/>
  <c r="AG68" i="109" s="1"/>
  <c r="AG70" i="109" s="1"/>
  <c r="AG72" i="109" s="1"/>
  <c r="AG83" i="109" s="1"/>
  <c r="Q59" i="98"/>
  <c r="Q63" i="98" s="1"/>
  <c r="Q65" i="98" s="1"/>
  <c r="Q67" i="98" s="1"/>
  <c r="Q70" i="98" s="1"/>
  <c r="Q72" i="98" s="1"/>
  <c r="Q83" i="98" s="1"/>
  <c r="X59" i="158"/>
  <c r="X63" i="158" s="1"/>
  <c r="X65" i="158" s="1"/>
  <c r="X67" i="158" s="1"/>
  <c r="X69" i="158" s="1"/>
  <c r="X68" i="158" s="1"/>
  <c r="X70" i="158" s="1"/>
  <c r="X72" i="158" s="1"/>
  <c r="X83" i="158" s="1"/>
  <c r="X101" i="158" s="1"/>
  <c r="AC575" i="19" s="1"/>
  <c r="AC1210" i="19" s="1"/>
  <c r="V59" i="103"/>
  <c r="V63" i="103" s="1"/>
  <c r="V65" i="103" s="1"/>
  <c r="V67" i="103" s="1"/>
  <c r="V69" i="103" s="1"/>
  <c r="V68" i="103" s="1"/>
  <c r="V70" i="103" s="1"/>
  <c r="V72" i="103" s="1"/>
  <c r="V83" i="103" s="1"/>
  <c r="V101" i="103" s="1"/>
  <c r="W139" i="19" s="1"/>
  <c r="W774" i="19" s="1"/>
  <c r="W59" i="152"/>
  <c r="W63" i="152" s="1"/>
  <c r="W65" i="152" s="1"/>
  <c r="W67" i="152" s="1"/>
  <c r="W69" i="152" s="1"/>
  <c r="W68" i="152" s="1"/>
  <c r="W70" i="152" s="1"/>
  <c r="W72" i="152" s="1"/>
  <c r="W83" i="152" s="1"/>
  <c r="W101" i="152" s="1"/>
  <c r="AB527" i="19" s="1"/>
  <c r="AB1162" i="19" s="1"/>
  <c r="O59" i="107"/>
  <c r="O63" i="107" s="1"/>
  <c r="O65" i="107" s="1"/>
  <c r="O67" i="107" s="1"/>
  <c r="O70" i="107" s="1"/>
  <c r="O72" i="107" s="1"/>
  <c r="O83" i="107" s="1"/>
  <c r="O59" i="156"/>
  <c r="O63" i="156" s="1"/>
  <c r="O65" i="156" s="1"/>
  <c r="O67" i="156" s="1"/>
  <c r="O69" i="156" s="1"/>
  <c r="O68" i="156" s="1"/>
  <c r="O70" i="156" s="1"/>
  <c r="O72" i="156" s="1"/>
  <c r="O83" i="156" s="1"/>
  <c r="O101" i="156" s="1"/>
  <c r="T559" i="19" s="1"/>
  <c r="T1194" i="19" s="1"/>
  <c r="V59" i="109"/>
  <c r="V63" i="109" s="1"/>
  <c r="V65" i="109" s="1"/>
  <c r="V67" i="109" s="1"/>
  <c r="V69" i="109" s="1"/>
  <c r="V68" i="109" s="1"/>
  <c r="V70" i="109" s="1"/>
  <c r="V72" i="109" s="1"/>
  <c r="V83" i="109" s="1"/>
  <c r="U59" i="143"/>
  <c r="U63" i="143" s="1"/>
  <c r="U65" i="143" s="1"/>
  <c r="U67" i="143" s="1"/>
  <c r="U69" i="143" s="1"/>
  <c r="U68" i="143" s="1"/>
  <c r="U70" i="143" s="1"/>
  <c r="U72" i="143" s="1"/>
  <c r="U83" i="143" s="1"/>
  <c r="V59" i="140"/>
  <c r="V63" i="140" s="1"/>
  <c r="V65" i="140" s="1"/>
  <c r="V67" i="140" s="1"/>
  <c r="V69" i="140" s="1"/>
  <c r="V68" i="140" s="1"/>
  <c r="V70" i="140" s="1"/>
  <c r="V72" i="140" s="1"/>
  <c r="V83" i="140" s="1"/>
  <c r="V101" i="140" s="1"/>
  <c r="Z430" i="19" s="1"/>
  <c r="Z1065" i="19" s="1"/>
  <c r="AH59" i="163"/>
  <c r="AH63" i="163" s="1"/>
  <c r="AH65" i="163" s="1"/>
  <c r="AH67" i="163" s="1"/>
  <c r="AH68" i="163" s="1"/>
  <c r="AH70" i="163" s="1"/>
  <c r="AH72" i="163" s="1"/>
  <c r="AH83" i="163" s="1"/>
  <c r="Q59" i="148"/>
  <c r="Q63" i="148" s="1"/>
  <c r="Q65" i="148" s="1"/>
  <c r="Q67" i="148" s="1"/>
  <c r="Q69" i="148" s="1"/>
  <c r="Q68" i="148" s="1"/>
  <c r="Q70" i="148" s="1"/>
  <c r="Q72" i="148" s="1"/>
  <c r="Q83" i="148" s="1"/>
  <c r="Q101" i="148" s="1"/>
  <c r="U494" i="19" s="1"/>
  <c r="U1129" i="19" s="1"/>
  <c r="W59" i="128"/>
  <c r="W63" i="128" s="1"/>
  <c r="W65" i="128" s="1"/>
  <c r="W67" i="128" s="1"/>
  <c r="W69" i="128" s="1"/>
  <c r="W68" i="128" s="1"/>
  <c r="W70" i="128" s="1"/>
  <c r="W72" i="128" s="1"/>
  <c r="W83" i="128" s="1"/>
  <c r="W59" i="138"/>
  <c r="W63" i="138" s="1"/>
  <c r="W65" i="138" s="1"/>
  <c r="W67" i="138" s="1"/>
  <c r="W69" i="138" s="1"/>
  <c r="W68" i="138" s="1"/>
  <c r="W70" i="138" s="1"/>
  <c r="W72" i="138" s="1"/>
  <c r="W83" i="138" s="1"/>
  <c r="W101" i="138" s="1"/>
  <c r="Z413" i="19" s="1"/>
  <c r="Z1048" i="19" s="1"/>
  <c r="X59" i="127"/>
  <c r="X63" i="127" s="1"/>
  <c r="X65" i="127" s="1"/>
  <c r="X67" i="127" s="1"/>
  <c r="X69" i="127" s="1"/>
  <c r="X68" i="127" s="1"/>
  <c r="X70" i="127" s="1"/>
  <c r="X72" i="127" s="1"/>
  <c r="X83" i="127" s="1"/>
  <c r="X101" i="127" s="1"/>
  <c r="AA333" i="19" s="1"/>
  <c r="AA968" i="19" s="1"/>
  <c r="U59" i="144"/>
  <c r="U63" i="144" s="1"/>
  <c r="U65" i="144" s="1"/>
  <c r="U67" i="144" s="1"/>
  <c r="U69" i="144" s="1"/>
  <c r="U68" i="144" s="1"/>
  <c r="U70" i="144" s="1"/>
  <c r="U72" i="144" s="1"/>
  <c r="U83" i="144" s="1"/>
  <c r="U101" i="144" s="1"/>
  <c r="Y462" i="19" s="1"/>
  <c r="Y1097" i="19" s="1"/>
  <c r="H59" i="98"/>
  <c r="H63" i="98" s="1"/>
  <c r="H65" i="98" s="1"/>
  <c r="H67" i="98" s="1"/>
  <c r="H70" i="98" s="1"/>
  <c r="H72" i="98" s="1"/>
  <c r="H83" i="98" s="1"/>
  <c r="R59" i="150"/>
  <c r="R63" i="150" s="1"/>
  <c r="R65" i="150" s="1"/>
  <c r="R67" i="150" s="1"/>
  <c r="R69" i="150" s="1"/>
  <c r="R68" i="150" s="1"/>
  <c r="R70" i="150" s="1"/>
  <c r="R72" i="150" s="1"/>
  <c r="R83" i="150" s="1"/>
  <c r="R101" i="150" s="1"/>
  <c r="V510" i="19" s="1"/>
  <c r="V1145" i="19" s="1"/>
  <c r="S59" i="126"/>
  <c r="S63" i="126" s="1"/>
  <c r="S65" i="126" s="1"/>
  <c r="S67" i="126" s="1"/>
  <c r="S69" i="126" s="1"/>
  <c r="S68" i="126" s="1"/>
  <c r="S70" i="126" s="1"/>
  <c r="S72" i="126" s="1"/>
  <c r="S83" i="126" s="1"/>
  <c r="R59" i="116"/>
  <c r="R63" i="116" s="1"/>
  <c r="R65" i="116" s="1"/>
  <c r="R67" i="116" s="1"/>
  <c r="R69" i="116" s="1"/>
  <c r="R68" i="116" s="1"/>
  <c r="R70" i="116" s="1"/>
  <c r="R72" i="116" s="1"/>
  <c r="R83" i="116" s="1"/>
  <c r="E59" i="129"/>
  <c r="E63" i="129" s="1"/>
  <c r="E65" i="129" s="1"/>
  <c r="E67" i="129" s="1"/>
  <c r="E69" i="129" s="1"/>
  <c r="E68" i="129" s="1"/>
  <c r="E70" i="129" s="1"/>
  <c r="E72" i="129" s="1"/>
  <c r="E83" i="129" s="1"/>
  <c r="S59" i="136"/>
  <c r="S63" i="136" s="1"/>
  <c r="S65" i="136" s="1"/>
  <c r="S67" i="136" s="1"/>
  <c r="S70" i="136" s="1"/>
  <c r="S72" i="136" s="1"/>
  <c r="S83" i="136" s="1"/>
  <c r="AB59" i="105"/>
  <c r="AB63" i="105" s="1"/>
  <c r="AB65" i="105" s="1"/>
  <c r="AB67" i="105" s="1"/>
  <c r="AB69" i="105" s="1"/>
  <c r="AB68" i="105" s="1"/>
  <c r="AB70" i="105" s="1"/>
  <c r="AB72" i="105" s="1"/>
  <c r="AB83" i="105" s="1"/>
  <c r="AB101" i="105" s="1"/>
  <c r="AC187" i="19" s="1"/>
  <c r="AC822" i="19" s="1"/>
  <c r="AF59" i="149"/>
  <c r="AF63" i="149" s="1"/>
  <c r="AF65" i="149" s="1"/>
  <c r="AF67" i="149" s="1"/>
  <c r="AF70" i="149" s="1"/>
  <c r="AF72" i="149" s="1"/>
  <c r="AF83" i="149" s="1"/>
  <c r="AH59" i="126"/>
  <c r="AH63" i="126" s="1"/>
  <c r="AH65" i="126" s="1"/>
  <c r="AH67" i="126" s="1"/>
  <c r="AH68" i="126" s="1"/>
  <c r="AH70" i="126" s="1"/>
  <c r="AH72" i="126" s="1"/>
  <c r="AH83" i="126" s="1"/>
  <c r="R59" i="99"/>
  <c r="R63" i="99" s="1"/>
  <c r="R65" i="99" s="1"/>
  <c r="R67" i="99" s="1"/>
  <c r="R69" i="99" s="1"/>
  <c r="R68" i="99" s="1"/>
  <c r="R70" i="99" s="1"/>
  <c r="R72" i="99" s="1"/>
  <c r="R83" i="99" s="1"/>
  <c r="R101" i="99" s="1"/>
  <c r="R106" i="19" s="1"/>
  <c r="R741" i="19" s="1"/>
  <c r="V59" i="131"/>
  <c r="V63" i="131" s="1"/>
  <c r="V65" i="131" s="1"/>
  <c r="V67" i="131" s="1"/>
  <c r="V69" i="131" s="1"/>
  <c r="V68" i="131" s="1"/>
  <c r="V70" i="131" s="1"/>
  <c r="V72" i="131" s="1"/>
  <c r="V83" i="131" s="1"/>
  <c r="V101" i="131" s="1"/>
  <c r="Y365" i="19" s="1"/>
  <c r="Y1000" i="19" s="1"/>
  <c r="P59" i="108"/>
  <c r="P63" i="108" s="1"/>
  <c r="P65" i="108" s="1"/>
  <c r="P67" i="108" s="1"/>
  <c r="P69" i="108" s="1"/>
  <c r="P68" i="108" s="1"/>
  <c r="P70" i="108" s="1"/>
  <c r="P72" i="108" s="1"/>
  <c r="P83" i="108" s="1"/>
  <c r="P101" i="108" s="1"/>
  <c r="Q219" i="19" s="1"/>
  <c r="Q854" i="19" s="1"/>
  <c r="AH59" i="101"/>
  <c r="AH63" i="101" s="1"/>
  <c r="AH65" i="101" s="1"/>
  <c r="AH67" i="101" s="1"/>
  <c r="AH68" i="101" s="1"/>
  <c r="AH70" i="101" s="1"/>
  <c r="AH72" i="101" s="1"/>
  <c r="AH83" i="101" s="1"/>
  <c r="AH101" i="101" s="1"/>
  <c r="AH122" i="19" s="1"/>
  <c r="AH757" i="19" s="1"/>
  <c r="AA59" i="160"/>
  <c r="AA63" i="160" s="1"/>
  <c r="AA65" i="160" s="1"/>
  <c r="AA67" i="160" s="1"/>
  <c r="AA69" i="160" s="1"/>
  <c r="AA68" i="160" s="1"/>
  <c r="AA70" i="160" s="1"/>
  <c r="AA72" i="160" s="1"/>
  <c r="AA83" i="160" s="1"/>
  <c r="AA101" i="160" s="1"/>
  <c r="AF591" i="19" s="1"/>
  <c r="AF1226" i="19" s="1"/>
  <c r="AB59" i="144"/>
  <c r="AB63" i="144" s="1"/>
  <c r="AB65" i="144" s="1"/>
  <c r="AB67" i="144" s="1"/>
  <c r="AB69" i="144" s="1"/>
  <c r="AB68" i="144" s="1"/>
  <c r="AB70" i="144" s="1"/>
  <c r="AB72" i="144" s="1"/>
  <c r="AB83" i="144" s="1"/>
  <c r="AB101" i="144" s="1"/>
  <c r="AF462" i="19" s="1"/>
  <c r="AF1097" i="19" s="1"/>
  <c r="U59" i="147"/>
  <c r="U63" i="147" s="1"/>
  <c r="U65" i="147" s="1"/>
  <c r="U67" i="147" s="1"/>
  <c r="U70" i="147" s="1"/>
  <c r="U72" i="147" s="1"/>
  <c r="U83" i="147" s="1"/>
  <c r="AD59" i="96"/>
  <c r="AD63" i="96" s="1"/>
  <c r="AD65" i="96" s="1"/>
  <c r="AD67" i="96" s="1"/>
  <c r="AD70" i="96" s="1"/>
  <c r="AD72" i="96" s="1"/>
  <c r="AD83" i="96" s="1"/>
  <c r="P59" i="149"/>
  <c r="P63" i="149" s="1"/>
  <c r="P65" i="149" s="1"/>
  <c r="P67" i="149" s="1"/>
  <c r="P70" i="149" s="1"/>
  <c r="P72" i="149" s="1"/>
  <c r="P83" i="149" s="1"/>
  <c r="AE59" i="129"/>
  <c r="AE63" i="129" s="1"/>
  <c r="AE65" i="129" s="1"/>
  <c r="AE67" i="129" s="1"/>
  <c r="AE68" i="129" s="1"/>
  <c r="AE70" i="129" s="1"/>
  <c r="AE72" i="129" s="1"/>
  <c r="AE83" i="129" s="1"/>
  <c r="AE101" i="129" s="1"/>
  <c r="AH349" i="19" s="1"/>
  <c r="AH984" i="19" s="1"/>
  <c r="E59" i="95"/>
  <c r="E63" i="95" s="1"/>
  <c r="E65" i="95" s="1"/>
  <c r="E67" i="95" s="1"/>
  <c r="E69" i="95" s="1"/>
  <c r="E68" i="95" s="1"/>
  <c r="E70" i="95" s="1"/>
  <c r="E72" i="95" s="1"/>
  <c r="E83" i="95" s="1"/>
  <c r="AE59" i="148"/>
  <c r="AE63" i="148" s="1"/>
  <c r="AE65" i="148" s="1"/>
  <c r="AE67" i="148" s="1"/>
  <c r="AE68" i="148" s="1"/>
  <c r="AE70" i="148" s="1"/>
  <c r="AE72" i="148" s="1"/>
  <c r="AE83" i="148" s="1"/>
  <c r="AE101" i="148" s="1"/>
  <c r="AI494" i="19" s="1"/>
  <c r="AI1129" i="19" s="1"/>
  <c r="P59" i="107"/>
  <c r="P63" i="107" s="1"/>
  <c r="P65" i="107" s="1"/>
  <c r="P67" i="107" s="1"/>
  <c r="P70" i="107" s="1"/>
  <c r="P72" i="107" s="1"/>
  <c r="P83" i="107" s="1"/>
  <c r="AD59" i="150"/>
  <c r="AD63" i="150" s="1"/>
  <c r="AD65" i="150" s="1"/>
  <c r="AD67" i="150" s="1"/>
  <c r="AD68" i="150" s="1"/>
  <c r="AD70" i="150" s="1"/>
  <c r="AD72" i="150" s="1"/>
  <c r="AD83" i="150" s="1"/>
  <c r="AD101" i="150" s="1"/>
  <c r="AH510" i="19" s="1"/>
  <c r="AH1145" i="19" s="1"/>
  <c r="F59" i="110"/>
  <c r="F63" i="110" s="1"/>
  <c r="F65" i="110" s="1"/>
  <c r="F67" i="110" s="1"/>
  <c r="F69" i="110" s="1"/>
  <c r="F68" i="110" s="1"/>
  <c r="F70" i="110" s="1"/>
  <c r="F72" i="110" s="1"/>
  <c r="F83" i="110" s="1"/>
  <c r="R59" i="144"/>
  <c r="R63" i="144" s="1"/>
  <c r="R65" i="144" s="1"/>
  <c r="R67" i="144" s="1"/>
  <c r="R69" i="144" s="1"/>
  <c r="R68" i="144" s="1"/>
  <c r="R70" i="144" s="1"/>
  <c r="R72" i="144" s="1"/>
  <c r="R83" i="144" s="1"/>
  <c r="R101" i="144" s="1"/>
  <c r="V462" i="19" s="1"/>
  <c r="V1097" i="19" s="1"/>
  <c r="V59" i="156"/>
  <c r="V63" i="156" s="1"/>
  <c r="V65" i="156" s="1"/>
  <c r="V67" i="156" s="1"/>
  <c r="V69" i="156" s="1"/>
  <c r="V68" i="156" s="1"/>
  <c r="V70" i="156" s="1"/>
  <c r="V72" i="156" s="1"/>
  <c r="V83" i="156" s="1"/>
  <c r="V101" i="156" s="1"/>
  <c r="AA559" i="19" s="1"/>
  <c r="AA1194" i="19" s="1"/>
  <c r="S59" i="153"/>
  <c r="S63" i="153" s="1"/>
  <c r="S65" i="153" s="1"/>
  <c r="S67" i="153" s="1"/>
  <c r="S69" i="153" s="1"/>
  <c r="S68" i="153" s="1"/>
  <c r="S70" i="153" s="1"/>
  <c r="S72" i="153" s="1"/>
  <c r="S83" i="153" s="1"/>
  <c r="S59" i="150"/>
  <c r="S63" i="150" s="1"/>
  <c r="S65" i="150" s="1"/>
  <c r="S67" i="150" s="1"/>
  <c r="S69" i="150" s="1"/>
  <c r="S68" i="150" s="1"/>
  <c r="S70" i="150" s="1"/>
  <c r="S72" i="150" s="1"/>
  <c r="S83" i="150" s="1"/>
  <c r="S101" i="150" s="1"/>
  <c r="W510" i="19" s="1"/>
  <c r="W1145" i="19" s="1"/>
  <c r="AF59" i="109"/>
  <c r="AF63" i="109" s="1"/>
  <c r="AF65" i="109" s="1"/>
  <c r="AF67" i="109" s="1"/>
  <c r="AF68" i="109" s="1"/>
  <c r="AF70" i="109" s="1"/>
  <c r="AF72" i="109" s="1"/>
  <c r="AF83" i="109" s="1"/>
  <c r="F59" i="125"/>
  <c r="F63" i="125" s="1"/>
  <c r="F65" i="125" s="1"/>
  <c r="F67" i="125" s="1"/>
  <c r="F69" i="125" s="1"/>
  <c r="F68" i="125" s="1"/>
  <c r="F70" i="125" s="1"/>
  <c r="F72" i="125" s="1"/>
  <c r="F83" i="125" s="1"/>
  <c r="X59" i="112"/>
  <c r="X63" i="112" s="1"/>
  <c r="X65" i="112" s="1"/>
  <c r="X67" i="112" s="1"/>
  <c r="X69" i="112" s="1"/>
  <c r="X68" i="112" s="1"/>
  <c r="X70" i="112" s="1"/>
  <c r="X72" i="112" s="1"/>
  <c r="X83" i="112" s="1"/>
  <c r="X59" i="103"/>
  <c r="X63" i="103" s="1"/>
  <c r="X65" i="103" s="1"/>
  <c r="X67" i="103" s="1"/>
  <c r="X69" i="103" s="1"/>
  <c r="X68" i="103" s="1"/>
  <c r="X70" i="103" s="1"/>
  <c r="X72" i="103" s="1"/>
  <c r="X83" i="103" s="1"/>
  <c r="X101" i="103" s="1"/>
  <c r="Y139" i="19" s="1"/>
  <c r="Y774" i="19" s="1"/>
  <c r="AC59" i="123"/>
  <c r="AC63" i="123" s="1"/>
  <c r="AC65" i="123" s="1"/>
  <c r="AC67" i="123" s="1"/>
  <c r="AC69" i="123" s="1"/>
  <c r="AC68" i="123" s="1"/>
  <c r="AC70" i="123" s="1"/>
  <c r="AC72" i="123" s="1"/>
  <c r="AC83" i="123" s="1"/>
  <c r="AC101" i="123" s="1"/>
  <c r="T59" i="145"/>
  <c r="T63" i="145" s="1"/>
  <c r="T65" i="145" s="1"/>
  <c r="T67" i="145" s="1"/>
  <c r="T70" i="145" s="1"/>
  <c r="T72" i="145" s="1"/>
  <c r="T83" i="145" s="1"/>
  <c r="G59" i="121"/>
  <c r="G63" i="121" s="1"/>
  <c r="G65" i="121" s="1"/>
  <c r="G67" i="121" s="1"/>
  <c r="G69" i="121" s="1"/>
  <c r="G68" i="121" s="1"/>
  <c r="G70" i="121" s="1"/>
  <c r="G72" i="121" s="1"/>
  <c r="G83" i="121" s="1"/>
  <c r="G101" i="121" s="1"/>
  <c r="Q59" i="92"/>
  <c r="Q63" i="92" s="1"/>
  <c r="Q65" i="92" s="1"/>
  <c r="Q67" i="92" s="1"/>
  <c r="Q69" i="92" s="1"/>
  <c r="Q68" i="92" s="1"/>
  <c r="Q70" i="92" s="1"/>
  <c r="Q72" i="92" s="1"/>
  <c r="Q83" i="92" s="1"/>
  <c r="Q59" i="97"/>
  <c r="Q63" i="97" s="1"/>
  <c r="Q65" i="97" s="1"/>
  <c r="Q67" i="97" s="1"/>
  <c r="Q69" i="97" s="1"/>
  <c r="Q68" i="97" s="1"/>
  <c r="Q70" i="97" s="1"/>
  <c r="Q72" i="97" s="1"/>
  <c r="Q83" i="97" s="1"/>
  <c r="Q101" i="97" s="1"/>
  <c r="Q90" i="19" s="1"/>
  <c r="Q725" i="19" s="1"/>
  <c r="S59" i="162"/>
  <c r="S63" i="162" s="1"/>
  <c r="S65" i="162" s="1"/>
  <c r="S67" i="162" s="1"/>
  <c r="S69" i="162" s="1"/>
  <c r="S68" i="162" s="1"/>
  <c r="S70" i="162" s="1"/>
  <c r="S72" i="162" s="1"/>
  <c r="S83" i="162" s="1"/>
  <c r="S101" i="162" s="1"/>
  <c r="X607" i="19" s="1"/>
  <c r="X1242" i="19" s="1"/>
  <c r="O59" i="94"/>
  <c r="O63" i="94" s="1"/>
  <c r="O65" i="94" s="1"/>
  <c r="O67" i="94" s="1"/>
  <c r="O69" i="94" s="1"/>
  <c r="O68" i="94" s="1"/>
  <c r="O70" i="94" s="1"/>
  <c r="O72" i="94" s="1"/>
  <c r="O83" i="94" s="1"/>
  <c r="AH59" i="117"/>
  <c r="AH63" i="117" s="1"/>
  <c r="AH65" i="117" s="1"/>
  <c r="AH67" i="117" s="1"/>
  <c r="Q59" i="113"/>
  <c r="Q63" i="113" s="1"/>
  <c r="Q65" i="113" s="1"/>
  <c r="Q67" i="113" s="1"/>
  <c r="Q70" i="113" s="1"/>
  <c r="Q72" i="113" s="1"/>
  <c r="Q83" i="113" s="1"/>
  <c r="Q59" i="129"/>
  <c r="Q63" i="129" s="1"/>
  <c r="Q65" i="129" s="1"/>
  <c r="Q67" i="129" s="1"/>
  <c r="Q69" i="129" s="1"/>
  <c r="Q68" i="129" s="1"/>
  <c r="Q70" i="129" s="1"/>
  <c r="Q72" i="129" s="1"/>
  <c r="Q83" i="129" s="1"/>
  <c r="Q101" i="129" s="1"/>
  <c r="T349" i="19" s="1"/>
  <c r="T984" i="19" s="1"/>
  <c r="P59" i="115"/>
  <c r="P63" i="115" s="1"/>
  <c r="P65" i="115" s="1"/>
  <c r="P67" i="115" s="1"/>
  <c r="P69" i="115" s="1"/>
  <c r="P68" i="115" s="1"/>
  <c r="P70" i="115" s="1"/>
  <c r="P72" i="115" s="1"/>
  <c r="P83" i="115" s="1"/>
  <c r="P101" i="115" s="1"/>
  <c r="R300" i="19" s="1"/>
  <c r="R935" i="19" s="1"/>
  <c r="O59" i="123"/>
  <c r="O63" i="123" s="1"/>
  <c r="O65" i="123" s="1"/>
  <c r="O67" i="123" s="1"/>
  <c r="O69" i="123" s="1"/>
  <c r="O68" i="123" s="1"/>
  <c r="O70" i="123" s="1"/>
  <c r="O72" i="123" s="1"/>
  <c r="O83" i="123" s="1"/>
  <c r="O101" i="123" s="1"/>
  <c r="AG59" i="132"/>
  <c r="AG63" i="132" s="1"/>
  <c r="AG65" i="132" s="1"/>
  <c r="AG67" i="132" s="1"/>
  <c r="AG70" i="132" s="1"/>
  <c r="AG72" i="132" s="1"/>
  <c r="AG83" i="132" s="1"/>
  <c r="S59" i="144"/>
  <c r="S63" i="144" s="1"/>
  <c r="S65" i="144" s="1"/>
  <c r="S67" i="144" s="1"/>
  <c r="S69" i="144" s="1"/>
  <c r="S68" i="144" s="1"/>
  <c r="S70" i="144" s="1"/>
  <c r="S72" i="144" s="1"/>
  <c r="S83" i="144" s="1"/>
  <c r="S101" i="144" s="1"/>
  <c r="W462" i="19" s="1"/>
  <c r="W1097" i="19" s="1"/>
  <c r="AH59" i="138"/>
  <c r="AH63" i="138" s="1"/>
  <c r="AH65" i="138" s="1"/>
  <c r="AH67" i="138" s="1"/>
  <c r="AH68" i="138" s="1"/>
  <c r="AH70" i="138" s="1"/>
  <c r="AH72" i="138" s="1"/>
  <c r="AH83" i="138" s="1"/>
  <c r="AH101" i="138" s="1"/>
  <c r="AK413" i="19" s="1"/>
  <c r="AK1048" i="19" s="1"/>
  <c r="Q59" i="144"/>
  <c r="Q63" i="144" s="1"/>
  <c r="Q65" i="144" s="1"/>
  <c r="Q67" i="144" s="1"/>
  <c r="Q69" i="144" s="1"/>
  <c r="Q68" i="144" s="1"/>
  <c r="Q70" i="144" s="1"/>
  <c r="Q72" i="144" s="1"/>
  <c r="Q83" i="144" s="1"/>
  <c r="Q101" i="144" s="1"/>
  <c r="U462" i="19" s="1"/>
  <c r="U1097" i="19" s="1"/>
  <c r="AC59" i="110"/>
  <c r="AC63" i="110" s="1"/>
  <c r="AC65" i="110" s="1"/>
  <c r="AC67" i="110" s="1"/>
  <c r="AC69" i="110" s="1"/>
  <c r="AC68" i="110" s="1"/>
  <c r="AC70" i="110" s="1"/>
  <c r="AC72" i="110" s="1"/>
  <c r="AC83" i="110" s="1"/>
  <c r="AC59" i="118"/>
  <c r="AC63" i="118" s="1"/>
  <c r="AC65" i="118" s="1"/>
  <c r="AC67" i="118" s="1"/>
  <c r="AC69" i="118" s="1"/>
  <c r="AC68" i="118" s="1"/>
  <c r="AC70" i="118" s="1"/>
  <c r="AC72" i="118" s="1"/>
  <c r="AC83" i="118" s="1"/>
  <c r="AB59" i="112"/>
  <c r="AB63" i="112" s="1"/>
  <c r="AB65" i="112" s="1"/>
  <c r="AB67" i="112" s="1"/>
  <c r="AB69" i="112" s="1"/>
  <c r="AB68" i="112" s="1"/>
  <c r="AB70" i="112" s="1"/>
  <c r="AB72" i="112" s="1"/>
  <c r="AB83" i="112" s="1"/>
  <c r="AA59" i="146"/>
  <c r="AA63" i="146" s="1"/>
  <c r="AA65" i="146" s="1"/>
  <c r="AA67" i="146" s="1"/>
  <c r="AA69" i="146" s="1"/>
  <c r="AA68" i="146" s="1"/>
  <c r="AA70" i="146" s="1"/>
  <c r="AA72" i="146" s="1"/>
  <c r="AA83" i="146" s="1"/>
  <c r="AA101" i="146" s="1"/>
  <c r="AE478" i="19" s="1"/>
  <c r="AE1113" i="19" s="1"/>
  <c r="V59" i="101"/>
  <c r="V63" i="101" s="1"/>
  <c r="V65" i="101" s="1"/>
  <c r="V67" i="101" s="1"/>
  <c r="V69" i="101" s="1"/>
  <c r="V68" i="101" s="1"/>
  <c r="V70" i="101" s="1"/>
  <c r="V72" i="101" s="1"/>
  <c r="V83" i="101" s="1"/>
  <c r="V101" i="101" s="1"/>
  <c r="V122" i="19" s="1"/>
  <c r="V757" i="19" s="1"/>
  <c r="U59" i="157"/>
  <c r="U63" i="157" s="1"/>
  <c r="U65" i="157" s="1"/>
  <c r="U67" i="157" s="1"/>
  <c r="U70" i="157" s="1"/>
  <c r="U72" i="157" s="1"/>
  <c r="U83" i="157" s="1"/>
  <c r="AD59" i="149"/>
  <c r="AD63" i="149" s="1"/>
  <c r="AD65" i="149" s="1"/>
  <c r="AD67" i="149" s="1"/>
  <c r="AD70" i="149" s="1"/>
  <c r="AD72" i="149" s="1"/>
  <c r="AD83" i="149" s="1"/>
  <c r="E59" i="141"/>
  <c r="E63" i="141" s="1"/>
  <c r="E65" i="141" s="1"/>
  <c r="E67" i="141" s="1"/>
  <c r="E69" i="141" s="1"/>
  <c r="E68" i="141" s="1"/>
  <c r="E70" i="141" s="1"/>
  <c r="E72" i="141" s="1"/>
  <c r="E83" i="141" s="1"/>
  <c r="W59" i="122"/>
  <c r="W63" i="122" s="1"/>
  <c r="W65" i="122" s="1"/>
  <c r="W67" i="122" s="1"/>
  <c r="W70" i="122" s="1"/>
  <c r="W72" i="122" s="1"/>
  <c r="W83" i="122" s="1"/>
  <c r="U59" i="103"/>
  <c r="U63" i="103" s="1"/>
  <c r="U65" i="103" s="1"/>
  <c r="U67" i="103" s="1"/>
  <c r="U69" i="103" s="1"/>
  <c r="U68" i="103" s="1"/>
  <c r="U70" i="103" s="1"/>
  <c r="U72" i="103" s="1"/>
  <c r="U83" i="103" s="1"/>
  <c r="U101" i="103" s="1"/>
  <c r="V139" i="19" s="1"/>
  <c r="V774" i="19" s="1"/>
  <c r="U59" i="111"/>
  <c r="U63" i="111" s="1"/>
  <c r="U65" i="111" s="1"/>
  <c r="U67" i="111" s="1"/>
  <c r="U70" i="111" s="1"/>
  <c r="U72" i="111" s="1"/>
  <c r="U83" i="111" s="1"/>
  <c r="AD59" i="136"/>
  <c r="AD63" i="136" s="1"/>
  <c r="AD65" i="136" s="1"/>
  <c r="AD67" i="136" s="1"/>
  <c r="AD70" i="136" s="1"/>
  <c r="AD72" i="136" s="1"/>
  <c r="AD83" i="136" s="1"/>
  <c r="AB59" i="103"/>
  <c r="AB63" i="103" s="1"/>
  <c r="AB65" i="103" s="1"/>
  <c r="AB67" i="103" s="1"/>
  <c r="AB69" i="103" s="1"/>
  <c r="AB68" i="103" s="1"/>
  <c r="AB70" i="103" s="1"/>
  <c r="AB72" i="103" s="1"/>
  <c r="AB83" i="103" s="1"/>
  <c r="AB101" i="103" s="1"/>
  <c r="AC139" i="19" s="1"/>
  <c r="AC774" i="19" s="1"/>
  <c r="AB59" i="99"/>
  <c r="AB63" i="99" s="1"/>
  <c r="AB65" i="99" s="1"/>
  <c r="AB67" i="99" s="1"/>
  <c r="AB69" i="99" s="1"/>
  <c r="AB68" i="99" s="1"/>
  <c r="AB70" i="99" s="1"/>
  <c r="AB72" i="99" s="1"/>
  <c r="AB83" i="99" s="1"/>
  <c r="AB101" i="99" s="1"/>
  <c r="AB106" i="19" s="1"/>
  <c r="AB741" i="19" s="1"/>
  <c r="AC59" i="144"/>
  <c r="AC63" i="144" s="1"/>
  <c r="AC65" i="144" s="1"/>
  <c r="AC67" i="144" s="1"/>
  <c r="AC69" i="144" s="1"/>
  <c r="AC68" i="144" s="1"/>
  <c r="AC70" i="144" s="1"/>
  <c r="AC72" i="144" s="1"/>
  <c r="AC83" i="144" s="1"/>
  <c r="AC101" i="144" s="1"/>
  <c r="AG462" i="19" s="1"/>
  <c r="AG1097" i="19" s="1"/>
  <c r="AE59" i="106"/>
  <c r="AE63" i="106" s="1"/>
  <c r="AE65" i="106" s="1"/>
  <c r="AE67" i="106" s="1"/>
  <c r="AE68" i="106" s="1"/>
  <c r="AE70" i="106" s="1"/>
  <c r="AE72" i="106" s="1"/>
  <c r="AE83" i="106" s="1"/>
  <c r="AE101" i="106" s="1"/>
  <c r="AF203" i="19" s="1"/>
  <c r="AF838" i="19" s="1"/>
  <c r="O59" i="105"/>
  <c r="O63" i="105" s="1"/>
  <c r="O65" i="105" s="1"/>
  <c r="O67" i="105" s="1"/>
  <c r="O69" i="105" s="1"/>
  <c r="O68" i="105" s="1"/>
  <c r="O70" i="105" s="1"/>
  <c r="O72" i="105" s="1"/>
  <c r="O83" i="105" s="1"/>
  <c r="O101" i="105" s="1"/>
  <c r="P187" i="19" s="1"/>
  <c r="P822" i="19" s="1"/>
  <c r="AD59" i="142"/>
  <c r="AD63" i="142" s="1"/>
  <c r="AD65" i="142" s="1"/>
  <c r="AD67" i="142" s="1"/>
  <c r="AD68" i="142" s="1"/>
  <c r="AD70" i="142" s="1"/>
  <c r="AD72" i="142" s="1"/>
  <c r="AD83" i="142" s="1"/>
  <c r="AD101" i="142" s="1"/>
  <c r="AH446" i="19" s="1"/>
  <c r="AH1081" i="19" s="1"/>
  <c r="T59" i="132"/>
  <c r="T63" i="132" s="1"/>
  <c r="T65" i="132" s="1"/>
  <c r="T67" i="132" s="1"/>
  <c r="T70" i="132" s="1"/>
  <c r="T72" i="132" s="1"/>
  <c r="T83" i="132" s="1"/>
  <c r="AB59" i="159"/>
  <c r="AB63" i="159" s="1"/>
  <c r="AB65" i="159" s="1"/>
  <c r="AB67" i="159" s="1"/>
  <c r="AB70" i="159" s="1"/>
  <c r="AB72" i="159" s="1"/>
  <c r="AB83" i="159" s="1"/>
  <c r="T59" i="114"/>
  <c r="T63" i="114" s="1"/>
  <c r="T65" i="114" s="1"/>
  <c r="T67" i="114" s="1"/>
  <c r="T69" i="114" s="1"/>
  <c r="T68" i="114" s="1"/>
  <c r="T70" i="114" s="1"/>
  <c r="T72" i="114" s="1"/>
  <c r="T83" i="114" s="1"/>
  <c r="T101" i="114" s="1"/>
  <c r="U171" i="19" s="1"/>
  <c r="U806" i="19" s="1"/>
  <c r="E59" i="142"/>
  <c r="E63" i="142" s="1"/>
  <c r="E65" i="142" s="1"/>
  <c r="E67" i="142" s="1"/>
  <c r="E69" i="142" s="1"/>
  <c r="E68" i="142" s="1"/>
  <c r="E70" i="142" s="1"/>
  <c r="E72" i="142" s="1"/>
  <c r="E83" i="142" s="1"/>
  <c r="Q59" i="112"/>
  <c r="Q63" i="112" s="1"/>
  <c r="Q65" i="112" s="1"/>
  <c r="Q67" i="112" s="1"/>
  <c r="Q69" i="112" s="1"/>
  <c r="Q68" i="112" s="1"/>
  <c r="Q70" i="112" s="1"/>
  <c r="Q72" i="112" s="1"/>
  <c r="Q83" i="112" s="1"/>
  <c r="Q59" i="95"/>
  <c r="Q63" i="95" s="1"/>
  <c r="Q65" i="95" s="1"/>
  <c r="Q67" i="95" s="1"/>
  <c r="Q69" i="95" s="1"/>
  <c r="Q68" i="95" s="1"/>
  <c r="Q70" i="95" s="1"/>
  <c r="Q72" i="95" s="1"/>
  <c r="Q83" i="95" s="1"/>
  <c r="Q101" i="95" s="1"/>
  <c r="Q74" i="19" s="1"/>
  <c r="Q709" i="19" s="1"/>
  <c r="T59" i="121"/>
  <c r="T63" i="121" s="1"/>
  <c r="T65" i="121" s="1"/>
  <c r="T67" i="121" s="1"/>
  <c r="T69" i="121" s="1"/>
  <c r="T68" i="121" s="1"/>
  <c r="T70" i="121" s="1"/>
  <c r="T72" i="121" s="1"/>
  <c r="T83" i="121" s="1"/>
  <c r="T101" i="121" s="1"/>
  <c r="O59" i="132"/>
  <c r="O63" i="132" s="1"/>
  <c r="O65" i="132" s="1"/>
  <c r="O67" i="132" s="1"/>
  <c r="O70" i="132" s="1"/>
  <c r="O72" i="132" s="1"/>
  <c r="O83" i="132" s="1"/>
  <c r="S59" i="97"/>
  <c r="S63" i="97" s="1"/>
  <c r="S65" i="97" s="1"/>
  <c r="S67" i="97" s="1"/>
  <c r="S69" i="97" s="1"/>
  <c r="S68" i="97" s="1"/>
  <c r="S70" i="97" s="1"/>
  <c r="S72" i="97" s="1"/>
  <c r="S83" i="97" s="1"/>
  <c r="S101" i="97" s="1"/>
  <c r="S90" i="19" s="1"/>
  <c r="S725" i="19" s="1"/>
  <c r="E59" i="92"/>
  <c r="E63" i="92" s="1"/>
  <c r="E65" i="92" s="1"/>
  <c r="E67" i="92" s="1"/>
  <c r="E69" i="92" s="1"/>
  <c r="E68" i="92" s="1"/>
  <c r="E70" i="92" s="1"/>
  <c r="E72" i="92" s="1"/>
  <c r="E83" i="92" s="1"/>
  <c r="AH59" i="120"/>
  <c r="AH63" i="120" s="1"/>
  <c r="AH65" i="120" s="1"/>
  <c r="AH67" i="120" s="1"/>
  <c r="AH70" i="120" s="1"/>
  <c r="AH72" i="120" s="1"/>
  <c r="AH83" i="120" s="1"/>
  <c r="P59" i="120"/>
  <c r="P63" i="120" s="1"/>
  <c r="P65" i="120" s="1"/>
  <c r="P67" i="120" s="1"/>
  <c r="P70" i="120" s="1"/>
  <c r="P72" i="120" s="1"/>
  <c r="P83" i="120" s="1"/>
  <c r="AE59" i="93"/>
  <c r="AE63" i="93" s="1"/>
  <c r="AE65" i="93" s="1"/>
  <c r="AE67" i="93" s="1"/>
  <c r="AE68" i="93" s="1"/>
  <c r="AE70" i="93" s="1"/>
  <c r="AE72" i="93" s="1"/>
  <c r="AE83" i="93" s="1"/>
  <c r="AE101" i="93" s="1"/>
  <c r="AE58" i="19" s="1"/>
  <c r="AE693" i="19" s="1"/>
  <c r="AA59" i="142"/>
  <c r="AA63" i="142" s="1"/>
  <c r="AA65" i="142" s="1"/>
  <c r="AA67" i="142" s="1"/>
  <c r="AA69" i="142" s="1"/>
  <c r="AA68" i="142" s="1"/>
  <c r="AA70" i="142" s="1"/>
  <c r="AA72" i="142" s="1"/>
  <c r="AA83" i="142" s="1"/>
  <c r="AA101" i="142" s="1"/>
  <c r="AE446" i="19" s="1"/>
  <c r="AE1081" i="19" s="1"/>
  <c r="G59" i="122"/>
  <c r="G63" i="122" s="1"/>
  <c r="G65" i="122" s="1"/>
  <c r="G67" i="122" s="1"/>
  <c r="G70" i="122" s="1"/>
  <c r="G72" i="122" s="1"/>
  <c r="G83" i="122" s="1"/>
  <c r="E59" i="136"/>
  <c r="E63" i="136" s="1"/>
  <c r="E65" i="136" s="1"/>
  <c r="E67" i="136" s="1"/>
  <c r="E70" i="136" s="1"/>
  <c r="E72" i="136" s="1"/>
  <c r="E83" i="136" s="1"/>
  <c r="T59" i="109"/>
  <c r="T63" i="109" s="1"/>
  <c r="T65" i="109" s="1"/>
  <c r="T67" i="109" s="1"/>
  <c r="T69" i="109" s="1"/>
  <c r="T68" i="109" s="1"/>
  <c r="T70" i="109" s="1"/>
  <c r="T72" i="109" s="1"/>
  <c r="T83" i="109" s="1"/>
  <c r="AF59" i="116"/>
  <c r="AF63" i="116" s="1"/>
  <c r="AF65" i="116" s="1"/>
  <c r="AF67" i="116" s="1"/>
  <c r="AF68" i="116" s="1"/>
  <c r="AF70" i="116" s="1"/>
  <c r="AF72" i="116" s="1"/>
  <c r="AF83" i="116" s="1"/>
  <c r="H59" i="112"/>
  <c r="H63" i="112" s="1"/>
  <c r="H65" i="112" s="1"/>
  <c r="H67" i="112" s="1"/>
  <c r="H69" i="112" s="1"/>
  <c r="H68" i="112" s="1"/>
  <c r="H70" i="112" s="1"/>
  <c r="H72" i="112" s="1"/>
  <c r="H83" i="112" s="1"/>
  <c r="W59" i="94"/>
  <c r="W63" i="94" s="1"/>
  <c r="W65" i="94" s="1"/>
  <c r="W67" i="94" s="1"/>
  <c r="W69" i="94" s="1"/>
  <c r="W68" i="94" s="1"/>
  <c r="W70" i="94" s="1"/>
  <c r="W72" i="94" s="1"/>
  <c r="W83" i="94" s="1"/>
  <c r="T59" i="140"/>
  <c r="T63" i="140" s="1"/>
  <c r="T65" i="140" s="1"/>
  <c r="T67" i="140" s="1"/>
  <c r="T69" i="140" s="1"/>
  <c r="T68" i="140" s="1"/>
  <c r="T70" i="140" s="1"/>
  <c r="T72" i="140" s="1"/>
  <c r="T83" i="140" s="1"/>
  <c r="T101" i="140" s="1"/>
  <c r="X430" i="19" s="1"/>
  <c r="X1065" i="19" s="1"/>
  <c r="E59" i="135"/>
  <c r="E63" i="135" s="1"/>
  <c r="E65" i="135" s="1"/>
  <c r="E67" i="135" s="1"/>
  <c r="E69" i="135" s="1"/>
  <c r="E68" i="135" s="1"/>
  <c r="E70" i="135" s="1"/>
  <c r="E72" i="135" s="1"/>
  <c r="E83" i="135" s="1"/>
  <c r="Y59" i="143"/>
  <c r="Y63" i="143" s="1"/>
  <c r="Y65" i="143" s="1"/>
  <c r="Y67" i="143" s="1"/>
  <c r="Y69" i="143" s="1"/>
  <c r="Y68" i="143" s="1"/>
  <c r="Y70" i="143" s="1"/>
  <c r="Y72" i="143" s="1"/>
  <c r="Y83" i="143" s="1"/>
  <c r="AA59" i="97"/>
  <c r="AA63" i="97" s="1"/>
  <c r="AA65" i="97" s="1"/>
  <c r="AA67" i="97" s="1"/>
  <c r="AA69" i="97" s="1"/>
  <c r="AA68" i="97" s="1"/>
  <c r="AA70" i="97" s="1"/>
  <c r="AA72" i="97" s="1"/>
  <c r="AA83" i="97" s="1"/>
  <c r="AA101" i="97" s="1"/>
  <c r="AA90" i="19" s="1"/>
  <c r="AA725" i="19" s="1"/>
  <c r="Z59" i="130"/>
  <c r="Z63" i="130" s="1"/>
  <c r="Z65" i="130" s="1"/>
  <c r="Z67" i="130" s="1"/>
  <c r="Z69" i="130" s="1"/>
  <c r="Z68" i="130" s="1"/>
  <c r="Z70" i="130" s="1"/>
  <c r="Z72" i="130" s="1"/>
  <c r="Z83" i="130" s="1"/>
  <c r="Y59" i="115"/>
  <c r="Y63" i="115" s="1"/>
  <c r="Y65" i="115" s="1"/>
  <c r="Y67" i="115" s="1"/>
  <c r="Y69" i="115" s="1"/>
  <c r="Y68" i="115" s="1"/>
  <c r="Y70" i="115" s="1"/>
  <c r="Y72" i="115" s="1"/>
  <c r="Y83" i="115" s="1"/>
  <c r="Y101" i="115" s="1"/>
  <c r="AA300" i="19" s="1"/>
  <c r="AA935" i="19" s="1"/>
  <c r="E59" i="125"/>
  <c r="E63" i="125" s="1"/>
  <c r="E65" i="125" s="1"/>
  <c r="E67" i="125" s="1"/>
  <c r="E69" i="125" s="1"/>
  <c r="E68" i="125" s="1"/>
  <c r="E70" i="125" s="1"/>
  <c r="E72" i="125" s="1"/>
  <c r="E83" i="125" s="1"/>
  <c r="AH59" i="152"/>
  <c r="AH63" i="152" s="1"/>
  <c r="AH65" i="152" s="1"/>
  <c r="AH67" i="152" s="1"/>
  <c r="AH68" i="152" s="1"/>
  <c r="AH70" i="152" s="1"/>
  <c r="AH72" i="152" s="1"/>
  <c r="AH83" i="152" s="1"/>
  <c r="AH101" i="152" s="1"/>
  <c r="AM527" i="19" s="1"/>
  <c r="AM1162" i="19" s="1"/>
  <c r="AB59" i="122"/>
  <c r="AB63" i="122" s="1"/>
  <c r="AB65" i="122" s="1"/>
  <c r="AB67" i="122" s="1"/>
  <c r="AB70" i="122" s="1"/>
  <c r="AB72" i="122" s="1"/>
  <c r="AB83" i="122" s="1"/>
  <c r="Z59" i="92"/>
  <c r="Z63" i="92" s="1"/>
  <c r="Z65" i="92" s="1"/>
  <c r="Z67" i="92" s="1"/>
  <c r="Z69" i="92" s="1"/>
  <c r="Z68" i="92" s="1"/>
  <c r="Z70" i="92" s="1"/>
  <c r="Z72" i="92" s="1"/>
  <c r="Z83" i="92" s="1"/>
  <c r="AB59" i="148"/>
  <c r="AB63" i="148" s="1"/>
  <c r="AB65" i="148" s="1"/>
  <c r="AB67" i="148" s="1"/>
  <c r="AB69" i="148" s="1"/>
  <c r="AB68" i="148" s="1"/>
  <c r="AB70" i="148" s="1"/>
  <c r="AB72" i="148" s="1"/>
  <c r="AB83" i="148" s="1"/>
  <c r="AB101" i="148" s="1"/>
  <c r="AF494" i="19" s="1"/>
  <c r="AF1129" i="19" s="1"/>
  <c r="O59" i="106"/>
  <c r="O63" i="106" s="1"/>
  <c r="O65" i="106" s="1"/>
  <c r="O67" i="106" s="1"/>
  <c r="O69" i="106" s="1"/>
  <c r="O68" i="106" s="1"/>
  <c r="O70" i="106" s="1"/>
  <c r="O72" i="106" s="1"/>
  <c r="O83" i="106" s="1"/>
  <c r="O101" i="106" s="1"/>
  <c r="P203" i="19" s="1"/>
  <c r="P838" i="19" s="1"/>
  <c r="AD59" i="163"/>
  <c r="AD63" i="163" s="1"/>
  <c r="AD65" i="163" s="1"/>
  <c r="AD67" i="163" s="1"/>
  <c r="AD68" i="163" s="1"/>
  <c r="AD70" i="163" s="1"/>
  <c r="AD72" i="163" s="1"/>
  <c r="AD83" i="163" s="1"/>
  <c r="F59" i="92"/>
  <c r="F63" i="92" s="1"/>
  <c r="F65" i="92" s="1"/>
  <c r="F67" i="92" s="1"/>
  <c r="F69" i="92" s="1"/>
  <c r="F68" i="92" s="1"/>
  <c r="F70" i="92" s="1"/>
  <c r="F72" i="92" s="1"/>
  <c r="F83" i="92" s="1"/>
  <c r="Y59" i="139"/>
  <c r="Y63" i="139" s="1"/>
  <c r="Y65" i="139" s="1"/>
  <c r="Y67" i="139" s="1"/>
  <c r="Y69" i="139" s="1"/>
  <c r="Y68" i="139" s="1"/>
  <c r="Y70" i="139" s="1"/>
  <c r="Y72" i="139" s="1"/>
  <c r="Y83" i="139" s="1"/>
  <c r="Y59" i="120"/>
  <c r="Y63" i="120" s="1"/>
  <c r="Y65" i="120" s="1"/>
  <c r="Y67" i="120" s="1"/>
  <c r="Y70" i="120" s="1"/>
  <c r="Y72" i="120" s="1"/>
  <c r="Y83" i="120" s="1"/>
  <c r="Q59" i="152"/>
  <c r="Q63" i="152" s="1"/>
  <c r="Q65" i="152" s="1"/>
  <c r="Q67" i="152" s="1"/>
  <c r="Q69" i="152" s="1"/>
  <c r="Q68" i="152" s="1"/>
  <c r="Q70" i="152" s="1"/>
  <c r="Q72" i="152" s="1"/>
  <c r="Q83" i="152" s="1"/>
  <c r="Q101" i="152" s="1"/>
  <c r="V527" i="19" s="1"/>
  <c r="V1162" i="19" s="1"/>
  <c r="AF59" i="130"/>
  <c r="AF63" i="130" s="1"/>
  <c r="AF65" i="130" s="1"/>
  <c r="AF67" i="130" s="1"/>
  <c r="AF68" i="130" s="1"/>
  <c r="AF70" i="130" s="1"/>
  <c r="AF72" i="130" s="1"/>
  <c r="AF83" i="130" s="1"/>
  <c r="W59" i="145"/>
  <c r="W63" i="145" s="1"/>
  <c r="W65" i="145" s="1"/>
  <c r="W67" i="145" s="1"/>
  <c r="W70" i="145" s="1"/>
  <c r="W72" i="145" s="1"/>
  <c r="W83" i="145" s="1"/>
  <c r="W59" i="129"/>
  <c r="W63" i="129" s="1"/>
  <c r="W65" i="129" s="1"/>
  <c r="W67" i="129" s="1"/>
  <c r="W69" i="129" s="1"/>
  <c r="W68" i="129" s="1"/>
  <c r="W70" i="129" s="1"/>
  <c r="W72" i="129" s="1"/>
  <c r="W83" i="129" s="1"/>
  <c r="W101" i="129" s="1"/>
  <c r="Z349" i="19" s="1"/>
  <c r="Z984" i="19" s="1"/>
  <c r="U59" i="161"/>
  <c r="U63" i="161" s="1"/>
  <c r="U65" i="161" s="1"/>
  <c r="U67" i="161" s="1"/>
  <c r="U70" i="161" s="1"/>
  <c r="U72" i="161" s="1"/>
  <c r="U83" i="161" s="1"/>
  <c r="AG59" i="93"/>
  <c r="AG63" i="93" s="1"/>
  <c r="AG65" i="93" s="1"/>
  <c r="AG67" i="93" s="1"/>
  <c r="AG68" i="93" s="1"/>
  <c r="AG70" i="93" s="1"/>
  <c r="AG72" i="93" s="1"/>
  <c r="AG83" i="93" s="1"/>
  <c r="AG101" i="93" s="1"/>
  <c r="AG58" i="19" s="1"/>
  <c r="AG693" i="19" s="1"/>
  <c r="AH59" i="121"/>
  <c r="AH63" i="121" s="1"/>
  <c r="AH65" i="121" s="1"/>
  <c r="AH67" i="121" s="1"/>
  <c r="AH68" i="121" s="1"/>
  <c r="AH70" i="121" s="1"/>
  <c r="AH72" i="121" s="1"/>
  <c r="AH83" i="121" s="1"/>
  <c r="AH101" i="121" s="1"/>
  <c r="F59" i="126"/>
  <c r="F63" i="126" s="1"/>
  <c r="F65" i="126" s="1"/>
  <c r="F67" i="126" s="1"/>
  <c r="F69" i="126" s="1"/>
  <c r="F68" i="126" s="1"/>
  <c r="F70" i="126" s="1"/>
  <c r="F72" i="126" s="1"/>
  <c r="F83" i="126" s="1"/>
  <c r="AG59" i="134"/>
  <c r="AG63" i="134" s="1"/>
  <c r="AG65" i="134" s="1"/>
  <c r="AG67" i="134" s="1"/>
  <c r="AG70" i="134" s="1"/>
  <c r="AG72" i="134" s="1"/>
  <c r="AG83" i="134" s="1"/>
  <c r="Q59" i="110"/>
  <c r="Q63" i="110" s="1"/>
  <c r="Q65" i="110" s="1"/>
  <c r="Q67" i="110" s="1"/>
  <c r="Q69" i="110" s="1"/>
  <c r="Q68" i="110" s="1"/>
  <c r="Q70" i="110" s="1"/>
  <c r="Q72" i="110" s="1"/>
  <c r="Q83" i="110" s="1"/>
  <c r="AF59" i="131"/>
  <c r="AF63" i="131" s="1"/>
  <c r="AF65" i="131" s="1"/>
  <c r="AF67" i="131" s="1"/>
  <c r="AF68" i="131" s="1"/>
  <c r="AF70" i="131" s="1"/>
  <c r="AF72" i="131" s="1"/>
  <c r="AF83" i="131" s="1"/>
  <c r="AF101" i="131" s="1"/>
  <c r="AI365" i="19" s="1"/>
  <c r="AI1000" i="19" s="1"/>
  <c r="P59" i="151"/>
  <c r="P63" i="151" s="1"/>
  <c r="P65" i="151" s="1"/>
  <c r="P67" i="151" s="1"/>
  <c r="P69" i="151" s="1"/>
  <c r="P68" i="151" s="1"/>
  <c r="P70" i="151" s="1"/>
  <c r="P72" i="151" s="1"/>
  <c r="P83" i="151" s="1"/>
  <c r="Z59" i="163"/>
  <c r="Z63" i="163" s="1"/>
  <c r="Z65" i="163" s="1"/>
  <c r="Z67" i="163" s="1"/>
  <c r="Z69" i="163" s="1"/>
  <c r="Z68" i="163" s="1"/>
  <c r="Z70" i="163" s="1"/>
  <c r="Z72" i="163" s="1"/>
  <c r="Z83" i="163" s="1"/>
  <c r="Z59" i="127"/>
  <c r="Z63" i="127" s="1"/>
  <c r="Z65" i="127" s="1"/>
  <c r="Z67" i="127" s="1"/>
  <c r="Z69" i="127" s="1"/>
  <c r="Z68" i="127" s="1"/>
  <c r="Z70" i="127" s="1"/>
  <c r="Z72" i="127" s="1"/>
  <c r="Z83" i="127" s="1"/>
  <c r="Z101" i="127" s="1"/>
  <c r="AC333" i="19" s="1"/>
  <c r="AC968" i="19" s="1"/>
  <c r="E59" i="89"/>
  <c r="E63" i="89" s="1"/>
  <c r="Q59" i="156"/>
  <c r="Q63" i="156" s="1"/>
  <c r="Q65" i="156" s="1"/>
  <c r="Q67" i="156" s="1"/>
  <c r="Q69" i="156" s="1"/>
  <c r="Q68" i="156" s="1"/>
  <c r="Q70" i="156" s="1"/>
  <c r="Q72" i="156" s="1"/>
  <c r="Q83" i="156" s="1"/>
  <c r="Q101" i="156" s="1"/>
  <c r="V559" i="19" s="1"/>
  <c r="V1194" i="19" s="1"/>
  <c r="AH59" i="108"/>
  <c r="AH63" i="108" s="1"/>
  <c r="AH65" i="108" s="1"/>
  <c r="AH67" i="108" s="1"/>
  <c r="AH68" i="108" s="1"/>
  <c r="AH70" i="108" s="1"/>
  <c r="AH72" i="108" s="1"/>
  <c r="AH83" i="108" s="1"/>
  <c r="AH101" i="108" s="1"/>
  <c r="AI219" i="19" s="1"/>
  <c r="AI854" i="19" s="1"/>
  <c r="T59" i="98"/>
  <c r="T63" i="98" s="1"/>
  <c r="T65" i="98" s="1"/>
  <c r="T67" i="98" s="1"/>
  <c r="T70" i="98" s="1"/>
  <c r="T72" i="98" s="1"/>
  <c r="T83" i="98" s="1"/>
  <c r="Q59" i="135"/>
  <c r="Q63" i="135" s="1"/>
  <c r="Q65" i="135" s="1"/>
  <c r="Q67" i="135" s="1"/>
  <c r="Q69" i="135" s="1"/>
  <c r="Q68" i="135" s="1"/>
  <c r="Q70" i="135" s="1"/>
  <c r="Q72" i="135" s="1"/>
  <c r="Q83" i="135" s="1"/>
  <c r="Q101" i="135" s="1"/>
  <c r="T397" i="19" s="1"/>
  <c r="T1032" i="19" s="1"/>
  <c r="W59" i="142"/>
  <c r="W63" i="142" s="1"/>
  <c r="W65" i="142" s="1"/>
  <c r="W67" i="142" s="1"/>
  <c r="W69" i="142" s="1"/>
  <c r="W68" i="142" s="1"/>
  <c r="W70" i="142" s="1"/>
  <c r="W72" i="142" s="1"/>
  <c r="W83" i="142" s="1"/>
  <c r="W101" i="142" s="1"/>
  <c r="AA446" i="19" s="1"/>
  <c r="AA1081" i="19" s="1"/>
  <c r="AB59" i="101"/>
  <c r="AB63" i="101" s="1"/>
  <c r="AB65" i="101" s="1"/>
  <c r="AB67" i="101" s="1"/>
  <c r="AB69" i="101" s="1"/>
  <c r="AB68" i="101" s="1"/>
  <c r="AB70" i="101" s="1"/>
  <c r="AB72" i="101" s="1"/>
  <c r="AB83" i="101" s="1"/>
  <c r="AB101" i="101" s="1"/>
  <c r="AB122" i="19" s="1"/>
  <c r="AB757" i="19" s="1"/>
  <c r="U59" i="140"/>
  <c r="U63" i="140" s="1"/>
  <c r="U65" i="140" s="1"/>
  <c r="U67" i="140" s="1"/>
  <c r="U69" i="140" s="1"/>
  <c r="U68" i="140" s="1"/>
  <c r="U70" i="140" s="1"/>
  <c r="U72" i="140" s="1"/>
  <c r="U83" i="140" s="1"/>
  <c r="U101" i="140" s="1"/>
  <c r="Y430" i="19" s="1"/>
  <c r="Y1065" i="19" s="1"/>
  <c r="T59" i="151"/>
  <c r="T63" i="151" s="1"/>
  <c r="T65" i="151" s="1"/>
  <c r="T67" i="151" s="1"/>
  <c r="T69" i="151" s="1"/>
  <c r="T68" i="151" s="1"/>
  <c r="T70" i="151" s="1"/>
  <c r="T72" i="151" s="1"/>
  <c r="T83" i="151" s="1"/>
  <c r="T59" i="134"/>
  <c r="T63" i="134" s="1"/>
  <c r="T65" i="134" s="1"/>
  <c r="T67" i="134" s="1"/>
  <c r="T70" i="134" s="1"/>
  <c r="T72" i="134" s="1"/>
  <c r="T83" i="134" s="1"/>
  <c r="P59" i="104"/>
  <c r="P63" i="104" s="1"/>
  <c r="P65" i="104" s="1"/>
  <c r="P67" i="104" s="1"/>
  <c r="P69" i="104" s="1"/>
  <c r="P68" i="104" s="1"/>
  <c r="P70" i="104" s="1"/>
  <c r="P72" i="104" s="1"/>
  <c r="P83" i="104" s="1"/>
  <c r="P101" i="104" s="1"/>
  <c r="Q155" i="19" s="1"/>
  <c r="Q790" i="19" s="1"/>
  <c r="T59" i="93"/>
  <c r="T63" i="93" s="1"/>
  <c r="T65" i="93" s="1"/>
  <c r="T67" i="93" s="1"/>
  <c r="T69" i="93" s="1"/>
  <c r="T68" i="93" s="1"/>
  <c r="T70" i="93" s="1"/>
  <c r="T72" i="93" s="1"/>
  <c r="T83" i="93" s="1"/>
  <c r="T101" i="93" s="1"/>
  <c r="T58" i="19" s="1"/>
  <c r="T693" i="19" s="1"/>
  <c r="T59" i="116"/>
  <c r="T63" i="116" s="1"/>
  <c r="T65" i="116" s="1"/>
  <c r="T67" i="116" s="1"/>
  <c r="T69" i="116" s="1"/>
  <c r="T68" i="116" s="1"/>
  <c r="T70" i="116" s="1"/>
  <c r="T72" i="116" s="1"/>
  <c r="T83" i="116" s="1"/>
  <c r="T59" i="94"/>
  <c r="T63" i="94" s="1"/>
  <c r="T65" i="94" s="1"/>
  <c r="T67" i="94" s="1"/>
  <c r="T69" i="94" s="1"/>
  <c r="T68" i="94" s="1"/>
  <c r="T70" i="94" s="1"/>
  <c r="T72" i="94" s="1"/>
  <c r="T83" i="94" s="1"/>
  <c r="AD59" i="101"/>
  <c r="AD63" i="101" s="1"/>
  <c r="AD65" i="101" s="1"/>
  <c r="AD67" i="101" s="1"/>
  <c r="AD68" i="101" s="1"/>
  <c r="AD70" i="101" s="1"/>
  <c r="AD72" i="101" s="1"/>
  <c r="AD83" i="101" s="1"/>
  <c r="AD101" i="101" s="1"/>
  <c r="AD122" i="19" s="1"/>
  <c r="AD757" i="19" s="1"/>
  <c r="Q59" i="140"/>
  <c r="Q63" i="140" s="1"/>
  <c r="Q65" i="140" s="1"/>
  <c r="Q67" i="140" s="1"/>
  <c r="Q69" i="140" s="1"/>
  <c r="Q68" i="140" s="1"/>
  <c r="Q70" i="140" s="1"/>
  <c r="Q72" i="140" s="1"/>
  <c r="Q83" i="140" s="1"/>
  <c r="Q101" i="140" s="1"/>
  <c r="U430" i="19" s="1"/>
  <c r="U1065" i="19" s="1"/>
  <c r="V59" i="122"/>
  <c r="V63" i="122" s="1"/>
  <c r="V65" i="122" s="1"/>
  <c r="V67" i="122" s="1"/>
  <c r="V70" i="122" s="1"/>
  <c r="V72" i="122" s="1"/>
  <c r="V83" i="122" s="1"/>
  <c r="V59" i="158"/>
  <c r="V63" i="158" s="1"/>
  <c r="V65" i="158" s="1"/>
  <c r="V67" i="158" s="1"/>
  <c r="V69" i="158" s="1"/>
  <c r="V68" i="158" s="1"/>
  <c r="V70" i="158" s="1"/>
  <c r="V72" i="158" s="1"/>
  <c r="V83" i="158" s="1"/>
  <c r="V101" i="158" s="1"/>
  <c r="AA575" i="19" s="1"/>
  <c r="AA1210" i="19" s="1"/>
  <c r="S59" i="95"/>
  <c r="S63" i="95" s="1"/>
  <c r="S65" i="95" s="1"/>
  <c r="S67" i="95" s="1"/>
  <c r="S69" i="95" s="1"/>
  <c r="S68" i="95" s="1"/>
  <c r="S70" i="95" s="1"/>
  <c r="S72" i="95" s="1"/>
  <c r="S83" i="95" s="1"/>
  <c r="S101" i="95" s="1"/>
  <c r="S74" i="19" s="1"/>
  <c r="S709" i="19" s="1"/>
  <c r="AE59" i="142"/>
  <c r="AE63" i="142" s="1"/>
  <c r="AE65" i="142" s="1"/>
  <c r="AE67" i="142" s="1"/>
  <c r="AE68" i="142" s="1"/>
  <c r="AE70" i="142" s="1"/>
  <c r="AE72" i="142" s="1"/>
  <c r="AE83" i="142" s="1"/>
  <c r="AE101" i="142" s="1"/>
  <c r="AI446" i="19" s="1"/>
  <c r="AI1081" i="19" s="1"/>
  <c r="E59" i="108"/>
  <c r="E63" i="108" s="1"/>
  <c r="E65" i="108" s="1"/>
  <c r="E67" i="108" s="1"/>
  <c r="E69" i="108" s="1"/>
  <c r="E68" i="108" s="1"/>
  <c r="E70" i="108" s="1"/>
  <c r="E72" i="108" s="1"/>
  <c r="E83" i="108" s="1"/>
  <c r="AA59" i="158"/>
  <c r="AA63" i="158" s="1"/>
  <c r="AA65" i="158" s="1"/>
  <c r="AA67" i="158" s="1"/>
  <c r="AA69" i="158" s="1"/>
  <c r="AA68" i="158" s="1"/>
  <c r="AA70" i="158" s="1"/>
  <c r="AA72" i="158" s="1"/>
  <c r="AA83" i="158" s="1"/>
  <c r="AA101" i="158" s="1"/>
  <c r="AF575" i="19" s="1"/>
  <c r="AF1210" i="19" s="1"/>
  <c r="X59" i="115"/>
  <c r="X63" i="115" s="1"/>
  <c r="X65" i="115" s="1"/>
  <c r="X67" i="115" s="1"/>
  <c r="X69" i="115" s="1"/>
  <c r="X68" i="115" s="1"/>
  <c r="X70" i="115" s="1"/>
  <c r="X72" i="115" s="1"/>
  <c r="X83" i="115" s="1"/>
  <c r="X101" i="115" s="1"/>
  <c r="Z300" i="19" s="1"/>
  <c r="Z935" i="19" s="1"/>
  <c r="V59" i="96"/>
  <c r="V63" i="96" s="1"/>
  <c r="V65" i="96" s="1"/>
  <c r="V67" i="96" s="1"/>
  <c r="V70" i="96" s="1"/>
  <c r="V72" i="96" s="1"/>
  <c r="V83" i="96" s="1"/>
  <c r="AB59" i="114"/>
  <c r="AB63" i="114" s="1"/>
  <c r="AB65" i="114" s="1"/>
  <c r="AB67" i="114" s="1"/>
  <c r="AB69" i="114" s="1"/>
  <c r="AB68" i="114" s="1"/>
  <c r="AB70" i="114" s="1"/>
  <c r="AB72" i="114" s="1"/>
  <c r="AB83" i="114" s="1"/>
  <c r="AB101" i="114" s="1"/>
  <c r="AC171" i="19" s="1"/>
  <c r="AC806" i="19" s="1"/>
  <c r="Y59" i="117"/>
  <c r="Y63" i="117" s="1"/>
  <c r="Y65" i="117" s="1"/>
  <c r="Y67" i="117" s="1"/>
  <c r="Y69" i="117" s="1"/>
  <c r="Y68" i="117" s="1"/>
  <c r="Y70" i="117" s="1"/>
  <c r="Y72" i="117" s="1"/>
  <c r="Y83" i="117" s="1"/>
  <c r="Y101" i="117" s="1"/>
  <c r="W59" i="159"/>
  <c r="W63" i="159" s="1"/>
  <c r="W65" i="159" s="1"/>
  <c r="W67" i="159" s="1"/>
  <c r="W70" i="159" s="1"/>
  <c r="W72" i="159" s="1"/>
  <c r="W83" i="159" s="1"/>
  <c r="Z59" i="98"/>
  <c r="Z63" i="98" s="1"/>
  <c r="Z65" i="98" s="1"/>
  <c r="Z67" i="98" s="1"/>
  <c r="Z70" i="98" s="1"/>
  <c r="Z72" i="98" s="1"/>
  <c r="Z83" i="98" s="1"/>
  <c r="O59" i="122"/>
  <c r="O63" i="122" s="1"/>
  <c r="O65" i="122" s="1"/>
  <c r="O67" i="122" s="1"/>
  <c r="O70" i="122" s="1"/>
  <c r="O72" i="122" s="1"/>
  <c r="O83" i="122" s="1"/>
  <c r="Q59" i="102"/>
  <c r="Q63" i="102" s="1"/>
  <c r="Q65" i="102" s="1"/>
  <c r="Q67" i="102" s="1"/>
  <c r="Q69" i="102" s="1"/>
  <c r="Q68" i="102" s="1"/>
  <c r="Q70" i="102" s="1"/>
  <c r="Q72" i="102" s="1"/>
  <c r="Q83" i="102" s="1"/>
  <c r="AH59" i="115"/>
  <c r="AH63" i="115" s="1"/>
  <c r="AH65" i="115" s="1"/>
  <c r="AH67" i="115" s="1"/>
  <c r="AH68" i="115" s="1"/>
  <c r="AH70" i="115" s="1"/>
  <c r="AH72" i="115" s="1"/>
  <c r="AH83" i="115" s="1"/>
  <c r="AH101" i="115" s="1"/>
  <c r="AJ300" i="19" s="1"/>
  <c r="AJ935" i="19" s="1"/>
  <c r="R59" i="162"/>
  <c r="R63" i="162" s="1"/>
  <c r="R65" i="162" s="1"/>
  <c r="R67" i="162" s="1"/>
  <c r="R69" i="162" s="1"/>
  <c r="R68" i="162" s="1"/>
  <c r="R70" i="162" s="1"/>
  <c r="R72" i="162" s="1"/>
  <c r="R83" i="162" s="1"/>
  <c r="R101" i="162" s="1"/>
  <c r="W607" i="19" s="1"/>
  <c r="W1242" i="19" s="1"/>
  <c r="Y59" i="162"/>
  <c r="Y63" i="162" s="1"/>
  <c r="Y65" i="162" s="1"/>
  <c r="Y67" i="162" s="1"/>
  <c r="Y69" i="162" s="1"/>
  <c r="Y68" i="162" s="1"/>
  <c r="Y70" i="162" s="1"/>
  <c r="Y72" i="162" s="1"/>
  <c r="Y83" i="162" s="1"/>
  <c r="Y101" i="162" s="1"/>
  <c r="AD607" i="19" s="1"/>
  <c r="AD1242" i="19" s="1"/>
  <c r="AA59" i="151"/>
  <c r="AA63" i="151" s="1"/>
  <c r="AA65" i="151" s="1"/>
  <c r="AA67" i="151" s="1"/>
  <c r="AA69" i="151" s="1"/>
  <c r="AA68" i="151" s="1"/>
  <c r="AA70" i="151" s="1"/>
  <c r="AA72" i="151" s="1"/>
  <c r="AA83" i="151" s="1"/>
  <c r="AB59" i="98"/>
  <c r="AB63" i="98" s="1"/>
  <c r="AB65" i="98" s="1"/>
  <c r="AB67" i="98" s="1"/>
  <c r="AB70" i="98" s="1"/>
  <c r="AB72" i="98" s="1"/>
  <c r="AB83" i="98" s="1"/>
  <c r="E59" i="133"/>
  <c r="E63" i="133" s="1"/>
  <c r="E65" i="133" s="1"/>
  <c r="E67" i="133" s="1"/>
  <c r="E69" i="133" s="1"/>
  <c r="E68" i="133" s="1"/>
  <c r="E70" i="133" s="1"/>
  <c r="E72" i="133" s="1"/>
  <c r="E83" i="133" s="1"/>
  <c r="AF59" i="106"/>
  <c r="AF63" i="106" s="1"/>
  <c r="AF65" i="106" s="1"/>
  <c r="AF67" i="106" s="1"/>
  <c r="AF68" i="106" s="1"/>
  <c r="AF70" i="106" s="1"/>
  <c r="AF72" i="106" s="1"/>
  <c r="AF83" i="106" s="1"/>
  <c r="AF101" i="106" s="1"/>
  <c r="AG203" i="19" s="1"/>
  <c r="AG838" i="19" s="1"/>
  <c r="S59" i="118"/>
  <c r="S63" i="118" s="1"/>
  <c r="S65" i="118" s="1"/>
  <c r="S67" i="118" s="1"/>
  <c r="S69" i="118" s="1"/>
  <c r="S68" i="118" s="1"/>
  <c r="S70" i="118" s="1"/>
  <c r="S72" i="118" s="1"/>
  <c r="S83" i="118" s="1"/>
  <c r="H59" i="107"/>
  <c r="H63" i="107" s="1"/>
  <c r="H65" i="107" s="1"/>
  <c r="H67" i="107" s="1"/>
  <c r="H70" i="107" s="1"/>
  <c r="H72" i="107" s="1"/>
  <c r="H83" i="107" s="1"/>
  <c r="Q59" i="147"/>
  <c r="Q63" i="147" s="1"/>
  <c r="Q65" i="147" s="1"/>
  <c r="Q67" i="147" s="1"/>
  <c r="Q70" i="147" s="1"/>
  <c r="Q72" i="147" s="1"/>
  <c r="Q83" i="147" s="1"/>
  <c r="AH59" i="139"/>
  <c r="AH63" i="139" s="1"/>
  <c r="AH65" i="139" s="1"/>
  <c r="AH67" i="139" s="1"/>
  <c r="AH68" i="139" s="1"/>
  <c r="AH70" i="139" s="1"/>
  <c r="AH72" i="139" s="1"/>
  <c r="AH83" i="139" s="1"/>
  <c r="I59" i="98"/>
  <c r="I63" i="98" s="1"/>
  <c r="I65" i="98" s="1"/>
  <c r="I67" i="98" s="1"/>
  <c r="I70" i="98" s="1"/>
  <c r="I72" i="98" s="1"/>
  <c r="I83" i="98" s="1"/>
  <c r="AD59" i="127"/>
  <c r="AD63" i="127" s="1"/>
  <c r="AD65" i="127" s="1"/>
  <c r="AD67" i="127" s="1"/>
  <c r="AD68" i="127" s="1"/>
  <c r="AD70" i="127" s="1"/>
  <c r="AD72" i="127" s="1"/>
  <c r="AD83" i="127" s="1"/>
  <c r="AD101" i="127" s="1"/>
  <c r="AG333" i="19" s="1"/>
  <c r="AG968" i="19" s="1"/>
  <c r="P59" i="130"/>
  <c r="P63" i="130" s="1"/>
  <c r="P65" i="130" s="1"/>
  <c r="P67" i="130" s="1"/>
  <c r="P69" i="130" s="1"/>
  <c r="P68" i="130" s="1"/>
  <c r="P70" i="130" s="1"/>
  <c r="P72" i="130" s="1"/>
  <c r="P83" i="130" s="1"/>
  <c r="AG59" i="89"/>
  <c r="AG63" i="89" s="1"/>
  <c r="AA59" i="150"/>
  <c r="AA63" i="150" s="1"/>
  <c r="AA65" i="150" s="1"/>
  <c r="AA67" i="150" s="1"/>
  <c r="AA69" i="150" s="1"/>
  <c r="AA68" i="150" s="1"/>
  <c r="AA70" i="150" s="1"/>
  <c r="AA72" i="150" s="1"/>
  <c r="AA83" i="150" s="1"/>
  <c r="AA101" i="150" s="1"/>
  <c r="AE510" i="19" s="1"/>
  <c r="AE1145" i="19" s="1"/>
  <c r="AC59" i="148"/>
  <c r="AC63" i="148" s="1"/>
  <c r="AC65" i="148" s="1"/>
  <c r="AC67" i="148" s="1"/>
  <c r="AC69" i="148" s="1"/>
  <c r="AC68" i="148" s="1"/>
  <c r="AC70" i="148" s="1"/>
  <c r="AC72" i="148" s="1"/>
  <c r="AC83" i="148" s="1"/>
  <c r="AC101" i="148" s="1"/>
  <c r="AG494" i="19" s="1"/>
  <c r="AG1129" i="19" s="1"/>
  <c r="AB59" i="126"/>
  <c r="AB63" i="126" s="1"/>
  <c r="AB65" i="126" s="1"/>
  <c r="AB67" i="126" s="1"/>
  <c r="AB69" i="126" s="1"/>
  <c r="AB68" i="126" s="1"/>
  <c r="AB70" i="126" s="1"/>
  <c r="AB72" i="126" s="1"/>
  <c r="AB83" i="126" s="1"/>
  <c r="AH59" i="156"/>
  <c r="AH63" i="156" s="1"/>
  <c r="AH65" i="156" s="1"/>
  <c r="AH67" i="156" s="1"/>
  <c r="AH68" i="156" s="1"/>
  <c r="AH70" i="156" s="1"/>
  <c r="AH72" i="156" s="1"/>
  <c r="AH83" i="156" s="1"/>
  <c r="AH101" i="156" s="1"/>
  <c r="AM559" i="19" s="1"/>
  <c r="AM1194" i="19" s="1"/>
  <c r="AH59" i="94"/>
  <c r="AH63" i="94" s="1"/>
  <c r="AH65" i="94" s="1"/>
  <c r="AH67" i="94" s="1"/>
  <c r="AH68" i="94" s="1"/>
  <c r="AH70" i="94" s="1"/>
  <c r="AH72" i="94" s="1"/>
  <c r="AH83" i="94" s="1"/>
  <c r="Z59" i="114"/>
  <c r="Z63" i="114" s="1"/>
  <c r="Z65" i="114" s="1"/>
  <c r="Z67" i="114" s="1"/>
  <c r="Z69" i="114" s="1"/>
  <c r="Z68" i="114" s="1"/>
  <c r="Z70" i="114" s="1"/>
  <c r="Z72" i="114" s="1"/>
  <c r="Z83" i="114" s="1"/>
  <c r="Z101" i="114" s="1"/>
  <c r="AA171" i="19" s="1"/>
  <c r="AA806" i="19" s="1"/>
  <c r="AD59" i="103"/>
  <c r="AD63" i="103" s="1"/>
  <c r="AD65" i="103" s="1"/>
  <c r="AD67" i="103" s="1"/>
  <c r="AD68" i="103" s="1"/>
  <c r="AD70" i="103" s="1"/>
  <c r="AD72" i="103" s="1"/>
  <c r="AD83" i="103" s="1"/>
  <c r="AD101" i="103" s="1"/>
  <c r="AE139" i="19" s="1"/>
  <c r="AE774" i="19" s="1"/>
  <c r="P59" i="140"/>
  <c r="P63" i="140" s="1"/>
  <c r="P65" i="140" s="1"/>
  <c r="P67" i="140" s="1"/>
  <c r="P69" i="140" s="1"/>
  <c r="P68" i="140" s="1"/>
  <c r="P70" i="140" s="1"/>
  <c r="P72" i="140" s="1"/>
  <c r="P83" i="140" s="1"/>
  <c r="P101" i="140" s="1"/>
  <c r="T430" i="19" s="1"/>
  <c r="T1065" i="19" s="1"/>
  <c r="Q59" i="150"/>
  <c r="Q63" i="150" s="1"/>
  <c r="Q65" i="150" s="1"/>
  <c r="Q67" i="150" s="1"/>
  <c r="Q69" i="150" s="1"/>
  <c r="Q68" i="150" s="1"/>
  <c r="Q70" i="150" s="1"/>
  <c r="Q72" i="150" s="1"/>
  <c r="Q83" i="150" s="1"/>
  <c r="Q101" i="150" s="1"/>
  <c r="U510" i="19" s="1"/>
  <c r="U1145" i="19" s="1"/>
  <c r="AB59" i="158"/>
  <c r="AB63" i="158" s="1"/>
  <c r="AB65" i="158" s="1"/>
  <c r="AB67" i="158" s="1"/>
  <c r="AB69" i="158" s="1"/>
  <c r="AB68" i="158" s="1"/>
  <c r="AB70" i="158" s="1"/>
  <c r="AB72" i="158" s="1"/>
  <c r="AB83" i="158" s="1"/>
  <c r="AB101" i="158" s="1"/>
  <c r="AG575" i="19" s="1"/>
  <c r="AG1210" i="19" s="1"/>
  <c r="AF59" i="123"/>
  <c r="AF63" i="123" s="1"/>
  <c r="AF65" i="123" s="1"/>
  <c r="AF67" i="123" s="1"/>
  <c r="P59" i="97"/>
  <c r="P63" i="97" s="1"/>
  <c r="P65" i="97" s="1"/>
  <c r="P67" i="97" s="1"/>
  <c r="P69" i="97" s="1"/>
  <c r="P68" i="97" s="1"/>
  <c r="P70" i="97" s="1"/>
  <c r="P72" i="97" s="1"/>
  <c r="P83" i="97" s="1"/>
  <c r="P101" i="97" s="1"/>
  <c r="P90" i="19" s="1"/>
  <c r="P725" i="19" s="1"/>
  <c r="AE59" i="111"/>
  <c r="AE63" i="111" s="1"/>
  <c r="AE65" i="111" s="1"/>
  <c r="AE67" i="111" s="1"/>
  <c r="AE70" i="111" s="1"/>
  <c r="AE72" i="111" s="1"/>
  <c r="AE83" i="111" s="1"/>
  <c r="AA59" i="112"/>
  <c r="AA63" i="112" s="1"/>
  <c r="AA65" i="112" s="1"/>
  <c r="AA67" i="112" s="1"/>
  <c r="AA69" i="112" s="1"/>
  <c r="AA68" i="112" s="1"/>
  <c r="AA70" i="112" s="1"/>
  <c r="AA72" i="112" s="1"/>
  <c r="AA83" i="112" s="1"/>
  <c r="X59" i="99"/>
  <c r="X63" i="99" s="1"/>
  <c r="X65" i="99" s="1"/>
  <c r="X67" i="99" s="1"/>
  <c r="X69" i="99" s="1"/>
  <c r="X68" i="99" s="1"/>
  <c r="X70" i="99" s="1"/>
  <c r="X72" i="99" s="1"/>
  <c r="X83" i="99" s="1"/>
  <c r="X101" i="99" s="1"/>
  <c r="X106" i="19" s="1"/>
  <c r="X741" i="19" s="1"/>
  <c r="AC59" i="102"/>
  <c r="AC63" i="102" s="1"/>
  <c r="AC65" i="102" s="1"/>
  <c r="AC67" i="102" s="1"/>
  <c r="AC69" i="102" s="1"/>
  <c r="AC68" i="102" s="1"/>
  <c r="AC70" i="102" s="1"/>
  <c r="AC72" i="102" s="1"/>
  <c r="AC83" i="102" s="1"/>
  <c r="X59" i="142"/>
  <c r="X63" i="142" s="1"/>
  <c r="X65" i="142" s="1"/>
  <c r="X67" i="142" s="1"/>
  <c r="X69" i="142" s="1"/>
  <c r="X68" i="142" s="1"/>
  <c r="X70" i="142" s="1"/>
  <c r="X72" i="142" s="1"/>
  <c r="X83" i="142" s="1"/>
  <c r="X101" i="142" s="1"/>
  <c r="AB446" i="19" s="1"/>
  <c r="AB1081" i="19" s="1"/>
  <c r="V59" i="145"/>
  <c r="V63" i="145" s="1"/>
  <c r="V65" i="145" s="1"/>
  <c r="V67" i="145" s="1"/>
  <c r="V70" i="145" s="1"/>
  <c r="V72" i="145" s="1"/>
  <c r="V83" i="145" s="1"/>
  <c r="X59" i="156"/>
  <c r="X63" i="156" s="1"/>
  <c r="X65" i="156" s="1"/>
  <c r="X67" i="156" s="1"/>
  <c r="X69" i="156" s="1"/>
  <c r="X68" i="156" s="1"/>
  <c r="X70" i="156" s="1"/>
  <c r="X72" i="156" s="1"/>
  <c r="X83" i="156" s="1"/>
  <c r="X101" i="156" s="1"/>
  <c r="AC559" i="19" s="1"/>
  <c r="AC1194" i="19" s="1"/>
  <c r="O59" i="130"/>
  <c r="O63" i="130" s="1"/>
  <c r="O65" i="130" s="1"/>
  <c r="O67" i="130" s="1"/>
  <c r="O69" i="130" s="1"/>
  <c r="O68" i="130" s="1"/>
  <c r="O70" i="130" s="1"/>
  <c r="O72" i="130" s="1"/>
  <c r="O83" i="130" s="1"/>
  <c r="H59" i="94"/>
  <c r="H63" i="94" s="1"/>
  <c r="H65" i="94" s="1"/>
  <c r="H67" i="94" s="1"/>
  <c r="H69" i="94" s="1"/>
  <c r="H68" i="94" s="1"/>
  <c r="H70" i="94" s="1"/>
  <c r="H72" i="94" s="1"/>
  <c r="H83" i="94" s="1"/>
  <c r="W59" i="163"/>
  <c r="W63" i="163" s="1"/>
  <c r="W65" i="163" s="1"/>
  <c r="W67" i="163" s="1"/>
  <c r="W69" i="163" s="1"/>
  <c r="W68" i="163" s="1"/>
  <c r="W70" i="163" s="1"/>
  <c r="W72" i="163" s="1"/>
  <c r="W83" i="163" s="1"/>
  <c r="V59" i="94"/>
  <c r="V63" i="94" s="1"/>
  <c r="V65" i="94" s="1"/>
  <c r="V67" i="94" s="1"/>
  <c r="V69" i="94" s="1"/>
  <c r="V68" i="94" s="1"/>
  <c r="V70" i="94" s="1"/>
  <c r="V72" i="94" s="1"/>
  <c r="V83" i="94" s="1"/>
  <c r="V59" i="95"/>
  <c r="V63" i="95" s="1"/>
  <c r="V65" i="95" s="1"/>
  <c r="V67" i="95" s="1"/>
  <c r="V69" i="95" s="1"/>
  <c r="V68" i="95" s="1"/>
  <c r="V70" i="95" s="1"/>
  <c r="V72" i="95" s="1"/>
  <c r="V83" i="95" s="1"/>
  <c r="V101" i="95" s="1"/>
  <c r="V74" i="19" s="1"/>
  <c r="V709" i="19" s="1"/>
  <c r="AD59" i="157"/>
  <c r="AD63" i="157" s="1"/>
  <c r="AD65" i="157" s="1"/>
  <c r="AD67" i="157" s="1"/>
  <c r="AD70" i="157" s="1"/>
  <c r="AD72" i="157" s="1"/>
  <c r="AD83" i="157" s="1"/>
  <c r="H59" i="108"/>
  <c r="H63" i="108" s="1"/>
  <c r="H65" i="108" s="1"/>
  <c r="H67" i="108" s="1"/>
  <c r="H69" i="108" s="1"/>
  <c r="H68" i="108" s="1"/>
  <c r="H70" i="108" s="1"/>
  <c r="H72" i="108" s="1"/>
  <c r="H83" i="108" s="1"/>
  <c r="H101" i="108" s="1"/>
  <c r="I219" i="19" s="1"/>
  <c r="I854" i="19" s="1"/>
  <c r="W59" i="97"/>
  <c r="W63" i="97" s="1"/>
  <c r="W65" i="97" s="1"/>
  <c r="W67" i="97" s="1"/>
  <c r="W69" i="97" s="1"/>
  <c r="W68" i="97" s="1"/>
  <c r="W70" i="97" s="1"/>
  <c r="W72" i="97" s="1"/>
  <c r="W83" i="97" s="1"/>
  <c r="W101" i="97" s="1"/>
  <c r="W90" i="19" s="1"/>
  <c r="W725" i="19" s="1"/>
  <c r="V59" i="112"/>
  <c r="V63" i="112" s="1"/>
  <c r="V65" i="112" s="1"/>
  <c r="V67" i="112" s="1"/>
  <c r="V69" i="112" s="1"/>
  <c r="V68" i="112" s="1"/>
  <c r="V70" i="112" s="1"/>
  <c r="V72" i="112" s="1"/>
  <c r="V83" i="112" s="1"/>
  <c r="V59" i="161"/>
  <c r="V63" i="161" s="1"/>
  <c r="V65" i="161" s="1"/>
  <c r="V67" i="161" s="1"/>
  <c r="V70" i="161" s="1"/>
  <c r="V72" i="161" s="1"/>
  <c r="V83" i="161" s="1"/>
  <c r="AF59" i="118"/>
  <c r="AF63" i="118" s="1"/>
  <c r="AF65" i="118" s="1"/>
  <c r="AF67" i="118" s="1"/>
  <c r="AF68" i="118" s="1"/>
  <c r="AF70" i="118" s="1"/>
  <c r="AF72" i="118" s="1"/>
  <c r="AF83" i="118" s="1"/>
  <c r="O59" i="158"/>
  <c r="O63" i="158" s="1"/>
  <c r="O65" i="158" s="1"/>
  <c r="O67" i="158" s="1"/>
  <c r="O69" i="158" s="1"/>
  <c r="O68" i="158" s="1"/>
  <c r="O70" i="158" s="1"/>
  <c r="O72" i="158" s="1"/>
  <c r="O83" i="158" s="1"/>
  <c r="O101" i="158" s="1"/>
  <c r="T575" i="19" s="1"/>
  <c r="T1210" i="19" s="1"/>
  <c r="T59" i="113"/>
  <c r="T63" i="113" s="1"/>
  <c r="T65" i="113" s="1"/>
  <c r="T67" i="113" s="1"/>
  <c r="T70" i="113" s="1"/>
  <c r="T72" i="113" s="1"/>
  <c r="T83" i="113" s="1"/>
  <c r="T59" i="104"/>
  <c r="T63" i="104" s="1"/>
  <c r="T65" i="104" s="1"/>
  <c r="T67" i="104" s="1"/>
  <c r="T69" i="104" s="1"/>
  <c r="T68" i="104" s="1"/>
  <c r="T70" i="104" s="1"/>
  <c r="T72" i="104" s="1"/>
  <c r="T83" i="104" s="1"/>
  <c r="T101" i="104" s="1"/>
  <c r="U155" i="19" s="1"/>
  <c r="U790" i="19" s="1"/>
  <c r="S59" i="111"/>
  <c r="S63" i="111" s="1"/>
  <c r="S65" i="111" s="1"/>
  <c r="S67" i="111" s="1"/>
  <c r="S70" i="111" s="1"/>
  <c r="S72" i="111" s="1"/>
  <c r="S83" i="111" s="1"/>
  <c r="E59" i="118"/>
  <c r="E63" i="118" s="1"/>
  <c r="E65" i="118" s="1"/>
  <c r="E67" i="118" s="1"/>
  <c r="E69" i="118" s="1"/>
  <c r="E68" i="118" s="1"/>
  <c r="E70" i="118" s="1"/>
  <c r="E72" i="118" s="1"/>
  <c r="E83" i="118" s="1"/>
  <c r="Y59" i="140"/>
  <c r="Y63" i="140" s="1"/>
  <c r="Y65" i="140" s="1"/>
  <c r="Y67" i="140" s="1"/>
  <c r="Y69" i="140" s="1"/>
  <c r="Y68" i="140" s="1"/>
  <c r="Y70" i="140" s="1"/>
  <c r="Y72" i="140" s="1"/>
  <c r="Y83" i="140" s="1"/>
  <c r="Y101" i="140" s="1"/>
  <c r="AC430" i="19" s="1"/>
  <c r="AC1065" i="19" s="1"/>
  <c r="AA59" i="129"/>
  <c r="AA63" i="129" s="1"/>
  <c r="AA65" i="129" s="1"/>
  <c r="AA67" i="129" s="1"/>
  <c r="AA69" i="129" s="1"/>
  <c r="AA68" i="129" s="1"/>
  <c r="AA70" i="129" s="1"/>
  <c r="AA72" i="129" s="1"/>
  <c r="AA83" i="129" s="1"/>
  <c r="AA101" i="129" s="1"/>
  <c r="AD349" i="19" s="1"/>
  <c r="AD984" i="19" s="1"/>
  <c r="AA59" i="117"/>
  <c r="AA63" i="117" s="1"/>
  <c r="AA65" i="117" s="1"/>
  <c r="AA67" i="117" s="1"/>
  <c r="AA69" i="117" s="1"/>
  <c r="AA68" i="117" s="1"/>
  <c r="AA70" i="117" s="1"/>
  <c r="AA72" i="117" s="1"/>
  <c r="AA83" i="117" s="1"/>
  <c r="AA101" i="117" s="1"/>
  <c r="AA59" i="101"/>
  <c r="AA63" i="101" s="1"/>
  <c r="AA65" i="101" s="1"/>
  <c r="AA67" i="101" s="1"/>
  <c r="AA69" i="101" s="1"/>
  <c r="AA68" i="101" s="1"/>
  <c r="AA70" i="101" s="1"/>
  <c r="AA72" i="101" s="1"/>
  <c r="AA83" i="101" s="1"/>
  <c r="AA101" i="101" s="1"/>
  <c r="AA122" i="19" s="1"/>
  <c r="AA757" i="19" s="1"/>
  <c r="AF59" i="95"/>
  <c r="AF63" i="95" s="1"/>
  <c r="AF65" i="95" s="1"/>
  <c r="AF67" i="95" s="1"/>
  <c r="AF68" i="95" s="1"/>
  <c r="AF70" i="95" s="1"/>
  <c r="AF72" i="95" s="1"/>
  <c r="AF83" i="95" s="1"/>
  <c r="AF101" i="95" s="1"/>
  <c r="AF74" i="19" s="1"/>
  <c r="AF709" i="19" s="1"/>
  <c r="P59" i="95"/>
  <c r="P63" i="95" s="1"/>
  <c r="P65" i="95" s="1"/>
  <c r="P67" i="95" s="1"/>
  <c r="P69" i="95" s="1"/>
  <c r="P68" i="95" s="1"/>
  <c r="P70" i="95" s="1"/>
  <c r="P72" i="95" s="1"/>
  <c r="P83" i="95" s="1"/>
  <c r="P101" i="95" s="1"/>
  <c r="P74" i="19" s="1"/>
  <c r="P709" i="19" s="1"/>
  <c r="AA59" i="143"/>
  <c r="AA63" i="143" s="1"/>
  <c r="AA65" i="143" s="1"/>
  <c r="AA67" i="143" s="1"/>
  <c r="AA69" i="143" s="1"/>
  <c r="AA68" i="143" s="1"/>
  <c r="AA70" i="143" s="1"/>
  <c r="AA72" i="143" s="1"/>
  <c r="AA83" i="143" s="1"/>
  <c r="Z59" i="139"/>
  <c r="Z63" i="139" s="1"/>
  <c r="Z65" i="139" s="1"/>
  <c r="Z67" i="139" s="1"/>
  <c r="Z69" i="139" s="1"/>
  <c r="Z68" i="139" s="1"/>
  <c r="Z70" i="139" s="1"/>
  <c r="Z72" i="139" s="1"/>
  <c r="Z83" i="139" s="1"/>
  <c r="Z59" i="133"/>
  <c r="Z63" i="133" s="1"/>
  <c r="Z65" i="133" s="1"/>
  <c r="Z67" i="133" s="1"/>
  <c r="Z69" i="133" s="1"/>
  <c r="Z68" i="133" s="1"/>
  <c r="Z70" i="133" s="1"/>
  <c r="Z72" i="133" s="1"/>
  <c r="Z83" i="133" s="1"/>
  <c r="Z101" i="133" s="1"/>
  <c r="AC381" i="19" s="1"/>
  <c r="AC1016" i="19" s="1"/>
  <c r="AD59" i="113"/>
  <c r="AD63" i="113" s="1"/>
  <c r="AD65" i="113" s="1"/>
  <c r="AD67" i="113" s="1"/>
  <c r="AD70" i="113" s="1"/>
  <c r="AD72" i="113" s="1"/>
  <c r="AD83" i="113" s="1"/>
  <c r="AH59" i="136"/>
  <c r="AH63" i="136" s="1"/>
  <c r="AH65" i="136" s="1"/>
  <c r="AH67" i="136" s="1"/>
  <c r="AH70" i="136" s="1"/>
  <c r="AH72" i="136" s="1"/>
  <c r="AH83" i="136" s="1"/>
  <c r="W59" i="115"/>
  <c r="W63" i="115" s="1"/>
  <c r="W65" i="115" s="1"/>
  <c r="W67" i="115" s="1"/>
  <c r="W69" i="115" s="1"/>
  <c r="W68" i="115" s="1"/>
  <c r="W70" i="115" s="1"/>
  <c r="W72" i="115" s="1"/>
  <c r="W83" i="115" s="1"/>
  <c r="W101" i="115" s="1"/>
  <c r="Y300" i="19" s="1"/>
  <c r="Y935" i="19" s="1"/>
  <c r="W59" i="114"/>
  <c r="W63" i="114" s="1"/>
  <c r="W65" i="114" s="1"/>
  <c r="W67" i="114" s="1"/>
  <c r="W69" i="114" s="1"/>
  <c r="W68" i="114" s="1"/>
  <c r="W70" i="114" s="1"/>
  <c r="W72" i="114" s="1"/>
  <c r="W83" i="114" s="1"/>
  <c r="W101" i="114" s="1"/>
  <c r="X171" i="19" s="1"/>
  <c r="X806" i="19" s="1"/>
  <c r="W59" i="105"/>
  <c r="W63" i="105" s="1"/>
  <c r="W65" i="105" s="1"/>
  <c r="W67" i="105" s="1"/>
  <c r="W69" i="105" s="1"/>
  <c r="W68" i="105" s="1"/>
  <c r="W70" i="105" s="1"/>
  <c r="W72" i="105" s="1"/>
  <c r="W83" i="105" s="1"/>
  <c r="W101" i="105" s="1"/>
  <c r="X187" i="19" s="1"/>
  <c r="X822" i="19" s="1"/>
  <c r="P59" i="134"/>
  <c r="P63" i="134" s="1"/>
  <c r="P65" i="134" s="1"/>
  <c r="P67" i="134" s="1"/>
  <c r="P70" i="134" s="1"/>
  <c r="P72" i="134" s="1"/>
  <c r="P83" i="134" s="1"/>
  <c r="AA59" i="106"/>
  <c r="AA63" i="106" s="1"/>
  <c r="AA65" i="106" s="1"/>
  <c r="AA67" i="106" s="1"/>
  <c r="AA69" i="106" s="1"/>
  <c r="AA68" i="106" s="1"/>
  <c r="AA70" i="106" s="1"/>
  <c r="AA72" i="106" s="1"/>
  <c r="AA83" i="106" s="1"/>
  <c r="AA101" i="106" s="1"/>
  <c r="AB203" i="19" s="1"/>
  <c r="AB838" i="19" s="1"/>
  <c r="AA59" i="102"/>
  <c r="AA63" i="102" s="1"/>
  <c r="AA65" i="102" s="1"/>
  <c r="AA67" i="102" s="1"/>
  <c r="AA69" i="102" s="1"/>
  <c r="AA68" i="102" s="1"/>
  <c r="AA70" i="102" s="1"/>
  <c r="AA72" i="102" s="1"/>
  <c r="AA83" i="102" s="1"/>
  <c r="AA59" i="124"/>
  <c r="AA63" i="124" s="1"/>
  <c r="AA65" i="124" s="1"/>
  <c r="AA67" i="124" s="1"/>
  <c r="AA70" i="124" s="1"/>
  <c r="AA72" i="124" s="1"/>
  <c r="AA83" i="124" s="1"/>
  <c r="Y59" i="96"/>
  <c r="Y63" i="96" s="1"/>
  <c r="Y65" i="96" s="1"/>
  <c r="Y67" i="96" s="1"/>
  <c r="Y70" i="96" s="1"/>
  <c r="Y72" i="96" s="1"/>
  <c r="Y83" i="96" s="1"/>
  <c r="Q59" i="159"/>
  <c r="Q63" i="159" s="1"/>
  <c r="Q65" i="159" s="1"/>
  <c r="Q67" i="159" s="1"/>
  <c r="Q70" i="159" s="1"/>
  <c r="Q72" i="159" s="1"/>
  <c r="Q83" i="159" s="1"/>
  <c r="O59" i="92"/>
  <c r="O63" i="92" s="1"/>
  <c r="O65" i="92" s="1"/>
  <c r="O67" i="92" s="1"/>
  <c r="O69" i="92" s="1"/>
  <c r="O68" i="92" s="1"/>
  <c r="O70" i="92" s="1"/>
  <c r="O72" i="92" s="1"/>
  <c r="O83" i="92" s="1"/>
  <c r="R59" i="117"/>
  <c r="R63" i="117" s="1"/>
  <c r="R65" i="117" s="1"/>
  <c r="R67" i="117" s="1"/>
  <c r="R69" i="117" s="1"/>
  <c r="R68" i="117" s="1"/>
  <c r="R70" i="117" s="1"/>
  <c r="R72" i="117" s="1"/>
  <c r="R83" i="117" s="1"/>
  <c r="R101" i="117" s="1"/>
  <c r="P59" i="150"/>
  <c r="P63" i="150" s="1"/>
  <c r="P65" i="150" s="1"/>
  <c r="P67" i="150" s="1"/>
  <c r="P69" i="150" s="1"/>
  <c r="P68" i="150" s="1"/>
  <c r="P70" i="150" s="1"/>
  <c r="P72" i="150" s="1"/>
  <c r="P83" i="150" s="1"/>
  <c r="P101" i="150" s="1"/>
  <c r="T510" i="19" s="1"/>
  <c r="T1145" i="19" s="1"/>
  <c r="AE59" i="123"/>
  <c r="AE63" i="123" s="1"/>
  <c r="AE65" i="123" s="1"/>
  <c r="AE67" i="123" s="1"/>
  <c r="AE68" i="123" s="1"/>
  <c r="AE70" i="123" s="1"/>
  <c r="AE72" i="123" s="1"/>
  <c r="AE83" i="123" s="1"/>
  <c r="AE101" i="123" s="1"/>
  <c r="P59" i="153"/>
  <c r="P63" i="153" s="1"/>
  <c r="P65" i="153" s="1"/>
  <c r="P67" i="153" s="1"/>
  <c r="P69" i="153" s="1"/>
  <c r="P68" i="153" s="1"/>
  <c r="P70" i="153" s="1"/>
  <c r="P72" i="153" s="1"/>
  <c r="P83" i="153" s="1"/>
  <c r="Q59" i="116"/>
  <c r="Q63" i="116" s="1"/>
  <c r="Q65" i="116" s="1"/>
  <c r="Q67" i="116" s="1"/>
  <c r="Q69" i="116" s="1"/>
  <c r="Q68" i="116" s="1"/>
  <c r="Q70" i="116" s="1"/>
  <c r="Q72" i="116" s="1"/>
  <c r="Q83" i="116" s="1"/>
  <c r="Q59" i="114"/>
  <c r="Q63" i="114" s="1"/>
  <c r="Q65" i="114" s="1"/>
  <c r="Q67" i="114" s="1"/>
  <c r="Q69" i="114" s="1"/>
  <c r="Q68" i="114" s="1"/>
  <c r="Q70" i="114" s="1"/>
  <c r="Q72" i="114" s="1"/>
  <c r="Q83" i="114" s="1"/>
  <c r="Q101" i="114" s="1"/>
  <c r="R171" i="19" s="1"/>
  <c r="R806" i="19" s="1"/>
  <c r="AF59" i="148"/>
  <c r="AF63" i="148" s="1"/>
  <c r="AF65" i="148" s="1"/>
  <c r="AF67" i="148" s="1"/>
  <c r="AF68" i="148" s="1"/>
  <c r="AF70" i="148" s="1"/>
  <c r="AF72" i="148" s="1"/>
  <c r="AF83" i="148" s="1"/>
  <c r="AF101" i="148" s="1"/>
  <c r="AJ494" i="19" s="1"/>
  <c r="AJ1129" i="19" s="1"/>
  <c r="O59" i="150"/>
  <c r="O63" i="150" s="1"/>
  <c r="O65" i="150" s="1"/>
  <c r="O67" i="150" s="1"/>
  <c r="O69" i="150" s="1"/>
  <c r="O68" i="150" s="1"/>
  <c r="O70" i="150" s="1"/>
  <c r="O72" i="150" s="1"/>
  <c r="O83" i="150" s="1"/>
  <c r="O101" i="150" s="1"/>
  <c r="S510" i="19" s="1"/>
  <c r="S1145" i="19" s="1"/>
  <c r="AF59" i="113"/>
  <c r="AF63" i="113" s="1"/>
  <c r="AF65" i="113" s="1"/>
  <c r="AF67" i="113" s="1"/>
  <c r="AF70" i="113" s="1"/>
  <c r="AF72" i="113" s="1"/>
  <c r="AF83" i="113" s="1"/>
  <c r="Q59" i="117"/>
  <c r="Q63" i="117" s="1"/>
  <c r="Q65" i="117" s="1"/>
  <c r="Q67" i="117" s="1"/>
  <c r="Q69" i="117" s="1"/>
  <c r="Q68" i="117" s="1"/>
  <c r="Q70" i="117" s="1"/>
  <c r="Q72" i="117" s="1"/>
  <c r="Q83" i="117" s="1"/>
  <c r="Q101" i="117" s="1"/>
  <c r="AF59" i="146"/>
  <c r="AF63" i="146" s="1"/>
  <c r="AF65" i="146" s="1"/>
  <c r="AF67" i="146" s="1"/>
  <c r="AF68" i="146" s="1"/>
  <c r="AF70" i="146" s="1"/>
  <c r="AF72" i="146" s="1"/>
  <c r="AF83" i="146" s="1"/>
  <c r="AF101" i="146" s="1"/>
  <c r="AJ478" i="19" s="1"/>
  <c r="AJ1113" i="19" s="1"/>
  <c r="E59" i="103"/>
  <c r="E63" i="103" s="1"/>
  <c r="E65" i="103" s="1"/>
  <c r="E67" i="103" s="1"/>
  <c r="E69" i="103" s="1"/>
  <c r="E68" i="103" s="1"/>
  <c r="E70" i="103" s="1"/>
  <c r="E72" i="103" s="1"/>
  <c r="E83" i="103" s="1"/>
  <c r="AF59" i="97"/>
  <c r="AF63" i="97" s="1"/>
  <c r="AF65" i="97" s="1"/>
  <c r="AF67" i="97" s="1"/>
  <c r="AF68" i="97" s="1"/>
  <c r="AF70" i="97" s="1"/>
  <c r="AF72" i="97" s="1"/>
  <c r="AF83" i="97" s="1"/>
  <c r="AF101" i="97" s="1"/>
  <c r="AF90" i="19" s="1"/>
  <c r="AF725" i="19" s="1"/>
  <c r="V59" i="142"/>
  <c r="V63" i="142" s="1"/>
  <c r="V65" i="142" s="1"/>
  <c r="V67" i="142" s="1"/>
  <c r="V69" i="142" s="1"/>
  <c r="V68" i="142" s="1"/>
  <c r="V70" i="142" s="1"/>
  <c r="V72" i="142" s="1"/>
  <c r="V83" i="142" s="1"/>
  <c r="V101" i="142" s="1"/>
  <c r="Z446" i="19" s="1"/>
  <c r="Z1081" i="19" s="1"/>
  <c r="U59" i="128"/>
  <c r="U63" i="128" s="1"/>
  <c r="U65" i="128" s="1"/>
  <c r="U67" i="128" s="1"/>
  <c r="U69" i="128" s="1"/>
  <c r="U68" i="128" s="1"/>
  <c r="U70" i="128" s="1"/>
  <c r="U72" i="128" s="1"/>
  <c r="U83" i="128" s="1"/>
  <c r="Y59" i="125"/>
  <c r="Y63" i="125" s="1"/>
  <c r="Y65" i="125" s="1"/>
  <c r="Y67" i="125" s="1"/>
  <c r="Y69" i="125" s="1"/>
  <c r="Y68" i="125" s="1"/>
  <c r="Y70" i="125" s="1"/>
  <c r="Y72" i="125" s="1"/>
  <c r="Y83" i="125" s="1"/>
  <c r="Y101" i="125" s="1"/>
  <c r="AA316" i="19" s="1"/>
  <c r="AA951" i="19" s="1"/>
  <c r="Q59" i="107"/>
  <c r="Q63" i="107" s="1"/>
  <c r="Q65" i="107" s="1"/>
  <c r="Q67" i="107" s="1"/>
  <c r="Q70" i="107" s="1"/>
  <c r="Q72" i="107" s="1"/>
  <c r="Q83" i="107" s="1"/>
  <c r="O59" i="161"/>
  <c r="O63" i="161" s="1"/>
  <c r="O65" i="161" s="1"/>
  <c r="O67" i="161" s="1"/>
  <c r="O70" i="161" s="1"/>
  <c r="O72" i="161" s="1"/>
  <c r="O83" i="161" s="1"/>
  <c r="T59" i="159"/>
  <c r="T63" i="159" s="1"/>
  <c r="T65" i="159" s="1"/>
  <c r="T67" i="159" s="1"/>
  <c r="T70" i="159" s="1"/>
  <c r="T72" i="159" s="1"/>
  <c r="T83" i="159" s="1"/>
  <c r="T59" i="133"/>
  <c r="T63" i="133" s="1"/>
  <c r="T65" i="133" s="1"/>
  <c r="T67" i="133" s="1"/>
  <c r="T69" i="133" s="1"/>
  <c r="T68" i="133" s="1"/>
  <c r="T70" i="133" s="1"/>
  <c r="T72" i="133" s="1"/>
  <c r="T83" i="133" s="1"/>
  <c r="T101" i="133" s="1"/>
  <c r="W381" i="19" s="1"/>
  <c r="W1016" i="19" s="1"/>
  <c r="S59" i="139"/>
  <c r="S63" i="139" s="1"/>
  <c r="S65" i="139" s="1"/>
  <c r="S67" i="139" s="1"/>
  <c r="S69" i="139" s="1"/>
  <c r="S68" i="139" s="1"/>
  <c r="S70" i="139" s="1"/>
  <c r="S72" i="139" s="1"/>
  <c r="S83" i="139" s="1"/>
  <c r="AB59" i="124"/>
  <c r="AB63" i="124" s="1"/>
  <c r="AB65" i="124" s="1"/>
  <c r="AB67" i="124" s="1"/>
  <c r="AB70" i="124" s="1"/>
  <c r="AB72" i="124" s="1"/>
  <c r="AB83" i="124" s="1"/>
  <c r="AG59" i="121"/>
  <c r="AG63" i="121" s="1"/>
  <c r="AG65" i="121" s="1"/>
  <c r="AG67" i="121" s="1"/>
  <c r="AG68" i="121" s="1"/>
  <c r="AG70" i="121" s="1"/>
  <c r="AG72" i="121" s="1"/>
  <c r="AG83" i="121" s="1"/>
  <c r="AG101" i="121" s="1"/>
  <c r="O59" i="118"/>
  <c r="O63" i="118" s="1"/>
  <c r="O65" i="118" s="1"/>
  <c r="O67" i="118" s="1"/>
  <c r="O69" i="118" s="1"/>
  <c r="O68" i="118" s="1"/>
  <c r="O70" i="118" s="1"/>
  <c r="O72" i="118" s="1"/>
  <c r="O83" i="118" s="1"/>
  <c r="AH59" i="155"/>
  <c r="AH63" i="155" s="1"/>
  <c r="AH65" i="155" s="1"/>
  <c r="AH67" i="155" s="1"/>
  <c r="AH68" i="155" s="1"/>
  <c r="AH70" i="155" s="1"/>
  <c r="AH72" i="155" s="1"/>
  <c r="AH83" i="155" s="1"/>
  <c r="Y59" i="124"/>
  <c r="Y63" i="124" s="1"/>
  <c r="Y65" i="124" s="1"/>
  <c r="Y67" i="124" s="1"/>
  <c r="Y70" i="124" s="1"/>
  <c r="Y72" i="124" s="1"/>
  <c r="Y83" i="124" s="1"/>
  <c r="P59" i="116"/>
  <c r="P63" i="116" s="1"/>
  <c r="P65" i="116" s="1"/>
  <c r="P67" i="116" s="1"/>
  <c r="P69" i="116" s="1"/>
  <c r="P68" i="116" s="1"/>
  <c r="P70" i="116" s="1"/>
  <c r="P72" i="116" s="1"/>
  <c r="P83" i="116" s="1"/>
  <c r="P59" i="119"/>
  <c r="P63" i="119" s="1"/>
  <c r="P65" i="119" s="1"/>
  <c r="P67" i="119" s="1"/>
  <c r="P69" i="119" s="1"/>
  <c r="P68" i="119" s="1"/>
  <c r="P70" i="119" s="1"/>
  <c r="P72" i="119" s="1"/>
  <c r="P83" i="119" s="1"/>
  <c r="P101" i="119" s="1"/>
  <c r="V59" i="134"/>
  <c r="V63" i="134" s="1"/>
  <c r="V65" i="134" s="1"/>
  <c r="V67" i="134" s="1"/>
  <c r="V70" i="134" s="1"/>
  <c r="V72" i="134" s="1"/>
  <c r="V83" i="134" s="1"/>
  <c r="O59" i="147"/>
  <c r="O63" i="147" s="1"/>
  <c r="O65" i="147" s="1"/>
  <c r="O67" i="147" s="1"/>
  <c r="O70" i="147" s="1"/>
  <c r="O72" i="147" s="1"/>
  <c r="O83" i="147" s="1"/>
  <c r="AG59" i="156"/>
  <c r="AG63" i="156" s="1"/>
  <c r="AG65" i="156" s="1"/>
  <c r="AG67" i="156" s="1"/>
  <c r="AG68" i="156" s="1"/>
  <c r="AG70" i="156" s="1"/>
  <c r="AG72" i="156" s="1"/>
  <c r="AG83" i="156" s="1"/>
  <c r="AG101" i="156" s="1"/>
  <c r="AL559" i="19" s="1"/>
  <c r="AL1194" i="19" s="1"/>
  <c r="P59" i="127"/>
  <c r="P63" i="127" s="1"/>
  <c r="P65" i="127" s="1"/>
  <c r="P67" i="127" s="1"/>
  <c r="P69" i="127" s="1"/>
  <c r="P68" i="127" s="1"/>
  <c r="P70" i="127" s="1"/>
  <c r="P72" i="127" s="1"/>
  <c r="P83" i="127" s="1"/>
  <c r="P101" i="127" s="1"/>
  <c r="S333" i="19" s="1"/>
  <c r="S968" i="19" s="1"/>
  <c r="O59" i="112"/>
  <c r="O63" i="112" s="1"/>
  <c r="O65" i="112" s="1"/>
  <c r="O67" i="112" s="1"/>
  <c r="O69" i="112" s="1"/>
  <c r="O68" i="112" s="1"/>
  <c r="O70" i="112" s="1"/>
  <c r="O72" i="112" s="1"/>
  <c r="O83" i="112" s="1"/>
  <c r="W59" i="99"/>
  <c r="W63" i="99" s="1"/>
  <c r="W65" i="99" s="1"/>
  <c r="W67" i="99" s="1"/>
  <c r="W69" i="99" s="1"/>
  <c r="W68" i="99" s="1"/>
  <c r="W70" i="99" s="1"/>
  <c r="W72" i="99" s="1"/>
  <c r="W83" i="99" s="1"/>
  <c r="W101" i="99" s="1"/>
  <c r="W106" i="19" s="1"/>
  <c r="W741" i="19" s="1"/>
  <c r="T59" i="125"/>
  <c r="T63" i="125" s="1"/>
  <c r="T65" i="125" s="1"/>
  <c r="T67" i="125" s="1"/>
  <c r="T69" i="125" s="1"/>
  <c r="T68" i="125" s="1"/>
  <c r="T70" i="125" s="1"/>
  <c r="T72" i="125" s="1"/>
  <c r="T83" i="125" s="1"/>
  <c r="T101" i="125" s="1"/>
  <c r="V316" i="19" s="1"/>
  <c r="V951" i="19" s="1"/>
  <c r="U59" i="153"/>
  <c r="U63" i="153" s="1"/>
  <c r="U65" i="153" s="1"/>
  <c r="U67" i="153" s="1"/>
  <c r="U69" i="153" s="1"/>
  <c r="U68" i="153" s="1"/>
  <c r="U70" i="153" s="1"/>
  <c r="U72" i="153" s="1"/>
  <c r="U83" i="153" s="1"/>
  <c r="G59" i="95"/>
  <c r="G63" i="95" s="1"/>
  <c r="G65" i="95" s="1"/>
  <c r="G67" i="95" s="1"/>
  <c r="G69" i="95" s="1"/>
  <c r="G68" i="95" s="1"/>
  <c r="G70" i="95" s="1"/>
  <c r="G72" i="95" s="1"/>
  <c r="G83" i="95" s="1"/>
  <c r="AH59" i="122"/>
  <c r="AH63" i="122" s="1"/>
  <c r="AH65" i="122" s="1"/>
  <c r="AH67" i="122" s="1"/>
  <c r="AH70" i="122" s="1"/>
  <c r="AH72" i="122" s="1"/>
  <c r="AH83" i="122" s="1"/>
  <c r="S59" i="154"/>
  <c r="S63" i="154" s="1"/>
  <c r="S65" i="154" s="1"/>
  <c r="S67" i="154" s="1"/>
  <c r="S69" i="154" s="1"/>
  <c r="S68" i="154" s="1"/>
  <c r="S70" i="154" s="1"/>
  <c r="S72" i="154" s="1"/>
  <c r="S83" i="154" s="1"/>
  <c r="S101" i="154" s="1"/>
  <c r="X543" i="19" s="1"/>
  <c r="X1178" i="19" s="1"/>
  <c r="S59" i="163"/>
  <c r="S63" i="163" s="1"/>
  <c r="S65" i="163" s="1"/>
  <c r="S67" i="163" s="1"/>
  <c r="S69" i="163" s="1"/>
  <c r="S68" i="163" s="1"/>
  <c r="S70" i="163" s="1"/>
  <c r="S72" i="163" s="1"/>
  <c r="S83" i="163" s="1"/>
  <c r="U59" i="101"/>
  <c r="U63" i="101" s="1"/>
  <c r="U65" i="101" s="1"/>
  <c r="U67" i="101" s="1"/>
  <c r="U69" i="101" s="1"/>
  <c r="U68" i="101" s="1"/>
  <c r="U70" i="101" s="1"/>
  <c r="U72" i="101" s="1"/>
  <c r="U83" i="101" s="1"/>
  <c r="U101" i="101" s="1"/>
  <c r="U122" i="19" s="1"/>
  <c r="U757" i="19" s="1"/>
  <c r="O59" i="157"/>
  <c r="O63" i="157" s="1"/>
  <c r="O65" i="157" s="1"/>
  <c r="O67" i="157" s="1"/>
  <c r="O70" i="157" s="1"/>
  <c r="O72" i="157" s="1"/>
  <c r="O83" i="157" s="1"/>
  <c r="AE59" i="140"/>
  <c r="AE63" i="140" s="1"/>
  <c r="AE65" i="140" s="1"/>
  <c r="AE67" i="140" s="1"/>
  <c r="AE68" i="140" s="1"/>
  <c r="AE70" i="140" s="1"/>
  <c r="AE72" i="140" s="1"/>
  <c r="AE83" i="140" s="1"/>
  <c r="AE101" i="140" s="1"/>
  <c r="AI430" i="19" s="1"/>
  <c r="AI1065" i="19" s="1"/>
  <c r="P59" i="111"/>
  <c r="P63" i="111" s="1"/>
  <c r="P65" i="111" s="1"/>
  <c r="P67" i="111" s="1"/>
  <c r="P70" i="111" s="1"/>
  <c r="P72" i="111" s="1"/>
  <c r="P83" i="111" s="1"/>
  <c r="Q59" i="128"/>
  <c r="Q63" i="128" s="1"/>
  <c r="Q65" i="128" s="1"/>
  <c r="Q67" i="128" s="1"/>
  <c r="Q69" i="128" s="1"/>
  <c r="Q68" i="128" s="1"/>
  <c r="Q70" i="128" s="1"/>
  <c r="Q72" i="128" s="1"/>
  <c r="Q83" i="128" s="1"/>
  <c r="AF59" i="161"/>
  <c r="AF63" i="161" s="1"/>
  <c r="AF65" i="161" s="1"/>
  <c r="AF67" i="161" s="1"/>
  <c r="AF70" i="161" s="1"/>
  <c r="AF72" i="161" s="1"/>
  <c r="AF83" i="161" s="1"/>
  <c r="P59" i="99"/>
  <c r="P63" i="99" s="1"/>
  <c r="P65" i="99" s="1"/>
  <c r="P67" i="99" s="1"/>
  <c r="P69" i="99" s="1"/>
  <c r="P68" i="99" s="1"/>
  <c r="P70" i="99" s="1"/>
  <c r="P72" i="99" s="1"/>
  <c r="P83" i="99" s="1"/>
  <c r="P101" i="99" s="1"/>
  <c r="P106" i="19" s="1"/>
  <c r="P741" i="19" s="1"/>
  <c r="Z59" i="141"/>
  <c r="Z63" i="141" s="1"/>
  <c r="Z65" i="141" s="1"/>
  <c r="Z67" i="141" s="1"/>
  <c r="Z69" i="141" s="1"/>
  <c r="Z68" i="141" s="1"/>
  <c r="Z70" i="141" s="1"/>
  <c r="Z72" i="141" s="1"/>
  <c r="Z83" i="141" s="1"/>
  <c r="F59" i="101"/>
  <c r="F63" i="101" s="1"/>
  <c r="F65" i="101" s="1"/>
  <c r="F67" i="101" s="1"/>
  <c r="F69" i="101" s="1"/>
  <c r="F68" i="101" s="1"/>
  <c r="F70" i="101" s="1"/>
  <c r="F72" i="101" s="1"/>
  <c r="F83" i="101" s="1"/>
  <c r="S59" i="93"/>
  <c r="S63" i="93" s="1"/>
  <c r="S65" i="93" s="1"/>
  <c r="S67" i="93" s="1"/>
  <c r="S69" i="93" s="1"/>
  <c r="S68" i="93" s="1"/>
  <c r="S70" i="93" s="1"/>
  <c r="S72" i="93" s="1"/>
  <c r="S83" i="93" s="1"/>
  <c r="S101" i="93" s="1"/>
  <c r="S58" i="19" s="1"/>
  <c r="S693" i="19" s="1"/>
  <c r="AA59" i="94"/>
  <c r="AA63" i="94" s="1"/>
  <c r="AA65" i="94" s="1"/>
  <c r="AA67" i="94" s="1"/>
  <c r="AA69" i="94" s="1"/>
  <c r="AA68" i="94" s="1"/>
  <c r="AA70" i="94" s="1"/>
  <c r="AA72" i="94" s="1"/>
  <c r="AA83" i="94" s="1"/>
  <c r="W59" i="117"/>
  <c r="W63" i="117" s="1"/>
  <c r="W65" i="117" s="1"/>
  <c r="W67" i="117" s="1"/>
  <c r="W69" i="117" s="1"/>
  <c r="W68" i="117" s="1"/>
  <c r="W70" i="117" s="1"/>
  <c r="W72" i="117" s="1"/>
  <c r="W83" i="117" s="1"/>
  <c r="W101" i="117" s="1"/>
  <c r="P59" i="92"/>
  <c r="P63" i="92" s="1"/>
  <c r="P65" i="92" s="1"/>
  <c r="P67" i="92" s="1"/>
  <c r="P69" i="92" s="1"/>
  <c r="P68" i="92" s="1"/>
  <c r="P70" i="92" s="1"/>
  <c r="P72" i="92" s="1"/>
  <c r="P83" i="92" s="1"/>
  <c r="AG59" i="100"/>
  <c r="AG63" i="100" s="1"/>
  <c r="AG65" i="100" s="1"/>
  <c r="AG67" i="100" s="1"/>
  <c r="AG70" i="100" s="1"/>
  <c r="AG72" i="100" s="1"/>
  <c r="AG83" i="100" s="1"/>
  <c r="P59" i="136"/>
  <c r="P63" i="136" s="1"/>
  <c r="P65" i="136" s="1"/>
  <c r="P67" i="136" s="1"/>
  <c r="P70" i="136" s="1"/>
  <c r="P72" i="136" s="1"/>
  <c r="P83" i="136" s="1"/>
  <c r="AA59" i="114"/>
  <c r="AA63" i="114" s="1"/>
  <c r="AA65" i="114" s="1"/>
  <c r="AA67" i="114" s="1"/>
  <c r="AA69" i="114" s="1"/>
  <c r="AA68" i="114" s="1"/>
  <c r="AA70" i="114" s="1"/>
  <c r="AA72" i="114" s="1"/>
  <c r="AA83" i="114" s="1"/>
  <c r="AA101" i="114" s="1"/>
  <c r="AB171" i="19" s="1"/>
  <c r="AB806" i="19" s="1"/>
  <c r="R59" i="124"/>
  <c r="R63" i="124" s="1"/>
  <c r="R65" i="124" s="1"/>
  <c r="R67" i="124" s="1"/>
  <c r="R70" i="124" s="1"/>
  <c r="R72" i="124" s="1"/>
  <c r="R83" i="124" s="1"/>
  <c r="O59" i="117"/>
  <c r="O63" i="117" s="1"/>
  <c r="O65" i="117" s="1"/>
  <c r="O67" i="117" s="1"/>
  <c r="O69" i="117" s="1"/>
  <c r="O68" i="117" s="1"/>
  <c r="O70" i="117" s="1"/>
  <c r="O72" i="117" s="1"/>
  <c r="O83" i="117" s="1"/>
  <c r="O101" i="117" s="1"/>
  <c r="S59" i="107"/>
  <c r="S63" i="107" s="1"/>
  <c r="S65" i="107" s="1"/>
  <c r="S67" i="107" s="1"/>
  <c r="S70" i="107" s="1"/>
  <c r="S72" i="107" s="1"/>
  <c r="S83" i="107" s="1"/>
  <c r="U59" i="156"/>
  <c r="U63" i="156" s="1"/>
  <c r="U65" i="156" s="1"/>
  <c r="U67" i="156" s="1"/>
  <c r="U69" i="156" s="1"/>
  <c r="U68" i="156" s="1"/>
  <c r="U70" i="156" s="1"/>
  <c r="U72" i="156" s="1"/>
  <c r="U83" i="156" s="1"/>
  <c r="U101" i="156" s="1"/>
  <c r="Z559" i="19" s="1"/>
  <c r="Z1194" i="19" s="1"/>
  <c r="S59" i="152"/>
  <c r="S63" i="152" s="1"/>
  <c r="S65" i="152" s="1"/>
  <c r="S67" i="152" s="1"/>
  <c r="S69" i="152" s="1"/>
  <c r="S68" i="152" s="1"/>
  <c r="S70" i="152" s="1"/>
  <c r="S72" i="152" s="1"/>
  <c r="S83" i="152" s="1"/>
  <c r="S101" i="152" s="1"/>
  <c r="X527" i="19" s="1"/>
  <c r="X1162" i="19" s="1"/>
  <c r="AE59" i="146"/>
  <c r="AE63" i="146" s="1"/>
  <c r="AE65" i="146" s="1"/>
  <c r="AE67" i="146" s="1"/>
  <c r="AE68" i="146" s="1"/>
  <c r="AE70" i="146" s="1"/>
  <c r="AE72" i="146" s="1"/>
  <c r="AE83" i="146" s="1"/>
  <c r="AE101" i="146" s="1"/>
  <c r="AI478" i="19" s="1"/>
  <c r="AI1113" i="19" s="1"/>
  <c r="AG59" i="106"/>
  <c r="AG63" i="106" s="1"/>
  <c r="AG65" i="106" s="1"/>
  <c r="AG67" i="106" s="1"/>
  <c r="AG68" i="106" s="1"/>
  <c r="AG70" i="106" s="1"/>
  <c r="AG72" i="106" s="1"/>
  <c r="AG83" i="106" s="1"/>
  <c r="AG101" i="106" s="1"/>
  <c r="AH203" i="19" s="1"/>
  <c r="AH838" i="19" s="1"/>
  <c r="S59" i="133"/>
  <c r="S63" i="133" s="1"/>
  <c r="S65" i="133" s="1"/>
  <c r="S67" i="133" s="1"/>
  <c r="S69" i="133" s="1"/>
  <c r="S68" i="133" s="1"/>
  <c r="S70" i="133" s="1"/>
  <c r="S72" i="133" s="1"/>
  <c r="S83" i="133" s="1"/>
  <c r="S101" i="133" s="1"/>
  <c r="V381" i="19" s="1"/>
  <c r="V1016" i="19" s="1"/>
  <c r="T59" i="118"/>
  <c r="T63" i="118" s="1"/>
  <c r="T65" i="118" s="1"/>
  <c r="T67" i="118" s="1"/>
  <c r="T69" i="118" s="1"/>
  <c r="T68" i="118" s="1"/>
  <c r="T70" i="118" s="1"/>
  <c r="T72" i="118" s="1"/>
  <c r="T83" i="118" s="1"/>
  <c r="S59" i="110"/>
  <c r="S63" i="110" s="1"/>
  <c r="S65" i="110" s="1"/>
  <c r="S67" i="110" s="1"/>
  <c r="S69" i="110" s="1"/>
  <c r="S68" i="110" s="1"/>
  <c r="S70" i="110" s="1"/>
  <c r="S72" i="110" s="1"/>
  <c r="S83" i="110" s="1"/>
  <c r="E59" i="139"/>
  <c r="E63" i="139" s="1"/>
  <c r="E65" i="139" s="1"/>
  <c r="E67" i="139" s="1"/>
  <c r="E69" i="139" s="1"/>
  <c r="E68" i="139" s="1"/>
  <c r="E70" i="139" s="1"/>
  <c r="E72" i="139" s="1"/>
  <c r="E83" i="139" s="1"/>
  <c r="AE59" i="118"/>
  <c r="AE63" i="118" s="1"/>
  <c r="AE65" i="118" s="1"/>
  <c r="AE67" i="118" s="1"/>
  <c r="AE68" i="118" s="1"/>
  <c r="AE70" i="118" s="1"/>
  <c r="AE72" i="118" s="1"/>
  <c r="AE83" i="118" s="1"/>
  <c r="S59" i="124"/>
  <c r="S63" i="124" s="1"/>
  <c r="S65" i="124" s="1"/>
  <c r="S67" i="124" s="1"/>
  <c r="S70" i="124" s="1"/>
  <c r="S72" i="124" s="1"/>
  <c r="S83" i="124" s="1"/>
  <c r="R59" i="127"/>
  <c r="R63" i="127" s="1"/>
  <c r="R65" i="127" s="1"/>
  <c r="R67" i="127" s="1"/>
  <c r="R69" i="127" s="1"/>
  <c r="R68" i="127" s="1"/>
  <c r="R70" i="127" s="1"/>
  <c r="R72" i="127" s="1"/>
  <c r="R83" i="127" s="1"/>
  <c r="R101" i="127" s="1"/>
  <c r="U333" i="19" s="1"/>
  <c r="U968" i="19" s="1"/>
  <c r="R59" i="107"/>
  <c r="R63" i="107" s="1"/>
  <c r="R65" i="107" s="1"/>
  <c r="R67" i="107" s="1"/>
  <c r="R70" i="107" s="1"/>
  <c r="R72" i="107" s="1"/>
  <c r="R83" i="107" s="1"/>
  <c r="F59" i="132"/>
  <c r="F63" i="132" s="1"/>
  <c r="F65" i="132" s="1"/>
  <c r="F67" i="132" s="1"/>
  <c r="F70" i="132" s="1"/>
  <c r="F72" i="132" s="1"/>
  <c r="F83" i="132" s="1"/>
  <c r="AD59" i="159"/>
  <c r="AD63" i="159" s="1"/>
  <c r="AD65" i="159" s="1"/>
  <c r="AD67" i="159" s="1"/>
  <c r="AD70" i="159" s="1"/>
  <c r="AD72" i="159" s="1"/>
  <c r="AD83" i="159" s="1"/>
  <c r="W59" i="155"/>
  <c r="W63" i="155" s="1"/>
  <c r="W65" i="155" s="1"/>
  <c r="W67" i="155" s="1"/>
  <c r="W69" i="155" s="1"/>
  <c r="W68" i="155" s="1"/>
  <c r="W70" i="155" s="1"/>
  <c r="W72" i="155" s="1"/>
  <c r="W83" i="155" s="1"/>
  <c r="AB59" i="123"/>
  <c r="AB63" i="123" s="1"/>
  <c r="AB65" i="123" s="1"/>
  <c r="AB67" i="123" s="1"/>
  <c r="AB69" i="123" s="1"/>
  <c r="AB68" i="123" s="1"/>
  <c r="AB70" i="123" s="1"/>
  <c r="AB72" i="123" s="1"/>
  <c r="AB83" i="123" s="1"/>
  <c r="AB101" i="123" s="1"/>
  <c r="X59" i="152"/>
  <c r="X63" i="152" s="1"/>
  <c r="X65" i="152" s="1"/>
  <c r="X67" i="152" s="1"/>
  <c r="X69" i="152" s="1"/>
  <c r="X68" i="152" s="1"/>
  <c r="X70" i="152" s="1"/>
  <c r="X72" i="152" s="1"/>
  <c r="X83" i="152" s="1"/>
  <c r="X101" i="152" s="1"/>
  <c r="AC527" i="19" s="1"/>
  <c r="AC1162" i="19" s="1"/>
  <c r="Y59" i="156"/>
  <c r="Y63" i="156" s="1"/>
  <c r="Y65" i="156" s="1"/>
  <c r="Y67" i="156" s="1"/>
  <c r="Y69" i="156" s="1"/>
  <c r="Y68" i="156" s="1"/>
  <c r="Y70" i="156" s="1"/>
  <c r="Y72" i="156" s="1"/>
  <c r="Y83" i="156" s="1"/>
  <c r="Y101" i="156" s="1"/>
  <c r="AD559" i="19" s="1"/>
  <c r="AD1194" i="19" s="1"/>
  <c r="W59" i="149"/>
  <c r="W63" i="149" s="1"/>
  <c r="W65" i="149" s="1"/>
  <c r="W67" i="149" s="1"/>
  <c r="W70" i="149" s="1"/>
  <c r="W72" i="149" s="1"/>
  <c r="W83" i="149" s="1"/>
  <c r="Q59" i="121"/>
  <c r="Q63" i="121" s="1"/>
  <c r="Q65" i="121" s="1"/>
  <c r="Q67" i="121" s="1"/>
  <c r="Q69" i="121" s="1"/>
  <c r="Q68" i="121" s="1"/>
  <c r="Q70" i="121" s="1"/>
  <c r="Q72" i="121" s="1"/>
  <c r="Q83" i="121" s="1"/>
  <c r="Q101" i="121" s="1"/>
  <c r="AG59" i="126"/>
  <c r="AG63" i="126" s="1"/>
  <c r="AG65" i="126" s="1"/>
  <c r="AG67" i="126" s="1"/>
  <c r="AG68" i="126" s="1"/>
  <c r="AG70" i="126" s="1"/>
  <c r="AG72" i="126" s="1"/>
  <c r="AG83" i="126" s="1"/>
  <c r="X59" i="110"/>
  <c r="X63" i="110" s="1"/>
  <c r="X65" i="110" s="1"/>
  <c r="X67" i="110" s="1"/>
  <c r="X69" i="110" s="1"/>
  <c r="X68" i="110" s="1"/>
  <c r="X70" i="110" s="1"/>
  <c r="X72" i="110" s="1"/>
  <c r="X83" i="110" s="1"/>
  <c r="W59" i="106"/>
  <c r="W63" i="106" s="1"/>
  <c r="W65" i="106" s="1"/>
  <c r="W67" i="106" s="1"/>
  <c r="W69" i="106" s="1"/>
  <c r="W68" i="106" s="1"/>
  <c r="W70" i="106" s="1"/>
  <c r="W72" i="106" s="1"/>
  <c r="W83" i="106" s="1"/>
  <c r="W101" i="106" s="1"/>
  <c r="X203" i="19" s="1"/>
  <c r="X838" i="19" s="1"/>
  <c r="W59" i="95"/>
  <c r="W63" i="95" s="1"/>
  <c r="W65" i="95" s="1"/>
  <c r="W67" i="95" s="1"/>
  <c r="W69" i="95" s="1"/>
  <c r="W68" i="95" s="1"/>
  <c r="W70" i="95" s="1"/>
  <c r="W72" i="95" s="1"/>
  <c r="W83" i="95" s="1"/>
  <c r="W101" i="95" s="1"/>
  <c r="W74" i="19" s="1"/>
  <c r="W709" i="19" s="1"/>
  <c r="O59" i="97"/>
  <c r="O63" i="97" s="1"/>
  <c r="O65" i="97" s="1"/>
  <c r="O67" i="97" s="1"/>
  <c r="O69" i="97" s="1"/>
  <c r="O68" i="97" s="1"/>
  <c r="O70" i="97" s="1"/>
  <c r="O72" i="97" s="1"/>
  <c r="O83" i="97" s="1"/>
  <c r="O101" i="97" s="1"/>
  <c r="O90" i="19" s="1"/>
  <c r="O725" i="19" s="1"/>
  <c r="E59" i="99"/>
  <c r="E63" i="99" s="1"/>
  <c r="E65" i="99" s="1"/>
  <c r="E67" i="99" s="1"/>
  <c r="E69" i="99" s="1"/>
  <c r="E68" i="99" s="1"/>
  <c r="E70" i="99" s="1"/>
  <c r="E72" i="99" s="1"/>
  <c r="E83" i="99" s="1"/>
  <c r="V59" i="162"/>
  <c r="V63" i="162" s="1"/>
  <c r="V65" i="162" s="1"/>
  <c r="V67" i="162" s="1"/>
  <c r="V69" i="162" s="1"/>
  <c r="V68" i="162" s="1"/>
  <c r="V70" i="162" s="1"/>
  <c r="V72" i="162" s="1"/>
  <c r="V83" i="162" s="1"/>
  <c r="V101" i="162" s="1"/>
  <c r="AA607" i="19" s="1"/>
  <c r="AA1242" i="19" s="1"/>
  <c r="U59" i="148"/>
  <c r="U63" i="148" s="1"/>
  <c r="U65" i="148" s="1"/>
  <c r="U67" i="148" s="1"/>
  <c r="U69" i="148" s="1"/>
  <c r="U68" i="148" s="1"/>
  <c r="U70" i="148" s="1"/>
  <c r="U72" i="148" s="1"/>
  <c r="U83" i="148" s="1"/>
  <c r="U101" i="148" s="1"/>
  <c r="Y494" i="19" s="1"/>
  <c r="Y1129" i="19" s="1"/>
  <c r="S59" i="129"/>
  <c r="S63" i="129" s="1"/>
  <c r="S65" i="129" s="1"/>
  <c r="S67" i="129" s="1"/>
  <c r="S69" i="129" s="1"/>
  <c r="S68" i="129" s="1"/>
  <c r="S70" i="129" s="1"/>
  <c r="S72" i="129" s="1"/>
  <c r="S83" i="129" s="1"/>
  <c r="S101" i="129" s="1"/>
  <c r="V349" i="19" s="1"/>
  <c r="V984" i="19" s="1"/>
  <c r="G59" i="106"/>
  <c r="G63" i="106" s="1"/>
  <c r="G65" i="106" s="1"/>
  <c r="G67" i="106" s="1"/>
  <c r="G69" i="106" s="1"/>
  <c r="G68" i="106" s="1"/>
  <c r="G70" i="106" s="1"/>
  <c r="G72" i="106" s="1"/>
  <c r="G83" i="106" s="1"/>
  <c r="G101" i="106" s="1"/>
  <c r="H203" i="19" s="1"/>
  <c r="H838" i="19" s="1"/>
  <c r="Y59" i="104"/>
  <c r="Y63" i="104" s="1"/>
  <c r="Y65" i="104" s="1"/>
  <c r="Y67" i="104" s="1"/>
  <c r="Y69" i="104" s="1"/>
  <c r="Y68" i="104" s="1"/>
  <c r="Y70" i="104" s="1"/>
  <c r="Y72" i="104" s="1"/>
  <c r="Y83" i="104" s="1"/>
  <c r="Y101" i="104" s="1"/>
  <c r="Z155" i="19" s="1"/>
  <c r="Z790" i="19" s="1"/>
  <c r="W59" i="103"/>
  <c r="W63" i="103" s="1"/>
  <c r="W65" i="103" s="1"/>
  <c r="W67" i="103" s="1"/>
  <c r="W69" i="103" s="1"/>
  <c r="W68" i="103" s="1"/>
  <c r="W70" i="103" s="1"/>
  <c r="W72" i="103" s="1"/>
  <c r="W83" i="103" s="1"/>
  <c r="W101" i="103" s="1"/>
  <c r="X139" i="19" s="1"/>
  <c r="X774" i="19" s="1"/>
  <c r="AC59" i="147"/>
  <c r="AC63" i="147" s="1"/>
  <c r="AC65" i="147" s="1"/>
  <c r="AC67" i="147" s="1"/>
  <c r="AC70" i="147" s="1"/>
  <c r="AC72" i="147" s="1"/>
  <c r="AC83" i="147" s="1"/>
  <c r="U59" i="152"/>
  <c r="U63" i="152" s="1"/>
  <c r="U65" i="152" s="1"/>
  <c r="U67" i="152" s="1"/>
  <c r="U69" i="152" s="1"/>
  <c r="U68" i="152" s="1"/>
  <c r="U70" i="152" s="1"/>
  <c r="U72" i="152" s="1"/>
  <c r="U83" i="152" s="1"/>
  <c r="U101" i="152" s="1"/>
  <c r="Z527" i="19" s="1"/>
  <c r="Z1162" i="19" s="1"/>
  <c r="AA59" i="115"/>
  <c r="AA63" i="115" s="1"/>
  <c r="AA65" i="115" s="1"/>
  <c r="AA67" i="115" s="1"/>
  <c r="AA69" i="115" s="1"/>
  <c r="AA68" i="115" s="1"/>
  <c r="AA70" i="115" s="1"/>
  <c r="AA72" i="115" s="1"/>
  <c r="AA83" i="115" s="1"/>
  <c r="AA101" i="115" s="1"/>
  <c r="AC300" i="19" s="1"/>
  <c r="AC935" i="19" s="1"/>
  <c r="AA59" i="125"/>
  <c r="AA63" i="125" s="1"/>
  <c r="AA65" i="125" s="1"/>
  <c r="AA67" i="125" s="1"/>
  <c r="AA69" i="125" s="1"/>
  <c r="AA68" i="125" s="1"/>
  <c r="AA70" i="125" s="1"/>
  <c r="AA72" i="125" s="1"/>
  <c r="AA83" i="125" s="1"/>
  <c r="AA101" i="125" s="1"/>
  <c r="AC316" i="19" s="1"/>
  <c r="AC951" i="19" s="1"/>
  <c r="AA59" i="136"/>
  <c r="AA63" i="136" s="1"/>
  <c r="AA65" i="136" s="1"/>
  <c r="AA67" i="136" s="1"/>
  <c r="AA70" i="136" s="1"/>
  <c r="AA72" i="136" s="1"/>
  <c r="AA83" i="136" s="1"/>
  <c r="I59" i="93"/>
  <c r="I63" i="93" s="1"/>
  <c r="I65" i="93" s="1"/>
  <c r="I67" i="93" s="1"/>
  <c r="I69" i="93" s="1"/>
  <c r="I68" i="93" s="1"/>
  <c r="I70" i="93" s="1"/>
  <c r="I72" i="93" s="1"/>
  <c r="I83" i="93" s="1"/>
  <c r="AB59" i="157"/>
  <c r="AB63" i="157" s="1"/>
  <c r="AB65" i="157" s="1"/>
  <c r="AB67" i="157" s="1"/>
  <c r="AB70" i="157" s="1"/>
  <c r="AB72" i="157" s="1"/>
  <c r="AB83" i="157" s="1"/>
  <c r="AA59" i="141"/>
  <c r="AA63" i="141" s="1"/>
  <c r="AA65" i="141" s="1"/>
  <c r="AA67" i="141" s="1"/>
  <c r="AA69" i="141" s="1"/>
  <c r="AA68" i="141" s="1"/>
  <c r="AA70" i="141" s="1"/>
  <c r="AA72" i="141" s="1"/>
  <c r="AA83" i="141" s="1"/>
  <c r="AA59" i="161"/>
  <c r="AA63" i="161" s="1"/>
  <c r="AA65" i="161" s="1"/>
  <c r="AA67" i="161" s="1"/>
  <c r="AA70" i="161" s="1"/>
  <c r="AA72" i="161" s="1"/>
  <c r="AA83" i="161" s="1"/>
  <c r="AH59" i="157"/>
  <c r="AH63" i="157" s="1"/>
  <c r="AH65" i="157" s="1"/>
  <c r="AH67" i="157" s="1"/>
  <c r="AH70" i="157" s="1"/>
  <c r="AH72" i="157" s="1"/>
  <c r="AH83" i="157" s="1"/>
  <c r="AD59" i="108"/>
  <c r="AD63" i="108" s="1"/>
  <c r="AD65" i="108" s="1"/>
  <c r="AD67" i="108" s="1"/>
  <c r="AD68" i="108" s="1"/>
  <c r="AD70" i="108" s="1"/>
  <c r="AD72" i="108" s="1"/>
  <c r="AD83" i="108" s="1"/>
  <c r="AD101" i="108" s="1"/>
  <c r="AE219" i="19" s="1"/>
  <c r="AE854" i="19" s="1"/>
  <c r="AA59" i="154"/>
  <c r="AA63" i="154" s="1"/>
  <c r="AA65" i="154" s="1"/>
  <c r="AA67" i="154" s="1"/>
  <c r="AA69" i="154" s="1"/>
  <c r="AA68" i="154" s="1"/>
  <c r="AA70" i="154" s="1"/>
  <c r="AA72" i="154" s="1"/>
  <c r="AA83" i="154" s="1"/>
  <c r="AA101" i="154" s="1"/>
  <c r="AF543" i="19" s="1"/>
  <c r="AF1178" i="19" s="1"/>
  <c r="AB59" i="160"/>
  <c r="AB63" i="160" s="1"/>
  <c r="AB65" i="160" s="1"/>
  <c r="AB67" i="160" s="1"/>
  <c r="AB69" i="160" s="1"/>
  <c r="AB68" i="160" s="1"/>
  <c r="AB70" i="160" s="1"/>
  <c r="AB72" i="160" s="1"/>
  <c r="AB83" i="160" s="1"/>
  <c r="AB101" i="160" s="1"/>
  <c r="AG591" i="19" s="1"/>
  <c r="AG1226" i="19" s="1"/>
  <c r="Z59" i="94"/>
  <c r="Z63" i="94" s="1"/>
  <c r="Z65" i="94" s="1"/>
  <c r="Z67" i="94" s="1"/>
  <c r="Z69" i="94" s="1"/>
  <c r="Z68" i="94" s="1"/>
  <c r="Z70" i="94" s="1"/>
  <c r="Z72" i="94" s="1"/>
  <c r="Z83" i="94" s="1"/>
  <c r="AE59" i="122"/>
  <c r="AE63" i="122" s="1"/>
  <c r="AE65" i="122" s="1"/>
  <c r="AE67" i="122" s="1"/>
  <c r="AE70" i="122" s="1"/>
  <c r="AE72" i="122" s="1"/>
  <c r="AE83" i="122" s="1"/>
  <c r="P59" i="135"/>
  <c r="P63" i="135" s="1"/>
  <c r="P65" i="135" s="1"/>
  <c r="P67" i="135" s="1"/>
  <c r="P69" i="135" s="1"/>
  <c r="P68" i="135" s="1"/>
  <c r="P70" i="135" s="1"/>
  <c r="P72" i="135" s="1"/>
  <c r="P83" i="135" s="1"/>
  <c r="P101" i="135" s="1"/>
  <c r="S397" i="19" s="1"/>
  <c r="S1032" i="19" s="1"/>
  <c r="AD59" i="105"/>
  <c r="AD63" i="105" s="1"/>
  <c r="AD65" i="105" s="1"/>
  <c r="AD67" i="105" s="1"/>
  <c r="AD68" i="105" s="1"/>
  <c r="AD70" i="105" s="1"/>
  <c r="AD72" i="105" s="1"/>
  <c r="AD83" i="105" s="1"/>
  <c r="AD101" i="105" s="1"/>
  <c r="AE187" i="19" s="1"/>
  <c r="AE822" i="19" s="1"/>
  <c r="Q59" i="108"/>
  <c r="Q63" i="108" s="1"/>
  <c r="Q65" i="108" s="1"/>
  <c r="Q67" i="108" s="1"/>
  <c r="Q69" i="108" s="1"/>
  <c r="Q68" i="108" s="1"/>
  <c r="Q70" i="108" s="1"/>
  <c r="Q72" i="108" s="1"/>
  <c r="Q83" i="108" s="1"/>
  <c r="Q101" i="108" s="1"/>
  <c r="R219" i="19" s="1"/>
  <c r="R854" i="19" s="1"/>
  <c r="AC59" i="157"/>
  <c r="AC63" i="157" s="1"/>
  <c r="AC65" i="157" s="1"/>
  <c r="AC67" i="157" s="1"/>
  <c r="AC70" i="157" s="1"/>
  <c r="AC72" i="157" s="1"/>
  <c r="AC83" i="157" s="1"/>
  <c r="T59" i="139"/>
  <c r="T63" i="139" s="1"/>
  <c r="T65" i="139" s="1"/>
  <c r="T67" i="139" s="1"/>
  <c r="T69" i="139" s="1"/>
  <c r="T68" i="139" s="1"/>
  <c r="T70" i="139" s="1"/>
  <c r="T72" i="139" s="1"/>
  <c r="T83" i="139" s="1"/>
  <c r="E59" i="117"/>
  <c r="E63" i="117" s="1"/>
  <c r="E65" i="117" s="1"/>
  <c r="E67" i="117" s="1"/>
  <c r="E69" i="117" s="1"/>
  <c r="E68" i="117" s="1"/>
  <c r="E70" i="117" s="1"/>
  <c r="E72" i="117" s="1"/>
  <c r="E83" i="117" s="1"/>
  <c r="P59" i="94"/>
  <c r="P63" i="94" s="1"/>
  <c r="P65" i="94" s="1"/>
  <c r="P67" i="94" s="1"/>
  <c r="P69" i="94" s="1"/>
  <c r="P68" i="94" s="1"/>
  <c r="P70" i="94" s="1"/>
  <c r="P72" i="94" s="1"/>
  <c r="P83" i="94" s="1"/>
  <c r="AD59" i="156"/>
  <c r="AD63" i="156" s="1"/>
  <c r="AD65" i="156" s="1"/>
  <c r="AD67" i="156" s="1"/>
  <c r="AD68" i="156" s="1"/>
  <c r="AD70" i="156" s="1"/>
  <c r="AD72" i="156" s="1"/>
  <c r="AD83" i="156" s="1"/>
  <c r="AD101" i="156" s="1"/>
  <c r="AI559" i="19" s="1"/>
  <c r="AI1194" i="19" s="1"/>
  <c r="X59" i="107"/>
  <c r="X63" i="107" s="1"/>
  <c r="X65" i="107" s="1"/>
  <c r="X67" i="107" s="1"/>
  <c r="X70" i="107" s="1"/>
  <c r="X72" i="107" s="1"/>
  <c r="X83" i="107" s="1"/>
  <c r="F59" i="135"/>
  <c r="F63" i="135" s="1"/>
  <c r="F65" i="135" s="1"/>
  <c r="F67" i="135" s="1"/>
  <c r="F69" i="135" s="1"/>
  <c r="F68" i="135" s="1"/>
  <c r="F70" i="135" s="1"/>
  <c r="F72" i="135" s="1"/>
  <c r="F83" i="135" s="1"/>
  <c r="F101" i="135" s="1"/>
  <c r="I397" i="19" s="1"/>
  <c r="I1032" i="19" s="1"/>
  <c r="AE59" i="145"/>
  <c r="AE63" i="145" s="1"/>
  <c r="AE65" i="145" s="1"/>
  <c r="AE67" i="145" s="1"/>
  <c r="AE70" i="145" s="1"/>
  <c r="AE72" i="145" s="1"/>
  <c r="AE83" i="145" s="1"/>
  <c r="AC59" i="125"/>
  <c r="AC63" i="125" s="1"/>
  <c r="AC65" i="125" s="1"/>
  <c r="AC67" i="125" s="1"/>
  <c r="AC69" i="125" s="1"/>
  <c r="AC68" i="125" s="1"/>
  <c r="AC70" i="125" s="1"/>
  <c r="AC72" i="125" s="1"/>
  <c r="AC83" i="125" s="1"/>
  <c r="AC101" i="125" s="1"/>
  <c r="AE316" i="19" s="1"/>
  <c r="AE951" i="19" s="1"/>
  <c r="U59" i="118"/>
  <c r="U63" i="118" s="1"/>
  <c r="U65" i="118" s="1"/>
  <c r="U67" i="118" s="1"/>
  <c r="U69" i="118" s="1"/>
  <c r="U68" i="118" s="1"/>
  <c r="U70" i="118" s="1"/>
  <c r="U72" i="118" s="1"/>
  <c r="U83" i="118" s="1"/>
  <c r="E59" i="144"/>
  <c r="E63" i="144" s="1"/>
  <c r="E65" i="144" s="1"/>
  <c r="E67" i="144" s="1"/>
  <c r="E69" i="144" s="1"/>
  <c r="E68" i="144" s="1"/>
  <c r="E70" i="144" s="1"/>
  <c r="E72" i="144" s="1"/>
  <c r="E83" i="144" s="1"/>
  <c r="S59" i="142"/>
  <c r="S63" i="142" s="1"/>
  <c r="S65" i="142" s="1"/>
  <c r="S67" i="142" s="1"/>
  <c r="S69" i="142" s="1"/>
  <c r="S68" i="142" s="1"/>
  <c r="S70" i="142" s="1"/>
  <c r="S72" i="142" s="1"/>
  <c r="S83" i="142" s="1"/>
  <c r="S101" i="142" s="1"/>
  <c r="W446" i="19" s="1"/>
  <c r="W1081" i="19" s="1"/>
  <c r="AG59" i="150"/>
  <c r="AG63" i="150" s="1"/>
  <c r="AG65" i="150" s="1"/>
  <c r="AG67" i="150" s="1"/>
  <c r="AG68" i="150" s="1"/>
  <c r="AG70" i="150" s="1"/>
  <c r="AG72" i="150" s="1"/>
  <c r="AG83" i="150" s="1"/>
  <c r="AG101" i="150" s="1"/>
  <c r="AK510" i="19" s="1"/>
  <c r="AK1145" i="19" s="1"/>
  <c r="I59" i="99"/>
  <c r="I63" i="99" s="1"/>
  <c r="I65" i="99" s="1"/>
  <c r="I67" i="99" s="1"/>
  <c r="I69" i="99" s="1"/>
  <c r="I68" i="99" s="1"/>
  <c r="I70" i="99" s="1"/>
  <c r="I72" i="99" s="1"/>
  <c r="I83" i="99" s="1"/>
  <c r="T59" i="136"/>
  <c r="T63" i="136" s="1"/>
  <c r="T65" i="136" s="1"/>
  <c r="T67" i="136" s="1"/>
  <c r="T70" i="136" s="1"/>
  <c r="T72" i="136" s="1"/>
  <c r="T83" i="136" s="1"/>
  <c r="H59" i="97"/>
  <c r="H63" i="97" s="1"/>
  <c r="H65" i="97" s="1"/>
  <c r="H67" i="97" s="1"/>
  <c r="H69" i="97" s="1"/>
  <c r="H68" i="97" s="1"/>
  <c r="H70" i="97" s="1"/>
  <c r="H72" i="97" s="1"/>
  <c r="H83" i="97" s="1"/>
  <c r="H101" i="97" s="1"/>
  <c r="H90" i="19" s="1"/>
  <c r="H725" i="19" s="1"/>
  <c r="Z59" i="150"/>
  <c r="Z63" i="150" s="1"/>
  <c r="Z65" i="150" s="1"/>
  <c r="Z67" i="150" s="1"/>
  <c r="Z69" i="150" s="1"/>
  <c r="Z68" i="150" s="1"/>
  <c r="Z70" i="150" s="1"/>
  <c r="Z72" i="150" s="1"/>
  <c r="Z83" i="150" s="1"/>
  <c r="Z101" i="150" s="1"/>
  <c r="AD510" i="19" s="1"/>
  <c r="AD1145" i="19" s="1"/>
  <c r="Y59" i="105"/>
  <c r="Y63" i="105" s="1"/>
  <c r="Y65" i="105" s="1"/>
  <c r="Y67" i="105" s="1"/>
  <c r="Y69" i="105" s="1"/>
  <c r="Y68" i="105" s="1"/>
  <c r="Y70" i="105" s="1"/>
  <c r="Y72" i="105" s="1"/>
  <c r="Y83" i="105" s="1"/>
  <c r="Y101" i="105" s="1"/>
  <c r="Z187" i="19" s="1"/>
  <c r="Z822" i="19" s="1"/>
  <c r="X59" i="130"/>
  <c r="X63" i="130" s="1"/>
  <c r="X65" i="130" s="1"/>
  <c r="X67" i="130" s="1"/>
  <c r="X69" i="130" s="1"/>
  <c r="X68" i="130" s="1"/>
  <c r="X70" i="130" s="1"/>
  <c r="X72" i="130" s="1"/>
  <c r="X83" i="130" s="1"/>
  <c r="AF59" i="134"/>
  <c r="AF63" i="134" s="1"/>
  <c r="AF65" i="134" s="1"/>
  <c r="AF67" i="134" s="1"/>
  <c r="AF70" i="134" s="1"/>
  <c r="AF72" i="134" s="1"/>
  <c r="AF83" i="134" s="1"/>
  <c r="O59" i="140"/>
  <c r="O63" i="140" s="1"/>
  <c r="O65" i="140" s="1"/>
  <c r="O67" i="140" s="1"/>
  <c r="O69" i="140" s="1"/>
  <c r="O68" i="140" s="1"/>
  <c r="O70" i="140" s="1"/>
  <c r="O72" i="140" s="1"/>
  <c r="O83" i="140" s="1"/>
  <c r="O101" i="140" s="1"/>
  <c r="S430" i="19" s="1"/>
  <c r="S1065" i="19" s="1"/>
  <c r="W59" i="113"/>
  <c r="W63" i="113" s="1"/>
  <c r="W65" i="113" s="1"/>
  <c r="W67" i="113" s="1"/>
  <c r="W70" i="113" s="1"/>
  <c r="W72" i="113" s="1"/>
  <c r="W83" i="113" s="1"/>
  <c r="W59" i="116"/>
  <c r="W63" i="116" s="1"/>
  <c r="W65" i="116" s="1"/>
  <c r="W67" i="116" s="1"/>
  <c r="W69" i="116" s="1"/>
  <c r="W68" i="116" s="1"/>
  <c r="W70" i="116" s="1"/>
  <c r="W72" i="116" s="1"/>
  <c r="W83" i="116" s="1"/>
  <c r="X59" i="126"/>
  <c r="X63" i="126" s="1"/>
  <c r="X65" i="126" s="1"/>
  <c r="X67" i="126" s="1"/>
  <c r="X69" i="126" s="1"/>
  <c r="X68" i="126" s="1"/>
  <c r="X70" i="126" s="1"/>
  <c r="X72" i="126" s="1"/>
  <c r="X83" i="126" s="1"/>
  <c r="E59" i="149"/>
  <c r="E63" i="149" s="1"/>
  <c r="E65" i="149" s="1"/>
  <c r="E67" i="149" s="1"/>
  <c r="E70" i="149" s="1"/>
  <c r="E72" i="149" s="1"/>
  <c r="E83" i="149" s="1"/>
  <c r="T59" i="153"/>
  <c r="T63" i="153" s="1"/>
  <c r="T65" i="153" s="1"/>
  <c r="T67" i="153" s="1"/>
  <c r="T69" i="153" s="1"/>
  <c r="T68" i="153" s="1"/>
  <c r="T70" i="153" s="1"/>
  <c r="T72" i="153" s="1"/>
  <c r="T83" i="153" s="1"/>
  <c r="T59" i="92"/>
  <c r="T63" i="92" s="1"/>
  <c r="T65" i="92" s="1"/>
  <c r="T67" i="92" s="1"/>
  <c r="T69" i="92" s="1"/>
  <c r="T68" i="92" s="1"/>
  <c r="T70" i="92" s="1"/>
  <c r="T72" i="92" s="1"/>
  <c r="T83" i="92" s="1"/>
  <c r="T59" i="95"/>
  <c r="T63" i="95" s="1"/>
  <c r="T65" i="95" s="1"/>
  <c r="T67" i="95" s="1"/>
  <c r="T69" i="95" s="1"/>
  <c r="T68" i="95" s="1"/>
  <c r="T70" i="95" s="1"/>
  <c r="T72" i="95" s="1"/>
  <c r="T83" i="95" s="1"/>
  <c r="T101" i="95" s="1"/>
  <c r="T74" i="19" s="1"/>
  <c r="T709" i="19" s="1"/>
  <c r="P59" i="159"/>
  <c r="P63" i="159" s="1"/>
  <c r="P65" i="159" s="1"/>
  <c r="P67" i="159" s="1"/>
  <c r="P70" i="159" s="1"/>
  <c r="P72" i="159" s="1"/>
  <c r="P83" i="159" s="1"/>
  <c r="E59" i="113"/>
  <c r="E63" i="113" s="1"/>
  <c r="E65" i="113" s="1"/>
  <c r="E67" i="113" s="1"/>
  <c r="E70" i="113" s="1"/>
  <c r="E72" i="113" s="1"/>
  <c r="E83" i="113" s="1"/>
  <c r="Z59" i="159"/>
  <c r="Z63" i="159" s="1"/>
  <c r="Z65" i="159" s="1"/>
  <c r="Z67" i="159" s="1"/>
  <c r="Z70" i="159" s="1"/>
  <c r="Z72" i="159" s="1"/>
  <c r="Z83" i="159" s="1"/>
  <c r="S59" i="94"/>
  <c r="S63" i="94" s="1"/>
  <c r="S65" i="94" s="1"/>
  <c r="S67" i="94" s="1"/>
  <c r="S69" i="94" s="1"/>
  <c r="S68" i="94" s="1"/>
  <c r="S70" i="94" s="1"/>
  <c r="S72" i="94" s="1"/>
  <c r="S83" i="94" s="1"/>
  <c r="X59" i="159"/>
  <c r="X63" i="159" s="1"/>
  <c r="X65" i="159" s="1"/>
  <c r="X67" i="159" s="1"/>
  <c r="X70" i="159" s="1"/>
  <c r="X72" i="159" s="1"/>
  <c r="X83" i="159" s="1"/>
  <c r="F59" i="105"/>
  <c r="F63" i="105" s="1"/>
  <c r="F65" i="105" s="1"/>
  <c r="F67" i="105" s="1"/>
  <c r="F69" i="105" s="1"/>
  <c r="F68" i="105" s="1"/>
  <c r="F70" i="105" s="1"/>
  <c r="F72" i="105" s="1"/>
  <c r="F83" i="105" s="1"/>
  <c r="F101" i="105" s="1"/>
  <c r="G187" i="19" s="1"/>
  <c r="G822" i="19" s="1"/>
  <c r="R59" i="130"/>
  <c r="R63" i="130" s="1"/>
  <c r="R65" i="130" s="1"/>
  <c r="R67" i="130" s="1"/>
  <c r="R69" i="130" s="1"/>
  <c r="R68" i="130" s="1"/>
  <c r="R70" i="130" s="1"/>
  <c r="R72" i="130" s="1"/>
  <c r="R83" i="130" s="1"/>
  <c r="G59" i="123"/>
  <c r="G63" i="123" s="1"/>
  <c r="G65" i="123" s="1"/>
  <c r="G67" i="123" s="1"/>
  <c r="G69" i="123" s="1"/>
  <c r="G68" i="123" s="1"/>
  <c r="G70" i="123" s="1"/>
  <c r="G72" i="123" s="1"/>
  <c r="G83" i="123" s="1"/>
  <c r="G101" i="123" s="1"/>
  <c r="AG59" i="105"/>
  <c r="AG63" i="105" s="1"/>
  <c r="AG65" i="105" s="1"/>
  <c r="AG67" i="105" s="1"/>
  <c r="AG68" i="105" s="1"/>
  <c r="AG70" i="105" s="1"/>
  <c r="AG72" i="105" s="1"/>
  <c r="AG83" i="105" s="1"/>
  <c r="AG101" i="105" s="1"/>
  <c r="AH187" i="19" s="1"/>
  <c r="AH822" i="19" s="1"/>
  <c r="V59" i="144"/>
  <c r="V63" i="144" s="1"/>
  <c r="V65" i="144" s="1"/>
  <c r="V67" i="144" s="1"/>
  <c r="V69" i="144" s="1"/>
  <c r="V68" i="144" s="1"/>
  <c r="V70" i="144" s="1"/>
  <c r="V72" i="144" s="1"/>
  <c r="V83" i="144" s="1"/>
  <c r="V101" i="144" s="1"/>
  <c r="Z462" i="19" s="1"/>
  <c r="Z1097" i="19" s="1"/>
  <c r="V59" i="105"/>
  <c r="V63" i="105" s="1"/>
  <c r="V65" i="105" s="1"/>
  <c r="V67" i="105" s="1"/>
  <c r="V69" i="105" s="1"/>
  <c r="V68" i="105" s="1"/>
  <c r="V70" i="105" s="1"/>
  <c r="V72" i="105" s="1"/>
  <c r="V83" i="105" s="1"/>
  <c r="V101" i="105" s="1"/>
  <c r="W187" i="19" s="1"/>
  <c r="W822" i="19" s="1"/>
  <c r="AC59" i="153"/>
  <c r="AC63" i="153" s="1"/>
  <c r="AC65" i="153" s="1"/>
  <c r="AC67" i="153" s="1"/>
  <c r="AC69" i="153" s="1"/>
  <c r="AC68" i="153" s="1"/>
  <c r="AC70" i="153" s="1"/>
  <c r="AC72" i="153" s="1"/>
  <c r="AC83" i="153" s="1"/>
  <c r="AG59" i="152"/>
  <c r="AG63" i="152" s="1"/>
  <c r="AG65" i="152" s="1"/>
  <c r="AG67" i="152" s="1"/>
  <c r="AG68" i="152" s="1"/>
  <c r="AG70" i="152" s="1"/>
  <c r="AG72" i="152" s="1"/>
  <c r="AG83" i="152" s="1"/>
  <c r="AG101" i="152" s="1"/>
  <c r="AL527" i="19" s="1"/>
  <c r="AL1162" i="19" s="1"/>
  <c r="G59" i="112"/>
  <c r="G63" i="112" s="1"/>
  <c r="G65" i="112" s="1"/>
  <c r="G67" i="112" s="1"/>
  <c r="G69" i="112" s="1"/>
  <c r="G68" i="112" s="1"/>
  <c r="G70" i="112" s="1"/>
  <c r="G72" i="112" s="1"/>
  <c r="G83" i="112" s="1"/>
  <c r="AF59" i="163"/>
  <c r="AF63" i="163" s="1"/>
  <c r="AF65" i="163" s="1"/>
  <c r="AF67" i="163" s="1"/>
  <c r="AF68" i="163" s="1"/>
  <c r="AF70" i="163" s="1"/>
  <c r="AF72" i="163" s="1"/>
  <c r="AF83" i="163" s="1"/>
  <c r="Q59" i="160"/>
  <c r="Q63" i="160" s="1"/>
  <c r="Q65" i="160" s="1"/>
  <c r="Q67" i="160" s="1"/>
  <c r="Q69" i="160" s="1"/>
  <c r="Q68" i="160" s="1"/>
  <c r="Q70" i="160" s="1"/>
  <c r="Q72" i="160" s="1"/>
  <c r="Q83" i="160" s="1"/>
  <c r="Q101" i="160" s="1"/>
  <c r="V591" i="19" s="1"/>
  <c r="V1226" i="19" s="1"/>
  <c r="AC59" i="111"/>
  <c r="AC63" i="111" s="1"/>
  <c r="AC65" i="111" s="1"/>
  <c r="AC67" i="111" s="1"/>
  <c r="AC70" i="111" s="1"/>
  <c r="AC72" i="111" s="1"/>
  <c r="AC83" i="111" s="1"/>
  <c r="AC59" i="124"/>
  <c r="AC63" i="124" s="1"/>
  <c r="AC65" i="124" s="1"/>
  <c r="AC67" i="124" s="1"/>
  <c r="AC70" i="124" s="1"/>
  <c r="AC72" i="124" s="1"/>
  <c r="AC83" i="124" s="1"/>
  <c r="AH59" i="128"/>
  <c r="AH63" i="128" s="1"/>
  <c r="AH65" i="128" s="1"/>
  <c r="AH67" i="128" s="1"/>
  <c r="AH68" i="128" s="1"/>
  <c r="AH70" i="128" s="1"/>
  <c r="AH72" i="128" s="1"/>
  <c r="AH83" i="128" s="1"/>
  <c r="AH59" i="153"/>
  <c r="AH63" i="153" s="1"/>
  <c r="AH65" i="153" s="1"/>
  <c r="AH67" i="153" s="1"/>
  <c r="AH68" i="153" s="1"/>
  <c r="AH70" i="153" s="1"/>
  <c r="AH72" i="153" s="1"/>
  <c r="AH83" i="153" s="1"/>
  <c r="AA59" i="113"/>
  <c r="AA63" i="113" s="1"/>
  <c r="AA65" i="113" s="1"/>
  <c r="AA67" i="113" s="1"/>
  <c r="AA70" i="113" s="1"/>
  <c r="AA72" i="113" s="1"/>
  <c r="AA83" i="113" s="1"/>
  <c r="Z59" i="108"/>
  <c r="Z63" i="108" s="1"/>
  <c r="Z65" i="108" s="1"/>
  <c r="Z67" i="108" s="1"/>
  <c r="Z69" i="108" s="1"/>
  <c r="Z68" i="108" s="1"/>
  <c r="Z70" i="108" s="1"/>
  <c r="Z72" i="108" s="1"/>
  <c r="Z83" i="108" s="1"/>
  <c r="Z101" i="108" s="1"/>
  <c r="AA219" i="19" s="1"/>
  <c r="AA854" i="19" s="1"/>
  <c r="I59" i="92"/>
  <c r="I63" i="92" s="1"/>
  <c r="I65" i="92" s="1"/>
  <c r="I67" i="92" s="1"/>
  <c r="I69" i="92" s="1"/>
  <c r="I68" i="92" s="1"/>
  <c r="I70" i="92" s="1"/>
  <c r="I72" i="92" s="1"/>
  <c r="I83" i="92" s="1"/>
  <c r="Q59" i="94"/>
  <c r="Q63" i="94" s="1"/>
  <c r="Q65" i="94" s="1"/>
  <c r="Q67" i="94" s="1"/>
  <c r="Q69" i="94" s="1"/>
  <c r="Q68" i="94" s="1"/>
  <c r="Q70" i="94" s="1"/>
  <c r="Q72" i="94" s="1"/>
  <c r="Q83" i="94" s="1"/>
  <c r="Q59" i="158"/>
  <c r="Q63" i="158" s="1"/>
  <c r="Q65" i="158" s="1"/>
  <c r="Q67" i="158" s="1"/>
  <c r="Q69" i="158" s="1"/>
  <c r="Q68" i="158" s="1"/>
  <c r="Q70" i="158" s="1"/>
  <c r="Q72" i="158" s="1"/>
  <c r="Q83" i="158" s="1"/>
  <c r="Q101" i="158" s="1"/>
  <c r="V575" i="19" s="1"/>
  <c r="V1210" i="19" s="1"/>
  <c r="T59" i="130"/>
  <c r="T63" i="130" s="1"/>
  <c r="T65" i="130" s="1"/>
  <c r="T67" i="130" s="1"/>
  <c r="T69" i="130" s="1"/>
  <c r="T68" i="130" s="1"/>
  <c r="T70" i="130" s="1"/>
  <c r="T72" i="130" s="1"/>
  <c r="T83" i="130" s="1"/>
  <c r="S59" i="125"/>
  <c r="S63" i="125" s="1"/>
  <c r="S65" i="125" s="1"/>
  <c r="S67" i="125" s="1"/>
  <c r="S69" i="125" s="1"/>
  <c r="S68" i="125" s="1"/>
  <c r="S70" i="125" s="1"/>
  <c r="S72" i="125" s="1"/>
  <c r="S83" i="125" s="1"/>
  <c r="S101" i="125" s="1"/>
  <c r="U316" i="19" s="1"/>
  <c r="U951" i="19" s="1"/>
  <c r="S59" i="115"/>
  <c r="S63" i="115" s="1"/>
  <c r="S65" i="115" s="1"/>
  <c r="S67" i="115" s="1"/>
  <c r="S69" i="115" s="1"/>
  <c r="S68" i="115" s="1"/>
  <c r="S70" i="115" s="1"/>
  <c r="S72" i="115" s="1"/>
  <c r="S83" i="115" s="1"/>
  <c r="S101" i="115" s="1"/>
  <c r="U300" i="19" s="1"/>
  <c r="U935" i="19" s="1"/>
  <c r="AE59" i="116"/>
  <c r="AE63" i="116" s="1"/>
  <c r="AE65" i="116" s="1"/>
  <c r="AE67" i="116" s="1"/>
  <c r="AE68" i="116" s="1"/>
  <c r="AE70" i="116" s="1"/>
  <c r="AE72" i="116" s="1"/>
  <c r="AE83" i="116" s="1"/>
  <c r="AF59" i="157"/>
  <c r="AF63" i="157" s="1"/>
  <c r="AF65" i="157" s="1"/>
  <c r="AF67" i="157" s="1"/>
  <c r="AF70" i="157" s="1"/>
  <c r="AF72" i="157" s="1"/>
  <c r="AF83" i="157" s="1"/>
  <c r="T59" i="161"/>
  <c r="T63" i="161" s="1"/>
  <c r="T65" i="161" s="1"/>
  <c r="T67" i="161" s="1"/>
  <c r="T70" i="161" s="1"/>
  <c r="T72" i="161" s="1"/>
  <c r="T83" i="161" s="1"/>
  <c r="S59" i="149"/>
  <c r="S63" i="149" s="1"/>
  <c r="S65" i="149" s="1"/>
  <c r="S67" i="149" s="1"/>
  <c r="S70" i="149" s="1"/>
  <c r="S72" i="149" s="1"/>
  <c r="S83" i="149" s="1"/>
  <c r="S59" i="143"/>
  <c r="S63" i="143" s="1"/>
  <c r="S65" i="143" s="1"/>
  <c r="S67" i="143" s="1"/>
  <c r="S69" i="143" s="1"/>
  <c r="S68" i="143" s="1"/>
  <c r="S70" i="143" s="1"/>
  <c r="S72" i="143" s="1"/>
  <c r="S83" i="143" s="1"/>
  <c r="AE59" i="127"/>
  <c r="AE63" i="127" s="1"/>
  <c r="AE65" i="127" s="1"/>
  <c r="AE67" i="127" s="1"/>
  <c r="AE68" i="127" s="1"/>
  <c r="AE70" i="127" s="1"/>
  <c r="AE72" i="127" s="1"/>
  <c r="AE83" i="127" s="1"/>
  <c r="AE101" i="127" s="1"/>
  <c r="AH333" i="19" s="1"/>
  <c r="AH968" i="19" s="1"/>
  <c r="AH59" i="93"/>
  <c r="AH63" i="93" s="1"/>
  <c r="AH65" i="93" s="1"/>
  <c r="AH67" i="93" s="1"/>
  <c r="AH68" i="93" s="1"/>
  <c r="AH70" i="93" s="1"/>
  <c r="AH72" i="93" s="1"/>
  <c r="AH83" i="93" s="1"/>
  <c r="AH101" i="93" s="1"/>
  <c r="AH58" i="19" s="1"/>
  <c r="AH693" i="19" s="1"/>
  <c r="AE59" i="128"/>
  <c r="AE63" i="128" s="1"/>
  <c r="AE65" i="128" s="1"/>
  <c r="AE67" i="128" s="1"/>
  <c r="AE68" i="128" s="1"/>
  <c r="AE70" i="128" s="1"/>
  <c r="AE72" i="128" s="1"/>
  <c r="AE83" i="128" s="1"/>
  <c r="T59" i="123"/>
  <c r="T63" i="123" s="1"/>
  <c r="T65" i="123" s="1"/>
  <c r="T67" i="123" s="1"/>
  <c r="T69" i="123" s="1"/>
  <c r="T68" i="123" s="1"/>
  <c r="T70" i="123" s="1"/>
  <c r="T72" i="123" s="1"/>
  <c r="T83" i="123" s="1"/>
  <c r="T101" i="123" s="1"/>
  <c r="T59" i="143"/>
  <c r="T63" i="143" s="1"/>
  <c r="T65" i="143" s="1"/>
  <c r="T67" i="143" s="1"/>
  <c r="T69" i="143" s="1"/>
  <c r="T68" i="143" s="1"/>
  <c r="T70" i="143" s="1"/>
  <c r="T72" i="143" s="1"/>
  <c r="T83" i="143" s="1"/>
  <c r="U59" i="162"/>
  <c r="U63" i="162" s="1"/>
  <c r="U65" i="162" s="1"/>
  <c r="U67" i="162" s="1"/>
  <c r="U69" i="162" s="1"/>
  <c r="U68" i="162" s="1"/>
  <c r="U70" i="162" s="1"/>
  <c r="U72" i="162" s="1"/>
  <c r="U83" i="162" s="1"/>
  <c r="U101" i="162" s="1"/>
  <c r="Z607" i="19" s="1"/>
  <c r="Z1242" i="19" s="1"/>
  <c r="O59" i="148"/>
  <c r="O63" i="148" s="1"/>
  <c r="O65" i="148" s="1"/>
  <c r="O67" i="148" s="1"/>
  <c r="O69" i="148" s="1"/>
  <c r="O68" i="148" s="1"/>
  <c r="O70" i="148" s="1"/>
  <c r="O72" i="148" s="1"/>
  <c r="O83" i="148" s="1"/>
  <c r="O101" i="148" s="1"/>
  <c r="S494" i="19" s="1"/>
  <c r="S1129" i="19" s="1"/>
  <c r="Y59" i="110"/>
  <c r="Y63" i="110" s="1"/>
  <c r="Y65" i="110" s="1"/>
  <c r="Y67" i="110" s="1"/>
  <c r="Y69" i="110" s="1"/>
  <c r="Y68" i="110" s="1"/>
  <c r="Y70" i="110" s="1"/>
  <c r="Y72" i="110" s="1"/>
  <c r="Y83" i="110" s="1"/>
  <c r="X59" i="113"/>
  <c r="X63" i="113" s="1"/>
  <c r="X65" i="113" s="1"/>
  <c r="X67" i="113" s="1"/>
  <c r="X70" i="113" s="1"/>
  <c r="X72" i="113" s="1"/>
  <c r="X83" i="113" s="1"/>
  <c r="X59" i="101"/>
  <c r="X63" i="101" s="1"/>
  <c r="X65" i="101" s="1"/>
  <c r="X67" i="101" s="1"/>
  <c r="X69" i="101" s="1"/>
  <c r="X68" i="101" s="1"/>
  <c r="X70" i="101" s="1"/>
  <c r="X72" i="101" s="1"/>
  <c r="X83" i="101" s="1"/>
  <c r="X101" i="101" s="1"/>
  <c r="X122" i="19" s="1"/>
  <c r="X757" i="19" s="1"/>
  <c r="W59" i="161"/>
  <c r="W63" i="161" s="1"/>
  <c r="W65" i="161" s="1"/>
  <c r="W67" i="161" s="1"/>
  <c r="W70" i="161" s="1"/>
  <c r="W72" i="161" s="1"/>
  <c r="W83" i="161" s="1"/>
  <c r="AE59" i="162"/>
  <c r="AE63" i="162" s="1"/>
  <c r="AE65" i="162" s="1"/>
  <c r="AE67" i="162" s="1"/>
  <c r="AE68" i="162" s="1"/>
  <c r="AE70" i="162" s="1"/>
  <c r="AE72" i="162" s="1"/>
  <c r="AE83" i="162" s="1"/>
  <c r="AE101" i="162" s="1"/>
  <c r="AJ607" i="19" s="1"/>
  <c r="AJ1242" i="19" s="1"/>
  <c r="Y59" i="155"/>
  <c r="Y63" i="155" s="1"/>
  <c r="Y65" i="155" s="1"/>
  <c r="Y67" i="155" s="1"/>
  <c r="Y69" i="155" s="1"/>
  <c r="Y68" i="155" s="1"/>
  <c r="Y70" i="155" s="1"/>
  <c r="Y72" i="155" s="1"/>
  <c r="Y83" i="155" s="1"/>
  <c r="X59" i="133"/>
  <c r="X63" i="133" s="1"/>
  <c r="X65" i="133" s="1"/>
  <c r="X67" i="133" s="1"/>
  <c r="X69" i="133" s="1"/>
  <c r="X68" i="133" s="1"/>
  <c r="X70" i="133" s="1"/>
  <c r="X72" i="133" s="1"/>
  <c r="X83" i="133" s="1"/>
  <c r="X101" i="133" s="1"/>
  <c r="AA381" i="19" s="1"/>
  <c r="AA1016" i="19" s="1"/>
  <c r="X59" i="118"/>
  <c r="X63" i="118" s="1"/>
  <c r="X65" i="118" s="1"/>
  <c r="X67" i="118" s="1"/>
  <c r="X69" i="118" s="1"/>
  <c r="X68" i="118" s="1"/>
  <c r="X70" i="118" s="1"/>
  <c r="X72" i="118" s="1"/>
  <c r="X83" i="118" s="1"/>
  <c r="H59" i="103"/>
  <c r="H63" i="103" s="1"/>
  <c r="H65" i="103" s="1"/>
  <c r="H67" i="103" s="1"/>
  <c r="H69" i="103" s="1"/>
  <c r="H68" i="103" s="1"/>
  <c r="H70" i="103" s="1"/>
  <c r="H72" i="103" s="1"/>
  <c r="H83" i="103" s="1"/>
  <c r="H101" i="103" s="1"/>
  <c r="I139" i="19" s="1"/>
  <c r="I774" i="19" s="1"/>
  <c r="E59" i="106"/>
  <c r="E63" i="106" s="1"/>
  <c r="E65" i="106" s="1"/>
  <c r="E67" i="106" s="1"/>
  <c r="E69" i="106" s="1"/>
  <c r="E68" i="106" s="1"/>
  <c r="E70" i="106" s="1"/>
  <c r="E72" i="106" s="1"/>
  <c r="E83" i="106" s="1"/>
  <c r="X59" i="151"/>
  <c r="X63" i="151" s="1"/>
  <c r="X65" i="151" s="1"/>
  <c r="X67" i="151" s="1"/>
  <c r="X69" i="151" s="1"/>
  <c r="X68" i="151" s="1"/>
  <c r="X70" i="151" s="1"/>
  <c r="X72" i="151" s="1"/>
  <c r="X83" i="151" s="1"/>
  <c r="X59" i="131"/>
  <c r="X63" i="131" s="1"/>
  <c r="X65" i="131" s="1"/>
  <c r="X67" i="131" s="1"/>
  <c r="X69" i="131" s="1"/>
  <c r="X68" i="131" s="1"/>
  <c r="X70" i="131" s="1"/>
  <c r="X72" i="131" s="1"/>
  <c r="X83" i="131" s="1"/>
  <c r="X101" i="131" s="1"/>
  <c r="AA365" i="19" s="1"/>
  <c r="AA1000" i="19" s="1"/>
  <c r="Z59" i="121"/>
  <c r="Z63" i="121" s="1"/>
  <c r="Z65" i="121" s="1"/>
  <c r="Z67" i="121" s="1"/>
  <c r="Z69" i="121" s="1"/>
  <c r="Z68" i="121" s="1"/>
  <c r="Z70" i="121" s="1"/>
  <c r="Z72" i="121" s="1"/>
  <c r="Z83" i="121" s="1"/>
  <c r="Z101" i="121" s="1"/>
  <c r="O59" i="114"/>
  <c r="O63" i="114" s="1"/>
  <c r="O65" i="114" s="1"/>
  <c r="O67" i="114" s="1"/>
  <c r="O69" i="114" s="1"/>
  <c r="O68" i="114" s="1"/>
  <c r="O70" i="114" s="1"/>
  <c r="O72" i="114" s="1"/>
  <c r="O83" i="114" s="1"/>
  <c r="O101" i="114" s="1"/>
  <c r="P171" i="19" s="1"/>
  <c r="P806" i="19" s="1"/>
  <c r="AF59" i="147"/>
  <c r="AF63" i="147" s="1"/>
  <c r="AF65" i="147" s="1"/>
  <c r="AF67" i="147" s="1"/>
  <c r="AF70" i="147" s="1"/>
  <c r="AF72" i="147" s="1"/>
  <c r="AF83" i="147" s="1"/>
  <c r="AB59" i="109"/>
  <c r="AB63" i="109" s="1"/>
  <c r="AB65" i="109" s="1"/>
  <c r="AB67" i="109" s="1"/>
  <c r="AB69" i="109" s="1"/>
  <c r="AB68" i="109" s="1"/>
  <c r="AB70" i="109" s="1"/>
  <c r="AB72" i="109" s="1"/>
  <c r="AB83" i="109" s="1"/>
  <c r="AB59" i="102"/>
  <c r="AB63" i="102" s="1"/>
  <c r="AB65" i="102" s="1"/>
  <c r="AB67" i="102" s="1"/>
  <c r="AB69" i="102" s="1"/>
  <c r="AB68" i="102" s="1"/>
  <c r="AB70" i="102" s="1"/>
  <c r="AB72" i="102" s="1"/>
  <c r="AB83" i="102" s="1"/>
  <c r="R59" i="153"/>
  <c r="R63" i="153" s="1"/>
  <c r="R65" i="153" s="1"/>
  <c r="R67" i="153" s="1"/>
  <c r="R69" i="153" s="1"/>
  <c r="R68" i="153" s="1"/>
  <c r="R70" i="153" s="1"/>
  <c r="R72" i="153" s="1"/>
  <c r="R83" i="153" s="1"/>
  <c r="H59" i="96"/>
  <c r="H63" i="96" s="1"/>
  <c r="H65" i="96" s="1"/>
  <c r="H67" i="96" s="1"/>
  <c r="H70" i="96" s="1"/>
  <c r="H72" i="96" s="1"/>
  <c r="H83" i="96" s="1"/>
  <c r="X59" i="111"/>
  <c r="X63" i="111" s="1"/>
  <c r="X65" i="111" s="1"/>
  <c r="X67" i="111" s="1"/>
  <c r="X70" i="111" s="1"/>
  <c r="X72" i="111" s="1"/>
  <c r="X83" i="111" s="1"/>
  <c r="AA59" i="103"/>
  <c r="AA63" i="103" s="1"/>
  <c r="AA65" i="103" s="1"/>
  <c r="AA67" i="103" s="1"/>
  <c r="AA69" i="103" s="1"/>
  <c r="AA68" i="103" s="1"/>
  <c r="AA70" i="103" s="1"/>
  <c r="AA72" i="103" s="1"/>
  <c r="AA83" i="103" s="1"/>
  <c r="AA101" i="103" s="1"/>
  <c r="AB139" i="19" s="1"/>
  <c r="AB774" i="19" s="1"/>
  <c r="AA59" i="130"/>
  <c r="AA63" i="130" s="1"/>
  <c r="AA65" i="130" s="1"/>
  <c r="AA67" i="130" s="1"/>
  <c r="AA69" i="130" s="1"/>
  <c r="AA68" i="130" s="1"/>
  <c r="AA70" i="130" s="1"/>
  <c r="AA72" i="130" s="1"/>
  <c r="AA83" i="130" s="1"/>
  <c r="Z59" i="113"/>
  <c r="Z63" i="113" s="1"/>
  <c r="Z65" i="113" s="1"/>
  <c r="Z67" i="113" s="1"/>
  <c r="Z70" i="113" s="1"/>
  <c r="Z72" i="113" s="1"/>
  <c r="Z83" i="113" s="1"/>
  <c r="AD59" i="133"/>
  <c r="AD63" i="133" s="1"/>
  <c r="AD65" i="133" s="1"/>
  <c r="AD67" i="133" s="1"/>
  <c r="AD68" i="133" s="1"/>
  <c r="AD70" i="133" s="1"/>
  <c r="AD72" i="133" s="1"/>
  <c r="AD83" i="133" s="1"/>
  <c r="AD101" i="133" s="1"/>
  <c r="AG381" i="19" s="1"/>
  <c r="AG1016" i="19" s="1"/>
  <c r="V59" i="132"/>
  <c r="V63" i="132" s="1"/>
  <c r="V65" i="132" s="1"/>
  <c r="V67" i="132" s="1"/>
  <c r="V70" i="132" s="1"/>
  <c r="V72" i="132" s="1"/>
  <c r="V83" i="132" s="1"/>
  <c r="AE59" i="136"/>
  <c r="AE63" i="136" s="1"/>
  <c r="AE65" i="136" s="1"/>
  <c r="AE67" i="136" s="1"/>
  <c r="AE70" i="136" s="1"/>
  <c r="AE72" i="136" s="1"/>
  <c r="AE83" i="136" s="1"/>
  <c r="F59" i="112"/>
  <c r="F63" i="112" s="1"/>
  <c r="F65" i="112" s="1"/>
  <c r="F67" i="112" s="1"/>
  <c r="F69" i="112" s="1"/>
  <c r="F68" i="112" s="1"/>
  <c r="F70" i="112" s="1"/>
  <c r="F72" i="112" s="1"/>
  <c r="F83" i="112" s="1"/>
  <c r="R59" i="111"/>
  <c r="R63" i="111" s="1"/>
  <c r="R65" i="111" s="1"/>
  <c r="R67" i="111" s="1"/>
  <c r="R70" i="111" s="1"/>
  <c r="R72" i="111" s="1"/>
  <c r="R83" i="111" s="1"/>
  <c r="AD59" i="89"/>
  <c r="AD63" i="89" s="1"/>
  <c r="X59" i="147"/>
  <c r="X63" i="147" s="1"/>
  <c r="X65" i="147" s="1"/>
  <c r="X67" i="147" s="1"/>
  <c r="X70" i="147" s="1"/>
  <c r="X72" i="147" s="1"/>
  <c r="X83" i="147" s="1"/>
  <c r="S59" i="101"/>
  <c r="S63" i="101" s="1"/>
  <c r="S65" i="101" s="1"/>
  <c r="S67" i="101" s="1"/>
  <c r="S69" i="101" s="1"/>
  <c r="S68" i="101" s="1"/>
  <c r="S70" i="101" s="1"/>
  <c r="S72" i="101" s="1"/>
  <c r="S83" i="101" s="1"/>
  <c r="S101" i="101" s="1"/>
  <c r="S122" i="19" s="1"/>
  <c r="S757" i="19" s="1"/>
  <c r="AE59" i="154"/>
  <c r="AE63" i="154" s="1"/>
  <c r="AE65" i="154" s="1"/>
  <c r="AE67" i="154" s="1"/>
  <c r="AE68" i="154" s="1"/>
  <c r="AE70" i="154" s="1"/>
  <c r="AE72" i="154" s="1"/>
  <c r="AE83" i="154" s="1"/>
  <c r="AE101" i="154" s="1"/>
  <c r="AJ543" i="19" s="1"/>
  <c r="AJ1178" i="19" s="1"/>
  <c r="G59" i="118"/>
  <c r="G63" i="118" s="1"/>
  <c r="G65" i="118" s="1"/>
  <c r="G67" i="118" s="1"/>
  <c r="G69" i="118" s="1"/>
  <c r="G68" i="118" s="1"/>
  <c r="G70" i="118" s="1"/>
  <c r="G72" i="118" s="1"/>
  <c r="G83" i="118" s="1"/>
  <c r="AE59" i="113"/>
  <c r="AE63" i="113" s="1"/>
  <c r="AE65" i="113" s="1"/>
  <c r="AE67" i="113" s="1"/>
  <c r="AE70" i="113" s="1"/>
  <c r="AE72" i="113" s="1"/>
  <c r="AE83" i="113" s="1"/>
  <c r="X59" i="161"/>
  <c r="X63" i="161" s="1"/>
  <c r="X65" i="161" s="1"/>
  <c r="X67" i="161" s="1"/>
  <c r="X70" i="161" s="1"/>
  <c r="X72" i="161" s="1"/>
  <c r="X83" i="161" s="1"/>
  <c r="AC59" i="89"/>
  <c r="AC63" i="89" s="1"/>
  <c r="AA59" i="107"/>
  <c r="AA63" i="107" s="1"/>
  <c r="AA65" i="107" s="1"/>
  <c r="AA67" i="107" s="1"/>
  <c r="AA70" i="107" s="1"/>
  <c r="AA72" i="107" s="1"/>
  <c r="AA83" i="107" s="1"/>
  <c r="AC59" i="117"/>
  <c r="AC63" i="117" s="1"/>
  <c r="AC65" i="117" s="1"/>
  <c r="AC67" i="117" s="1"/>
  <c r="AC69" i="117" s="1"/>
  <c r="AC68" i="117" s="1"/>
  <c r="AC70" i="117" s="1"/>
  <c r="AC72" i="117" s="1"/>
  <c r="AC83" i="117" s="1"/>
  <c r="AC101" i="117" s="1"/>
  <c r="P59" i="125"/>
  <c r="P63" i="125" s="1"/>
  <c r="P65" i="125" s="1"/>
  <c r="P67" i="125" s="1"/>
  <c r="P69" i="125" s="1"/>
  <c r="P68" i="125" s="1"/>
  <c r="P70" i="125" s="1"/>
  <c r="P72" i="125" s="1"/>
  <c r="P83" i="125" s="1"/>
  <c r="P101" i="125" s="1"/>
  <c r="R316" i="19" s="1"/>
  <c r="R951" i="19" s="1"/>
  <c r="AG59" i="107"/>
  <c r="AG63" i="107" s="1"/>
  <c r="AG65" i="107" s="1"/>
  <c r="AG67" i="107" s="1"/>
  <c r="AG70" i="107" s="1"/>
  <c r="AG72" i="107" s="1"/>
  <c r="AG83" i="107" s="1"/>
  <c r="Z59" i="143"/>
  <c r="Z63" i="143" s="1"/>
  <c r="Z65" i="143" s="1"/>
  <c r="Z67" i="143" s="1"/>
  <c r="Z69" i="143" s="1"/>
  <c r="Z68" i="143" s="1"/>
  <c r="Z70" i="143" s="1"/>
  <c r="Z72" i="143" s="1"/>
  <c r="Z83" i="143" s="1"/>
  <c r="F59" i="89"/>
  <c r="F63" i="89" s="1"/>
  <c r="AA59" i="96"/>
  <c r="AA63" i="96" s="1"/>
  <c r="AA65" i="96" s="1"/>
  <c r="AA67" i="96" s="1"/>
  <c r="AA70" i="96" s="1"/>
  <c r="AA72" i="96" s="1"/>
  <c r="AA83" i="96" s="1"/>
  <c r="AE59" i="158"/>
  <c r="AE63" i="158" s="1"/>
  <c r="AE65" i="158" s="1"/>
  <c r="AE67" i="158" s="1"/>
  <c r="AE68" i="158" s="1"/>
  <c r="AE70" i="158" s="1"/>
  <c r="AE72" i="158" s="1"/>
  <c r="AE83" i="158" s="1"/>
  <c r="AE101" i="158" s="1"/>
  <c r="AJ575" i="19" s="1"/>
  <c r="AJ1210" i="19" s="1"/>
  <c r="W59" i="125"/>
  <c r="W63" i="125" s="1"/>
  <c r="W65" i="125" s="1"/>
  <c r="W67" i="125" s="1"/>
  <c r="W69" i="125" s="1"/>
  <c r="W68" i="125" s="1"/>
  <c r="W70" i="125" s="1"/>
  <c r="W72" i="125" s="1"/>
  <c r="W83" i="125" s="1"/>
  <c r="W101" i="125" s="1"/>
  <c r="Y316" i="19" s="1"/>
  <c r="Y951" i="19" s="1"/>
  <c r="X59" i="117"/>
  <c r="X63" i="117" s="1"/>
  <c r="X65" i="117" s="1"/>
  <c r="X67" i="117" s="1"/>
  <c r="X69" i="117" s="1"/>
  <c r="X68" i="117" s="1"/>
  <c r="X70" i="117" s="1"/>
  <c r="X72" i="117" s="1"/>
  <c r="X83" i="117" s="1"/>
  <c r="X101" i="117" s="1"/>
  <c r="Y59" i="135"/>
  <c r="Y63" i="135" s="1"/>
  <c r="Y65" i="135" s="1"/>
  <c r="Y67" i="135" s="1"/>
  <c r="Y69" i="135" s="1"/>
  <c r="Y68" i="135" s="1"/>
  <c r="Y70" i="135" s="1"/>
  <c r="Y72" i="135" s="1"/>
  <c r="Y83" i="135" s="1"/>
  <c r="Y101" i="135" s="1"/>
  <c r="AB397" i="19" s="1"/>
  <c r="AB1032" i="19" s="1"/>
  <c r="E59" i="138"/>
  <c r="E63" i="138" s="1"/>
  <c r="E65" i="138" s="1"/>
  <c r="E67" i="138" s="1"/>
  <c r="E69" i="138" s="1"/>
  <c r="E68" i="138" s="1"/>
  <c r="E70" i="138" s="1"/>
  <c r="E72" i="138" s="1"/>
  <c r="E83" i="138" s="1"/>
  <c r="AH59" i="150"/>
  <c r="AH63" i="150" s="1"/>
  <c r="AH65" i="150" s="1"/>
  <c r="AH67" i="150" s="1"/>
  <c r="AH68" i="150" s="1"/>
  <c r="AH70" i="150" s="1"/>
  <c r="AH72" i="150" s="1"/>
  <c r="AH83" i="150" s="1"/>
  <c r="AH101" i="150" s="1"/>
  <c r="AL510" i="19" s="1"/>
  <c r="AL1145" i="19" s="1"/>
  <c r="H59" i="119"/>
  <c r="H63" i="119" s="1"/>
  <c r="H65" i="119" s="1"/>
  <c r="H67" i="119" s="1"/>
  <c r="H69" i="119" s="1"/>
  <c r="H68" i="119" s="1"/>
  <c r="H70" i="119" s="1"/>
  <c r="H72" i="119" s="1"/>
  <c r="H83" i="119" s="1"/>
  <c r="H101" i="119" s="1"/>
  <c r="I59" i="111"/>
  <c r="I63" i="111" s="1"/>
  <c r="I65" i="111" s="1"/>
  <c r="I67" i="111" s="1"/>
  <c r="I70" i="111" s="1"/>
  <c r="I72" i="111" s="1"/>
  <c r="I83" i="111" s="1"/>
  <c r="I59" i="108"/>
  <c r="I63" i="108" s="1"/>
  <c r="I65" i="108" s="1"/>
  <c r="I67" i="108" s="1"/>
  <c r="I69" i="108" s="1"/>
  <c r="I68" i="108" s="1"/>
  <c r="I70" i="108" s="1"/>
  <c r="I72" i="108" s="1"/>
  <c r="I83" i="108" s="1"/>
  <c r="I101" i="108" s="1"/>
  <c r="J219" i="19" s="1"/>
  <c r="J854" i="19" s="1"/>
  <c r="E59" i="152"/>
  <c r="E63" i="152" s="1"/>
  <c r="E65" i="152" s="1"/>
  <c r="E67" i="152" s="1"/>
  <c r="E69" i="152" s="1"/>
  <c r="E68" i="152" s="1"/>
  <c r="E70" i="152" s="1"/>
  <c r="E72" i="152" s="1"/>
  <c r="E83" i="152" s="1"/>
  <c r="G59" i="129"/>
  <c r="G63" i="129" s="1"/>
  <c r="G65" i="129" s="1"/>
  <c r="G67" i="129" s="1"/>
  <c r="G69" i="129" s="1"/>
  <c r="G68" i="129" s="1"/>
  <c r="G70" i="129" s="1"/>
  <c r="G72" i="129" s="1"/>
  <c r="G83" i="129" s="1"/>
  <c r="G101" i="129" s="1"/>
  <c r="J349" i="19" s="1"/>
  <c r="J984" i="19" s="1"/>
  <c r="F59" i="147"/>
  <c r="F63" i="147" s="1"/>
  <c r="F65" i="147" s="1"/>
  <c r="F67" i="147" s="1"/>
  <c r="F70" i="147" s="1"/>
  <c r="F72" i="147" s="1"/>
  <c r="F83" i="147" s="1"/>
  <c r="J59" i="93"/>
  <c r="J63" i="93" s="1"/>
  <c r="J65" i="93" s="1"/>
  <c r="J67" i="93" s="1"/>
  <c r="J69" i="93" s="1"/>
  <c r="J68" i="93" s="1"/>
  <c r="J70" i="93" s="1"/>
  <c r="J72" i="93" s="1"/>
  <c r="J83" i="93" s="1"/>
  <c r="J101" i="93" s="1"/>
  <c r="J58" i="19" s="1"/>
  <c r="J693" i="19" s="1"/>
  <c r="G59" i="130"/>
  <c r="G63" i="130" s="1"/>
  <c r="G65" i="130" s="1"/>
  <c r="G67" i="130" s="1"/>
  <c r="G69" i="130" s="1"/>
  <c r="G68" i="130" s="1"/>
  <c r="G70" i="130" s="1"/>
  <c r="G72" i="130" s="1"/>
  <c r="G83" i="130" s="1"/>
  <c r="E59" i="158"/>
  <c r="E63" i="158" s="1"/>
  <c r="E65" i="158" s="1"/>
  <c r="E67" i="158" s="1"/>
  <c r="E69" i="158" s="1"/>
  <c r="E68" i="158" s="1"/>
  <c r="E70" i="158" s="1"/>
  <c r="E72" i="158" s="1"/>
  <c r="E83" i="158" s="1"/>
  <c r="H59" i="117"/>
  <c r="H63" i="117" s="1"/>
  <c r="H65" i="117" s="1"/>
  <c r="H67" i="117" s="1"/>
  <c r="H69" i="117" s="1"/>
  <c r="H68" i="117" s="1"/>
  <c r="H70" i="117" s="1"/>
  <c r="H72" i="117" s="1"/>
  <c r="H83" i="117" s="1"/>
  <c r="H101" i="117" s="1"/>
  <c r="J59" i="95"/>
  <c r="J63" i="95" s="1"/>
  <c r="J65" i="95" s="1"/>
  <c r="J67" i="95" s="1"/>
  <c r="J69" i="95" s="1"/>
  <c r="J68" i="95" s="1"/>
  <c r="J70" i="95" s="1"/>
  <c r="J72" i="95" s="1"/>
  <c r="J83" i="95" s="1"/>
  <c r="J101" i="95" s="1"/>
  <c r="J74" i="19" s="1"/>
  <c r="J709" i="19" s="1"/>
  <c r="H59" i="121"/>
  <c r="H63" i="121" s="1"/>
  <c r="H65" i="121" s="1"/>
  <c r="H67" i="121" s="1"/>
  <c r="H69" i="121" s="1"/>
  <c r="H68" i="121" s="1"/>
  <c r="H70" i="121" s="1"/>
  <c r="H72" i="121" s="1"/>
  <c r="H83" i="121" s="1"/>
  <c r="H101" i="121" s="1"/>
  <c r="I59" i="112"/>
  <c r="I63" i="112" s="1"/>
  <c r="I65" i="112" s="1"/>
  <c r="I67" i="112" s="1"/>
  <c r="I69" i="112" s="1"/>
  <c r="I68" i="112" s="1"/>
  <c r="I70" i="112" s="1"/>
  <c r="I72" i="112" s="1"/>
  <c r="I83" i="112" s="1"/>
  <c r="E59" i="155"/>
  <c r="E63" i="155" s="1"/>
  <c r="E65" i="155" s="1"/>
  <c r="E67" i="155" s="1"/>
  <c r="E69" i="155" s="1"/>
  <c r="E68" i="155" s="1"/>
  <c r="E70" i="155" s="1"/>
  <c r="E72" i="155" s="1"/>
  <c r="E83" i="155" s="1"/>
  <c r="F59" i="149"/>
  <c r="F63" i="149" s="1"/>
  <c r="F65" i="149" s="1"/>
  <c r="F67" i="149" s="1"/>
  <c r="F70" i="149" s="1"/>
  <c r="F72" i="149" s="1"/>
  <c r="F83" i="149" s="1"/>
  <c r="F59" i="145"/>
  <c r="F63" i="145" s="1"/>
  <c r="F65" i="145" s="1"/>
  <c r="F67" i="145" s="1"/>
  <c r="F70" i="145" s="1"/>
  <c r="F72" i="145" s="1"/>
  <c r="F83" i="145" s="1"/>
  <c r="F59" i="141"/>
  <c r="F63" i="141" s="1"/>
  <c r="F65" i="141" s="1"/>
  <c r="F67" i="141" s="1"/>
  <c r="F69" i="141" s="1"/>
  <c r="F68" i="141" s="1"/>
  <c r="F70" i="141" s="1"/>
  <c r="F72" i="141" s="1"/>
  <c r="F83" i="141" s="1"/>
  <c r="G59" i="136"/>
  <c r="G63" i="136" s="1"/>
  <c r="G65" i="136" s="1"/>
  <c r="G67" i="136" s="1"/>
  <c r="G70" i="136" s="1"/>
  <c r="G72" i="136" s="1"/>
  <c r="G83" i="136" s="1"/>
  <c r="E59" i="159"/>
  <c r="E63" i="159" s="1"/>
  <c r="E65" i="159" s="1"/>
  <c r="E67" i="159" s="1"/>
  <c r="E70" i="159" s="1"/>
  <c r="E72" i="159" s="1"/>
  <c r="E83" i="159" s="1"/>
  <c r="G59" i="132"/>
  <c r="G63" i="132" s="1"/>
  <c r="G65" i="132" s="1"/>
  <c r="G67" i="132" s="1"/>
  <c r="G70" i="132" s="1"/>
  <c r="G72" i="132" s="1"/>
  <c r="G83" i="132" s="1"/>
  <c r="G59" i="134"/>
  <c r="G63" i="134" s="1"/>
  <c r="G65" i="134" s="1"/>
  <c r="G67" i="134" s="1"/>
  <c r="G70" i="134" s="1"/>
  <c r="G72" i="134" s="1"/>
  <c r="G83" i="134" s="1"/>
  <c r="E59" i="163"/>
  <c r="E63" i="163" s="1"/>
  <c r="E65" i="163" s="1"/>
  <c r="E67" i="163" s="1"/>
  <c r="E69" i="163" s="1"/>
  <c r="E68" i="163" s="1"/>
  <c r="E70" i="163" s="1"/>
  <c r="E72" i="163" s="1"/>
  <c r="E83" i="163" s="1"/>
  <c r="E59" i="154"/>
  <c r="E63" i="154" s="1"/>
  <c r="E65" i="154" s="1"/>
  <c r="E67" i="154" s="1"/>
  <c r="E69" i="154" s="1"/>
  <c r="E68" i="154" s="1"/>
  <c r="E70" i="154" s="1"/>
  <c r="E72" i="154" s="1"/>
  <c r="E83" i="154" s="1"/>
  <c r="G59" i="138"/>
  <c r="G63" i="138" s="1"/>
  <c r="G65" i="138" s="1"/>
  <c r="G67" i="138" s="1"/>
  <c r="G69" i="138" s="1"/>
  <c r="G68" i="138" s="1"/>
  <c r="G70" i="138" s="1"/>
  <c r="G72" i="138" s="1"/>
  <c r="G83" i="138" s="1"/>
  <c r="G101" i="138" s="1"/>
  <c r="J413" i="19" s="1"/>
  <c r="J1048" i="19" s="1"/>
  <c r="H59" i="124"/>
  <c r="H63" i="124" s="1"/>
  <c r="H65" i="124" s="1"/>
  <c r="H67" i="124" s="1"/>
  <c r="H70" i="124" s="1"/>
  <c r="H72" i="124" s="1"/>
  <c r="H83" i="124" s="1"/>
  <c r="G59" i="139"/>
  <c r="G63" i="139" s="1"/>
  <c r="G65" i="139" s="1"/>
  <c r="G67" i="139" s="1"/>
  <c r="G69" i="139" s="1"/>
  <c r="G68" i="139" s="1"/>
  <c r="G70" i="139" s="1"/>
  <c r="G72" i="139" s="1"/>
  <c r="G83" i="139" s="1"/>
  <c r="H59" i="126"/>
  <c r="H63" i="126" s="1"/>
  <c r="H65" i="126" s="1"/>
  <c r="H67" i="126" s="1"/>
  <c r="H69" i="126" s="1"/>
  <c r="H68" i="126" s="1"/>
  <c r="H70" i="126" s="1"/>
  <c r="H72" i="126" s="1"/>
  <c r="H83" i="126" s="1"/>
  <c r="I59" i="110"/>
  <c r="I63" i="110" s="1"/>
  <c r="I65" i="110" s="1"/>
  <c r="I67" i="110" s="1"/>
  <c r="I69" i="110" s="1"/>
  <c r="I68" i="110" s="1"/>
  <c r="I70" i="110" s="1"/>
  <c r="I72" i="110" s="1"/>
  <c r="I83" i="110" s="1"/>
  <c r="J59" i="100"/>
  <c r="J63" i="100" s="1"/>
  <c r="J65" i="100" s="1"/>
  <c r="J67" i="100" s="1"/>
  <c r="J70" i="100" s="1"/>
  <c r="J72" i="100" s="1"/>
  <c r="J83" i="100" s="1"/>
  <c r="F59" i="151"/>
  <c r="F63" i="151" s="1"/>
  <c r="F65" i="151" s="1"/>
  <c r="F67" i="151" s="1"/>
  <c r="F69" i="151" s="1"/>
  <c r="F68" i="151" s="1"/>
  <c r="F70" i="151" s="1"/>
  <c r="F72" i="151" s="1"/>
  <c r="F83" i="151" s="1"/>
  <c r="J59" i="94"/>
  <c r="J63" i="94" s="1"/>
  <c r="J65" i="94" s="1"/>
  <c r="J67" i="94" s="1"/>
  <c r="J69" i="94" s="1"/>
  <c r="J68" i="94" s="1"/>
  <c r="J70" i="94" s="1"/>
  <c r="J72" i="94" s="1"/>
  <c r="J83" i="94" s="1"/>
  <c r="I59" i="113"/>
  <c r="I63" i="113" s="1"/>
  <c r="I65" i="113" s="1"/>
  <c r="I67" i="113" s="1"/>
  <c r="I70" i="113" s="1"/>
  <c r="I72" i="113" s="1"/>
  <c r="I83" i="113" s="1"/>
  <c r="J59" i="98"/>
  <c r="J63" i="98" s="1"/>
  <c r="J65" i="98" s="1"/>
  <c r="J67" i="98" s="1"/>
  <c r="J70" i="98" s="1"/>
  <c r="J72" i="98" s="1"/>
  <c r="J83" i="98" s="1"/>
  <c r="F59" i="143"/>
  <c r="F63" i="143" s="1"/>
  <c r="F65" i="143" s="1"/>
  <c r="F67" i="143" s="1"/>
  <c r="F69" i="143" s="1"/>
  <c r="F68" i="143" s="1"/>
  <c r="F70" i="143" s="1"/>
  <c r="F72" i="143" s="1"/>
  <c r="F83" i="143" s="1"/>
  <c r="J59" i="101"/>
  <c r="J63" i="101" s="1"/>
  <c r="J65" i="101" s="1"/>
  <c r="J67" i="101" s="1"/>
  <c r="J69" i="101" s="1"/>
  <c r="J68" i="101" s="1"/>
  <c r="J70" i="101" s="1"/>
  <c r="J72" i="101" s="1"/>
  <c r="J83" i="101" s="1"/>
  <c r="J101" i="101" s="1"/>
  <c r="J122" i="19" s="1"/>
  <c r="J757" i="19" s="1"/>
  <c r="F59" i="140"/>
  <c r="F63" i="140" s="1"/>
  <c r="F65" i="140" s="1"/>
  <c r="F67" i="140" s="1"/>
  <c r="F69" i="140" s="1"/>
  <c r="F68" i="140" s="1"/>
  <c r="F70" i="140" s="1"/>
  <c r="F72" i="140" s="1"/>
  <c r="F83" i="140" s="1"/>
  <c r="F101" i="140" s="1"/>
  <c r="J430" i="19" s="1"/>
  <c r="J1065" i="19" s="1"/>
  <c r="E59" i="160"/>
  <c r="E63" i="160" s="1"/>
  <c r="E65" i="160" s="1"/>
  <c r="E67" i="160" s="1"/>
  <c r="E69" i="160" s="1"/>
  <c r="E68" i="160" s="1"/>
  <c r="E70" i="160" s="1"/>
  <c r="E72" i="160" s="1"/>
  <c r="E83" i="160" s="1"/>
  <c r="H59" i="120"/>
  <c r="H63" i="120" s="1"/>
  <c r="H65" i="120" s="1"/>
  <c r="H67" i="120" s="1"/>
  <c r="H70" i="120" s="1"/>
  <c r="H72" i="120" s="1"/>
  <c r="H83" i="120" s="1"/>
  <c r="J59" i="99"/>
  <c r="J63" i="99" s="1"/>
  <c r="J65" i="99" s="1"/>
  <c r="J67" i="99" s="1"/>
  <c r="J69" i="99" s="1"/>
  <c r="J68" i="99" s="1"/>
  <c r="J70" i="99" s="1"/>
  <c r="J72" i="99" s="1"/>
  <c r="J83" i="99" s="1"/>
  <c r="J101" i="99" s="1"/>
  <c r="J106" i="19" s="1"/>
  <c r="J741" i="19" s="1"/>
  <c r="G59" i="127"/>
  <c r="G63" i="127" s="1"/>
  <c r="G65" i="127" s="1"/>
  <c r="G67" i="127" s="1"/>
  <c r="G69" i="127" s="1"/>
  <c r="G68" i="127" s="1"/>
  <c r="G70" i="127" s="1"/>
  <c r="G72" i="127" s="1"/>
  <c r="G83" i="127" s="1"/>
  <c r="G101" i="127" s="1"/>
  <c r="J333" i="19" s="1"/>
  <c r="J968" i="19" s="1"/>
  <c r="H59" i="125"/>
  <c r="H63" i="125" s="1"/>
  <c r="H65" i="125" s="1"/>
  <c r="H67" i="125" s="1"/>
  <c r="H69" i="125" s="1"/>
  <c r="H68" i="125" s="1"/>
  <c r="H70" i="125" s="1"/>
  <c r="H72" i="125" s="1"/>
  <c r="H83" i="125" s="1"/>
  <c r="H101" i="125" s="1"/>
  <c r="J316" i="19" s="1"/>
  <c r="J951" i="19" s="1"/>
  <c r="H59" i="123"/>
  <c r="H63" i="123" s="1"/>
  <c r="H65" i="123" s="1"/>
  <c r="H67" i="123" s="1"/>
  <c r="H69" i="123" s="1"/>
  <c r="H68" i="123" s="1"/>
  <c r="H70" i="123" s="1"/>
  <c r="H72" i="123" s="1"/>
  <c r="H83" i="123" s="1"/>
  <c r="H101" i="123" s="1"/>
  <c r="J59" i="97"/>
  <c r="J63" i="97" s="1"/>
  <c r="J65" i="97" s="1"/>
  <c r="J67" i="97" s="1"/>
  <c r="J69" i="97" s="1"/>
  <c r="J68" i="97" s="1"/>
  <c r="J70" i="97" s="1"/>
  <c r="J72" i="97" s="1"/>
  <c r="J83" i="97" s="1"/>
  <c r="J101" i="97" s="1"/>
  <c r="J90" i="19" s="1"/>
  <c r="J725" i="19" s="1"/>
  <c r="H59" i="118"/>
  <c r="H63" i="118" s="1"/>
  <c r="H65" i="118" s="1"/>
  <c r="H67" i="118" s="1"/>
  <c r="H69" i="118" s="1"/>
  <c r="H68" i="118" s="1"/>
  <c r="H70" i="118" s="1"/>
  <c r="H72" i="118" s="1"/>
  <c r="H83" i="118" s="1"/>
  <c r="E59" i="157"/>
  <c r="E63" i="157" s="1"/>
  <c r="E65" i="157" s="1"/>
  <c r="E67" i="157" s="1"/>
  <c r="E70" i="157" s="1"/>
  <c r="E72" i="157" s="1"/>
  <c r="E83" i="157" s="1"/>
  <c r="I59" i="107"/>
  <c r="I63" i="107" s="1"/>
  <c r="I65" i="107" s="1"/>
  <c r="I67" i="107" s="1"/>
  <c r="I70" i="107" s="1"/>
  <c r="I72" i="107" s="1"/>
  <c r="I83" i="107" s="1"/>
  <c r="E59" i="162"/>
  <c r="E63" i="162" s="1"/>
  <c r="E65" i="162" s="1"/>
  <c r="E67" i="162" s="1"/>
  <c r="E69" i="162" s="1"/>
  <c r="E68" i="162" s="1"/>
  <c r="E70" i="162" s="1"/>
  <c r="E72" i="162" s="1"/>
  <c r="E83" i="162" s="1"/>
  <c r="G59" i="128"/>
  <c r="G63" i="128" s="1"/>
  <c r="G65" i="128" s="1"/>
  <c r="G67" i="128" s="1"/>
  <c r="G69" i="128" s="1"/>
  <c r="G68" i="128" s="1"/>
  <c r="G70" i="128" s="1"/>
  <c r="G72" i="128" s="1"/>
  <c r="G83" i="128" s="1"/>
  <c r="F59" i="142"/>
  <c r="F63" i="142" s="1"/>
  <c r="F65" i="142" s="1"/>
  <c r="F67" i="142" s="1"/>
  <c r="F69" i="142" s="1"/>
  <c r="F68" i="142" s="1"/>
  <c r="F70" i="142" s="1"/>
  <c r="F72" i="142" s="1"/>
  <c r="F83" i="142" s="1"/>
  <c r="F101" i="142" s="1"/>
  <c r="J446" i="19" s="1"/>
  <c r="J1081" i="19" s="1"/>
  <c r="J59" i="102"/>
  <c r="J63" i="102" s="1"/>
  <c r="J65" i="102" s="1"/>
  <c r="J67" i="102" s="1"/>
  <c r="J69" i="102" s="1"/>
  <c r="J68" i="102" s="1"/>
  <c r="J70" i="102" s="1"/>
  <c r="J72" i="102" s="1"/>
  <c r="J83" i="102" s="1"/>
  <c r="I59" i="109"/>
  <c r="I63" i="109" s="1"/>
  <c r="I65" i="109" s="1"/>
  <c r="I67" i="109" s="1"/>
  <c r="I69" i="109" s="1"/>
  <c r="I68" i="109" s="1"/>
  <c r="I70" i="109" s="1"/>
  <c r="I72" i="109" s="1"/>
  <c r="I83" i="109" s="1"/>
  <c r="I59" i="114"/>
  <c r="I63" i="114" s="1"/>
  <c r="I65" i="114" s="1"/>
  <c r="I67" i="114" s="1"/>
  <c r="I69" i="114" s="1"/>
  <c r="I68" i="114" s="1"/>
  <c r="I70" i="114" s="1"/>
  <c r="I72" i="114" s="1"/>
  <c r="I83" i="114" s="1"/>
  <c r="I101" i="114" s="1"/>
  <c r="J171" i="19" s="1"/>
  <c r="J806" i="19" s="1"/>
  <c r="J59" i="92"/>
  <c r="J63" i="92" s="1"/>
  <c r="J65" i="92" s="1"/>
  <c r="J67" i="92" s="1"/>
  <c r="J69" i="92" s="1"/>
  <c r="J68" i="92" s="1"/>
  <c r="J70" i="92" s="1"/>
  <c r="J72" i="92" s="1"/>
  <c r="J83" i="92" s="1"/>
  <c r="I59" i="103"/>
  <c r="I63" i="103" s="1"/>
  <c r="I65" i="103" s="1"/>
  <c r="I67" i="103" s="1"/>
  <c r="I69" i="103" s="1"/>
  <c r="I68" i="103" s="1"/>
  <c r="I70" i="103" s="1"/>
  <c r="I72" i="103" s="1"/>
  <c r="I83" i="103" s="1"/>
  <c r="I101" i="103" s="1"/>
  <c r="J139" i="19" s="1"/>
  <c r="J774" i="19" s="1"/>
  <c r="G59" i="135"/>
  <c r="G63" i="135" s="1"/>
  <c r="G65" i="135" s="1"/>
  <c r="G67" i="135" s="1"/>
  <c r="G69" i="135" s="1"/>
  <c r="G68" i="135" s="1"/>
  <c r="G70" i="135" s="1"/>
  <c r="G72" i="135" s="1"/>
  <c r="G83" i="135" s="1"/>
  <c r="G101" i="135" s="1"/>
  <c r="J397" i="19" s="1"/>
  <c r="J1032" i="19" s="1"/>
  <c r="F59" i="144"/>
  <c r="F63" i="144" s="1"/>
  <c r="F65" i="144" s="1"/>
  <c r="F67" i="144" s="1"/>
  <c r="F69" i="144" s="1"/>
  <c r="F68" i="144" s="1"/>
  <c r="F70" i="144" s="1"/>
  <c r="F72" i="144" s="1"/>
  <c r="F83" i="144" s="1"/>
  <c r="F101" i="144" s="1"/>
  <c r="J462" i="19" s="1"/>
  <c r="J1097" i="19" s="1"/>
  <c r="H59" i="115"/>
  <c r="H63" i="115" s="1"/>
  <c r="H65" i="115" s="1"/>
  <c r="H67" i="115" s="1"/>
  <c r="H69" i="115" s="1"/>
  <c r="H68" i="115" s="1"/>
  <c r="H70" i="115" s="1"/>
  <c r="H72" i="115" s="1"/>
  <c r="H83" i="115" s="1"/>
  <c r="H101" i="115" s="1"/>
  <c r="J300" i="19" s="1"/>
  <c r="J935" i="19" s="1"/>
  <c r="I59" i="104"/>
  <c r="I63" i="104" s="1"/>
  <c r="I65" i="104" s="1"/>
  <c r="I67" i="104" s="1"/>
  <c r="I69" i="104" s="1"/>
  <c r="I68" i="104" s="1"/>
  <c r="I70" i="104" s="1"/>
  <c r="I72" i="104" s="1"/>
  <c r="I83" i="104" s="1"/>
  <c r="I101" i="104" s="1"/>
  <c r="J155" i="19" s="1"/>
  <c r="J790" i="19" s="1"/>
  <c r="G59" i="133"/>
  <c r="G63" i="133" s="1"/>
  <c r="G65" i="133" s="1"/>
  <c r="G67" i="133" s="1"/>
  <c r="G69" i="133" s="1"/>
  <c r="G68" i="133" s="1"/>
  <c r="G70" i="133" s="1"/>
  <c r="G72" i="133" s="1"/>
  <c r="G83" i="133" s="1"/>
  <c r="G101" i="133" s="1"/>
  <c r="J381" i="19" s="1"/>
  <c r="J1016" i="19" s="1"/>
  <c r="F59" i="148"/>
  <c r="F63" i="148" s="1"/>
  <c r="F65" i="148" s="1"/>
  <c r="F67" i="148" s="1"/>
  <c r="F69" i="148" s="1"/>
  <c r="F68" i="148" s="1"/>
  <c r="F70" i="148" s="1"/>
  <c r="F72" i="148" s="1"/>
  <c r="F83" i="148" s="1"/>
  <c r="F101" i="148" s="1"/>
  <c r="J494" i="19" s="1"/>
  <c r="J1129" i="19" s="1"/>
  <c r="J59" i="96"/>
  <c r="J63" i="96" s="1"/>
  <c r="J65" i="96" s="1"/>
  <c r="J67" i="96" s="1"/>
  <c r="J70" i="96" s="1"/>
  <c r="J72" i="96" s="1"/>
  <c r="J83" i="96" s="1"/>
  <c r="G59" i="131"/>
  <c r="G63" i="131" s="1"/>
  <c r="G65" i="131" s="1"/>
  <c r="G67" i="131" s="1"/>
  <c r="G69" i="131" s="1"/>
  <c r="G68" i="131" s="1"/>
  <c r="G70" i="131" s="1"/>
  <c r="G72" i="131" s="1"/>
  <c r="G83" i="131" s="1"/>
  <c r="G101" i="131" s="1"/>
  <c r="J365" i="19" s="1"/>
  <c r="J1000" i="19" s="1"/>
  <c r="E59" i="153"/>
  <c r="E63" i="153" s="1"/>
  <c r="E65" i="153" s="1"/>
  <c r="E67" i="153" s="1"/>
  <c r="E69" i="153" s="1"/>
  <c r="E68" i="153" s="1"/>
  <c r="E70" i="153" s="1"/>
  <c r="E72" i="153" s="1"/>
  <c r="E83" i="153" s="1"/>
  <c r="J59" i="89"/>
  <c r="J63" i="89" s="1"/>
  <c r="E59" i="156"/>
  <c r="E63" i="156" s="1"/>
  <c r="E65" i="156" s="1"/>
  <c r="E67" i="156" s="1"/>
  <c r="E69" i="156" s="1"/>
  <c r="E68" i="156" s="1"/>
  <c r="E70" i="156" s="1"/>
  <c r="E72" i="156" s="1"/>
  <c r="E83" i="156" s="1"/>
  <c r="I59" i="105"/>
  <c r="I63" i="105" s="1"/>
  <c r="I65" i="105" s="1"/>
  <c r="I67" i="105" s="1"/>
  <c r="I69" i="105" s="1"/>
  <c r="I68" i="105" s="1"/>
  <c r="I70" i="105" s="1"/>
  <c r="I72" i="105" s="1"/>
  <c r="I83" i="105" s="1"/>
  <c r="I101" i="105" s="1"/>
  <c r="J187" i="19" s="1"/>
  <c r="J822" i="19" s="1"/>
  <c r="I59" i="106"/>
  <c r="I63" i="106" s="1"/>
  <c r="I65" i="106" s="1"/>
  <c r="I67" i="106" s="1"/>
  <c r="I69" i="106" s="1"/>
  <c r="I68" i="106" s="1"/>
  <c r="I70" i="106" s="1"/>
  <c r="I72" i="106" s="1"/>
  <c r="I83" i="106" s="1"/>
  <c r="I101" i="106" s="1"/>
  <c r="J203" i="19" s="1"/>
  <c r="J838" i="19" s="1"/>
  <c r="F59" i="146"/>
  <c r="F63" i="146" s="1"/>
  <c r="F65" i="146" s="1"/>
  <c r="F67" i="146" s="1"/>
  <c r="F69" i="146" s="1"/>
  <c r="F68" i="146" s="1"/>
  <c r="F70" i="146" s="1"/>
  <c r="F72" i="146" s="1"/>
  <c r="F83" i="146" s="1"/>
  <c r="F101" i="146" s="1"/>
  <c r="J478" i="19" s="1"/>
  <c r="J1113" i="19" s="1"/>
  <c r="F59" i="150"/>
  <c r="F63" i="150" s="1"/>
  <c r="F65" i="150" s="1"/>
  <c r="F67" i="150" s="1"/>
  <c r="F69" i="150" s="1"/>
  <c r="F68" i="150" s="1"/>
  <c r="F70" i="150" s="1"/>
  <c r="F72" i="150" s="1"/>
  <c r="F83" i="150" s="1"/>
  <c r="F101" i="150" s="1"/>
  <c r="J510" i="19" s="1"/>
  <c r="J1145" i="19" s="1"/>
  <c r="E59" i="161"/>
  <c r="E63" i="161" s="1"/>
  <c r="E65" i="161" s="1"/>
  <c r="E67" i="161" s="1"/>
  <c r="E70" i="161" s="1"/>
  <c r="E72" i="161" s="1"/>
  <c r="E83" i="161" s="1"/>
  <c r="H59" i="116"/>
  <c r="H63" i="116" s="1"/>
  <c r="H65" i="116" s="1"/>
  <c r="H67" i="116" s="1"/>
  <c r="H69" i="116" s="1"/>
  <c r="H68" i="116" s="1"/>
  <c r="H70" i="116" s="1"/>
  <c r="H72" i="116" s="1"/>
  <c r="H83" i="116" s="1"/>
  <c r="H59" i="122"/>
  <c r="H63" i="122" s="1"/>
  <c r="H65" i="122" s="1"/>
  <c r="H67" i="122" s="1"/>
  <c r="H70" i="122" s="1"/>
  <c r="H72" i="122" s="1"/>
  <c r="H83" i="122" s="1"/>
  <c r="J59" i="105"/>
  <c r="J63" i="105" s="1"/>
  <c r="J65" i="105" s="1"/>
  <c r="J67" i="105" s="1"/>
  <c r="J69" i="105" s="1"/>
  <c r="J68" i="105" s="1"/>
  <c r="J70" i="105" s="1"/>
  <c r="J72" i="105" s="1"/>
  <c r="J83" i="105" s="1"/>
  <c r="J101" i="105" s="1"/>
  <c r="K187" i="19" s="1"/>
  <c r="K822" i="19" s="1"/>
  <c r="J59" i="112"/>
  <c r="J63" i="112" s="1"/>
  <c r="J65" i="112" s="1"/>
  <c r="J67" i="112" s="1"/>
  <c r="J69" i="112" s="1"/>
  <c r="J68" i="112" s="1"/>
  <c r="J70" i="112" s="1"/>
  <c r="J72" i="112" s="1"/>
  <c r="J83" i="112" s="1"/>
  <c r="G59" i="147"/>
  <c r="G63" i="147" s="1"/>
  <c r="G65" i="147" s="1"/>
  <c r="G67" i="147" s="1"/>
  <c r="G70" i="147" s="1"/>
  <c r="G72" i="147" s="1"/>
  <c r="G83" i="147" s="1"/>
  <c r="K59" i="102"/>
  <c r="K63" i="102" s="1"/>
  <c r="K65" i="102" s="1"/>
  <c r="K67" i="102" s="1"/>
  <c r="K69" i="102" s="1"/>
  <c r="K68" i="102" s="1"/>
  <c r="K70" i="102" s="1"/>
  <c r="K72" i="102" s="1"/>
  <c r="K83" i="102" s="1"/>
  <c r="H59" i="134"/>
  <c r="H63" i="134" s="1"/>
  <c r="H65" i="134" s="1"/>
  <c r="H67" i="134" s="1"/>
  <c r="H70" i="134" s="1"/>
  <c r="H72" i="134" s="1"/>
  <c r="H83" i="134" s="1"/>
  <c r="G59" i="140"/>
  <c r="G63" i="140" s="1"/>
  <c r="G65" i="140" s="1"/>
  <c r="G67" i="140" s="1"/>
  <c r="G69" i="140" s="1"/>
  <c r="G68" i="140" s="1"/>
  <c r="G70" i="140" s="1"/>
  <c r="G72" i="140" s="1"/>
  <c r="G83" i="140" s="1"/>
  <c r="G101" i="140" s="1"/>
  <c r="K430" i="19" s="1"/>
  <c r="K1065" i="19" s="1"/>
  <c r="K59" i="100"/>
  <c r="K63" i="100" s="1"/>
  <c r="K65" i="100" s="1"/>
  <c r="K67" i="100" s="1"/>
  <c r="K70" i="100" s="1"/>
  <c r="K72" i="100" s="1"/>
  <c r="K83" i="100" s="1"/>
  <c r="G59" i="141"/>
  <c r="G63" i="141" s="1"/>
  <c r="G65" i="141" s="1"/>
  <c r="G67" i="141" s="1"/>
  <c r="G69" i="141" s="1"/>
  <c r="G68" i="141" s="1"/>
  <c r="G70" i="141" s="1"/>
  <c r="G72" i="141" s="1"/>
  <c r="G83" i="141" s="1"/>
  <c r="K59" i="95"/>
  <c r="K63" i="95" s="1"/>
  <c r="K65" i="95" s="1"/>
  <c r="K67" i="95" s="1"/>
  <c r="K69" i="95" s="1"/>
  <c r="K68" i="95" s="1"/>
  <c r="K70" i="95" s="1"/>
  <c r="K72" i="95" s="1"/>
  <c r="K83" i="95" s="1"/>
  <c r="K101" i="95" s="1"/>
  <c r="K74" i="19" s="1"/>
  <c r="K709" i="19" s="1"/>
  <c r="F59" i="157"/>
  <c r="F63" i="157" s="1"/>
  <c r="F65" i="157" s="1"/>
  <c r="F67" i="157" s="1"/>
  <c r="F70" i="157" s="1"/>
  <c r="F72" i="157" s="1"/>
  <c r="F83" i="157" s="1"/>
  <c r="I59" i="118"/>
  <c r="I63" i="118" s="1"/>
  <c r="I65" i="118" s="1"/>
  <c r="I67" i="118" s="1"/>
  <c r="I69" i="118" s="1"/>
  <c r="I68" i="118" s="1"/>
  <c r="I70" i="118" s="1"/>
  <c r="I72" i="118" s="1"/>
  <c r="I83" i="118" s="1"/>
  <c r="G59" i="146"/>
  <c r="G63" i="146" s="1"/>
  <c r="G65" i="146" s="1"/>
  <c r="G67" i="146" s="1"/>
  <c r="G69" i="146" s="1"/>
  <c r="G68" i="146" s="1"/>
  <c r="G70" i="146" s="1"/>
  <c r="G72" i="146" s="1"/>
  <c r="G83" i="146" s="1"/>
  <c r="G101" i="146" s="1"/>
  <c r="K478" i="19" s="1"/>
  <c r="K1113" i="19" s="1"/>
  <c r="H59" i="127"/>
  <c r="H63" i="127" s="1"/>
  <c r="H65" i="127" s="1"/>
  <c r="H67" i="127" s="1"/>
  <c r="H69" i="127" s="1"/>
  <c r="H68" i="127" s="1"/>
  <c r="H70" i="127" s="1"/>
  <c r="H72" i="127" s="1"/>
  <c r="H83" i="127" s="1"/>
  <c r="H101" i="127" s="1"/>
  <c r="K333" i="19" s="1"/>
  <c r="K968" i="19" s="1"/>
  <c r="J59" i="107"/>
  <c r="J63" i="107" s="1"/>
  <c r="J65" i="107" s="1"/>
  <c r="J67" i="107" s="1"/>
  <c r="J70" i="107" s="1"/>
  <c r="J72" i="107" s="1"/>
  <c r="J83" i="107" s="1"/>
  <c r="K59" i="93"/>
  <c r="K63" i="93" s="1"/>
  <c r="K65" i="93" s="1"/>
  <c r="K67" i="93" s="1"/>
  <c r="K69" i="93" s="1"/>
  <c r="K68" i="93" s="1"/>
  <c r="K70" i="93" s="1"/>
  <c r="K72" i="93" s="1"/>
  <c r="K83" i="93" s="1"/>
  <c r="K101" i="93" s="1"/>
  <c r="K58" i="19" s="1"/>
  <c r="K693" i="19" s="1"/>
  <c r="H59" i="128"/>
  <c r="H63" i="128" s="1"/>
  <c r="H65" i="128" s="1"/>
  <c r="H67" i="128" s="1"/>
  <c r="H69" i="128" s="1"/>
  <c r="H68" i="128" s="1"/>
  <c r="H70" i="128" s="1"/>
  <c r="H72" i="128" s="1"/>
  <c r="H83" i="128" s="1"/>
  <c r="F59" i="153"/>
  <c r="F63" i="153" s="1"/>
  <c r="F65" i="153" s="1"/>
  <c r="F67" i="153" s="1"/>
  <c r="F69" i="153" s="1"/>
  <c r="F68" i="153" s="1"/>
  <c r="F70" i="153" s="1"/>
  <c r="F72" i="153" s="1"/>
  <c r="F83" i="153" s="1"/>
  <c r="I59" i="116"/>
  <c r="I63" i="116" s="1"/>
  <c r="I65" i="116" s="1"/>
  <c r="I67" i="116" s="1"/>
  <c r="I69" i="116" s="1"/>
  <c r="I68" i="116" s="1"/>
  <c r="I70" i="116" s="1"/>
  <c r="I72" i="116" s="1"/>
  <c r="I83" i="116" s="1"/>
  <c r="J59" i="111"/>
  <c r="J63" i="111" s="1"/>
  <c r="J65" i="111" s="1"/>
  <c r="J67" i="111" s="1"/>
  <c r="J70" i="111" s="1"/>
  <c r="J72" i="111" s="1"/>
  <c r="J83" i="111" s="1"/>
  <c r="I59" i="126"/>
  <c r="I63" i="126" s="1"/>
  <c r="I65" i="126" s="1"/>
  <c r="I67" i="126" s="1"/>
  <c r="I69" i="126" s="1"/>
  <c r="I68" i="126" s="1"/>
  <c r="I70" i="126" s="1"/>
  <c r="I72" i="126" s="1"/>
  <c r="I83" i="126" s="1"/>
  <c r="K59" i="99"/>
  <c r="K63" i="99" s="1"/>
  <c r="K65" i="99" s="1"/>
  <c r="K67" i="99" s="1"/>
  <c r="K69" i="99" s="1"/>
  <c r="K68" i="99" s="1"/>
  <c r="K70" i="99" s="1"/>
  <c r="K72" i="99" s="1"/>
  <c r="K83" i="99" s="1"/>
  <c r="K101" i="99" s="1"/>
  <c r="K106" i="19" s="1"/>
  <c r="K741" i="19" s="1"/>
  <c r="H59" i="131"/>
  <c r="H63" i="131" s="1"/>
  <c r="H65" i="131" s="1"/>
  <c r="H67" i="131" s="1"/>
  <c r="H69" i="131" s="1"/>
  <c r="H68" i="131" s="1"/>
  <c r="H70" i="131" s="1"/>
  <c r="H72" i="131" s="1"/>
  <c r="H83" i="131" s="1"/>
  <c r="H101" i="131" s="1"/>
  <c r="K365" i="19" s="1"/>
  <c r="K1000" i="19" s="1"/>
  <c r="I59" i="125"/>
  <c r="I63" i="125" s="1"/>
  <c r="I65" i="125" s="1"/>
  <c r="I67" i="125" s="1"/>
  <c r="I69" i="125" s="1"/>
  <c r="I68" i="125" s="1"/>
  <c r="I70" i="125" s="1"/>
  <c r="I72" i="125" s="1"/>
  <c r="I83" i="125" s="1"/>
  <c r="I101" i="125" s="1"/>
  <c r="K316" i="19" s="1"/>
  <c r="K951" i="19" s="1"/>
  <c r="F59" i="161"/>
  <c r="F63" i="161" s="1"/>
  <c r="F65" i="161" s="1"/>
  <c r="F67" i="161" s="1"/>
  <c r="F70" i="161" s="1"/>
  <c r="F72" i="161" s="1"/>
  <c r="F83" i="161" s="1"/>
  <c r="J59" i="109"/>
  <c r="J63" i="109" s="1"/>
  <c r="J65" i="109" s="1"/>
  <c r="J67" i="109" s="1"/>
  <c r="J69" i="109" s="1"/>
  <c r="J68" i="109" s="1"/>
  <c r="J70" i="109" s="1"/>
  <c r="J72" i="109" s="1"/>
  <c r="J83" i="109" s="1"/>
  <c r="G59" i="142"/>
  <c r="G63" i="142" s="1"/>
  <c r="G65" i="142" s="1"/>
  <c r="G67" i="142" s="1"/>
  <c r="G69" i="142" s="1"/>
  <c r="G68" i="142" s="1"/>
  <c r="G70" i="142" s="1"/>
  <c r="G72" i="142" s="1"/>
  <c r="G83" i="142" s="1"/>
  <c r="G101" i="142" s="1"/>
  <c r="K446" i="19" s="1"/>
  <c r="K1081" i="19" s="1"/>
  <c r="G59" i="145"/>
  <c r="G63" i="145" s="1"/>
  <c r="G65" i="145" s="1"/>
  <c r="G67" i="145" s="1"/>
  <c r="G70" i="145" s="1"/>
  <c r="G72" i="145" s="1"/>
  <c r="G83" i="145" s="1"/>
  <c r="G59" i="148"/>
  <c r="G63" i="148" s="1"/>
  <c r="G65" i="148" s="1"/>
  <c r="G67" i="148" s="1"/>
  <c r="G69" i="148" s="1"/>
  <c r="G68" i="148" s="1"/>
  <c r="G70" i="148" s="1"/>
  <c r="G72" i="148" s="1"/>
  <c r="G83" i="148" s="1"/>
  <c r="G101" i="148" s="1"/>
  <c r="K494" i="19" s="1"/>
  <c r="K1129" i="19" s="1"/>
  <c r="H59" i="133"/>
  <c r="H63" i="133" s="1"/>
  <c r="H65" i="133" s="1"/>
  <c r="H67" i="133" s="1"/>
  <c r="H69" i="133" s="1"/>
  <c r="H68" i="133" s="1"/>
  <c r="H70" i="133" s="1"/>
  <c r="H72" i="133" s="1"/>
  <c r="H83" i="133" s="1"/>
  <c r="H101" i="133" s="1"/>
  <c r="K381" i="19" s="1"/>
  <c r="K1016" i="19" s="1"/>
  <c r="F59" i="154"/>
  <c r="F63" i="154" s="1"/>
  <c r="F65" i="154" s="1"/>
  <c r="F67" i="154" s="1"/>
  <c r="F69" i="154" s="1"/>
  <c r="F68" i="154" s="1"/>
  <c r="F70" i="154" s="1"/>
  <c r="F72" i="154" s="1"/>
  <c r="F83" i="154" s="1"/>
  <c r="F101" i="154" s="1"/>
  <c r="K543" i="19" s="1"/>
  <c r="K1178" i="19" s="1"/>
  <c r="I59" i="119"/>
  <c r="I63" i="119" s="1"/>
  <c r="I65" i="119" s="1"/>
  <c r="I67" i="119" s="1"/>
  <c r="I69" i="119" s="1"/>
  <c r="I68" i="119" s="1"/>
  <c r="I70" i="119" s="1"/>
  <c r="I72" i="119" s="1"/>
  <c r="I83" i="119" s="1"/>
  <c r="I101" i="119" s="1"/>
  <c r="G59" i="149"/>
  <c r="G63" i="149" s="1"/>
  <c r="G65" i="149" s="1"/>
  <c r="G67" i="149" s="1"/>
  <c r="G70" i="149" s="1"/>
  <c r="G72" i="149" s="1"/>
  <c r="G83" i="149" s="1"/>
  <c r="F59" i="162"/>
  <c r="F63" i="162" s="1"/>
  <c r="F65" i="162" s="1"/>
  <c r="F67" i="162" s="1"/>
  <c r="F69" i="162" s="1"/>
  <c r="F68" i="162" s="1"/>
  <c r="F70" i="162" s="1"/>
  <c r="F72" i="162" s="1"/>
  <c r="F83" i="162" s="1"/>
  <c r="F101" i="162" s="1"/>
  <c r="K607" i="19" s="1"/>
  <c r="K1242" i="19" s="1"/>
  <c r="H59" i="138"/>
  <c r="H63" i="138" s="1"/>
  <c r="H65" i="138" s="1"/>
  <c r="H67" i="138" s="1"/>
  <c r="H69" i="138" s="1"/>
  <c r="H68" i="138" s="1"/>
  <c r="H70" i="138" s="1"/>
  <c r="H72" i="138" s="1"/>
  <c r="H83" i="138" s="1"/>
  <c r="H101" i="138" s="1"/>
  <c r="K413" i="19" s="1"/>
  <c r="K1048" i="19" s="1"/>
  <c r="I59" i="120"/>
  <c r="I63" i="120" s="1"/>
  <c r="I65" i="120" s="1"/>
  <c r="I67" i="120" s="1"/>
  <c r="I70" i="120" s="1"/>
  <c r="I72" i="120" s="1"/>
  <c r="I83" i="120" s="1"/>
  <c r="K59" i="98"/>
  <c r="K63" i="98" s="1"/>
  <c r="K65" i="98" s="1"/>
  <c r="K67" i="98" s="1"/>
  <c r="K70" i="98" s="1"/>
  <c r="K72" i="98" s="1"/>
  <c r="K83" i="98" s="1"/>
  <c r="H59" i="129"/>
  <c r="H63" i="129" s="1"/>
  <c r="H65" i="129" s="1"/>
  <c r="H67" i="129" s="1"/>
  <c r="H69" i="129" s="1"/>
  <c r="H68" i="129" s="1"/>
  <c r="H70" i="129" s="1"/>
  <c r="H72" i="129" s="1"/>
  <c r="H83" i="129" s="1"/>
  <c r="H101" i="129" s="1"/>
  <c r="K349" i="19" s="1"/>
  <c r="K984" i="19" s="1"/>
  <c r="H59" i="136"/>
  <c r="H63" i="136" s="1"/>
  <c r="H65" i="136" s="1"/>
  <c r="H67" i="136" s="1"/>
  <c r="H70" i="136" s="1"/>
  <c r="H72" i="136" s="1"/>
  <c r="H83" i="136" s="1"/>
  <c r="I59" i="123"/>
  <c r="I63" i="123" s="1"/>
  <c r="I65" i="123" s="1"/>
  <c r="I67" i="123" s="1"/>
  <c r="I69" i="123" s="1"/>
  <c r="I68" i="123" s="1"/>
  <c r="I70" i="123" s="1"/>
  <c r="I72" i="123" s="1"/>
  <c r="I83" i="123" s="1"/>
  <c r="I101" i="123" s="1"/>
  <c r="G59" i="150"/>
  <c r="G63" i="150" s="1"/>
  <c r="G65" i="150" s="1"/>
  <c r="G67" i="150" s="1"/>
  <c r="G69" i="150" s="1"/>
  <c r="G68" i="150" s="1"/>
  <c r="G70" i="150" s="1"/>
  <c r="G72" i="150" s="1"/>
  <c r="G83" i="150" s="1"/>
  <c r="G101" i="150" s="1"/>
  <c r="K510" i="19" s="1"/>
  <c r="K1145" i="19" s="1"/>
  <c r="I59" i="121"/>
  <c r="I63" i="121" s="1"/>
  <c r="I65" i="121" s="1"/>
  <c r="I67" i="121" s="1"/>
  <c r="I69" i="121" s="1"/>
  <c r="I68" i="121" s="1"/>
  <c r="I70" i="121" s="1"/>
  <c r="I72" i="121" s="1"/>
  <c r="I83" i="121" s="1"/>
  <c r="I101" i="121" s="1"/>
  <c r="F59" i="159"/>
  <c r="F63" i="159" s="1"/>
  <c r="F65" i="159" s="1"/>
  <c r="F67" i="159" s="1"/>
  <c r="F70" i="159" s="1"/>
  <c r="F72" i="159" s="1"/>
  <c r="F83" i="159" s="1"/>
  <c r="I59" i="117"/>
  <c r="I63" i="117" s="1"/>
  <c r="I65" i="117" s="1"/>
  <c r="I67" i="117" s="1"/>
  <c r="I69" i="117" s="1"/>
  <c r="I68" i="117" s="1"/>
  <c r="I70" i="117" s="1"/>
  <c r="I72" i="117" s="1"/>
  <c r="I83" i="117" s="1"/>
  <c r="I101" i="117" s="1"/>
  <c r="K59" i="101"/>
  <c r="K63" i="101" s="1"/>
  <c r="K65" i="101" s="1"/>
  <c r="K67" i="101" s="1"/>
  <c r="K69" i="101" s="1"/>
  <c r="K68" i="101" s="1"/>
  <c r="K70" i="101" s="1"/>
  <c r="K72" i="101" s="1"/>
  <c r="K83" i="101" s="1"/>
  <c r="K101" i="101" s="1"/>
  <c r="K122" i="19" s="1"/>
  <c r="K757" i="19" s="1"/>
  <c r="J59" i="114"/>
  <c r="J63" i="114" s="1"/>
  <c r="J65" i="114" s="1"/>
  <c r="J67" i="114" s="1"/>
  <c r="J69" i="114" s="1"/>
  <c r="J68" i="114" s="1"/>
  <c r="J70" i="114" s="1"/>
  <c r="J72" i="114" s="1"/>
  <c r="J83" i="114" s="1"/>
  <c r="J101" i="114" s="1"/>
  <c r="K171" i="19" s="1"/>
  <c r="K806" i="19" s="1"/>
  <c r="H59" i="132"/>
  <c r="H63" i="132" s="1"/>
  <c r="H65" i="132" s="1"/>
  <c r="H67" i="132" s="1"/>
  <c r="H70" i="132" s="1"/>
  <c r="H72" i="132" s="1"/>
  <c r="H83" i="132" s="1"/>
  <c r="I59" i="124"/>
  <c r="I63" i="124" s="1"/>
  <c r="I65" i="124" s="1"/>
  <c r="I67" i="124" s="1"/>
  <c r="I70" i="124" s="1"/>
  <c r="I72" i="124" s="1"/>
  <c r="I83" i="124" s="1"/>
  <c r="K59" i="94"/>
  <c r="K63" i="94" s="1"/>
  <c r="K65" i="94" s="1"/>
  <c r="K67" i="94" s="1"/>
  <c r="K69" i="94" s="1"/>
  <c r="K68" i="94" s="1"/>
  <c r="K70" i="94" s="1"/>
  <c r="K72" i="94" s="1"/>
  <c r="K83" i="94" s="1"/>
  <c r="F59" i="155"/>
  <c r="F63" i="155" s="1"/>
  <c r="F65" i="155" s="1"/>
  <c r="F67" i="155" s="1"/>
  <c r="F69" i="155" s="1"/>
  <c r="F68" i="155" s="1"/>
  <c r="F70" i="155" s="1"/>
  <c r="F72" i="155" s="1"/>
  <c r="F83" i="155" s="1"/>
  <c r="F59" i="160"/>
  <c r="F63" i="160" s="1"/>
  <c r="F65" i="160" s="1"/>
  <c r="F67" i="160" s="1"/>
  <c r="F69" i="160" s="1"/>
  <c r="F68" i="160" s="1"/>
  <c r="F70" i="160" s="1"/>
  <c r="F72" i="160" s="1"/>
  <c r="F83" i="160" s="1"/>
  <c r="F101" i="160" s="1"/>
  <c r="K591" i="19" s="1"/>
  <c r="K1226" i="19" s="1"/>
  <c r="G59" i="144"/>
  <c r="G63" i="144" s="1"/>
  <c r="G65" i="144" s="1"/>
  <c r="G67" i="144" s="1"/>
  <c r="G69" i="144" s="1"/>
  <c r="G68" i="144" s="1"/>
  <c r="G70" i="144" s="1"/>
  <c r="G72" i="144" s="1"/>
  <c r="G83" i="144" s="1"/>
  <c r="G101" i="144" s="1"/>
  <c r="K462" i="19" s="1"/>
  <c r="K1097" i="19" s="1"/>
  <c r="H59" i="135"/>
  <c r="H63" i="135" s="1"/>
  <c r="H65" i="135" s="1"/>
  <c r="H67" i="135" s="1"/>
  <c r="H69" i="135" s="1"/>
  <c r="H68" i="135" s="1"/>
  <c r="H70" i="135" s="1"/>
  <c r="H72" i="135" s="1"/>
  <c r="H83" i="135" s="1"/>
  <c r="H101" i="135" s="1"/>
  <c r="K397" i="19" s="1"/>
  <c r="K1032" i="19" s="1"/>
  <c r="J59" i="104"/>
  <c r="J63" i="104" s="1"/>
  <c r="J65" i="104" s="1"/>
  <c r="J67" i="104" s="1"/>
  <c r="J69" i="104" s="1"/>
  <c r="J68" i="104" s="1"/>
  <c r="J70" i="104" s="1"/>
  <c r="J72" i="104" s="1"/>
  <c r="J83" i="104" s="1"/>
  <c r="J101" i="104" s="1"/>
  <c r="K155" i="19" s="1"/>
  <c r="K790" i="19" s="1"/>
  <c r="J59" i="106"/>
  <c r="J63" i="106" s="1"/>
  <c r="J65" i="106" s="1"/>
  <c r="J67" i="106" s="1"/>
  <c r="J69" i="106" s="1"/>
  <c r="J68" i="106" s="1"/>
  <c r="J70" i="106" s="1"/>
  <c r="J72" i="106" s="1"/>
  <c r="J83" i="106" s="1"/>
  <c r="J101" i="106" s="1"/>
  <c r="K203" i="19" s="1"/>
  <c r="K838" i="19" s="1"/>
  <c r="I59" i="122"/>
  <c r="I63" i="122" s="1"/>
  <c r="I65" i="122" s="1"/>
  <c r="I67" i="122" s="1"/>
  <c r="I70" i="122" s="1"/>
  <c r="I72" i="122" s="1"/>
  <c r="I83" i="122" s="1"/>
  <c r="J59" i="110"/>
  <c r="J63" i="110" s="1"/>
  <c r="J65" i="110" s="1"/>
  <c r="J67" i="110" s="1"/>
  <c r="J69" i="110" s="1"/>
  <c r="J68" i="110" s="1"/>
  <c r="J70" i="110" s="1"/>
  <c r="J72" i="110" s="1"/>
  <c r="J83" i="110" s="1"/>
  <c r="J59" i="103"/>
  <c r="J63" i="103" s="1"/>
  <c r="J65" i="103" s="1"/>
  <c r="J67" i="103" s="1"/>
  <c r="J69" i="103" s="1"/>
  <c r="J68" i="103" s="1"/>
  <c r="J70" i="103" s="1"/>
  <c r="J72" i="103" s="1"/>
  <c r="J83" i="103" s="1"/>
  <c r="J101" i="103" s="1"/>
  <c r="K139" i="19" s="1"/>
  <c r="K774" i="19" s="1"/>
  <c r="F59" i="158"/>
  <c r="F63" i="158" s="1"/>
  <c r="F65" i="158" s="1"/>
  <c r="F67" i="158" s="1"/>
  <c r="F69" i="158" s="1"/>
  <c r="F68" i="158" s="1"/>
  <c r="F70" i="158" s="1"/>
  <c r="F72" i="158" s="1"/>
  <c r="F83" i="158" s="1"/>
  <c r="F101" i="158" s="1"/>
  <c r="K575" i="19" s="1"/>
  <c r="K1210" i="19" s="1"/>
  <c r="H59" i="130"/>
  <c r="H63" i="130" s="1"/>
  <c r="H65" i="130" s="1"/>
  <c r="H67" i="130" s="1"/>
  <c r="H69" i="130" s="1"/>
  <c r="H68" i="130" s="1"/>
  <c r="H70" i="130" s="1"/>
  <c r="H72" i="130" s="1"/>
  <c r="H83" i="130" s="1"/>
  <c r="K59" i="96"/>
  <c r="K63" i="96" s="1"/>
  <c r="K65" i="96" s="1"/>
  <c r="K67" i="96" s="1"/>
  <c r="K70" i="96" s="1"/>
  <c r="K72" i="96" s="1"/>
  <c r="K83" i="96" s="1"/>
  <c r="K59" i="97"/>
  <c r="K63" i="97" s="1"/>
  <c r="K65" i="97" s="1"/>
  <c r="K67" i="97" s="1"/>
  <c r="K69" i="97" s="1"/>
  <c r="K68" i="97" s="1"/>
  <c r="K70" i="97" s="1"/>
  <c r="K72" i="97" s="1"/>
  <c r="K83" i="97" s="1"/>
  <c r="K101" i="97" s="1"/>
  <c r="K90" i="19" s="1"/>
  <c r="K725" i="19" s="1"/>
  <c r="F59" i="163"/>
  <c r="F63" i="163" s="1"/>
  <c r="F65" i="163" s="1"/>
  <c r="F67" i="163" s="1"/>
  <c r="F69" i="163" s="1"/>
  <c r="F68" i="163" s="1"/>
  <c r="F70" i="163" s="1"/>
  <c r="F72" i="163" s="1"/>
  <c r="F83" i="163" s="1"/>
  <c r="G59" i="143"/>
  <c r="G63" i="143" s="1"/>
  <c r="G65" i="143" s="1"/>
  <c r="G67" i="143" s="1"/>
  <c r="G69" i="143" s="1"/>
  <c r="G68" i="143" s="1"/>
  <c r="G70" i="143" s="1"/>
  <c r="G72" i="143" s="1"/>
  <c r="G83" i="143" s="1"/>
  <c r="G59" i="151"/>
  <c r="G63" i="151" s="1"/>
  <c r="G65" i="151" s="1"/>
  <c r="G67" i="151" s="1"/>
  <c r="G69" i="151" s="1"/>
  <c r="G68" i="151" s="1"/>
  <c r="G70" i="151" s="1"/>
  <c r="G72" i="151" s="1"/>
  <c r="G83" i="151" s="1"/>
  <c r="J59" i="108"/>
  <c r="J63" i="108" s="1"/>
  <c r="J65" i="108" s="1"/>
  <c r="J67" i="108" s="1"/>
  <c r="J69" i="108" s="1"/>
  <c r="J68" i="108" s="1"/>
  <c r="J70" i="108" s="1"/>
  <c r="J72" i="108" s="1"/>
  <c r="J83" i="108" s="1"/>
  <c r="J101" i="108" s="1"/>
  <c r="K219" i="19" s="1"/>
  <c r="K854" i="19" s="1"/>
  <c r="F59" i="152"/>
  <c r="F63" i="152" s="1"/>
  <c r="F65" i="152" s="1"/>
  <c r="F67" i="152" s="1"/>
  <c r="F69" i="152" s="1"/>
  <c r="F68" i="152" s="1"/>
  <c r="F70" i="152" s="1"/>
  <c r="F72" i="152" s="1"/>
  <c r="F83" i="152" s="1"/>
  <c r="F101" i="152" s="1"/>
  <c r="K527" i="19" s="1"/>
  <c r="K1162" i="19" s="1"/>
  <c r="J59" i="113"/>
  <c r="J63" i="113" s="1"/>
  <c r="J65" i="113" s="1"/>
  <c r="J67" i="113" s="1"/>
  <c r="J70" i="113" s="1"/>
  <c r="J72" i="113" s="1"/>
  <c r="J83" i="113" s="1"/>
  <c r="F59" i="156"/>
  <c r="F63" i="156" s="1"/>
  <c r="F65" i="156" s="1"/>
  <c r="F67" i="156" s="1"/>
  <c r="F69" i="156" s="1"/>
  <c r="F68" i="156" s="1"/>
  <c r="F70" i="156" s="1"/>
  <c r="F72" i="156" s="1"/>
  <c r="F83" i="156" s="1"/>
  <c r="F101" i="156" s="1"/>
  <c r="K559" i="19" s="1"/>
  <c r="K1194" i="19" s="1"/>
  <c r="K59" i="92"/>
  <c r="K63" i="92" s="1"/>
  <c r="K65" i="92" s="1"/>
  <c r="K67" i="92" s="1"/>
  <c r="K69" i="92" s="1"/>
  <c r="K68" i="92" s="1"/>
  <c r="K70" i="92" s="1"/>
  <c r="K72" i="92" s="1"/>
  <c r="K83" i="92" s="1"/>
  <c r="H59" i="139"/>
  <c r="H63" i="139" s="1"/>
  <c r="H65" i="139" s="1"/>
  <c r="H67" i="139" s="1"/>
  <c r="H69" i="139" s="1"/>
  <c r="H68" i="139" s="1"/>
  <c r="H70" i="139" s="1"/>
  <c r="H72" i="139" s="1"/>
  <c r="H83" i="139" s="1"/>
  <c r="I59" i="115"/>
  <c r="I63" i="115" s="1"/>
  <c r="I65" i="115" s="1"/>
  <c r="I67" i="115" s="1"/>
  <c r="I69" i="115" s="1"/>
  <c r="I68" i="115" s="1"/>
  <c r="I70" i="115" s="1"/>
  <c r="I72" i="115" s="1"/>
  <c r="I83" i="115" s="1"/>
  <c r="I101" i="115" s="1"/>
  <c r="K300" i="19" s="1"/>
  <c r="K935" i="19" s="1"/>
  <c r="N59" i="134"/>
  <c r="N63" i="134" s="1"/>
  <c r="N65" i="134" s="1"/>
  <c r="N67" i="134" s="1"/>
  <c r="N70" i="134" s="1"/>
  <c r="N72" i="134" s="1"/>
  <c r="N83" i="134" s="1"/>
  <c r="N105" i="134" s="1"/>
  <c r="Q393" i="19" s="1"/>
  <c r="Q1028" i="19" s="1"/>
  <c r="N59" i="128"/>
  <c r="N63" i="128" s="1"/>
  <c r="N65" i="128" s="1"/>
  <c r="N67" i="128" s="1"/>
  <c r="N69" i="128" s="1"/>
  <c r="N68" i="128" s="1"/>
  <c r="N70" i="128" s="1"/>
  <c r="N72" i="128" s="1"/>
  <c r="N83" i="128" s="1"/>
  <c r="N104" i="128" s="1"/>
  <c r="Q344" i="19" s="1"/>
  <c r="Q979" i="19" s="1"/>
  <c r="N59" i="131"/>
  <c r="N63" i="131" s="1"/>
  <c r="N65" i="131" s="1"/>
  <c r="N67" i="131" s="1"/>
  <c r="N69" i="131" s="1"/>
  <c r="N68" i="131" s="1"/>
  <c r="N70" i="131" s="1"/>
  <c r="N72" i="131" s="1"/>
  <c r="N83" i="131" s="1"/>
  <c r="N101" i="131" s="1"/>
  <c r="Q365" i="19" s="1"/>
  <c r="Q1000" i="19" s="1"/>
  <c r="M59" i="143"/>
  <c r="M63" i="143" s="1"/>
  <c r="M65" i="143" s="1"/>
  <c r="M67" i="143" s="1"/>
  <c r="M69" i="143" s="1"/>
  <c r="M68" i="143" s="1"/>
  <c r="M70" i="143" s="1"/>
  <c r="M72" i="143" s="1"/>
  <c r="M83" i="143" s="1"/>
  <c r="M103" i="143" s="1"/>
  <c r="Q456" i="19" s="1"/>
  <c r="Q1091" i="19" s="1"/>
  <c r="M59" i="151"/>
  <c r="M63" i="151" s="1"/>
  <c r="M65" i="151" s="1"/>
  <c r="M67" i="151" s="1"/>
  <c r="M69" i="151" s="1"/>
  <c r="M68" i="151" s="1"/>
  <c r="M70" i="151" s="1"/>
  <c r="M72" i="151" s="1"/>
  <c r="M83" i="151" s="1"/>
  <c r="M104" i="151" s="1"/>
  <c r="Q521" i="19" s="1"/>
  <c r="Q1156" i="19" s="1"/>
  <c r="L59" i="152"/>
  <c r="L63" i="152" s="1"/>
  <c r="L65" i="152" s="1"/>
  <c r="L67" i="152" s="1"/>
  <c r="L69" i="152" s="1"/>
  <c r="L68" i="152" s="1"/>
  <c r="L70" i="152" s="1"/>
  <c r="L72" i="152" s="1"/>
  <c r="L83" i="152" s="1"/>
  <c r="L101" i="152" s="1"/>
  <c r="Q527" i="19" s="1"/>
  <c r="Q1162" i="19" s="1"/>
  <c r="N59" i="145"/>
  <c r="N63" i="145" s="1"/>
  <c r="N65" i="145" s="1"/>
  <c r="N67" i="145" s="1"/>
  <c r="N70" i="145" s="1"/>
  <c r="N72" i="145" s="1"/>
  <c r="N83" i="145" s="1"/>
  <c r="N105" i="145" s="1"/>
  <c r="R474" i="19" s="1"/>
  <c r="R1109" i="19" s="1"/>
  <c r="N59" i="141"/>
  <c r="N63" i="141" s="1"/>
  <c r="N65" i="141" s="1"/>
  <c r="N67" i="141" s="1"/>
  <c r="N69" i="141" s="1"/>
  <c r="N68" i="141" s="1"/>
  <c r="N70" i="141" s="1"/>
  <c r="N72" i="141" s="1"/>
  <c r="N83" i="141" s="1"/>
  <c r="N106" i="141" s="1"/>
  <c r="R443" i="19" s="1"/>
  <c r="R1078" i="19" s="1"/>
  <c r="M59" i="152"/>
  <c r="M63" i="152" s="1"/>
  <c r="M65" i="152" s="1"/>
  <c r="M67" i="152" s="1"/>
  <c r="M69" i="152" s="1"/>
  <c r="M68" i="152" s="1"/>
  <c r="M70" i="152" s="1"/>
  <c r="M72" i="152" s="1"/>
  <c r="M83" i="152" s="1"/>
  <c r="M101" i="152" s="1"/>
  <c r="R527" i="19" s="1"/>
  <c r="R1162" i="19" s="1"/>
  <c r="L59" i="161"/>
  <c r="L63" i="161" s="1"/>
  <c r="L65" i="161" s="1"/>
  <c r="L67" i="161" s="1"/>
  <c r="L70" i="161" s="1"/>
  <c r="L72" i="161" s="1"/>
  <c r="L83" i="161" s="1"/>
  <c r="L106" i="161" s="1"/>
  <c r="Q604" i="19" s="1"/>
  <c r="Q1239" i="19" s="1"/>
  <c r="L59" i="153"/>
  <c r="L63" i="153" s="1"/>
  <c r="L65" i="153" s="1"/>
  <c r="L67" i="153" s="1"/>
  <c r="L69" i="153" s="1"/>
  <c r="L68" i="153" s="1"/>
  <c r="L70" i="153" s="1"/>
  <c r="L72" i="153" s="1"/>
  <c r="L83" i="153" s="1"/>
  <c r="L102" i="153" s="1"/>
  <c r="Q536" i="19" s="1"/>
  <c r="Q1171" i="19" s="1"/>
  <c r="L59" i="158"/>
  <c r="L63" i="158" s="1"/>
  <c r="L65" i="158" s="1"/>
  <c r="L67" i="158" s="1"/>
  <c r="L69" i="158" s="1"/>
  <c r="L68" i="158" s="1"/>
  <c r="L70" i="158" s="1"/>
  <c r="L72" i="158" s="1"/>
  <c r="L83" i="158" s="1"/>
  <c r="L101" i="158" s="1"/>
  <c r="Q575" i="19" s="1"/>
  <c r="Q1210" i="19" s="1"/>
  <c r="M59" i="154"/>
  <c r="M63" i="154" s="1"/>
  <c r="M65" i="154" s="1"/>
  <c r="M67" i="154" s="1"/>
  <c r="M69" i="154" s="1"/>
  <c r="M68" i="154" s="1"/>
  <c r="M70" i="154" s="1"/>
  <c r="M72" i="154" s="1"/>
  <c r="M83" i="154" s="1"/>
  <c r="M101" i="154" s="1"/>
  <c r="R543" i="19" s="1"/>
  <c r="R1178" i="19" s="1"/>
  <c r="M59" i="160"/>
  <c r="M63" i="160" s="1"/>
  <c r="M65" i="160" s="1"/>
  <c r="M67" i="160" s="1"/>
  <c r="M69" i="160" s="1"/>
  <c r="M68" i="160" s="1"/>
  <c r="M70" i="160" s="1"/>
  <c r="M72" i="160" s="1"/>
  <c r="M83" i="160" s="1"/>
  <c r="M101" i="160" s="1"/>
  <c r="R591" i="19" s="1"/>
  <c r="R1226" i="19" s="1"/>
  <c r="K59" i="123"/>
  <c r="K63" i="123" s="1"/>
  <c r="K65" i="123" s="1"/>
  <c r="K67" i="123" s="1"/>
  <c r="K69" i="123" s="1"/>
  <c r="K68" i="123" s="1"/>
  <c r="K70" i="123" s="1"/>
  <c r="K72" i="123" s="1"/>
  <c r="K83" i="123" s="1"/>
  <c r="K101" i="123" s="1"/>
  <c r="L59" i="112"/>
  <c r="L63" i="112" s="1"/>
  <c r="L65" i="112" s="1"/>
  <c r="L67" i="112" s="1"/>
  <c r="L69" i="112" s="1"/>
  <c r="L68" i="112" s="1"/>
  <c r="L70" i="112" s="1"/>
  <c r="L72" i="112" s="1"/>
  <c r="L83" i="112" s="1"/>
  <c r="I59" i="158"/>
  <c r="I63" i="158" s="1"/>
  <c r="I65" i="158" s="1"/>
  <c r="I67" i="158" s="1"/>
  <c r="I69" i="158" s="1"/>
  <c r="I68" i="158" s="1"/>
  <c r="I70" i="158" s="1"/>
  <c r="I72" i="158" s="1"/>
  <c r="I83" i="158" s="1"/>
  <c r="I101" i="158" s="1"/>
  <c r="N575" i="19" s="1"/>
  <c r="N1210" i="19" s="1"/>
  <c r="I59" i="149"/>
  <c r="I63" i="149" s="1"/>
  <c r="I65" i="149" s="1"/>
  <c r="I67" i="149" s="1"/>
  <c r="I70" i="149" s="1"/>
  <c r="I72" i="149" s="1"/>
  <c r="I83" i="149" s="1"/>
  <c r="L59" i="97"/>
  <c r="L63" i="97" s="1"/>
  <c r="L65" i="97" s="1"/>
  <c r="L67" i="97" s="1"/>
  <c r="L69" i="97" s="1"/>
  <c r="L68" i="97" s="1"/>
  <c r="L70" i="97" s="1"/>
  <c r="L72" i="97" s="1"/>
  <c r="L83" i="97" s="1"/>
  <c r="L101" i="97" s="1"/>
  <c r="L90" i="19" s="1"/>
  <c r="L725" i="19" s="1"/>
  <c r="L59" i="128"/>
  <c r="L63" i="128" s="1"/>
  <c r="L65" i="128" s="1"/>
  <c r="L67" i="128" s="1"/>
  <c r="L69" i="128" s="1"/>
  <c r="L68" i="128" s="1"/>
  <c r="L70" i="128" s="1"/>
  <c r="L72" i="128" s="1"/>
  <c r="L83" i="128" s="1"/>
  <c r="J59" i="144"/>
  <c r="J63" i="144" s="1"/>
  <c r="J65" i="144" s="1"/>
  <c r="J67" i="144" s="1"/>
  <c r="J69" i="144" s="1"/>
  <c r="J68" i="144" s="1"/>
  <c r="J70" i="144" s="1"/>
  <c r="J72" i="144" s="1"/>
  <c r="J83" i="144" s="1"/>
  <c r="J101" i="144" s="1"/>
  <c r="N462" i="19" s="1"/>
  <c r="N1097" i="19" s="1"/>
  <c r="J59" i="130"/>
  <c r="J63" i="130" s="1"/>
  <c r="J65" i="130" s="1"/>
  <c r="J67" i="130" s="1"/>
  <c r="J69" i="130" s="1"/>
  <c r="J68" i="130" s="1"/>
  <c r="J70" i="130" s="1"/>
  <c r="J72" i="130" s="1"/>
  <c r="J83" i="130" s="1"/>
  <c r="K59" i="126"/>
  <c r="K63" i="126" s="1"/>
  <c r="K65" i="126" s="1"/>
  <c r="K67" i="126" s="1"/>
  <c r="K69" i="126" s="1"/>
  <c r="K68" i="126" s="1"/>
  <c r="K70" i="126" s="1"/>
  <c r="K72" i="126" s="1"/>
  <c r="K83" i="126" s="1"/>
  <c r="K59" i="140"/>
  <c r="K63" i="140" s="1"/>
  <c r="K65" i="140" s="1"/>
  <c r="K67" i="140" s="1"/>
  <c r="K69" i="140" s="1"/>
  <c r="K68" i="140" s="1"/>
  <c r="K70" i="140" s="1"/>
  <c r="K72" i="140" s="1"/>
  <c r="K83" i="140" s="1"/>
  <c r="K101" i="140" s="1"/>
  <c r="O430" i="19" s="1"/>
  <c r="O1065" i="19" s="1"/>
  <c r="I59" i="163"/>
  <c r="I63" i="163" s="1"/>
  <c r="I65" i="163" s="1"/>
  <c r="I67" i="163" s="1"/>
  <c r="I69" i="163" s="1"/>
  <c r="I68" i="163" s="1"/>
  <c r="I70" i="163" s="1"/>
  <c r="I72" i="163" s="1"/>
  <c r="I83" i="163" s="1"/>
  <c r="L59" i="111"/>
  <c r="L63" i="111" s="1"/>
  <c r="L65" i="111" s="1"/>
  <c r="L67" i="111" s="1"/>
  <c r="L70" i="111" s="1"/>
  <c r="L72" i="111" s="1"/>
  <c r="L83" i="111" s="1"/>
  <c r="N59" i="96"/>
  <c r="N63" i="96" s="1"/>
  <c r="N65" i="96" s="1"/>
  <c r="N67" i="96" s="1"/>
  <c r="N70" i="96" s="1"/>
  <c r="N72" i="96" s="1"/>
  <c r="N83" i="96" s="1"/>
  <c r="K59" i="148"/>
  <c r="K63" i="148" s="1"/>
  <c r="K65" i="148" s="1"/>
  <c r="K67" i="148" s="1"/>
  <c r="K69" i="148" s="1"/>
  <c r="K68" i="148" s="1"/>
  <c r="K70" i="148" s="1"/>
  <c r="K72" i="148" s="1"/>
  <c r="K83" i="148" s="1"/>
  <c r="K101" i="148" s="1"/>
  <c r="O494" i="19" s="1"/>
  <c r="O1129" i="19" s="1"/>
  <c r="L59" i="123"/>
  <c r="L63" i="123" s="1"/>
  <c r="L65" i="123" s="1"/>
  <c r="L67" i="123" s="1"/>
  <c r="L69" i="123" s="1"/>
  <c r="L68" i="123" s="1"/>
  <c r="L70" i="123" s="1"/>
  <c r="L72" i="123" s="1"/>
  <c r="L83" i="123" s="1"/>
  <c r="L101" i="123" s="1"/>
  <c r="K59" i="104"/>
  <c r="K63" i="104" s="1"/>
  <c r="K65" i="104" s="1"/>
  <c r="K67" i="104" s="1"/>
  <c r="K69" i="104" s="1"/>
  <c r="K68" i="104" s="1"/>
  <c r="K70" i="104" s="1"/>
  <c r="K72" i="104" s="1"/>
  <c r="K83" i="104" s="1"/>
  <c r="K101" i="104" s="1"/>
  <c r="L155" i="19" s="1"/>
  <c r="L790" i="19" s="1"/>
  <c r="L59" i="104"/>
  <c r="L63" i="104" s="1"/>
  <c r="L65" i="104" s="1"/>
  <c r="L67" i="104" s="1"/>
  <c r="L69" i="104" s="1"/>
  <c r="L68" i="104" s="1"/>
  <c r="L70" i="104" s="1"/>
  <c r="L72" i="104" s="1"/>
  <c r="L83" i="104" s="1"/>
  <c r="L101" i="104" s="1"/>
  <c r="M155" i="19" s="1"/>
  <c r="M790" i="19" s="1"/>
  <c r="K59" i="161"/>
  <c r="K63" i="161" s="1"/>
  <c r="K65" i="161" s="1"/>
  <c r="K67" i="161" s="1"/>
  <c r="K70" i="161" s="1"/>
  <c r="K72" i="161" s="1"/>
  <c r="K83" i="161" s="1"/>
  <c r="L59" i="143"/>
  <c r="L63" i="143" s="1"/>
  <c r="L65" i="143" s="1"/>
  <c r="L67" i="143" s="1"/>
  <c r="L69" i="143" s="1"/>
  <c r="L68" i="143" s="1"/>
  <c r="L70" i="143" s="1"/>
  <c r="L72" i="143" s="1"/>
  <c r="L83" i="143" s="1"/>
  <c r="N59" i="121"/>
  <c r="N63" i="121" s="1"/>
  <c r="N65" i="121" s="1"/>
  <c r="N67" i="121" s="1"/>
  <c r="N69" i="121" s="1"/>
  <c r="N68" i="121" s="1"/>
  <c r="N70" i="121" s="1"/>
  <c r="N72" i="121" s="1"/>
  <c r="N83" i="121" s="1"/>
  <c r="N101" i="121" s="1"/>
  <c r="M59" i="116"/>
  <c r="M63" i="116" s="1"/>
  <c r="M65" i="116" s="1"/>
  <c r="M67" i="116" s="1"/>
  <c r="M69" i="116" s="1"/>
  <c r="M68" i="116" s="1"/>
  <c r="M70" i="116" s="1"/>
  <c r="M72" i="116" s="1"/>
  <c r="M83" i="116" s="1"/>
  <c r="K59" i="134"/>
  <c r="K63" i="134" s="1"/>
  <c r="K65" i="134" s="1"/>
  <c r="K67" i="134" s="1"/>
  <c r="K70" i="134" s="1"/>
  <c r="K72" i="134" s="1"/>
  <c r="K83" i="134" s="1"/>
  <c r="J59" i="126"/>
  <c r="J63" i="126" s="1"/>
  <c r="J65" i="126" s="1"/>
  <c r="J67" i="126" s="1"/>
  <c r="J69" i="126" s="1"/>
  <c r="J68" i="126" s="1"/>
  <c r="J70" i="126" s="1"/>
  <c r="J72" i="126" s="1"/>
  <c r="J83" i="126" s="1"/>
  <c r="J59" i="127"/>
  <c r="J63" i="127" s="1"/>
  <c r="J65" i="127" s="1"/>
  <c r="J67" i="127" s="1"/>
  <c r="J69" i="127" s="1"/>
  <c r="J68" i="127" s="1"/>
  <c r="J70" i="127" s="1"/>
  <c r="J72" i="127" s="1"/>
  <c r="J83" i="127" s="1"/>
  <c r="J101" i="127" s="1"/>
  <c r="M333" i="19" s="1"/>
  <c r="M968" i="19" s="1"/>
  <c r="H59" i="146"/>
  <c r="H63" i="146" s="1"/>
  <c r="H65" i="146" s="1"/>
  <c r="H67" i="146" s="1"/>
  <c r="H69" i="146" s="1"/>
  <c r="H68" i="146" s="1"/>
  <c r="H70" i="146" s="1"/>
  <c r="H72" i="146" s="1"/>
  <c r="H83" i="146" s="1"/>
  <c r="K59" i="121"/>
  <c r="K63" i="121" s="1"/>
  <c r="K65" i="121" s="1"/>
  <c r="K67" i="121" s="1"/>
  <c r="K69" i="121" s="1"/>
  <c r="K68" i="121" s="1"/>
  <c r="K70" i="121" s="1"/>
  <c r="K72" i="121" s="1"/>
  <c r="K83" i="121" s="1"/>
  <c r="K101" i="121" s="1"/>
  <c r="L59" i="113"/>
  <c r="L63" i="113" s="1"/>
  <c r="L65" i="113" s="1"/>
  <c r="L67" i="113" s="1"/>
  <c r="L70" i="113" s="1"/>
  <c r="L72" i="113" s="1"/>
  <c r="L83" i="113" s="1"/>
  <c r="K59" i="111"/>
  <c r="K63" i="111" s="1"/>
  <c r="K65" i="111" s="1"/>
  <c r="K67" i="111" s="1"/>
  <c r="K70" i="111" s="1"/>
  <c r="K72" i="111" s="1"/>
  <c r="K83" i="111" s="1"/>
  <c r="K59" i="143"/>
  <c r="K63" i="143" s="1"/>
  <c r="K65" i="143" s="1"/>
  <c r="K67" i="143" s="1"/>
  <c r="K69" i="143" s="1"/>
  <c r="K68" i="143" s="1"/>
  <c r="K70" i="143" s="1"/>
  <c r="K72" i="143" s="1"/>
  <c r="K83" i="143" s="1"/>
  <c r="J59" i="141"/>
  <c r="J63" i="141" s="1"/>
  <c r="J65" i="141" s="1"/>
  <c r="J67" i="141" s="1"/>
  <c r="J69" i="141" s="1"/>
  <c r="J68" i="141" s="1"/>
  <c r="J70" i="141" s="1"/>
  <c r="J72" i="141" s="1"/>
  <c r="J83" i="141" s="1"/>
  <c r="L59" i="96"/>
  <c r="L63" i="96" s="1"/>
  <c r="L65" i="96" s="1"/>
  <c r="L67" i="96" s="1"/>
  <c r="L70" i="96" s="1"/>
  <c r="L72" i="96" s="1"/>
  <c r="L83" i="96" s="1"/>
  <c r="L59" i="92"/>
  <c r="L63" i="92" s="1"/>
  <c r="L65" i="92" s="1"/>
  <c r="L67" i="92" s="1"/>
  <c r="L69" i="92" s="1"/>
  <c r="L68" i="92" s="1"/>
  <c r="L70" i="92" s="1"/>
  <c r="L72" i="92" s="1"/>
  <c r="L83" i="92" s="1"/>
  <c r="N59" i="98"/>
  <c r="N63" i="98" s="1"/>
  <c r="N65" i="98" s="1"/>
  <c r="N67" i="98" s="1"/>
  <c r="N70" i="98" s="1"/>
  <c r="N72" i="98" s="1"/>
  <c r="N83" i="98" s="1"/>
  <c r="M59" i="118"/>
  <c r="M63" i="118" s="1"/>
  <c r="M65" i="118" s="1"/>
  <c r="M67" i="118" s="1"/>
  <c r="M69" i="118" s="1"/>
  <c r="M68" i="118" s="1"/>
  <c r="M70" i="118" s="1"/>
  <c r="M72" i="118" s="1"/>
  <c r="M83" i="118" s="1"/>
  <c r="L59" i="121"/>
  <c r="L63" i="121" s="1"/>
  <c r="L65" i="121" s="1"/>
  <c r="L67" i="121" s="1"/>
  <c r="L69" i="121" s="1"/>
  <c r="L68" i="121" s="1"/>
  <c r="L70" i="121" s="1"/>
  <c r="L72" i="121" s="1"/>
  <c r="L83" i="121" s="1"/>
  <c r="L101" i="121" s="1"/>
  <c r="K59" i="132"/>
  <c r="K63" i="132" s="1"/>
  <c r="K65" i="132" s="1"/>
  <c r="K67" i="132" s="1"/>
  <c r="K70" i="132" s="1"/>
  <c r="K72" i="132" s="1"/>
  <c r="K83" i="132" s="1"/>
  <c r="L59" i="106"/>
  <c r="L63" i="106" s="1"/>
  <c r="L65" i="106" s="1"/>
  <c r="L67" i="106" s="1"/>
  <c r="L69" i="106" s="1"/>
  <c r="L68" i="106" s="1"/>
  <c r="L70" i="106" s="1"/>
  <c r="L72" i="106" s="1"/>
  <c r="L83" i="106" s="1"/>
  <c r="L101" i="106" s="1"/>
  <c r="M203" i="19" s="1"/>
  <c r="M838" i="19" s="1"/>
  <c r="K59" i="160"/>
  <c r="K63" i="160" s="1"/>
  <c r="K65" i="160" s="1"/>
  <c r="K67" i="160" s="1"/>
  <c r="K69" i="160" s="1"/>
  <c r="K68" i="160" s="1"/>
  <c r="K70" i="160" s="1"/>
  <c r="K72" i="160" s="1"/>
  <c r="K83" i="160" s="1"/>
  <c r="K101" i="160" s="1"/>
  <c r="P591" i="19" s="1"/>
  <c r="P1226" i="19" s="1"/>
  <c r="L59" i="151"/>
  <c r="L63" i="151" s="1"/>
  <c r="L65" i="151" s="1"/>
  <c r="L67" i="151" s="1"/>
  <c r="L69" i="151" s="1"/>
  <c r="L68" i="151" s="1"/>
  <c r="L70" i="151" s="1"/>
  <c r="L72" i="151" s="1"/>
  <c r="L83" i="151" s="1"/>
  <c r="N59" i="117"/>
  <c r="N63" i="117" s="1"/>
  <c r="N65" i="117" s="1"/>
  <c r="N67" i="117" s="1"/>
  <c r="N69" i="117" s="1"/>
  <c r="N68" i="117" s="1"/>
  <c r="N70" i="117" s="1"/>
  <c r="N72" i="117" s="1"/>
  <c r="N83" i="117" s="1"/>
  <c r="N101" i="117" s="1"/>
  <c r="N59" i="105"/>
  <c r="N63" i="105" s="1"/>
  <c r="N65" i="105" s="1"/>
  <c r="N67" i="105" s="1"/>
  <c r="N69" i="105" s="1"/>
  <c r="N68" i="105" s="1"/>
  <c r="N70" i="105" s="1"/>
  <c r="N72" i="105" s="1"/>
  <c r="N83" i="105" s="1"/>
  <c r="L59" i="127"/>
  <c r="L63" i="127" s="1"/>
  <c r="L65" i="127" s="1"/>
  <c r="L67" i="127" s="1"/>
  <c r="L69" i="127" s="1"/>
  <c r="L68" i="127" s="1"/>
  <c r="L70" i="127" s="1"/>
  <c r="L72" i="127" s="1"/>
  <c r="L83" i="127" s="1"/>
  <c r="L101" i="127" s="1"/>
  <c r="O333" i="19" s="1"/>
  <c r="O968" i="19" s="1"/>
  <c r="L59" i="105"/>
  <c r="L63" i="105" s="1"/>
  <c r="L65" i="105" s="1"/>
  <c r="L67" i="105" s="1"/>
  <c r="L69" i="105" s="1"/>
  <c r="L68" i="105" s="1"/>
  <c r="L70" i="105" s="1"/>
  <c r="L72" i="105" s="1"/>
  <c r="L83" i="105" s="1"/>
  <c r="L101" i="105" s="1"/>
  <c r="M187" i="19" s="1"/>
  <c r="M822" i="19" s="1"/>
  <c r="H59" i="149"/>
  <c r="H63" i="149" s="1"/>
  <c r="H65" i="149" s="1"/>
  <c r="H67" i="149" s="1"/>
  <c r="H70" i="149" s="1"/>
  <c r="H72" i="149" s="1"/>
  <c r="H83" i="149" s="1"/>
  <c r="G59" i="155"/>
  <c r="G63" i="155" s="1"/>
  <c r="G65" i="155" s="1"/>
  <c r="G67" i="155" s="1"/>
  <c r="G69" i="155" s="1"/>
  <c r="G68" i="155" s="1"/>
  <c r="G70" i="155" s="1"/>
  <c r="G72" i="155" s="1"/>
  <c r="G83" i="155" s="1"/>
  <c r="M59" i="122"/>
  <c r="M63" i="122" s="1"/>
  <c r="M65" i="122" s="1"/>
  <c r="M67" i="122" s="1"/>
  <c r="M70" i="122" s="1"/>
  <c r="M72" i="122" s="1"/>
  <c r="M83" i="122" s="1"/>
  <c r="K59" i="130"/>
  <c r="K63" i="130" s="1"/>
  <c r="K65" i="130" s="1"/>
  <c r="K67" i="130" s="1"/>
  <c r="K69" i="130" s="1"/>
  <c r="K68" i="130" s="1"/>
  <c r="K70" i="130" s="1"/>
  <c r="K72" i="130" s="1"/>
  <c r="K83" i="130" s="1"/>
  <c r="L59" i="116"/>
  <c r="L63" i="116" s="1"/>
  <c r="L65" i="116" s="1"/>
  <c r="L67" i="116" s="1"/>
  <c r="L69" i="116" s="1"/>
  <c r="L68" i="116" s="1"/>
  <c r="L70" i="116" s="1"/>
  <c r="L72" i="116" s="1"/>
  <c r="L83" i="116" s="1"/>
  <c r="I59" i="150"/>
  <c r="I63" i="150" s="1"/>
  <c r="I65" i="150" s="1"/>
  <c r="I67" i="150" s="1"/>
  <c r="I69" i="150" s="1"/>
  <c r="I68" i="150" s="1"/>
  <c r="I70" i="150" s="1"/>
  <c r="I72" i="150" s="1"/>
  <c r="I83" i="150" s="1"/>
  <c r="I101" i="150" s="1"/>
  <c r="M510" i="19" s="1"/>
  <c r="M1145" i="19" s="1"/>
  <c r="J59" i="129"/>
  <c r="J63" i="129" s="1"/>
  <c r="J65" i="129" s="1"/>
  <c r="J67" i="129" s="1"/>
  <c r="J69" i="129" s="1"/>
  <c r="J68" i="129" s="1"/>
  <c r="J70" i="129" s="1"/>
  <c r="J72" i="129" s="1"/>
  <c r="J83" i="129" s="1"/>
  <c r="J101" i="129" s="1"/>
  <c r="M349" i="19" s="1"/>
  <c r="M984" i="19" s="1"/>
  <c r="M59" i="110"/>
  <c r="M63" i="110" s="1"/>
  <c r="M65" i="110" s="1"/>
  <c r="M67" i="110" s="1"/>
  <c r="M69" i="110" s="1"/>
  <c r="M68" i="110" s="1"/>
  <c r="M70" i="110" s="1"/>
  <c r="M72" i="110" s="1"/>
  <c r="M83" i="110" s="1"/>
  <c r="L59" i="115"/>
  <c r="L63" i="115" s="1"/>
  <c r="L65" i="115" s="1"/>
  <c r="L67" i="115" s="1"/>
  <c r="L69" i="115" s="1"/>
  <c r="L68" i="115" s="1"/>
  <c r="L70" i="115" s="1"/>
  <c r="L72" i="115" s="1"/>
  <c r="L83" i="115" s="1"/>
  <c r="L101" i="115" s="1"/>
  <c r="N300" i="19" s="1"/>
  <c r="N935" i="19" s="1"/>
  <c r="G59" i="161"/>
  <c r="G63" i="161" s="1"/>
  <c r="G65" i="161" s="1"/>
  <c r="G67" i="161" s="1"/>
  <c r="G70" i="161" s="1"/>
  <c r="G72" i="161" s="1"/>
  <c r="G83" i="161" s="1"/>
  <c r="N59" i="99"/>
  <c r="N63" i="99" s="1"/>
  <c r="N65" i="99" s="1"/>
  <c r="N67" i="99" s="1"/>
  <c r="N69" i="99" s="1"/>
  <c r="N68" i="99" s="1"/>
  <c r="N70" i="99" s="1"/>
  <c r="N72" i="99" s="1"/>
  <c r="N83" i="99" s="1"/>
  <c r="N101" i="99" s="1"/>
  <c r="N106" i="19" s="1"/>
  <c r="N741" i="19" s="1"/>
  <c r="K59" i="149"/>
  <c r="K63" i="149" s="1"/>
  <c r="K65" i="149" s="1"/>
  <c r="K67" i="149" s="1"/>
  <c r="K70" i="149" s="1"/>
  <c r="K72" i="149" s="1"/>
  <c r="K83" i="149" s="1"/>
  <c r="K59" i="138"/>
  <c r="K63" i="138" s="1"/>
  <c r="K65" i="138" s="1"/>
  <c r="K67" i="138" s="1"/>
  <c r="K69" i="138" s="1"/>
  <c r="K68" i="138" s="1"/>
  <c r="K70" i="138" s="1"/>
  <c r="K72" i="138" s="1"/>
  <c r="K83" i="138" s="1"/>
  <c r="K101" i="138" s="1"/>
  <c r="N413" i="19" s="1"/>
  <c r="N1048" i="19" s="1"/>
  <c r="K59" i="112"/>
  <c r="K63" i="112" s="1"/>
  <c r="K65" i="112" s="1"/>
  <c r="K67" i="112" s="1"/>
  <c r="K69" i="112" s="1"/>
  <c r="K68" i="112" s="1"/>
  <c r="K70" i="112" s="1"/>
  <c r="K72" i="112" s="1"/>
  <c r="K83" i="112" s="1"/>
  <c r="L59" i="103"/>
  <c r="L63" i="103" s="1"/>
  <c r="L65" i="103" s="1"/>
  <c r="L67" i="103" s="1"/>
  <c r="L69" i="103" s="1"/>
  <c r="L68" i="103" s="1"/>
  <c r="L70" i="103" s="1"/>
  <c r="L72" i="103" s="1"/>
  <c r="L83" i="103" s="1"/>
  <c r="L101" i="103" s="1"/>
  <c r="M139" i="19" s="1"/>
  <c r="M774" i="19" s="1"/>
  <c r="H59" i="142"/>
  <c r="H63" i="142" s="1"/>
  <c r="H65" i="142" s="1"/>
  <c r="H67" i="142" s="1"/>
  <c r="H69" i="142" s="1"/>
  <c r="H68" i="142" s="1"/>
  <c r="H70" i="142" s="1"/>
  <c r="H72" i="142" s="1"/>
  <c r="H83" i="142" s="1"/>
  <c r="K59" i="152"/>
  <c r="K63" i="152" s="1"/>
  <c r="K65" i="152" s="1"/>
  <c r="K67" i="152" s="1"/>
  <c r="K69" i="152" s="1"/>
  <c r="K68" i="152" s="1"/>
  <c r="K70" i="152" s="1"/>
  <c r="K72" i="152" s="1"/>
  <c r="K83" i="152" s="1"/>
  <c r="K101" i="152" s="1"/>
  <c r="P527" i="19" s="1"/>
  <c r="P1162" i="19" s="1"/>
  <c r="M59" i="130"/>
  <c r="M63" i="130" s="1"/>
  <c r="M65" i="130" s="1"/>
  <c r="M67" i="130" s="1"/>
  <c r="M69" i="130" s="1"/>
  <c r="M68" i="130" s="1"/>
  <c r="M70" i="130" s="1"/>
  <c r="M72" i="130" s="1"/>
  <c r="M83" i="130" s="1"/>
  <c r="N59" i="110"/>
  <c r="N63" i="110" s="1"/>
  <c r="N65" i="110" s="1"/>
  <c r="N67" i="110" s="1"/>
  <c r="N69" i="110" s="1"/>
  <c r="N68" i="110" s="1"/>
  <c r="N70" i="110" s="1"/>
  <c r="N72" i="110" s="1"/>
  <c r="N83" i="110" s="1"/>
  <c r="G59" i="162"/>
  <c r="G63" i="162" s="1"/>
  <c r="G65" i="162" s="1"/>
  <c r="G67" i="162" s="1"/>
  <c r="G69" i="162" s="1"/>
  <c r="G68" i="162" s="1"/>
  <c r="G70" i="162" s="1"/>
  <c r="G72" i="162" s="1"/>
  <c r="G83" i="162" s="1"/>
  <c r="G101" i="162" s="1"/>
  <c r="L607" i="19" s="1"/>
  <c r="L1242" i="19" s="1"/>
  <c r="H59" i="156"/>
  <c r="H63" i="156" s="1"/>
  <c r="H65" i="156" s="1"/>
  <c r="H67" i="156" s="1"/>
  <c r="H69" i="156" s="1"/>
  <c r="H68" i="156" s="1"/>
  <c r="H70" i="156" s="1"/>
  <c r="H72" i="156" s="1"/>
  <c r="H83" i="156" s="1"/>
  <c r="H101" i="156" s="1"/>
  <c r="M559" i="19" s="1"/>
  <c r="M1194" i="19" s="1"/>
  <c r="H59" i="154"/>
  <c r="H63" i="154" s="1"/>
  <c r="H65" i="154" s="1"/>
  <c r="H67" i="154" s="1"/>
  <c r="H69" i="154" s="1"/>
  <c r="H68" i="154" s="1"/>
  <c r="H70" i="154" s="1"/>
  <c r="H72" i="154" s="1"/>
  <c r="H83" i="154" s="1"/>
  <c r="K59" i="142"/>
  <c r="K63" i="142" s="1"/>
  <c r="K65" i="142" s="1"/>
  <c r="K67" i="142" s="1"/>
  <c r="K69" i="142" s="1"/>
  <c r="K68" i="142" s="1"/>
  <c r="K70" i="142" s="1"/>
  <c r="K72" i="142" s="1"/>
  <c r="K83" i="142" s="1"/>
  <c r="M59" i="105"/>
  <c r="M63" i="105" s="1"/>
  <c r="M65" i="105" s="1"/>
  <c r="M67" i="105" s="1"/>
  <c r="M69" i="105" s="1"/>
  <c r="M68" i="105" s="1"/>
  <c r="M70" i="105" s="1"/>
  <c r="M72" i="105" s="1"/>
  <c r="M83" i="105" s="1"/>
  <c r="M101" i="105" s="1"/>
  <c r="N187" i="19" s="1"/>
  <c r="N822" i="19" s="1"/>
  <c r="H59" i="140"/>
  <c r="H63" i="140" s="1"/>
  <c r="H65" i="140" s="1"/>
  <c r="H67" i="140" s="1"/>
  <c r="H69" i="140" s="1"/>
  <c r="H68" i="140" s="1"/>
  <c r="H70" i="140" s="1"/>
  <c r="H72" i="140" s="1"/>
  <c r="H83" i="140" s="1"/>
  <c r="H101" i="140" s="1"/>
  <c r="L430" i="19" s="1"/>
  <c r="L1065" i="19" s="1"/>
  <c r="M59" i="102"/>
  <c r="M63" i="102" s="1"/>
  <c r="M65" i="102" s="1"/>
  <c r="M67" i="102" s="1"/>
  <c r="M69" i="102" s="1"/>
  <c r="M68" i="102" s="1"/>
  <c r="M70" i="102" s="1"/>
  <c r="M72" i="102" s="1"/>
  <c r="M83" i="102" s="1"/>
  <c r="J59" i="162"/>
  <c r="J63" i="162" s="1"/>
  <c r="J65" i="162" s="1"/>
  <c r="J67" i="162" s="1"/>
  <c r="J69" i="162" s="1"/>
  <c r="J68" i="162" s="1"/>
  <c r="J70" i="162" s="1"/>
  <c r="J72" i="162" s="1"/>
  <c r="J83" i="162" s="1"/>
  <c r="J101" i="162" s="1"/>
  <c r="O607" i="19" s="1"/>
  <c r="O1242" i="19" s="1"/>
  <c r="J59" i="149"/>
  <c r="J63" i="149" s="1"/>
  <c r="J65" i="149" s="1"/>
  <c r="J67" i="149" s="1"/>
  <c r="J70" i="149" s="1"/>
  <c r="J72" i="149" s="1"/>
  <c r="J83" i="149" s="1"/>
  <c r="G59" i="158"/>
  <c r="G63" i="158" s="1"/>
  <c r="G65" i="158" s="1"/>
  <c r="G67" i="158" s="1"/>
  <c r="G69" i="158" s="1"/>
  <c r="G68" i="158" s="1"/>
  <c r="G70" i="158" s="1"/>
  <c r="G72" i="158" s="1"/>
  <c r="G83" i="158" s="1"/>
  <c r="G101" i="158" s="1"/>
  <c r="L575" i="19" s="1"/>
  <c r="L1210" i="19" s="1"/>
  <c r="N59" i="101"/>
  <c r="N63" i="101" s="1"/>
  <c r="N65" i="101" s="1"/>
  <c r="N67" i="101" s="1"/>
  <c r="N69" i="101" s="1"/>
  <c r="N68" i="101" s="1"/>
  <c r="N70" i="101" s="1"/>
  <c r="N72" i="101" s="1"/>
  <c r="N83" i="101" s="1"/>
  <c r="N101" i="101" s="1"/>
  <c r="N122" i="19" s="1"/>
  <c r="N757" i="19" s="1"/>
  <c r="K59" i="145"/>
  <c r="K63" i="145" s="1"/>
  <c r="K65" i="145" s="1"/>
  <c r="K67" i="145" s="1"/>
  <c r="K70" i="145" s="1"/>
  <c r="K72" i="145" s="1"/>
  <c r="K83" i="145" s="1"/>
  <c r="L59" i="117"/>
  <c r="L63" i="117" s="1"/>
  <c r="L65" i="117" s="1"/>
  <c r="L67" i="117" s="1"/>
  <c r="L69" i="117" s="1"/>
  <c r="L68" i="117" s="1"/>
  <c r="L70" i="117" s="1"/>
  <c r="L72" i="117" s="1"/>
  <c r="L83" i="117" s="1"/>
  <c r="L101" i="117" s="1"/>
  <c r="L59" i="114"/>
  <c r="L63" i="114" s="1"/>
  <c r="L65" i="114" s="1"/>
  <c r="L67" i="114" s="1"/>
  <c r="L69" i="114" s="1"/>
  <c r="L68" i="114" s="1"/>
  <c r="L70" i="114" s="1"/>
  <c r="L72" i="114" s="1"/>
  <c r="L83" i="114" s="1"/>
  <c r="L101" i="114" s="1"/>
  <c r="M171" i="19" s="1"/>
  <c r="M806" i="19" s="1"/>
  <c r="H59" i="163"/>
  <c r="H63" i="163" s="1"/>
  <c r="H65" i="163" s="1"/>
  <c r="H67" i="163" s="1"/>
  <c r="H69" i="163" s="1"/>
  <c r="H68" i="163" s="1"/>
  <c r="H70" i="163" s="1"/>
  <c r="H72" i="163" s="1"/>
  <c r="H83" i="163" s="1"/>
  <c r="K59" i="125"/>
  <c r="K63" i="125" s="1"/>
  <c r="K65" i="125" s="1"/>
  <c r="K67" i="125" s="1"/>
  <c r="K69" i="125" s="1"/>
  <c r="K68" i="125" s="1"/>
  <c r="K70" i="125" s="1"/>
  <c r="K72" i="125" s="1"/>
  <c r="K83" i="125" s="1"/>
  <c r="L59" i="144"/>
  <c r="L63" i="144" s="1"/>
  <c r="L65" i="144" s="1"/>
  <c r="L67" i="144" s="1"/>
  <c r="L69" i="144" s="1"/>
  <c r="L68" i="144" s="1"/>
  <c r="L70" i="144" s="1"/>
  <c r="L72" i="144" s="1"/>
  <c r="L83" i="144" s="1"/>
  <c r="L101" i="144" s="1"/>
  <c r="P462" i="19" s="1"/>
  <c r="P1097" i="19" s="1"/>
  <c r="M59" i="136"/>
  <c r="M63" i="136" s="1"/>
  <c r="M65" i="136" s="1"/>
  <c r="M67" i="136" s="1"/>
  <c r="M70" i="136" s="1"/>
  <c r="M72" i="136" s="1"/>
  <c r="M83" i="136" s="1"/>
  <c r="N59" i="119"/>
  <c r="N63" i="119" s="1"/>
  <c r="N65" i="119" s="1"/>
  <c r="N67" i="119" s="1"/>
  <c r="N69" i="119" s="1"/>
  <c r="N68" i="119" s="1"/>
  <c r="N70" i="119" s="1"/>
  <c r="N72" i="119" s="1"/>
  <c r="N83" i="119" s="1"/>
  <c r="N101" i="119" s="1"/>
  <c r="N59" i="130"/>
  <c r="N63" i="130" s="1"/>
  <c r="N65" i="130" s="1"/>
  <c r="N67" i="130" s="1"/>
  <c r="N69" i="130" s="1"/>
  <c r="N68" i="130" s="1"/>
  <c r="N70" i="130" s="1"/>
  <c r="N72" i="130" s="1"/>
  <c r="N83" i="130" s="1"/>
  <c r="N104" i="130" s="1"/>
  <c r="Q360" i="19" s="1"/>
  <c r="Q995" i="19" s="1"/>
  <c r="N59" i="133"/>
  <c r="N63" i="133" s="1"/>
  <c r="N65" i="133" s="1"/>
  <c r="N67" i="133" s="1"/>
  <c r="N69" i="133" s="1"/>
  <c r="N68" i="133" s="1"/>
  <c r="N70" i="133" s="1"/>
  <c r="N72" i="133" s="1"/>
  <c r="N83" i="133" s="1"/>
  <c r="N101" i="133" s="1"/>
  <c r="Q381" i="19" s="1"/>
  <c r="Q1016" i="19" s="1"/>
  <c r="N59" i="138"/>
  <c r="N63" i="138" s="1"/>
  <c r="N65" i="138" s="1"/>
  <c r="N67" i="138" s="1"/>
  <c r="N69" i="138" s="1"/>
  <c r="N68" i="138" s="1"/>
  <c r="N70" i="138" s="1"/>
  <c r="N72" i="138" s="1"/>
  <c r="N83" i="138" s="1"/>
  <c r="N101" i="138" s="1"/>
  <c r="Q413" i="19" s="1"/>
  <c r="Q1048" i="19" s="1"/>
  <c r="M59" i="147"/>
  <c r="M63" i="147" s="1"/>
  <c r="M65" i="147" s="1"/>
  <c r="M67" i="147" s="1"/>
  <c r="M70" i="147" s="1"/>
  <c r="M72" i="147" s="1"/>
  <c r="M83" i="147" s="1"/>
  <c r="M102" i="147" s="1"/>
  <c r="Q487" i="19" s="1"/>
  <c r="Q1122" i="19" s="1"/>
  <c r="M59" i="142"/>
  <c r="M63" i="142" s="1"/>
  <c r="M65" i="142" s="1"/>
  <c r="M67" i="142" s="1"/>
  <c r="M69" i="142" s="1"/>
  <c r="M68" i="142" s="1"/>
  <c r="M70" i="142" s="1"/>
  <c r="M72" i="142" s="1"/>
  <c r="M83" i="142" s="1"/>
  <c r="M101" i="142" s="1"/>
  <c r="Q446" i="19" s="1"/>
  <c r="Q1081" i="19" s="1"/>
  <c r="M59" i="146"/>
  <c r="M63" i="146" s="1"/>
  <c r="M65" i="146" s="1"/>
  <c r="M67" i="146" s="1"/>
  <c r="M69" i="146" s="1"/>
  <c r="M68" i="146" s="1"/>
  <c r="M70" i="146" s="1"/>
  <c r="M72" i="146" s="1"/>
  <c r="M83" i="146" s="1"/>
  <c r="M101" i="146" s="1"/>
  <c r="Q478" i="19" s="1"/>
  <c r="Q1113" i="19" s="1"/>
  <c r="N59" i="151"/>
  <c r="N63" i="151" s="1"/>
  <c r="N65" i="151" s="1"/>
  <c r="N67" i="151" s="1"/>
  <c r="N69" i="151" s="1"/>
  <c r="N68" i="151" s="1"/>
  <c r="N70" i="151" s="1"/>
  <c r="N72" i="151" s="1"/>
  <c r="N83" i="151" s="1"/>
  <c r="N103" i="151" s="1"/>
  <c r="R520" i="19" s="1"/>
  <c r="R1155" i="19" s="1"/>
  <c r="N59" i="149"/>
  <c r="N63" i="149" s="1"/>
  <c r="N65" i="149" s="1"/>
  <c r="N67" i="149" s="1"/>
  <c r="N70" i="149" s="1"/>
  <c r="N72" i="149" s="1"/>
  <c r="N83" i="149" s="1"/>
  <c r="N106" i="149" s="1"/>
  <c r="R507" i="19" s="1"/>
  <c r="R1142" i="19" s="1"/>
  <c r="N59" i="144"/>
  <c r="N63" i="144" s="1"/>
  <c r="N65" i="144" s="1"/>
  <c r="N67" i="144" s="1"/>
  <c r="N69" i="144" s="1"/>
  <c r="N68" i="144" s="1"/>
  <c r="N70" i="144" s="1"/>
  <c r="N72" i="144" s="1"/>
  <c r="N83" i="144" s="1"/>
  <c r="N101" i="144" s="1"/>
  <c r="R462" i="19" s="1"/>
  <c r="R1097" i="19" s="1"/>
  <c r="L59" i="163"/>
  <c r="L63" i="163" s="1"/>
  <c r="L65" i="163" s="1"/>
  <c r="L67" i="163" s="1"/>
  <c r="L69" i="163" s="1"/>
  <c r="L68" i="163" s="1"/>
  <c r="L70" i="163" s="1"/>
  <c r="L72" i="163" s="1"/>
  <c r="L83" i="163" s="1"/>
  <c r="L102" i="163" s="1"/>
  <c r="Q616" i="19" s="1"/>
  <c r="Q1251" i="19" s="1"/>
  <c r="L59" i="157"/>
  <c r="L63" i="157" s="1"/>
  <c r="L65" i="157" s="1"/>
  <c r="L67" i="157" s="1"/>
  <c r="L70" i="157" s="1"/>
  <c r="L72" i="157" s="1"/>
  <c r="L83" i="157" s="1"/>
  <c r="L106" i="157" s="1"/>
  <c r="Q572" i="19" s="1"/>
  <c r="Q1207" i="19" s="1"/>
  <c r="L59" i="156"/>
  <c r="L63" i="156" s="1"/>
  <c r="L65" i="156" s="1"/>
  <c r="L67" i="156" s="1"/>
  <c r="L69" i="156" s="1"/>
  <c r="L68" i="156" s="1"/>
  <c r="L70" i="156" s="1"/>
  <c r="L72" i="156" s="1"/>
  <c r="L83" i="156" s="1"/>
  <c r="L101" i="156" s="1"/>
  <c r="Q559" i="19" s="1"/>
  <c r="Q1194" i="19" s="1"/>
  <c r="M59" i="157"/>
  <c r="M63" i="157" s="1"/>
  <c r="M65" i="157" s="1"/>
  <c r="M67" i="157" s="1"/>
  <c r="M70" i="157" s="1"/>
  <c r="M72" i="157" s="1"/>
  <c r="M83" i="157" s="1"/>
  <c r="M104" i="157" s="1"/>
  <c r="R570" i="19" s="1"/>
  <c r="R1205" i="19" s="1"/>
  <c r="M59" i="159"/>
  <c r="M63" i="159" s="1"/>
  <c r="M65" i="159" s="1"/>
  <c r="M67" i="159" s="1"/>
  <c r="M70" i="159" s="1"/>
  <c r="M72" i="159" s="1"/>
  <c r="M83" i="159" s="1"/>
  <c r="M102" i="159" s="1"/>
  <c r="R584" i="19" s="1"/>
  <c r="R1219" i="19" s="1"/>
  <c r="M59" i="158"/>
  <c r="M63" i="158" s="1"/>
  <c r="M65" i="158" s="1"/>
  <c r="M67" i="158" s="1"/>
  <c r="M69" i="158" s="1"/>
  <c r="M68" i="158" s="1"/>
  <c r="M70" i="158" s="1"/>
  <c r="M72" i="158" s="1"/>
  <c r="M83" i="158" s="1"/>
  <c r="M101" i="158" s="1"/>
  <c r="R575" i="19" s="1"/>
  <c r="R1210" i="19" s="1"/>
  <c r="M59" i="120"/>
  <c r="M63" i="120" s="1"/>
  <c r="M65" i="120" s="1"/>
  <c r="M67" i="120" s="1"/>
  <c r="M70" i="120" s="1"/>
  <c r="M72" i="120" s="1"/>
  <c r="M83" i="120" s="1"/>
  <c r="K59" i="127"/>
  <c r="K63" i="127" s="1"/>
  <c r="K65" i="127" s="1"/>
  <c r="K67" i="127" s="1"/>
  <c r="K69" i="127" s="1"/>
  <c r="K68" i="127" s="1"/>
  <c r="K70" i="127" s="1"/>
  <c r="K72" i="127" s="1"/>
  <c r="K83" i="127" s="1"/>
  <c r="K101" i="127" s="1"/>
  <c r="N333" i="19" s="1"/>
  <c r="N968" i="19" s="1"/>
  <c r="M59" i="109"/>
  <c r="M63" i="109" s="1"/>
  <c r="M65" i="109" s="1"/>
  <c r="M67" i="109" s="1"/>
  <c r="M69" i="109" s="1"/>
  <c r="M68" i="109" s="1"/>
  <c r="M70" i="109" s="1"/>
  <c r="M72" i="109" s="1"/>
  <c r="M83" i="109" s="1"/>
  <c r="L59" i="101"/>
  <c r="L63" i="101" s="1"/>
  <c r="L65" i="101" s="1"/>
  <c r="L67" i="101" s="1"/>
  <c r="L69" i="101" s="1"/>
  <c r="L68" i="101" s="1"/>
  <c r="L70" i="101" s="1"/>
  <c r="L72" i="101" s="1"/>
  <c r="L83" i="101" s="1"/>
  <c r="L101" i="101" s="1"/>
  <c r="L122" i="19" s="1"/>
  <c r="L757" i="19" s="1"/>
  <c r="I59" i="127"/>
  <c r="I63" i="127" s="1"/>
  <c r="I65" i="127" s="1"/>
  <c r="I67" i="127" s="1"/>
  <c r="I69" i="127" s="1"/>
  <c r="I68" i="127" s="1"/>
  <c r="I70" i="127" s="1"/>
  <c r="I72" i="127" s="1"/>
  <c r="I83" i="127" s="1"/>
  <c r="I101" i="127" s="1"/>
  <c r="L333" i="19" s="1"/>
  <c r="L968" i="19" s="1"/>
  <c r="K59" i="146"/>
  <c r="K63" i="146" s="1"/>
  <c r="K65" i="146" s="1"/>
  <c r="K67" i="146" s="1"/>
  <c r="K69" i="146" s="1"/>
  <c r="K68" i="146" s="1"/>
  <c r="K70" i="146" s="1"/>
  <c r="K72" i="146" s="1"/>
  <c r="K83" i="146" s="1"/>
  <c r="K101" i="146" s="1"/>
  <c r="O478" i="19" s="1"/>
  <c r="O1113" i="19" s="1"/>
  <c r="J59" i="150"/>
  <c r="J63" i="150" s="1"/>
  <c r="J65" i="150" s="1"/>
  <c r="J67" i="150" s="1"/>
  <c r="J69" i="150" s="1"/>
  <c r="J68" i="150" s="1"/>
  <c r="J70" i="150" s="1"/>
  <c r="J72" i="150" s="1"/>
  <c r="J83" i="150" s="1"/>
  <c r="J101" i="150" s="1"/>
  <c r="N510" i="19" s="1"/>
  <c r="N1145" i="19" s="1"/>
  <c r="K59" i="113"/>
  <c r="K63" i="113" s="1"/>
  <c r="K65" i="113" s="1"/>
  <c r="K67" i="113" s="1"/>
  <c r="K70" i="113" s="1"/>
  <c r="K72" i="113" s="1"/>
  <c r="K83" i="113" s="1"/>
  <c r="I59" i="148"/>
  <c r="I63" i="148" s="1"/>
  <c r="I65" i="148" s="1"/>
  <c r="I67" i="148" s="1"/>
  <c r="I69" i="148" s="1"/>
  <c r="I68" i="148" s="1"/>
  <c r="I70" i="148" s="1"/>
  <c r="I72" i="148" s="1"/>
  <c r="I83" i="148" s="1"/>
  <c r="I101" i="148" s="1"/>
  <c r="M494" i="19" s="1"/>
  <c r="M1129" i="19" s="1"/>
  <c r="J59" i="142"/>
  <c r="J63" i="142" s="1"/>
  <c r="J65" i="142" s="1"/>
  <c r="J67" i="142" s="1"/>
  <c r="J69" i="142" s="1"/>
  <c r="J68" i="142" s="1"/>
  <c r="J70" i="142" s="1"/>
  <c r="J72" i="142" s="1"/>
  <c r="J83" i="142" s="1"/>
  <c r="J101" i="142" s="1"/>
  <c r="N446" i="19" s="1"/>
  <c r="N1081" i="19" s="1"/>
  <c r="H59" i="148"/>
  <c r="H63" i="148" s="1"/>
  <c r="H65" i="148" s="1"/>
  <c r="H67" i="148" s="1"/>
  <c r="H69" i="148" s="1"/>
  <c r="H68" i="148" s="1"/>
  <c r="H70" i="148" s="1"/>
  <c r="H72" i="148" s="1"/>
  <c r="H83" i="148" s="1"/>
  <c r="H101" i="148" s="1"/>
  <c r="L494" i="19" s="1"/>
  <c r="L1129" i="19" s="1"/>
  <c r="K59" i="118"/>
  <c r="K63" i="118" s="1"/>
  <c r="K65" i="118" s="1"/>
  <c r="K67" i="118" s="1"/>
  <c r="K69" i="118" s="1"/>
  <c r="K68" i="118" s="1"/>
  <c r="K70" i="118" s="1"/>
  <c r="K72" i="118" s="1"/>
  <c r="K83" i="118" s="1"/>
  <c r="N59" i="107"/>
  <c r="N63" i="107" s="1"/>
  <c r="N65" i="107" s="1"/>
  <c r="N67" i="107" s="1"/>
  <c r="N70" i="107" s="1"/>
  <c r="N72" i="107" s="1"/>
  <c r="N83" i="107" s="1"/>
  <c r="J59" i="147"/>
  <c r="J63" i="147" s="1"/>
  <c r="J65" i="147" s="1"/>
  <c r="J67" i="147" s="1"/>
  <c r="J70" i="147" s="1"/>
  <c r="J72" i="147" s="1"/>
  <c r="J83" i="147" s="1"/>
  <c r="J59" i="140"/>
  <c r="J63" i="140" s="1"/>
  <c r="J65" i="140" s="1"/>
  <c r="J67" i="140" s="1"/>
  <c r="J69" i="140" s="1"/>
  <c r="J68" i="140" s="1"/>
  <c r="J70" i="140" s="1"/>
  <c r="J72" i="140" s="1"/>
  <c r="J83" i="140" s="1"/>
  <c r="J101" i="140" s="1"/>
  <c r="N430" i="19" s="1"/>
  <c r="N1065" i="19" s="1"/>
  <c r="H59" i="141"/>
  <c r="H63" i="141" s="1"/>
  <c r="H65" i="141" s="1"/>
  <c r="H67" i="141" s="1"/>
  <c r="H69" i="141" s="1"/>
  <c r="H68" i="141" s="1"/>
  <c r="H70" i="141" s="1"/>
  <c r="H72" i="141" s="1"/>
  <c r="H83" i="141" s="1"/>
  <c r="H59" i="150"/>
  <c r="H63" i="150" s="1"/>
  <c r="H65" i="150" s="1"/>
  <c r="H67" i="150" s="1"/>
  <c r="H69" i="150" s="1"/>
  <c r="H68" i="150" s="1"/>
  <c r="H70" i="150" s="1"/>
  <c r="H72" i="150" s="1"/>
  <c r="H83" i="150" s="1"/>
  <c r="H101" i="150" s="1"/>
  <c r="L510" i="19" s="1"/>
  <c r="L1145" i="19" s="1"/>
  <c r="L59" i="140"/>
  <c r="L63" i="140" s="1"/>
  <c r="L65" i="140" s="1"/>
  <c r="L67" i="140" s="1"/>
  <c r="L69" i="140" s="1"/>
  <c r="L68" i="140" s="1"/>
  <c r="L70" i="140" s="1"/>
  <c r="L72" i="140" s="1"/>
  <c r="L83" i="140" s="1"/>
  <c r="L101" i="140" s="1"/>
  <c r="P430" i="19" s="1"/>
  <c r="P1065" i="19" s="1"/>
  <c r="M59" i="135"/>
  <c r="M63" i="135" s="1"/>
  <c r="M65" i="135" s="1"/>
  <c r="M67" i="135" s="1"/>
  <c r="M69" i="135" s="1"/>
  <c r="M68" i="135" s="1"/>
  <c r="M70" i="135" s="1"/>
  <c r="M72" i="135" s="1"/>
  <c r="M83" i="135" s="1"/>
  <c r="M101" i="135" s="1"/>
  <c r="P397" i="19" s="1"/>
  <c r="P1032" i="19" s="1"/>
  <c r="N59" i="126"/>
  <c r="N63" i="126" s="1"/>
  <c r="N65" i="126" s="1"/>
  <c r="N67" i="126" s="1"/>
  <c r="N69" i="126" s="1"/>
  <c r="N68" i="126" s="1"/>
  <c r="N70" i="126" s="1"/>
  <c r="N72" i="126" s="1"/>
  <c r="N83" i="126" s="1"/>
  <c r="K59" i="150"/>
  <c r="K63" i="150" s="1"/>
  <c r="K65" i="150" s="1"/>
  <c r="K67" i="150" s="1"/>
  <c r="K69" i="150" s="1"/>
  <c r="K68" i="150" s="1"/>
  <c r="K70" i="150" s="1"/>
  <c r="K72" i="150" s="1"/>
  <c r="K83" i="150" s="1"/>
  <c r="K101" i="150" s="1"/>
  <c r="O510" i="19" s="1"/>
  <c r="O1145" i="19" s="1"/>
  <c r="M59" i="99"/>
  <c r="M63" i="99" s="1"/>
  <c r="M65" i="99" s="1"/>
  <c r="M67" i="99" s="1"/>
  <c r="M69" i="99" s="1"/>
  <c r="M68" i="99" s="1"/>
  <c r="M70" i="99" s="1"/>
  <c r="M72" i="99" s="1"/>
  <c r="M83" i="99" s="1"/>
  <c r="M101" i="99" s="1"/>
  <c r="M106" i="19" s="1"/>
  <c r="M741" i="19" s="1"/>
  <c r="L59" i="99"/>
  <c r="L63" i="99" s="1"/>
  <c r="L65" i="99" s="1"/>
  <c r="L67" i="99" s="1"/>
  <c r="L69" i="99" s="1"/>
  <c r="L68" i="99" s="1"/>
  <c r="L70" i="99" s="1"/>
  <c r="L72" i="99" s="1"/>
  <c r="L83" i="99" s="1"/>
  <c r="L101" i="99" s="1"/>
  <c r="L106" i="19" s="1"/>
  <c r="L741" i="19" s="1"/>
  <c r="I59" i="130"/>
  <c r="I63" i="130" s="1"/>
  <c r="I65" i="130" s="1"/>
  <c r="I67" i="130" s="1"/>
  <c r="I69" i="130" s="1"/>
  <c r="I68" i="130" s="1"/>
  <c r="I70" i="130" s="1"/>
  <c r="I72" i="130" s="1"/>
  <c r="I83" i="130" s="1"/>
  <c r="M59" i="117"/>
  <c r="M63" i="117" s="1"/>
  <c r="M65" i="117" s="1"/>
  <c r="M67" i="117" s="1"/>
  <c r="M69" i="117" s="1"/>
  <c r="M68" i="117" s="1"/>
  <c r="M70" i="117" s="1"/>
  <c r="M72" i="117" s="1"/>
  <c r="M83" i="117" s="1"/>
  <c r="M101" i="117" s="1"/>
  <c r="L59" i="120"/>
  <c r="L63" i="120" s="1"/>
  <c r="L65" i="120" s="1"/>
  <c r="L67" i="120" s="1"/>
  <c r="L70" i="120" s="1"/>
  <c r="L72" i="120" s="1"/>
  <c r="L83" i="120" s="1"/>
  <c r="K59" i="128"/>
  <c r="K63" i="128" s="1"/>
  <c r="K65" i="128" s="1"/>
  <c r="K67" i="128" s="1"/>
  <c r="K69" i="128" s="1"/>
  <c r="K68" i="128" s="1"/>
  <c r="K70" i="128" s="1"/>
  <c r="K72" i="128" s="1"/>
  <c r="K83" i="128" s="1"/>
  <c r="G59" i="156"/>
  <c r="G63" i="156" s="1"/>
  <c r="G65" i="156" s="1"/>
  <c r="G67" i="156" s="1"/>
  <c r="G69" i="156" s="1"/>
  <c r="G68" i="156" s="1"/>
  <c r="G70" i="156" s="1"/>
  <c r="G72" i="156" s="1"/>
  <c r="G83" i="156" s="1"/>
  <c r="G101" i="156" s="1"/>
  <c r="L559" i="19" s="1"/>
  <c r="L1194" i="19" s="1"/>
  <c r="J59" i="154"/>
  <c r="J63" i="154" s="1"/>
  <c r="J65" i="154" s="1"/>
  <c r="J67" i="154" s="1"/>
  <c r="J69" i="154" s="1"/>
  <c r="J68" i="154" s="1"/>
  <c r="J70" i="154" s="1"/>
  <c r="J72" i="154" s="1"/>
  <c r="J83" i="154" s="1"/>
  <c r="J101" i="154" s="1"/>
  <c r="O543" i="19" s="1"/>
  <c r="O1178" i="19" s="1"/>
  <c r="J59" i="131"/>
  <c r="J63" i="131" s="1"/>
  <c r="J65" i="131" s="1"/>
  <c r="J67" i="131" s="1"/>
  <c r="J69" i="131" s="1"/>
  <c r="J68" i="131" s="1"/>
  <c r="J70" i="131" s="1"/>
  <c r="J72" i="131" s="1"/>
  <c r="J83" i="131" s="1"/>
  <c r="J101" i="131" s="1"/>
  <c r="M365" i="19" s="1"/>
  <c r="M1000" i="19" s="1"/>
  <c r="L59" i="110"/>
  <c r="L63" i="110" s="1"/>
  <c r="L65" i="110" s="1"/>
  <c r="L67" i="110" s="1"/>
  <c r="L69" i="110" s="1"/>
  <c r="L68" i="110" s="1"/>
  <c r="L70" i="110" s="1"/>
  <c r="L72" i="110" s="1"/>
  <c r="L83" i="110" s="1"/>
  <c r="I59" i="136"/>
  <c r="I63" i="136" s="1"/>
  <c r="I65" i="136" s="1"/>
  <c r="I67" i="136" s="1"/>
  <c r="I70" i="136" s="1"/>
  <c r="I72" i="136" s="1"/>
  <c r="I83" i="136" s="1"/>
  <c r="N59" i="93"/>
  <c r="N63" i="93" s="1"/>
  <c r="N65" i="93" s="1"/>
  <c r="N67" i="93" s="1"/>
  <c r="N69" i="93" s="1"/>
  <c r="N68" i="93" s="1"/>
  <c r="N70" i="93" s="1"/>
  <c r="N72" i="93" s="1"/>
  <c r="N83" i="93" s="1"/>
  <c r="N101" i="93" s="1"/>
  <c r="N58" i="19" s="1"/>
  <c r="N693" i="19" s="1"/>
  <c r="L59" i="132"/>
  <c r="L63" i="132" s="1"/>
  <c r="L65" i="132" s="1"/>
  <c r="L67" i="132" s="1"/>
  <c r="L70" i="132" s="1"/>
  <c r="L72" i="132" s="1"/>
  <c r="L83" i="132" s="1"/>
  <c r="I59" i="159"/>
  <c r="I63" i="159" s="1"/>
  <c r="I65" i="159" s="1"/>
  <c r="I67" i="159" s="1"/>
  <c r="I70" i="159" s="1"/>
  <c r="I72" i="159" s="1"/>
  <c r="I83" i="159" s="1"/>
  <c r="L59" i="93"/>
  <c r="L63" i="93" s="1"/>
  <c r="L65" i="93" s="1"/>
  <c r="L67" i="93" s="1"/>
  <c r="L69" i="93" s="1"/>
  <c r="L68" i="93" s="1"/>
  <c r="L70" i="93" s="1"/>
  <c r="L72" i="93" s="1"/>
  <c r="L83" i="93" s="1"/>
  <c r="L101" i="93" s="1"/>
  <c r="L58" i="19" s="1"/>
  <c r="L693" i="19" s="1"/>
  <c r="J59" i="134"/>
  <c r="J63" i="134" s="1"/>
  <c r="J65" i="134" s="1"/>
  <c r="J67" i="134" s="1"/>
  <c r="J70" i="134" s="1"/>
  <c r="J72" i="134" s="1"/>
  <c r="J83" i="134" s="1"/>
  <c r="K59" i="157"/>
  <c r="K63" i="157" s="1"/>
  <c r="K65" i="157" s="1"/>
  <c r="K67" i="157" s="1"/>
  <c r="K70" i="157" s="1"/>
  <c r="K72" i="157" s="1"/>
  <c r="K83" i="157" s="1"/>
  <c r="M59" i="138"/>
  <c r="M63" i="138" s="1"/>
  <c r="M65" i="138" s="1"/>
  <c r="M67" i="138" s="1"/>
  <c r="M69" i="138" s="1"/>
  <c r="M68" i="138" s="1"/>
  <c r="M70" i="138" s="1"/>
  <c r="M72" i="138" s="1"/>
  <c r="M83" i="138" s="1"/>
  <c r="M101" i="138" s="1"/>
  <c r="P413" i="19" s="1"/>
  <c r="P1048" i="19" s="1"/>
  <c r="N59" i="124"/>
  <c r="N63" i="124" s="1"/>
  <c r="N65" i="124" s="1"/>
  <c r="N67" i="124" s="1"/>
  <c r="N70" i="124" s="1"/>
  <c r="N72" i="124" s="1"/>
  <c r="N83" i="124" s="1"/>
  <c r="N59" i="106"/>
  <c r="N63" i="106" s="1"/>
  <c r="N65" i="106" s="1"/>
  <c r="N67" i="106" s="1"/>
  <c r="N69" i="106" s="1"/>
  <c r="N68" i="106" s="1"/>
  <c r="N70" i="106" s="1"/>
  <c r="N72" i="106" s="1"/>
  <c r="N83" i="106" s="1"/>
  <c r="N101" i="106" s="1"/>
  <c r="O203" i="19" s="1"/>
  <c r="O838" i="19" s="1"/>
  <c r="K59" i="141"/>
  <c r="K63" i="141" s="1"/>
  <c r="K65" i="141" s="1"/>
  <c r="K67" i="141" s="1"/>
  <c r="K69" i="141" s="1"/>
  <c r="K68" i="141" s="1"/>
  <c r="K70" i="141" s="1"/>
  <c r="K72" i="141" s="1"/>
  <c r="K83" i="141" s="1"/>
  <c r="L59" i="125"/>
  <c r="L63" i="125" s="1"/>
  <c r="L65" i="125" s="1"/>
  <c r="L67" i="125" s="1"/>
  <c r="L69" i="125" s="1"/>
  <c r="L68" i="125" s="1"/>
  <c r="L70" i="125" s="1"/>
  <c r="L72" i="125" s="1"/>
  <c r="L83" i="125" s="1"/>
  <c r="L101" i="125" s="1"/>
  <c r="N316" i="19" s="1"/>
  <c r="N951" i="19" s="1"/>
  <c r="I59" i="151"/>
  <c r="I63" i="151" s="1"/>
  <c r="I65" i="151" s="1"/>
  <c r="I67" i="151" s="1"/>
  <c r="I69" i="151" s="1"/>
  <c r="I68" i="151" s="1"/>
  <c r="I70" i="151" s="1"/>
  <c r="I72" i="151" s="1"/>
  <c r="I83" i="151" s="1"/>
  <c r="I59" i="139"/>
  <c r="I63" i="139" s="1"/>
  <c r="I65" i="139" s="1"/>
  <c r="I67" i="139" s="1"/>
  <c r="I69" i="139" s="1"/>
  <c r="I68" i="139" s="1"/>
  <c r="I70" i="139" s="1"/>
  <c r="I72" i="139" s="1"/>
  <c r="I83" i="139" s="1"/>
  <c r="K59" i="151"/>
  <c r="K63" i="151" s="1"/>
  <c r="K65" i="151" s="1"/>
  <c r="K67" i="151" s="1"/>
  <c r="K69" i="151" s="1"/>
  <c r="K68" i="151" s="1"/>
  <c r="K70" i="151" s="1"/>
  <c r="K72" i="151" s="1"/>
  <c r="K83" i="151" s="1"/>
  <c r="K59" i="120"/>
  <c r="K63" i="120" s="1"/>
  <c r="K65" i="120" s="1"/>
  <c r="K67" i="120" s="1"/>
  <c r="K70" i="120" s="1"/>
  <c r="K72" i="120" s="1"/>
  <c r="K83" i="120" s="1"/>
  <c r="J59" i="116"/>
  <c r="J63" i="116" s="1"/>
  <c r="J65" i="116" s="1"/>
  <c r="J67" i="116" s="1"/>
  <c r="J69" i="116" s="1"/>
  <c r="J68" i="116" s="1"/>
  <c r="J70" i="116" s="1"/>
  <c r="J72" i="116" s="1"/>
  <c r="J83" i="116" s="1"/>
  <c r="J59" i="138"/>
  <c r="J63" i="138" s="1"/>
  <c r="J65" i="138" s="1"/>
  <c r="J67" i="138" s="1"/>
  <c r="J69" i="138" s="1"/>
  <c r="J68" i="138" s="1"/>
  <c r="J70" i="138" s="1"/>
  <c r="J72" i="138" s="1"/>
  <c r="J83" i="138" s="1"/>
  <c r="J101" i="138" s="1"/>
  <c r="M413" i="19" s="1"/>
  <c r="M1048" i="19" s="1"/>
  <c r="L59" i="130"/>
  <c r="L63" i="130" s="1"/>
  <c r="L65" i="130" s="1"/>
  <c r="L67" i="130" s="1"/>
  <c r="L69" i="130" s="1"/>
  <c r="L68" i="130" s="1"/>
  <c r="L70" i="130" s="1"/>
  <c r="L72" i="130" s="1"/>
  <c r="L83" i="130" s="1"/>
  <c r="L59" i="122"/>
  <c r="L63" i="122" s="1"/>
  <c r="L65" i="122" s="1"/>
  <c r="L67" i="122" s="1"/>
  <c r="L70" i="122" s="1"/>
  <c r="L72" i="122" s="1"/>
  <c r="L83" i="122" s="1"/>
  <c r="J59" i="128"/>
  <c r="J63" i="128" s="1"/>
  <c r="J65" i="128" s="1"/>
  <c r="J67" i="128" s="1"/>
  <c r="J69" i="128" s="1"/>
  <c r="J68" i="128" s="1"/>
  <c r="J70" i="128" s="1"/>
  <c r="J72" i="128" s="1"/>
  <c r="J83" i="128" s="1"/>
  <c r="K59" i="124"/>
  <c r="K63" i="124" s="1"/>
  <c r="K65" i="124" s="1"/>
  <c r="K67" i="124" s="1"/>
  <c r="K70" i="124" s="1"/>
  <c r="K72" i="124" s="1"/>
  <c r="K83" i="124" s="1"/>
  <c r="N59" i="94"/>
  <c r="N63" i="94" s="1"/>
  <c r="N65" i="94" s="1"/>
  <c r="N67" i="94" s="1"/>
  <c r="N69" i="94" s="1"/>
  <c r="N68" i="94" s="1"/>
  <c r="N70" i="94" s="1"/>
  <c r="N72" i="94" s="1"/>
  <c r="N83" i="94" s="1"/>
  <c r="J59" i="160"/>
  <c r="J63" i="160" s="1"/>
  <c r="J65" i="160" s="1"/>
  <c r="J67" i="160" s="1"/>
  <c r="J69" i="160" s="1"/>
  <c r="J68" i="160" s="1"/>
  <c r="J70" i="160" s="1"/>
  <c r="J72" i="160" s="1"/>
  <c r="J83" i="160" s="1"/>
  <c r="J101" i="160" s="1"/>
  <c r="O591" i="19" s="1"/>
  <c r="O1226" i="19" s="1"/>
  <c r="I59" i="160"/>
  <c r="I63" i="160" s="1"/>
  <c r="I65" i="160" s="1"/>
  <c r="I67" i="160" s="1"/>
  <c r="I69" i="160" s="1"/>
  <c r="I68" i="160" s="1"/>
  <c r="I70" i="160" s="1"/>
  <c r="I72" i="160" s="1"/>
  <c r="I83" i="160" s="1"/>
  <c r="I101" i="160" s="1"/>
  <c r="N591" i="19" s="1"/>
  <c r="N1226" i="19" s="1"/>
  <c r="M59" i="92"/>
  <c r="M63" i="92" s="1"/>
  <c r="M65" i="92" s="1"/>
  <c r="M67" i="92" s="1"/>
  <c r="M69" i="92" s="1"/>
  <c r="M68" i="92" s="1"/>
  <c r="M70" i="92" s="1"/>
  <c r="M72" i="92" s="1"/>
  <c r="M83" i="92" s="1"/>
  <c r="J59" i="124"/>
  <c r="J63" i="124" s="1"/>
  <c r="J65" i="124" s="1"/>
  <c r="J67" i="124" s="1"/>
  <c r="J70" i="124" s="1"/>
  <c r="J72" i="124" s="1"/>
  <c r="J83" i="124" s="1"/>
  <c r="K59" i="156"/>
  <c r="K63" i="156" s="1"/>
  <c r="K65" i="156" s="1"/>
  <c r="K67" i="156" s="1"/>
  <c r="K69" i="156" s="1"/>
  <c r="K68" i="156" s="1"/>
  <c r="K70" i="156" s="1"/>
  <c r="K72" i="156" s="1"/>
  <c r="K83" i="156" s="1"/>
  <c r="K101" i="156" s="1"/>
  <c r="P559" i="19" s="1"/>
  <c r="P1194" i="19" s="1"/>
  <c r="L59" i="150"/>
  <c r="L63" i="150" s="1"/>
  <c r="L65" i="150" s="1"/>
  <c r="L67" i="150" s="1"/>
  <c r="L69" i="150" s="1"/>
  <c r="L68" i="150" s="1"/>
  <c r="L70" i="150" s="1"/>
  <c r="L72" i="150" s="1"/>
  <c r="L83" i="150" s="1"/>
  <c r="L101" i="150" s="1"/>
  <c r="P510" i="19" s="1"/>
  <c r="P1145" i="19" s="1"/>
  <c r="M59" i="128"/>
  <c r="M63" i="128" s="1"/>
  <c r="M65" i="128" s="1"/>
  <c r="M67" i="128" s="1"/>
  <c r="M69" i="128" s="1"/>
  <c r="M68" i="128" s="1"/>
  <c r="M70" i="128" s="1"/>
  <c r="M72" i="128" s="1"/>
  <c r="M83" i="128" s="1"/>
  <c r="L59" i="136"/>
  <c r="L63" i="136" s="1"/>
  <c r="L65" i="136" s="1"/>
  <c r="L67" i="136" s="1"/>
  <c r="L70" i="136" s="1"/>
  <c r="L72" i="136" s="1"/>
  <c r="L83" i="136" s="1"/>
  <c r="I59" i="153"/>
  <c r="I63" i="153" s="1"/>
  <c r="I65" i="153" s="1"/>
  <c r="I67" i="153" s="1"/>
  <c r="I69" i="153" s="1"/>
  <c r="I68" i="153" s="1"/>
  <c r="I70" i="153" s="1"/>
  <c r="I72" i="153" s="1"/>
  <c r="I83" i="153" s="1"/>
  <c r="G59" i="157"/>
  <c r="G63" i="157" s="1"/>
  <c r="G65" i="157" s="1"/>
  <c r="G67" i="157" s="1"/>
  <c r="G70" i="157" s="1"/>
  <c r="G72" i="157" s="1"/>
  <c r="G83" i="157" s="1"/>
  <c r="K59" i="103"/>
  <c r="K63" i="103" s="1"/>
  <c r="K65" i="103" s="1"/>
  <c r="K67" i="103" s="1"/>
  <c r="K69" i="103" s="1"/>
  <c r="K68" i="103" s="1"/>
  <c r="K70" i="103" s="1"/>
  <c r="K72" i="103" s="1"/>
  <c r="K83" i="103" s="1"/>
  <c r="K101" i="103" s="1"/>
  <c r="L139" i="19" s="1"/>
  <c r="L774" i="19" s="1"/>
  <c r="J59" i="158"/>
  <c r="J63" i="158" s="1"/>
  <c r="J65" i="158" s="1"/>
  <c r="J67" i="158" s="1"/>
  <c r="J69" i="158" s="1"/>
  <c r="J68" i="158" s="1"/>
  <c r="J70" i="158" s="1"/>
  <c r="J72" i="158" s="1"/>
  <c r="J83" i="158" s="1"/>
  <c r="J101" i="158" s="1"/>
  <c r="O575" i="19" s="1"/>
  <c r="O1210" i="19" s="1"/>
  <c r="K59" i="107"/>
  <c r="K63" i="107" s="1"/>
  <c r="K65" i="107" s="1"/>
  <c r="K67" i="107" s="1"/>
  <c r="K70" i="107" s="1"/>
  <c r="K72" i="107" s="1"/>
  <c r="K83" i="107" s="1"/>
  <c r="J59" i="139"/>
  <c r="J63" i="139" s="1"/>
  <c r="J65" i="139" s="1"/>
  <c r="J67" i="139" s="1"/>
  <c r="J69" i="139" s="1"/>
  <c r="J68" i="139" s="1"/>
  <c r="J70" i="139" s="1"/>
  <c r="J72" i="139" s="1"/>
  <c r="J83" i="139" s="1"/>
  <c r="M59" i="124"/>
  <c r="M63" i="124" s="1"/>
  <c r="M65" i="124" s="1"/>
  <c r="M67" i="124" s="1"/>
  <c r="M70" i="124" s="1"/>
  <c r="M72" i="124" s="1"/>
  <c r="M83" i="124" s="1"/>
  <c r="I59" i="156"/>
  <c r="I63" i="156" s="1"/>
  <c r="I65" i="156" s="1"/>
  <c r="I67" i="156" s="1"/>
  <c r="I69" i="156" s="1"/>
  <c r="I68" i="156" s="1"/>
  <c r="I70" i="156" s="1"/>
  <c r="I72" i="156" s="1"/>
  <c r="I83" i="156" s="1"/>
  <c r="I101" i="156" s="1"/>
  <c r="N559" i="19" s="1"/>
  <c r="N1194" i="19" s="1"/>
  <c r="M59" i="114"/>
  <c r="M63" i="114" s="1"/>
  <c r="M65" i="114" s="1"/>
  <c r="M67" i="114" s="1"/>
  <c r="M69" i="114" s="1"/>
  <c r="M68" i="114" s="1"/>
  <c r="M70" i="114" s="1"/>
  <c r="M72" i="114" s="1"/>
  <c r="M83" i="114" s="1"/>
  <c r="M101" i="114" s="1"/>
  <c r="N171" i="19" s="1"/>
  <c r="N806" i="19" s="1"/>
  <c r="L59" i="100"/>
  <c r="L63" i="100" s="1"/>
  <c r="L65" i="100" s="1"/>
  <c r="L67" i="100" s="1"/>
  <c r="L70" i="100" s="1"/>
  <c r="L72" i="100" s="1"/>
  <c r="L83" i="100" s="1"/>
  <c r="G59" i="152"/>
  <c r="G63" i="152" s="1"/>
  <c r="G65" i="152" s="1"/>
  <c r="G67" i="152" s="1"/>
  <c r="G69" i="152" s="1"/>
  <c r="G68" i="152" s="1"/>
  <c r="G70" i="152" s="1"/>
  <c r="G72" i="152" s="1"/>
  <c r="G83" i="152" s="1"/>
  <c r="G101" i="152" s="1"/>
  <c r="L527" i="19" s="1"/>
  <c r="L1162" i="19" s="1"/>
  <c r="J59" i="145"/>
  <c r="J63" i="145" s="1"/>
  <c r="J65" i="145" s="1"/>
  <c r="J67" i="145" s="1"/>
  <c r="J70" i="145" s="1"/>
  <c r="J72" i="145" s="1"/>
  <c r="J83" i="145" s="1"/>
  <c r="H59" i="160"/>
  <c r="H63" i="160" s="1"/>
  <c r="H65" i="160" s="1"/>
  <c r="H67" i="160" s="1"/>
  <c r="H69" i="160" s="1"/>
  <c r="H68" i="160" s="1"/>
  <c r="H70" i="160" s="1"/>
  <c r="H72" i="160" s="1"/>
  <c r="H83" i="160" s="1"/>
  <c r="H101" i="160" s="1"/>
  <c r="M591" i="19" s="1"/>
  <c r="M1226" i="19" s="1"/>
  <c r="J59" i="125"/>
  <c r="J63" i="125" s="1"/>
  <c r="J65" i="125" s="1"/>
  <c r="J67" i="125" s="1"/>
  <c r="J69" i="125" s="1"/>
  <c r="J68" i="125" s="1"/>
  <c r="J70" i="125" s="1"/>
  <c r="J72" i="125" s="1"/>
  <c r="J83" i="125" s="1"/>
  <c r="J101" i="125" s="1"/>
  <c r="L316" i="19" s="1"/>
  <c r="L951" i="19" s="1"/>
  <c r="K59" i="158"/>
  <c r="K63" i="158" s="1"/>
  <c r="K65" i="158" s="1"/>
  <c r="K67" i="158" s="1"/>
  <c r="K69" i="158" s="1"/>
  <c r="K68" i="158" s="1"/>
  <c r="K70" i="158" s="1"/>
  <c r="K72" i="158" s="1"/>
  <c r="K83" i="158" s="1"/>
  <c r="L59" i="147"/>
  <c r="L63" i="147" s="1"/>
  <c r="L65" i="147" s="1"/>
  <c r="L67" i="147" s="1"/>
  <c r="L70" i="147" s="1"/>
  <c r="L72" i="147" s="1"/>
  <c r="L83" i="147" s="1"/>
  <c r="M59" i="139"/>
  <c r="M63" i="139" s="1"/>
  <c r="M65" i="139" s="1"/>
  <c r="M67" i="139" s="1"/>
  <c r="M69" i="139" s="1"/>
  <c r="M68" i="139" s="1"/>
  <c r="M70" i="139" s="1"/>
  <c r="M72" i="139" s="1"/>
  <c r="M83" i="139" s="1"/>
  <c r="N59" i="120"/>
  <c r="N63" i="120" s="1"/>
  <c r="N65" i="120" s="1"/>
  <c r="N67" i="120" s="1"/>
  <c r="N70" i="120" s="1"/>
  <c r="N72" i="120" s="1"/>
  <c r="N83" i="120" s="1"/>
  <c r="N59" i="136"/>
  <c r="N63" i="136" s="1"/>
  <c r="N65" i="136" s="1"/>
  <c r="N67" i="136" s="1"/>
  <c r="N70" i="136" s="1"/>
  <c r="N72" i="136" s="1"/>
  <c r="N83" i="136" s="1"/>
  <c r="N105" i="136" s="1"/>
  <c r="Q409" i="19" s="1"/>
  <c r="Q1044" i="19" s="1"/>
  <c r="N59" i="129"/>
  <c r="N63" i="129" s="1"/>
  <c r="N65" i="129" s="1"/>
  <c r="N67" i="129" s="1"/>
  <c r="N69" i="129" s="1"/>
  <c r="N68" i="129" s="1"/>
  <c r="N70" i="129" s="1"/>
  <c r="N72" i="129" s="1"/>
  <c r="N83" i="129" s="1"/>
  <c r="N101" i="129" s="1"/>
  <c r="Q349" i="19" s="1"/>
  <c r="Q984" i="19" s="1"/>
  <c r="N59" i="132"/>
  <c r="N63" i="132" s="1"/>
  <c r="N65" i="132" s="1"/>
  <c r="N67" i="132" s="1"/>
  <c r="N70" i="132" s="1"/>
  <c r="N72" i="132" s="1"/>
  <c r="N83" i="132" s="1"/>
  <c r="N102" i="132" s="1"/>
  <c r="Q374" i="19" s="1"/>
  <c r="Q1009" i="19" s="1"/>
  <c r="M59" i="145"/>
  <c r="M63" i="145" s="1"/>
  <c r="M65" i="145" s="1"/>
  <c r="M67" i="145" s="1"/>
  <c r="M70" i="145" s="1"/>
  <c r="M72" i="145" s="1"/>
  <c r="M83" i="145" s="1"/>
  <c r="M105" i="145" s="1"/>
  <c r="Q474" i="19" s="1"/>
  <c r="Q1109" i="19" s="1"/>
  <c r="M59" i="141"/>
  <c r="M63" i="141" s="1"/>
  <c r="M65" i="141" s="1"/>
  <c r="M67" i="141" s="1"/>
  <c r="M69" i="141" s="1"/>
  <c r="M68" i="141" s="1"/>
  <c r="M70" i="141" s="1"/>
  <c r="M72" i="141" s="1"/>
  <c r="M83" i="141" s="1"/>
  <c r="M102" i="141" s="1"/>
  <c r="Q439" i="19" s="1"/>
  <c r="Q1074" i="19" s="1"/>
  <c r="M59" i="144"/>
  <c r="M63" i="144" s="1"/>
  <c r="M65" i="144" s="1"/>
  <c r="M67" i="144" s="1"/>
  <c r="M69" i="144" s="1"/>
  <c r="M68" i="144" s="1"/>
  <c r="M70" i="144" s="1"/>
  <c r="M72" i="144" s="1"/>
  <c r="M83" i="144" s="1"/>
  <c r="M101" i="144" s="1"/>
  <c r="Q462" i="19" s="1"/>
  <c r="Q1097" i="19" s="1"/>
  <c r="M59" i="140"/>
  <c r="M63" i="140" s="1"/>
  <c r="M65" i="140" s="1"/>
  <c r="M67" i="140" s="1"/>
  <c r="M69" i="140" s="1"/>
  <c r="M68" i="140" s="1"/>
  <c r="M70" i="140" s="1"/>
  <c r="M72" i="140" s="1"/>
  <c r="M83" i="140" s="1"/>
  <c r="M101" i="140" s="1"/>
  <c r="Q430" i="19" s="1"/>
  <c r="Q1065" i="19" s="1"/>
  <c r="N59" i="143"/>
  <c r="N63" i="143" s="1"/>
  <c r="N65" i="143" s="1"/>
  <c r="N67" i="143" s="1"/>
  <c r="N69" i="143" s="1"/>
  <c r="N68" i="143" s="1"/>
  <c r="N70" i="143" s="1"/>
  <c r="N72" i="143" s="1"/>
  <c r="N83" i="143" s="1"/>
  <c r="N102" i="143" s="1"/>
  <c r="R455" i="19" s="1"/>
  <c r="R1090" i="19" s="1"/>
  <c r="N59" i="142"/>
  <c r="N63" i="142" s="1"/>
  <c r="N65" i="142" s="1"/>
  <c r="N67" i="142" s="1"/>
  <c r="N69" i="142" s="1"/>
  <c r="N68" i="142" s="1"/>
  <c r="N70" i="142" s="1"/>
  <c r="N72" i="142" s="1"/>
  <c r="N83" i="142" s="1"/>
  <c r="N101" i="142" s="1"/>
  <c r="R446" i="19" s="1"/>
  <c r="R1081" i="19" s="1"/>
  <c r="N59" i="146"/>
  <c r="N63" i="146" s="1"/>
  <c r="N65" i="146" s="1"/>
  <c r="N67" i="146" s="1"/>
  <c r="N69" i="146" s="1"/>
  <c r="N68" i="146" s="1"/>
  <c r="N70" i="146" s="1"/>
  <c r="N72" i="146" s="1"/>
  <c r="N83" i="146" s="1"/>
  <c r="N101" i="146" s="1"/>
  <c r="R478" i="19" s="1"/>
  <c r="R1113" i="19" s="1"/>
  <c r="L59" i="154"/>
  <c r="L63" i="154" s="1"/>
  <c r="L65" i="154" s="1"/>
  <c r="L67" i="154" s="1"/>
  <c r="L69" i="154" s="1"/>
  <c r="L68" i="154" s="1"/>
  <c r="L70" i="154" s="1"/>
  <c r="L72" i="154" s="1"/>
  <c r="L83" i="154" s="1"/>
  <c r="L101" i="154" s="1"/>
  <c r="Q543" i="19" s="1"/>
  <c r="Q1178" i="19" s="1"/>
  <c r="L59" i="160"/>
  <c r="L63" i="160" s="1"/>
  <c r="L65" i="160" s="1"/>
  <c r="L67" i="160" s="1"/>
  <c r="L69" i="160" s="1"/>
  <c r="L68" i="160" s="1"/>
  <c r="L70" i="160" s="1"/>
  <c r="L72" i="160" s="1"/>
  <c r="L83" i="160" s="1"/>
  <c r="L101" i="160" s="1"/>
  <c r="Q591" i="19" s="1"/>
  <c r="Q1226" i="19" s="1"/>
  <c r="L59" i="162"/>
  <c r="L63" i="162" s="1"/>
  <c r="L65" i="162" s="1"/>
  <c r="L67" i="162" s="1"/>
  <c r="L69" i="162" s="1"/>
  <c r="L68" i="162" s="1"/>
  <c r="L70" i="162" s="1"/>
  <c r="L72" i="162" s="1"/>
  <c r="L83" i="162" s="1"/>
  <c r="L101" i="162" s="1"/>
  <c r="Q607" i="19" s="1"/>
  <c r="Q1242" i="19" s="1"/>
  <c r="M59" i="161"/>
  <c r="M63" i="161" s="1"/>
  <c r="M65" i="161" s="1"/>
  <c r="M67" i="161" s="1"/>
  <c r="M70" i="161" s="1"/>
  <c r="M72" i="161" s="1"/>
  <c r="M83" i="161" s="1"/>
  <c r="M102" i="161" s="1"/>
  <c r="R600" i="19" s="1"/>
  <c r="R1235" i="19" s="1"/>
  <c r="M59" i="163"/>
  <c r="M63" i="163" s="1"/>
  <c r="M65" i="163" s="1"/>
  <c r="M67" i="163" s="1"/>
  <c r="M69" i="163" s="1"/>
  <c r="M68" i="163" s="1"/>
  <c r="M70" i="163" s="1"/>
  <c r="M72" i="163" s="1"/>
  <c r="M83" i="163" s="1"/>
  <c r="M102" i="163" s="1"/>
  <c r="R616" i="19" s="1"/>
  <c r="R1251" i="19" s="1"/>
  <c r="M59" i="156"/>
  <c r="M63" i="156" s="1"/>
  <c r="M65" i="156" s="1"/>
  <c r="M67" i="156" s="1"/>
  <c r="M69" i="156" s="1"/>
  <c r="M68" i="156" s="1"/>
  <c r="M70" i="156" s="1"/>
  <c r="M72" i="156" s="1"/>
  <c r="M83" i="156" s="1"/>
  <c r="M101" i="156" s="1"/>
  <c r="R559" i="19" s="1"/>
  <c r="R1194" i="19" s="1"/>
  <c r="L59" i="135"/>
  <c r="L63" i="135" s="1"/>
  <c r="L65" i="135" s="1"/>
  <c r="L67" i="135" s="1"/>
  <c r="L69" i="135" s="1"/>
  <c r="L68" i="135" s="1"/>
  <c r="L70" i="135" s="1"/>
  <c r="L72" i="135" s="1"/>
  <c r="L83" i="135" s="1"/>
  <c r="L101" i="135" s="1"/>
  <c r="O397" i="19" s="1"/>
  <c r="O1032" i="19" s="1"/>
  <c r="I59" i="152"/>
  <c r="I63" i="152" s="1"/>
  <c r="I65" i="152" s="1"/>
  <c r="I67" i="152" s="1"/>
  <c r="I69" i="152" s="1"/>
  <c r="I68" i="152" s="1"/>
  <c r="I70" i="152" s="1"/>
  <c r="I72" i="152" s="1"/>
  <c r="I83" i="152" s="1"/>
  <c r="I101" i="152" s="1"/>
  <c r="N527" i="19" s="1"/>
  <c r="N1162" i="19" s="1"/>
  <c r="J59" i="122"/>
  <c r="J63" i="122" s="1"/>
  <c r="J65" i="122" s="1"/>
  <c r="J67" i="122" s="1"/>
  <c r="J70" i="122" s="1"/>
  <c r="J72" i="122" s="1"/>
  <c r="J83" i="122" s="1"/>
  <c r="J59" i="123"/>
  <c r="J63" i="123" s="1"/>
  <c r="J65" i="123" s="1"/>
  <c r="J67" i="123" s="1"/>
  <c r="J69" i="123" s="1"/>
  <c r="J68" i="123" s="1"/>
  <c r="J70" i="123" s="1"/>
  <c r="J72" i="123" s="1"/>
  <c r="J83" i="123" s="1"/>
  <c r="J101" i="123" s="1"/>
  <c r="K59" i="116"/>
  <c r="K63" i="116" s="1"/>
  <c r="K65" i="116" s="1"/>
  <c r="K67" i="116" s="1"/>
  <c r="K69" i="116" s="1"/>
  <c r="K68" i="116" s="1"/>
  <c r="K70" i="116" s="1"/>
  <c r="K72" i="116" s="1"/>
  <c r="K83" i="116" s="1"/>
  <c r="K59" i="136"/>
  <c r="K63" i="136" s="1"/>
  <c r="K65" i="136" s="1"/>
  <c r="K67" i="136" s="1"/>
  <c r="K70" i="136" s="1"/>
  <c r="K72" i="136" s="1"/>
  <c r="K83" i="136" s="1"/>
  <c r="G59" i="159"/>
  <c r="G63" i="159" s="1"/>
  <c r="G65" i="159" s="1"/>
  <c r="G67" i="159" s="1"/>
  <c r="G70" i="159" s="1"/>
  <c r="G72" i="159" s="1"/>
  <c r="G83" i="159" s="1"/>
  <c r="L59" i="109"/>
  <c r="L63" i="109" s="1"/>
  <c r="L65" i="109" s="1"/>
  <c r="L67" i="109" s="1"/>
  <c r="L69" i="109" s="1"/>
  <c r="L68" i="109" s="1"/>
  <c r="L70" i="109" s="1"/>
  <c r="L72" i="109" s="1"/>
  <c r="L83" i="109" s="1"/>
  <c r="M59" i="126"/>
  <c r="M63" i="126" s="1"/>
  <c r="M65" i="126" s="1"/>
  <c r="M67" i="126" s="1"/>
  <c r="M69" i="126" s="1"/>
  <c r="M68" i="126" s="1"/>
  <c r="M70" i="126" s="1"/>
  <c r="M72" i="126" s="1"/>
  <c r="M83" i="126" s="1"/>
  <c r="I59" i="154"/>
  <c r="I63" i="154" s="1"/>
  <c r="I65" i="154" s="1"/>
  <c r="I67" i="154" s="1"/>
  <c r="I69" i="154" s="1"/>
  <c r="I68" i="154" s="1"/>
  <c r="I70" i="154" s="1"/>
  <c r="I72" i="154" s="1"/>
  <c r="I83" i="154" s="1"/>
  <c r="G59" i="153"/>
  <c r="G63" i="153" s="1"/>
  <c r="G65" i="153" s="1"/>
  <c r="G67" i="153" s="1"/>
  <c r="G69" i="153" s="1"/>
  <c r="G68" i="153" s="1"/>
  <c r="G70" i="153" s="1"/>
  <c r="G72" i="153" s="1"/>
  <c r="G83" i="153" s="1"/>
  <c r="I59" i="128"/>
  <c r="I63" i="128" s="1"/>
  <c r="I65" i="128" s="1"/>
  <c r="I67" i="128" s="1"/>
  <c r="I69" i="128" s="1"/>
  <c r="I68" i="128" s="1"/>
  <c r="I70" i="128" s="1"/>
  <c r="I72" i="128" s="1"/>
  <c r="I83" i="128" s="1"/>
  <c r="M59" i="125"/>
  <c r="M63" i="125" s="1"/>
  <c r="M65" i="125" s="1"/>
  <c r="M67" i="125" s="1"/>
  <c r="M69" i="125" s="1"/>
  <c r="M68" i="125" s="1"/>
  <c r="M70" i="125" s="1"/>
  <c r="M72" i="125" s="1"/>
  <c r="M83" i="125" s="1"/>
  <c r="M101" i="125" s="1"/>
  <c r="O316" i="19" s="1"/>
  <c r="O951" i="19" s="1"/>
  <c r="J59" i="117"/>
  <c r="J63" i="117" s="1"/>
  <c r="J65" i="117" s="1"/>
  <c r="J67" i="117" s="1"/>
  <c r="J69" i="117" s="1"/>
  <c r="J68" i="117" s="1"/>
  <c r="J70" i="117" s="1"/>
  <c r="J72" i="117" s="1"/>
  <c r="J83" i="117" s="1"/>
  <c r="J101" i="117" s="1"/>
  <c r="K59" i="114"/>
  <c r="K63" i="114" s="1"/>
  <c r="K65" i="114" s="1"/>
  <c r="K67" i="114" s="1"/>
  <c r="K69" i="114" s="1"/>
  <c r="K68" i="114" s="1"/>
  <c r="K70" i="114" s="1"/>
  <c r="K72" i="114" s="1"/>
  <c r="K83" i="114" s="1"/>
  <c r="K101" i="114" s="1"/>
  <c r="L171" i="19" s="1"/>
  <c r="L806" i="19" s="1"/>
  <c r="K59" i="108"/>
  <c r="K63" i="108" s="1"/>
  <c r="K65" i="108" s="1"/>
  <c r="K67" i="108" s="1"/>
  <c r="K69" i="108" s="1"/>
  <c r="K68" i="108" s="1"/>
  <c r="K70" i="108" s="1"/>
  <c r="K72" i="108" s="1"/>
  <c r="K83" i="108" s="1"/>
  <c r="K59" i="110"/>
  <c r="K63" i="110" s="1"/>
  <c r="K65" i="110" s="1"/>
  <c r="K67" i="110" s="1"/>
  <c r="K69" i="110" s="1"/>
  <c r="K68" i="110" s="1"/>
  <c r="K70" i="110" s="1"/>
  <c r="K72" i="110" s="1"/>
  <c r="K83" i="110" s="1"/>
  <c r="L59" i="148"/>
  <c r="L63" i="148" s="1"/>
  <c r="L65" i="148" s="1"/>
  <c r="L67" i="148" s="1"/>
  <c r="L69" i="148" s="1"/>
  <c r="L68" i="148" s="1"/>
  <c r="L70" i="148" s="1"/>
  <c r="L72" i="148" s="1"/>
  <c r="L83" i="148" s="1"/>
  <c r="L101" i="148" s="1"/>
  <c r="P494" i="19" s="1"/>
  <c r="P1129" i="19" s="1"/>
  <c r="M59" i="133"/>
  <c r="M63" i="133" s="1"/>
  <c r="M65" i="133" s="1"/>
  <c r="M67" i="133" s="1"/>
  <c r="M69" i="133" s="1"/>
  <c r="M68" i="133" s="1"/>
  <c r="M70" i="133" s="1"/>
  <c r="M72" i="133" s="1"/>
  <c r="M83" i="133" s="1"/>
  <c r="M101" i="133" s="1"/>
  <c r="P381" i="19" s="1"/>
  <c r="P1016" i="19" s="1"/>
  <c r="N59" i="116"/>
  <c r="N63" i="116" s="1"/>
  <c r="N65" i="116" s="1"/>
  <c r="N67" i="116" s="1"/>
  <c r="N69" i="116" s="1"/>
  <c r="N68" i="116" s="1"/>
  <c r="N70" i="116" s="1"/>
  <c r="N72" i="116" s="1"/>
  <c r="N83" i="116" s="1"/>
  <c r="J59" i="159"/>
  <c r="J63" i="159" s="1"/>
  <c r="J65" i="159" s="1"/>
  <c r="J67" i="159" s="1"/>
  <c r="J70" i="159" s="1"/>
  <c r="J72" i="159" s="1"/>
  <c r="J83" i="159" s="1"/>
  <c r="L59" i="124"/>
  <c r="L63" i="124" s="1"/>
  <c r="L65" i="124" s="1"/>
  <c r="L67" i="124" s="1"/>
  <c r="L70" i="124" s="1"/>
  <c r="L72" i="124" s="1"/>
  <c r="L83" i="124" s="1"/>
  <c r="I59" i="129"/>
  <c r="I63" i="129" s="1"/>
  <c r="I65" i="129" s="1"/>
  <c r="I67" i="129" s="1"/>
  <c r="I69" i="129" s="1"/>
  <c r="I68" i="129" s="1"/>
  <c r="I70" i="129" s="1"/>
  <c r="I72" i="129" s="1"/>
  <c r="I83" i="129" s="1"/>
  <c r="J59" i="132"/>
  <c r="J63" i="132" s="1"/>
  <c r="J65" i="132" s="1"/>
  <c r="J67" i="132" s="1"/>
  <c r="J70" i="132" s="1"/>
  <c r="J72" i="132" s="1"/>
  <c r="J83" i="132" s="1"/>
  <c r="L59" i="131"/>
  <c r="L63" i="131" s="1"/>
  <c r="L65" i="131" s="1"/>
  <c r="L67" i="131" s="1"/>
  <c r="L69" i="131" s="1"/>
  <c r="L68" i="131" s="1"/>
  <c r="L70" i="131" s="1"/>
  <c r="L72" i="131" s="1"/>
  <c r="L83" i="131" s="1"/>
  <c r="L101" i="131" s="1"/>
  <c r="O365" i="19" s="1"/>
  <c r="O1000" i="19" s="1"/>
  <c r="J59" i="151"/>
  <c r="J63" i="151" s="1"/>
  <c r="J65" i="151" s="1"/>
  <c r="J67" i="151" s="1"/>
  <c r="J69" i="151" s="1"/>
  <c r="J68" i="151" s="1"/>
  <c r="J70" i="151" s="1"/>
  <c r="J72" i="151" s="1"/>
  <c r="J83" i="151" s="1"/>
  <c r="I59" i="142"/>
  <c r="I63" i="142" s="1"/>
  <c r="I65" i="142" s="1"/>
  <c r="I67" i="142" s="1"/>
  <c r="I69" i="142" s="1"/>
  <c r="I68" i="142" s="1"/>
  <c r="I70" i="142" s="1"/>
  <c r="I72" i="142" s="1"/>
  <c r="I83" i="142" s="1"/>
  <c r="I101" i="142" s="1"/>
  <c r="M446" i="19" s="1"/>
  <c r="M1081" i="19" s="1"/>
  <c r="I59" i="138"/>
  <c r="I63" i="138" s="1"/>
  <c r="I65" i="138" s="1"/>
  <c r="I67" i="138" s="1"/>
  <c r="I69" i="138" s="1"/>
  <c r="I68" i="138" s="1"/>
  <c r="I70" i="138" s="1"/>
  <c r="I72" i="138" s="1"/>
  <c r="I83" i="138" s="1"/>
  <c r="I59" i="147"/>
  <c r="I63" i="147" s="1"/>
  <c r="I65" i="147" s="1"/>
  <c r="I67" i="147" s="1"/>
  <c r="I70" i="147" s="1"/>
  <c r="I72" i="147" s="1"/>
  <c r="I83" i="147" s="1"/>
  <c r="M59" i="104"/>
  <c r="M63" i="104" s="1"/>
  <c r="M65" i="104" s="1"/>
  <c r="M67" i="104" s="1"/>
  <c r="M69" i="104" s="1"/>
  <c r="M68" i="104" s="1"/>
  <c r="M70" i="104" s="1"/>
  <c r="M72" i="104" s="1"/>
  <c r="M83" i="104" s="1"/>
  <c r="M101" i="104" s="1"/>
  <c r="N155" i="19" s="1"/>
  <c r="N790" i="19" s="1"/>
  <c r="H59" i="147"/>
  <c r="H63" i="147" s="1"/>
  <c r="H65" i="147" s="1"/>
  <c r="H67" i="147" s="1"/>
  <c r="H70" i="147" s="1"/>
  <c r="H72" i="147" s="1"/>
  <c r="H83" i="147" s="1"/>
  <c r="I59" i="134"/>
  <c r="I63" i="134" s="1"/>
  <c r="I65" i="134" s="1"/>
  <c r="I67" i="134" s="1"/>
  <c r="I70" i="134" s="1"/>
  <c r="I72" i="134" s="1"/>
  <c r="I83" i="134" s="1"/>
  <c r="N59" i="97"/>
  <c r="N63" i="97" s="1"/>
  <c r="N65" i="97" s="1"/>
  <c r="N67" i="97" s="1"/>
  <c r="N69" i="97" s="1"/>
  <c r="N68" i="97" s="1"/>
  <c r="N70" i="97" s="1"/>
  <c r="N72" i="97" s="1"/>
  <c r="N83" i="97" s="1"/>
  <c r="N101" i="97" s="1"/>
  <c r="N90" i="19" s="1"/>
  <c r="N725" i="19" s="1"/>
  <c r="J59" i="157"/>
  <c r="J63" i="157" s="1"/>
  <c r="J65" i="157" s="1"/>
  <c r="J67" i="157" s="1"/>
  <c r="J70" i="157" s="1"/>
  <c r="J72" i="157" s="1"/>
  <c r="J83" i="157" s="1"/>
  <c r="I59" i="140"/>
  <c r="I63" i="140" s="1"/>
  <c r="I65" i="140" s="1"/>
  <c r="I67" i="140" s="1"/>
  <c r="I69" i="140" s="1"/>
  <c r="I68" i="140" s="1"/>
  <c r="I70" i="140" s="1"/>
  <c r="I72" i="140" s="1"/>
  <c r="I83" i="140" s="1"/>
  <c r="I101" i="140" s="1"/>
  <c r="M430" i="19" s="1"/>
  <c r="M1065" i="19" s="1"/>
  <c r="H59" i="158"/>
  <c r="H63" i="158" s="1"/>
  <c r="H65" i="158" s="1"/>
  <c r="H67" i="158" s="1"/>
  <c r="H69" i="158" s="1"/>
  <c r="H68" i="158" s="1"/>
  <c r="H70" i="158" s="1"/>
  <c r="H72" i="158" s="1"/>
  <c r="H83" i="158" s="1"/>
  <c r="H101" i="158" s="1"/>
  <c r="M575" i="19" s="1"/>
  <c r="M1210" i="19" s="1"/>
  <c r="L59" i="107"/>
  <c r="L63" i="107" s="1"/>
  <c r="L65" i="107" s="1"/>
  <c r="L67" i="107" s="1"/>
  <c r="L70" i="107" s="1"/>
  <c r="L72" i="107" s="1"/>
  <c r="L83" i="107" s="1"/>
  <c r="L59" i="146"/>
  <c r="L63" i="146" s="1"/>
  <c r="L65" i="146" s="1"/>
  <c r="L67" i="146" s="1"/>
  <c r="L69" i="146" s="1"/>
  <c r="L68" i="146" s="1"/>
  <c r="L70" i="146" s="1"/>
  <c r="L72" i="146" s="1"/>
  <c r="L83" i="146" s="1"/>
  <c r="L101" i="146" s="1"/>
  <c r="P478" i="19" s="1"/>
  <c r="P1113" i="19" s="1"/>
  <c r="M59" i="134"/>
  <c r="M63" i="134" s="1"/>
  <c r="M65" i="134" s="1"/>
  <c r="M67" i="134" s="1"/>
  <c r="M70" i="134" s="1"/>
  <c r="M72" i="134" s="1"/>
  <c r="M83" i="134" s="1"/>
  <c r="N59" i="103"/>
  <c r="N63" i="103" s="1"/>
  <c r="N65" i="103" s="1"/>
  <c r="N67" i="103" s="1"/>
  <c r="N69" i="103" s="1"/>
  <c r="N68" i="103" s="1"/>
  <c r="N70" i="103" s="1"/>
  <c r="N72" i="103" s="1"/>
  <c r="N83" i="103" s="1"/>
  <c r="N101" i="103" s="1"/>
  <c r="O139" i="19" s="1"/>
  <c r="O774" i="19" s="1"/>
  <c r="N59" i="113"/>
  <c r="N63" i="113" s="1"/>
  <c r="N65" i="113" s="1"/>
  <c r="N67" i="113" s="1"/>
  <c r="N70" i="113" s="1"/>
  <c r="N72" i="113" s="1"/>
  <c r="N83" i="113" s="1"/>
  <c r="J59" i="156"/>
  <c r="J63" i="156" s="1"/>
  <c r="J65" i="156" s="1"/>
  <c r="J67" i="156" s="1"/>
  <c r="J69" i="156" s="1"/>
  <c r="J68" i="156" s="1"/>
  <c r="J70" i="156" s="1"/>
  <c r="J72" i="156" s="1"/>
  <c r="J83" i="156" s="1"/>
  <c r="J101" i="156" s="1"/>
  <c r="O559" i="19" s="1"/>
  <c r="O1194" i="19" s="1"/>
  <c r="J59" i="119"/>
  <c r="J63" i="119" s="1"/>
  <c r="J65" i="119" s="1"/>
  <c r="J67" i="119" s="1"/>
  <c r="J69" i="119" s="1"/>
  <c r="J68" i="119" s="1"/>
  <c r="J70" i="119" s="1"/>
  <c r="J72" i="119" s="1"/>
  <c r="J83" i="119" s="1"/>
  <c r="J101" i="119" s="1"/>
  <c r="L59" i="95"/>
  <c r="L63" i="95" s="1"/>
  <c r="L65" i="95" s="1"/>
  <c r="L67" i="95" s="1"/>
  <c r="L69" i="95" s="1"/>
  <c r="L68" i="95" s="1"/>
  <c r="L70" i="95" s="1"/>
  <c r="L72" i="95" s="1"/>
  <c r="L83" i="95" s="1"/>
  <c r="L101" i="95" s="1"/>
  <c r="L74" i="19" s="1"/>
  <c r="L709" i="19" s="1"/>
  <c r="M59" i="93"/>
  <c r="M63" i="93" s="1"/>
  <c r="M65" i="93" s="1"/>
  <c r="M67" i="93" s="1"/>
  <c r="M69" i="93" s="1"/>
  <c r="M68" i="93" s="1"/>
  <c r="M70" i="93" s="1"/>
  <c r="M72" i="93" s="1"/>
  <c r="M83" i="93" s="1"/>
  <c r="M101" i="93" s="1"/>
  <c r="M58" i="19" s="1"/>
  <c r="M693" i="19" s="1"/>
  <c r="J59" i="161"/>
  <c r="J63" i="161" s="1"/>
  <c r="J65" i="161" s="1"/>
  <c r="J67" i="161" s="1"/>
  <c r="J70" i="161" s="1"/>
  <c r="J72" i="161" s="1"/>
  <c r="J83" i="161" s="1"/>
  <c r="M59" i="103"/>
  <c r="M63" i="103" s="1"/>
  <c r="M65" i="103" s="1"/>
  <c r="M67" i="103" s="1"/>
  <c r="M69" i="103" s="1"/>
  <c r="M68" i="103" s="1"/>
  <c r="M70" i="103" s="1"/>
  <c r="M72" i="103" s="1"/>
  <c r="M83" i="103" s="1"/>
  <c r="M101" i="103" s="1"/>
  <c r="N139" i="19" s="1"/>
  <c r="N774" i="19" s="1"/>
  <c r="G59" i="160"/>
  <c r="G63" i="160" s="1"/>
  <c r="G65" i="160" s="1"/>
  <c r="G67" i="160" s="1"/>
  <c r="G69" i="160" s="1"/>
  <c r="G68" i="160" s="1"/>
  <c r="G70" i="160" s="1"/>
  <c r="G72" i="160" s="1"/>
  <c r="G83" i="160" s="1"/>
  <c r="G101" i="160" s="1"/>
  <c r="L591" i="19" s="1"/>
  <c r="L1226" i="19" s="1"/>
  <c r="H59" i="143"/>
  <c r="H63" i="143" s="1"/>
  <c r="H65" i="143" s="1"/>
  <c r="H67" i="143" s="1"/>
  <c r="H69" i="143" s="1"/>
  <c r="H68" i="143" s="1"/>
  <c r="H70" i="143" s="1"/>
  <c r="H72" i="143" s="1"/>
  <c r="H83" i="143" s="1"/>
  <c r="K59" i="147"/>
  <c r="K63" i="147" s="1"/>
  <c r="K65" i="147" s="1"/>
  <c r="K67" i="147" s="1"/>
  <c r="K70" i="147" s="1"/>
  <c r="K72" i="147" s="1"/>
  <c r="K83" i="147" s="1"/>
  <c r="H59" i="151"/>
  <c r="H63" i="151" s="1"/>
  <c r="H65" i="151" s="1"/>
  <c r="H67" i="151" s="1"/>
  <c r="H69" i="151" s="1"/>
  <c r="H68" i="151" s="1"/>
  <c r="H70" i="151" s="1"/>
  <c r="H72" i="151" s="1"/>
  <c r="H83" i="151" s="1"/>
  <c r="H59" i="144"/>
  <c r="H63" i="144" s="1"/>
  <c r="H65" i="144" s="1"/>
  <c r="H67" i="144" s="1"/>
  <c r="H69" i="144" s="1"/>
  <c r="H68" i="144" s="1"/>
  <c r="H70" i="144" s="1"/>
  <c r="H72" i="144" s="1"/>
  <c r="H83" i="144" s="1"/>
  <c r="H101" i="144" s="1"/>
  <c r="L462" i="19" s="1"/>
  <c r="L1097" i="19" s="1"/>
  <c r="M59" i="96"/>
  <c r="M63" i="96" s="1"/>
  <c r="M65" i="96" s="1"/>
  <c r="M67" i="96" s="1"/>
  <c r="M70" i="96" s="1"/>
  <c r="M72" i="96" s="1"/>
  <c r="M83" i="96" s="1"/>
  <c r="N59" i="114"/>
  <c r="N63" i="114" s="1"/>
  <c r="N65" i="114" s="1"/>
  <c r="N67" i="114" s="1"/>
  <c r="N69" i="114" s="1"/>
  <c r="N68" i="114" s="1"/>
  <c r="N70" i="114" s="1"/>
  <c r="N72" i="114" s="1"/>
  <c r="N83" i="114" s="1"/>
  <c r="N101" i="114" s="1"/>
  <c r="O171" i="19" s="1"/>
  <c r="O806" i="19" s="1"/>
  <c r="K59" i="106"/>
  <c r="K63" i="106" s="1"/>
  <c r="K65" i="106" s="1"/>
  <c r="K67" i="106" s="1"/>
  <c r="K69" i="106" s="1"/>
  <c r="K68" i="106" s="1"/>
  <c r="K70" i="106" s="1"/>
  <c r="K72" i="106" s="1"/>
  <c r="K83" i="106" s="1"/>
  <c r="K101" i="106" s="1"/>
  <c r="L203" i="19" s="1"/>
  <c r="L838" i="19" s="1"/>
  <c r="I59" i="145"/>
  <c r="I63" i="145" s="1"/>
  <c r="I65" i="145" s="1"/>
  <c r="I67" i="145" s="1"/>
  <c r="I70" i="145" s="1"/>
  <c r="I72" i="145" s="1"/>
  <c r="I83" i="145" s="1"/>
  <c r="G59" i="163"/>
  <c r="G63" i="163" s="1"/>
  <c r="G65" i="163" s="1"/>
  <c r="G67" i="163" s="1"/>
  <c r="G69" i="163" s="1"/>
  <c r="G68" i="163" s="1"/>
  <c r="G70" i="163" s="1"/>
  <c r="G72" i="163" s="1"/>
  <c r="G83" i="163" s="1"/>
  <c r="L59" i="108"/>
  <c r="L63" i="108" s="1"/>
  <c r="L65" i="108" s="1"/>
  <c r="L67" i="108" s="1"/>
  <c r="L69" i="108" s="1"/>
  <c r="L68" i="108" s="1"/>
  <c r="L70" i="108" s="1"/>
  <c r="L72" i="108" s="1"/>
  <c r="L83" i="108" s="1"/>
  <c r="L101" i="108" s="1"/>
  <c r="M219" i="19" s="1"/>
  <c r="M854" i="19" s="1"/>
  <c r="K59" i="163"/>
  <c r="K63" i="163" s="1"/>
  <c r="K65" i="163" s="1"/>
  <c r="K67" i="163" s="1"/>
  <c r="K69" i="163" s="1"/>
  <c r="K68" i="163" s="1"/>
  <c r="K70" i="163" s="1"/>
  <c r="K72" i="163" s="1"/>
  <c r="K83" i="163" s="1"/>
  <c r="L59" i="149"/>
  <c r="L63" i="149" s="1"/>
  <c r="L65" i="149" s="1"/>
  <c r="L67" i="149" s="1"/>
  <c r="L70" i="149" s="1"/>
  <c r="L72" i="149" s="1"/>
  <c r="L83" i="149" s="1"/>
  <c r="N59" i="118"/>
  <c r="N63" i="118" s="1"/>
  <c r="N65" i="118" s="1"/>
  <c r="N67" i="118" s="1"/>
  <c r="N69" i="118" s="1"/>
  <c r="N68" i="118" s="1"/>
  <c r="N70" i="118" s="1"/>
  <c r="N72" i="118" s="1"/>
  <c r="N83" i="118" s="1"/>
  <c r="K59" i="144"/>
  <c r="K63" i="144" s="1"/>
  <c r="K65" i="144" s="1"/>
  <c r="K67" i="144" s="1"/>
  <c r="K69" i="144" s="1"/>
  <c r="K68" i="144" s="1"/>
  <c r="K70" i="144" s="1"/>
  <c r="K72" i="144" s="1"/>
  <c r="K83" i="144" s="1"/>
  <c r="H59" i="157"/>
  <c r="H63" i="157" s="1"/>
  <c r="H65" i="157" s="1"/>
  <c r="H67" i="157" s="1"/>
  <c r="H70" i="157" s="1"/>
  <c r="H72" i="157" s="1"/>
  <c r="H83" i="157" s="1"/>
  <c r="M59" i="94"/>
  <c r="M63" i="94" s="1"/>
  <c r="M65" i="94" s="1"/>
  <c r="M67" i="94" s="1"/>
  <c r="M69" i="94" s="1"/>
  <c r="M68" i="94" s="1"/>
  <c r="M70" i="94" s="1"/>
  <c r="M72" i="94" s="1"/>
  <c r="M83" i="94" s="1"/>
  <c r="I59" i="146"/>
  <c r="I63" i="146" s="1"/>
  <c r="I65" i="146" s="1"/>
  <c r="I67" i="146" s="1"/>
  <c r="I69" i="146" s="1"/>
  <c r="I68" i="146" s="1"/>
  <c r="I70" i="146" s="1"/>
  <c r="I72" i="146" s="1"/>
  <c r="I83" i="146" s="1"/>
  <c r="I101" i="146" s="1"/>
  <c r="M478" i="19" s="1"/>
  <c r="M1113" i="19" s="1"/>
  <c r="J59" i="146"/>
  <c r="J63" i="146" s="1"/>
  <c r="J65" i="146" s="1"/>
  <c r="J67" i="146" s="1"/>
  <c r="J69" i="146" s="1"/>
  <c r="J68" i="146" s="1"/>
  <c r="J70" i="146" s="1"/>
  <c r="J72" i="146" s="1"/>
  <c r="J83" i="146" s="1"/>
  <c r="J101" i="146" s="1"/>
  <c r="N478" i="19" s="1"/>
  <c r="N1113" i="19" s="1"/>
  <c r="I59" i="155"/>
  <c r="I63" i="155" s="1"/>
  <c r="I65" i="155" s="1"/>
  <c r="I67" i="155" s="1"/>
  <c r="I69" i="155" s="1"/>
  <c r="I68" i="155" s="1"/>
  <c r="I70" i="155" s="1"/>
  <c r="I72" i="155" s="1"/>
  <c r="I83" i="155" s="1"/>
  <c r="K59" i="105"/>
  <c r="K63" i="105" s="1"/>
  <c r="K65" i="105" s="1"/>
  <c r="K67" i="105" s="1"/>
  <c r="K69" i="105" s="1"/>
  <c r="K68" i="105" s="1"/>
  <c r="K70" i="105" s="1"/>
  <c r="K72" i="105" s="1"/>
  <c r="K83" i="105" s="1"/>
  <c r="K101" i="105" s="1"/>
  <c r="L187" i="19" s="1"/>
  <c r="L822" i="19" s="1"/>
  <c r="L59" i="134"/>
  <c r="L63" i="134" s="1"/>
  <c r="L65" i="134" s="1"/>
  <c r="L67" i="134" s="1"/>
  <c r="L70" i="134" s="1"/>
  <c r="L72" i="134" s="1"/>
  <c r="L83" i="134" s="1"/>
  <c r="I59" i="144"/>
  <c r="I63" i="144" s="1"/>
  <c r="I65" i="144" s="1"/>
  <c r="I67" i="144" s="1"/>
  <c r="I69" i="144" s="1"/>
  <c r="I68" i="144" s="1"/>
  <c r="I70" i="144" s="1"/>
  <c r="I72" i="144" s="1"/>
  <c r="I83" i="144" s="1"/>
  <c r="I101" i="144" s="1"/>
  <c r="M462" i="19" s="1"/>
  <c r="M1097" i="19" s="1"/>
  <c r="L59" i="102"/>
  <c r="L63" i="102" s="1"/>
  <c r="L65" i="102" s="1"/>
  <c r="L67" i="102" s="1"/>
  <c r="L69" i="102" s="1"/>
  <c r="L68" i="102" s="1"/>
  <c r="L70" i="102" s="1"/>
  <c r="L72" i="102" s="1"/>
  <c r="L83" i="102" s="1"/>
  <c r="J59" i="133"/>
  <c r="J63" i="133" s="1"/>
  <c r="J65" i="133" s="1"/>
  <c r="J67" i="133" s="1"/>
  <c r="J69" i="133" s="1"/>
  <c r="J68" i="133" s="1"/>
  <c r="J70" i="133" s="1"/>
  <c r="J72" i="133" s="1"/>
  <c r="J83" i="133" s="1"/>
  <c r="J101" i="133" s="1"/>
  <c r="M381" i="19" s="1"/>
  <c r="M1016" i="19" s="1"/>
  <c r="M59" i="119"/>
  <c r="M63" i="119" s="1"/>
  <c r="M65" i="119" s="1"/>
  <c r="M67" i="119" s="1"/>
  <c r="M69" i="119" s="1"/>
  <c r="M68" i="119" s="1"/>
  <c r="M70" i="119" s="1"/>
  <c r="M72" i="119" s="1"/>
  <c r="M83" i="119" s="1"/>
  <c r="M101" i="119" s="1"/>
  <c r="I59" i="157"/>
  <c r="I63" i="157" s="1"/>
  <c r="I65" i="157" s="1"/>
  <c r="I67" i="157" s="1"/>
  <c r="I70" i="157" s="1"/>
  <c r="I72" i="157" s="1"/>
  <c r="I83" i="157" s="1"/>
  <c r="J59" i="121"/>
  <c r="J63" i="121" s="1"/>
  <c r="J65" i="121" s="1"/>
  <c r="J67" i="121" s="1"/>
  <c r="J69" i="121" s="1"/>
  <c r="J68" i="121" s="1"/>
  <c r="J70" i="121" s="1"/>
  <c r="J72" i="121" s="1"/>
  <c r="J83" i="121" s="1"/>
  <c r="J101" i="121" s="1"/>
  <c r="I59" i="131"/>
  <c r="I63" i="131" s="1"/>
  <c r="I65" i="131" s="1"/>
  <c r="I67" i="131" s="1"/>
  <c r="I69" i="131" s="1"/>
  <c r="I68" i="131" s="1"/>
  <c r="I70" i="131" s="1"/>
  <c r="I72" i="131" s="1"/>
  <c r="I83" i="131" s="1"/>
  <c r="I101" i="131" s="1"/>
  <c r="L365" i="19" s="1"/>
  <c r="L1000" i="19" s="1"/>
  <c r="J59" i="118"/>
  <c r="J63" i="118" s="1"/>
  <c r="J65" i="118" s="1"/>
  <c r="J67" i="118" s="1"/>
  <c r="J69" i="118" s="1"/>
  <c r="J68" i="118" s="1"/>
  <c r="J70" i="118" s="1"/>
  <c r="J72" i="118" s="1"/>
  <c r="J83" i="118" s="1"/>
  <c r="K59" i="159"/>
  <c r="K63" i="159" s="1"/>
  <c r="K65" i="159" s="1"/>
  <c r="K67" i="159" s="1"/>
  <c r="K70" i="159" s="1"/>
  <c r="K72" i="159" s="1"/>
  <c r="K83" i="159" s="1"/>
  <c r="L59" i="145"/>
  <c r="L63" i="145" s="1"/>
  <c r="L65" i="145" s="1"/>
  <c r="L67" i="145" s="1"/>
  <c r="L70" i="145" s="1"/>
  <c r="L72" i="145" s="1"/>
  <c r="L83" i="145" s="1"/>
  <c r="N59" i="115"/>
  <c r="N63" i="115" s="1"/>
  <c r="N65" i="115" s="1"/>
  <c r="N67" i="115" s="1"/>
  <c r="N69" i="115" s="1"/>
  <c r="N68" i="115" s="1"/>
  <c r="N70" i="115" s="1"/>
  <c r="N72" i="115" s="1"/>
  <c r="N83" i="115" s="1"/>
  <c r="N59" i="112"/>
  <c r="N63" i="112" s="1"/>
  <c r="N65" i="112" s="1"/>
  <c r="N67" i="112" s="1"/>
  <c r="N69" i="112" s="1"/>
  <c r="N68" i="112" s="1"/>
  <c r="N70" i="112" s="1"/>
  <c r="N72" i="112" s="1"/>
  <c r="N83" i="112" s="1"/>
  <c r="N59" i="139"/>
  <c r="N63" i="139" s="1"/>
  <c r="N65" i="139" s="1"/>
  <c r="N67" i="139" s="1"/>
  <c r="N69" i="139" s="1"/>
  <c r="N68" i="139" s="1"/>
  <c r="N70" i="139" s="1"/>
  <c r="N72" i="139" s="1"/>
  <c r="N83" i="139" s="1"/>
  <c r="N59" i="135"/>
  <c r="N63" i="135" s="1"/>
  <c r="N65" i="135" s="1"/>
  <c r="N67" i="135" s="1"/>
  <c r="N69" i="135" s="1"/>
  <c r="N68" i="135" s="1"/>
  <c r="N70" i="135" s="1"/>
  <c r="N72" i="135" s="1"/>
  <c r="N83" i="135" s="1"/>
  <c r="N101" i="135" s="1"/>
  <c r="Q397" i="19" s="1"/>
  <c r="Q1032" i="19" s="1"/>
  <c r="N59" i="127"/>
  <c r="N63" i="127" s="1"/>
  <c r="N65" i="127" s="1"/>
  <c r="N67" i="127" s="1"/>
  <c r="N69" i="127" s="1"/>
  <c r="N68" i="127" s="1"/>
  <c r="N70" i="127" s="1"/>
  <c r="N72" i="127" s="1"/>
  <c r="N83" i="127" s="1"/>
  <c r="N101" i="127" s="1"/>
  <c r="Q333" i="19" s="1"/>
  <c r="Q968" i="19" s="1"/>
  <c r="M59" i="149"/>
  <c r="M63" i="149" s="1"/>
  <c r="M65" i="149" s="1"/>
  <c r="M67" i="149" s="1"/>
  <c r="M70" i="149" s="1"/>
  <c r="M72" i="149" s="1"/>
  <c r="M83" i="149" s="1"/>
  <c r="M102" i="149" s="1"/>
  <c r="Q503" i="19" s="1"/>
  <c r="Q1138" i="19" s="1"/>
  <c r="M59" i="150"/>
  <c r="M63" i="150" s="1"/>
  <c r="M65" i="150" s="1"/>
  <c r="M67" i="150" s="1"/>
  <c r="M69" i="150" s="1"/>
  <c r="M68" i="150" s="1"/>
  <c r="M70" i="150" s="1"/>
  <c r="M72" i="150" s="1"/>
  <c r="M83" i="150" s="1"/>
  <c r="M101" i="150" s="1"/>
  <c r="Q510" i="19" s="1"/>
  <c r="Q1145" i="19" s="1"/>
  <c r="M59" i="148"/>
  <c r="M63" i="148" s="1"/>
  <c r="M65" i="148" s="1"/>
  <c r="M67" i="148" s="1"/>
  <c r="M69" i="148" s="1"/>
  <c r="M68" i="148" s="1"/>
  <c r="M70" i="148" s="1"/>
  <c r="M72" i="148" s="1"/>
  <c r="M83" i="148" s="1"/>
  <c r="M101" i="148" s="1"/>
  <c r="Q494" i="19" s="1"/>
  <c r="Q1129" i="19" s="1"/>
  <c r="N59" i="150"/>
  <c r="N63" i="150" s="1"/>
  <c r="N65" i="150" s="1"/>
  <c r="N67" i="150" s="1"/>
  <c r="N69" i="150" s="1"/>
  <c r="N68" i="150" s="1"/>
  <c r="N70" i="150" s="1"/>
  <c r="N72" i="150" s="1"/>
  <c r="N83" i="150" s="1"/>
  <c r="N101" i="150" s="1"/>
  <c r="R510" i="19" s="1"/>
  <c r="R1145" i="19" s="1"/>
  <c r="N59" i="147"/>
  <c r="N63" i="147" s="1"/>
  <c r="N65" i="147" s="1"/>
  <c r="N67" i="147" s="1"/>
  <c r="N70" i="147" s="1"/>
  <c r="N72" i="147" s="1"/>
  <c r="N83" i="147" s="1"/>
  <c r="N105" i="147" s="1"/>
  <c r="R490" i="19" s="1"/>
  <c r="R1125" i="19" s="1"/>
  <c r="N59" i="148"/>
  <c r="N63" i="148" s="1"/>
  <c r="N65" i="148" s="1"/>
  <c r="N67" i="148" s="1"/>
  <c r="N69" i="148" s="1"/>
  <c r="N68" i="148" s="1"/>
  <c r="N70" i="148" s="1"/>
  <c r="N72" i="148" s="1"/>
  <c r="N83" i="148" s="1"/>
  <c r="N101" i="148" s="1"/>
  <c r="R494" i="19" s="1"/>
  <c r="R1129" i="19" s="1"/>
  <c r="N59" i="140"/>
  <c r="N63" i="140" s="1"/>
  <c r="N65" i="140" s="1"/>
  <c r="N67" i="140" s="1"/>
  <c r="N69" i="140" s="1"/>
  <c r="N68" i="140" s="1"/>
  <c r="N70" i="140" s="1"/>
  <c r="N72" i="140" s="1"/>
  <c r="N83" i="140" s="1"/>
  <c r="N101" i="140" s="1"/>
  <c r="R430" i="19" s="1"/>
  <c r="R1065" i="19" s="1"/>
  <c r="L59" i="159"/>
  <c r="L63" i="159" s="1"/>
  <c r="L65" i="159" s="1"/>
  <c r="L67" i="159" s="1"/>
  <c r="L70" i="159" s="1"/>
  <c r="L72" i="159" s="1"/>
  <c r="L83" i="159" s="1"/>
  <c r="L106" i="159" s="1"/>
  <c r="Q588" i="19" s="1"/>
  <c r="Q1223" i="19" s="1"/>
  <c r="L59" i="155"/>
  <c r="L63" i="155" s="1"/>
  <c r="L65" i="155" s="1"/>
  <c r="L67" i="155" s="1"/>
  <c r="L69" i="155" s="1"/>
  <c r="L68" i="155" s="1"/>
  <c r="L70" i="155" s="1"/>
  <c r="L72" i="155" s="1"/>
  <c r="L83" i="155" s="1"/>
  <c r="L105" i="155" s="1"/>
  <c r="Q555" i="19" s="1"/>
  <c r="Q1190" i="19" s="1"/>
  <c r="M59" i="153"/>
  <c r="M63" i="153" s="1"/>
  <c r="M65" i="153" s="1"/>
  <c r="M67" i="153" s="1"/>
  <c r="M69" i="153" s="1"/>
  <c r="M68" i="153" s="1"/>
  <c r="M70" i="153" s="1"/>
  <c r="M72" i="153" s="1"/>
  <c r="M83" i="153" s="1"/>
  <c r="M105" i="153" s="1"/>
  <c r="R539" i="19" s="1"/>
  <c r="R1174" i="19" s="1"/>
  <c r="M59" i="155"/>
  <c r="M63" i="155" s="1"/>
  <c r="M65" i="155" s="1"/>
  <c r="M67" i="155" s="1"/>
  <c r="M69" i="155" s="1"/>
  <c r="M68" i="155" s="1"/>
  <c r="M70" i="155" s="1"/>
  <c r="M72" i="155" s="1"/>
  <c r="M83" i="155" s="1"/>
  <c r="M104" i="155" s="1"/>
  <c r="R554" i="19" s="1"/>
  <c r="R1189" i="19" s="1"/>
  <c r="M59" i="162"/>
  <c r="M63" i="162" s="1"/>
  <c r="M65" i="162" s="1"/>
  <c r="M67" i="162" s="1"/>
  <c r="M69" i="162" s="1"/>
  <c r="M68" i="162" s="1"/>
  <c r="M70" i="162" s="1"/>
  <c r="M72" i="162" s="1"/>
  <c r="M83" i="162" s="1"/>
  <c r="M101" i="162" s="1"/>
  <c r="R607" i="19" s="1"/>
  <c r="R1242" i="19" s="1"/>
  <c r="J59" i="153"/>
  <c r="J63" i="153" s="1"/>
  <c r="J65" i="153" s="1"/>
  <c r="J67" i="153" s="1"/>
  <c r="J69" i="153" s="1"/>
  <c r="J68" i="153" s="1"/>
  <c r="J70" i="153" s="1"/>
  <c r="J72" i="153" s="1"/>
  <c r="J83" i="153" s="1"/>
  <c r="K59" i="131"/>
  <c r="K63" i="131" s="1"/>
  <c r="K65" i="131" s="1"/>
  <c r="K67" i="131" s="1"/>
  <c r="K69" i="131" s="1"/>
  <c r="K68" i="131" s="1"/>
  <c r="K70" i="131" s="1"/>
  <c r="K72" i="131" s="1"/>
  <c r="K83" i="131" s="1"/>
  <c r="K101" i="131" s="1"/>
  <c r="N365" i="19" s="1"/>
  <c r="N1000" i="19" s="1"/>
  <c r="M59" i="95"/>
  <c r="M63" i="95" s="1"/>
  <c r="M65" i="95" s="1"/>
  <c r="M67" i="95" s="1"/>
  <c r="M69" i="95" s="1"/>
  <c r="M68" i="95" s="1"/>
  <c r="M70" i="95" s="1"/>
  <c r="M72" i="95" s="1"/>
  <c r="M83" i="95" s="1"/>
  <c r="M101" i="95" s="1"/>
  <c r="M74" i="19" s="1"/>
  <c r="M709" i="19" s="1"/>
  <c r="M59" i="97"/>
  <c r="M63" i="97" s="1"/>
  <c r="M65" i="97" s="1"/>
  <c r="M67" i="97" s="1"/>
  <c r="M69" i="97" s="1"/>
  <c r="M68" i="97" s="1"/>
  <c r="M70" i="97" s="1"/>
  <c r="M72" i="97" s="1"/>
  <c r="M83" i="97" s="1"/>
  <c r="M101" i="97" s="1"/>
  <c r="M90" i="19" s="1"/>
  <c r="M725" i="19" s="1"/>
  <c r="M59" i="123"/>
  <c r="M63" i="123" s="1"/>
  <c r="M65" i="123" s="1"/>
  <c r="M67" i="123" s="1"/>
  <c r="M69" i="123" s="1"/>
  <c r="M68" i="123" s="1"/>
  <c r="M70" i="123" s="1"/>
  <c r="M72" i="123" s="1"/>
  <c r="M83" i="123" s="1"/>
  <c r="M101" i="123" s="1"/>
  <c r="I59" i="162"/>
  <c r="I63" i="162" s="1"/>
  <c r="I65" i="162" s="1"/>
  <c r="I67" i="162" s="1"/>
  <c r="I69" i="162" s="1"/>
  <c r="I68" i="162" s="1"/>
  <c r="I70" i="162" s="1"/>
  <c r="I72" i="162" s="1"/>
  <c r="I83" i="162" s="1"/>
  <c r="I101" i="162" s="1"/>
  <c r="N607" i="19" s="1"/>
  <c r="N1242" i="19" s="1"/>
  <c r="J59" i="115"/>
  <c r="J63" i="115" s="1"/>
  <c r="J65" i="115" s="1"/>
  <c r="J67" i="115" s="1"/>
  <c r="J69" i="115" s="1"/>
  <c r="J68" i="115" s="1"/>
  <c r="J70" i="115" s="1"/>
  <c r="J72" i="115" s="1"/>
  <c r="J83" i="115" s="1"/>
  <c r="J101" i="115" s="1"/>
  <c r="L300" i="19" s="1"/>
  <c r="L935" i="19" s="1"/>
  <c r="H59" i="145"/>
  <c r="H63" i="145" s="1"/>
  <c r="H65" i="145" s="1"/>
  <c r="H67" i="145" s="1"/>
  <c r="H70" i="145" s="1"/>
  <c r="H72" i="145" s="1"/>
  <c r="H83" i="145" s="1"/>
  <c r="L59" i="138"/>
  <c r="L63" i="138" s="1"/>
  <c r="L65" i="138" s="1"/>
  <c r="L67" i="138" s="1"/>
  <c r="L69" i="138" s="1"/>
  <c r="L68" i="138" s="1"/>
  <c r="L70" i="138" s="1"/>
  <c r="L72" i="138" s="1"/>
  <c r="L83" i="138" s="1"/>
  <c r="L101" i="138" s="1"/>
  <c r="O413" i="19" s="1"/>
  <c r="O1048" i="19" s="1"/>
  <c r="L59" i="126"/>
  <c r="L63" i="126" s="1"/>
  <c r="L65" i="126" s="1"/>
  <c r="L67" i="126" s="1"/>
  <c r="L69" i="126" s="1"/>
  <c r="L68" i="126" s="1"/>
  <c r="L70" i="126" s="1"/>
  <c r="L72" i="126" s="1"/>
  <c r="L83" i="126" s="1"/>
  <c r="K59" i="122"/>
  <c r="K63" i="122" s="1"/>
  <c r="K65" i="122" s="1"/>
  <c r="K67" i="122" s="1"/>
  <c r="K70" i="122" s="1"/>
  <c r="K72" i="122" s="1"/>
  <c r="K83" i="122" s="1"/>
  <c r="N59" i="92"/>
  <c r="N63" i="92" s="1"/>
  <c r="N65" i="92" s="1"/>
  <c r="N67" i="92" s="1"/>
  <c r="N69" i="92" s="1"/>
  <c r="N68" i="92" s="1"/>
  <c r="N70" i="92" s="1"/>
  <c r="N72" i="92" s="1"/>
  <c r="N83" i="92" s="1"/>
  <c r="L59" i="139"/>
  <c r="L63" i="139" s="1"/>
  <c r="L65" i="139" s="1"/>
  <c r="L67" i="139" s="1"/>
  <c r="L69" i="139" s="1"/>
  <c r="L68" i="139" s="1"/>
  <c r="L70" i="139" s="1"/>
  <c r="L72" i="139" s="1"/>
  <c r="L83" i="139" s="1"/>
  <c r="M59" i="108"/>
  <c r="M63" i="108" s="1"/>
  <c r="M65" i="108" s="1"/>
  <c r="M67" i="108" s="1"/>
  <c r="M69" i="108" s="1"/>
  <c r="M68" i="108" s="1"/>
  <c r="M70" i="108" s="1"/>
  <c r="M72" i="108" s="1"/>
  <c r="M83" i="108" s="1"/>
  <c r="M101" i="108" s="1"/>
  <c r="N219" i="19" s="1"/>
  <c r="N854" i="19" s="1"/>
  <c r="M59" i="101"/>
  <c r="M63" i="101" s="1"/>
  <c r="M65" i="101" s="1"/>
  <c r="M67" i="101" s="1"/>
  <c r="M69" i="101" s="1"/>
  <c r="M68" i="101" s="1"/>
  <c r="M70" i="101" s="1"/>
  <c r="M72" i="101" s="1"/>
  <c r="M83" i="101" s="1"/>
  <c r="M101" i="101" s="1"/>
  <c r="M122" i="19" s="1"/>
  <c r="M757" i="19" s="1"/>
  <c r="K59" i="155"/>
  <c r="K63" i="155" s="1"/>
  <c r="K65" i="155" s="1"/>
  <c r="K67" i="155" s="1"/>
  <c r="K69" i="155" s="1"/>
  <c r="K68" i="155" s="1"/>
  <c r="K70" i="155" s="1"/>
  <c r="K72" i="155" s="1"/>
  <c r="K83" i="155" s="1"/>
  <c r="L59" i="141"/>
  <c r="L63" i="141" s="1"/>
  <c r="L65" i="141" s="1"/>
  <c r="L67" i="141" s="1"/>
  <c r="L69" i="141" s="1"/>
  <c r="L68" i="141" s="1"/>
  <c r="L70" i="141" s="1"/>
  <c r="L72" i="141" s="1"/>
  <c r="L83" i="141" s="1"/>
  <c r="M59" i="129"/>
  <c r="M63" i="129" s="1"/>
  <c r="M65" i="129" s="1"/>
  <c r="M67" i="129" s="1"/>
  <c r="M69" i="129" s="1"/>
  <c r="M68" i="129" s="1"/>
  <c r="M70" i="129" s="1"/>
  <c r="M72" i="129" s="1"/>
  <c r="M83" i="129" s="1"/>
  <c r="M101" i="129" s="1"/>
  <c r="P349" i="19" s="1"/>
  <c r="P984" i="19" s="1"/>
  <c r="N59" i="109"/>
  <c r="N63" i="109" s="1"/>
  <c r="N65" i="109" s="1"/>
  <c r="N67" i="109" s="1"/>
  <c r="N69" i="109" s="1"/>
  <c r="N68" i="109" s="1"/>
  <c r="N70" i="109" s="1"/>
  <c r="N72" i="109" s="1"/>
  <c r="N83" i="109" s="1"/>
  <c r="M59" i="106"/>
  <c r="M63" i="106" s="1"/>
  <c r="M65" i="106" s="1"/>
  <c r="M67" i="106" s="1"/>
  <c r="M69" i="106" s="1"/>
  <c r="M68" i="106" s="1"/>
  <c r="M70" i="106" s="1"/>
  <c r="M72" i="106" s="1"/>
  <c r="M83" i="106" s="1"/>
  <c r="M101" i="106" s="1"/>
  <c r="N203" i="19" s="1"/>
  <c r="N838" i="19" s="1"/>
  <c r="J59" i="148"/>
  <c r="J63" i="148" s="1"/>
  <c r="J65" i="148" s="1"/>
  <c r="J67" i="148" s="1"/>
  <c r="J69" i="148" s="1"/>
  <c r="J68" i="148" s="1"/>
  <c r="J70" i="148" s="1"/>
  <c r="J72" i="148" s="1"/>
  <c r="J83" i="148" s="1"/>
  <c r="J101" i="148" s="1"/>
  <c r="N494" i="19" s="1"/>
  <c r="N1129" i="19" s="1"/>
  <c r="L59" i="94"/>
  <c r="L63" i="94" s="1"/>
  <c r="L65" i="94" s="1"/>
  <c r="L67" i="94" s="1"/>
  <c r="L69" i="94" s="1"/>
  <c r="L68" i="94" s="1"/>
  <c r="L70" i="94" s="1"/>
  <c r="L72" i="94" s="1"/>
  <c r="L83" i="94" s="1"/>
  <c r="H59" i="153"/>
  <c r="H63" i="153" s="1"/>
  <c r="H65" i="153" s="1"/>
  <c r="H67" i="153" s="1"/>
  <c r="H69" i="153" s="1"/>
  <c r="H68" i="153" s="1"/>
  <c r="H70" i="153" s="1"/>
  <c r="H72" i="153" s="1"/>
  <c r="H83" i="153" s="1"/>
  <c r="J59" i="163"/>
  <c r="J63" i="163" s="1"/>
  <c r="J65" i="163" s="1"/>
  <c r="J67" i="163" s="1"/>
  <c r="J69" i="163" s="1"/>
  <c r="J68" i="163" s="1"/>
  <c r="J70" i="163" s="1"/>
  <c r="J72" i="163" s="1"/>
  <c r="J83" i="163" s="1"/>
  <c r="K59" i="129"/>
  <c r="K63" i="129" s="1"/>
  <c r="K65" i="129" s="1"/>
  <c r="K67" i="129" s="1"/>
  <c r="K69" i="129" s="1"/>
  <c r="K68" i="129" s="1"/>
  <c r="K70" i="129" s="1"/>
  <c r="K72" i="129" s="1"/>
  <c r="K83" i="129" s="1"/>
  <c r="K101" i="129" s="1"/>
  <c r="N349" i="19" s="1"/>
  <c r="N984" i="19" s="1"/>
  <c r="K59" i="109"/>
  <c r="K63" i="109" s="1"/>
  <c r="K65" i="109" s="1"/>
  <c r="K67" i="109" s="1"/>
  <c r="K69" i="109" s="1"/>
  <c r="K68" i="109" s="1"/>
  <c r="K70" i="109" s="1"/>
  <c r="K72" i="109" s="1"/>
  <c r="K83" i="109" s="1"/>
  <c r="M59" i="121"/>
  <c r="M63" i="121" s="1"/>
  <c r="M65" i="121" s="1"/>
  <c r="M67" i="121" s="1"/>
  <c r="M69" i="121" s="1"/>
  <c r="M68" i="121" s="1"/>
  <c r="M70" i="121" s="1"/>
  <c r="M72" i="121" s="1"/>
  <c r="M83" i="121" s="1"/>
  <c r="M101" i="121" s="1"/>
  <c r="K59" i="133"/>
  <c r="K63" i="133" s="1"/>
  <c r="K65" i="133" s="1"/>
  <c r="K67" i="133" s="1"/>
  <c r="K69" i="133" s="1"/>
  <c r="K68" i="133" s="1"/>
  <c r="K70" i="133" s="1"/>
  <c r="K72" i="133" s="1"/>
  <c r="K83" i="133" s="1"/>
  <c r="K101" i="133" s="1"/>
  <c r="N381" i="19" s="1"/>
  <c r="N1016" i="19" s="1"/>
  <c r="J59" i="143"/>
  <c r="J63" i="143" s="1"/>
  <c r="J65" i="143" s="1"/>
  <c r="J67" i="143" s="1"/>
  <c r="J69" i="143" s="1"/>
  <c r="J68" i="143" s="1"/>
  <c r="J70" i="143" s="1"/>
  <c r="J72" i="143" s="1"/>
  <c r="J83" i="143" s="1"/>
  <c r="H59" i="161"/>
  <c r="H63" i="161" s="1"/>
  <c r="H65" i="161" s="1"/>
  <c r="H67" i="161" s="1"/>
  <c r="H70" i="161" s="1"/>
  <c r="H72" i="161" s="1"/>
  <c r="H83" i="161" s="1"/>
  <c r="H59" i="152"/>
  <c r="H63" i="152" s="1"/>
  <c r="H65" i="152" s="1"/>
  <c r="H67" i="152" s="1"/>
  <c r="H69" i="152" s="1"/>
  <c r="H68" i="152" s="1"/>
  <c r="H70" i="152" s="1"/>
  <c r="H72" i="152" s="1"/>
  <c r="H83" i="152" s="1"/>
  <c r="H101" i="152" s="1"/>
  <c r="M527" i="19" s="1"/>
  <c r="M1162" i="19" s="1"/>
  <c r="N59" i="111"/>
  <c r="N63" i="111" s="1"/>
  <c r="N65" i="111" s="1"/>
  <c r="N67" i="111" s="1"/>
  <c r="N70" i="111" s="1"/>
  <c r="N72" i="111" s="1"/>
  <c r="N83" i="111" s="1"/>
  <c r="H59" i="155"/>
  <c r="H63" i="155" s="1"/>
  <c r="H65" i="155" s="1"/>
  <c r="H67" i="155" s="1"/>
  <c r="H69" i="155" s="1"/>
  <c r="H68" i="155" s="1"/>
  <c r="H70" i="155" s="1"/>
  <c r="H72" i="155" s="1"/>
  <c r="H83" i="155" s="1"/>
  <c r="M59" i="113"/>
  <c r="M63" i="113" s="1"/>
  <c r="M65" i="113" s="1"/>
  <c r="M67" i="113" s="1"/>
  <c r="M70" i="113" s="1"/>
  <c r="M72" i="113" s="1"/>
  <c r="M83" i="113" s="1"/>
  <c r="L59" i="98"/>
  <c r="L63" i="98" s="1"/>
  <c r="L65" i="98" s="1"/>
  <c r="L67" i="98" s="1"/>
  <c r="L70" i="98" s="1"/>
  <c r="L72" i="98" s="1"/>
  <c r="L83" i="98" s="1"/>
  <c r="K59" i="162"/>
  <c r="K63" i="162" s="1"/>
  <c r="K65" i="162" s="1"/>
  <c r="K67" i="162" s="1"/>
  <c r="K69" i="162" s="1"/>
  <c r="K68" i="162" s="1"/>
  <c r="K70" i="162" s="1"/>
  <c r="K72" i="162" s="1"/>
  <c r="K83" i="162" s="1"/>
  <c r="K101" i="162" s="1"/>
  <c r="P607" i="19" s="1"/>
  <c r="P1242" i="19" s="1"/>
  <c r="L59" i="142"/>
  <c r="L63" i="142" s="1"/>
  <c r="L65" i="142" s="1"/>
  <c r="L67" i="142" s="1"/>
  <c r="L69" i="142" s="1"/>
  <c r="L68" i="142" s="1"/>
  <c r="L70" i="142" s="1"/>
  <c r="L72" i="142" s="1"/>
  <c r="L83" i="142" s="1"/>
  <c r="L101" i="142" s="1"/>
  <c r="P446" i="19" s="1"/>
  <c r="P1081" i="19" s="1"/>
  <c r="N59" i="122"/>
  <c r="N63" i="122" s="1"/>
  <c r="N65" i="122" s="1"/>
  <c r="N67" i="122" s="1"/>
  <c r="N70" i="122" s="1"/>
  <c r="N72" i="122" s="1"/>
  <c r="N83" i="122" s="1"/>
  <c r="N59" i="108"/>
  <c r="N63" i="108" s="1"/>
  <c r="N65" i="108" s="1"/>
  <c r="N67" i="108" s="1"/>
  <c r="N69" i="108" s="1"/>
  <c r="N68" i="108" s="1"/>
  <c r="N70" i="108" s="1"/>
  <c r="N72" i="108" s="1"/>
  <c r="N83" i="108" s="1"/>
  <c r="N101" i="108" s="1"/>
  <c r="O219" i="19" s="1"/>
  <c r="O854" i="19" s="1"/>
  <c r="N59" i="104"/>
  <c r="N63" i="104" s="1"/>
  <c r="N65" i="104" s="1"/>
  <c r="N67" i="104" s="1"/>
  <c r="N69" i="104" s="1"/>
  <c r="N68" i="104" s="1"/>
  <c r="N70" i="104" s="1"/>
  <c r="N72" i="104" s="1"/>
  <c r="N83" i="104" s="1"/>
  <c r="N101" i="104" s="1"/>
  <c r="O155" i="19" s="1"/>
  <c r="O790" i="19" s="1"/>
  <c r="I59" i="161"/>
  <c r="I63" i="161" s="1"/>
  <c r="I65" i="161" s="1"/>
  <c r="I67" i="161" s="1"/>
  <c r="I70" i="161" s="1"/>
  <c r="I72" i="161" s="1"/>
  <c r="I83" i="161" s="1"/>
  <c r="K59" i="139"/>
  <c r="K63" i="139" s="1"/>
  <c r="K65" i="139" s="1"/>
  <c r="K67" i="139" s="1"/>
  <c r="K69" i="139" s="1"/>
  <c r="K68" i="139" s="1"/>
  <c r="K70" i="139" s="1"/>
  <c r="K72" i="139" s="1"/>
  <c r="K83" i="139" s="1"/>
  <c r="H59" i="162"/>
  <c r="H63" i="162" s="1"/>
  <c r="H65" i="162" s="1"/>
  <c r="H67" i="162" s="1"/>
  <c r="H69" i="162" s="1"/>
  <c r="H68" i="162" s="1"/>
  <c r="H70" i="162" s="1"/>
  <c r="H72" i="162" s="1"/>
  <c r="H83" i="162" s="1"/>
  <c r="H101" i="162" s="1"/>
  <c r="M607" i="19" s="1"/>
  <c r="M1242" i="19" s="1"/>
  <c r="M59" i="100"/>
  <c r="M63" i="100" s="1"/>
  <c r="M65" i="100" s="1"/>
  <c r="M67" i="100" s="1"/>
  <c r="M70" i="100" s="1"/>
  <c r="M72" i="100" s="1"/>
  <c r="M83" i="100" s="1"/>
  <c r="I59" i="132"/>
  <c r="I63" i="132" s="1"/>
  <c r="I65" i="132" s="1"/>
  <c r="I67" i="132" s="1"/>
  <c r="I70" i="132" s="1"/>
  <c r="I72" i="132" s="1"/>
  <c r="I83" i="132" s="1"/>
  <c r="G59" i="154"/>
  <c r="G63" i="154" s="1"/>
  <c r="G65" i="154" s="1"/>
  <c r="G67" i="154" s="1"/>
  <c r="G69" i="154" s="1"/>
  <c r="G68" i="154" s="1"/>
  <c r="G70" i="154" s="1"/>
  <c r="G72" i="154" s="1"/>
  <c r="G83" i="154" s="1"/>
  <c r="G101" i="154" s="1"/>
  <c r="L543" i="19" s="1"/>
  <c r="L1178" i="19" s="1"/>
  <c r="I59" i="143"/>
  <c r="I63" i="143" s="1"/>
  <c r="I65" i="143" s="1"/>
  <c r="I67" i="143" s="1"/>
  <c r="I69" i="143" s="1"/>
  <c r="I68" i="143" s="1"/>
  <c r="I70" i="143" s="1"/>
  <c r="I72" i="143" s="1"/>
  <c r="I83" i="143" s="1"/>
  <c r="I59" i="133"/>
  <c r="I63" i="133" s="1"/>
  <c r="I65" i="133" s="1"/>
  <c r="I67" i="133" s="1"/>
  <c r="I69" i="133" s="1"/>
  <c r="I68" i="133" s="1"/>
  <c r="I70" i="133" s="1"/>
  <c r="I72" i="133" s="1"/>
  <c r="I83" i="133" s="1"/>
  <c r="I101" i="133" s="1"/>
  <c r="L381" i="19" s="1"/>
  <c r="L1016" i="19" s="1"/>
  <c r="J59" i="155"/>
  <c r="J63" i="155" s="1"/>
  <c r="J65" i="155" s="1"/>
  <c r="J67" i="155" s="1"/>
  <c r="J69" i="155" s="1"/>
  <c r="J68" i="155" s="1"/>
  <c r="J70" i="155" s="1"/>
  <c r="J72" i="155" s="1"/>
  <c r="J83" i="155" s="1"/>
  <c r="K59" i="117"/>
  <c r="K63" i="117" s="1"/>
  <c r="K65" i="117" s="1"/>
  <c r="K67" i="117" s="1"/>
  <c r="K69" i="117" s="1"/>
  <c r="K68" i="117" s="1"/>
  <c r="K70" i="117" s="1"/>
  <c r="K72" i="117" s="1"/>
  <c r="K83" i="117" s="1"/>
  <c r="K101" i="117" s="1"/>
  <c r="K59" i="115"/>
  <c r="K63" i="115" s="1"/>
  <c r="K65" i="115" s="1"/>
  <c r="K67" i="115" s="1"/>
  <c r="K69" i="115" s="1"/>
  <c r="K68" i="115" s="1"/>
  <c r="K70" i="115" s="1"/>
  <c r="K72" i="115" s="1"/>
  <c r="K83" i="115" s="1"/>
  <c r="K101" i="115" s="1"/>
  <c r="M300" i="19" s="1"/>
  <c r="M935" i="19" s="1"/>
  <c r="N59" i="102"/>
  <c r="N63" i="102" s="1"/>
  <c r="N65" i="102" s="1"/>
  <c r="N67" i="102" s="1"/>
  <c r="N69" i="102" s="1"/>
  <c r="N68" i="102" s="1"/>
  <c r="N70" i="102" s="1"/>
  <c r="N72" i="102" s="1"/>
  <c r="N83" i="102" s="1"/>
  <c r="M59" i="115"/>
  <c r="M63" i="115" s="1"/>
  <c r="M65" i="115" s="1"/>
  <c r="M67" i="115" s="1"/>
  <c r="M69" i="115" s="1"/>
  <c r="M68" i="115" s="1"/>
  <c r="M70" i="115" s="1"/>
  <c r="M72" i="115" s="1"/>
  <c r="M83" i="115" s="1"/>
  <c r="M101" i="115" s="1"/>
  <c r="O300" i="19" s="1"/>
  <c r="O935" i="19" s="1"/>
  <c r="M59" i="112"/>
  <c r="M63" i="112" s="1"/>
  <c r="M65" i="112" s="1"/>
  <c r="M67" i="112" s="1"/>
  <c r="M69" i="112" s="1"/>
  <c r="M68" i="112" s="1"/>
  <c r="M70" i="112" s="1"/>
  <c r="M72" i="112" s="1"/>
  <c r="M83" i="112" s="1"/>
  <c r="L59" i="118"/>
  <c r="L63" i="118" s="1"/>
  <c r="L65" i="118" s="1"/>
  <c r="L67" i="118" s="1"/>
  <c r="L69" i="118" s="1"/>
  <c r="L68" i="118" s="1"/>
  <c r="L70" i="118" s="1"/>
  <c r="L72" i="118" s="1"/>
  <c r="L83" i="118" s="1"/>
  <c r="J59" i="120"/>
  <c r="J63" i="120" s="1"/>
  <c r="J65" i="120" s="1"/>
  <c r="J67" i="120" s="1"/>
  <c r="J70" i="120" s="1"/>
  <c r="J72" i="120" s="1"/>
  <c r="J83" i="120" s="1"/>
  <c r="I59" i="135"/>
  <c r="I63" i="135" s="1"/>
  <c r="I65" i="135" s="1"/>
  <c r="I67" i="135" s="1"/>
  <c r="I69" i="135" s="1"/>
  <c r="I68" i="135" s="1"/>
  <c r="I70" i="135" s="1"/>
  <c r="I72" i="135" s="1"/>
  <c r="I83" i="135" s="1"/>
  <c r="I101" i="135" s="1"/>
  <c r="L397" i="19" s="1"/>
  <c r="L1032" i="19" s="1"/>
  <c r="K59" i="154"/>
  <c r="K63" i="154" s="1"/>
  <c r="K65" i="154" s="1"/>
  <c r="K67" i="154" s="1"/>
  <c r="K69" i="154" s="1"/>
  <c r="K68" i="154" s="1"/>
  <c r="K70" i="154" s="1"/>
  <c r="K72" i="154" s="1"/>
  <c r="K83" i="154" s="1"/>
  <c r="K101" i="154" s="1"/>
  <c r="P543" i="19" s="1"/>
  <c r="P1178" i="19" s="1"/>
  <c r="M59" i="132"/>
  <c r="M63" i="132" s="1"/>
  <c r="M65" i="132" s="1"/>
  <c r="M67" i="132" s="1"/>
  <c r="M70" i="132" s="1"/>
  <c r="M72" i="132" s="1"/>
  <c r="M83" i="132" s="1"/>
  <c r="N59" i="123"/>
  <c r="N63" i="123" s="1"/>
  <c r="N65" i="123" s="1"/>
  <c r="N67" i="123" s="1"/>
  <c r="N69" i="123" s="1"/>
  <c r="N68" i="123" s="1"/>
  <c r="N70" i="123" s="1"/>
  <c r="N72" i="123" s="1"/>
  <c r="N83" i="123" s="1"/>
  <c r="N101" i="123" s="1"/>
  <c r="K59" i="135"/>
  <c r="K63" i="135" s="1"/>
  <c r="K65" i="135" s="1"/>
  <c r="K67" i="135" s="1"/>
  <c r="K69" i="135" s="1"/>
  <c r="K68" i="135" s="1"/>
  <c r="K70" i="135" s="1"/>
  <c r="K72" i="135" s="1"/>
  <c r="K83" i="135" s="1"/>
  <c r="K101" i="135" s="1"/>
  <c r="N397" i="19" s="1"/>
  <c r="N1032" i="19" s="1"/>
  <c r="L59" i="119"/>
  <c r="L63" i="119" s="1"/>
  <c r="L65" i="119" s="1"/>
  <c r="L67" i="119" s="1"/>
  <c r="L69" i="119" s="1"/>
  <c r="L68" i="119" s="1"/>
  <c r="L70" i="119" s="1"/>
  <c r="L72" i="119" s="1"/>
  <c r="L83" i="119" s="1"/>
  <c r="L101" i="119" s="1"/>
  <c r="H59" i="159"/>
  <c r="H63" i="159" s="1"/>
  <c r="H65" i="159" s="1"/>
  <c r="H67" i="159" s="1"/>
  <c r="H70" i="159" s="1"/>
  <c r="H72" i="159" s="1"/>
  <c r="H83" i="159" s="1"/>
  <c r="L59" i="129"/>
  <c r="L63" i="129" s="1"/>
  <c r="L65" i="129" s="1"/>
  <c r="L67" i="129" s="1"/>
  <c r="L69" i="129" s="1"/>
  <c r="L68" i="129" s="1"/>
  <c r="L70" i="129" s="1"/>
  <c r="L72" i="129" s="1"/>
  <c r="L83" i="129" s="1"/>
  <c r="L101" i="129" s="1"/>
  <c r="O349" i="19" s="1"/>
  <c r="O984" i="19" s="1"/>
  <c r="J59" i="136"/>
  <c r="J63" i="136" s="1"/>
  <c r="J65" i="136" s="1"/>
  <c r="J67" i="136" s="1"/>
  <c r="J70" i="136" s="1"/>
  <c r="J72" i="136" s="1"/>
  <c r="J83" i="136" s="1"/>
  <c r="N59" i="100"/>
  <c r="N63" i="100" s="1"/>
  <c r="N65" i="100" s="1"/>
  <c r="N67" i="100" s="1"/>
  <c r="N70" i="100" s="1"/>
  <c r="N72" i="100" s="1"/>
  <c r="N83" i="100" s="1"/>
  <c r="J59" i="135"/>
  <c r="J63" i="135" s="1"/>
  <c r="J65" i="135" s="1"/>
  <c r="J67" i="135" s="1"/>
  <c r="J69" i="135" s="1"/>
  <c r="J68" i="135" s="1"/>
  <c r="J70" i="135" s="1"/>
  <c r="J72" i="135" s="1"/>
  <c r="J83" i="135" s="1"/>
  <c r="J101" i="135" s="1"/>
  <c r="M397" i="19" s="1"/>
  <c r="M1032" i="19" s="1"/>
  <c r="J59" i="152"/>
  <c r="J63" i="152" s="1"/>
  <c r="J65" i="152" s="1"/>
  <c r="J67" i="152" s="1"/>
  <c r="J69" i="152" s="1"/>
  <c r="J68" i="152" s="1"/>
  <c r="J70" i="152" s="1"/>
  <c r="J72" i="152" s="1"/>
  <c r="J83" i="152" s="1"/>
  <c r="J101" i="152" s="1"/>
  <c r="O527" i="19" s="1"/>
  <c r="O1162" i="19" s="1"/>
  <c r="M59" i="107"/>
  <c r="M63" i="107" s="1"/>
  <c r="M65" i="107" s="1"/>
  <c r="M67" i="107" s="1"/>
  <c r="M70" i="107" s="1"/>
  <c r="M72" i="107" s="1"/>
  <c r="M83" i="107" s="1"/>
  <c r="K59" i="119"/>
  <c r="K63" i="119" s="1"/>
  <c r="K65" i="119" s="1"/>
  <c r="K67" i="119" s="1"/>
  <c r="K69" i="119" s="1"/>
  <c r="K68" i="119" s="1"/>
  <c r="K70" i="119" s="1"/>
  <c r="K72" i="119" s="1"/>
  <c r="K83" i="119" s="1"/>
  <c r="N59" i="95"/>
  <c r="N63" i="95" s="1"/>
  <c r="N65" i="95" s="1"/>
  <c r="N67" i="95" s="1"/>
  <c r="N69" i="95" s="1"/>
  <c r="N68" i="95" s="1"/>
  <c r="N70" i="95" s="1"/>
  <c r="N72" i="95" s="1"/>
  <c r="N83" i="95" s="1"/>
  <c r="N101" i="95" s="1"/>
  <c r="N74" i="19" s="1"/>
  <c r="N709" i="19" s="1"/>
  <c r="L59" i="133"/>
  <c r="L63" i="133" s="1"/>
  <c r="L65" i="133" s="1"/>
  <c r="L67" i="133" s="1"/>
  <c r="L69" i="133" s="1"/>
  <c r="L68" i="133" s="1"/>
  <c r="L70" i="133" s="1"/>
  <c r="L72" i="133" s="1"/>
  <c r="L83" i="133" s="1"/>
  <c r="L101" i="133" s="1"/>
  <c r="O381" i="19" s="1"/>
  <c r="O1016" i="19" s="1"/>
  <c r="M59" i="98"/>
  <c r="M63" i="98" s="1"/>
  <c r="M65" i="98" s="1"/>
  <c r="M67" i="98" s="1"/>
  <c r="M70" i="98" s="1"/>
  <c r="M72" i="98" s="1"/>
  <c r="M83" i="98" s="1"/>
  <c r="M59" i="111"/>
  <c r="M63" i="111" s="1"/>
  <c r="M65" i="111" s="1"/>
  <c r="M67" i="111" s="1"/>
  <c r="M70" i="111" s="1"/>
  <c r="M72" i="111" s="1"/>
  <c r="M83" i="111" s="1"/>
  <c r="I59" i="141"/>
  <c r="I63" i="141" s="1"/>
  <c r="I65" i="141" s="1"/>
  <c r="I67" i="141" s="1"/>
  <c r="I69" i="141" s="1"/>
  <c r="I68" i="141" s="1"/>
  <c r="I70" i="141" s="1"/>
  <c r="I72" i="141" s="1"/>
  <c r="I83" i="141" s="1"/>
  <c r="K59" i="153"/>
  <c r="K63" i="153" s="1"/>
  <c r="K65" i="153" s="1"/>
  <c r="K67" i="153" s="1"/>
  <c r="K69" i="153" s="1"/>
  <c r="K68" i="153" s="1"/>
  <c r="K70" i="153" s="1"/>
  <c r="K72" i="153" s="1"/>
  <c r="K83" i="153" s="1"/>
  <c r="M59" i="131"/>
  <c r="M63" i="131" s="1"/>
  <c r="M65" i="131" s="1"/>
  <c r="M67" i="131" s="1"/>
  <c r="M69" i="131" s="1"/>
  <c r="M68" i="131" s="1"/>
  <c r="M70" i="131" s="1"/>
  <c r="M72" i="131" s="1"/>
  <c r="M83" i="131" s="1"/>
  <c r="M59" i="127"/>
  <c r="M63" i="127" s="1"/>
  <c r="M65" i="127" s="1"/>
  <c r="M67" i="127" s="1"/>
  <c r="M69" i="127" s="1"/>
  <c r="M68" i="127" s="1"/>
  <c r="M70" i="127" s="1"/>
  <c r="M72" i="127" s="1"/>
  <c r="M83" i="127" s="1"/>
  <c r="M101" i="127" s="1"/>
  <c r="P333" i="19" s="1"/>
  <c r="P968" i="19" s="1"/>
  <c r="N59" i="125"/>
  <c r="N63" i="125" s="1"/>
  <c r="N65" i="125" s="1"/>
  <c r="N67" i="125" s="1"/>
  <c r="N69" i="125" s="1"/>
  <c r="N68" i="125" s="1"/>
  <c r="N70" i="125" s="1"/>
  <c r="N72" i="125" s="1"/>
  <c r="N83" i="125" s="1"/>
  <c r="N101" i="125" s="1"/>
  <c r="P316" i="19" s="1"/>
  <c r="P951" i="19" s="1"/>
  <c r="L102" i="161"/>
  <c r="Q600" i="19" s="1"/>
  <c r="Q1235" i="19" s="1"/>
  <c r="N59" i="162"/>
  <c r="N63" i="162" s="1"/>
  <c r="N65" i="162" s="1"/>
  <c r="N67" i="162" s="1"/>
  <c r="N69" i="162" s="1"/>
  <c r="N68" i="162" s="1"/>
  <c r="N70" i="162" s="1"/>
  <c r="N72" i="162" s="1"/>
  <c r="N83" i="162" s="1"/>
  <c r="N101" i="162" s="1"/>
  <c r="S607" i="19" s="1"/>
  <c r="S1242" i="19" s="1"/>
  <c r="N59" i="158"/>
  <c r="N63" i="158" s="1"/>
  <c r="N65" i="158" s="1"/>
  <c r="N67" i="158" s="1"/>
  <c r="N69" i="158" s="1"/>
  <c r="N68" i="158" s="1"/>
  <c r="N70" i="158" s="1"/>
  <c r="N72" i="158" s="1"/>
  <c r="N83" i="158" s="1"/>
  <c r="N59" i="156"/>
  <c r="N63" i="156" s="1"/>
  <c r="N65" i="156" s="1"/>
  <c r="N67" i="156" s="1"/>
  <c r="N69" i="156" s="1"/>
  <c r="N68" i="156" s="1"/>
  <c r="N70" i="156" s="1"/>
  <c r="N72" i="156" s="1"/>
  <c r="N83" i="156" s="1"/>
  <c r="N59" i="160"/>
  <c r="N63" i="160" s="1"/>
  <c r="N65" i="160" s="1"/>
  <c r="N67" i="160" s="1"/>
  <c r="N69" i="160" s="1"/>
  <c r="N68" i="160" s="1"/>
  <c r="N70" i="160" s="1"/>
  <c r="N72" i="160" s="1"/>
  <c r="N83" i="160" s="1"/>
  <c r="N101" i="160" s="1"/>
  <c r="S591" i="19" s="1"/>
  <c r="S1226" i="19" s="1"/>
  <c r="N59" i="155"/>
  <c r="N63" i="155" s="1"/>
  <c r="N65" i="155" s="1"/>
  <c r="N67" i="155" s="1"/>
  <c r="N69" i="155" s="1"/>
  <c r="N68" i="155" s="1"/>
  <c r="N70" i="155" s="1"/>
  <c r="N72" i="155" s="1"/>
  <c r="N83" i="155" s="1"/>
  <c r="N59" i="154"/>
  <c r="N63" i="154" s="1"/>
  <c r="N65" i="154" s="1"/>
  <c r="N67" i="154" s="1"/>
  <c r="N69" i="154" s="1"/>
  <c r="N68" i="154" s="1"/>
  <c r="N70" i="154" s="1"/>
  <c r="N72" i="154" s="1"/>
  <c r="N83" i="154" s="1"/>
  <c r="N59" i="153"/>
  <c r="N63" i="153" s="1"/>
  <c r="N65" i="153" s="1"/>
  <c r="N67" i="153" s="1"/>
  <c r="N69" i="153" s="1"/>
  <c r="N68" i="153" s="1"/>
  <c r="N70" i="153" s="1"/>
  <c r="N72" i="153" s="1"/>
  <c r="N83" i="153" s="1"/>
  <c r="N59" i="161"/>
  <c r="N63" i="161" s="1"/>
  <c r="N65" i="161" s="1"/>
  <c r="N67" i="161" s="1"/>
  <c r="N70" i="161" s="1"/>
  <c r="N72" i="161" s="1"/>
  <c r="N83" i="161" s="1"/>
  <c r="N59" i="163"/>
  <c r="N63" i="163" s="1"/>
  <c r="N65" i="163" s="1"/>
  <c r="N67" i="163" s="1"/>
  <c r="N69" i="163" s="1"/>
  <c r="N68" i="163" s="1"/>
  <c r="N70" i="163" s="1"/>
  <c r="N72" i="163" s="1"/>
  <c r="N83" i="163" s="1"/>
  <c r="N59" i="159"/>
  <c r="N63" i="159" s="1"/>
  <c r="N65" i="159" s="1"/>
  <c r="N67" i="159" s="1"/>
  <c r="N70" i="159" s="1"/>
  <c r="N72" i="159" s="1"/>
  <c r="N83" i="159" s="1"/>
  <c r="N59" i="157"/>
  <c r="N63" i="157" s="1"/>
  <c r="N65" i="157" s="1"/>
  <c r="N67" i="157" s="1"/>
  <c r="N70" i="157" s="1"/>
  <c r="N72" i="157" s="1"/>
  <c r="N83" i="157" s="1"/>
  <c r="N63" i="152"/>
  <c r="N65" i="152" s="1"/>
  <c r="N67" i="152" s="1"/>
  <c r="N69" i="152" s="1"/>
  <c r="N68" i="152" s="1"/>
  <c r="N70" i="152" s="1"/>
  <c r="L55" i="89"/>
  <c r="K55" i="89"/>
  <c r="M54" i="89"/>
  <c r="AM1261" i="19" l="1"/>
  <c r="AL1261" i="19"/>
  <c r="AL626" i="19"/>
  <c r="AM626" i="19"/>
  <c r="AD284" i="19"/>
  <c r="AD919" i="19" s="1"/>
  <c r="AD292" i="19"/>
  <c r="AD927" i="19" s="1"/>
  <c r="X284" i="19"/>
  <c r="X919" i="19" s="1"/>
  <c r="X292" i="19"/>
  <c r="X927" i="19" s="1"/>
  <c r="AF284" i="19"/>
  <c r="AF919" i="19" s="1"/>
  <c r="AF292" i="19"/>
  <c r="AF927" i="19" s="1"/>
  <c r="Q284" i="19"/>
  <c r="Q919" i="19" s="1"/>
  <c r="Q292" i="19"/>
  <c r="Q927" i="19" s="1"/>
  <c r="O284" i="19"/>
  <c r="O919" i="19" s="1"/>
  <c r="O292" i="19"/>
  <c r="O927" i="19" s="1"/>
  <c r="N284" i="19"/>
  <c r="N919" i="19" s="1"/>
  <c r="N292" i="19"/>
  <c r="N927" i="19" s="1"/>
  <c r="J284" i="19"/>
  <c r="J919" i="19" s="1"/>
  <c r="J292" i="19"/>
  <c r="J927" i="19" s="1"/>
  <c r="Y284" i="19"/>
  <c r="Y919" i="19" s="1"/>
  <c r="Y292" i="19"/>
  <c r="Y927" i="19" s="1"/>
  <c r="AA284" i="19"/>
  <c r="AA919" i="19" s="1"/>
  <c r="AA292" i="19"/>
  <c r="AA927" i="19" s="1"/>
  <c r="AG284" i="19"/>
  <c r="AG919" i="19" s="1"/>
  <c r="AG292" i="19"/>
  <c r="AG927" i="19" s="1"/>
  <c r="V284" i="19"/>
  <c r="V919" i="19" s="1"/>
  <c r="V292" i="19"/>
  <c r="V927" i="19" s="1"/>
  <c r="T284" i="19"/>
  <c r="T919" i="19" s="1"/>
  <c r="T292" i="19"/>
  <c r="T927" i="19" s="1"/>
  <c r="M284" i="19"/>
  <c r="M919" i="19" s="1"/>
  <c r="M292" i="19"/>
  <c r="M927" i="19" s="1"/>
  <c r="L284" i="19"/>
  <c r="L919" i="19" s="1"/>
  <c r="L292" i="19"/>
  <c r="L927" i="19" s="1"/>
  <c r="AC284" i="19"/>
  <c r="AC919" i="19" s="1"/>
  <c r="AC292" i="19"/>
  <c r="AC927" i="19" s="1"/>
  <c r="AJ284" i="19"/>
  <c r="AJ919" i="19" s="1"/>
  <c r="AJ292" i="19"/>
  <c r="AJ927" i="19" s="1"/>
  <c r="Z284" i="19"/>
  <c r="Z919" i="19" s="1"/>
  <c r="Z292" i="19"/>
  <c r="Z927" i="19" s="1"/>
  <c r="R284" i="19"/>
  <c r="R919" i="19" s="1"/>
  <c r="R292" i="19"/>
  <c r="R927" i="19" s="1"/>
  <c r="AE284" i="19"/>
  <c r="AE919" i="19" s="1"/>
  <c r="AE292" i="19"/>
  <c r="AE927" i="19" s="1"/>
  <c r="AI284" i="19"/>
  <c r="AI919" i="19" s="1"/>
  <c r="AI292" i="19"/>
  <c r="AI927" i="19" s="1"/>
  <c r="K284" i="19"/>
  <c r="K919" i="19" s="1"/>
  <c r="K292" i="19"/>
  <c r="K927" i="19" s="1"/>
  <c r="U284" i="19"/>
  <c r="U919" i="19" s="1"/>
  <c r="U292" i="19"/>
  <c r="U927" i="19" s="1"/>
  <c r="W284" i="19"/>
  <c r="W919" i="19" s="1"/>
  <c r="W292" i="19"/>
  <c r="W927" i="19" s="1"/>
  <c r="AH284" i="19"/>
  <c r="AH919" i="19" s="1"/>
  <c r="AH292" i="19"/>
  <c r="AH927" i="19" s="1"/>
  <c r="S284" i="19"/>
  <c r="S919" i="19" s="1"/>
  <c r="S292" i="19"/>
  <c r="S927" i="19" s="1"/>
  <c r="AB284" i="19"/>
  <c r="AB919" i="19" s="1"/>
  <c r="AB292" i="19"/>
  <c r="AB927" i="19" s="1"/>
  <c r="H284" i="19"/>
  <c r="H919" i="19" s="1"/>
  <c r="H292" i="19"/>
  <c r="H927" i="19" s="1"/>
  <c r="AD268" i="19"/>
  <c r="AD903" i="19" s="1"/>
  <c r="AD276" i="19"/>
  <c r="AD911" i="19" s="1"/>
  <c r="X268" i="19"/>
  <c r="X903" i="19" s="1"/>
  <c r="X276" i="19"/>
  <c r="X911" i="19" s="1"/>
  <c r="AF268" i="19"/>
  <c r="AF903" i="19" s="1"/>
  <c r="AF276" i="19"/>
  <c r="AF911" i="19" s="1"/>
  <c r="Q268" i="19"/>
  <c r="Q903" i="19" s="1"/>
  <c r="Q276" i="19"/>
  <c r="Q911" i="19" s="1"/>
  <c r="N268" i="19"/>
  <c r="N903" i="19" s="1"/>
  <c r="N276" i="19"/>
  <c r="N911" i="19" s="1"/>
  <c r="J268" i="19"/>
  <c r="J903" i="19" s="1"/>
  <c r="J276" i="19"/>
  <c r="J911" i="19" s="1"/>
  <c r="Y268" i="19"/>
  <c r="Y903" i="19" s="1"/>
  <c r="Y276" i="19"/>
  <c r="Y911" i="19" s="1"/>
  <c r="AA268" i="19"/>
  <c r="AA903" i="19" s="1"/>
  <c r="AA276" i="19"/>
  <c r="AA911" i="19" s="1"/>
  <c r="AG268" i="19"/>
  <c r="AG903" i="19" s="1"/>
  <c r="AG276" i="19"/>
  <c r="AG911" i="19" s="1"/>
  <c r="V268" i="19"/>
  <c r="V903" i="19" s="1"/>
  <c r="V276" i="19"/>
  <c r="V911" i="19" s="1"/>
  <c r="T268" i="19"/>
  <c r="T903" i="19" s="1"/>
  <c r="T276" i="19"/>
  <c r="T911" i="19" s="1"/>
  <c r="M268" i="19"/>
  <c r="M903" i="19" s="1"/>
  <c r="M276" i="19"/>
  <c r="M911" i="19" s="1"/>
  <c r="L268" i="19"/>
  <c r="L903" i="19" s="1"/>
  <c r="L276" i="19"/>
  <c r="L911" i="19" s="1"/>
  <c r="AC268" i="19"/>
  <c r="AC903" i="19" s="1"/>
  <c r="AC276" i="19"/>
  <c r="AC911" i="19" s="1"/>
  <c r="AJ268" i="19"/>
  <c r="AJ903" i="19" s="1"/>
  <c r="AJ276" i="19"/>
  <c r="AJ911" i="19" s="1"/>
  <c r="Z268" i="19"/>
  <c r="Z903" i="19" s="1"/>
  <c r="Z276" i="19"/>
  <c r="Z911" i="19" s="1"/>
  <c r="R268" i="19"/>
  <c r="R903" i="19" s="1"/>
  <c r="R276" i="19"/>
  <c r="R911" i="19" s="1"/>
  <c r="AE268" i="19"/>
  <c r="AE903" i="19" s="1"/>
  <c r="AE276" i="19"/>
  <c r="AE911" i="19" s="1"/>
  <c r="AI268" i="19"/>
  <c r="AI903" i="19" s="1"/>
  <c r="AI276" i="19"/>
  <c r="AI911" i="19" s="1"/>
  <c r="O268" i="19"/>
  <c r="O903" i="19" s="1"/>
  <c r="O276" i="19"/>
  <c r="O911" i="19" s="1"/>
  <c r="K268" i="19"/>
  <c r="K903" i="19" s="1"/>
  <c r="K276" i="19"/>
  <c r="K911" i="19" s="1"/>
  <c r="U268" i="19"/>
  <c r="U903" i="19" s="1"/>
  <c r="U276" i="19"/>
  <c r="U911" i="19" s="1"/>
  <c r="W268" i="19"/>
  <c r="W903" i="19" s="1"/>
  <c r="W276" i="19"/>
  <c r="W911" i="19" s="1"/>
  <c r="AH268" i="19"/>
  <c r="AH903" i="19" s="1"/>
  <c r="AH276" i="19"/>
  <c r="AH911" i="19" s="1"/>
  <c r="S268" i="19"/>
  <c r="S903" i="19" s="1"/>
  <c r="S276" i="19"/>
  <c r="S911" i="19" s="1"/>
  <c r="AB268" i="19"/>
  <c r="AB903" i="19" s="1"/>
  <c r="AB276" i="19"/>
  <c r="AB911" i="19" s="1"/>
  <c r="H268" i="19"/>
  <c r="H903" i="19" s="1"/>
  <c r="H276" i="19"/>
  <c r="H911" i="19" s="1"/>
  <c r="AD252" i="19"/>
  <c r="AD887" i="19" s="1"/>
  <c r="AD260" i="19"/>
  <c r="AD895" i="19" s="1"/>
  <c r="Q252" i="19"/>
  <c r="Q887" i="19" s="1"/>
  <c r="Q260" i="19"/>
  <c r="Q895" i="19" s="1"/>
  <c r="N252" i="19"/>
  <c r="N887" i="19" s="1"/>
  <c r="N260" i="19"/>
  <c r="N895" i="19" s="1"/>
  <c r="J252" i="19"/>
  <c r="J887" i="19" s="1"/>
  <c r="J260" i="19"/>
  <c r="J895" i="19" s="1"/>
  <c r="Y252" i="19"/>
  <c r="Y887" i="19" s="1"/>
  <c r="Y260" i="19"/>
  <c r="Y895" i="19" s="1"/>
  <c r="AA252" i="19"/>
  <c r="AA887" i="19" s="1"/>
  <c r="AA260" i="19"/>
  <c r="AA895" i="19" s="1"/>
  <c r="AG252" i="19"/>
  <c r="AG887" i="19" s="1"/>
  <c r="AG260" i="19"/>
  <c r="AG895" i="19" s="1"/>
  <c r="V252" i="19"/>
  <c r="V887" i="19" s="1"/>
  <c r="V260" i="19"/>
  <c r="V895" i="19" s="1"/>
  <c r="T252" i="19"/>
  <c r="T887" i="19" s="1"/>
  <c r="T260" i="19"/>
  <c r="T895" i="19" s="1"/>
  <c r="O252" i="19"/>
  <c r="O887" i="19" s="1"/>
  <c r="O260" i="19"/>
  <c r="O895" i="19" s="1"/>
  <c r="X252" i="19"/>
  <c r="X887" i="19" s="1"/>
  <c r="X260" i="19"/>
  <c r="X895" i="19" s="1"/>
  <c r="AF252" i="19"/>
  <c r="AF887" i="19" s="1"/>
  <c r="AF260" i="19"/>
  <c r="AF895" i="19" s="1"/>
  <c r="M252" i="19"/>
  <c r="M887" i="19" s="1"/>
  <c r="M260" i="19"/>
  <c r="M895" i="19" s="1"/>
  <c r="L252" i="19"/>
  <c r="L887" i="19" s="1"/>
  <c r="L260" i="19"/>
  <c r="L895" i="19" s="1"/>
  <c r="AC252" i="19"/>
  <c r="AC887" i="19" s="1"/>
  <c r="AC260" i="19"/>
  <c r="AC895" i="19" s="1"/>
  <c r="AJ252" i="19"/>
  <c r="AJ887" i="19" s="1"/>
  <c r="AJ260" i="19"/>
  <c r="AJ895" i="19" s="1"/>
  <c r="Z252" i="19"/>
  <c r="Z887" i="19" s="1"/>
  <c r="Z260" i="19"/>
  <c r="Z895" i="19" s="1"/>
  <c r="R252" i="19"/>
  <c r="R887" i="19" s="1"/>
  <c r="R260" i="19"/>
  <c r="R895" i="19" s="1"/>
  <c r="AE252" i="19"/>
  <c r="AE887" i="19" s="1"/>
  <c r="AE260" i="19"/>
  <c r="AE895" i="19" s="1"/>
  <c r="AI252" i="19"/>
  <c r="AI887" i="19" s="1"/>
  <c r="AI260" i="19"/>
  <c r="AI895" i="19" s="1"/>
  <c r="K252" i="19"/>
  <c r="K887" i="19" s="1"/>
  <c r="K260" i="19"/>
  <c r="K895" i="19" s="1"/>
  <c r="U252" i="19"/>
  <c r="U887" i="19" s="1"/>
  <c r="U260" i="19"/>
  <c r="U895" i="19" s="1"/>
  <c r="W252" i="19"/>
  <c r="W887" i="19" s="1"/>
  <c r="W260" i="19"/>
  <c r="W895" i="19" s="1"/>
  <c r="AH252" i="19"/>
  <c r="AH887" i="19" s="1"/>
  <c r="AH260" i="19"/>
  <c r="AH895" i="19" s="1"/>
  <c r="S252" i="19"/>
  <c r="S887" i="19" s="1"/>
  <c r="S260" i="19"/>
  <c r="S895" i="19" s="1"/>
  <c r="AB252" i="19"/>
  <c r="AB887" i="19" s="1"/>
  <c r="AB260" i="19"/>
  <c r="AB895" i="19" s="1"/>
  <c r="H252" i="19"/>
  <c r="H887" i="19" s="1"/>
  <c r="H260" i="19"/>
  <c r="H895" i="19" s="1"/>
  <c r="AD236" i="19"/>
  <c r="AD871" i="19" s="1"/>
  <c r="AD244" i="19"/>
  <c r="AD879" i="19" s="1"/>
  <c r="X236" i="19"/>
  <c r="X871" i="19" s="1"/>
  <c r="X244" i="19"/>
  <c r="X879" i="19" s="1"/>
  <c r="AF236" i="19"/>
  <c r="AF871" i="19" s="1"/>
  <c r="AF244" i="19"/>
  <c r="AF879" i="19" s="1"/>
  <c r="Q236" i="19"/>
  <c r="Q871" i="19" s="1"/>
  <c r="Q244" i="19"/>
  <c r="Q879" i="19" s="1"/>
  <c r="N236" i="19"/>
  <c r="N871" i="19" s="1"/>
  <c r="N244" i="19"/>
  <c r="N879" i="19" s="1"/>
  <c r="J236" i="19"/>
  <c r="J871" i="19" s="1"/>
  <c r="J244" i="19"/>
  <c r="J879" i="19" s="1"/>
  <c r="Y236" i="19"/>
  <c r="Y871" i="19" s="1"/>
  <c r="Y244" i="19"/>
  <c r="Y879" i="19" s="1"/>
  <c r="AA236" i="19"/>
  <c r="AA871" i="19" s="1"/>
  <c r="AA244" i="19"/>
  <c r="AA879" i="19" s="1"/>
  <c r="AG236" i="19"/>
  <c r="AG871" i="19" s="1"/>
  <c r="AG244" i="19"/>
  <c r="AG879" i="19" s="1"/>
  <c r="V236" i="19"/>
  <c r="V871" i="19" s="1"/>
  <c r="V244" i="19"/>
  <c r="V879" i="19" s="1"/>
  <c r="T236" i="19"/>
  <c r="T871" i="19" s="1"/>
  <c r="T244" i="19"/>
  <c r="T879" i="19" s="1"/>
  <c r="M236" i="19"/>
  <c r="M871" i="19" s="1"/>
  <c r="M244" i="19"/>
  <c r="M879" i="19" s="1"/>
  <c r="L236" i="19"/>
  <c r="L871" i="19" s="1"/>
  <c r="L244" i="19"/>
  <c r="L879" i="19" s="1"/>
  <c r="AC236" i="19"/>
  <c r="AC871" i="19" s="1"/>
  <c r="AC244" i="19"/>
  <c r="AC879" i="19" s="1"/>
  <c r="AJ236" i="19"/>
  <c r="AJ244" i="19"/>
  <c r="AJ879" i="19" s="1"/>
  <c r="Z236" i="19"/>
  <c r="Z871" i="19" s="1"/>
  <c r="Z244" i="19"/>
  <c r="Z879" i="19" s="1"/>
  <c r="R236" i="19"/>
  <c r="R871" i="19" s="1"/>
  <c r="R244" i="19"/>
  <c r="R879" i="19" s="1"/>
  <c r="AE236" i="19"/>
  <c r="AE871" i="19" s="1"/>
  <c r="AE244" i="19"/>
  <c r="AE879" i="19" s="1"/>
  <c r="AI236" i="19"/>
  <c r="AI871" i="19" s="1"/>
  <c r="AI244" i="19"/>
  <c r="AI879" i="19" s="1"/>
  <c r="O236" i="19"/>
  <c r="O871" i="19" s="1"/>
  <c r="O244" i="19"/>
  <c r="O879" i="19" s="1"/>
  <c r="K236" i="19"/>
  <c r="K871" i="19" s="1"/>
  <c r="K244" i="19"/>
  <c r="K879" i="19" s="1"/>
  <c r="U236" i="19"/>
  <c r="U871" i="19" s="1"/>
  <c r="U244" i="19"/>
  <c r="U879" i="19" s="1"/>
  <c r="W236" i="19"/>
  <c r="W871" i="19" s="1"/>
  <c r="W244" i="19"/>
  <c r="W879" i="19" s="1"/>
  <c r="AH236" i="19"/>
  <c r="AH871" i="19" s="1"/>
  <c r="AH244" i="19"/>
  <c r="AH879" i="19" s="1"/>
  <c r="S236" i="19"/>
  <c r="S871" i="19" s="1"/>
  <c r="S244" i="19"/>
  <c r="S879" i="19" s="1"/>
  <c r="AB236" i="19"/>
  <c r="AB871" i="19" s="1"/>
  <c r="AB244" i="19"/>
  <c r="AB879" i="19" s="1"/>
  <c r="H236" i="19"/>
  <c r="H871" i="19" s="1"/>
  <c r="H244" i="19"/>
  <c r="H879" i="19" s="1"/>
  <c r="N72" i="152"/>
  <c r="N83" i="152" s="1"/>
  <c r="N102" i="151"/>
  <c r="R519" i="19" s="1"/>
  <c r="R1154" i="19" s="1"/>
  <c r="M105" i="143"/>
  <c r="Q458" i="19" s="1"/>
  <c r="Q1093" i="19" s="1"/>
  <c r="M105" i="157"/>
  <c r="R571" i="19" s="1"/>
  <c r="R1206" i="19" s="1"/>
  <c r="N106" i="128"/>
  <c r="Q346" i="19" s="1"/>
  <c r="Q981" i="19" s="1"/>
  <c r="N106" i="143"/>
  <c r="R459" i="19" s="1"/>
  <c r="R1094" i="19" s="1"/>
  <c r="L104" i="161"/>
  <c r="Q602" i="19" s="1"/>
  <c r="Q1237" i="19" s="1"/>
  <c r="N105" i="128"/>
  <c r="Q345" i="19" s="1"/>
  <c r="Q980" i="19" s="1"/>
  <c r="L104" i="153"/>
  <c r="Q538" i="19" s="1"/>
  <c r="Q1173" i="19" s="1"/>
  <c r="M104" i="153"/>
  <c r="R538" i="19" s="1"/>
  <c r="R1173" i="19" s="1"/>
  <c r="N104" i="134"/>
  <c r="Q392" i="19" s="1"/>
  <c r="Q1027" i="19" s="1"/>
  <c r="N104" i="132"/>
  <c r="Q376" i="19" s="1"/>
  <c r="Q1011" i="19" s="1"/>
  <c r="M103" i="163"/>
  <c r="R617" i="19" s="1"/>
  <c r="R1252" i="19" s="1"/>
  <c r="L106" i="163"/>
  <c r="Q620" i="19" s="1"/>
  <c r="Q1255" i="19" s="1"/>
  <c r="N103" i="132"/>
  <c r="Q375" i="19" s="1"/>
  <c r="Q1010" i="19" s="1"/>
  <c r="M106" i="145"/>
  <c r="Q475" i="19" s="1"/>
  <c r="Q1110" i="19" s="1"/>
  <c r="N104" i="143"/>
  <c r="R457" i="19" s="1"/>
  <c r="R1092" i="19" s="1"/>
  <c r="L102" i="157"/>
  <c r="Q568" i="19" s="1"/>
  <c r="Q1203" i="19" s="1"/>
  <c r="L104" i="157"/>
  <c r="Q570" i="19" s="1"/>
  <c r="Q1205" i="19" s="1"/>
  <c r="N106" i="132"/>
  <c r="Q378" i="19" s="1"/>
  <c r="Q1013" i="19" s="1"/>
  <c r="N103" i="134"/>
  <c r="Q391" i="19" s="1"/>
  <c r="Q1026" i="19" s="1"/>
  <c r="M103" i="151"/>
  <c r="Q520" i="19" s="1"/>
  <c r="Q1155" i="19" s="1"/>
  <c r="M105" i="163"/>
  <c r="R619" i="19" s="1"/>
  <c r="R1254" i="19" s="1"/>
  <c r="N105" i="132"/>
  <c r="Q377" i="19" s="1"/>
  <c r="Q1012" i="19" s="1"/>
  <c r="N102" i="134"/>
  <c r="Q390" i="19" s="1"/>
  <c r="Q1025" i="19" s="1"/>
  <c r="M105" i="151"/>
  <c r="Q522" i="19" s="1"/>
  <c r="Q1157" i="19" s="1"/>
  <c r="M106" i="163"/>
  <c r="R620" i="19" s="1"/>
  <c r="R1255" i="19" s="1"/>
  <c r="M105" i="159"/>
  <c r="R587" i="19" s="1"/>
  <c r="R1222" i="19" s="1"/>
  <c r="M102" i="151"/>
  <c r="Q519" i="19" s="1"/>
  <c r="Q1154" i="19" s="1"/>
  <c r="M104" i="163"/>
  <c r="R618" i="19" s="1"/>
  <c r="R1253" i="19" s="1"/>
  <c r="L103" i="163"/>
  <c r="Q617" i="19" s="1"/>
  <c r="Q1252" i="19" s="1"/>
  <c r="M104" i="159"/>
  <c r="R586" i="19" s="1"/>
  <c r="R1221" i="19" s="1"/>
  <c r="L105" i="163"/>
  <c r="Q619" i="19" s="1"/>
  <c r="Q1254" i="19" s="1"/>
  <c r="M106" i="155"/>
  <c r="R556" i="19" s="1"/>
  <c r="R1191" i="19" s="1"/>
  <c r="M104" i="145"/>
  <c r="Q473" i="19" s="1"/>
  <c r="Q1108" i="19" s="1"/>
  <c r="L102" i="159"/>
  <c r="Q584" i="19" s="1"/>
  <c r="Q1219" i="19" s="1"/>
  <c r="L103" i="157"/>
  <c r="Q569" i="19" s="1"/>
  <c r="Q1204" i="19" s="1"/>
  <c r="N103" i="128"/>
  <c r="Q343" i="19" s="1"/>
  <c r="Q978" i="19" s="1"/>
  <c r="N103" i="143"/>
  <c r="R456" i="19" s="1"/>
  <c r="R1091" i="19" s="1"/>
  <c r="M102" i="145"/>
  <c r="Q471" i="19" s="1"/>
  <c r="Q1106" i="19" s="1"/>
  <c r="N105" i="151"/>
  <c r="R522" i="19" s="1"/>
  <c r="R1157" i="19" s="1"/>
  <c r="L105" i="157"/>
  <c r="Q571" i="19" s="1"/>
  <c r="Q1206" i="19" s="1"/>
  <c r="L103" i="161"/>
  <c r="Q601" i="19" s="1"/>
  <c r="Q1236" i="19" s="1"/>
  <c r="N105" i="143"/>
  <c r="R458" i="19" s="1"/>
  <c r="R1093" i="19" s="1"/>
  <c r="N104" i="151"/>
  <c r="R521" i="19" s="1"/>
  <c r="R1156" i="19" s="1"/>
  <c r="L105" i="161"/>
  <c r="Q603" i="19" s="1"/>
  <c r="Q1238" i="19" s="1"/>
  <c r="N102" i="128"/>
  <c r="Q342" i="19" s="1"/>
  <c r="Q977" i="19" s="1"/>
  <c r="M103" i="145"/>
  <c r="Q472" i="19" s="1"/>
  <c r="Q1107" i="19" s="1"/>
  <c r="N106" i="151"/>
  <c r="R523" i="19" s="1"/>
  <c r="R1158" i="19" s="1"/>
  <c r="L103" i="159"/>
  <c r="Q585" i="19" s="1"/>
  <c r="Q1220" i="19" s="1"/>
  <c r="N104" i="141"/>
  <c r="R441" i="19" s="1"/>
  <c r="R1076" i="19" s="1"/>
  <c r="M104" i="143"/>
  <c r="Q457" i="19" s="1"/>
  <c r="Q1092" i="19" s="1"/>
  <c r="L104" i="159"/>
  <c r="Q586" i="19" s="1"/>
  <c r="Q1221" i="19" s="1"/>
  <c r="L104" i="155"/>
  <c r="Q554" i="19" s="1"/>
  <c r="Q1189" i="19" s="1"/>
  <c r="J36" i="130"/>
  <c r="M105" i="141"/>
  <c r="Q442" i="19" s="1"/>
  <c r="Q1077" i="19" s="1"/>
  <c r="N104" i="145"/>
  <c r="R473" i="19" s="1"/>
  <c r="R1108" i="19" s="1"/>
  <c r="L105" i="159"/>
  <c r="Q587" i="19" s="1"/>
  <c r="Q1222" i="19" s="1"/>
  <c r="N104" i="149"/>
  <c r="R505" i="19" s="1"/>
  <c r="R1140" i="19" s="1"/>
  <c r="M103" i="147"/>
  <c r="Q488" i="19" s="1"/>
  <c r="Q1123" i="19" s="1"/>
  <c r="L106" i="153"/>
  <c r="Q540" i="19" s="1"/>
  <c r="Q1175" i="19" s="1"/>
  <c r="J34" i="134"/>
  <c r="N105" i="149"/>
  <c r="R506" i="19" s="1"/>
  <c r="R1141" i="19" s="1"/>
  <c r="M105" i="147"/>
  <c r="Q490" i="19" s="1"/>
  <c r="Q1125" i="19" s="1"/>
  <c r="N102" i="145"/>
  <c r="R471" i="19" s="1"/>
  <c r="R1106" i="19" s="1"/>
  <c r="M103" i="155"/>
  <c r="R553" i="19" s="1"/>
  <c r="R1188" i="19" s="1"/>
  <c r="L105" i="153"/>
  <c r="Q539" i="19" s="1"/>
  <c r="Q1174" i="19" s="1"/>
  <c r="M103" i="149"/>
  <c r="Q504" i="19" s="1"/>
  <c r="Q1139" i="19" s="1"/>
  <c r="J36" i="149"/>
  <c r="N103" i="145"/>
  <c r="R472" i="19" s="1"/>
  <c r="R1107" i="19" s="1"/>
  <c r="N103" i="136"/>
  <c r="Q407" i="19" s="1"/>
  <c r="Q1042" i="19" s="1"/>
  <c r="N104" i="147"/>
  <c r="R489" i="19" s="1"/>
  <c r="R1124" i="19" s="1"/>
  <c r="N103" i="149"/>
  <c r="R504" i="19" s="1"/>
  <c r="R1139" i="19" s="1"/>
  <c r="M104" i="147"/>
  <c r="Q489" i="19" s="1"/>
  <c r="Q1124" i="19" s="1"/>
  <c r="N106" i="145"/>
  <c r="R475" i="19" s="1"/>
  <c r="R1110" i="19" s="1"/>
  <c r="L103" i="153"/>
  <c r="Q537" i="19" s="1"/>
  <c r="Q1172" i="19" s="1"/>
  <c r="J36" i="150"/>
  <c r="N102" i="149"/>
  <c r="R503" i="19" s="1"/>
  <c r="R1138" i="19" s="1"/>
  <c r="M106" i="147"/>
  <c r="Q491" i="19" s="1"/>
  <c r="Q1126" i="19" s="1"/>
  <c r="N106" i="130"/>
  <c r="Q362" i="19" s="1"/>
  <c r="Q997" i="19" s="1"/>
  <c r="N105" i="130"/>
  <c r="Q361" i="19" s="1"/>
  <c r="Q996" i="19" s="1"/>
  <c r="N102" i="130"/>
  <c r="Q358" i="19" s="1"/>
  <c r="Q993" i="19" s="1"/>
  <c r="N106" i="147"/>
  <c r="R491" i="19" s="1"/>
  <c r="R1126" i="19" s="1"/>
  <c r="N102" i="147"/>
  <c r="R487" i="19" s="1"/>
  <c r="R1122" i="19" s="1"/>
  <c r="M106" i="149"/>
  <c r="Q507" i="19" s="1"/>
  <c r="Q1142" i="19" s="1"/>
  <c r="M105" i="149"/>
  <c r="Q506" i="19" s="1"/>
  <c r="Q1141" i="19" s="1"/>
  <c r="M106" i="141"/>
  <c r="Q443" i="19" s="1"/>
  <c r="Q1078" i="19" s="1"/>
  <c r="M104" i="141"/>
  <c r="Q441" i="19" s="1"/>
  <c r="Q1076" i="19" s="1"/>
  <c r="N105" i="141"/>
  <c r="R442" i="19" s="1"/>
  <c r="R1077" i="19" s="1"/>
  <c r="M102" i="143"/>
  <c r="Q455" i="19" s="1"/>
  <c r="Q1090" i="19" s="1"/>
  <c r="J36" i="140"/>
  <c r="L102" i="155"/>
  <c r="Q552" i="19" s="1"/>
  <c r="Q1187" i="19" s="1"/>
  <c r="M103" i="157"/>
  <c r="R569" i="19" s="1"/>
  <c r="R1204" i="19" s="1"/>
  <c r="M106" i="157"/>
  <c r="R572" i="19" s="1"/>
  <c r="R1207" i="19" s="1"/>
  <c r="N104" i="136"/>
  <c r="Q408" i="19" s="1"/>
  <c r="Q1043" i="19" s="1"/>
  <c r="N103" i="130"/>
  <c r="Q359" i="19" s="1"/>
  <c r="Q994" i="19" s="1"/>
  <c r="J36" i="127"/>
  <c r="N103" i="147"/>
  <c r="R488" i="19" s="1"/>
  <c r="R1123" i="19" s="1"/>
  <c r="M104" i="149"/>
  <c r="Q505" i="19" s="1"/>
  <c r="Q1140" i="19" s="1"/>
  <c r="J34" i="149"/>
  <c r="M103" i="141"/>
  <c r="Q440" i="19" s="1"/>
  <c r="Q1075" i="19" s="1"/>
  <c r="N103" i="141"/>
  <c r="R440" i="19" s="1"/>
  <c r="R1075" i="19" s="1"/>
  <c r="M106" i="143"/>
  <c r="Q459" i="19" s="1"/>
  <c r="Q1094" i="19" s="1"/>
  <c r="L103" i="155"/>
  <c r="Q553" i="19" s="1"/>
  <c r="Q1188" i="19" s="1"/>
  <c r="L106" i="155"/>
  <c r="Q556" i="19" s="1"/>
  <c r="Q1191" i="19" s="1"/>
  <c r="M102" i="157"/>
  <c r="R568" i="19" s="1"/>
  <c r="R1203" i="19" s="1"/>
  <c r="N106" i="136"/>
  <c r="Q410" i="19" s="1"/>
  <c r="Q1045" i="19" s="1"/>
  <c r="N102" i="136"/>
  <c r="Q406" i="19" s="1"/>
  <c r="Q1041" i="19" s="1"/>
  <c r="J34" i="127"/>
  <c r="N102" i="141"/>
  <c r="R439" i="19" s="1"/>
  <c r="R1074" i="19" s="1"/>
  <c r="J36" i="136"/>
  <c r="J34" i="132"/>
  <c r="J36" i="143"/>
  <c r="J34" i="141"/>
  <c r="J36" i="139"/>
  <c r="J34" i="147"/>
  <c r="J34" i="151"/>
  <c r="J34" i="145"/>
  <c r="J34" i="128"/>
  <c r="J36" i="133"/>
  <c r="J36" i="142"/>
  <c r="J36" i="151"/>
  <c r="N106" i="134"/>
  <c r="Q394" i="19" s="1"/>
  <c r="Q1029" i="19" s="1"/>
  <c r="J34" i="143"/>
  <c r="M106" i="151"/>
  <c r="Q523" i="19" s="1"/>
  <c r="Q1158" i="19" s="1"/>
  <c r="M102" i="155"/>
  <c r="R552" i="19" s="1"/>
  <c r="R1187" i="19" s="1"/>
  <c r="L104" i="163"/>
  <c r="Q618" i="19" s="1"/>
  <c r="Q1253" i="19" s="1"/>
  <c r="M106" i="159"/>
  <c r="R588" i="19" s="1"/>
  <c r="R1223" i="19" s="1"/>
  <c r="M103" i="159"/>
  <c r="R585" i="19" s="1"/>
  <c r="R1220" i="19" s="1"/>
  <c r="J36" i="146"/>
  <c r="N103" i="139"/>
  <c r="Q423" i="19" s="1"/>
  <c r="Q1058" i="19" s="1"/>
  <c r="J36" i="138"/>
  <c r="J34" i="150"/>
  <c r="J34" i="140"/>
  <c r="M105" i="155"/>
  <c r="R555" i="19" s="1"/>
  <c r="R1190" i="19" s="1"/>
  <c r="M105" i="161"/>
  <c r="R603" i="19" s="1"/>
  <c r="R1238" i="19" s="1"/>
  <c r="J36" i="135"/>
  <c r="J36" i="132"/>
  <c r="M106" i="153"/>
  <c r="R540" i="19" s="1"/>
  <c r="R1175" i="19" s="1"/>
  <c r="J34" i="148"/>
  <c r="J36" i="145"/>
  <c r="M102" i="153"/>
  <c r="R536" i="19" s="1"/>
  <c r="R1171" i="19" s="1"/>
  <c r="M103" i="161"/>
  <c r="R601" i="19" s="1"/>
  <c r="R1236" i="19" s="1"/>
  <c r="N104" i="139"/>
  <c r="Q424" i="19" s="1"/>
  <c r="Q1059" i="19" s="1"/>
  <c r="J34" i="138"/>
  <c r="J36" i="148"/>
  <c r="J34" i="142"/>
  <c r="J34" i="144"/>
  <c r="J34" i="146"/>
  <c r="J36" i="147"/>
  <c r="J36" i="141"/>
  <c r="M103" i="153"/>
  <c r="R537" i="19" s="1"/>
  <c r="R1172" i="19" s="1"/>
  <c r="M106" i="161"/>
  <c r="R604" i="19" s="1"/>
  <c r="R1239" i="19" s="1"/>
  <c r="M104" i="161"/>
  <c r="R602" i="19" s="1"/>
  <c r="R1237" i="19" s="1"/>
  <c r="N102" i="139"/>
  <c r="Q422" i="19" s="1"/>
  <c r="Q1057" i="19" s="1"/>
  <c r="N106" i="139"/>
  <c r="Q426" i="19" s="1"/>
  <c r="Q1061" i="19" s="1"/>
  <c r="J34" i="135"/>
  <c r="N105" i="139"/>
  <c r="Q425" i="19" s="1"/>
  <c r="Q1060" i="19" s="1"/>
  <c r="J34" i="129"/>
  <c r="J36" i="144"/>
  <c r="J36" i="160"/>
  <c r="J34" i="136"/>
  <c r="J34" i="130"/>
  <c r="J36" i="128"/>
  <c r="J34" i="139"/>
  <c r="J36" i="129"/>
  <c r="J34" i="133"/>
  <c r="J36" i="134"/>
  <c r="J104" i="120"/>
  <c r="J105" i="120"/>
  <c r="J102" i="120"/>
  <c r="J106" i="120"/>
  <c r="J103" i="120"/>
  <c r="N105" i="102"/>
  <c r="N134" i="19" s="1"/>
  <c r="N769" i="19" s="1"/>
  <c r="N103" i="102"/>
  <c r="N132" i="19" s="1"/>
  <c r="N767" i="19" s="1"/>
  <c r="N106" i="102"/>
  <c r="N135" i="19" s="1"/>
  <c r="N770" i="19" s="1"/>
  <c r="N102" i="102"/>
  <c r="N131" i="19" s="1"/>
  <c r="N766" i="19" s="1"/>
  <c r="N104" i="102"/>
  <c r="N133" i="19" s="1"/>
  <c r="N768" i="19" s="1"/>
  <c r="M102" i="100"/>
  <c r="M115" i="19" s="1"/>
  <c r="M750" i="19" s="1"/>
  <c r="M104" i="100"/>
  <c r="M117" i="19" s="1"/>
  <c r="M752" i="19" s="1"/>
  <c r="M105" i="100"/>
  <c r="M118" i="19" s="1"/>
  <c r="M753" i="19" s="1"/>
  <c r="M103" i="100"/>
  <c r="M116" i="19" s="1"/>
  <c r="M751" i="19" s="1"/>
  <c r="M106" i="100"/>
  <c r="M119" i="19" s="1"/>
  <c r="M754" i="19" s="1"/>
  <c r="J36" i="111"/>
  <c r="N103" i="111"/>
  <c r="O181" i="19" s="1"/>
  <c r="O816" i="19" s="1"/>
  <c r="N102" i="111"/>
  <c r="O180" i="19" s="1"/>
  <c r="O815" i="19" s="1"/>
  <c r="N105" i="111"/>
  <c r="O183" i="19" s="1"/>
  <c r="O818" i="19" s="1"/>
  <c r="N104" i="111"/>
  <c r="O182" i="19" s="1"/>
  <c r="O817" i="19" s="1"/>
  <c r="N106" i="111"/>
  <c r="O184" i="19" s="1"/>
  <c r="O819" i="19" s="1"/>
  <c r="J102" i="163"/>
  <c r="O616" i="19" s="1"/>
  <c r="O1251" i="19" s="1"/>
  <c r="J105" i="163"/>
  <c r="O619" i="19" s="1"/>
  <c r="O1254" i="19" s="1"/>
  <c r="J104" i="163"/>
  <c r="O618" i="19" s="1"/>
  <c r="O1253" i="19" s="1"/>
  <c r="J103" i="163"/>
  <c r="O617" i="19" s="1"/>
  <c r="O1252" i="19" s="1"/>
  <c r="J106" i="163"/>
  <c r="O620" i="19" s="1"/>
  <c r="O1255" i="19" s="1"/>
  <c r="K106" i="155"/>
  <c r="P556" i="19" s="1"/>
  <c r="P1191" i="19" s="1"/>
  <c r="K105" i="155"/>
  <c r="P555" i="19" s="1"/>
  <c r="P1190" i="19" s="1"/>
  <c r="K102" i="155"/>
  <c r="P552" i="19" s="1"/>
  <c r="P1187" i="19" s="1"/>
  <c r="K103" i="155"/>
  <c r="P553" i="19" s="1"/>
  <c r="P1188" i="19" s="1"/>
  <c r="K104" i="155"/>
  <c r="P554" i="19" s="1"/>
  <c r="P1189" i="19" s="1"/>
  <c r="L106" i="139"/>
  <c r="O426" i="19" s="1"/>
  <c r="O1061" i="19" s="1"/>
  <c r="L103" i="139"/>
  <c r="O423" i="19" s="1"/>
  <c r="O1058" i="19" s="1"/>
  <c r="L105" i="139"/>
  <c r="O425" i="19" s="1"/>
  <c r="O1060" i="19" s="1"/>
  <c r="L102" i="139"/>
  <c r="O422" i="19" s="1"/>
  <c r="O1057" i="19" s="1"/>
  <c r="L104" i="139"/>
  <c r="O424" i="19" s="1"/>
  <c r="O1059" i="19" s="1"/>
  <c r="J106" i="153"/>
  <c r="O540" i="19" s="1"/>
  <c r="O1175" i="19" s="1"/>
  <c r="J103" i="153"/>
  <c r="O537" i="19" s="1"/>
  <c r="O1172" i="19" s="1"/>
  <c r="J102" i="153"/>
  <c r="O536" i="19" s="1"/>
  <c r="O1171" i="19" s="1"/>
  <c r="J104" i="153"/>
  <c r="O538" i="19" s="1"/>
  <c r="O1173" i="19" s="1"/>
  <c r="J105" i="153"/>
  <c r="O539" i="19" s="1"/>
  <c r="O1174" i="19" s="1"/>
  <c r="N104" i="112"/>
  <c r="O166" i="19" s="1"/>
  <c r="O801" i="19" s="1"/>
  <c r="N102" i="112"/>
  <c r="O164" i="19" s="1"/>
  <c r="O799" i="19" s="1"/>
  <c r="N106" i="112"/>
  <c r="O168" i="19" s="1"/>
  <c r="O803" i="19" s="1"/>
  <c r="N105" i="112"/>
  <c r="O167" i="19" s="1"/>
  <c r="O802" i="19" s="1"/>
  <c r="N103" i="112"/>
  <c r="O165" i="19" s="1"/>
  <c r="O800" i="19" s="1"/>
  <c r="J106" i="118"/>
  <c r="J102" i="118"/>
  <c r="J104" i="118"/>
  <c r="J105" i="118"/>
  <c r="J103" i="118"/>
  <c r="L103" i="134"/>
  <c r="O391" i="19" s="1"/>
  <c r="O1026" i="19" s="1"/>
  <c r="L106" i="134"/>
  <c r="O394" i="19" s="1"/>
  <c r="O1029" i="19" s="1"/>
  <c r="L104" i="134"/>
  <c r="O392" i="19" s="1"/>
  <c r="O1027" i="19" s="1"/>
  <c r="L102" i="134"/>
  <c r="O390" i="19" s="1"/>
  <c r="O1025" i="19" s="1"/>
  <c r="L105" i="134"/>
  <c r="O393" i="19" s="1"/>
  <c r="O1028" i="19" s="1"/>
  <c r="N105" i="118"/>
  <c r="N106" i="118"/>
  <c r="N104" i="118"/>
  <c r="N102" i="118"/>
  <c r="N103" i="118"/>
  <c r="G102" i="163"/>
  <c r="L616" i="19" s="1"/>
  <c r="L1251" i="19" s="1"/>
  <c r="G103" i="163"/>
  <c r="L617" i="19" s="1"/>
  <c r="L1252" i="19" s="1"/>
  <c r="G105" i="163"/>
  <c r="L619" i="19" s="1"/>
  <c r="L1254" i="19" s="1"/>
  <c r="G104" i="163"/>
  <c r="L618" i="19" s="1"/>
  <c r="L1253" i="19" s="1"/>
  <c r="G106" i="163"/>
  <c r="L620" i="19" s="1"/>
  <c r="L1255" i="19" s="1"/>
  <c r="M104" i="96"/>
  <c r="M85" i="19" s="1"/>
  <c r="M720" i="19" s="1"/>
  <c r="M106" i="96"/>
  <c r="M87" i="19" s="1"/>
  <c r="M722" i="19" s="1"/>
  <c r="M102" i="96"/>
  <c r="M83" i="19" s="1"/>
  <c r="M718" i="19" s="1"/>
  <c r="M103" i="96"/>
  <c r="M84" i="19" s="1"/>
  <c r="M719" i="19" s="1"/>
  <c r="M105" i="96"/>
  <c r="M86" i="19" s="1"/>
  <c r="M721" i="19" s="1"/>
  <c r="H106" i="143"/>
  <c r="L459" i="19" s="1"/>
  <c r="L1094" i="19" s="1"/>
  <c r="H103" i="143"/>
  <c r="L456" i="19" s="1"/>
  <c r="L1091" i="19" s="1"/>
  <c r="H105" i="143"/>
  <c r="L458" i="19" s="1"/>
  <c r="L1093" i="19" s="1"/>
  <c r="H102" i="143"/>
  <c r="L455" i="19" s="1"/>
  <c r="L1090" i="19" s="1"/>
  <c r="H104" i="143"/>
  <c r="L457" i="19" s="1"/>
  <c r="L1092" i="19" s="1"/>
  <c r="N104" i="113"/>
  <c r="O198" i="19" s="1"/>
  <c r="O833" i="19" s="1"/>
  <c r="N106" i="113"/>
  <c r="O200" i="19" s="1"/>
  <c r="O835" i="19" s="1"/>
  <c r="N105" i="113"/>
  <c r="O199" i="19" s="1"/>
  <c r="O834" i="19" s="1"/>
  <c r="N103" i="113"/>
  <c r="O197" i="19" s="1"/>
  <c r="O832" i="19" s="1"/>
  <c r="N102" i="113"/>
  <c r="O196" i="19" s="1"/>
  <c r="O831" i="19" s="1"/>
  <c r="L105" i="107"/>
  <c r="M215" i="19" s="1"/>
  <c r="M850" i="19" s="1"/>
  <c r="L106" i="107"/>
  <c r="M216" i="19" s="1"/>
  <c r="M851" i="19" s="1"/>
  <c r="L102" i="107"/>
  <c r="M212" i="19" s="1"/>
  <c r="M847" i="19" s="1"/>
  <c r="L103" i="107"/>
  <c r="M213" i="19" s="1"/>
  <c r="M848" i="19" s="1"/>
  <c r="L104" i="107"/>
  <c r="M214" i="19" s="1"/>
  <c r="M849" i="19" s="1"/>
  <c r="I105" i="147"/>
  <c r="M490" i="19" s="1"/>
  <c r="M1125" i="19" s="1"/>
  <c r="I103" i="147"/>
  <c r="M488" i="19" s="1"/>
  <c r="M1123" i="19" s="1"/>
  <c r="I102" i="147"/>
  <c r="M487" i="19" s="1"/>
  <c r="M1122" i="19" s="1"/>
  <c r="I106" i="147"/>
  <c r="M491" i="19" s="1"/>
  <c r="M1126" i="19" s="1"/>
  <c r="I104" i="147"/>
  <c r="M489" i="19" s="1"/>
  <c r="M1124" i="19" s="1"/>
  <c r="J104" i="159"/>
  <c r="O586" i="19" s="1"/>
  <c r="O1221" i="19" s="1"/>
  <c r="J102" i="159"/>
  <c r="O584" i="19" s="1"/>
  <c r="O1219" i="19" s="1"/>
  <c r="J103" i="159"/>
  <c r="O585" i="19" s="1"/>
  <c r="O1220" i="19" s="1"/>
  <c r="J105" i="159"/>
  <c r="O587" i="19" s="1"/>
  <c r="O1222" i="19" s="1"/>
  <c r="J106" i="159"/>
  <c r="O588" i="19" s="1"/>
  <c r="O1223" i="19" s="1"/>
  <c r="K105" i="110"/>
  <c r="L151" i="19" s="1"/>
  <c r="L786" i="19" s="1"/>
  <c r="K104" i="110"/>
  <c r="L150" i="19" s="1"/>
  <c r="L785" i="19" s="1"/>
  <c r="K103" i="110"/>
  <c r="L149" i="19" s="1"/>
  <c r="L784" i="19" s="1"/>
  <c r="K106" i="110"/>
  <c r="L152" i="19" s="1"/>
  <c r="L787" i="19" s="1"/>
  <c r="K102" i="110"/>
  <c r="L148" i="19" s="1"/>
  <c r="L783" i="19" s="1"/>
  <c r="M102" i="126"/>
  <c r="O325" i="19" s="1"/>
  <c r="O960" i="19" s="1"/>
  <c r="M105" i="126"/>
  <c r="O328" i="19" s="1"/>
  <c r="O963" i="19" s="1"/>
  <c r="M104" i="126"/>
  <c r="O327" i="19" s="1"/>
  <c r="O962" i="19" s="1"/>
  <c r="M103" i="126"/>
  <c r="O326" i="19" s="1"/>
  <c r="O961" i="19" s="1"/>
  <c r="M106" i="126"/>
  <c r="O329" i="19" s="1"/>
  <c r="O964" i="19" s="1"/>
  <c r="K103" i="116"/>
  <c r="K102" i="116"/>
  <c r="K104" i="116"/>
  <c r="K105" i="116"/>
  <c r="K106" i="116"/>
  <c r="K101" i="158"/>
  <c r="P575" i="19" s="1"/>
  <c r="P1210" i="19" s="1"/>
  <c r="L102" i="136"/>
  <c r="O406" i="19" s="1"/>
  <c r="O1041" i="19" s="1"/>
  <c r="L104" i="136"/>
  <c r="O408" i="19" s="1"/>
  <c r="O1043" i="19" s="1"/>
  <c r="L103" i="136"/>
  <c r="O407" i="19" s="1"/>
  <c r="O1042" i="19" s="1"/>
  <c r="L105" i="136"/>
  <c r="O409" i="19" s="1"/>
  <c r="O1044" i="19" s="1"/>
  <c r="L106" i="136"/>
  <c r="O410" i="19" s="1"/>
  <c r="O1045" i="19" s="1"/>
  <c r="J102" i="124"/>
  <c r="L309" i="19" s="1"/>
  <c r="L944" i="19" s="1"/>
  <c r="J105" i="124"/>
  <c r="L312" i="19" s="1"/>
  <c r="L947" i="19" s="1"/>
  <c r="J103" i="124"/>
  <c r="L310" i="19" s="1"/>
  <c r="L945" i="19" s="1"/>
  <c r="J106" i="124"/>
  <c r="L313" i="19" s="1"/>
  <c r="L948" i="19" s="1"/>
  <c r="J104" i="124"/>
  <c r="L311" i="19" s="1"/>
  <c r="L946" i="19" s="1"/>
  <c r="N105" i="94"/>
  <c r="N70" i="19" s="1"/>
  <c r="N705" i="19" s="1"/>
  <c r="N103" i="94"/>
  <c r="N68" i="19" s="1"/>
  <c r="N703" i="19" s="1"/>
  <c r="N106" i="94"/>
  <c r="N71" i="19" s="1"/>
  <c r="N706" i="19" s="1"/>
  <c r="N102" i="94"/>
  <c r="N67" i="19" s="1"/>
  <c r="N702" i="19" s="1"/>
  <c r="N104" i="94"/>
  <c r="N69" i="19" s="1"/>
  <c r="N704" i="19" s="1"/>
  <c r="L105" i="130"/>
  <c r="O361" i="19" s="1"/>
  <c r="O996" i="19" s="1"/>
  <c r="L103" i="130"/>
  <c r="O359" i="19" s="1"/>
  <c r="O994" i="19" s="1"/>
  <c r="L106" i="130"/>
  <c r="O362" i="19" s="1"/>
  <c r="O997" i="19" s="1"/>
  <c r="L104" i="130"/>
  <c r="O360" i="19" s="1"/>
  <c r="O995" i="19" s="1"/>
  <c r="L102" i="130"/>
  <c r="O358" i="19" s="1"/>
  <c r="O993" i="19" s="1"/>
  <c r="K103" i="151"/>
  <c r="O520" i="19" s="1"/>
  <c r="O1155" i="19" s="1"/>
  <c r="K105" i="151"/>
  <c r="O522" i="19" s="1"/>
  <c r="O1157" i="19" s="1"/>
  <c r="K102" i="151"/>
  <c r="O519" i="19" s="1"/>
  <c r="O1154" i="19" s="1"/>
  <c r="K104" i="151"/>
  <c r="O521" i="19" s="1"/>
  <c r="O1156" i="19" s="1"/>
  <c r="K106" i="151"/>
  <c r="O523" i="19" s="1"/>
  <c r="O1158" i="19" s="1"/>
  <c r="K102" i="141"/>
  <c r="O439" i="19" s="1"/>
  <c r="O1074" i="19" s="1"/>
  <c r="K103" i="141"/>
  <c r="O440" i="19" s="1"/>
  <c r="O1075" i="19" s="1"/>
  <c r="K104" i="141"/>
  <c r="O441" i="19" s="1"/>
  <c r="O1076" i="19" s="1"/>
  <c r="K105" i="141"/>
  <c r="O442" i="19" s="1"/>
  <c r="O1077" i="19" s="1"/>
  <c r="K106" i="141"/>
  <c r="O443" i="19" s="1"/>
  <c r="O1078" i="19" s="1"/>
  <c r="K102" i="157"/>
  <c r="P568" i="19" s="1"/>
  <c r="P1203" i="19" s="1"/>
  <c r="K105" i="157"/>
  <c r="P571" i="19" s="1"/>
  <c r="P1206" i="19" s="1"/>
  <c r="K103" i="157"/>
  <c r="P569" i="19" s="1"/>
  <c r="P1204" i="19" s="1"/>
  <c r="K104" i="157"/>
  <c r="P570" i="19" s="1"/>
  <c r="P1205" i="19" s="1"/>
  <c r="K106" i="157"/>
  <c r="P572" i="19" s="1"/>
  <c r="P1207" i="19" s="1"/>
  <c r="L104" i="132"/>
  <c r="O376" i="19" s="1"/>
  <c r="O1011" i="19" s="1"/>
  <c r="L106" i="132"/>
  <c r="O378" i="19" s="1"/>
  <c r="O1013" i="19" s="1"/>
  <c r="L102" i="132"/>
  <c r="O374" i="19" s="1"/>
  <c r="O1009" i="19" s="1"/>
  <c r="L105" i="132"/>
  <c r="O377" i="19" s="1"/>
  <c r="O1012" i="19" s="1"/>
  <c r="L103" i="132"/>
  <c r="O375" i="19" s="1"/>
  <c r="O1010" i="19" s="1"/>
  <c r="L102" i="120"/>
  <c r="L104" i="120"/>
  <c r="L106" i="120"/>
  <c r="L105" i="120"/>
  <c r="L103" i="120"/>
  <c r="J105" i="147"/>
  <c r="N490" i="19" s="1"/>
  <c r="N1125" i="19" s="1"/>
  <c r="J106" i="147"/>
  <c r="N491" i="19" s="1"/>
  <c r="N1126" i="19" s="1"/>
  <c r="J104" i="147"/>
  <c r="N489" i="19" s="1"/>
  <c r="N1124" i="19" s="1"/>
  <c r="J103" i="147"/>
  <c r="N488" i="19" s="1"/>
  <c r="N1123" i="19" s="1"/>
  <c r="J102" i="147"/>
  <c r="N487" i="19" s="1"/>
  <c r="N1122" i="19" s="1"/>
  <c r="K101" i="125"/>
  <c r="M316" i="19" s="1"/>
  <c r="M951" i="19" s="1"/>
  <c r="K102" i="145"/>
  <c r="O471" i="19" s="1"/>
  <c r="O1106" i="19" s="1"/>
  <c r="K103" i="145"/>
  <c r="O472" i="19" s="1"/>
  <c r="O1107" i="19" s="1"/>
  <c r="K105" i="145"/>
  <c r="O474" i="19" s="1"/>
  <c r="O1109" i="19" s="1"/>
  <c r="K104" i="145"/>
  <c r="O473" i="19" s="1"/>
  <c r="O1108" i="19" s="1"/>
  <c r="K106" i="145"/>
  <c r="O475" i="19" s="1"/>
  <c r="O1110" i="19" s="1"/>
  <c r="K101" i="142"/>
  <c r="O446" i="19" s="1"/>
  <c r="O1081" i="19" s="1"/>
  <c r="J36" i="110"/>
  <c r="N106" i="110"/>
  <c r="O152" i="19" s="1"/>
  <c r="O787" i="19" s="1"/>
  <c r="N104" i="110"/>
  <c r="O150" i="19" s="1"/>
  <c r="O785" i="19" s="1"/>
  <c r="N105" i="110"/>
  <c r="O151" i="19" s="1"/>
  <c r="O786" i="19" s="1"/>
  <c r="N103" i="110"/>
  <c r="O149" i="19" s="1"/>
  <c r="O784" i="19" s="1"/>
  <c r="N102" i="110"/>
  <c r="O148" i="19" s="1"/>
  <c r="O783" i="19" s="1"/>
  <c r="M103" i="122"/>
  <c r="M105" i="122"/>
  <c r="M104" i="122"/>
  <c r="M106" i="122"/>
  <c r="M102" i="122"/>
  <c r="M103" i="118"/>
  <c r="M105" i="118"/>
  <c r="M104" i="118"/>
  <c r="M106" i="118"/>
  <c r="M102" i="118"/>
  <c r="J103" i="141"/>
  <c r="N440" i="19" s="1"/>
  <c r="N1075" i="19" s="1"/>
  <c r="J104" i="141"/>
  <c r="N441" i="19" s="1"/>
  <c r="N1076" i="19" s="1"/>
  <c r="J102" i="141"/>
  <c r="N439" i="19" s="1"/>
  <c r="N1074" i="19" s="1"/>
  <c r="J106" i="141"/>
  <c r="N443" i="19" s="1"/>
  <c r="N1078" i="19" s="1"/>
  <c r="J105" i="141"/>
  <c r="N442" i="19" s="1"/>
  <c r="N1077" i="19" s="1"/>
  <c r="K103" i="134"/>
  <c r="N391" i="19" s="1"/>
  <c r="N1026" i="19" s="1"/>
  <c r="K104" i="134"/>
  <c r="N392" i="19" s="1"/>
  <c r="N1027" i="19" s="1"/>
  <c r="K102" i="134"/>
  <c r="N390" i="19" s="1"/>
  <c r="N1025" i="19" s="1"/>
  <c r="K106" i="134"/>
  <c r="N394" i="19" s="1"/>
  <c r="N1029" i="19" s="1"/>
  <c r="K105" i="134"/>
  <c r="N393" i="19" s="1"/>
  <c r="N1028" i="19" s="1"/>
  <c r="K106" i="161"/>
  <c r="P604" i="19" s="1"/>
  <c r="P1239" i="19" s="1"/>
  <c r="K102" i="161"/>
  <c r="P600" i="19" s="1"/>
  <c r="P1235" i="19" s="1"/>
  <c r="K104" i="161"/>
  <c r="P602" i="19" s="1"/>
  <c r="P1237" i="19" s="1"/>
  <c r="K103" i="161"/>
  <c r="P601" i="19" s="1"/>
  <c r="P1236" i="19" s="1"/>
  <c r="K105" i="161"/>
  <c r="P603" i="19" s="1"/>
  <c r="P1238" i="19" s="1"/>
  <c r="L103" i="128"/>
  <c r="O343" i="19" s="1"/>
  <c r="O978" i="19" s="1"/>
  <c r="L104" i="128"/>
  <c r="O344" i="19" s="1"/>
  <c r="O979" i="19" s="1"/>
  <c r="L105" i="128"/>
  <c r="O345" i="19" s="1"/>
  <c r="O980" i="19" s="1"/>
  <c r="L102" i="128"/>
  <c r="O342" i="19" s="1"/>
  <c r="O977" i="19" s="1"/>
  <c r="L106" i="128"/>
  <c r="O346" i="19" s="1"/>
  <c r="O981" i="19" s="1"/>
  <c r="L104" i="112"/>
  <c r="M166" i="19" s="1"/>
  <c r="M801" i="19" s="1"/>
  <c r="L106" i="112"/>
  <c r="M168" i="19" s="1"/>
  <c r="M803" i="19" s="1"/>
  <c r="L102" i="112"/>
  <c r="M164" i="19" s="1"/>
  <c r="M799" i="19" s="1"/>
  <c r="L103" i="112"/>
  <c r="M165" i="19" s="1"/>
  <c r="M800" i="19" s="1"/>
  <c r="L105" i="112"/>
  <c r="M167" i="19" s="1"/>
  <c r="M802" i="19" s="1"/>
  <c r="J105" i="113"/>
  <c r="K199" i="19" s="1"/>
  <c r="K834" i="19" s="1"/>
  <c r="J104" i="113"/>
  <c r="K198" i="19" s="1"/>
  <c r="K833" i="19" s="1"/>
  <c r="J102" i="113"/>
  <c r="K196" i="19" s="1"/>
  <c r="K831" i="19" s="1"/>
  <c r="J106" i="113"/>
  <c r="K200" i="19" s="1"/>
  <c r="K835" i="19" s="1"/>
  <c r="J103" i="113"/>
  <c r="K197" i="19" s="1"/>
  <c r="K832" i="19" s="1"/>
  <c r="G105" i="143"/>
  <c r="K458" i="19" s="1"/>
  <c r="K1093" i="19" s="1"/>
  <c r="G104" i="143"/>
  <c r="K457" i="19" s="1"/>
  <c r="K1092" i="19" s="1"/>
  <c r="G106" i="143"/>
  <c r="K459" i="19" s="1"/>
  <c r="K1094" i="19" s="1"/>
  <c r="G102" i="143"/>
  <c r="K455" i="19" s="1"/>
  <c r="K1090" i="19" s="1"/>
  <c r="G103" i="143"/>
  <c r="K456" i="19" s="1"/>
  <c r="K1091" i="19" s="1"/>
  <c r="H103" i="130"/>
  <c r="K359" i="19" s="1"/>
  <c r="K994" i="19" s="1"/>
  <c r="H106" i="130"/>
  <c r="K362" i="19" s="1"/>
  <c r="K997" i="19" s="1"/>
  <c r="H105" i="130"/>
  <c r="K361" i="19" s="1"/>
  <c r="K996" i="19" s="1"/>
  <c r="H104" i="130"/>
  <c r="K360" i="19" s="1"/>
  <c r="K995" i="19" s="1"/>
  <c r="H102" i="130"/>
  <c r="K358" i="19" s="1"/>
  <c r="K993" i="19" s="1"/>
  <c r="I103" i="122"/>
  <c r="I106" i="122"/>
  <c r="I104" i="122"/>
  <c r="I102" i="122"/>
  <c r="I105" i="122"/>
  <c r="I106" i="124"/>
  <c r="K313" i="19" s="1"/>
  <c r="K948" i="19" s="1"/>
  <c r="I103" i="124"/>
  <c r="K310" i="19" s="1"/>
  <c r="K945" i="19" s="1"/>
  <c r="I104" i="124"/>
  <c r="K311" i="19" s="1"/>
  <c r="K946" i="19" s="1"/>
  <c r="I105" i="124"/>
  <c r="K312" i="19" s="1"/>
  <c r="K947" i="19" s="1"/>
  <c r="I102" i="124"/>
  <c r="K309" i="19" s="1"/>
  <c r="K944" i="19" s="1"/>
  <c r="I106" i="120"/>
  <c r="I103" i="120"/>
  <c r="I104" i="120"/>
  <c r="I105" i="120"/>
  <c r="I102" i="120"/>
  <c r="G102" i="145"/>
  <c r="K471" i="19" s="1"/>
  <c r="K1106" i="19" s="1"/>
  <c r="G105" i="145"/>
  <c r="K474" i="19" s="1"/>
  <c r="K1109" i="19" s="1"/>
  <c r="G103" i="145"/>
  <c r="K472" i="19" s="1"/>
  <c r="K1107" i="19" s="1"/>
  <c r="G106" i="145"/>
  <c r="K475" i="19" s="1"/>
  <c r="K1110" i="19" s="1"/>
  <c r="G104" i="145"/>
  <c r="K473" i="19" s="1"/>
  <c r="K1108" i="19" s="1"/>
  <c r="J103" i="111"/>
  <c r="K181" i="19" s="1"/>
  <c r="K816" i="19" s="1"/>
  <c r="J102" i="111"/>
  <c r="K180" i="19" s="1"/>
  <c r="K815" i="19" s="1"/>
  <c r="J105" i="111"/>
  <c r="K183" i="19" s="1"/>
  <c r="K818" i="19" s="1"/>
  <c r="J106" i="111"/>
  <c r="K184" i="19" s="1"/>
  <c r="K819" i="19" s="1"/>
  <c r="J104" i="111"/>
  <c r="K182" i="19" s="1"/>
  <c r="K817" i="19" s="1"/>
  <c r="I102" i="118"/>
  <c r="I105" i="118"/>
  <c r="I103" i="118"/>
  <c r="I104" i="118"/>
  <c r="I106" i="118"/>
  <c r="K106" i="100"/>
  <c r="K119" i="19" s="1"/>
  <c r="K754" i="19" s="1"/>
  <c r="K104" i="100"/>
  <c r="K117" i="19" s="1"/>
  <c r="K752" i="19" s="1"/>
  <c r="K105" i="100"/>
  <c r="K118" i="19" s="1"/>
  <c r="K753" i="19" s="1"/>
  <c r="K102" i="100"/>
  <c r="K115" i="19" s="1"/>
  <c r="K750" i="19" s="1"/>
  <c r="K103" i="100"/>
  <c r="K116" i="19" s="1"/>
  <c r="K751" i="19" s="1"/>
  <c r="K103" i="102"/>
  <c r="K132" i="19" s="1"/>
  <c r="K767" i="19" s="1"/>
  <c r="K105" i="102"/>
  <c r="K134" i="19" s="1"/>
  <c r="K769" i="19" s="1"/>
  <c r="K106" i="102"/>
  <c r="K135" i="19" s="1"/>
  <c r="K770" i="19" s="1"/>
  <c r="K102" i="102"/>
  <c r="K131" i="19" s="1"/>
  <c r="K766" i="19" s="1"/>
  <c r="K104" i="102"/>
  <c r="K133" i="19" s="1"/>
  <c r="K768" i="19" s="1"/>
  <c r="H104" i="122"/>
  <c r="H103" i="122"/>
  <c r="H106" i="122"/>
  <c r="H105" i="122"/>
  <c r="H102" i="122"/>
  <c r="G105" i="128"/>
  <c r="J345" i="19" s="1"/>
  <c r="J980" i="19" s="1"/>
  <c r="G102" i="128"/>
  <c r="J342" i="19" s="1"/>
  <c r="J977" i="19" s="1"/>
  <c r="G104" i="128"/>
  <c r="J344" i="19" s="1"/>
  <c r="J979" i="19" s="1"/>
  <c r="G103" i="128"/>
  <c r="J343" i="19" s="1"/>
  <c r="J978" i="19" s="1"/>
  <c r="G106" i="128"/>
  <c r="J346" i="19" s="1"/>
  <c r="J981" i="19" s="1"/>
  <c r="H102" i="118"/>
  <c r="H104" i="118"/>
  <c r="H105" i="118"/>
  <c r="H106" i="118"/>
  <c r="H103" i="118"/>
  <c r="I103" i="113"/>
  <c r="J197" i="19" s="1"/>
  <c r="J832" i="19" s="1"/>
  <c r="I106" i="113"/>
  <c r="J200" i="19" s="1"/>
  <c r="J835" i="19" s="1"/>
  <c r="I104" i="113"/>
  <c r="J198" i="19" s="1"/>
  <c r="J833" i="19" s="1"/>
  <c r="I102" i="113"/>
  <c r="J196" i="19" s="1"/>
  <c r="J831" i="19" s="1"/>
  <c r="I105" i="113"/>
  <c r="J199" i="19" s="1"/>
  <c r="J834" i="19" s="1"/>
  <c r="I105" i="110"/>
  <c r="J151" i="19" s="1"/>
  <c r="J786" i="19" s="1"/>
  <c r="I104" i="110"/>
  <c r="J150" i="19" s="1"/>
  <c r="J785" i="19" s="1"/>
  <c r="I103" i="110"/>
  <c r="J149" i="19" s="1"/>
  <c r="J784" i="19" s="1"/>
  <c r="I102" i="110"/>
  <c r="J148" i="19" s="1"/>
  <c r="J783" i="19" s="1"/>
  <c r="I106" i="110"/>
  <c r="J152" i="19" s="1"/>
  <c r="J787" i="19" s="1"/>
  <c r="G104" i="132"/>
  <c r="J376" i="19" s="1"/>
  <c r="J1011" i="19" s="1"/>
  <c r="G106" i="132"/>
  <c r="J378" i="19" s="1"/>
  <c r="J1013" i="19" s="1"/>
  <c r="G102" i="132"/>
  <c r="J374" i="19" s="1"/>
  <c r="J1009" i="19" s="1"/>
  <c r="G105" i="132"/>
  <c r="J377" i="19" s="1"/>
  <c r="J1012" i="19" s="1"/>
  <c r="G103" i="132"/>
  <c r="J375" i="19" s="1"/>
  <c r="J1010" i="19" s="1"/>
  <c r="F103" i="145"/>
  <c r="J472" i="19" s="1"/>
  <c r="J1107" i="19" s="1"/>
  <c r="F104" i="145"/>
  <c r="J473" i="19" s="1"/>
  <c r="J1108" i="19" s="1"/>
  <c r="F105" i="145"/>
  <c r="J474" i="19" s="1"/>
  <c r="J1109" i="19" s="1"/>
  <c r="F102" i="145"/>
  <c r="J471" i="19" s="1"/>
  <c r="J1106" i="19" s="1"/>
  <c r="F106" i="145"/>
  <c r="J475" i="19" s="1"/>
  <c r="J1110" i="19" s="1"/>
  <c r="G103" i="130"/>
  <c r="J359" i="19" s="1"/>
  <c r="J994" i="19" s="1"/>
  <c r="G102" i="130"/>
  <c r="J358" i="19" s="1"/>
  <c r="J993" i="19" s="1"/>
  <c r="G106" i="130"/>
  <c r="J362" i="19" s="1"/>
  <c r="J997" i="19" s="1"/>
  <c r="G104" i="130"/>
  <c r="J360" i="19" s="1"/>
  <c r="J995" i="19" s="1"/>
  <c r="G105" i="130"/>
  <c r="J361" i="19" s="1"/>
  <c r="J996" i="19" s="1"/>
  <c r="E101" i="152"/>
  <c r="J527" i="19" s="1"/>
  <c r="J1162" i="19" s="1"/>
  <c r="E84" i="152"/>
  <c r="F84" i="152" s="1"/>
  <c r="G84" i="152" s="1"/>
  <c r="H84" i="152" s="1"/>
  <c r="I84" i="152" s="1"/>
  <c r="J84" i="152" s="1"/>
  <c r="K84" i="152" s="1"/>
  <c r="L84" i="152" s="1"/>
  <c r="M84" i="152" s="1"/>
  <c r="Z101" i="143"/>
  <c r="AD454" i="19" s="1"/>
  <c r="AD1089" i="19" s="1"/>
  <c r="Z105" i="143"/>
  <c r="AD458" i="19" s="1"/>
  <c r="AD1093" i="19" s="1"/>
  <c r="Z106" i="143"/>
  <c r="AD459" i="19" s="1"/>
  <c r="AD1094" i="19" s="1"/>
  <c r="Z103" i="143"/>
  <c r="AD456" i="19" s="1"/>
  <c r="AD1091" i="19" s="1"/>
  <c r="Z102" i="143"/>
  <c r="AD455" i="19" s="1"/>
  <c r="AD1090" i="19" s="1"/>
  <c r="Z104" i="143"/>
  <c r="AD457" i="19" s="1"/>
  <c r="AD1092" i="19" s="1"/>
  <c r="AA102" i="107"/>
  <c r="AB212" i="19" s="1"/>
  <c r="AB847" i="19" s="1"/>
  <c r="AA105" i="107"/>
  <c r="AB215" i="19" s="1"/>
  <c r="AB850" i="19" s="1"/>
  <c r="AA106" i="107"/>
  <c r="AB216" i="19" s="1"/>
  <c r="AB851" i="19" s="1"/>
  <c r="AA104" i="107"/>
  <c r="AB214" i="19" s="1"/>
  <c r="AB849" i="19" s="1"/>
  <c r="AA103" i="107"/>
  <c r="AB213" i="19" s="1"/>
  <c r="AB848" i="19" s="1"/>
  <c r="G102" i="118"/>
  <c r="G103" i="118"/>
  <c r="G106" i="118"/>
  <c r="G105" i="118"/>
  <c r="G104" i="118"/>
  <c r="V105" i="132"/>
  <c r="Y377" i="19" s="1"/>
  <c r="Y1012" i="19" s="1"/>
  <c r="V104" i="132"/>
  <c r="Y376" i="19" s="1"/>
  <c r="Y1011" i="19" s="1"/>
  <c r="V103" i="132"/>
  <c r="Y375" i="19" s="1"/>
  <c r="Y1010" i="19" s="1"/>
  <c r="V102" i="132"/>
  <c r="Y374" i="19" s="1"/>
  <c r="Y1009" i="19" s="1"/>
  <c r="V106" i="132"/>
  <c r="Y378" i="19" s="1"/>
  <c r="Y1013" i="19" s="1"/>
  <c r="AB102" i="102"/>
  <c r="AB131" i="19" s="1"/>
  <c r="AB766" i="19" s="1"/>
  <c r="AB103" i="102"/>
  <c r="AB132" i="19" s="1"/>
  <c r="AB767" i="19" s="1"/>
  <c r="AB106" i="102"/>
  <c r="AB135" i="19" s="1"/>
  <c r="AB770" i="19" s="1"/>
  <c r="AB104" i="102"/>
  <c r="AB133" i="19" s="1"/>
  <c r="AB768" i="19" s="1"/>
  <c r="AB105" i="102"/>
  <c r="AB134" i="19" s="1"/>
  <c r="AB769" i="19" s="1"/>
  <c r="Y105" i="110"/>
  <c r="Z151" i="19" s="1"/>
  <c r="Z786" i="19" s="1"/>
  <c r="Y103" i="110"/>
  <c r="Z149" i="19" s="1"/>
  <c r="Z784" i="19" s="1"/>
  <c r="Y104" i="110"/>
  <c r="Z150" i="19" s="1"/>
  <c r="Z785" i="19" s="1"/>
  <c r="Y106" i="110"/>
  <c r="Z152" i="19" s="1"/>
  <c r="Z787" i="19" s="1"/>
  <c r="Y102" i="110"/>
  <c r="Z148" i="19" s="1"/>
  <c r="Z783" i="19" s="1"/>
  <c r="S105" i="143"/>
  <c r="W458" i="19" s="1"/>
  <c r="W1093" i="19" s="1"/>
  <c r="S104" i="143"/>
  <c r="W457" i="19" s="1"/>
  <c r="W1092" i="19" s="1"/>
  <c r="S102" i="143"/>
  <c r="W455" i="19" s="1"/>
  <c r="W1090" i="19" s="1"/>
  <c r="S103" i="143"/>
  <c r="W456" i="19" s="1"/>
  <c r="W1091" i="19" s="1"/>
  <c r="S106" i="143"/>
  <c r="W459" i="19" s="1"/>
  <c r="W1094" i="19" s="1"/>
  <c r="AE101" i="116"/>
  <c r="AE102" i="116"/>
  <c r="AE103" i="116"/>
  <c r="AE104" i="116"/>
  <c r="AE105" i="116"/>
  <c r="AE106" i="116"/>
  <c r="AA104" i="113"/>
  <c r="AB198" i="19" s="1"/>
  <c r="AB833" i="19" s="1"/>
  <c r="AA103" i="113"/>
  <c r="AB197" i="19" s="1"/>
  <c r="AB832" i="19" s="1"/>
  <c r="AA106" i="113"/>
  <c r="AB200" i="19" s="1"/>
  <c r="AB835" i="19" s="1"/>
  <c r="AA105" i="113"/>
  <c r="AB199" i="19" s="1"/>
  <c r="AB834" i="19" s="1"/>
  <c r="AA102" i="113"/>
  <c r="AB196" i="19" s="1"/>
  <c r="AB831" i="19" s="1"/>
  <c r="AC103" i="111"/>
  <c r="AD181" i="19" s="1"/>
  <c r="AD816" i="19" s="1"/>
  <c r="AC104" i="111"/>
  <c r="AD182" i="19" s="1"/>
  <c r="AD817" i="19" s="1"/>
  <c r="AC102" i="111"/>
  <c r="AD180" i="19" s="1"/>
  <c r="AD815" i="19" s="1"/>
  <c r="AC106" i="111"/>
  <c r="AD184" i="19" s="1"/>
  <c r="AD819" i="19" s="1"/>
  <c r="AC105" i="111"/>
  <c r="AD183" i="19" s="1"/>
  <c r="AD818" i="19" s="1"/>
  <c r="X101" i="159"/>
  <c r="AC583" i="19" s="1"/>
  <c r="AC1218" i="19" s="1"/>
  <c r="X103" i="159"/>
  <c r="AC585" i="19" s="1"/>
  <c r="AC1220" i="19" s="1"/>
  <c r="X106" i="159"/>
  <c r="AC588" i="19" s="1"/>
  <c r="AC1223" i="19" s="1"/>
  <c r="X102" i="159"/>
  <c r="AC584" i="19" s="1"/>
  <c r="AC1219" i="19" s="1"/>
  <c r="X105" i="159"/>
  <c r="AC587" i="19" s="1"/>
  <c r="AC1222" i="19" s="1"/>
  <c r="X104" i="159"/>
  <c r="AC586" i="19" s="1"/>
  <c r="AC1221" i="19" s="1"/>
  <c r="P106" i="159"/>
  <c r="U588" i="19" s="1"/>
  <c r="U1223" i="19" s="1"/>
  <c r="P102" i="159"/>
  <c r="U584" i="19" s="1"/>
  <c r="U1219" i="19" s="1"/>
  <c r="P103" i="159"/>
  <c r="U585" i="19" s="1"/>
  <c r="U1220" i="19" s="1"/>
  <c r="P105" i="159"/>
  <c r="U587" i="19" s="1"/>
  <c r="U1222" i="19" s="1"/>
  <c r="P104" i="159"/>
  <c r="U586" i="19" s="1"/>
  <c r="U1221" i="19" s="1"/>
  <c r="E104" i="149"/>
  <c r="I505" i="19" s="1"/>
  <c r="I1140" i="19" s="1"/>
  <c r="E105" i="149"/>
  <c r="I506" i="19" s="1"/>
  <c r="I1141" i="19" s="1"/>
  <c r="E84" i="149"/>
  <c r="F84" i="149" s="1"/>
  <c r="G84" i="149" s="1"/>
  <c r="H84" i="149" s="1"/>
  <c r="I84" i="149" s="1"/>
  <c r="J84" i="149" s="1"/>
  <c r="K84" i="149" s="1"/>
  <c r="L84" i="149" s="1"/>
  <c r="M84" i="149" s="1"/>
  <c r="N84" i="149" s="1"/>
  <c r="O84" i="149" s="1"/>
  <c r="P84" i="149" s="1"/>
  <c r="Q84" i="149" s="1"/>
  <c r="R84" i="149" s="1"/>
  <c r="S84" i="149" s="1"/>
  <c r="T84" i="149" s="1"/>
  <c r="U84" i="149" s="1"/>
  <c r="V84" i="149" s="1"/>
  <c r="W84" i="149" s="1"/>
  <c r="X84" i="149" s="1"/>
  <c r="Y84" i="149" s="1"/>
  <c r="Z84" i="149" s="1"/>
  <c r="AA84" i="149" s="1"/>
  <c r="AB84" i="149" s="1"/>
  <c r="AC84" i="149" s="1"/>
  <c r="AD84" i="149" s="1"/>
  <c r="AE84" i="149" s="1"/>
  <c r="AF84" i="149" s="1"/>
  <c r="AG84" i="149" s="1"/>
  <c r="AH84" i="149" s="1"/>
  <c r="E106" i="149"/>
  <c r="I507" i="19" s="1"/>
  <c r="I1142" i="19" s="1"/>
  <c r="E103" i="149"/>
  <c r="I504" i="19" s="1"/>
  <c r="I1139" i="19" s="1"/>
  <c r="E102" i="149"/>
  <c r="I503" i="19" s="1"/>
  <c r="I1138" i="19" s="1"/>
  <c r="AC104" i="157"/>
  <c r="AH570" i="19" s="1"/>
  <c r="AH1205" i="19" s="1"/>
  <c r="AC103" i="157"/>
  <c r="AH569" i="19" s="1"/>
  <c r="AH1204" i="19" s="1"/>
  <c r="AC105" i="157"/>
  <c r="AH571" i="19" s="1"/>
  <c r="AH1206" i="19" s="1"/>
  <c r="AC102" i="157"/>
  <c r="AH568" i="19" s="1"/>
  <c r="AH1203" i="19" s="1"/>
  <c r="AC106" i="157"/>
  <c r="AH572" i="19" s="1"/>
  <c r="AH1207" i="19" s="1"/>
  <c r="AE104" i="122"/>
  <c r="AE103" i="122"/>
  <c r="AE105" i="122"/>
  <c r="AE102" i="122"/>
  <c r="AE106" i="122"/>
  <c r="AB103" i="157"/>
  <c r="AG569" i="19" s="1"/>
  <c r="AG1204" i="19" s="1"/>
  <c r="AB105" i="157"/>
  <c r="AG571" i="19" s="1"/>
  <c r="AG1206" i="19" s="1"/>
  <c r="AB102" i="157"/>
  <c r="AG568" i="19" s="1"/>
  <c r="AG1203" i="19" s="1"/>
  <c r="AB106" i="157"/>
  <c r="AG572" i="19" s="1"/>
  <c r="AG1207" i="19" s="1"/>
  <c r="AB104" i="157"/>
  <c r="AG570" i="19" s="1"/>
  <c r="AG1205" i="19" s="1"/>
  <c r="W101" i="149"/>
  <c r="AA502" i="19" s="1"/>
  <c r="AA1137" i="19" s="1"/>
  <c r="W102" i="149"/>
  <c r="AA503" i="19" s="1"/>
  <c r="AA1138" i="19" s="1"/>
  <c r="W106" i="149"/>
  <c r="AA507" i="19" s="1"/>
  <c r="AA1142" i="19" s="1"/>
  <c r="W103" i="149"/>
  <c r="AA504" i="19" s="1"/>
  <c r="AA1139" i="19" s="1"/>
  <c r="W105" i="149"/>
  <c r="AA506" i="19" s="1"/>
  <c r="AA1141" i="19" s="1"/>
  <c r="W104" i="149"/>
  <c r="AA505" i="19" s="1"/>
  <c r="AA1140" i="19" s="1"/>
  <c r="W104" i="155"/>
  <c r="AB554" i="19" s="1"/>
  <c r="AB1189" i="19" s="1"/>
  <c r="W105" i="155"/>
  <c r="AB555" i="19" s="1"/>
  <c r="AB1190" i="19" s="1"/>
  <c r="W106" i="155"/>
  <c r="AB556" i="19" s="1"/>
  <c r="AB1191" i="19" s="1"/>
  <c r="W103" i="155"/>
  <c r="AB553" i="19" s="1"/>
  <c r="AB1188" i="19" s="1"/>
  <c r="W102" i="155"/>
  <c r="AB552" i="19" s="1"/>
  <c r="AB1187" i="19" s="1"/>
  <c r="S102" i="110"/>
  <c r="T148" i="19" s="1"/>
  <c r="T783" i="19" s="1"/>
  <c r="S104" i="110"/>
  <c r="T150" i="19" s="1"/>
  <c r="T785" i="19" s="1"/>
  <c r="S105" i="110"/>
  <c r="T151" i="19" s="1"/>
  <c r="T786" i="19" s="1"/>
  <c r="S103" i="110"/>
  <c r="T149" i="19" s="1"/>
  <c r="T784" i="19" s="1"/>
  <c r="S106" i="110"/>
  <c r="T152" i="19" s="1"/>
  <c r="T787" i="19" s="1"/>
  <c r="AG106" i="100"/>
  <c r="AG119" i="19" s="1"/>
  <c r="AG754" i="19" s="1"/>
  <c r="AG105" i="100"/>
  <c r="AG118" i="19" s="1"/>
  <c r="AG753" i="19" s="1"/>
  <c r="AG104" i="100"/>
  <c r="AG117" i="19" s="1"/>
  <c r="AG752" i="19" s="1"/>
  <c r="AG102" i="100"/>
  <c r="AG115" i="19" s="1"/>
  <c r="AG750" i="19" s="1"/>
  <c r="AG103" i="100"/>
  <c r="AG116" i="19" s="1"/>
  <c r="AG751" i="19" s="1"/>
  <c r="AF102" i="161"/>
  <c r="AK600" i="19" s="1"/>
  <c r="AK1235" i="19" s="1"/>
  <c r="AF104" i="161"/>
  <c r="AK602" i="19" s="1"/>
  <c r="AK1237" i="19" s="1"/>
  <c r="AF103" i="161"/>
  <c r="AK601" i="19" s="1"/>
  <c r="AK1236" i="19" s="1"/>
  <c r="AF105" i="161"/>
  <c r="AK603" i="19" s="1"/>
  <c r="AK1238" i="19" s="1"/>
  <c r="AF106" i="161"/>
  <c r="AK604" i="19" s="1"/>
  <c r="AK1239" i="19" s="1"/>
  <c r="O104" i="157"/>
  <c r="T570" i="19" s="1"/>
  <c r="T1205" i="19" s="1"/>
  <c r="O102" i="157"/>
  <c r="T568" i="19" s="1"/>
  <c r="T1203" i="19" s="1"/>
  <c r="O103" i="157"/>
  <c r="T569" i="19" s="1"/>
  <c r="T1204" i="19" s="1"/>
  <c r="O105" i="157"/>
  <c r="T571" i="19" s="1"/>
  <c r="T1206" i="19" s="1"/>
  <c r="O106" i="157"/>
  <c r="T572" i="19" s="1"/>
  <c r="T1207" i="19" s="1"/>
  <c r="AH105" i="122"/>
  <c r="AH103" i="122"/>
  <c r="AH106" i="122"/>
  <c r="AH104" i="122"/>
  <c r="AH102" i="122"/>
  <c r="O106" i="147"/>
  <c r="S491" i="19" s="1"/>
  <c r="S1126" i="19" s="1"/>
  <c r="O104" i="147"/>
  <c r="S489" i="19" s="1"/>
  <c r="S1124" i="19" s="1"/>
  <c r="O103" i="147"/>
  <c r="S488" i="19" s="1"/>
  <c r="S1123" i="19" s="1"/>
  <c r="O105" i="147"/>
  <c r="S490" i="19" s="1"/>
  <c r="S1125" i="19" s="1"/>
  <c r="O102" i="147"/>
  <c r="S487" i="19" s="1"/>
  <c r="S1122" i="19" s="1"/>
  <c r="Y102" i="124"/>
  <c r="AA309" i="19" s="1"/>
  <c r="AA944" i="19" s="1"/>
  <c r="Y104" i="124"/>
  <c r="AA311" i="19" s="1"/>
  <c r="AA946" i="19" s="1"/>
  <c r="Y106" i="124"/>
  <c r="AA313" i="19" s="1"/>
  <c r="AA948" i="19" s="1"/>
  <c r="Y105" i="124"/>
  <c r="AA312" i="19" s="1"/>
  <c r="AA947" i="19" s="1"/>
  <c r="Y103" i="124"/>
  <c r="AA310" i="19" s="1"/>
  <c r="AA945" i="19" s="1"/>
  <c r="AB101" i="124"/>
  <c r="AD308" i="19" s="1"/>
  <c r="AD943" i="19" s="1"/>
  <c r="AB102" i="124"/>
  <c r="AD309" i="19" s="1"/>
  <c r="AD944" i="19" s="1"/>
  <c r="AB106" i="124"/>
  <c r="AD313" i="19" s="1"/>
  <c r="AD948" i="19" s="1"/>
  <c r="AB104" i="124"/>
  <c r="AD311" i="19" s="1"/>
  <c r="AD946" i="19" s="1"/>
  <c r="AB103" i="124"/>
  <c r="AD310" i="19" s="1"/>
  <c r="AD945" i="19" s="1"/>
  <c r="AB105" i="124"/>
  <c r="AD312" i="19" s="1"/>
  <c r="AD947" i="19" s="1"/>
  <c r="O103" i="161"/>
  <c r="T601" i="19" s="1"/>
  <c r="T1236" i="19" s="1"/>
  <c r="O102" i="161"/>
  <c r="T600" i="19" s="1"/>
  <c r="T1235" i="19" s="1"/>
  <c r="O105" i="161"/>
  <c r="T603" i="19" s="1"/>
  <c r="T1238" i="19" s="1"/>
  <c r="O104" i="161"/>
  <c r="T602" i="19" s="1"/>
  <c r="T1237" i="19" s="1"/>
  <c r="O106" i="161"/>
  <c r="T604" i="19" s="1"/>
  <c r="T1239" i="19" s="1"/>
  <c r="Y101" i="96"/>
  <c r="Y82" i="19" s="1"/>
  <c r="Y717" i="19" s="1"/>
  <c r="Y106" i="96"/>
  <c r="Y87" i="19" s="1"/>
  <c r="Y722" i="19" s="1"/>
  <c r="Y103" i="96"/>
  <c r="Y84" i="19" s="1"/>
  <c r="Y719" i="19" s="1"/>
  <c r="Y102" i="96"/>
  <c r="Y83" i="19" s="1"/>
  <c r="Y718" i="19" s="1"/>
  <c r="Y105" i="96"/>
  <c r="Y86" i="19" s="1"/>
  <c r="Y721" i="19" s="1"/>
  <c r="Y104" i="96"/>
  <c r="Y85" i="19" s="1"/>
  <c r="Y720" i="19" s="1"/>
  <c r="P102" i="134"/>
  <c r="S390" i="19" s="1"/>
  <c r="S1025" i="19" s="1"/>
  <c r="P105" i="134"/>
  <c r="S393" i="19" s="1"/>
  <c r="S1028" i="19" s="1"/>
  <c r="P103" i="134"/>
  <c r="S391" i="19" s="1"/>
  <c r="S1026" i="19" s="1"/>
  <c r="P104" i="134"/>
  <c r="S392" i="19" s="1"/>
  <c r="S1027" i="19" s="1"/>
  <c r="P106" i="134"/>
  <c r="S394" i="19" s="1"/>
  <c r="S1029" i="19" s="1"/>
  <c r="AH106" i="136"/>
  <c r="AK410" i="19" s="1"/>
  <c r="AK1045" i="19" s="1"/>
  <c r="AH102" i="136"/>
  <c r="AK406" i="19" s="1"/>
  <c r="AK1041" i="19" s="1"/>
  <c r="AH103" i="136"/>
  <c r="AK407" i="19" s="1"/>
  <c r="AK1042" i="19" s="1"/>
  <c r="AH104" i="136"/>
  <c r="AK408" i="19" s="1"/>
  <c r="AK1043" i="19" s="1"/>
  <c r="AH105" i="136"/>
  <c r="AK409" i="19" s="1"/>
  <c r="AK1044" i="19" s="1"/>
  <c r="AA102" i="143"/>
  <c r="AE455" i="19" s="1"/>
  <c r="AE1090" i="19" s="1"/>
  <c r="AA104" i="143"/>
  <c r="AE457" i="19" s="1"/>
  <c r="AE1092" i="19" s="1"/>
  <c r="AA106" i="143"/>
  <c r="AE459" i="19" s="1"/>
  <c r="AE1094" i="19" s="1"/>
  <c r="AA105" i="143"/>
  <c r="AE458" i="19" s="1"/>
  <c r="AE1093" i="19" s="1"/>
  <c r="AA103" i="143"/>
  <c r="AE456" i="19" s="1"/>
  <c r="AE1091" i="19" s="1"/>
  <c r="S103" i="111"/>
  <c r="T181" i="19" s="1"/>
  <c r="T816" i="19" s="1"/>
  <c r="S102" i="111"/>
  <c r="T180" i="19" s="1"/>
  <c r="T815" i="19" s="1"/>
  <c r="S104" i="111"/>
  <c r="T182" i="19" s="1"/>
  <c r="T817" i="19" s="1"/>
  <c r="S106" i="111"/>
  <c r="T184" i="19" s="1"/>
  <c r="T819" i="19" s="1"/>
  <c r="S105" i="111"/>
  <c r="T183" i="19" s="1"/>
  <c r="T818" i="19" s="1"/>
  <c r="AF105" i="118"/>
  <c r="AF106" i="118"/>
  <c r="AF104" i="118"/>
  <c r="AF102" i="118"/>
  <c r="AF103" i="118"/>
  <c r="W105" i="163"/>
  <c r="AB619" i="19" s="1"/>
  <c r="AB1254" i="19" s="1"/>
  <c r="W102" i="163"/>
  <c r="AB616" i="19" s="1"/>
  <c r="AB1251" i="19" s="1"/>
  <c r="W103" i="163"/>
  <c r="AB617" i="19" s="1"/>
  <c r="AB1252" i="19" s="1"/>
  <c r="W106" i="163"/>
  <c r="AB620" i="19" s="1"/>
  <c r="AB1255" i="19" s="1"/>
  <c r="W104" i="163"/>
  <c r="AB618" i="19" s="1"/>
  <c r="AB1253" i="19" s="1"/>
  <c r="V106" i="145"/>
  <c r="Z475" i="19" s="1"/>
  <c r="Z1110" i="19" s="1"/>
  <c r="V105" i="145"/>
  <c r="Z474" i="19" s="1"/>
  <c r="Z1109" i="19" s="1"/>
  <c r="V103" i="145"/>
  <c r="Z472" i="19" s="1"/>
  <c r="Z1107" i="19" s="1"/>
  <c r="V102" i="145"/>
  <c r="Z471" i="19" s="1"/>
  <c r="Z1106" i="19" s="1"/>
  <c r="V104" i="145"/>
  <c r="Z473" i="19" s="1"/>
  <c r="Z1108" i="19" s="1"/>
  <c r="AA104" i="112"/>
  <c r="AB166" i="19" s="1"/>
  <c r="AB801" i="19" s="1"/>
  <c r="AA103" i="112"/>
  <c r="AB165" i="19" s="1"/>
  <c r="AB800" i="19" s="1"/>
  <c r="AA105" i="112"/>
  <c r="AB167" i="19" s="1"/>
  <c r="AB802" i="19" s="1"/>
  <c r="AA102" i="112"/>
  <c r="AB164" i="19" s="1"/>
  <c r="AB799" i="19" s="1"/>
  <c r="AA106" i="112"/>
  <c r="AB168" i="19" s="1"/>
  <c r="AB803" i="19" s="1"/>
  <c r="H104" i="107"/>
  <c r="I214" i="19" s="1"/>
  <c r="I849" i="19" s="1"/>
  <c r="H103" i="107"/>
  <c r="I213" i="19" s="1"/>
  <c r="I848" i="19" s="1"/>
  <c r="H106" i="107"/>
  <c r="I216" i="19" s="1"/>
  <c r="I851" i="19" s="1"/>
  <c r="H102" i="107"/>
  <c r="I212" i="19" s="1"/>
  <c r="I847" i="19" s="1"/>
  <c r="H105" i="107"/>
  <c r="I215" i="19" s="1"/>
  <c r="I850" i="19" s="1"/>
  <c r="E101" i="133"/>
  <c r="E84" i="133"/>
  <c r="F84" i="133" s="1"/>
  <c r="G84" i="133" s="1"/>
  <c r="H84" i="133" s="1"/>
  <c r="I84" i="133" s="1"/>
  <c r="J84" i="133" s="1"/>
  <c r="K84" i="133" s="1"/>
  <c r="L84" i="133" s="1"/>
  <c r="M84" i="133" s="1"/>
  <c r="N84" i="133" s="1"/>
  <c r="O84" i="133" s="1"/>
  <c r="P84" i="133" s="1"/>
  <c r="Q84" i="133" s="1"/>
  <c r="R84" i="133" s="1"/>
  <c r="S84" i="133" s="1"/>
  <c r="T84" i="133" s="1"/>
  <c r="U84" i="133" s="1"/>
  <c r="V84" i="133" s="1"/>
  <c r="W84" i="133" s="1"/>
  <c r="X84" i="133" s="1"/>
  <c r="Y84" i="133" s="1"/>
  <c r="Z84" i="133" s="1"/>
  <c r="AA84" i="133" s="1"/>
  <c r="AB84" i="133" s="1"/>
  <c r="AC84" i="133" s="1"/>
  <c r="AD84" i="133" s="1"/>
  <c r="AE84" i="133" s="1"/>
  <c r="AF84" i="133" s="1"/>
  <c r="AG84" i="133" s="1"/>
  <c r="AH84" i="133" s="1"/>
  <c r="Z101" i="98"/>
  <c r="Z98" i="19" s="1"/>
  <c r="Z733" i="19" s="1"/>
  <c r="Z102" i="98"/>
  <c r="Z99" i="19" s="1"/>
  <c r="Z734" i="19" s="1"/>
  <c r="Z106" i="98"/>
  <c r="Z103" i="19" s="1"/>
  <c r="Z738" i="19" s="1"/>
  <c r="Z105" i="98"/>
  <c r="Z102" i="19" s="1"/>
  <c r="Z737" i="19" s="1"/>
  <c r="Z103" i="98"/>
  <c r="Z100" i="19" s="1"/>
  <c r="Z735" i="19" s="1"/>
  <c r="Z104" i="98"/>
  <c r="Z101" i="19" s="1"/>
  <c r="Z736" i="19" s="1"/>
  <c r="V104" i="96"/>
  <c r="V85" i="19" s="1"/>
  <c r="V720" i="19" s="1"/>
  <c r="V102" i="96"/>
  <c r="V83" i="19" s="1"/>
  <c r="V718" i="19" s="1"/>
  <c r="V106" i="96"/>
  <c r="V87" i="19" s="1"/>
  <c r="V722" i="19" s="1"/>
  <c r="V103" i="96"/>
  <c r="V84" i="19" s="1"/>
  <c r="V719" i="19" s="1"/>
  <c r="V105" i="96"/>
  <c r="V86" i="19" s="1"/>
  <c r="V721" i="19" s="1"/>
  <c r="T103" i="98"/>
  <c r="T100" i="19" s="1"/>
  <c r="T735" i="19" s="1"/>
  <c r="T104" i="98"/>
  <c r="T101" i="19" s="1"/>
  <c r="T736" i="19" s="1"/>
  <c r="T106" i="98"/>
  <c r="T103" i="19" s="1"/>
  <c r="T738" i="19" s="1"/>
  <c r="T105" i="98"/>
  <c r="T102" i="19" s="1"/>
  <c r="T737" i="19" s="1"/>
  <c r="T102" i="98"/>
  <c r="T99" i="19" s="1"/>
  <c r="T734" i="19" s="1"/>
  <c r="Q102" i="110"/>
  <c r="R148" i="19" s="1"/>
  <c r="R783" i="19" s="1"/>
  <c r="Q104" i="110"/>
  <c r="R150" i="19" s="1"/>
  <c r="R785" i="19" s="1"/>
  <c r="Q106" i="110"/>
  <c r="R152" i="19" s="1"/>
  <c r="R787" i="19" s="1"/>
  <c r="Q105" i="110"/>
  <c r="R151" i="19" s="1"/>
  <c r="R786" i="19" s="1"/>
  <c r="Q103" i="110"/>
  <c r="R149" i="19" s="1"/>
  <c r="R784" i="19" s="1"/>
  <c r="AF102" i="130"/>
  <c r="AI358" i="19" s="1"/>
  <c r="AI993" i="19" s="1"/>
  <c r="AF104" i="130"/>
  <c r="AI360" i="19" s="1"/>
  <c r="AI995" i="19" s="1"/>
  <c r="AF106" i="130"/>
  <c r="AI362" i="19" s="1"/>
  <c r="AI997" i="19" s="1"/>
  <c r="AF103" i="130"/>
  <c r="AI359" i="19" s="1"/>
  <c r="AI994" i="19" s="1"/>
  <c r="AF105" i="130"/>
  <c r="AI361" i="19" s="1"/>
  <c r="AI996" i="19" s="1"/>
  <c r="F104" i="92"/>
  <c r="F53" i="19" s="1"/>
  <c r="F688" i="19" s="1"/>
  <c r="F106" i="92"/>
  <c r="F55" i="19" s="1"/>
  <c r="F690" i="19" s="1"/>
  <c r="F103" i="92"/>
  <c r="F52" i="19" s="1"/>
  <c r="F687" i="19" s="1"/>
  <c r="F105" i="92"/>
  <c r="F54" i="19" s="1"/>
  <c r="F689" i="19" s="1"/>
  <c r="F102" i="92"/>
  <c r="F51" i="19" s="1"/>
  <c r="F686" i="19" s="1"/>
  <c r="Z103" i="92"/>
  <c r="Z52" i="19" s="1"/>
  <c r="Z687" i="19" s="1"/>
  <c r="Z102" i="92"/>
  <c r="Z51" i="19" s="1"/>
  <c r="Z686" i="19" s="1"/>
  <c r="Z105" i="92"/>
  <c r="Z54" i="19" s="1"/>
  <c r="Z689" i="19" s="1"/>
  <c r="Z106" i="92"/>
  <c r="Z55" i="19" s="1"/>
  <c r="Z690" i="19" s="1"/>
  <c r="Z104" i="92"/>
  <c r="Z53" i="19" s="1"/>
  <c r="Z688" i="19" s="1"/>
  <c r="E101" i="135"/>
  <c r="E84" i="135"/>
  <c r="F84" i="135" s="1"/>
  <c r="G84" i="135" s="1"/>
  <c r="H84" i="135" s="1"/>
  <c r="I84" i="135" s="1"/>
  <c r="J84" i="135" s="1"/>
  <c r="K84" i="135" s="1"/>
  <c r="L84" i="135" s="1"/>
  <c r="M84" i="135" s="1"/>
  <c r="N84" i="135" s="1"/>
  <c r="O84" i="135" s="1"/>
  <c r="P84" i="135" s="1"/>
  <c r="Q84" i="135" s="1"/>
  <c r="R84" i="135" s="1"/>
  <c r="S84" i="135" s="1"/>
  <c r="T84" i="135" s="1"/>
  <c r="U84" i="135" s="1"/>
  <c r="V84" i="135" s="1"/>
  <c r="W84" i="135" s="1"/>
  <c r="X84" i="135" s="1"/>
  <c r="Y84" i="135" s="1"/>
  <c r="Z84" i="135" s="1"/>
  <c r="AA84" i="135" s="1"/>
  <c r="AB84" i="135" s="1"/>
  <c r="AC84" i="135" s="1"/>
  <c r="AD84" i="135" s="1"/>
  <c r="AE84" i="135" s="1"/>
  <c r="AF84" i="135" s="1"/>
  <c r="AG84" i="135" s="1"/>
  <c r="AH84" i="135" s="1"/>
  <c r="AF104" i="116"/>
  <c r="AF102" i="116"/>
  <c r="AF106" i="116"/>
  <c r="AF103" i="116"/>
  <c r="AF105" i="116"/>
  <c r="G105" i="122"/>
  <c r="G102" i="122"/>
  <c r="G103" i="122"/>
  <c r="G106" i="122"/>
  <c r="G104" i="122"/>
  <c r="AH105" i="120"/>
  <c r="AH102" i="120"/>
  <c r="AH106" i="120"/>
  <c r="AH104" i="120"/>
  <c r="AH103" i="120"/>
  <c r="W106" i="122"/>
  <c r="W104" i="122"/>
  <c r="W102" i="122"/>
  <c r="W103" i="122"/>
  <c r="W105" i="122"/>
  <c r="AC106" i="118"/>
  <c r="AC103" i="118"/>
  <c r="AC102" i="118"/>
  <c r="AC104" i="118"/>
  <c r="AC105" i="118"/>
  <c r="T105" i="145"/>
  <c r="X474" i="19" s="1"/>
  <c r="X1109" i="19" s="1"/>
  <c r="T103" i="145"/>
  <c r="X472" i="19" s="1"/>
  <c r="X1107" i="19" s="1"/>
  <c r="T106" i="145"/>
  <c r="X475" i="19" s="1"/>
  <c r="X1110" i="19" s="1"/>
  <c r="T102" i="145"/>
  <c r="X471" i="19" s="1"/>
  <c r="X1106" i="19" s="1"/>
  <c r="T104" i="145"/>
  <c r="X473" i="19" s="1"/>
  <c r="X1108" i="19" s="1"/>
  <c r="F101" i="125"/>
  <c r="H316" i="19" s="1"/>
  <c r="H951" i="19" s="1"/>
  <c r="P103" i="107"/>
  <c r="Q213" i="19" s="1"/>
  <c r="Q848" i="19" s="1"/>
  <c r="P105" i="107"/>
  <c r="Q215" i="19" s="1"/>
  <c r="Q850" i="19" s="1"/>
  <c r="P102" i="107"/>
  <c r="Q212" i="19" s="1"/>
  <c r="Q847" i="19" s="1"/>
  <c r="P104" i="107"/>
  <c r="Q214" i="19" s="1"/>
  <c r="Q849" i="19" s="1"/>
  <c r="P106" i="107"/>
  <c r="Q216" i="19" s="1"/>
  <c r="Q851" i="19" s="1"/>
  <c r="P101" i="149"/>
  <c r="T502" i="19" s="1"/>
  <c r="T1137" i="19" s="1"/>
  <c r="P106" i="149"/>
  <c r="T507" i="19" s="1"/>
  <c r="T1142" i="19" s="1"/>
  <c r="P104" i="149"/>
  <c r="T505" i="19" s="1"/>
  <c r="T1140" i="19" s="1"/>
  <c r="P102" i="149"/>
  <c r="T503" i="19" s="1"/>
  <c r="T1138" i="19" s="1"/>
  <c r="P103" i="149"/>
  <c r="T504" i="19" s="1"/>
  <c r="T1139" i="19" s="1"/>
  <c r="P105" i="149"/>
  <c r="T506" i="19" s="1"/>
  <c r="T1141" i="19" s="1"/>
  <c r="S103" i="136"/>
  <c r="V407" i="19" s="1"/>
  <c r="V1042" i="19" s="1"/>
  <c r="S102" i="136"/>
  <c r="V406" i="19" s="1"/>
  <c r="V1041" i="19" s="1"/>
  <c r="S104" i="136"/>
  <c r="V408" i="19" s="1"/>
  <c r="V1043" i="19" s="1"/>
  <c r="S106" i="136"/>
  <c r="V410" i="19" s="1"/>
  <c r="V1045" i="19" s="1"/>
  <c r="S105" i="136"/>
  <c r="V409" i="19" s="1"/>
  <c r="V1044" i="19" s="1"/>
  <c r="O106" i="107"/>
  <c r="P216" i="19" s="1"/>
  <c r="P851" i="19" s="1"/>
  <c r="O103" i="107"/>
  <c r="P213" i="19" s="1"/>
  <c r="P848" i="19" s="1"/>
  <c r="O104" i="107"/>
  <c r="P214" i="19" s="1"/>
  <c r="P849" i="19" s="1"/>
  <c r="O105" i="107"/>
  <c r="P215" i="19" s="1"/>
  <c r="P850" i="19" s="1"/>
  <c r="O102" i="107"/>
  <c r="P212" i="19" s="1"/>
  <c r="P847" i="19" s="1"/>
  <c r="Q101" i="98"/>
  <c r="Q98" i="19" s="1"/>
  <c r="Q733" i="19" s="1"/>
  <c r="Q104" i="98"/>
  <c r="Q101" i="19" s="1"/>
  <c r="Q736" i="19" s="1"/>
  <c r="Q103" i="98"/>
  <c r="Q100" i="19" s="1"/>
  <c r="Q735" i="19" s="1"/>
  <c r="Q105" i="98"/>
  <c r="Q102" i="19" s="1"/>
  <c r="Q737" i="19" s="1"/>
  <c r="Q106" i="98"/>
  <c r="Q103" i="19" s="1"/>
  <c r="Q738" i="19" s="1"/>
  <c r="Q102" i="98"/>
  <c r="Q99" i="19" s="1"/>
  <c r="Q734" i="19" s="1"/>
  <c r="Y103" i="151"/>
  <c r="AC520" i="19" s="1"/>
  <c r="AC1155" i="19" s="1"/>
  <c r="Y105" i="151"/>
  <c r="AC522" i="19" s="1"/>
  <c r="AC1157" i="19" s="1"/>
  <c r="Y106" i="151"/>
  <c r="AC523" i="19" s="1"/>
  <c r="AC1158" i="19" s="1"/>
  <c r="Y104" i="151"/>
  <c r="AC521" i="19" s="1"/>
  <c r="AC1156" i="19" s="1"/>
  <c r="Y102" i="151"/>
  <c r="AC519" i="19" s="1"/>
  <c r="AC1154" i="19" s="1"/>
  <c r="X106" i="96"/>
  <c r="X87" i="19" s="1"/>
  <c r="X722" i="19" s="1"/>
  <c r="X105" i="96"/>
  <c r="X86" i="19" s="1"/>
  <c r="X721" i="19" s="1"/>
  <c r="X103" i="96"/>
  <c r="X84" i="19" s="1"/>
  <c r="X719" i="19" s="1"/>
  <c r="X102" i="96"/>
  <c r="X83" i="19" s="1"/>
  <c r="X718" i="19" s="1"/>
  <c r="X104" i="96"/>
  <c r="X85" i="19" s="1"/>
  <c r="X720" i="19" s="1"/>
  <c r="AE103" i="100"/>
  <c r="AE116" i="19" s="1"/>
  <c r="AE751" i="19" s="1"/>
  <c r="AE105" i="100"/>
  <c r="AE118" i="19" s="1"/>
  <c r="AE753" i="19" s="1"/>
  <c r="AE104" i="100"/>
  <c r="AE117" i="19" s="1"/>
  <c r="AE752" i="19" s="1"/>
  <c r="AE106" i="100"/>
  <c r="AE119" i="19" s="1"/>
  <c r="AE754" i="19" s="1"/>
  <c r="AE102" i="100"/>
  <c r="AE115" i="19" s="1"/>
  <c r="AE750" i="19" s="1"/>
  <c r="Y103" i="145"/>
  <c r="AC472" i="19" s="1"/>
  <c r="AC1107" i="19" s="1"/>
  <c r="Y104" i="145"/>
  <c r="AC473" i="19" s="1"/>
  <c r="AC1108" i="19" s="1"/>
  <c r="Y106" i="145"/>
  <c r="AC475" i="19" s="1"/>
  <c r="AC1110" i="19" s="1"/>
  <c r="Y102" i="145"/>
  <c r="AC471" i="19" s="1"/>
  <c r="AC1106" i="19" s="1"/>
  <c r="Y105" i="145"/>
  <c r="AC474" i="19" s="1"/>
  <c r="AC1109" i="19" s="1"/>
  <c r="Y106" i="128"/>
  <c r="AB346" i="19" s="1"/>
  <c r="AB981" i="19" s="1"/>
  <c r="Y104" i="128"/>
  <c r="AB344" i="19" s="1"/>
  <c r="AB979" i="19" s="1"/>
  <c r="Y105" i="128"/>
  <c r="AB345" i="19" s="1"/>
  <c r="AB980" i="19" s="1"/>
  <c r="Y102" i="128"/>
  <c r="AB342" i="19" s="1"/>
  <c r="AB977" i="19" s="1"/>
  <c r="Y103" i="128"/>
  <c r="AB343" i="19" s="1"/>
  <c r="AB978" i="19" s="1"/>
  <c r="AA105" i="157"/>
  <c r="AF571" i="19" s="1"/>
  <c r="AF1206" i="19" s="1"/>
  <c r="AA106" i="157"/>
  <c r="AF572" i="19" s="1"/>
  <c r="AF1207" i="19" s="1"/>
  <c r="AA103" i="157"/>
  <c r="AF569" i="19" s="1"/>
  <c r="AF1204" i="19" s="1"/>
  <c r="AA104" i="157"/>
  <c r="AF570" i="19" s="1"/>
  <c r="AF1205" i="19" s="1"/>
  <c r="AA102" i="157"/>
  <c r="AF568" i="19" s="1"/>
  <c r="AF1203" i="19" s="1"/>
  <c r="E102" i="107"/>
  <c r="F212" i="19" s="1"/>
  <c r="F847" i="19" s="1"/>
  <c r="E106" i="107"/>
  <c r="F216" i="19" s="1"/>
  <c r="F851" i="19" s="1"/>
  <c r="E103" i="107"/>
  <c r="F213" i="19" s="1"/>
  <c r="F848" i="19" s="1"/>
  <c r="E105" i="107"/>
  <c r="F215" i="19" s="1"/>
  <c r="F850" i="19" s="1"/>
  <c r="E104" i="107"/>
  <c r="F214" i="19" s="1"/>
  <c r="F849" i="19" s="1"/>
  <c r="E84" i="107"/>
  <c r="F84" i="107" s="1"/>
  <c r="G84" i="107" s="1"/>
  <c r="H84" i="107" s="1"/>
  <c r="I84" i="107" s="1"/>
  <c r="J84" i="107" s="1"/>
  <c r="K84" i="107" s="1"/>
  <c r="L84" i="107" s="1"/>
  <c r="M84" i="107" s="1"/>
  <c r="N84" i="107" s="1"/>
  <c r="O84" i="107" s="1"/>
  <c r="P84" i="107" s="1"/>
  <c r="Q84" i="107" s="1"/>
  <c r="R84" i="107" s="1"/>
  <c r="S84" i="107" s="1"/>
  <c r="T84" i="107" s="1"/>
  <c r="U84" i="107" s="1"/>
  <c r="V84" i="107" s="1"/>
  <c r="W84" i="107" s="1"/>
  <c r="X84" i="107" s="1"/>
  <c r="Y84" i="107" s="1"/>
  <c r="Z84" i="107" s="1"/>
  <c r="AA84" i="107" s="1"/>
  <c r="AB84" i="107" s="1"/>
  <c r="AC84" i="107" s="1"/>
  <c r="AD84" i="107" s="1"/>
  <c r="AE84" i="107" s="1"/>
  <c r="AF84" i="107" s="1"/>
  <c r="AG84" i="107" s="1"/>
  <c r="AH84" i="107" s="1"/>
  <c r="J36" i="107"/>
  <c r="W102" i="151"/>
  <c r="AA519" i="19" s="1"/>
  <c r="AA1154" i="19" s="1"/>
  <c r="W104" i="151"/>
  <c r="AA521" i="19" s="1"/>
  <c r="AA1156" i="19" s="1"/>
  <c r="W106" i="151"/>
  <c r="AA523" i="19" s="1"/>
  <c r="AA1158" i="19" s="1"/>
  <c r="W103" i="151"/>
  <c r="AA520" i="19" s="1"/>
  <c r="AA1155" i="19" s="1"/>
  <c r="W105" i="151"/>
  <c r="AA522" i="19" s="1"/>
  <c r="AA1157" i="19" s="1"/>
  <c r="O104" i="139"/>
  <c r="R424" i="19" s="1"/>
  <c r="R1059" i="19" s="1"/>
  <c r="O106" i="139"/>
  <c r="R426" i="19" s="1"/>
  <c r="R1061" i="19" s="1"/>
  <c r="O105" i="139"/>
  <c r="R425" i="19" s="1"/>
  <c r="R1060" i="19" s="1"/>
  <c r="O103" i="139"/>
  <c r="R423" i="19" s="1"/>
  <c r="R1058" i="19" s="1"/>
  <c r="O102" i="139"/>
  <c r="R422" i="19" s="1"/>
  <c r="R1057" i="19" s="1"/>
  <c r="AD105" i="155"/>
  <c r="AI555" i="19" s="1"/>
  <c r="AI1190" i="19" s="1"/>
  <c r="AD106" i="155"/>
  <c r="AI556" i="19" s="1"/>
  <c r="AI1191" i="19" s="1"/>
  <c r="AD102" i="155"/>
  <c r="AI552" i="19" s="1"/>
  <c r="AI1187" i="19" s="1"/>
  <c r="AD103" i="155"/>
  <c r="AI553" i="19" s="1"/>
  <c r="AI1188" i="19" s="1"/>
  <c r="AD104" i="155"/>
  <c r="AI554" i="19" s="1"/>
  <c r="AI1189" i="19" s="1"/>
  <c r="P102" i="139"/>
  <c r="S422" i="19" s="1"/>
  <c r="S1057" i="19" s="1"/>
  <c r="P105" i="139"/>
  <c r="S425" i="19" s="1"/>
  <c r="S1060" i="19" s="1"/>
  <c r="P103" i="139"/>
  <c r="S423" i="19" s="1"/>
  <c r="S1058" i="19" s="1"/>
  <c r="P104" i="139"/>
  <c r="S424" i="19" s="1"/>
  <c r="S1059" i="19" s="1"/>
  <c r="P106" i="139"/>
  <c r="S426" i="19" s="1"/>
  <c r="S1061" i="19" s="1"/>
  <c r="E104" i="116"/>
  <c r="E106" i="116"/>
  <c r="E102" i="116"/>
  <c r="E105" i="116"/>
  <c r="E103" i="116"/>
  <c r="E84" i="116"/>
  <c r="F84" i="116" s="1"/>
  <c r="G84" i="116" s="1"/>
  <c r="H84" i="116" s="1"/>
  <c r="I84" i="116" s="1"/>
  <c r="J84" i="116" s="1"/>
  <c r="K84" i="116" s="1"/>
  <c r="L84" i="116" s="1"/>
  <c r="M84" i="116" s="1"/>
  <c r="N84" i="116" s="1"/>
  <c r="O84" i="116" s="1"/>
  <c r="P84" i="116" s="1"/>
  <c r="Q84" i="116" s="1"/>
  <c r="R84" i="116" s="1"/>
  <c r="S84" i="116" s="1"/>
  <c r="T84" i="116" s="1"/>
  <c r="U84" i="116" s="1"/>
  <c r="V84" i="116" s="1"/>
  <c r="W84" i="116" s="1"/>
  <c r="X84" i="116" s="1"/>
  <c r="Y84" i="116" s="1"/>
  <c r="Z84" i="116" s="1"/>
  <c r="AA84" i="116" s="1"/>
  <c r="AB84" i="116" s="1"/>
  <c r="AC84" i="116" s="1"/>
  <c r="AD84" i="116" s="1"/>
  <c r="AE84" i="116" s="1"/>
  <c r="AF84" i="116" s="1"/>
  <c r="AG84" i="116" s="1"/>
  <c r="AH84" i="116" s="1"/>
  <c r="J36" i="116"/>
  <c r="J34" i="116"/>
  <c r="R105" i="151"/>
  <c r="V522" i="19" s="1"/>
  <c r="V1157" i="19" s="1"/>
  <c r="R104" i="151"/>
  <c r="V521" i="19" s="1"/>
  <c r="V1156" i="19" s="1"/>
  <c r="R106" i="151"/>
  <c r="V523" i="19" s="1"/>
  <c r="V1158" i="19" s="1"/>
  <c r="R103" i="151"/>
  <c r="V520" i="19" s="1"/>
  <c r="V1155" i="19" s="1"/>
  <c r="R102" i="151"/>
  <c r="V519" i="19" s="1"/>
  <c r="V1154" i="19" s="1"/>
  <c r="P105" i="102"/>
  <c r="P134" i="19" s="1"/>
  <c r="P769" i="19" s="1"/>
  <c r="P103" i="102"/>
  <c r="P132" i="19" s="1"/>
  <c r="P767" i="19" s="1"/>
  <c r="P106" i="102"/>
  <c r="P135" i="19" s="1"/>
  <c r="P770" i="19" s="1"/>
  <c r="P102" i="102"/>
  <c r="P131" i="19" s="1"/>
  <c r="P766" i="19" s="1"/>
  <c r="P104" i="102"/>
  <c r="P133" i="19" s="1"/>
  <c r="P768" i="19" s="1"/>
  <c r="AD102" i="94"/>
  <c r="AD67" i="19" s="1"/>
  <c r="AD702" i="19" s="1"/>
  <c r="AD105" i="94"/>
  <c r="AD70" i="19" s="1"/>
  <c r="AD705" i="19" s="1"/>
  <c r="AD106" i="94"/>
  <c r="AD71" i="19" s="1"/>
  <c r="AD706" i="19" s="1"/>
  <c r="AD104" i="94"/>
  <c r="AD69" i="19" s="1"/>
  <c r="AD704" i="19" s="1"/>
  <c r="AD103" i="94"/>
  <c r="AD68" i="19" s="1"/>
  <c r="AD703" i="19" s="1"/>
  <c r="Y101" i="157"/>
  <c r="AD567" i="19" s="1"/>
  <c r="AD1202" i="19" s="1"/>
  <c r="Y104" i="157"/>
  <c r="AD570" i="19" s="1"/>
  <c r="AD1205" i="19" s="1"/>
  <c r="Y106" i="157"/>
  <c r="AD572" i="19" s="1"/>
  <c r="AD1207" i="19" s="1"/>
  <c r="Y103" i="157"/>
  <c r="AD569" i="19" s="1"/>
  <c r="AD1204" i="19" s="1"/>
  <c r="Y102" i="157"/>
  <c r="AD568" i="19" s="1"/>
  <c r="AD1203" i="19" s="1"/>
  <c r="Y105" i="157"/>
  <c r="AD571" i="19" s="1"/>
  <c r="AD1206" i="19" s="1"/>
  <c r="X102" i="134"/>
  <c r="AA390" i="19" s="1"/>
  <c r="AA1025" i="19" s="1"/>
  <c r="X104" i="134"/>
  <c r="AA392" i="19" s="1"/>
  <c r="AA1027" i="19" s="1"/>
  <c r="X106" i="134"/>
  <c r="AA394" i="19" s="1"/>
  <c r="AA1029" i="19" s="1"/>
  <c r="X105" i="134"/>
  <c r="AA393" i="19" s="1"/>
  <c r="AA1028" i="19" s="1"/>
  <c r="X103" i="134"/>
  <c r="AA391" i="19" s="1"/>
  <c r="AA1026" i="19" s="1"/>
  <c r="E84" i="124"/>
  <c r="F84" i="124" s="1"/>
  <c r="G84" i="124" s="1"/>
  <c r="H84" i="124" s="1"/>
  <c r="I84" i="124" s="1"/>
  <c r="J84" i="124" s="1"/>
  <c r="K84" i="124" s="1"/>
  <c r="L84" i="124" s="1"/>
  <c r="M84" i="124" s="1"/>
  <c r="N84" i="124" s="1"/>
  <c r="O84" i="124" s="1"/>
  <c r="P84" i="124" s="1"/>
  <c r="Q84" i="124" s="1"/>
  <c r="R84" i="124" s="1"/>
  <c r="S84" i="124" s="1"/>
  <c r="T84" i="124" s="1"/>
  <c r="U84" i="124" s="1"/>
  <c r="V84" i="124" s="1"/>
  <c r="W84" i="124" s="1"/>
  <c r="X84" i="124" s="1"/>
  <c r="Y84" i="124" s="1"/>
  <c r="Z84" i="124" s="1"/>
  <c r="AA84" i="124" s="1"/>
  <c r="AB84" i="124" s="1"/>
  <c r="AC84" i="124" s="1"/>
  <c r="AD84" i="124" s="1"/>
  <c r="AE84" i="124" s="1"/>
  <c r="AF84" i="124" s="1"/>
  <c r="AG84" i="124" s="1"/>
  <c r="AH84" i="124" s="1"/>
  <c r="E106" i="124"/>
  <c r="G313" i="19" s="1"/>
  <c r="G948" i="19" s="1"/>
  <c r="E104" i="124"/>
  <c r="G311" i="19" s="1"/>
  <c r="G946" i="19" s="1"/>
  <c r="E105" i="124"/>
  <c r="G312" i="19" s="1"/>
  <c r="G947" i="19" s="1"/>
  <c r="E102" i="124"/>
  <c r="G309" i="19" s="1"/>
  <c r="G944" i="19" s="1"/>
  <c r="E103" i="124"/>
  <c r="G310" i="19" s="1"/>
  <c r="G945" i="19" s="1"/>
  <c r="J34" i="124"/>
  <c r="S101" i="147"/>
  <c r="W486" i="19" s="1"/>
  <c r="W1121" i="19" s="1"/>
  <c r="S102" i="147"/>
  <c r="W487" i="19" s="1"/>
  <c r="W1122" i="19" s="1"/>
  <c r="S105" i="147"/>
  <c r="W490" i="19" s="1"/>
  <c r="W1125" i="19" s="1"/>
  <c r="S104" i="147"/>
  <c r="W489" i="19" s="1"/>
  <c r="W1124" i="19" s="1"/>
  <c r="S106" i="147"/>
  <c r="W491" i="19" s="1"/>
  <c r="W1126" i="19" s="1"/>
  <c r="S103" i="147"/>
  <c r="W488" i="19" s="1"/>
  <c r="W1123" i="19" s="1"/>
  <c r="AA101" i="126"/>
  <c r="AC324" i="19" s="1"/>
  <c r="AC959" i="19" s="1"/>
  <c r="AA105" i="126"/>
  <c r="AC328" i="19" s="1"/>
  <c r="AC963" i="19" s="1"/>
  <c r="AA102" i="126"/>
  <c r="AC325" i="19" s="1"/>
  <c r="AC960" i="19" s="1"/>
  <c r="AA103" i="126"/>
  <c r="AC326" i="19" s="1"/>
  <c r="AC961" i="19" s="1"/>
  <c r="AA104" i="126"/>
  <c r="AC327" i="19" s="1"/>
  <c r="AC962" i="19" s="1"/>
  <c r="AA106" i="126"/>
  <c r="AC329" i="19" s="1"/>
  <c r="AC964" i="19" s="1"/>
  <c r="AF102" i="143"/>
  <c r="AJ455" i="19" s="1"/>
  <c r="AJ1090" i="19" s="1"/>
  <c r="AF105" i="143"/>
  <c r="AJ458" i="19" s="1"/>
  <c r="AJ1093" i="19" s="1"/>
  <c r="AF106" i="143"/>
  <c r="AJ459" i="19" s="1"/>
  <c r="AJ1094" i="19" s="1"/>
  <c r="AF103" i="143"/>
  <c r="AJ456" i="19" s="1"/>
  <c r="AJ1091" i="19" s="1"/>
  <c r="AF104" i="143"/>
  <c r="AJ457" i="19" s="1"/>
  <c r="AJ1092" i="19" s="1"/>
  <c r="E101" i="115"/>
  <c r="G300" i="19" s="1"/>
  <c r="G935" i="19" s="1"/>
  <c r="E84" i="115"/>
  <c r="F84" i="115" s="1"/>
  <c r="J34" i="115"/>
  <c r="AC106" i="149"/>
  <c r="AG507" i="19" s="1"/>
  <c r="AG1142" i="19" s="1"/>
  <c r="AC102" i="149"/>
  <c r="AG503" i="19" s="1"/>
  <c r="AG1138" i="19" s="1"/>
  <c r="AC105" i="149"/>
  <c r="AG506" i="19" s="1"/>
  <c r="AG1141" i="19" s="1"/>
  <c r="AC103" i="149"/>
  <c r="AG504" i="19" s="1"/>
  <c r="AG1139" i="19" s="1"/>
  <c r="AC104" i="149"/>
  <c r="AG505" i="19" s="1"/>
  <c r="AG1140" i="19" s="1"/>
  <c r="AC102" i="116"/>
  <c r="AC103" i="116"/>
  <c r="AC105" i="116"/>
  <c r="AC104" i="116"/>
  <c r="AC106" i="116"/>
  <c r="AH103" i="149"/>
  <c r="AL504" i="19" s="1"/>
  <c r="AL1139" i="19" s="1"/>
  <c r="AH105" i="149"/>
  <c r="AL506" i="19" s="1"/>
  <c r="AL1141" i="19" s="1"/>
  <c r="AH102" i="149"/>
  <c r="AL503" i="19" s="1"/>
  <c r="AL1138" i="19" s="1"/>
  <c r="AH104" i="149"/>
  <c r="AL505" i="19" s="1"/>
  <c r="AL1140" i="19" s="1"/>
  <c r="AH106" i="149"/>
  <c r="AL507" i="19" s="1"/>
  <c r="AL1142" i="19" s="1"/>
  <c r="U104" i="96"/>
  <c r="U85" i="19" s="1"/>
  <c r="U720" i="19" s="1"/>
  <c r="U103" i="96"/>
  <c r="U84" i="19" s="1"/>
  <c r="U719" i="19" s="1"/>
  <c r="U102" i="96"/>
  <c r="U83" i="19" s="1"/>
  <c r="U718" i="19" s="1"/>
  <c r="U106" i="96"/>
  <c r="U87" i="19" s="1"/>
  <c r="U722" i="19" s="1"/>
  <c r="U105" i="96"/>
  <c r="U86" i="19" s="1"/>
  <c r="U721" i="19" s="1"/>
  <c r="AE104" i="98"/>
  <c r="AE101" i="19" s="1"/>
  <c r="AE736" i="19" s="1"/>
  <c r="AE103" i="98"/>
  <c r="AE100" i="19" s="1"/>
  <c r="AE735" i="19" s="1"/>
  <c r="AE102" i="98"/>
  <c r="AE99" i="19" s="1"/>
  <c r="AE734" i="19" s="1"/>
  <c r="AE105" i="98"/>
  <c r="AE102" i="19" s="1"/>
  <c r="AE737" i="19" s="1"/>
  <c r="AE106" i="98"/>
  <c r="AE103" i="19" s="1"/>
  <c r="AE738" i="19" s="1"/>
  <c r="S104" i="151"/>
  <c r="W521" i="19" s="1"/>
  <c r="W1156" i="19" s="1"/>
  <c r="S102" i="151"/>
  <c r="W519" i="19" s="1"/>
  <c r="W1154" i="19" s="1"/>
  <c r="S103" i="151"/>
  <c r="W520" i="19" s="1"/>
  <c r="W1155" i="19" s="1"/>
  <c r="S105" i="151"/>
  <c r="W522" i="19" s="1"/>
  <c r="W1157" i="19" s="1"/>
  <c r="S106" i="151"/>
  <c r="W523" i="19" s="1"/>
  <c r="W1158" i="19" s="1"/>
  <c r="V102" i="139"/>
  <c r="Y422" i="19" s="1"/>
  <c r="Y1057" i="19" s="1"/>
  <c r="V106" i="139"/>
  <c r="Y426" i="19" s="1"/>
  <c r="Y1061" i="19" s="1"/>
  <c r="V103" i="139"/>
  <c r="Y423" i="19" s="1"/>
  <c r="Y1058" i="19" s="1"/>
  <c r="V105" i="139"/>
  <c r="Y425" i="19" s="1"/>
  <c r="Y1060" i="19" s="1"/>
  <c r="V104" i="139"/>
  <c r="Y424" i="19" s="1"/>
  <c r="Y1059" i="19" s="1"/>
  <c r="V103" i="153"/>
  <c r="AA537" i="19" s="1"/>
  <c r="AA1172" i="19" s="1"/>
  <c r="V104" i="153"/>
  <c r="AA538" i="19" s="1"/>
  <c r="AA1173" i="19" s="1"/>
  <c r="V106" i="153"/>
  <c r="AA540" i="19" s="1"/>
  <c r="AA1175" i="19" s="1"/>
  <c r="V102" i="153"/>
  <c r="AA536" i="19" s="1"/>
  <c r="AA1171" i="19" s="1"/>
  <c r="V105" i="153"/>
  <c r="AA539" i="19" s="1"/>
  <c r="AA1174" i="19" s="1"/>
  <c r="AH102" i="100"/>
  <c r="AH115" i="19" s="1"/>
  <c r="AH750" i="19" s="1"/>
  <c r="AH104" i="100"/>
  <c r="AH117" i="19" s="1"/>
  <c r="AH752" i="19" s="1"/>
  <c r="AH105" i="100"/>
  <c r="AH118" i="19" s="1"/>
  <c r="AH753" i="19" s="1"/>
  <c r="AH103" i="100"/>
  <c r="AH116" i="19" s="1"/>
  <c r="AH751" i="19" s="1"/>
  <c r="AH106" i="100"/>
  <c r="AH119" i="19" s="1"/>
  <c r="AH754" i="19" s="1"/>
  <c r="O103" i="128"/>
  <c r="R343" i="19" s="1"/>
  <c r="R978" i="19" s="1"/>
  <c r="O106" i="128"/>
  <c r="R346" i="19" s="1"/>
  <c r="R981" i="19" s="1"/>
  <c r="O104" i="128"/>
  <c r="R344" i="19" s="1"/>
  <c r="R979" i="19" s="1"/>
  <c r="O105" i="128"/>
  <c r="R345" i="19" s="1"/>
  <c r="R980" i="19" s="1"/>
  <c r="O102" i="128"/>
  <c r="R342" i="19" s="1"/>
  <c r="R977" i="19" s="1"/>
  <c r="U103" i="102"/>
  <c r="U132" i="19" s="1"/>
  <c r="U767" i="19" s="1"/>
  <c r="U106" i="102"/>
  <c r="U135" i="19" s="1"/>
  <c r="U770" i="19" s="1"/>
  <c r="U104" i="102"/>
  <c r="U133" i="19" s="1"/>
  <c r="U768" i="19" s="1"/>
  <c r="U105" i="102"/>
  <c r="U134" i="19" s="1"/>
  <c r="U769" i="19" s="1"/>
  <c r="U102" i="102"/>
  <c r="U131" i="19" s="1"/>
  <c r="U766" i="19" s="1"/>
  <c r="U101" i="107"/>
  <c r="V211" i="19" s="1"/>
  <c r="V846" i="19" s="1"/>
  <c r="U103" i="107"/>
  <c r="V213" i="19" s="1"/>
  <c r="V848" i="19" s="1"/>
  <c r="U104" i="107"/>
  <c r="V214" i="19" s="1"/>
  <c r="V849" i="19" s="1"/>
  <c r="U106" i="107"/>
  <c r="V216" i="19" s="1"/>
  <c r="V851" i="19" s="1"/>
  <c r="U102" i="107"/>
  <c r="V212" i="19" s="1"/>
  <c r="V847" i="19" s="1"/>
  <c r="U105" i="107"/>
  <c r="V215" i="19" s="1"/>
  <c r="V850" i="19" s="1"/>
  <c r="AH101" i="113"/>
  <c r="AI195" i="19" s="1"/>
  <c r="AH102" i="113"/>
  <c r="AI196" i="19" s="1"/>
  <c r="AI831" i="19" s="1"/>
  <c r="AH104" i="113"/>
  <c r="AI198" i="19" s="1"/>
  <c r="AI833" i="19" s="1"/>
  <c r="AH103" i="113"/>
  <c r="AI197" i="19" s="1"/>
  <c r="AI832" i="19" s="1"/>
  <c r="AH106" i="113"/>
  <c r="AI200" i="19" s="1"/>
  <c r="AI835" i="19" s="1"/>
  <c r="AH105" i="113"/>
  <c r="AI199" i="19" s="1"/>
  <c r="AI834" i="19" s="1"/>
  <c r="W106" i="130"/>
  <c r="Z362" i="19" s="1"/>
  <c r="Z997" i="19" s="1"/>
  <c r="W102" i="130"/>
  <c r="Z358" i="19" s="1"/>
  <c r="Z993" i="19" s="1"/>
  <c r="W103" i="130"/>
  <c r="Z359" i="19" s="1"/>
  <c r="Z994" i="19" s="1"/>
  <c r="W104" i="130"/>
  <c r="Z360" i="19" s="1"/>
  <c r="Z995" i="19" s="1"/>
  <c r="W105" i="130"/>
  <c r="Z361" i="19" s="1"/>
  <c r="Z996" i="19" s="1"/>
  <c r="T101" i="147"/>
  <c r="X486" i="19" s="1"/>
  <c r="X1121" i="19" s="1"/>
  <c r="T104" i="147"/>
  <c r="X489" i="19" s="1"/>
  <c r="X1124" i="19" s="1"/>
  <c r="T103" i="147"/>
  <c r="X488" i="19" s="1"/>
  <c r="X1123" i="19" s="1"/>
  <c r="T105" i="147"/>
  <c r="X490" i="19" s="1"/>
  <c r="X1125" i="19" s="1"/>
  <c r="T106" i="147"/>
  <c r="X491" i="19" s="1"/>
  <c r="X1126" i="19" s="1"/>
  <c r="T102" i="147"/>
  <c r="X487" i="19" s="1"/>
  <c r="X1122" i="19" s="1"/>
  <c r="T102" i="126"/>
  <c r="V325" i="19" s="1"/>
  <c r="V960" i="19" s="1"/>
  <c r="T105" i="126"/>
  <c r="V328" i="19" s="1"/>
  <c r="V963" i="19" s="1"/>
  <c r="T103" i="126"/>
  <c r="V326" i="19" s="1"/>
  <c r="V961" i="19" s="1"/>
  <c r="T104" i="126"/>
  <c r="V327" i="19" s="1"/>
  <c r="V962" i="19" s="1"/>
  <c r="T106" i="126"/>
  <c r="V329" i="19" s="1"/>
  <c r="V964" i="19" s="1"/>
  <c r="Q102" i="163"/>
  <c r="V616" i="19" s="1"/>
  <c r="V1251" i="19" s="1"/>
  <c r="Q104" i="163"/>
  <c r="V618" i="19" s="1"/>
  <c r="V1253" i="19" s="1"/>
  <c r="Q105" i="163"/>
  <c r="V619" i="19" s="1"/>
  <c r="V1254" i="19" s="1"/>
  <c r="Q103" i="163"/>
  <c r="V617" i="19" s="1"/>
  <c r="V1252" i="19" s="1"/>
  <c r="Q106" i="163"/>
  <c r="V620" i="19" s="1"/>
  <c r="V1255" i="19" s="1"/>
  <c r="AE103" i="130"/>
  <c r="AH359" i="19" s="1"/>
  <c r="AH994" i="19" s="1"/>
  <c r="AE104" i="130"/>
  <c r="AH360" i="19" s="1"/>
  <c r="AH995" i="19" s="1"/>
  <c r="AE106" i="130"/>
  <c r="AH362" i="19" s="1"/>
  <c r="AH997" i="19" s="1"/>
  <c r="AE102" i="130"/>
  <c r="AH358" i="19" s="1"/>
  <c r="AH993" i="19" s="1"/>
  <c r="AE105" i="130"/>
  <c r="AH361" i="19" s="1"/>
  <c r="AH996" i="19" s="1"/>
  <c r="AA106" i="132"/>
  <c r="AD378" i="19" s="1"/>
  <c r="AD1013" i="19" s="1"/>
  <c r="AA103" i="132"/>
  <c r="AD375" i="19" s="1"/>
  <c r="AD1010" i="19" s="1"/>
  <c r="AA105" i="132"/>
  <c r="AD377" i="19" s="1"/>
  <c r="AD1012" i="19" s="1"/>
  <c r="AA104" i="132"/>
  <c r="AD376" i="19" s="1"/>
  <c r="AD1011" i="19" s="1"/>
  <c r="AA102" i="132"/>
  <c r="AD374" i="19" s="1"/>
  <c r="AD1009" i="19" s="1"/>
  <c r="AF106" i="96"/>
  <c r="AF87" i="19" s="1"/>
  <c r="AF722" i="19" s="1"/>
  <c r="AF105" i="96"/>
  <c r="AF86" i="19" s="1"/>
  <c r="AF721" i="19" s="1"/>
  <c r="AF104" i="96"/>
  <c r="AF85" i="19" s="1"/>
  <c r="AF720" i="19" s="1"/>
  <c r="AF103" i="96"/>
  <c r="AF84" i="19" s="1"/>
  <c r="AF719" i="19" s="1"/>
  <c r="AF102" i="96"/>
  <c r="AF83" i="19" s="1"/>
  <c r="AF718" i="19" s="1"/>
  <c r="Y104" i="136"/>
  <c r="AB408" i="19" s="1"/>
  <c r="AB1043" i="19" s="1"/>
  <c r="Y102" i="136"/>
  <c r="AB406" i="19" s="1"/>
  <c r="AB1041" i="19" s="1"/>
  <c r="Y106" i="136"/>
  <c r="AB410" i="19" s="1"/>
  <c r="AB1045" i="19" s="1"/>
  <c r="Y105" i="136"/>
  <c r="AB409" i="19" s="1"/>
  <c r="AB1044" i="19" s="1"/>
  <c r="Y103" i="136"/>
  <c r="AB407" i="19" s="1"/>
  <c r="AB1042" i="19" s="1"/>
  <c r="F105" i="109"/>
  <c r="G231" i="19" s="1"/>
  <c r="G866" i="19" s="1"/>
  <c r="F106" i="109"/>
  <c r="G232" i="19" s="1"/>
  <c r="G867" i="19" s="1"/>
  <c r="F104" i="109"/>
  <c r="G230" i="19" s="1"/>
  <c r="G865" i="19" s="1"/>
  <c r="F102" i="109"/>
  <c r="G228" i="19" s="1"/>
  <c r="G863" i="19" s="1"/>
  <c r="F103" i="109"/>
  <c r="G229" i="19" s="1"/>
  <c r="G864" i="19" s="1"/>
  <c r="AF68" i="153"/>
  <c r="AF70" i="153" s="1"/>
  <c r="AF72" i="153" s="1"/>
  <c r="AF83" i="153" s="1"/>
  <c r="F103" i="130"/>
  <c r="I359" i="19" s="1"/>
  <c r="I994" i="19" s="1"/>
  <c r="F102" i="130"/>
  <c r="I358" i="19" s="1"/>
  <c r="I993" i="19" s="1"/>
  <c r="F106" i="130"/>
  <c r="I362" i="19" s="1"/>
  <c r="I997" i="19" s="1"/>
  <c r="F105" i="130"/>
  <c r="I361" i="19" s="1"/>
  <c r="I996" i="19" s="1"/>
  <c r="F104" i="130"/>
  <c r="I360" i="19" s="1"/>
  <c r="I995" i="19" s="1"/>
  <c r="V104" i="141"/>
  <c r="Z441" i="19" s="1"/>
  <c r="Z1076" i="19" s="1"/>
  <c r="V105" i="141"/>
  <c r="Z442" i="19" s="1"/>
  <c r="Z1077" i="19" s="1"/>
  <c r="V106" i="141"/>
  <c r="Z443" i="19" s="1"/>
  <c r="Z1078" i="19" s="1"/>
  <c r="V102" i="141"/>
  <c r="Z439" i="19" s="1"/>
  <c r="Z1074" i="19" s="1"/>
  <c r="V103" i="141"/>
  <c r="Z440" i="19" s="1"/>
  <c r="Z1075" i="19" s="1"/>
  <c r="E103" i="110"/>
  <c r="F149" i="19" s="1"/>
  <c r="F784" i="19" s="1"/>
  <c r="E106" i="110"/>
  <c r="F152" i="19" s="1"/>
  <c r="F787" i="19" s="1"/>
  <c r="E104" i="110"/>
  <c r="F150" i="19" s="1"/>
  <c r="F785" i="19" s="1"/>
  <c r="E105" i="110"/>
  <c r="F151" i="19" s="1"/>
  <c r="F786" i="19" s="1"/>
  <c r="E84" i="110"/>
  <c r="F84" i="110" s="1"/>
  <c r="G84" i="110" s="1"/>
  <c r="H84" i="110" s="1"/>
  <c r="I84" i="110" s="1"/>
  <c r="J84" i="110" s="1"/>
  <c r="K84" i="110" s="1"/>
  <c r="L84" i="110" s="1"/>
  <c r="M84" i="110" s="1"/>
  <c r="N84" i="110" s="1"/>
  <c r="O84" i="110" s="1"/>
  <c r="P84" i="110" s="1"/>
  <c r="Q84" i="110" s="1"/>
  <c r="R84" i="110" s="1"/>
  <c r="S84" i="110" s="1"/>
  <c r="T84" i="110" s="1"/>
  <c r="U84" i="110" s="1"/>
  <c r="V84" i="110" s="1"/>
  <c r="W84" i="110" s="1"/>
  <c r="X84" i="110" s="1"/>
  <c r="Y84" i="110" s="1"/>
  <c r="Z84" i="110" s="1"/>
  <c r="AA84" i="110" s="1"/>
  <c r="AB84" i="110" s="1"/>
  <c r="AC84" i="110" s="1"/>
  <c r="AD84" i="110" s="1"/>
  <c r="AE84" i="110" s="1"/>
  <c r="AF84" i="110" s="1"/>
  <c r="AG84" i="110" s="1"/>
  <c r="AH84" i="110" s="1"/>
  <c r="E102" i="110"/>
  <c r="F148" i="19" s="1"/>
  <c r="F783" i="19" s="1"/>
  <c r="J34" i="110"/>
  <c r="AC103" i="159"/>
  <c r="AH585" i="19" s="1"/>
  <c r="AH1220" i="19" s="1"/>
  <c r="AC105" i="159"/>
  <c r="AH587" i="19" s="1"/>
  <c r="AH1222" i="19" s="1"/>
  <c r="AC102" i="159"/>
  <c r="AH584" i="19" s="1"/>
  <c r="AH1219" i="19" s="1"/>
  <c r="AC104" i="159"/>
  <c r="AH586" i="19" s="1"/>
  <c r="AH1221" i="19" s="1"/>
  <c r="AC106" i="159"/>
  <c r="AH588" i="19" s="1"/>
  <c r="AH1223" i="19" s="1"/>
  <c r="R102" i="126"/>
  <c r="T325" i="19" s="1"/>
  <c r="T960" i="19" s="1"/>
  <c r="R104" i="126"/>
  <c r="T327" i="19" s="1"/>
  <c r="T962" i="19" s="1"/>
  <c r="R103" i="126"/>
  <c r="T326" i="19" s="1"/>
  <c r="T961" i="19" s="1"/>
  <c r="R106" i="126"/>
  <c r="T329" i="19" s="1"/>
  <c r="T964" i="19" s="1"/>
  <c r="R105" i="126"/>
  <c r="T328" i="19" s="1"/>
  <c r="T963" i="19" s="1"/>
  <c r="Y101" i="147"/>
  <c r="AC486" i="19" s="1"/>
  <c r="AC1121" i="19" s="1"/>
  <c r="Y103" i="147"/>
  <c r="AC488" i="19" s="1"/>
  <c r="AC1123" i="19" s="1"/>
  <c r="Y105" i="147"/>
  <c r="AC490" i="19" s="1"/>
  <c r="AC1125" i="19" s="1"/>
  <c r="Y102" i="147"/>
  <c r="AC487" i="19" s="1"/>
  <c r="AC1122" i="19" s="1"/>
  <c r="Y106" i="147"/>
  <c r="AC491" i="19" s="1"/>
  <c r="AC1126" i="19" s="1"/>
  <c r="Y104" i="147"/>
  <c r="AC489" i="19" s="1"/>
  <c r="AC1124" i="19" s="1"/>
  <c r="AB102" i="153"/>
  <c r="AG536" i="19" s="1"/>
  <c r="AG1171" i="19" s="1"/>
  <c r="AB104" i="153"/>
  <c r="AG538" i="19" s="1"/>
  <c r="AG1173" i="19" s="1"/>
  <c r="AB103" i="153"/>
  <c r="AG537" i="19" s="1"/>
  <c r="AG1172" i="19" s="1"/>
  <c r="AB106" i="153"/>
  <c r="AG540" i="19" s="1"/>
  <c r="AG1175" i="19" s="1"/>
  <c r="AB105" i="153"/>
  <c r="AG539" i="19" s="1"/>
  <c r="AG1174" i="19" s="1"/>
  <c r="O105" i="159"/>
  <c r="T587" i="19" s="1"/>
  <c r="T1222" i="19" s="1"/>
  <c r="O106" i="159"/>
  <c r="T588" i="19" s="1"/>
  <c r="T1223" i="19" s="1"/>
  <c r="O102" i="159"/>
  <c r="T584" i="19" s="1"/>
  <c r="T1219" i="19" s="1"/>
  <c r="O104" i="159"/>
  <c r="T586" i="19" s="1"/>
  <c r="T1221" i="19" s="1"/>
  <c r="O103" i="159"/>
  <c r="T585" i="19" s="1"/>
  <c r="T1220" i="19" s="1"/>
  <c r="U106" i="134"/>
  <c r="X394" i="19" s="1"/>
  <c r="X1029" i="19" s="1"/>
  <c r="U102" i="134"/>
  <c r="X390" i="19" s="1"/>
  <c r="X1025" i="19" s="1"/>
  <c r="U103" i="134"/>
  <c r="X391" i="19" s="1"/>
  <c r="X1026" i="19" s="1"/>
  <c r="U104" i="134"/>
  <c r="X392" i="19" s="1"/>
  <c r="X1027" i="19" s="1"/>
  <c r="U105" i="134"/>
  <c r="X393" i="19" s="1"/>
  <c r="X1028" i="19" s="1"/>
  <c r="Z101" i="134"/>
  <c r="AC389" i="19" s="1"/>
  <c r="AC1024" i="19" s="1"/>
  <c r="Z105" i="134"/>
  <c r="AC393" i="19" s="1"/>
  <c r="AC1028" i="19" s="1"/>
  <c r="Z104" i="134"/>
  <c r="AC392" i="19" s="1"/>
  <c r="AC1027" i="19" s="1"/>
  <c r="Z103" i="134"/>
  <c r="AC391" i="19" s="1"/>
  <c r="AC1026" i="19" s="1"/>
  <c r="Z102" i="134"/>
  <c r="AC390" i="19" s="1"/>
  <c r="AC1025" i="19" s="1"/>
  <c r="Z106" i="134"/>
  <c r="AC394" i="19" s="1"/>
  <c r="AC1029" i="19" s="1"/>
  <c r="P105" i="143"/>
  <c r="T458" i="19" s="1"/>
  <c r="T1093" i="19" s="1"/>
  <c r="P104" i="143"/>
  <c r="T457" i="19" s="1"/>
  <c r="T1092" i="19" s="1"/>
  <c r="P103" i="143"/>
  <c r="T456" i="19" s="1"/>
  <c r="T1091" i="19" s="1"/>
  <c r="P106" i="143"/>
  <c r="T459" i="19" s="1"/>
  <c r="T1094" i="19" s="1"/>
  <c r="P102" i="143"/>
  <c r="T455" i="19" s="1"/>
  <c r="T1090" i="19" s="1"/>
  <c r="Z102" i="145"/>
  <c r="AD471" i="19" s="1"/>
  <c r="AD1106" i="19" s="1"/>
  <c r="Z103" i="145"/>
  <c r="AD472" i="19" s="1"/>
  <c r="AD1107" i="19" s="1"/>
  <c r="Z106" i="145"/>
  <c r="AD475" i="19" s="1"/>
  <c r="AD1110" i="19" s="1"/>
  <c r="Z104" i="145"/>
  <c r="AD473" i="19" s="1"/>
  <c r="AD1108" i="19" s="1"/>
  <c r="Z105" i="145"/>
  <c r="AD474" i="19" s="1"/>
  <c r="AD1109" i="19" s="1"/>
  <c r="AG104" i="139"/>
  <c r="AJ424" i="19" s="1"/>
  <c r="AJ1059" i="19" s="1"/>
  <c r="AG106" i="139"/>
  <c r="AJ426" i="19" s="1"/>
  <c r="AJ1061" i="19" s="1"/>
  <c r="AG105" i="139"/>
  <c r="AJ425" i="19" s="1"/>
  <c r="AJ1060" i="19" s="1"/>
  <c r="AG102" i="139"/>
  <c r="AJ422" i="19" s="1"/>
  <c r="AJ1057" i="19" s="1"/>
  <c r="AG103" i="139"/>
  <c r="AJ423" i="19" s="1"/>
  <c r="AJ1058" i="19" s="1"/>
  <c r="I105" i="94"/>
  <c r="I70" i="19" s="1"/>
  <c r="I705" i="19" s="1"/>
  <c r="I103" i="94"/>
  <c r="I68" i="19" s="1"/>
  <c r="I703" i="19" s="1"/>
  <c r="I106" i="94"/>
  <c r="I71" i="19" s="1"/>
  <c r="I706" i="19" s="1"/>
  <c r="I102" i="94"/>
  <c r="I67" i="19" s="1"/>
  <c r="I702" i="19" s="1"/>
  <c r="I104" i="94"/>
  <c r="I69" i="19" s="1"/>
  <c r="I704" i="19" s="1"/>
  <c r="X105" i="122"/>
  <c r="X102" i="122"/>
  <c r="X103" i="122"/>
  <c r="X104" i="122"/>
  <c r="X106" i="122"/>
  <c r="AD106" i="128"/>
  <c r="AG346" i="19" s="1"/>
  <c r="AG981" i="19" s="1"/>
  <c r="AD105" i="128"/>
  <c r="AG345" i="19" s="1"/>
  <c r="AG980" i="19" s="1"/>
  <c r="AD103" i="128"/>
  <c r="AG343" i="19" s="1"/>
  <c r="AG978" i="19" s="1"/>
  <c r="AD104" i="128"/>
  <c r="AG344" i="19" s="1"/>
  <c r="AG979" i="19" s="1"/>
  <c r="AD102" i="128"/>
  <c r="AG342" i="19" s="1"/>
  <c r="AG977" i="19" s="1"/>
  <c r="AB101" i="111"/>
  <c r="AC179" i="19" s="1"/>
  <c r="AC814" i="19" s="1"/>
  <c r="AB102" i="111"/>
  <c r="AC180" i="19" s="1"/>
  <c r="AC815" i="19" s="1"/>
  <c r="AB106" i="111"/>
  <c r="AC184" i="19" s="1"/>
  <c r="AC819" i="19" s="1"/>
  <c r="AB104" i="111"/>
  <c r="AC182" i="19" s="1"/>
  <c r="AC817" i="19" s="1"/>
  <c r="AB103" i="111"/>
  <c r="AC181" i="19" s="1"/>
  <c r="AC816" i="19" s="1"/>
  <c r="AB105" i="111"/>
  <c r="AC183" i="19" s="1"/>
  <c r="AC818" i="19" s="1"/>
  <c r="E84" i="127"/>
  <c r="F84" i="127" s="1"/>
  <c r="G84" i="127" s="1"/>
  <c r="H84" i="127" s="1"/>
  <c r="I84" i="127" s="1"/>
  <c r="J84" i="127" s="1"/>
  <c r="K84" i="127" s="1"/>
  <c r="L84" i="127" s="1"/>
  <c r="M84" i="127" s="1"/>
  <c r="N84" i="127" s="1"/>
  <c r="O84" i="127" s="1"/>
  <c r="P84" i="127" s="1"/>
  <c r="Q84" i="127" s="1"/>
  <c r="R84" i="127" s="1"/>
  <c r="S84" i="127" s="1"/>
  <c r="T84" i="127" s="1"/>
  <c r="U84" i="127" s="1"/>
  <c r="V84" i="127" s="1"/>
  <c r="W84" i="127" s="1"/>
  <c r="X84" i="127" s="1"/>
  <c r="Y84" i="127" s="1"/>
  <c r="Z84" i="127" s="1"/>
  <c r="AA84" i="127" s="1"/>
  <c r="AB84" i="127" s="1"/>
  <c r="AC84" i="127" s="1"/>
  <c r="AD84" i="127" s="1"/>
  <c r="AE84" i="127" s="1"/>
  <c r="AF84" i="127" s="1"/>
  <c r="AG84" i="127" s="1"/>
  <c r="AH84" i="127" s="1"/>
  <c r="E101" i="127"/>
  <c r="H333" i="19" s="1"/>
  <c r="H968" i="19" s="1"/>
  <c r="Z103" i="102"/>
  <c r="Z132" i="19" s="1"/>
  <c r="Z767" i="19" s="1"/>
  <c r="Z106" i="102"/>
  <c r="Z135" i="19" s="1"/>
  <c r="Z770" i="19" s="1"/>
  <c r="Z104" i="102"/>
  <c r="Z133" i="19" s="1"/>
  <c r="Z768" i="19" s="1"/>
  <c r="Z102" i="102"/>
  <c r="Z131" i="19" s="1"/>
  <c r="Z766" i="19" s="1"/>
  <c r="Z105" i="102"/>
  <c r="Z134" i="19" s="1"/>
  <c r="Z769" i="19" s="1"/>
  <c r="Y105" i="92"/>
  <c r="Y54" i="19" s="1"/>
  <c r="Y689" i="19" s="1"/>
  <c r="Y102" i="92"/>
  <c r="Y51" i="19" s="1"/>
  <c r="Y686" i="19" s="1"/>
  <c r="Y106" i="92"/>
  <c r="Y55" i="19" s="1"/>
  <c r="Y690" i="19" s="1"/>
  <c r="Y104" i="92"/>
  <c r="Y53" i="19" s="1"/>
  <c r="Y688" i="19" s="1"/>
  <c r="Y103" i="92"/>
  <c r="Y52" i="19" s="1"/>
  <c r="Y687" i="19" s="1"/>
  <c r="U104" i="94"/>
  <c r="U69" i="19" s="1"/>
  <c r="U704" i="19" s="1"/>
  <c r="U105" i="94"/>
  <c r="U70" i="19" s="1"/>
  <c r="U705" i="19" s="1"/>
  <c r="U102" i="94"/>
  <c r="U67" i="19" s="1"/>
  <c r="U702" i="19" s="1"/>
  <c r="U103" i="94"/>
  <c r="U68" i="19" s="1"/>
  <c r="U703" i="19" s="1"/>
  <c r="U106" i="94"/>
  <c r="U71" i="19" s="1"/>
  <c r="U706" i="19" s="1"/>
  <c r="W106" i="134"/>
  <c r="Z394" i="19" s="1"/>
  <c r="Z1029" i="19" s="1"/>
  <c r="W103" i="134"/>
  <c r="Z391" i="19" s="1"/>
  <c r="Z1026" i="19" s="1"/>
  <c r="W104" i="134"/>
  <c r="Z392" i="19" s="1"/>
  <c r="Z1027" i="19" s="1"/>
  <c r="W105" i="134"/>
  <c r="Z393" i="19" s="1"/>
  <c r="Z1028" i="19" s="1"/>
  <c r="W102" i="134"/>
  <c r="Z390" i="19" s="1"/>
  <c r="Z1025" i="19" s="1"/>
  <c r="X105" i="139"/>
  <c r="AA425" i="19" s="1"/>
  <c r="AA1060" i="19" s="1"/>
  <c r="X104" i="139"/>
  <c r="AA424" i="19" s="1"/>
  <c r="AA1059" i="19" s="1"/>
  <c r="X102" i="139"/>
  <c r="AA422" i="19" s="1"/>
  <c r="AA1057" i="19" s="1"/>
  <c r="X106" i="139"/>
  <c r="AA426" i="19" s="1"/>
  <c r="AA1061" i="19" s="1"/>
  <c r="X103" i="139"/>
  <c r="AA423" i="19" s="1"/>
  <c r="AA1058" i="19" s="1"/>
  <c r="AA101" i="111"/>
  <c r="AB179" i="19" s="1"/>
  <c r="AB814" i="19" s="1"/>
  <c r="AA106" i="111"/>
  <c r="AB184" i="19" s="1"/>
  <c r="AB819" i="19" s="1"/>
  <c r="AA105" i="111"/>
  <c r="AB183" i="19" s="1"/>
  <c r="AB818" i="19" s="1"/>
  <c r="AA103" i="111"/>
  <c r="AB181" i="19" s="1"/>
  <c r="AB816" i="19" s="1"/>
  <c r="AA102" i="111"/>
  <c r="AB180" i="19" s="1"/>
  <c r="AB815" i="19" s="1"/>
  <c r="AA104" i="111"/>
  <c r="AB182" i="19" s="1"/>
  <c r="AB817" i="19" s="1"/>
  <c r="AF102" i="122"/>
  <c r="AF104" i="122"/>
  <c r="AF103" i="122"/>
  <c r="AF105" i="122"/>
  <c r="AF106" i="122"/>
  <c r="W106" i="109"/>
  <c r="X232" i="19" s="1"/>
  <c r="X867" i="19" s="1"/>
  <c r="W105" i="109"/>
  <c r="X231" i="19" s="1"/>
  <c r="X866" i="19" s="1"/>
  <c r="W102" i="109"/>
  <c r="X228" i="19" s="1"/>
  <c r="X863" i="19" s="1"/>
  <c r="W104" i="109"/>
  <c r="X230" i="19" s="1"/>
  <c r="X865" i="19" s="1"/>
  <c r="W103" i="109"/>
  <c r="X229" i="19" s="1"/>
  <c r="X864" i="19" s="1"/>
  <c r="P101" i="132"/>
  <c r="S373" i="19" s="1"/>
  <c r="S1008" i="19" s="1"/>
  <c r="P102" i="132"/>
  <c r="S374" i="19" s="1"/>
  <c r="S1009" i="19" s="1"/>
  <c r="P106" i="132"/>
  <c r="S378" i="19" s="1"/>
  <c r="S1013" i="19" s="1"/>
  <c r="P103" i="132"/>
  <c r="S375" i="19" s="1"/>
  <c r="S1010" i="19" s="1"/>
  <c r="P105" i="132"/>
  <c r="S377" i="19" s="1"/>
  <c r="S1012" i="19" s="1"/>
  <c r="P104" i="132"/>
  <c r="S376" i="19" s="1"/>
  <c r="S1011" i="19" s="1"/>
  <c r="AG102" i="110"/>
  <c r="AH148" i="19" s="1"/>
  <c r="AH783" i="19" s="1"/>
  <c r="AG103" i="110"/>
  <c r="AH149" i="19" s="1"/>
  <c r="AH784" i="19" s="1"/>
  <c r="AG104" i="110"/>
  <c r="AH150" i="19" s="1"/>
  <c r="AH785" i="19" s="1"/>
  <c r="AG106" i="110"/>
  <c r="AH152" i="19" s="1"/>
  <c r="AH787" i="19" s="1"/>
  <c r="AG105" i="110"/>
  <c r="AH151" i="19" s="1"/>
  <c r="AH786" i="19" s="1"/>
  <c r="Y101" i="109"/>
  <c r="Z227" i="19" s="1"/>
  <c r="Z862" i="19" s="1"/>
  <c r="Y105" i="109"/>
  <c r="Z231" i="19" s="1"/>
  <c r="Z866" i="19" s="1"/>
  <c r="Y106" i="109"/>
  <c r="Z232" i="19" s="1"/>
  <c r="Z867" i="19" s="1"/>
  <c r="Y104" i="109"/>
  <c r="Z230" i="19" s="1"/>
  <c r="Z865" i="19" s="1"/>
  <c r="Y102" i="109"/>
  <c r="Z228" i="19" s="1"/>
  <c r="Z863" i="19" s="1"/>
  <c r="Y103" i="109"/>
  <c r="Z229" i="19" s="1"/>
  <c r="Z864" i="19" s="1"/>
  <c r="AC104" i="107"/>
  <c r="AD214" i="19" s="1"/>
  <c r="AD849" i="19" s="1"/>
  <c r="AC105" i="107"/>
  <c r="AD215" i="19" s="1"/>
  <c r="AD850" i="19" s="1"/>
  <c r="AC102" i="107"/>
  <c r="AD212" i="19" s="1"/>
  <c r="AD847" i="19" s="1"/>
  <c r="AC103" i="107"/>
  <c r="AD213" i="19" s="1"/>
  <c r="AD848" i="19" s="1"/>
  <c r="AC106" i="107"/>
  <c r="AD216" i="19" s="1"/>
  <c r="AD851" i="19" s="1"/>
  <c r="AC106" i="163"/>
  <c r="AH620" i="19" s="1"/>
  <c r="AH1255" i="19" s="1"/>
  <c r="AC103" i="163"/>
  <c r="AH617" i="19" s="1"/>
  <c r="AH1252" i="19" s="1"/>
  <c r="AC104" i="163"/>
  <c r="AH618" i="19" s="1"/>
  <c r="AH1253" i="19" s="1"/>
  <c r="AC102" i="163"/>
  <c r="AH616" i="19" s="1"/>
  <c r="AH1251" i="19" s="1"/>
  <c r="AC105" i="163"/>
  <c r="AH619" i="19" s="1"/>
  <c r="AH1254" i="19" s="1"/>
  <c r="Y101" i="163"/>
  <c r="AD615" i="19" s="1"/>
  <c r="AD1250" i="19" s="1"/>
  <c r="Y104" i="163"/>
  <c r="AD618" i="19" s="1"/>
  <c r="AD1253" i="19" s="1"/>
  <c r="Y102" i="163"/>
  <c r="AD616" i="19" s="1"/>
  <c r="AD1251" i="19" s="1"/>
  <c r="Y106" i="163"/>
  <c r="AD620" i="19" s="1"/>
  <c r="AD1255" i="19" s="1"/>
  <c r="Y103" i="163"/>
  <c r="AD617" i="19" s="1"/>
  <c r="AD1252" i="19" s="1"/>
  <c r="Y105" i="163"/>
  <c r="AD619" i="19" s="1"/>
  <c r="AD1254" i="19" s="1"/>
  <c r="T101" i="157"/>
  <c r="Y567" i="19" s="1"/>
  <c r="Y1202" i="19" s="1"/>
  <c r="T103" i="157"/>
  <c r="Y569" i="19" s="1"/>
  <c r="Y1204" i="19" s="1"/>
  <c r="T102" i="157"/>
  <c r="Y568" i="19" s="1"/>
  <c r="Y1203" i="19" s="1"/>
  <c r="T106" i="157"/>
  <c r="Y572" i="19" s="1"/>
  <c r="Y1207" i="19" s="1"/>
  <c r="T105" i="157"/>
  <c r="Y571" i="19" s="1"/>
  <c r="Y1206" i="19" s="1"/>
  <c r="T104" i="157"/>
  <c r="Y570" i="19" s="1"/>
  <c r="Y1205" i="19" s="1"/>
  <c r="R105" i="112"/>
  <c r="S167" i="19" s="1"/>
  <c r="S802" i="19" s="1"/>
  <c r="R103" i="112"/>
  <c r="S165" i="19" s="1"/>
  <c r="S800" i="19" s="1"/>
  <c r="R102" i="112"/>
  <c r="S164" i="19" s="1"/>
  <c r="S799" i="19" s="1"/>
  <c r="R104" i="112"/>
  <c r="S166" i="19" s="1"/>
  <c r="S801" i="19" s="1"/>
  <c r="R106" i="112"/>
  <c r="S168" i="19" s="1"/>
  <c r="S803" i="19" s="1"/>
  <c r="T104" i="124"/>
  <c r="V311" i="19" s="1"/>
  <c r="V946" i="19" s="1"/>
  <c r="T105" i="124"/>
  <c r="V312" i="19" s="1"/>
  <c r="V947" i="19" s="1"/>
  <c r="T103" i="124"/>
  <c r="V310" i="19" s="1"/>
  <c r="V945" i="19" s="1"/>
  <c r="T106" i="124"/>
  <c r="V313" i="19" s="1"/>
  <c r="V948" i="19" s="1"/>
  <c r="T102" i="124"/>
  <c r="V309" i="19" s="1"/>
  <c r="V944" i="19" s="1"/>
  <c r="S102" i="132"/>
  <c r="V374" i="19" s="1"/>
  <c r="V1009" i="19" s="1"/>
  <c r="S106" i="132"/>
  <c r="V378" i="19" s="1"/>
  <c r="V1013" i="19" s="1"/>
  <c r="S105" i="132"/>
  <c r="V377" i="19" s="1"/>
  <c r="V1012" i="19" s="1"/>
  <c r="S104" i="132"/>
  <c r="V376" i="19" s="1"/>
  <c r="V1011" i="19" s="1"/>
  <c r="S103" i="132"/>
  <c r="V375" i="19" s="1"/>
  <c r="V1010" i="19" s="1"/>
  <c r="P101" i="161"/>
  <c r="U599" i="19" s="1"/>
  <c r="U1234" i="19" s="1"/>
  <c r="P105" i="161"/>
  <c r="U603" i="19" s="1"/>
  <c r="U1238" i="19" s="1"/>
  <c r="P102" i="161"/>
  <c r="U600" i="19" s="1"/>
  <c r="U1235" i="19" s="1"/>
  <c r="P103" i="161"/>
  <c r="U601" i="19" s="1"/>
  <c r="U1236" i="19" s="1"/>
  <c r="P106" i="161"/>
  <c r="U604" i="19" s="1"/>
  <c r="U1239" i="19" s="1"/>
  <c r="P104" i="161"/>
  <c r="U602" i="19" s="1"/>
  <c r="U1237" i="19" s="1"/>
  <c r="G104" i="96"/>
  <c r="G85" i="19" s="1"/>
  <c r="G720" i="19" s="1"/>
  <c r="G102" i="96"/>
  <c r="G83" i="19" s="1"/>
  <c r="G718" i="19" s="1"/>
  <c r="G106" i="96"/>
  <c r="G87" i="19" s="1"/>
  <c r="G722" i="19" s="1"/>
  <c r="G103" i="96"/>
  <c r="G84" i="19" s="1"/>
  <c r="G719" i="19" s="1"/>
  <c r="G105" i="96"/>
  <c r="G86" i="19" s="1"/>
  <c r="G721" i="19" s="1"/>
  <c r="G101" i="97"/>
  <c r="G90" i="19" s="1"/>
  <c r="G725" i="19" s="1"/>
  <c r="AH106" i="159"/>
  <c r="AM588" i="19" s="1"/>
  <c r="AM1223" i="19" s="1"/>
  <c r="AH102" i="159"/>
  <c r="AM584" i="19" s="1"/>
  <c r="AM1219" i="19" s="1"/>
  <c r="AH105" i="159"/>
  <c r="AM587" i="19" s="1"/>
  <c r="AM1222" i="19" s="1"/>
  <c r="AH104" i="159"/>
  <c r="AM586" i="19" s="1"/>
  <c r="AM1221" i="19" s="1"/>
  <c r="AH103" i="159"/>
  <c r="AM585" i="19" s="1"/>
  <c r="AM1220" i="19" s="1"/>
  <c r="V103" i="151"/>
  <c r="Z520" i="19" s="1"/>
  <c r="Z1155" i="19" s="1"/>
  <c r="V106" i="151"/>
  <c r="Z523" i="19" s="1"/>
  <c r="Z1158" i="19" s="1"/>
  <c r="V105" i="151"/>
  <c r="Z522" i="19" s="1"/>
  <c r="Z1157" i="19" s="1"/>
  <c r="V102" i="151"/>
  <c r="Z519" i="19" s="1"/>
  <c r="Z1154" i="19" s="1"/>
  <c r="V104" i="151"/>
  <c r="Z521" i="19" s="1"/>
  <c r="Z1156" i="19" s="1"/>
  <c r="F101" i="138"/>
  <c r="I413" i="19" s="1"/>
  <c r="I1048" i="19" s="1"/>
  <c r="AE103" i="147"/>
  <c r="AI488" i="19" s="1"/>
  <c r="AI1123" i="19" s="1"/>
  <c r="AE105" i="147"/>
  <c r="AI490" i="19" s="1"/>
  <c r="AI1125" i="19" s="1"/>
  <c r="AE104" i="147"/>
  <c r="AI489" i="19" s="1"/>
  <c r="AI1124" i="19" s="1"/>
  <c r="AE102" i="147"/>
  <c r="AI487" i="19" s="1"/>
  <c r="AI1122" i="19" s="1"/>
  <c r="AE106" i="147"/>
  <c r="AI491" i="19" s="1"/>
  <c r="AI1126" i="19" s="1"/>
  <c r="V103" i="163"/>
  <c r="AA617" i="19" s="1"/>
  <c r="AA1252" i="19" s="1"/>
  <c r="V102" i="163"/>
  <c r="AA616" i="19" s="1"/>
  <c r="AA1251" i="19" s="1"/>
  <c r="V106" i="163"/>
  <c r="AA620" i="19" s="1"/>
  <c r="AA1255" i="19" s="1"/>
  <c r="V105" i="163"/>
  <c r="AA619" i="19" s="1"/>
  <c r="AA1254" i="19" s="1"/>
  <c r="V104" i="163"/>
  <c r="AA618" i="19" s="1"/>
  <c r="AA1253" i="19" s="1"/>
  <c r="AD103" i="124"/>
  <c r="AF310" i="19" s="1"/>
  <c r="AF945" i="19" s="1"/>
  <c r="AD102" i="124"/>
  <c r="AF309" i="19" s="1"/>
  <c r="AF944" i="19" s="1"/>
  <c r="AD104" i="124"/>
  <c r="AF311" i="19" s="1"/>
  <c r="AF946" i="19" s="1"/>
  <c r="AD106" i="124"/>
  <c r="AF313" i="19" s="1"/>
  <c r="AF948" i="19" s="1"/>
  <c r="AD105" i="124"/>
  <c r="AF312" i="19" s="1"/>
  <c r="AF947" i="19" s="1"/>
  <c r="AF68" i="121"/>
  <c r="AF70" i="121" s="1"/>
  <c r="AF72" i="121" s="1"/>
  <c r="AF83" i="121" s="1"/>
  <c r="R106" i="149"/>
  <c r="V507" i="19" s="1"/>
  <c r="V1142" i="19" s="1"/>
  <c r="R103" i="149"/>
  <c r="V504" i="19" s="1"/>
  <c r="V1139" i="19" s="1"/>
  <c r="R104" i="149"/>
  <c r="V505" i="19" s="1"/>
  <c r="V1140" i="19" s="1"/>
  <c r="R102" i="149"/>
  <c r="V503" i="19" s="1"/>
  <c r="V1138" i="19" s="1"/>
  <c r="R105" i="149"/>
  <c r="V506" i="19" s="1"/>
  <c r="V1141" i="19" s="1"/>
  <c r="AA101" i="92"/>
  <c r="AA102" i="92"/>
  <c r="AA51" i="19" s="1"/>
  <c r="AA686" i="19" s="1"/>
  <c r="AA103" i="92"/>
  <c r="AA52" i="19" s="1"/>
  <c r="AA687" i="19" s="1"/>
  <c r="AA106" i="92"/>
  <c r="AA55" i="19" s="1"/>
  <c r="AA690" i="19" s="1"/>
  <c r="AA105" i="92"/>
  <c r="AA54" i="19" s="1"/>
  <c r="AA689" i="19" s="1"/>
  <c r="AA104" i="92"/>
  <c r="AA53" i="19" s="1"/>
  <c r="AA688" i="19" s="1"/>
  <c r="AE102" i="134"/>
  <c r="AH390" i="19" s="1"/>
  <c r="AH1025" i="19" s="1"/>
  <c r="AE105" i="134"/>
  <c r="AH393" i="19" s="1"/>
  <c r="AH1028" i="19" s="1"/>
  <c r="AE104" i="134"/>
  <c r="AH392" i="19" s="1"/>
  <c r="AH1027" i="19" s="1"/>
  <c r="AE106" i="134"/>
  <c r="AH394" i="19" s="1"/>
  <c r="AH1029" i="19" s="1"/>
  <c r="AE103" i="134"/>
  <c r="AH391" i="19" s="1"/>
  <c r="AH1026" i="19" s="1"/>
  <c r="R101" i="157"/>
  <c r="W567" i="19" s="1"/>
  <c r="W1202" i="19" s="1"/>
  <c r="R103" i="157"/>
  <c r="W569" i="19" s="1"/>
  <c r="W1204" i="19" s="1"/>
  <c r="R102" i="157"/>
  <c r="W568" i="19" s="1"/>
  <c r="W1203" i="19" s="1"/>
  <c r="R106" i="157"/>
  <c r="W572" i="19" s="1"/>
  <c r="W1207" i="19" s="1"/>
  <c r="R105" i="157"/>
  <c r="W571" i="19" s="1"/>
  <c r="W1206" i="19" s="1"/>
  <c r="R104" i="157"/>
  <c r="W570" i="19" s="1"/>
  <c r="W1205" i="19" s="1"/>
  <c r="Q101" i="141"/>
  <c r="U438" i="19" s="1"/>
  <c r="U1073" i="19" s="1"/>
  <c r="Q104" i="141"/>
  <c r="U441" i="19" s="1"/>
  <c r="U1076" i="19" s="1"/>
  <c r="Q106" i="141"/>
  <c r="U443" i="19" s="1"/>
  <c r="U1078" i="19" s="1"/>
  <c r="Q105" i="141"/>
  <c r="U442" i="19" s="1"/>
  <c r="U1077" i="19" s="1"/>
  <c r="Q103" i="141"/>
  <c r="U440" i="19" s="1"/>
  <c r="U1075" i="19" s="1"/>
  <c r="Q102" i="141"/>
  <c r="U439" i="19" s="1"/>
  <c r="U1074" i="19" s="1"/>
  <c r="U106" i="130"/>
  <c r="X362" i="19" s="1"/>
  <c r="X997" i="19" s="1"/>
  <c r="U102" i="130"/>
  <c r="X358" i="19" s="1"/>
  <c r="X993" i="19" s="1"/>
  <c r="U105" i="130"/>
  <c r="X361" i="19" s="1"/>
  <c r="X996" i="19" s="1"/>
  <c r="U103" i="130"/>
  <c r="X359" i="19" s="1"/>
  <c r="X994" i="19" s="1"/>
  <c r="U104" i="130"/>
  <c r="X360" i="19" s="1"/>
  <c r="X995" i="19" s="1"/>
  <c r="Z106" i="153"/>
  <c r="AE540" i="19" s="1"/>
  <c r="AE1175" i="19" s="1"/>
  <c r="Z105" i="153"/>
  <c r="AE539" i="19" s="1"/>
  <c r="AE1174" i="19" s="1"/>
  <c r="Z104" i="153"/>
  <c r="AE538" i="19" s="1"/>
  <c r="AE1173" i="19" s="1"/>
  <c r="Z103" i="153"/>
  <c r="AE537" i="19" s="1"/>
  <c r="AE1172" i="19" s="1"/>
  <c r="Z102" i="153"/>
  <c r="AE536" i="19" s="1"/>
  <c r="AE1171" i="19" s="1"/>
  <c r="AE103" i="132"/>
  <c r="AH375" i="19" s="1"/>
  <c r="AH1010" i="19" s="1"/>
  <c r="AE106" i="132"/>
  <c r="AH378" i="19" s="1"/>
  <c r="AH1013" i="19" s="1"/>
  <c r="AE105" i="132"/>
  <c r="AH377" i="19" s="1"/>
  <c r="AH1012" i="19" s="1"/>
  <c r="AE102" i="132"/>
  <c r="AH374" i="19" s="1"/>
  <c r="AH1009" i="19" s="1"/>
  <c r="AE104" i="132"/>
  <c r="AH376" i="19" s="1"/>
  <c r="AH1011" i="19" s="1"/>
  <c r="AC104" i="120"/>
  <c r="AC103" i="120"/>
  <c r="AC102" i="120"/>
  <c r="AC105" i="120"/>
  <c r="AC106" i="120"/>
  <c r="Z103" i="96"/>
  <c r="Z84" i="19" s="1"/>
  <c r="Z719" i="19" s="1"/>
  <c r="Z104" i="96"/>
  <c r="Z85" i="19" s="1"/>
  <c r="Z720" i="19" s="1"/>
  <c r="Z106" i="96"/>
  <c r="Z87" i="19" s="1"/>
  <c r="Z722" i="19" s="1"/>
  <c r="Z102" i="96"/>
  <c r="Z83" i="19" s="1"/>
  <c r="Z718" i="19" s="1"/>
  <c r="Z105" i="96"/>
  <c r="Z86" i="19" s="1"/>
  <c r="Z721" i="19" s="1"/>
  <c r="AH102" i="143"/>
  <c r="AL455" i="19" s="1"/>
  <c r="AL1090" i="19" s="1"/>
  <c r="AH106" i="143"/>
  <c r="AL459" i="19" s="1"/>
  <c r="AL1094" i="19" s="1"/>
  <c r="AH104" i="143"/>
  <c r="AL457" i="19" s="1"/>
  <c r="AL1092" i="19" s="1"/>
  <c r="AH105" i="143"/>
  <c r="AL458" i="19" s="1"/>
  <c r="AL1093" i="19" s="1"/>
  <c r="AH103" i="143"/>
  <c r="AL456" i="19" s="1"/>
  <c r="AL1091" i="19" s="1"/>
  <c r="O101" i="120"/>
  <c r="O102" i="120"/>
  <c r="O103" i="120"/>
  <c r="O106" i="120"/>
  <c r="O104" i="120"/>
  <c r="O105" i="120"/>
  <c r="X105" i="116"/>
  <c r="X106" i="116"/>
  <c r="X102" i="116"/>
  <c r="X104" i="116"/>
  <c r="X103" i="116"/>
  <c r="R102" i="134"/>
  <c r="U390" i="19" s="1"/>
  <c r="U1025" i="19" s="1"/>
  <c r="R103" i="134"/>
  <c r="U391" i="19" s="1"/>
  <c r="U1026" i="19" s="1"/>
  <c r="R105" i="134"/>
  <c r="U393" i="19" s="1"/>
  <c r="U1028" i="19" s="1"/>
  <c r="R106" i="134"/>
  <c r="U394" i="19" s="1"/>
  <c r="U1029" i="19" s="1"/>
  <c r="R104" i="134"/>
  <c r="U392" i="19" s="1"/>
  <c r="U1027" i="19" s="1"/>
  <c r="R105" i="100"/>
  <c r="R118" i="19" s="1"/>
  <c r="R753" i="19" s="1"/>
  <c r="R103" i="100"/>
  <c r="R116" i="19" s="1"/>
  <c r="R751" i="19" s="1"/>
  <c r="R106" i="100"/>
  <c r="R119" i="19" s="1"/>
  <c r="R754" i="19" s="1"/>
  <c r="R102" i="100"/>
  <c r="R115" i="19" s="1"/>
  <c r="R750" i="19" s="1"/>
  <c r="R104" i="100"/>
  <c r="R117" i="19" s="1"/>
  <c r="R752" i="19" s="1"/>
  <c r="AB104" i="143"/>
  <c r="AF457" i="19" s="1"/>
  <c r="AF1092" i="19" s="1"/>
  <c r="AB106" i="143"/>
  <c r="AF459" i="19" s="1"/>
  <c r="AF1094" i="19" s="1"/>
  <c r="AB102" i="143"/>
  <c r="AF455" i="19" s="1"/>
  <c r="AF1090" i="19" s="1"/>
  <c r="AB105" i="143"/>
  <c r="AF458" i="19" s="1"/>
  <c r="AF1093" i="19" s="1"/>
  <c r="AB103" i="143"/>
  <c r="AF456" i="19" s="1"/>
  <c r="AF1091" i="19" s="1"/>
  <c r="AB101" i="149"/>
  <c r="AF502" i="19" s="1"/>
  <c r="AF1137" i="19" s="1"/>
  <c r="AB105" i="149"/>
  <c r="AF506" i="19" s="1"/>
  <c r="AF1141" i="19" s="1"/>
  <c r="AB106" i="149"/>
  <c r="AF507" i="19" s="1"/>
  <c r="AF1142" i="19" s="1"/>
  <c r="AB103" i="149"/>
  <c r="AF504" i="19" s="1"/>
  <c r="AF1139" i="19" s="1"/>
  <c r="AB104" i="149"/>
  <c r="AF505" i="19" s="1"/>
  <c r="AF1140" i="19" s="1"/>
  <c r="AB102" i="149"/>
  <c r="AF503" i="19" s="1"/>
  <c r="AF1138" i="19" s="1"/>
  <c r="AB105" i="118"/>
  <c r="AB103" i="118"/>
  <c r="AB102" i="118"/>
  <c r="AB106" i="118"/>
  <c r="AB104" i="118"/>
  <c r="E103" i="109"/>
  <c r="F229" i="19" s="1"/>
  <c r="F864" i="19" s="1"/>
  <c r="E105" i="109"/>
  <c r="F231" i="19" s="1"/>
  <c r="F866" i="19" s="1"/>
  <c r="E102" i="109"/>
  <c r="F228" i="19" s="1"/>
  <c r="F863" i="19" s="1"/>
  <c r="E84" i="109"/>
  <c r="F84" i="109" s="1"/>
  <c r="G84" i="109" s="1"/>
  <c r="H84" i="109" s="1"/>
  <c r="I84" i="109" s="1"/>
  <c r="J84" i="109" s="1"/>
  <c r="K84" i="109" s="1"/>
  <c r="L84" i="109" s="1"/>
  <c r="M84" i="109" s="1"/>
  <c r="N84" i="109" s="1"/>
  <c r="O84" i="109" s="1"/>
  <c r="P84" i="109" s="1"/>
  <c r="Q84" i="109" s="1"/>
  <c r="R84" i="109" s="1"/>
  <c r="S84" i="109" s="1"/>
  <c r="T84" i="109" s="1"/>
  <c r="U84" i="109" s="1"/>
  <c r="V84" i="109" s="1"/>
  <c r="W84" i="109" s="1"/>
  <c r="X84" i="109" s="1"/>
  <c r="Y84" i="109" s="1"/>
  <c r="Z84" i="109" s="1"/>
  <c r="AA84" i="109" s="1"/>
  <c r="AB84" i="109" s="1"/>
  <c r="AC84" i="109" s="1"/>
  <c r="AD84" i="109" s="1"/>
  <c r="AE84" i="109" s="1"/>
  <c r="AF84" i="109" s="1"/>
  <c r="AG84" i="109" s="1"/>
  <c r="AH84" i="109" s="1"/>
  <c r="E106" i="109"/>
  <c r="F232" i="19" s="1"/>
  <c r="F867" i="19" s="1"/>
  <c r="E104" i="109"/>
  <c r="F230" i="19" s="1"/>
  <c r="F865" i="19" s="1"/>
  <c r="J34" i="109"/>
  <c r="J36" i="109"/>
  <c r="AG102" i="124"/>
  <c r="AI309" i="19" s="1"/>
  <c r="AI944" i="19" s="1"/>
  <c r="AG106" i="124"/>
  <c r="AI313" i="19" s="1"/>
  <c r="AI948" i="19" s="1"/>
  <c r="AG104" i="124"/>
  <c r="AI311" i="19" s="1"/>
  <c r="AI946" i="19" s="1"/>
  <c r="AG103" i="124"/>
  <c r="AI310" i="19" s="1"/>
  <c r="AI945" i="19" s="1"/>
  <c r="AG105" i="124"/>
  <c r="AI312" i="19" s="1"/>
  <c r="AI947" i="19" s="1"/>
  <c r="W104" i="126"/>
  <c r="Y327" i="19" s="1"/>
  <c r="Y962" i="19" s="1"/>
  <c r="W105" i="126"/>
  <c r="Y328" i="19" s="1"/>
  <c r="Y963" i="19" s="1"/>
  <c r="W106" i="126"/>
  <c r="Y329" i="19" s="1"/>
  <c r="Y964" i="19" s="1"/>
  <c r="W103" i="126"/>
  <c r="Y326" i="19" s="1"/>
  <c r="Y961" i="19" s="1"/>
  <c r="W102" i="126"/>
  <c r="Y325" i="19" s="1"/>
  <c r="Y960" i="19" s="1"/>
  <c r="H106" i="111"/>
  <c r="I184" i="19" s="1"/>
  <c r="I819" i="19" s="1"/>
  <c r="H102" i="111"/>
  <c r="I180" i="19" s="1"/>
  <c r="I815" i="19" s="1"/>
  <c r="H105" i="111"/>
  <c r="I183" i="19" s="1"/>
  <c r="I818" i="19" s="1"/>
  <c r="H104" i="111"/>
  <c r="I182" i="19" s="1"/>
  <c r="I817" i="19" s="1"/>
  <c r="H103" i="111"/>
  <c r="I181" i="19" s="1"/>
  <c r="I816" i="19" s="1"/>
  <c r="P106" i="163"/>
  <c r="U620" i="19" s="1"/>
  <c r="U1255" i="19" s="1"/>
  <c r="P105" i="163"/>
  <c r="U619" i="19" s="1"/>
  <c r="U1254" i="19" s="1"/>
  <c r="P104" i="163"/>
  <c r="U618" i="19" s="1"/>
  <c r="U1253" i="19" s="1"/>
  <c r="P103" i="163"/>
  <c r="U617" i="19" s="1"/>
  <c r="U1252" i="19" s="1"/>
  <c r="P102" i="163"/>
  <c r="U616" i="19" s="1"/>
  <c r="U1251" i="19" s="1"/>
  <c r="AH101" i="118"/>
  <c r="AH105" i="118"/>
  <c r="AH104" i="118"/>
  <c r="AH106" i="118"/>
  <c r="AH103" i="118"/>
  <c r="AH102" i="118"/>
  <c r="R103" i="163"/>
  <c r="W617" i="19" s="1"/>
  <c r="W1252" i="19" s="1"/>
  <c r="R104" i="163"/>
  <c r="W618" i="19" s="1"/>
  <c r="W1253" i="19" s="1"/>
  <c r="R105" i="163"/>
  <c r="W619" i="19" s="1"/>
  <c r="W1254" i="19" s="1"/>
  <c r="R106" i="163"/>
  <c r="W620" i="19" s="1"/>
  <c r="W1255" i="19" s="1"/>
  <c r="R102" i="163"/>
  <c r="W616" i="19" s="1"/>
  <c r="W1251" i="19" s="1"/>
  <c r="H106" i="113"/>
  <c r="I200" i="19" s="1"/>
  <c r="I835" i="19" s="1"/>
  <c r="H102" i="113"/>
  <c r="I196" i="19" s="1"/>
  <c r="I831" i="19" s="1"/>
  <c r="H104" i="113"/>
  <c r="I198" i="19" s="1"/>
  <c r="I833" i="19" s="1"/>
  <c r="H103" i="113"/>
  <c r="I197" i="19" s="1"/>
  <c r="I832" i="19" s="1"/>
  <c r="H105" i="113"/>
  <c r="I199" i="19" s="1"/>
  <c r="I834" i="19" s="1"/>
  <c r="E102" i="102"/>
  <c r="E131" i="19" s="1"/>
  <c r="E766" i="19" s="1"/>
  <c r="E105" i="102"/>
  <c r="E134" i="19" s="1"/>
  <c r="E769" i="19" s="1"/>
  <c r="E84" i="102"/>
  <c r="F84" i="102" s="1"/>
  <c r="G84" i="102" s="1"/>
  <c r="H84" i="102" s="1"/>
  <c r="I84" i="102" s="1"/>
  <c r="J84" i="102" s="1"/>
  <c r="K84" i="102" s="1"/>
  <c r="L84" i="102" s="1"/>
  <c r="M84" i="102" s="1"/>
  <c r="N84" i="102" s="1"/>
  <c r="O84" i="102" s="1"/>
  <c r="P84" i="102" s="1"/>
  <c r="Q84" i="102" s="1"/>
  <c r="R84" i="102" s="1"/>
  <c r="S84" i="102" s="1"/>
  <c r="T84" i="102" s="1"/>
  <c r="U84" i="102" s="1"/>
  <c r="V84" i="102" s="1"/>
  <c r="W84" i="102" s="1"/>
  <c r="X84" i="102" s="1"/>
  <c r="Y84" i="102" s="1"/>
  <c r="Z84" i="102" s="1"/>
  <c r="AA84" i="102" s="1"/>
  <c r="AB84" i="102" s="1"/>
  <c r="AC84" i="102" s="1"/>
  <c r="AD84" i="102" s="1"/>
  <c r="AE84" i="102" s="1"/>
  <c r="AF84" i="102" s="1"/>
  <c r="AG84" i="102" s="1"/>
  <c r="AH84" i="102" s="1"/>
  <c r="E104" i="102"/>
  <c r="E133" i="19" s="1"/>
  <c r="E768" i="19" s="1"/>
  <c r="E103" i="102"/>
  <c r="E132" i="19" s="1"/>
  <c r="E767" i="19" s="1"/>
  <c r="E106" i="102"/>
  <c r="E135" i="19" s="1"/>
  <c r="E770" i="19" s="1"/>
  <c r="J34" i="102"/>
  <c r="J36" i="102"/>
  <c r="Y106" i="153"/>
  <c r="AD540" i="19" s="1"/>
  <c r="AD1175" i="19" s="1"/>
  <c r="Y102" i="153"/>
  <c r="AD536" i="19" s="1"/>
  <c r="AD1171" i="19" s="1"/>
  <c r="Y105" i="153"/>
  <c r="AD539" i="19" s="1"/>
  <c r="AD1174" i="19" s="1"/>
  <c r="Y103" i="153"/>
  <c r="AD537" i="19" s="1"/>
  <c r="AD1172" i="19" s="1"/>
  <c r="Y104" i="153"/>
  <c r="AD538" i="19" s="1"/>
  <c r="AD1173" i="19" s="1"/>
  <c r="G103" i="126"/>
  <c r="I326" i="19" s="1"/>
  <c r="I961" i="19" s="1"/>
  <c r="G106" i="126"/>
  <c r="I329" i="19" s="1"/>
  <c r="I964" i="19" s="1"/>
  <c r="G102" i="126"/>
  <c r="I325" i="19" s="1"/>
  <c r="I960" i="19" s="1"/>
  <c r="G104" i="126"/>
  <c r="I327" i="19" s="1"/>
  <c r="I962" i="19" s="1"/>
  <c r="G105" i="126"/>
  <c r="I328" i="19" s="1"/>
  <c r="I963" i="19" s="1"/>
  <c r="AD106" i="161"/>
  <c r="AI604" i="19" s="1"/>
  <c r="AI1239" i="19" s="1"/>
  <c r="AD102" i="161"/>
  <c r="AI600" i="19" s="1"/>
  <c r="AI1235" i="19" s="1"/>
  <c r="AD105" i="161"/>
  <c r="AI603" i="19" s="1"/>
  <c r="AI1238" i="19" s="1"/>
  <c r="AD103" i="161"/>
  <c r="AI601" i="19" s="1"/>
  <c r="AI1236" i="19" s="1"/>
  <c r="AD104" i="161"/>
  <c r="AI602" i="19" s="1"/>
  <c r="AI1237" i="19" s="1"/>
  <c r="Z101" i="161"/>
  <c r="AE599" i="19" s="1"/>
  <c r="AE1234" i="19" s="1"/>
  <c r="Z103" i="161"/>
  <c r="AE601" i="19" s="1"/>
  <c r="AE1236" i="19" s="1"/>
  <c r="Z105" i="161"/>
  <c r="AE603" i="19" s="1"/>
  <c r="AE1238" i="19" s="1"/>
  <c r="Z102" i="161"/>
  <c r="AE600" i="19" s="1"/>
  <c r="AE1235" i="19" s="1"/>
  <c r="Z104" i="161"/>
  <c r="AE602" i="19" s="1"/>
  <c r="AE1237" i="19" s="1"/>
  <c r="Z106" i="161"/>
  <c r="AE604" i="19" s="1"/>
  <c r="AE1239" i="19" s="1"/>
  <c r="X103" i="132"/>
  <c r="AA375" i="19" s="1"/>
  <c r="AA1010" i="19" s="1"/>
  <c r="X104" i="132"/>
  <c r="AA376" i="19" s="1"/>
  <c r="AA1011" i="19" s="1"/>
  <c r="X106" i="132"/>
  <c r="AA378" i="19" s="1"/>
  <c r="AA1013" i="19" s="1"/>
  <c r="X102" i="132"/>
  <c r="AA374" i="19" s="1"/>
  <c r="AA1009" i="19" s="1"/>
  <c r="X105" i="132"/>
  <c r="AA377" i="19" s="1"/>
  <c r="AA1012" i="19" s="1"/>
  <c r="Y101" i="98"/>
  <c r="Y98" i="19" s="1"/>
  <c r="Y733" i="19" s="1"/>
  <c r="Y106" i="98"/>
  <c r="Y103" i="19" s="1"/>
  <c r="Y738" i="19" s="1"/>
  <c r="Y104" i="98"/>
  <c r="Y101" i="19" s="1"/>
  <c r="Y736" i="19" s="1"/>
  <c r="Y105" i="98"/>
  <c r="Y102" i="19" s="1"/>
  <c r="Y737" i="19" s="1"/>
  <c r="Y103" i="98"/>
  <c r="Y100" i="19" s="1"/>
  <c r="Y735" i="19" s="1"/>
  <c r="Y102" i="98"/>
  <c r="Y99" i="19" s="1"/>
  <c r="Y734" i="19" s="1"/>
  <c r="V105" i="92"/>
  <c r="V54" i="19" s="1"/>
  <c r="V689" i="19" s="1"/>
  <c r="V104" i="92"/>
  <c r="V53" i="19" s="1"/>
  <c r="V688" i="19" s="1"/>
  <c r="V106" i="92"/>
  <c r="V55" i="19" s="1"/>
  <c r="V690" i="19" s="1"/>
  <c r="V102" i="92"/>
  <c r="V51" i="19" s="1"/>
  <c r="V686" i="19" s="1"/>
  <c r="V103" i="92"/>
  <c r="V52" i="19" s="1"/>
  <c r="V687" i="19" s="1"/>
  <c r="AH105" i="145"/>
  <c r="AL474" i="19" s="1"/>
  <c r="AL1109" i="19" s="1"/>
  <c r="AH103" i="145"/>
  <c r="AL472" i="19" s="1"/>
  <c r="AL1107" i="19" s="1"/>
  <c r="AH102" i="145"/>
  <c r="AL471" i="19" s="1"/>
  <c r="AL1106" i="19" s="1"/>
  <c r="AH106" i="145"/>
  <c r="AL475" i="19" s="1"/>
  <c r="AL1110" i="19" s="1"/>
  <c r="AH104" i="145"/>
  <c r="AL473" i="19" s="1"/>
  <c r="AL1108" i="19" s="1"/>
  <c r="R102" i="102"/>
  <c r="R131" i="19" s="1"/>
  <c r="R766" i="19" s="1"/>
  <c r="R106" i="102"/>
  <c r="R135" i="19" s="1"/>
  <c r="R770" i="19" s="1"/>
  <c r="R104" i="102"/>
  <c r="R133" i="19" s="1"/>
  <c r="R768" i="19" s="1"/>
  <c r="R105" i="102"/>
  <c r="R134" i="19" s="1"/>
  <c r="R769" i="19" s="1"/>
  <c r="R103" i="102"/>
  <c r="R132" i="19" s="1"/>
  <c r="R767" i="19" s="1"/>
  <c r="G102" i="116"/>
  <c r="G103" i="116"/>
  <c r="G106" i="116"/>
  <c r="G104" i="116"/>
  <c r="G105" i="116"/>
  <c r="T102" i="112"/>
  <c r="U164" i="19" s="1"/>
  <c r="U799" i="19" s="1"/>
  <c r="T104" i="112"/>
  <c r="U166" i="19" s="1"/>
  <c r="U801" i="19" s="1"/>
  <c r="T103" i="112"/>
  <c r="U165" i="19" s="1"/>
  <c r="U800" i="19" s="1"/>
  <c r="T106" i="112"/>
  <c r="U168" i="19" s="1"/>
  <c r="U803" i="19" s="1"/>
  <c r="T105" i="112"/>
  <c r="U167" i="19" s="1"/>
  <c r="U802" i="19" s="1"/>
  <c r="AF105" i="112"/>
  <c r="AG167" i="19" s="1"/>
  <c r="AG802" i="19" s="1"/>
  <c r="AF104" i="112"/>
  <c r="AG166" i="19" s="1"/>
  <c r="AG801" i="19" s="1"/>
  <c r="AF106" i="112"/>
  <c r="AG168" i="19" s="1"/>
  <c r="AG803" i="19" s="1"/>
  <c r="AF103" i="112"/>
  <c r="AG165" i="19" s="1"/>
  <c r="AG800" i="19" s="1"/>
  <c r="AF102" i="112"/>
  <c r="AG164" i="19" s="1"/>
  <c r="AG799" i="19" s="1"/>
  <c r="W104" i="98"/>
  <c r="W101" i="19" s="1"/>
  <c r="W736" i="19" s="1"/>
  <c r="W105" i="98"/>
  <c r="W102" i="19" s="1"/>
  <c r="W737" i="19" s="1"/>
  <c r="W102" i="98"/>
  <c r="W99" i="19" s="1"/>
  <c r="W734" i="19" s="1"/>
  <c r="W103" i="98"/>
  <c r="W100" i="19" s="1"/>
  <c r="W735" i="19" s="1"/>
  <c r="W106" i="98"/>
  <c r="W103" i="19" s="1"/>
  <c r="W738" i="19" s="1"/>
  <c r="X105" i="153"/>
  <c r="AC539" i="19" s="1"/>
  <c r="AC1174" i="19" s="1"/>
  <c r="X106" i="153"/>
  <c r="AC540" i="19" s="1"/>
  <c r="AC1175" i="19" s="1"/>
  <c r="X102" i="153"/>
  <c r="AC536" i="19" s="1"/>
  <c r="AC1171" i="19" s="1"/>
  <c r="X103" i="153"/>
  <c r="AC537" i="19" s="1"/>
  <c r="AC1172" i="19" s="1"/>
  <c r="X104" i="153"/>
  <c r="AC538" i="19" s="1"/>
  <c r="AC1173" i="19" s="1"/>
  <c r="Y101" i="149"/>
  <c r="AC502" i="19" s="1"/>
  <c r="AC1137" i="19" s="1"/>
  <c r="Y103" i="149"/>
  <c r="AC504" i="19" s="1"/>
  <c r="AC1139" i="19" s="1"/>
  <c r="Y106" i="149"/>
  <c r="AC507" i="19" s="1"/>
  <c r="AC1142" i="19" s="1"/>
  <c r="Y104" i="149"/>
  <c r="AC505" i="19" s="1"/>
  <c r="AC1140" i="19" s="1"/>
  <c r="Y105" i="149"/>
  <c r="AC506" i="19" s="1"/>
  <c r="AC1141" i="19" s="1"/>
  <c r="Y102" i="149"/>
  <c r="AC503" i="19" s="1"/>
  <c r="AC1138" i="19" s="1"/>
  <c r="AC102" i="100"/>
  <c r="AC115" i="19" s="1"/>
  <c r="AC750" i="19" s="1"/>
  <c r="AC105" i="100"/>
  <c r="AC118" i="19" s="1"/>
  <c r="AC753" i="19" s="1"/>
  <c r="AC103" i="100"/>
  <c r="AC116" i="19" s="1"/>
  <c r="AC751" i="19" s="1"/>
  <c r="AC104" i="100"/>
  <c r="AC117" i="19" s="1"/>
  <c r="AC752" i="19" s="1"/>
  <c r="AC106" i="100"/>
  <c r="AC119" i="19" s="1"/>
  <c r="AC754" i="19" s="1"/>
  <c r="AD101" i="126"/>
  <c r="AF324" i="19" s="1"/>
  <c r="AF959" i="19" s="1"/>
  <c r="AD104" i="126"/>
  <c r="AF327" i="19" s="1"/>
  <c r="AF962" i="19" s="1"/>
  <c r="AD103" i="126"/>
  <c r="AF326" i="19" s="1"/>
  <c r="AF961" i="19" s="1"/>
  <c r="AD106" i="126"/>
  <c r="AF329" i="19" s="1"/>
  <c r="AF964" i="19" s="1"/>
  <c r="AD105" i="126"/>
  <c r="AF328" i="19" s="1"/>
  <c r="AF963" i="19" s="1"/>
  <c r="AD102" i="126"/>
  <c r="AF325" i="19" s="1"/>
  <c r="AF960" i="19" s="1"/>
  <c r="G101" i="114"/>
  <c r="H171" i="19" s="1"/>
  <c r="H806" i="19" s="1"/>
  <c r="AG102" i="161"/>
  <c r="AL600" i="19" s="1"/>
  <c r="AL1235" i="19" s="1"/>
  <c r="AG103" i="161"/>
  <c r="AL601" i="19" s="1"/>
  <c r="AL1236" i="19" s="1"/>
  <c r="AG106" i="161"/>
  <c r="AL604" i="19" s="1"/>
  <c r="AL1239" i="19" s="1"/>
  <c r="AG105" i="161"/>
  <c r="AL603" i="19" s="1"/>
  <c r="AL1238" i="19" s="1"/>
  <c r="AG104" i="161"/>
  <c r="AL602" i="19" s="1"/>
  <c r="AL1237" i="19" s="1"/>
  <c r="AG103" i="149"/>
  <c r="AK504" i="19" s="1"/>
  <c r="AK1139" i="19" s="1"/>
  <c r="AG104" i="149"/>
  <c r="AK505" i="19" s="1"/>
  <c r="AK1140" i="19" s="1"/>
  <c r="AG106" i="149"/>
  <c r="AK507" i="19" s="1"/>
  <c r="AK1142" i="19" s="1"/>
  <c r="AG102" i="149"/>
  <c r="AK503" i="19" s="1"/>
  <c r="AK1138" i="19" s="1"/>
  <c r="AG105" i="149"/>
  <c r="AK506" i="19" s="1"/>
  <c r="AK1141" i="19" s="1"/>
  <c r="AE102" i="159"/>
  <c r="AJ584" i="19" s="1"/>
  <c r="AJ1219" i="19" s="1"/>
  <c r="AE103" i="159"/>
  <c r="AJ585" i="19" s="1"/>
  <c r="AJ1220" i="19" s="1"/>
  <c r="AE105" i="159"/>
  <c r="AJ587" i="19" s="1"/>
  <c r="AJ1222" i="19" s="1"/>
  <c r="AE106" i="159"/>
  <c r="AJ588" i="19" s="1"/>
  <c r="AJ1223" i="19" s="1"/>
  <c r="AE104" i="159"/>
  <c r="AJ586" i="19" s="1"/>
  <c r="AJ1221" i="19" s="1"/>
  <c r="AF105" i="124"/>
  <c r="AH312" i="19" s="1"/>
  <c r="AH947" i="19" s="1"/>
  <c r="AF104" i="124"/>
  <c r="AH311" i="19" s="1"/>
  <c r="AH946" i="19" s="1"/>
  <c r="AF102" i="124"/>
  <c r="AH309" i="19" s="1"/>
  <c r="AH944" i="19" s="1"/>
  <c r="AF103" i="124"/>
  <c r="AH310" i="19" s="1"/>
  <c r="AH945" i="19" s="1"/>
  <c r="AF106" i="124"/>
  <c r="AH313" i="19" s="1"/>
  <c r="AH948" i="19" s="1"/>
  <c r="G101" i="99"/>
  <c r="G106" i="19" s="1"/>
  <c r="G741" i="19" s="1"/>
  <c r="AH106" i="110"/>
  <c r="AI152" i="19" s="1"/>
  <c r="AI787" i="19" s="1"/>
  <c r="AH104" i="110"/>
  <c r="AI150" i="19" s="1"/>
  <c r="AI785" i="19" s="1"/>
  <c r="AH105" i="110"/>
  <c r="AI151" i="19" s="1"/>
  <c r="AI786" i="19" s="1"/>
  <c r="AH103" i="110"/>
  <c r="AI149" i="19" s="1"/>
  <c r="AI784" i="19" s="1"/>
  <c r="AH102" i="110"/>
  <c r="AI148" i="19" s="1"/>
  <c r="AI783" i="19" s="1"/>
  <c r="F105" i="139"/>
  <c r="I425" i="19" s="1"/>
  <c r="I1060" i="19" s="1"/>
  <c r="F104" i="139"/>
  <c r="I424" i="19" s="1"/>
  <c r="I1059" i="19" s="1"/>
  <c r="F102" i="139"/>
  <c r="I422" i="19" s="1"/>
  <c r="I1057" i="19" s="1"/>
  <c r="F106" i="139"/>
  <c r="I426" i="19" s="1"/>
  <c r="I1061" i="19" s="1"/>
  <c r="F103" i="139"/>
  <c r="I423" i="19" s="1"/>
  <c r="I1058" i="19" s="1"/>
  <c r="F102" i="134"/>
  <c r="I390" i="19" s="1"/>
  <c r="I1025" i="19" s="1"/>
  <c r="F105" i="134"/>
  <c r="I393" i="19" s="1"/>
  <c r="I1028" i="19" s="1"/>
  <c r="F103" i="134"/>
  <c r="I391" i="19" s="1"/>
  <c r="I1026" i="19" s="1"/>
  <c r="F104" i="134"/>
  <c r="I392" i="19" s="1"/>
  <c r="I1027" i="19" s="1"/>
  <c r="F106" i="134"/>
  <c r="I394" i="19" s="1"/>
  <c r="I1029" i="19" s="1"/>
  <c r="F106" i="111"/>
  <c r="G184" i="19" s="1"/>
  <c r="G819" i="19" s="1"/>
  <c r="F105" i="111"/>
  <c r="G183" i="19" s="1"/>
  <c r="G818" i="19" s="1"/>
  <c r="F104" i="111"/>
  <c r="G182" i="19" s="1"/>
  <c r="G817" i="19" s="1"/>
  <c r="F103" i="111"/>
  <c r="G181" i="19" s="1"/>
  <c r="G816" i="19" s="1"/>
  <c r="F102" i="111"/>
  <c r="G180" i="19" s="1"/>
  <c r="G815" i="19" s="1"/>
  <c r="F104" i="96"/>
  <c r="F85" i="19" s="1"/>
  <c r="F720" i="19" s="1"/>
  <c r="F105" i="96"/>
  <c r="F86" i="19" s="1"/>
  <c r="F721" i="19" s="1"/>
  <c r="F103" i="96"/>
  <c r="F84" i="19" s="1"/>
  <c r="F719" i="19" s="1"/>
  <c r="F106" i="96"/>
  <c r="F87" i="19" s="1"/>
  <c r="F722" i="19" s="1"/>
  <c r="F102" i="96"/>
  <c r="F83" i="19" s="1"/>
  <c r="F718" i="19" s="1"/>
  <c r="AG103" i="118"/>
  <c r="AG106" i="118"/>
  <c r="AG105" i="118"/>
  <c r="AG102" i="118"/>
  <c r="AG104" i="118"/>
  <c r="AD105" i="147"/>
  <c r="AH490" i="19" s="1"/>
  <c r="AH1125" i="19" s="1"/>
  <c r="AD106" i="147"/>
  <c r="AH491" i="19" s="1"/>
  <c r="AH1126" i="19" s="1"/>
  <c r="AD103" i="147"/>
  <c r="AH488" i="19" s="1"/>
  <c r="AH1123" i="19" s="1"/>
  <c r="AD104" i="147"/>
  <c r="AH489" i="19" s="1"/>
  <c r="AH1124" i="19" s="1"/>
  <c r="AD102" i="147"/>
  <c r="AH487" i="19" s="1"/>
  <c r="AH1122" i="19" s="1"/>
  <c r="G102" i="100"/>
  <c r="G115" i="19" s="1"/>
  <c r="G750" i="19" s="1"/>
  <c r="G103" i="100"/>
  <c r="G116" i="19" s="1"/>
  <c r="G751" i="19" s="1"/>
  <c r="G105" i="100"/>
  <c r="G118" i="19" s="1"/>
  <c r="G753" i="19" s="1"/>
  <c r="G104" i="100"/>
  <c r="G117" i="19" s="1"/>
  <c r="G752" i="19" s="1"/>
  <c r="G106" i="100"/>
  <c r="G119" i="19" s="1"/>
  <c r="G754" i="19" s="1"/>
  <c r="AH106" i="134"/>
  <c r="AK394" i="19" s="1"/>
  <c r="AK1029" i="19" s="1"/>
  <c r="AH102" i="134"/>
  <c r="AK390" i="19" s="1"/>
  <c r="AK1025" i="19" s="1"/>
  <c r="AH104" i="134"/>
  <c r="AK392" i="19" s="1"/>
  <c r="AK1027" i="19" s="1"/>
  <c r="AH105" i="134"/>
  <c r="AK393" i="19" s="1"/>
  <c r="AK1028" i="19" s="1"/>
  <c r="AH103" i="134"/>
  <c r="AK391" i="19" s="1"/>
  <c r="AK1026" i="19" s="1"/>
  <c r="AE106" i="126"/>
  <c r="AG329" i="19" s="1"/>
  <c r="AG964" i="19" s="1"/>
  <c r="AE104" i="126"/>
  <c r="AG327" i="19" s="1"/>
  <c r="AG962" i="19" s="1"/>
  <c r="AE103" i="126"/>
  <c r="AG326" i="19" s="1"/>
  <c r="AG961" i="19" s="1"/>
  <c r="AE102" i="126"/>
  <c r="AG325" i="19" s="1"/>
  <c r="AG960" i="19" s="1"/>
  <c r="AE105" i="126"/>
  <c r="AG328" i="19" s="1"/>
  <c r="AG963" i="19" s="1"/>
  <c r="I105" i="141"/>
  <c r="M442" i="19" s="1"/>
  <c r="M1077" i="19" s="1"/>
  <c r="I102" i="141"/>
  <c r="M439" i="19" s="1"/>
  <c r="M1074" i="19" s="1"/>
  <c r="I106" i="141"/>
  <c r="M443" i="19" s="1"/>
  <c r="M1078" i="19" s="1"/>
  <c r="I103" i="141"/>
  <c r="M440" i="19" s="1"/>
  <c r="M1075" i="19" s="1"/>
  <c r="I104" i="141"/>
  <c r="M441" i="19" s="1"/>
  <c r="M1076" i="19" s="1"/>
  <c r="H106" i="159"/>
  <c r="M588" i="19" s="1"/>
  <c r="M1223" i="19" s="1"/>
  <c r="H102" i="159"/>
  <c r="M584" i="19" s="1"/>
  <c r="M1219" i="19" s="1"/>
  <c r="H103" i="159"/>
  <c r="M585" i="19" s="1"/>
  <c r="M1220" i="19" s="1"/>
  <c r="H105" i="159"/>
  <c r="M587" i="19" s="1"/>
  <c r="M1222" i="19" s="1"/>
  <c r="H104" i="159"/>
  <c r="M586" i="19" s="1"/>
  <c r="M1221" i="19" s="1"/>
  <c r="M106" i="132"/>
  <c r="P378" i="19" s="1"/>
  <c r="P1013" i="19" s="1"/>
  <c r="M102" i="132"/>
  <c r="P374" i="19" s="1"/>
  <c r="P1009" i="19" s="1"/>
  <c r="M105" i="132"/>
  <c r="P377" i="19" s="1"/>
  <c r="P1012" i="19" s="1"/>
  <c r="M103" i="132"/>
  <c r="P375" i="19" s="1"/>
  <c r="P1010" i="19" s="1"/>
  <c r="M104" i="132"/>
  <c r="P376" i="19" s="1"/>
  <c r="P1011" i="19" s="1"/>
  <c r="L106" i="118"/>
  <c r="L102" i="118"/>
  <c r="L105" i="118"/>
  <c r="L104" i="118"/>
  <c r="L103" i="118"/>
  <c r="I106" i="143"/>
  <c r="M459" i="19" s="1"/>
  <c r="M1094" i="19" s="1"/>
  <c r="I102" i="143"/>
  <c r="M455" i="19" s="1"/>
  <c r="M1090" i="19" s="1"/>
  <c r="I105" i="143"/>
  <c r="M458" i="19" s="1"/>
  <c r="M1093" i="19" s="1"/>
  <c r="I104" i="143"/>
  <c r="M457" i="19" s="1"/>
  <c r="M1092" i="19" s="1"/>
  <c r="I103" i="143"/>
  <c r="M456" i="19" s="1"/>
  <c r="M1091" i="19" s="1"/>
  <c r="L106" i="98"/>
  <c r="L103" i="19" s="1"/>
  <c r="L738" i="19" s="1"/>
  <c r="L105" i="98"/>
  <c r="L102" i="19" s="1"/>
  <c r="L737" i="19" s="1"/>
  <c r="L102" i="98"/>
  <c r="L99" i="19" s="1"/>
  <c r="L734" i="19" s="1"/>
  <c r="L104" i="98"/>
  <c r="L101" i="19" s="1"/>
  <c r="L736" i="19" s="1"/>
  <c r="L103" i="98"/>
  <c r="L100" i="19" s="1"/>
  <c r="L735" i="19" s="1"/>
  <c r="H104" i="153"/>
  <c r="M538" i="19" s="1"/>
  <c r="M1173" i="19" s="1"/>
  <c r="H103" i="153"/>
  <c r="M537" i="19" s="1"/>
  <c r="M1172" i="19" s="1"/>
  <c r="H106" i="153"/>
  <c r="M540" i="19" s="1"/>
  <c r="M1175" i="19" s="1"/>
  <c r="H102" i="153"/>
  <c r="M536" i="19" s="1"/>
  <c r="M1171" i="19" s="1"/>
  <c r="H105" i="153"/>
  <c r="M539" i="19" s="1"/>
  <c r="M1174" i="19" s="1"/>
  <c r="N106" i="109"/>
  <c r="O232" i="19" s="1"/>
  <c r="O867" i="19" s="1"/>
  <c r="N102" i="109"/>
  <c r="O228" i="19" s="1"/>
  <c r="O863" i="19" s="1"/>
  <c r="N105" i="109"/>
  <c r="O231" i="19" s="1"/>
  <c r="O866" i="19" s="1"/>
  <c r="N103" i="109"/>
  <c r="O229" i="19" s="1"/>
  <c r="O864" i="19" s="1"/>
  <c r="N104" i="109"/>
  <c r="O230" i="19" s="1"/>
  <c r="O865" i="19" s="1"/>
  <c r="N105" i="92"/>
  <c r="N54" i="19" s="1"/>
  <c r="N689" i="19" s="1"/>
  <c r="N106" i="92"/>
  <c r="N55" i="19" s="1"/>
  <c r="N690" i="19" s="1"/>
  <c r="N102" i="92"/>
  <c r="N51" i="19" s="1"/>
  <c r="N686" i="19" s="1"/>
  <c r="N103" i="92"/>
  <c r="N52" i="19" s="1"/>
  <c r="N687" i="19" s="1"/>
  <c r="N104" i="92"/>
  <c r="N53" i="19" s="1"/>
  <c r="N688" i="19" s="1"/>
  <c r="H102" i="145"/>
  <c r="L471" i="19" s="1"/>
  <c r="L1106" i="19" s="1"/>
  <c r="H104" i="145"/>
  <c r="L473" i="19" s="1"/>
  <c r="L1108" i="19" s="1"/>
  <c r="H106" i="145"/>
  <c r="L475" i="19" s="1"/>
  <c r="L1110" i="19" s="1"/>
  <c r="H103" i="145"/>
  <c r="L472" i="19" s="1"/>
  <c r="L1107" i="19" s="1"/>
  <c r="H105" i="145"/>
  <c r="L474" i="19" s="1"/>
  <c r="L1109" i="19" s="1"/>
  <c r="J36" i="115"/>
  <c r="N101" i="115"/>
  <c r="P300" i="19" s="1"/>
  <c r="P935" i="19" s="1"/>
  <c r="M104" i="94"/>
  <c r="M69" i="19" s="1"/>
  <c r="M704" i="19" s="1"/>
  <c r="M103" i="94"/>
  <c r="M68" i="19" s="1"/>
  <c r="M703" i="19" s="1"/>
  <c r="M106" i="94"/>
  <c r="M71" i="19" s="1"/>
  <c r="M706" i="19" s="1"/>
  <c r="M102" i="94"/>
  <c r="M67" i="19" s="1"/>
  <c r="M702" i="19" s="1"/>
  <c r="M105" i="94"/>
  <c r="M70" i="19" s="1"/>
  <c r="M705" i="19" s="1"/>
  <c r="L106" i="149"/>
  <c r="P507" i="19" s="1"/>
  <c r="P1142" i="19" s="1"/>
  <c r="L105" i="149"/>
  <c r="P506" i="19" s="1"/>
  <c r="P1141" i="19" s="1"/>
  <c r="L104" i="149"/>
  <c r="P505" i="19" s="1"/>
  <c r="P1140" i="19" s="1"/>
  <c r="L102" i="149"/>
  <c r="P503" i="19" s="1"/>
  <c r="P1138" i="19" s="1"/>
  <c r="L103" i="149"/>
  <c r="P504" i="19" s="1"/>
  <c r="P1139" i="19" s="1"/>
  <c r="I105" i="145"/>
  <c r="M474" i="19" s="1"/>
  <c r="M1109" i="19" s="1"/>
  <c r="I104" i="145"/>
  <c r="M473" i="19" s="1"/>
  <c r="M1108" i="19" s="1"/>
  <c r="I106" i="145"/>
  <c r="M475" i="19" s="1"/>
  <c r="M1110" i="19" s="1"/>
  <c r="I102" i="145"/>
  <c r="M471" i="19" s="1"/>
  <c r="M1106" i="19" s="1"/>
  <c r="I103" i="145"/>
  <c r="M472" i="19" s="1"/>
  <c r="M1107" i="19" s="1"/>
  <c r="I103" i="134"/>
  <c r="L391" i="19" s="1"/>
  <c r="L1026" i="19" s="1"/>
  <c r="I102" i="134"/>
  <c r="L390" i="19" s="1"/>
  <c r="L1025" i="19" s="1"/>
  <c r="I105" i="134"/>
  <c r="L393" i="19" s="1"/>
  <c r="L1028" i="19" s="1"/>
  <c r="I106" i="134"/>
  <c r="L394" i="19" s="1"/>
  <c r="L1029" i="19" s="1"/>
  <c r="I104" i="134"/>
  <c r="L392" i="19" s="1"/>
  <c r="L1027" i="19" s="1"/>
  <c r="I101" i="138"/>
  <c r="L413" i="19" s="1"/>
  <c r="L1048" i="19" s="1"/>
  <c r="J106" i="132"/>
  <c r="M378" i="19" s="1"/>
  <c r="M1013" i="19" s="1"/>
  <c r="J103" i="132"/>
  <c r="M375" i="19" s="1"/>
  <c r="M1010" i="19" s="1"/>
  <c r="J102" i="132"/>
  <c r="M374" i="19" s="1"/>
  <c r="M1009" i="19" s="1"/>
  <c r="J104" i="132"/>
  <c r="M376" i="19" s="1"/>
  <c r="M1011" i="19" s="1"/>
  <c r="J105" i="132"/>
  <c r="M377" i="19" s="1"/>
  <c r="M1012" i="19" s="1"/>
  <c r="N103" i="116"/>
  <c r="N102" i="116"/>
  <c r="N104" i="116"/>
  <c r="N106" i="116"/>
  <c r="N105" i="116"/>
  <c r="K101" i="108"/>
  <c r="L219" i="19" s="1"/>
  <c r="L854" i="19" s="1"/>
  <c r="I105" i="128"/>
  <c r="L345" i="19" s="1"/>
  <c r="L980" i="19" s="1"/>
  <c r="I106" i="128"/>
  <c r="L346" i="19" s="1"/>
  <c r="L981" i="19" s="1"/>
  <c r="I102" i="128"/>
  <c r="L342" i="19" s="1"/>
  <c r="L977" i="19" s="1"/>
  <c r="I104" i="128"/>
  <c r="L344" i="19" s="1"/>
  <c r="L979" i="19" s="1"/>
  <c r="I103" i="128"/>
  <c r="L343" i="19" s="1"/>
  <c r="L978" i="19" s="1"/>
  <c r="L103" i="109"/>
  <c r="M229" i="19" s="1"/>
  <c r="M864" i="19" s="1"/>
  <c r="L102" i="109"/>
  <c r="M228" i="19" s="1"/>
  <c r="M863" i="19" s="1"/>
  <c r="L106" i="109"/>
  <c r="M232" i="19" s="1"/>
  <c r="M867" i="19" s="1"/>
  <c r="L105" i="109"/>
  <c r="M231" i="19" s="1"/>
  <c r="M866" i="19" s="1"/>
  <c r="L104" i="109"/>
  <c r="M230" i="19" s="1"/>
  <c r="M865" i="19" s="1"/>
  <c r="N106" i="120"/>
  <c r="N102" i="120"/>
  <c r="N105" i="120"/>
  <c r="N103" i="120"/>
  <c r="N104" i="120"/>
  <c r="M105" i="124"/>
  <c r="O312" i="19" s="1"/>
  <c r="O947" i="19" s="1"/>
  <c r="M102" i="124"/>
  <c r="O309" i="19" s="1"/>
  <c r="O944" i="19" s="1"/>
  <c r="M103" i="124"/>
  <c r="O310" i="19" s="1"/>
  <c r="O945" i="19" s="1"/>
  <c r="M104" i="124"/>
  <c r="O311" i="19" s="1"/>
  <c r="O946" i="19" s="1"/>
  <c r="M106" i="124"/>
  <c r="O313" i="19" s="1"/>
  <c r="O948" i="19" s="1"/>
  <c r="M105" i="128"/>
  <c r="P345" i="19" s="1"/>
  <c r="P980" i="19" s="1"/>
  <c r="M104" i="128"/>
  <c r="P344" i="19" s="1"/>
  <c r="P979" i="19" s="1"/>
  <c r="M103" i="128"/>
  <c r="P343" i="19" s="1"/>
  <c r="P978" i="19" s="1"/>
  <c r="M106" i="128"/>
  <c r="P346" i="19" s="1"/>
  <c r="P981" i="19" s="1"/>
  <c r="M102" i="128"/>
  <c r="P342" i="19" s="1"/>
  <c r="P977" i="19" s="1"/>
  <c r="M102" i="92"/>
  <c r="M51" i="19" s="1"/>
  <c r="M686" i="19" s="1"/>
  <c r="M106" i="92"/>
  <c r="M55" i="19" s="1"/>
  <c r="M690" i="19" s="1"/>
  <c r="M105" i="92"/>
  <c r="M54" i="19" s="1"/>
  <c r="M689" i="19" s="1"/>
  <c r="M103" i="92"/>
  <c r="M52" i="19" s="1"/>
  <c r="M687" i="19" s="1"/>
  <c r="M104" i="92"/>
  <c r="M53" i="19" s="1"/>
  <c r="M688" i="19" s="1"/>
  <c r="K105" i="124"/>
  <c r="M312" i="19" s="1"/>
  <c r="M947" i="19" s="1"/>
  <c r="K102" i="124"/>
  <c r="M309" i="19" s="1"/>
  <c r="M944" i="19" s="1"/>
  <c r="K106" i="124"/>
  <c r="M313" i="19" s="1"/>
  <c r="M948" i="19" s="1"/>
  <c r="K103" i="124"/>
  <c r="M310" i="19" s="1"/>
  <c r="M945" i="19" s="1"/>
  <c r="K104" i="124"/>
  <c r="M311" i="19" s="1"/>
  <c r="M946" i="19" s="1"/>
  <c r="I105" i="139"/>
  <c r="L425" i="19" s="1"/>
  <c r="L1060" i="19" s="1"/>
  <c r="I104" i="139"/>
  <c r="L424" i="19" s="1"/>
  <c r="L1059" i="19" s="1"/>
  <c r="I103" i="139"/>
  <c r="L423" i="19" s="1"/>
  <c r="L1058" i="19" s="1"/>
  <c r="I106" i="139"/>
  <c r="L426" i="19" s="1"/>
  <c r="L1061" i="19" s="1"/>
  <c r="I102" i="139"/>
  <c r="L422" i="19" s="1"/>
  <c r="L1057" i="19" s="1"/>
  <c r="J102" i="134"/>
  <c r="M390" i="19" s="1"/>
  <c r="M1025" i="19" s="1"/>
  <c r="J106" i="134"/>
  <c r="M394" i="19" s="1"/>
  <c r="M1029" i="19" s="1"/>
  <c r="J105" i="134"/>
  <c r="M393" i="19" s="1"/>
  <c r="M1028" i="19" s="1"/>
  <c r="J103" i="134"/>
  <c r="M391" i="19" s="1"/>
  <c r="M1026" i="19" s="1"/>
  <c r="J104" i="134"/>
  <c r="M392" i="19" s="1"/>
  <c r="M1027" i="19" s="1"/>
  <c r="J34" i="107"/>
  <c r="N105" i="107"/>
  <c r="O215" i="19" s="1"/>
  <c r="O850" i="19" s="1"/>
  <c r="N106" i="107"/>
  <c r="O216" i="19" s="1"/>
  <c r="O851" i="19" s="1"/>
  <c r="N104" i="107"/>
  <c r="O214" i="19" s="1"/>
  <c r="O849" i="19" s="1"/>
  <c r="N102" i="107"/>
  <c r="O212" i="19" s="1"/>
  <c r="O847" i="19" s="1"/>
  <c r="N103" i="107"/>
  <c r="O213" i="19" s="1"/>
  <c r="O848" i="19" s="1"/>
  <c r="M104" i="120"/>
  <c r="M103" i="120"/>
  <c r="M102" i="120"/>
  <c r="M106" i="120"/>
  <c r="M105" i="120"/>
  <c r="H102" i="163"/>
  <c r="M616" i="19" s="1"/>
  <c r="M1251" i="19" s="1"/>
  <c r="H104" i="163"/>
  <c r="M618" i="19" s="1"/>
  <c r="M1253" i="19" s="1"/>
  <c r="H105" i="163"/>
  <c r="M619" i="19" s="1"/>
  <c r="M1254" i="19" s="1"/>
  <c r="H106" i="163"/>
  <c r="M620" i="19" s="1"/>
  <c r="M1255" i="19" s="1"/>
  <c r="H103" i="163"/>
  <c r="M617" i="19" s="1"/>
  <c r="M1252" i="19" s="1"/>
  <c r="M106" i="102"/>
  <c r="M135" i="19" s="1"/>
  <c r="M770" i="19" s="1"/>
  <c r="M104" i="102"/>
  <c r="M133" i="19" s="1"/>
  <c r="M768" i="19" s="1"/>
  <c r="M102" i="102"/>
  <c r="M131" i="19" s="1"/>
  <c r="M766" i="19" s="1"/>
  <c r="M103" i="102"/>
  <c r="M132" i="19" s="1"/>
  <c r="M767" i="19" s="1"/>
  <c r="M105" i="102"/>
  <c r="M134" i="19" s="1"/>
  <c r="M769" i="19" s="1"/>
  <c r="H101" i="154"/>
  <c r="M543" i="19" s="1"/>
  <c r="M1178" i="19" s="1"/>
  <c r="M106" i="130"/>
  <c r="P362" i="19" s="1"/>
  <c r="P997" i="19" s="1"/>
  <c r="M102" i="130"/>
  <c r="P358" i="19" s="1"/>
  <c r="P993" i="19" s="1"/>
  <c r="M103" i="130"/>
  <c r="P359" i="19" s="1"/>
  <c r="P994" i="19" s="1"/>
  <c r="M105" i="130"/>
  <c r="P361" i="19" s="1"/>
  <c r="P996" i="19" s="1"/>
  <c r="M104" i="130"/>
  <c r="P360" i="19" s="1"/>
  <c r="P995" i="19" s="1"/>
  <c r="K102" i="112"/>
  <c r="L164" i="19" s="1"/>
  <c r="L799" i="19" s="1"/>
  <c r="K104" i="112"/>
  <c r="L166" i="19" s="1"/>
  <c r="L801" i="19" s="1"/>
  <c r="K103" i="112"/>
  <c r="L165" i="19" s="1"/>
  <c r="L800" i="19" s="1"/>
  <c r="K106" i="112"/>
  <c r="L168" i="19" s="1"/>
  <c r="L803" i="19" s="1"/>
  <c r="K105" i="112"/>
  <c r="L167" i="19" s="1"/>
  <c r="L802" i="19" s="1"/>
  <c r="G103" i="161"/>
  <c r="L601" i="19" s="1"/>
  <c r="L1236" i="19" s="1"/>
  <c r="G105" i="161"/>
  <c r="L603" i="19" s="1"/>
  <c r="L1238" i="19" s="1"/>
  <c r="G106" i="161"/>
  <c r="L604" i="19" s="1"/>
  <c r="L1239" i="19" s="1"/>
  <c r="G102" i="161"/>
  <c r="L600" i="19" s="1"/>
  <c r="L1235" i="19" s="1"/>
  <c r="G104" i="161"/>
  <c r="L602" i="19" s="1"/>
  <c r="L1237" i="19" s="1"/>
  <c r="G104" i="155"/>
  <c r="L554" i="19" s="1"/>
  <c r="L1189" i="19" s="1"/>
  <c r="G106" i="155"/>
  <c r="L556" i="19" s="1"/>
  <c r="L1191" i="19" s="1"/>
  <c r="G102" i="155"/>
  <c r="L552" i="19" s="1"/>
  <c r="L1187" i="19" s="1"/>
  <c r="G103" i="155"/>
  <c r="L553" i="19" s="1"/>
  <c r="L1188" i="19" s="1"/>
  <c r="G105" i="155"/>
  <c r="L555" i="19" s="1"/>
  <c r="L1190" i="19" s="1"/>
  <c r="N101" i="105"/>
  <c r="O187" i="19" s="1"/>
  <c r="O822" i="19" s="1"/>
  <c r="N105" i="98"/>
  <c r="N102" i="19" s="1"/>
  <c r="N737" i="19" s="1"/>
  <c r="N106" i="98"/>
  <c r="N103" i="19" s="1"/>
  <c r="N738" i="19" s="1"/>
  <c r="N103" i="98"/>
  <c r="N100" i="19" s="1"/>
  <c r="N735" i="19" s="1"/>
  <c r="N102" i="98"/>
  <c r="N99" i="19" s="1"/>
  <c r="N734" i="19" s="1"/>
  <c r="N104" i="98"/>
  <c r="N101" i="19" s="1"/>
  <c r="N736" i="19" s="1"/>
  <c r="K105" i="143"/>
  <c r="O458" i="19" s="1"/>
  <c r="O1093" i="19" s="1"/>
  <c r="K102" i="143"/>
  <c r="O455" i="19" s="1"/>
  <c r="O1090" i="19" s="1"/>
  <c r="K104" i="143"/>
  <c r="O457" i="19" s="1"/>
  <c r="O1092" i="19" s="1"/>
  <c r="K103" i="143"/>
  <c r="O456" i="19" s="1"/>
  <c r="O1091" i="19" s="1"/>
  <c r="K106" i="143"/>
  <c r="O459" i="19" s="1"/>
  <c r="O1094" i="19" s="1"/>
  <c r="H101" i="146"/>
  <c r="L478" i="19" s="1"/>
  <c r="L1113" i="19" s="1"/>
  <c r="M104" i="116"/>
  <c r="M106" i="116"/>
  <c r="M103" i="116"/>
  <c r="M105" i="116"/>
  <c r="M102" i="116"/>
  <c r="J36" i="96"/>
  <c r="N106" i="96"/>
  <c r="N87" i="19" s="1"/>
  <c r="N722" i="19" s="1"/>
  <c r="N105" i="96"/>
  <c r="N86" i="19" s="1"/>
  <c r="N721" i="19" s="1"/>
  <c r="N102" i="96"/>
  <c r="N83" i="19" s="1"/>
  <c r="N718" i="19" s="1"/>
  <c r="N103" i="96"/>
  <c r="N84" i="19" s="1"/>
  <c r="N719" i="19" s="1"/>
  <c r="N104" i="96"/>
  <c r="N85" i="19" s="1"/>
  <c r="N720" i="19" s="1"/>
  <c r="K104" i="126"/>
  <c r="M327" i="19" s="1"/>
  <c r="M962" i="19" s="1"/>
  <c r="K103" i="126"/>
  <c r="M326" i="19" s="1"/>
  <c r="M961" i="19" s="1"/>
  <c r="K105" i="126"/>
  <c r="M328" i="19" s="1"/>
  <c r="M963" i="19" s="1"/>
  <c r="K106" i="126"/>
  <c r="M329" i="19" s="1"/>
  <c r="M964" i="19" s="1"/>
  <c r="K102" i="126"/>
  <c r="M325" i="19" s="1"/>
  <c r="M960" i="19" s="1"/>
  <c r="H103" i="139"/>
  <c r="K423" i="19" s="1"/>
  <c r="K1058" i="19" s="1"/>
  <c r="H102" i="139"/>
  <c r="K422" i="19" s="1"/>
  <c r="K1057" i="19" s="1"/>
  <c r="H105" i="139"/>
  <c r="K425" i="19" s="1"/>
  <c r="K1060" i="19" s="1"/>
  <c r="H106" i="139"/>
  <c r="K426" i="19" s="1"/>
  <c r="K1061" i="19" s="1"/>
  <c r="H104" i="139"/>
  <c r="K424" i="19" s="1"/>
  <c r="K1059" i="19" s="1"/>
  <c r="F104" i="163"/>
  <c r="K618" i="19" s="1"/>
  <c r="K1253" i="19" s="1"/>
  <c r="F102" i="163"/>
  <c r="K616" i="19" s="1"/>
  <c r="K1251" i="19" s="1"/>
  <c r="F105" i="163"/>
  <c r="K619" i="19" s="1"/>
  <c r="K1254" i="19" s="1"/>
  <c r="F103" i="163"/>
  <c r="K617" i="19" s="1"/>
  <c r="K1252" i="19" s="1"/>
  <c r="F106" i="163"/>
  <c r="K620" i="19" s="1"/>
  <c r="K1255" i="19" s="1"/>
  <c r="H105" i="132"/>
  <c r="K377" i="19" s="1"/>
  <c r="K1012" i="19" s="1"/>
  <c r="H103" i="132"/>
  <c r="K375" i="19" s="1"/>
  <c r="K1010" i="19" s="1"/>
  <c r="H102" i="132"/>
  <c r="K374" i="19" s="1"/>
  <c r="K1009" i="19" s="1"/>
  <c r="H106" i="132"/>
  <c r="K378" i="19" s="1"/>
  <c r="K1013" i="19" s="1"/>
  <c r="H104" i="132"/>
  <c r="K376" i="19" s="1"/>
  <c r="K1011" i="19" s="1"/>
  <c r="F102" i="159"/>
  <c r="K584" i="19" s="1"/>
  <c r="K1219" i="19" s="1"/>
  <c r="F106" i="159"/>
  <c r="K588" i="19" s="1"/>
  <c r="K1223" i="19" s="1"/>
  <c r="F104" i="159"/>
  <c r="K586" i="19" s="1"/>
  <c r="K1221" i="19" s="1"/>
  <c r="F105" i="159"/>
  <c r="K587" i="19" s="1"/>
  <c r="K1222" i="19" s="1"/>
  <c r="F103" i="159"/>
  <c r="K585" i="19" s="1"/>
  <c r="K1220" i="19" s="1"/>
  <c r="H106" i="136"/>
  <c r="K410" i="19" s="1"/>
  <c r="K1045" i="19" s="1"/>
  <c r="H103" i="136"/>
  <c r="K407" i="19" s="1"/>
  <c r="K1042" i="19" s="1"/>
  <c r="H105" i="136"/>
  <c r="K409" i="19" s="1"/>
  <c r="K1044" i="19" s="1"/>
  <c r="H104" i="136"/>
  <c r="K408" i="19" s="1"/>
  <c r="K1043" i="19" s="1"/>
  <c r="H102" i="136"/>
  <c r="K406" i="19" s="1"/>
  <c r="K1041" i="19" s="1"/>
  <c r="I103" i="116"/>
  <c r="I104" i="116"/>
  <c r="I102" i="116"/>
  <c r="I105" i="116"/>
  <c r="I106" i="116"/>
  <c r="J105" i="107"/>
  <c r="K215" i="19" s="1"/>
  <c r="K850" i="19" s="1"/>
  <c r="J104" i="107"/>
  <c r="K214" i="19" s="1"/>
  <c r="K849" i="19" s="1"/>
  <c r="J106" i="107"/>
  <c r="K216" i="19" s="1"/>
  <c r="K851" i="19" s="1"/>
  <c r="J103" i="107"/>
  <c r="K213" i="19" s="1"/>
  <c r="K848" i="19" s="1"/>
  <c r="J102" i="107"/>
  <c r="K212" i="19" s="1"/>
  <c r="K847" i="19" s="1"/>
  <c r="F104" i="157"/>
  <c r="K570" i="19" s="1"/>
  <c r="K1205" i="19" s="1"/>
  <c r="F106" i="157"/>
  <c r="K572" i="19" s="1"/>
  <c r="K1207" i="19" s="1"/>
  <c r="F103" i="157"/>
  <c r="K569" i="19" s="1"/>
  <c r="K1204" i="19" s="1"/>
  <c r="F105" i="157"/>
  <c r="K571" i="19" s="1"/>
  <c r="K1206" i="19" s="1"/>
  <c r="F102" i="157"/>
  <c r="K568" i="19" s="1"/>
  <c r="K1203" i="19" s="1"/>
  <c r="G106" i="147"/>
  <c r="K491" i="19" s="1"/>
  <c r="K1126" i="19" s="1"/>
  <c r="G102" i="147"/>
  <c r="K487" i="19" s="1"/>
  <c r="K1122" i="19" s="1"/>
  <c r="G103" i="147"/>
  <c r="K488" i="19" s="1"/>
  <c r="K1123" i="19" s="1"/>
  <c r="G105" i="147"/>
  <c r="K490" i="19" s="1"/>
  <c r="K1125" i="19" s="1"/>
  <c r="G104" i="147"/>
  <c r="K489" i="19" s="1"/>
  <c r="K1124" i="19" s="1"/>
  <c r="H103" i="116"/>
  <c r="H102" i="116"/>
  <c r="H105" i="116"/>
  <c r="H104" i="116"/>
  <c r="H106" i="116"/>
  <c r="E105" i="153"/>
  <c r="J539" i="19" s="1"/>
  <c r="J1174" i="19" s="1"/>
  <c r="E104" i="153"/>
  <c r="J538" i="19" s="1"/>
  <c r="J1173" i="19" s="1"/>
  <c r="E102" i="153"/>
  <c r="J536" i="19" s="1"/>
  <c r="J1171" i="19" s="1"/>
  <c r="E106" i="153"/>
  <c r="J540" i="19" s="1"/>
  <c r="J1175" i="19" s="1"/>
  <c r="E103" i="153"/>
  <c r="J537" i="19" s="1"/>
  <c r="J1172" i="19" s="1"/>
  <c r="E84" i="153"/>
  <c r="F84" i="153" s="1"/>
  <c r="G84" i="153" s="1"/>
  <c r="H84" i="153" s="1"/>
  <c r="I84" i="153" s="1"/>
  <c r="J84" i="153" s="1"/>
  <c r="K84" i="153" s="1"/>
  <c r="L84" i="153" s="1"/>
  <c r="M84" i="153" s="1"/>
  <c r="N84" i="153" s="1"/>
  <c r="O84" i="153" s="1"/>
  <c r="P84" i="153" s="1"/>
  <c r="Q84" i="153" s="1"/>
  <c r="R84" i="153" s="1"/>
  <c r="S84" i="153" s="1"/>
  <c r="T84" i="153" s="1"/>
  <c r="U84" i="153" s="1"/>
  <c r="V84" i="153" s="1"/>
  <c r="W84" i="153" s="1"/>
  <c r="X84" i="153" s="1"/>
  <c r="Y84" i="153" s="1"/>
  <c r="Z84" i="153" s="1"/>
  <c r="AA84" i="153" s="1"/>
  <c r="AB84" i="153" s="1"/>
  <c r="AC84" i="153" s="1"/>
  <c r="AD84" i="153" s="1"/>
  <c r="AE84" i="153" s="1"/>
  <c r="I102" i="109"/>
  <c r="J228" i="19" s="1"/>
  <c r="J863" i="19" s="1"/>
  <c r="I103" i="109"/>
  <c r="J229" i="19" s="1"/>
  <c r="J864" i="19" s="1"/>
  <c r="I105" i="109"/>
  <c r="J231" i="19" s="1"/>
  <c r="J866" i="19" s="1"/>
  <c r="I106" i="109"/>
  <c r="J232" i="19" s="1"/>
  <c r="J867" i="19" s="1"/>
  <c r="I104" i="109"/>
  <c r="J230" i="19" s="1"/>
  <c r="J865" i="19" s="1"/>
  <c r="E84" i="162"/>
  <c r="F84" i="162" s="1"/>
  <c r="G84" i="162" s="1"/>
  <c r="H84" i="162" s="1"/>
  <c r="I84" i="162" s="1"/>
  <c r="J84" i="162" s="1"/>
  <c r="K84" i="162" s="1"/>
  <c r="L84" i="162" s="1"/>
  <c r="M84" i="162" s="1"/>
  <c r="N84" i="162" s="1"/>
  <c r="O84" i="162" s="1"/>
  <c r="P84" i="162" s="1"/>
  <c r="Q84" i="162" s="1"/>
  <c r="R84" i="162" s="1"/>
  <c r="S84" i="162" s="1"/>
  <c r="T84" i="162" s="1"/>
  <c r="U84" i="162" s="1"/>
  <c r="V84" i="162" s="1"/>
  <c r="W84" i="162" s="1"/>
  <c r="X84" i="162" s="1"/>
  <c r="Y84" i="162" s="1"/>
  <c r="Z84" i="162" s="1"/>
  <c r="AA84" i="162" s="1"/>
  <c r="AB84" i="162" s="1"/>
  <c r="AC84" i="162" s="1"/>
  <c r="AD84" i="162" s="1"/>
  <c r="AE84" i="162" s="1"/>
  <c r="AF84" i="162" s="1"/>
  <c r="AG84" i="162" s="1"/>
  <c r="AH84" i="162" s="1"/>
  <c r="E101" i="162"/>
  <c r="J106" i="94"/>
  <c r="J71" i="19" s="1"/>
  <c r="J706" i="19" s="1"/>
  <c r="J103" i="94"/>
  <c r="J68" i="19" s="1"/>
  <c r="J703" i="19" s="1"/>
  <c r="J102" i="94"/>
  <c r="J67" i="19" s="1"/>
  <c r="J702" i="19" s="1"/>
  <c r="J105" i="94"/>
  <c r="J70" i="19" s="1"/>
  <c r="J705" i="19" s="1"/>
  <c r="J104" i="94"/>
  <c r="J69" i="19" s="1"/>
  <c r="J704" i="19" s="1"/>
  <c r="H103" i="126"/>
  <c r="J326" i="19" s="1"/>
  <c r="J961" i="19" s="1"/>
  <c r="H106" i="126"/>
  <c r="J329" i="19" s="1"/>
  <c r="J964" i="19" s="1"/>
  <c r="H102" i="126"/>
  <c r="J325" i="19" s="1"/>
  <c r="J960" i="19" s="1"/>
  <c r="H104" i="126"/>
  <c r="J327" i="19" s="1"/>
  <c r="J962" i="19" s="1"/>
  <c r="H105" i="126"/>
  <c r="J328" i="19" s="1"/>
  <c r="J963" i="19" s="1"/>
  <c r="E101" i="154"/>
  <c r="J543" i="19" s="1"/>
  <c r="J1178" i="19" s="1"/>
  <c r="E84" i="154"/>
  <c r="F84" i="154" s="1"/>
  <c r="G84" i="154" s="1"/>
  <c r="H84" i="154" s="1"/>
  <c r="I84" i="154" s="1"/>
  <c r="J84" i="154" s="1"/>
  <c r="K84" i="154" s="1"/>
  <c r="L84" i="154" s="1"/>
  <c r="M84" i="154" s="1"/>
  <c r="N84" i="154" s="1"/>
  <c r="O84" i="154" s="1"/>
  <c r="P84" i="154" s="1"/>
  <c r="Q84" i="154" s="1"/>
  <c r="R84" i="154" s="1"/>
  <c r="S84" i="154" s="1"/>
  <c r="T84" i="154" s="1"/>
  <c r="U84" i="154" s="1"/>
  <c r="V84" i="154" s="1"/>
  <c r="W84" i="154" s="1"/>
  <c r="X84" i="154" s="1"/>
  <c r="Y84" i="154" s="1"/>
  <c r="Z84" i="154" s="1"/>
  <c r="AA84" i="154" s="1"/>
  <c r="AB84" i="154" s="1"/>
  <c r="AC84" i="154" s="1"/>
  <c r="AD84" i="154" s="1"/>
  <c r="AE84" i="154" s="1"/>
  <c r="AF84" i="154" s="1"/>
  <c r="AG84" i="154" s="1"/>
  <c r="AH84" i="154" s="1"/>
  <c r="E106" i="159"/>
  <c r="J588" i="19" s="1"/>
  <c r="J1223" i="19" s="1"/>
  <c r="E102" i="159"/>
  <c r="J584" i="19" s="1"/>
  <c r="J1219" i="19" s="1"/>
  <c r="E104" i="159"/>
  <c r="J586" i="19" s="1"/>
  <c r="J1221" i="19" s="1"/>
  <c r="E105" i="159"/>
  <c r="J587" i="19" s="1"/>
  <c r="J1222" i="19" s="1"/>
  <c r="E84" i="159"/>
  <c r="F84" i="159" s="1"/>
  <c r="G84" i="159" s="1"/>
  <c r="H84" i="159" s="1"/>
  <c r="I84" i="159" s="1"/>
  <c r="J84" i="159" s="1"/>
  <c r="K84" i="159" s="1"/>
  <c r="L84" i="159" s="1"/>
  <c r="M84" i="159" s="1"/>
  <c r="N84" i="159" s="1"/>
  <c r="O84" i="159" s="1"/>
  <c r="P84" i="159" s="1"/>
  <c r="Q84" i="159" s="1"/>
  <c r="R84" i="159" s="1"/>
  <c r="S84" i="159" s="1"/>
  <c r="T84" i="159" s="1"/>
  <c r="U84" i="159" s="1"/>
  <c r="V84" i="159" s="1"/>
  <c r="W84" i="159" s="1"/>
  <c r="X84" i="159" s="1"/>
  <c r="Y84" i="159" s="1"/>
  <c r="Z84" i="159" s="1"/>
  <c r="AA84" i="159" s="1"/>
  <c r="AB84" i="159" s="1"/>
  <c r="AC84" i="159" s="1"/>
  <c r="AD84" i="159" s="1"/>
  <c r="AE84" i="159" s="1"/>
  <c r="AF84" i="159" s="1"/>
  <c r="AG84" i="159" s="1"/>
  <c r="AH84" i="159" s="1"/>
  <c r="E103" i="159"/>
  <c r="J585" i="19" s="1"/>
  <c r="J1220" i="19" s="1"/>
  <c r="F104" i="149"/>
  <c r="J505" i="19" s="1"/>
  <c r="J1140" i="19" s="1"/>
  <c r="F102" i="149"/>
  <c r="J503" i="19" s="1"/>
  <c r="J1138" i="19" s="1"/>
  <c r="F106" i="149"/>
  <c r="J507" i="19" s="1"/>
  <c r="J1142" i="19" s="1"/>
  <c r="F105" i="149"/>
  <c r="J506" i="19" s="1"/>
  <c r="J1141" i="19" s="1"/>
  <c r="F103" i="149"/>
  <c r="J504" i="19" s="1"/>
  <c r="J1139" i="19" s="1"/>
  <c r="E84" i="138"/>
  <c r="F84" i="138" s="1"/>
  <c r="G84" i="138" s="1"/>
  <c r="H84" i="138" s="1"/>
  <c r="I84" i="138" s="1"/>
  <c r="J84" i="138" s="1"/>
  <c r="K84" i="138" s="1"/>
  <c r="L84" i="138" s="1"/>
  <c r="M84" i="138" s="1"/>
  <c r="N84" i="138" s="1"/>
  <c r="O84" i="138" s="1"/>
  <c r="P84" i="138" s="1"/>
  <c r="Q84" i="138" s="1"/>
  <c r="R84" i="138" s="1"/>
  <c r="S84" i="138" s="1"/>
  <c r="T84" i="138" s="1"/>
  <c r="U84" i="138" s="1"/>
  <c r="V84" i="138" s="1"/>
  <c r="W84" i="138" s="1"/>
  <c r="X84" i="138" s="1"/>
  <c r="Y84" i="138" s="1"/>
  <c r="Z84" i="138" s="1"/>
  <c r="AA84" i="138" s="1"/>
  <c r="AB84" i="138" s="1"/>
  <c r="AC84" i="138" s="1"/>
  <c r="AD84" i="138" s="1"/>
  <c r="AE84" i="138" s="1"/>
  <c r="AF84" i="138" s="1"/>
  <c r="AG84" i="138" s="1"/>
  <c r="AH84" i="138" s="1"/>
  <c r="E101" i="138"/>
  <c r="H413" i="19" s="1"/>
  <c r="H1048" i="19" s="1"/>
  <c r="AG106" i="107"/>
  <c r="AH216" i="19" s="1"/>
  <c r="AH851" i="19" s="1"/>
  <c r="AG102" i="107"/>
  <c r="AH212" i="19" s="1"/>
  <c r="AH847" i="19" s="1"/>
  <c r="AG104" i="107"/>
  <c r="AH214" i="19" s="1"/>
  <c r="AH849" i="19" s="1"/>
  <c r="AG103" i="107"/>
  <c r="AH213" i="19" s="1"/>
  <c r="AH848" i="19" s="1"/>
  <c r="AG105" i="107"/>
  <c r="AH215" i="19" s="1"/>
  <c r="AH850" i="19" s="1"/>
  <c r="R101" i="111"/>
  <c r="S179" i="19" s="1"/>
  <c r="S814" i="19" s="1"/>
  <c r="R102" i="111"/>
  <c r="S180" i="19" s="1"/>
  <c r="S815" i="19" s="1"/>
  <c r="R106" i="111"/>
  <c r="S184" i="19" s="1"/>
  <c r="S819" i="19" s="1"/>
  <c r="R103" i="111"/>
  <c r="S181" i="19" s="1"/>
  <c r="S816" i="19" s="1"/>
  <c r="R104" i="111"/>
  <c r="S182" i="19" s="1"/>
  <c r="S817" i="19" s="1"/>
  <c r="R105" i="111"/>
  <c r="S183" i="19" s="1"/>
  <c r="S818" i="19" s="1"/>
  <c r="X106" i="111"/>
  <c r="Y184" i="19" s="1"/>
  <c r="Y819" i="19" s="1"/>
  <c r="X103" i="111"/>
  <c r="Y181" i="19" s="1"/>
  <c r="Y816" i="19" s="1"/>
  <c r="X102" i="111"/>
  <c r="Y180" i="19" s="1"/>
  <c r="Y815" i="19" s="1"/>
  <c r="X105" i="111"/>
  <c r="Y183" i="19" s="1"/>
  <c r="Y818" i="19" s="1"/>
  <c r="X104" i="111"/>
  <c r="Y182" i="19" s="1"/>
  <c r="Y817" i="19" s="1"/>
  <c r="AB102" i="109"/>
  <c r="AC228" i="19" s="1"/>
  <c r="AC863" i="19" s="1"/>
  <c r="AB106" i="109"/>
  <c r="AC232" i="19" s="1"/>
  <c r="AC867" i="19" s="1"/>
  <c r="AB105" i="109"/>
  <c r="AC231" i="19" s="1"/>
  <c r="AC866" i="19" s="1"/>
  <c r="AB103" i="109"/>
  <c r="AC229" i="19" s="1"/>
  <c r="AC864" i="19" s="1"/>
  <c r="AB104" i="109"/>
  <c r="AC230" i="19" s="1"/>
  <c r="AC865" i="19" s="1"/>
  <c r="X106" i="118"/>
  <c r="X104" i="118"/>
  <c r="X103" i="118"/>
  <c r="X105" i="118"/>
  <c r="X102" i="118"/>
  <c r="W106" i="161"/>
  <c r="AB604" i="19" s="1"/>
  <c r="AB1239" i="19" s="1"/>
  <c r="W104" i="161"/>
  <c r="AB602" i="19" s="1"/>
  <c r="AB1237" i="19" s="1"/>
  <c r="W102" i="161"/>
  <c r="AB600" i="19" s="1"/>
  <c r="AB1235" i="19" s="1"/>
  <c r="W103" i="161"/>
  <c r="AB601" i="19" s="1"/>
  <c r="AB1236" i="19" s="1"/>
  <c r="W105" i="161"/>
  <c r="AB603" i="19" s="1"/>
  <c r="AB1238" i="19" s="1"/>
  <c r="AE102" i="128"/>
  <c r="AH342" i="19" s="1"/>
  <c r="AH977" i="19" s="1"/>
  <c r="AE104" i="128"/>
  <c r="AH344" i="19" s="1"/>
  <c r="AH979" i="19" s="1"/>
  <c r="AE105" i="128"/>
  <c r="AH345" i="19" s="1"/>
  <c r="AH980" i="19" s="1"/>
  <c r="AE106" i="128"/>
  <c r="AH346" i="19" s="1"/>
  <c r="AH981" i="19" s="1"/>
  <c r="AE103" i="128"/>
  <c r="AH343" i="19" s="1"/>
  <c r="AH978" i="19" s="1"/>
  <c r="S102" i="149"/>
  <c r="W503" i="19" s="1"/>
  <c r="W1138" i="19" s="1"/>
  <c r="S106" i="149"/>
  <c r="W507" i="19" s="1"/>
  <c r="W1142" i="19" s="1"/>
  <c r="S103" i="149"/>
  <c r="W504" i="19" s="1"/>
  <c r="W1139" i="19" s="1"/>
  <c r="S105" i="149"/>
  <c r="W506" i="19" s="1"/>
  <c r="W1141" i="19" s="1"/>
  <c r="S104" i="149"/>
  <c r="W505" i="19" s="1"/>
  <c r="W1140" i="19" s="1"/>
  <c r="Q102" i="94"/>
  <c r="Q67" i="19" s="1"/>
  <c r="Q702" i="19" s="1"/>
  <c r="Q103" i="94"/>
  <c r="Q68" i="19" s="1"/>
  <c r="Q703" i="19" s="1"/>
  <c r="Q104" i="94"/>
  <c r="Q69" i="19" s="1"/>
  <c r="Q704" i="19" s="1"/>
  <c r="Q106" i="94"/>
  <c r="Q71" i="19" s="1"/>
  <c r="Q706" i="19" s="1"/>
  <c r="Q105" i="94"/>
  <c r="Q70" i="19" s="1"/>
  <c r="Q705" i="19" s="1"/>
  <c r="AH104" i="153"/>
  <c r="AM538" i="19" s="1"/>
  <c r="AM1173" i="19" s="1"/>
  <c r="AH102" i="153"/>
  <c r="AM536" i="19" s="1"/>
  <c r="AM1171" i="19" s="1"/>
  <c r="AH105" i="153"/>
  <c r="AM539" i="19" s="1"/>
  <c r="AM1174" i="19" s="1"/>
  <c r="AH103" i="153"/>
  <c r="AM537" i="19" s="1"/>
  <c r="AH106" i="153"/>
  <c r="AM540" i="19" s="1"/>
  <c r="AM1175" i="19" s="1"/>
  <c r="AC106" i="153"/>
  <c r="AH540" i="19" s="1"/>
  <c r="AH1175" i="19" s="1"/>
  <c r="AC102" i="153"/>
  <c r="AH536" i="19" s="1"/>
  <c r="AH1171" i="19" s="1"/>
  <c r="AC103" i="153"/>
  <c r="AH537" i="19" s="1"/>
  <c r="AH1172" i="19" s="1"/>
  <c r="AC104" i="153"/>
  <c r="AH538" i="19" s="1"/>
  <c r="AH1173" i="19" s="1"/>
  <c r="AC105" i="153"/>
  <c r="AH539" i="19" s="1"/>
  <c r="AH1174" i="19" s="1"/>
  <c r="S102" i="94"/>
  <c r="S67" i="19" s="1"/>
  <c r="S702" i="19" s="1"/>
  <c r="S104" i="94"/>
  <c r="S69" i="19" s="1"/>
  <c r="S704" i="19" s="1"/>
  <c r="S106" i="94"/>
  <c r="S71" i="19" s="1"/>
  <c r="S706" i="19" s="1"/>
  <c r="S103" i="94"/>
  <c r="S68" i="19" s="1"/>
  <c r="S703" i="19" s="1"/>
  <c r="S105" i="94"/>
  <c r="S70" i="19" s="1"/>
  <c r="S705" i="19" s="1"/>
  <c r="X103" i="126"/>
  <c r="Z326" i="19" s="1"/>
  <c r="Z961" i="19" s="1"/>
  <c r="X104" i="126"/>
  <c r="Z327" i="19" s="1"/>
  <c r="Z962" i="19" s="1"/>
  <c r="X105" i="126"/>
  <c r="Z328" i="19" s="1"/>
  <c r="Z963" i="19" s="1"/>
  <c r="X106" i="126"/>
  <c r="Z329" i="19" s="1"/>
  <c r="Z964" i="19" s="1"/>
  <c r="X102" i="126"/>
  <c r="Z325" i="19" s="1"/>
  <c r="Z960" i="19" s="1"/>
  <c r="AF101" i="134"/>
  <c r="AI389" i="19" s="1"/>
  <c r="AI1024" i="19" s="1"/>
  <c r="AF104" i="134"/>
  <c r="AI392" i="19" s="1"/>
  <c r="AI1027" i="19" s="1"/>
  <c r="AF106" i="134"/>
  <c r="AI394" i="19" s="1"/>
  <c r="AI1029" i="19" s="1"/>
  <c r="AF105" i="134"/>
  <c r="AI393" i="19" s="1"/>
  <c r="AI1028" i="19" s="1"/>
  <c r="AF102" i="134"/>
  <c r="AI390" i="19" s="1"/>
  <c r="AI1025" i="19" s="1"/>
  <c r="AF103" i="134"/>
  <c r="AI391" i="19" s="1"/>
  <c r="AI1026" i="19" s="1"/>
  <c r="AE102" i="145"/>
  <c r="AI471" i="19" s="1"/>
  <c r="AI1106" i="19" s="1"/>
  <c r="AE103" i="145"/>
  <c r="AI472" i="19" s="1"/>
  <c r="AI1107" i="19" s="1"/>
  <c r="AE104" i="145"/>
  <c r="AI473" i="19" s="1"/>
  <c r="AI1108" i="19" s="1"/>
  <c r="AE106" i="145"/>
  <c r="AI475" i="19" s="1"/>
  <c r="AI1110" i="19" s="1"/>
  <c r="AE105" i="145"/>
  <c r="AI474" i="19" s="1"/>
  <c r="AI1109" i="19" s="1"/>
  <c r="P106" i="94"/>
  <c r="P71" i="19" s="1"/>
  <c r="P706" i="19" s="1"/>
  <c r="P105" i="94"/>
  <c r="P70" i="19" s="1"/>
  <c r="P705" i="19" s="1"/>
  <c r="P103" i="94"/>
  <c r="P68" i="19" s="1"/>
  <c r="P703" i="19" s="1"/>
  <c r="P102" i="94"/>
  <c r="P67" i="19" s="1"/>
  <c r="P702" i="19" s="1"/>
  <c r="P104" i="94"/>
  <c r="P69" i="19" s="1"/>
  <c r="P704" i="19" s="1"/>
  <c r="Z106" i="94"/>
  <c r="Z71" i="19" s="1"/>
  <c r="Z706" i="19" s="1"/>
  <c r="Z105" i="94"/>
  <c r="Z70" i="19" s="1"/>
  <c r="Z705" i="19" s="1"/>
  <c r="Z102" i="94"/>
  <c r="Z67" i="19" s="1"/>
  <c r="Z702" i="19" s="1"/>
  <c r="Z104" i="94"/>
  <c r="Z69" i="19" s="1"/>
  <c r="Z704" i="19" s="1"/>
  <c r="Z103" i="94"/>
  <c r="Z68" i="19" s="1"/>
  <c r="Z703" i="19" s="1"/>
  <c r="AH103" i="157"/>
  <c r="AM569" i="19" s="1"/>
  <c r="AM1204" i="19" s="1"/>
  <c r="AH102" i="157"/>
  <c r="AM568" i="19" s="1"/>
  <c r="AM1203" i="19" s="1"/>
  <c r="AH104" i="157"/>
  <c r="AM570" i="19" s="1"/>
  <c r="AM1205" i="19" s="1"/>
  <c r="AH106" i="157"/>
  <c r="AM572" i="19" s="1"/>
  <c r="AM1207" i="19" s="1"/>
  <c r="AH105" i="157"/>
  <c r="AM571" i="19" s="1"/>
  <c r="AM1206" i="19" s="1"/>
  <c r="I101" i="93"/>
  <c r="I58" i="19" s="1"/>
  <c r="I693" i="19" s="1"/>
  <c r="E101" i="99"/>
  <c r="E106" i="19" s="1"/>
  <c r="E741" i="19" s="1"/>
  <c r="E84" i="99"/>
  <c r="F84" i="99" s="1"/>
  <c r="G84" i="99" s="1"/>
  <c r="H84" i="99" s="1"/>
  <c r="I84" i="99" s="1"/>
  <c r="J84" i="99" s="1"/>
  <c r="K84" i="99" s="1"/>
  <c r="L84" i="99" s="1"/>
  <c r="M84" i="99" s="1"/>
  <c r="N84" i="99" s="1"/>
  <c r="O84" i="99" s="1"/>
  <c r="P84" i="99" s="1"/>
  <c r="Q84" i="99" s="1"/>
  <c r="R84" i="99" s="1"/>
  <c r="S84" i="99" s="1"/>
  <c r="T84" i="99" s="1"/>
  <c r="U84" i="99" s="1"/>
  <c r="V84" i="99" s="1"/>
  <c r="W84" i="99" s="1"/>
  <c r="X84" i="99" s="1"/>
  <c r="Y84" i="99" s="1"/>
  <c r="Z84" i="99" s="1"/>
  <c r="AA84" i="99" s="1"/>
  <c r="AB84" i="99" s="1"/>
  <c r="AC84" i="99" s="1"/>
  <c r="AD84" i="99" s="1"/>
  <c r="AE84" i="99" s="1"/>
  <c r="AF84" i="99" s="1"/>
  <c r="AG84" i="99" s="1"/>
  <c r="AH84" i="99" s="1"/>
  <c r="J34" i="99"/>
  <c r="J36" i="99"/>
  <c r="X105" i="110"/>
  <c r="Y151" i="19" s="1"/>
  <c r="Y786" i="19" s="1"/>
  <c r="X104" i="110"/>
  <c r="Y150" i="19" s="1"/>
  <c r="Y785" i="19" s="1"/>
  <c r="X102" i="110"/>
  <c r="Y148" i="19" s="1"/>
  <c r="Y783" i="19" s="1"/>
  <c r="X106" i="110"/>
  <c r="Y152" i="19" s="1"/>
  <c r="Y787" i="19" s="1"/>
  <c r="X103" i="110"/>
  <c r="Y149" i="19" s="1"/>
  <c r="Y784" i="19" s="1"/>
  <c r="AD103" i="159"/>
  <c r="AI585" i="19" s="1"/>
  <c r="AI1220" i="19" s="1"/>
  <c r="AD104" i="159"/>
  <c r="AI586" i="19" s="1"/>
  <c r="AI1221" i="19" s="1"/>
  <c r="AD102" i="159"/>
  <c r="AI584" i="19" s="1"/>
  <c r="AI1219" i="19" s="1"/>
  <c r="AD106" i="159"/>
  <c r="AI588" i="19" s="1"/>
  <c r="AI1223" i="19" s="1"/>
  <c r="AD105" i="159"/>
  <c r="AI587" i="19" s="1"/>
  <c r="AI1222" i="19" s="1"/>
  <c r="S103" i="124"/>
  <c r="U310" i="19" s="1"/>
  <c r="U945" i="19" s="1"/>
  <c r="S106" i="124"/>
  <c r="U313" i="19" s="1"/>
  <c r="U948" i="19" s="1"/>
  <c r="S102" i="124"/>
  <c r="U309" i="19" s="1"/>
  <c r="U944" i="19" s="1"/>
  <c r="S104" i="124"/>
  <c r="U311" i="19" s="1"/>
  <c r="U946" i="19" s="1"/>
  <c r="S105" i="124"/>
  <c r="U312" i="19" s="1"/>
  <c r="U947" i="19" s="1"/>
  <c r="T103" i="118"/>
  <c r="T105" i="118"/>
  <c r="T106" i="118"/>
  <c r="T104" i="118"/>
  <c r="T102" i="118"/>
  <c r="R101" i="124"/>
  <c r="T308" i="19" s="1"/>
  <c r="T943" i="19" s="1"/>
  <c r="R106" i="124"/>
  <c r="T313" i="19" s="1"/>
  <c r="T948" i="19" s="1"/>
  <c r="R102" i="124"/>
  <c r="T309" i="19" s="1"/>
  <c r="T944" i="19" s="1"/>
  <c r="R103" i="124"/>
  <c r="T310" i="19" s="1"/>
  <c r="T945" i="19" s="1"/>
  <c r="R105" i="124"/>
  <c r="T312" i="19" s="1"/>
  <c r="T947" i="19" s="1"/>
  <c r="R104" i="124"/>
  <c r="T311" i="19" s="1"/>
  <c r="T946" i="19" s="1"/>
  <c r="P103" i="92"/>
  <c r="P52" i="19" s="1"/>
  <c r="P687" i="19" s="1"/>
  <c r="P102" i="92"/>
  <c r="P51" i="19" s="1"/>
  <c r="P686" i="19" s="1"/>
  <c r="P105" i="92"/>
  <c r="P54" i="19" s="1"/>
  <c r="P689" i="19" s="1"/>
  <c r="P106" i="92"/>
  <c r="P55" i="19" s="1"/>
  <c r="P690" i="19" s="1"/>
  <c r="P104" i="92"/>
  <c r="P53" i="19" s="1"/>
  <c r="P688" i="19" s="1"/>
  <c r="F101" i="101"/>
  <c r="F122" i="19" s="1"/>
  <c r="F757" i="19" s="1"/>
  <c r="Q102" i="128"/>
  <c r="T342" i="19" s="1"/>
  <c r="T977" i="19" s="1"/>
  <c r="Q105" i="128"/>
  <c r="T345" i="19" s="1"/>
  <c r="T980" i="19" s="1"/>
  <c r="Q104" i="128"/>
  <c r="T344" i="19" s="1"/>
  <c r="T979" i="19" s="1"/>
  <c r="Q106" i="128"/>
  <c r="T346" i="19" s="1"/>
  <c r="T981" i="19" s="1"/>
  <c r="Q103" i="128"/>
  <c r="T343" i="19" s="1"/>
  <c r="T978" i="19" s="1"/>
  <c r="G101" i="95"/>
  <c r="G74" i="19" s="1"/>
  <c r="G709" i="19" s="1"/>
  <c r="O105" i="112"/>
  <c r="P167" i="19" s="1"/>
  <c r="P802" i="19" s="1"/>
  <c r="O102" i="112"/>
  <c r="P164" i="19" s="1"/>
  <c r="P799" i="19" s="1"/>
  <c r="O103" i="112"/>
  <c r="P165" i="19" s="1"/>
  <c r="P800" i="19" s="1"/>
  <c r="O106" i="112"/>
  <c r="P168" i="19" s="1"/>
  <c r="P803" i="19" s="1"/>
  <c r="O104" i="112"/>
  <c r="P166" i="19" s="1"/>
  <c r="P801" i="19" s="1"/>
  <c r="V104" i="134"/>
  <c r="Y392" i="19" s="1"/>
  <c r="Y1027" i="19" s="1"/>
  <c r="V105" i="134"/>
  <c r="Y393" i="19" s="1"/>
  <c r="Y1028" i="19" s="1"/>
  <c r="V106" i="134"/>
  <c r="Y394" i="19" s="1"/>
  <c r="Y1029" i="19" s="1"/>
  <c r="V102" i="134"/>
  <c r="Y390" i="19" s="1"/>
  <c r="Y1025" i="19" s="1"/>
  <c r="V103" i="134"/>
  <c r="Y391" i="19" s="1"/>
  <c r="Y1026" i="19" s="1"/>
  <c r="AH104" i="155"/>
  <c r="AM554" i="19" s="1"/>
  <c r="AM1189" i="19" s="1"/>
  <c r="AH103" i="155"/>
  <c r="AM553" i="19" s="1"/>
  <c r="AM1188" i="19" s="1"/>
  <c r="AH106" i="155"/>
  <c r="AM556" i="19" s="1"/>
  <c r="AM1191" i="19" s="1"/>
  <c r="AH105" i="155"/>
  <c r="AM555" i="19" s="1"/>
  <c r="AM1190" i="19" s="1"/>
  <c r="AH102" i="155"/>
  <c r="AM552" i="19" s="1"/>
  <c r="AM1187" i="19" s="1"/>
  <c r="S106" i="139"/>
  <c r="V426" i="19" s="1"/>
  <c r="V1061" i="19" s="1"/>
  <c r="S104" i="139"/>
  <c r="V424" i="19" s="1"/>
  <c r="V1059" i="19" s="1"/>
  <c r="S103" i="139"/>
  <c r="V423" i="19" s="1"/>
  <c r="V1058" i="19" s="1"/>
  <c r="S105" i="139"/>
  <c r="V425" i="19" s="1"/>
  <c r="V1060" i="19" s="1"/>
  <c r="S102" i="139"/>
  <c r="V422" i="19" s="1"/>
  <c r="V1057" i="19" s="1"/>
  <c r="Q102" i="107"/>
  <c r="R212" i="19" s="1"/>
  <c r="R847" i="19" s="1"/>
  <c r="Q103" i="107"/>
  <c r="R213" i="19" s="1"/>
  <c r="R848" i="19" s="1"/>
  <c r="Q106" i="107"/>
  <c r="R216" i="19" s="1"/>
  <c r="R851" i="19" s="1"/>
  <c r="Q104" i="107"/>
  <c r="R214" i="19" s="1"/>
  <c r="R849" i="19" s="1"/>
  <c r="Q105" i="107"/>
  <c r="R215" i="19" s="1"/>
  <c r="R850" i="19" s="1"/>
  <c r="AF103" i="113"/>
  <c r="AG197" i="19" s="1"/>
  <c r="AG832" i="19" s="1"/>
  <c r="AF105" i="113"/>
  <c r="AG199" i="19" s="1"/>
  <c r="AG834" i="19" s="1"/>
  <c r="AF104" i="113"/>
  <c r="AG198" i="19" s="1"/>
  <c r="AG833" i="19" s="1"/>
  <c r="AF102" i="113"/>
  <c r="AG196" i="19" s="1"/>
  <c r="AG831" i="19" s="1"/>
  <c r="AF106" i="113"/>
  <c r="AG200" i="19" s="1"/>
  <c r="AG835" i="19" s="1"/>
  <c r="Q104" i="116"/>
  <c r="Q103" i="116"/>
  <c r="Q106" i="116"/>
  <c r="Q105" i="116"/>
  <c r="Q102" i="116"/>
  <c r="AA103" i="124"/>
  <c r="AC310" i="19" s="1"/>
  <c r="AC945" i="19" s="1"/>
  <c r="AA106" i="124"/>
  <c r="AC313" i="19" s="1"/>
  <c r="AC948" i="19" s="1"/>
  <c r="AA102" i="124"/>
  <c r="AC309" i="19" s="1"/>
  <c r="AC944" i="19" s="1"/>
  <c r="AA104" i="124"/>
  <c r="AC311" i="19" s="1"/>
  <c r="AC946" i="19" s="1"/>
  <c r="AA105" i="124"/>
  <c r="AC312" i="19" s="1"/>
  <c r="AC947" i="19" s="1"/>
  <c r="AD101" i="113"/>
  <c r="AE195" i="19" s="1"/>
  <c r="AE830" i="19" s="1"/>
  <c r="AD102" i="113"/>
  <c r="AE196" i="19" s="1"/>
  <c r="AE831" i="19" s="1"/>
  <c r="AD103" i="113"/>
  <c r="AE197" i="19" s="1"/>
  <c r="AE832" i="19" s="1"/>
  <c r="AD106" i="113"/>
  <c r="AE200" i="19" s="1"/>
  <c r="AE835" i="19" s="1"/>
  <c r="AD105" i="113"/>
  <c r="AE199" i="19" s="1"/>
  <c r="AE834" i="19" s="1"/>
  <c r="AD104" i="113"/>
  <c r="AE198" i="19" s="1"/>
  <c r="AE833" i="19" s="1"/>
  <c r="V104" i="161"/>
  <c r="AA602" i="19" s="1"/>
  <c r="AA1237" i="19" s="1"/>
  <c r="V105" i="161"/>
  <c r="AA603" i="19" s="1"/>
  <c r="AA1238" i="19" s="1"/>
  <c r="V102" i="161"/>
  <c r="AA600" i="19" s="1"/>
  <c r="AA1235" i="19" s="1"/>
  <c r="V103" i="161"/>
  <c r="AA601" i="19" s="1"/>
  <c r="AA1236" i="19" s="1"/>
  <c r="V106" i="161"/>
  <c r="AA604" i="19" s="1"/>
  <c r="AA1239" i="19" s="1"/>
  <c r="AD102" i="157"/>
  <c r="AI568" i="19" s="1"/>
  <c r="AI1203" i="19" s="1"/>
  <c r="AD104" i="157"/>
  <c r="AI570" i="19" s="1"/>
  <c r="AI1205" i="19" s="1"/>
  <c r="AD103" i="157"/>
  <c r="AI569" i="19" s="1"/>
  <c r="AI1204" i="19" s="1"/>
  <c r="AD105" i="157"/>
  <c r="AI571" i="19" s="1"/>
  <c r="AI1206" i="19" s="1"/>
  <c r="AD106" i="157"/>
  <c r="AI572" i="19" s="1"/>
  <c r="AI1207" i="19" s="1"/>
  <c r="H102" i="94"/>
  <c r="H67" i="19" s="1"/>
  <c r="H702" i="19" s="1"/>
  <c r="H104" i="94"/>
  <c r="H69" i="19" s="1"/>
  <c r="H704" i="19" s="1"/>
  <c r="H106" i="94"/>
  <c r="H71" i="19" s="1"/>
  <c r="H706" i="19" s="1"/>
  <c r="H105" i="94"/>
  <c r="H70" i="19" s="1"/>
  <c r="H705" i="19" s="1"/>
  <c r="H103" i="94"/>
  <c r="H68" i="19" s="1"/>
  <c r="H703" i="19" s="1"/>
  <c r="AE101" i="111"/>
  <c r="AF179" i="19" s="1"/>
  <c r="AF814" i="19" s="1"/>
  <c r="AE103" i="111"/>
  <c r="AF181" i="19" s="1"/>
  <c r="AF816" i="19" s="1"/>
  <c r="AE102" i="111"/>
  <c r="AF180" i="19" s="1"/>
  <c r="AF815" i="19" s="1"/>
  <c r="AE106" i="111"/>
  <c r="AF184" i="19" s="1"/>
  <c r="AF819" i="19" s="1"/>
  <c r="AE104" i="111"/>
  <c r="AF182" i="19" s="1"/>
  <c r="AF817" i="19" s="1"/>
  <c r="AE105" i="111"/>
  <c r="AF183" i="19" s="1"/>
  <c r="AF818" i="19" s="1"/>
  <c r="AH106" i="94"/>
  <c r="AH71" i="19" s="1"/>
  <c r="AH706" i="19" s="1"/>
  <c r="AH103" i="94"/>
  <c r="AH68" i="19" s="1"/>
  <c r="AH703" i="19" s="1"/>
  <c r="AH102" i="94"/>
  <c r="AH67" i="19" s="1"/>
  <c r="AH702" i="19" s="1"/>
  <c r="AH105" i="94"/>
  <c r="AH70" i="19" s="1"/>
  <c r="AH705" i="19" s="1"/>
  <c r="AH104" i="94"/>
  <c r="AH69" i="19" s="1"/>
  <c r="AH704" i="19" s="1"/>
  <c r="I102" i="98"/>
  <c r="I99" i="19" s="1"/>
  <c r="I734" i="19" s="1"/>
  <c r="I106" i="98"/>
  <c r="I103" i="19" s="1"/>
  <c r="I738" i="19" s="1"/>
  <c r="I104" i="98"/>
  <c r="I101" i="19" s="1"/>
  <c r="I736" i="19" s="1"/>
  <c r="I103" i="98"/>
  <c r="I100" i="19" s="1"/>
  <c r="I735" i="19" s="1"/>
  <c r="I105" i="98"/>
  <c r="I102" i="19" s="1"/>
  <c r="I737" i="19" s="1"/>
  <c r="S104" i="118"/>
  <c r="S105" i="118"/>
  <c r="S106" i="118"/>
  <c r="S102" i="118"/>
  <c r="S103" i="118"/>
  <c r="AB102" i="98"/>
  <c r="AB99" i="19" s="1"/>
  <c r="AB734" i="19" s="1"/>
  <c r="AB106" i="98"/>
  <c r="AB103" i="19" s="1"/>
  <c r="AB738" i="19" s="1"/>
  <c r="AB103" i="98"/>
  <c r="AB100" i="19" s="1"/>
  <c r="AB735" i="19" s="1"/>
  <c r="AB105" i="98"/>
  <c r="AB102" i="19" s="1"/>
  <c r="AB737" i="19" s="1"/>
  <c r="AB104" i="98"/>
  <c r="AB101" i="19" s="1"/>
  <c r="AB736" i="19" s="1"/>
  <c r="W104" i="159"/>
  <c r="AB586" i="19" s="1"/>
  <c r="AB1221" i="19" s="1"/>
  <c r="W106" i="159"/>
  <c r="AB588" i="19" s="1"/>
  <c r="AB1223" i="19" s="1"/>
  <c r="W105" i="159"/>
  <c r="AB587" i="19" s="1"/>
  <c r="AB1222" i="19" s="1"/>
  <c r="W102" i="159"/>
  <c r="AB584" i="19" s="1"/>
  <c r="AB1219" i="19" s="1"/>
  <c r="W103" i="159"/>
  <c r="AB585" i="19" s="1"/>
  <c r="AB1220" i="19" s="1"/>
  <c r="Z103" i="163"/>
  <c r="AE617" i="19" s="1"/>
  <c r="AE1252" i="19" s="1"/>
  <c r="Z104" i="163"/>
  <c r="AE618" i="19" s="1"/>
  <c r="AE1253" i="19" s="1"/>
  <c r="Z106" i="163"/>
  <c r="AE620" i="19" s="1"/>
  <c r="AE1255" i="19" s="1"/>
  <c r="Z102" i="163"/>
  <c r="AE616" i="19" s="1"/>
  <c r="AE1251" i="19" s="1"/>
  <c r="Z105" i="163"/>
  <c r="AE619" i="19" s="1"/>
  <c r="AE1254" i="19" s="1"/>
  <c r="AG102" i="134"/>
  <c r="AJ390" i="19" s="1"/>
  <c r="AJ1025" i="19" s="1"/>
  <c r="AG104" i="134"/>
  <c r="AJ392" i="19" s="1"/>
  <c r="AJ1027" i="19" s="1"/>
  <c r="AG105" i="134"/>
  <c r="AJ393" i="19" s="1"/>
  <c r="AJ1028" i="19" s="1"/>
  <c r="AG103" i="134"/>
  <c r="AJ391" i="19" s="1"/>
  <c r="AJ1026" i="19" s="1"/>
  <c r="AG106" i="134"/>
  <c r="AJ394" i="19" s="1"/>
  <c r="AJ1029" i="19" s="1"/>
  <c r="U102" i="161"/>
  <c r="Z600" i="19" s="1"/>
  <c r="Z1235" i="19" s="1"/>
  <c r="U106" i="161"/>
  <c r="Z604" i="19" s="1"/>
  <c r="Z1239" i="19" s="1"/>
  <c r="U103" i="161"/>
  <c r="Z601" i="19" s="1"/>
  <c r="Z1236" i="19" s="1"/>
  <c r="U105" i="161"/>
  <c r="Z603" i="19" s="1"/>
  <c r="Z1238" i="19" s="1"/>
  <c r="U104" i="161"/>
  <c r="Z602" i="19" s="1"/>
  <c r="Z1237" i="19" s="1"/>
  <c r="AD104" i="163"/>
  <c r="AI618" i="19" s="1"/>
  <c r="AI1253" i="19" s="1"/>
  <c r="AD105" i="163"/>
  <c r="AI619" i="19" s="1"/>
  <c r="AI1254" i="19" s="1"/>
  <c r="AD106" i="163"/>
  <c r="AI620" i="19" s="1"/>
  <c r="AI1255" i="19" s="1"/>
  <c r="AD102" i="163"/>
  <c r="AI616" i="19" s="1"/>
  <c r="AI1251" i="19" s="1"/>
  <c r="AD103" i="163"/>
  <c r="AI617" i="19" s="1"/>
  <c r="AI1252" i="19" s="1"/>
  <c r="AB104" i="122"/>
  <c r="AB106" i="122"/>
  <c r="AB105" i="122"/>
  <c r="AB103" i="122"/>
  <c r="AB102" i="122"/>
  <c r="Z102" i="130"/>
  <c r="AC358" i="19" s="1"/>
  <c r="AC993" i="19" s="1"/>
  <c r="Z104" i="130"/>
  <c r="AC360" i="19" s="1"/>
  <c r="AC995" i="19" s="1"/>
  <c r="Z105" i="130"/>
  <c r="AC361" i="19" s="1"/>
  <c r="AC996" i="19" s="1"/>
  <c r="Z103" i="130"/>
  <c r="AC359" i="19" s="1"/>
  <c r="AC994" i="19" s="1"/>
  <c r="Z106" i="130"/>
  <c r="AC362" i="19" s="1"/>
  <c r="AC997" i="19" s="1"/>
  <c r="E106" i="92"/>
  <c r="E55" i="19" s="1"/>
  <c r="E690" i="19" s="1"/>
  <c r="E104" i="92"/>
  <c r="E53" i="19" s="1"/>
  <c r="E688" i="19" s="1"/>
  <c r="E84" i="92"/>
  <c r="F84" i="92" s="1"/>
  <c r="G84" i="92" s="1"/>
  <c r="H84" i="92" s="1"/>
  <c r="I84" i="92" s="1"/>
  <c r="J84" i="92" s="1"/>
  <c r="K84" i="92" s="1"/>
  <c r="L84" i="92" s="1"/>
  <c r="M84" i="92" s="1"/>
  <c r="N84" i="92" s="1"/>
  <c r="O84" i="92" s="1"/>
  <c r="P84" i="92" s="1"/>
  <c r="Q84" i="92" s="1"/>
  <c r="R84" i="92" s="1"/>
  <c r="S84" i="92" s="1"/>
  <c r="T84" i="92" s="1"/>
  <c r="U84" i="92" s="1"/>
  <c r="V84" i="92" s="1"/>
  <c r="W84" i="92" s="1"/>
  <c r="X84" i="92" s="1"/>
  <c r="Y84" i="92" s="1"/>
  <c r="Z84" i="92" s="1"/>
  <c r="AA84" i="92" s="1"/>
  <c r="AB84" i="92" s="1"/>
  <c r="AC84" i="92" s="1"/>
  <c r="AD84" i="92" s="1"/>
  <c r="AE84" i="92" s="1"/>
  <c r="AF84" i="92" s="1"/>
  <c r="AG84" i="92" s="1"/>
  <c r="AH84" i="92" s="1"/>
  <c r="E102" i="92"/>
  <c r="E51" i="19" s="1"/>
  <c r="E686" i="19" s="1"/>
  <c r="E105" i="92"/>
  <c r="E54" i="19" s="1"/>
  <c r="E689" i="19" s="1"/>
  <c r="E103" i="92"/>
  <c r="E52" i="19" s="1"/>
  <c r="E687" i="19" s="1"/>
  <c r="J34" i="92"/>
  <c r="J36" i="92"/>
  <c r="AB103" i="159"/>
  <c r="AG585" i="19" s="1"/>
  <c r="AG1220" i="19" s="1"/>
  <c r="AB106" i="159"/>
  <c r="AG588" i="19" s="1"/>
  <c r="AG1223" i="19" s="1"/>
  <c r="AB102" i="159"/>
  <c r="AG584" i="19" s="1"/>
  <c r="AG1219" i="19" s="1"/>
  <c r="AB105" i="159"/>
  <c r="AG587" i="19" s="1"/>
  <c r="AG1222" i="19" s="1"/>
  <c r="AB104" i="159"/>
  <c r="AG586" i="19" s="1"/>
  <c r="AG1221" i="19" s="1"/>
  <c r="AD102" i="136"/>
  <c r="AG406" i="19" s="1"/>
  <c r="AG1041" i="19" s="1"/>
  <c r="AD106" i="136"/>
  <c r="AG410" i="19" s="1"/>
  <c r="AG1045" i="19" s="1"/>
  <c r="AD104" i="136"/>
  <c r="AG408" i="19" s="1"/>
  <c r="AG1043" i="19" s="1"/>
  <c r="AD105" i="136"/>
  <c r="AG409" i="19" s="1"/>
  <c r="AG1044" i="19" s="1"/>
  <c r="AD103" i="136"/>
  <c r="AG407" i="19" s="1"/>
  <c r="AG1042" i="19" s="1"/>
  <c r="E102" i="141"/>
  <c r="I439" i="19" s="1"/>
  <c r="I1074" i="19" s="1"/>
  <c r="E106" i="141"/>
  <c r="I443" i="19" s="1"/>
  <c r="I1078" i="19" s="1"/>
  <c r="E105" i="141"/>
  <c r="I442" i="19" s="1"/>
  <c r="I1077" i="19" s="1"/>
  <c r="E103" i="141"/>
  <c r="I440" i="19" s="1"/>
  <c r="I1075" i="19" s="1"/>
  <c r="E104" i="141"/>
  <c r="I441" i="19" s="1"/>
  <c r="I1076" i="19" s="1"/>
  <c r="E84" i="141"/>
  <c r="F84" i="141" s="1"/>
  <c r="G84" i="141" s="1"/>
  <c r="H84" i="141" s="1"/>
  <c r="I84" i="141" s="1"/>
  <c r="J84" i="141" s="1"/>
  <c r="K84" i="141" s="1"/>
  <c r="L84" i="141" s="1"/>
  <c r="M84" i="141" s="1"/>
  <c r="N84" i="141" s="1"/>
  <c r="O84" i="141" s="1"/>
  <c r="P84" i="141" s="1"/>
  <c r="Q84" i="141" s="1"/>
  <c r="R84" i="141" s="1"/>
  <c r="S84" i="141" s="1"/>
  <c r="T84" i="141" s="1"/>
  <c r="U84" i="141" s="1"/>
  <c r="V84" i="141" s="1"/>
  <c r="W84" i="141" s="1"/>
  <c r="X84" i="141" s="1"/>
  <c r="Y84" i="141" s="1"/>
  <c r="Z84" i="141" s="1"/>
  <c r="AA84" i="141" s="1"/>
  <c r="AB84" i="141" s="1"/>
  <c r="AC84" i="141" s="1"/>
  <c r="AD84" i="141" s="1"/>
  <c r="AE84" i="141" s="1"/>
  <c r="AF84" i="141" s="1"/>
  <c r="AG84" i="141" s="1"/>
  <c r="AH84" i="141" s="1"/>
  <c r="AC104" i="110"/>
  <c r="AD150" i="19" s="1"/>
  <c r="AD785" i="19" s="1"/>
  <c r="AC103" i="110"/>
  <c r="AD149" i="19" s="1"/>
  <c r="AD784" i="19" s="1"/>
  <c r="AC102" i="110"/>
  <c r="AD148" i="19" s="1"/>
  <c r="AD783" i="19" s="1"/>
  <c r="AC105" i="110"/>
  <c r="AD151" i="19" s="1"/>
  <c r="AD786" i="19" s="1"/>
  <c r="AC106" i="110"/>
  <c r="AD152" i="19" s="1"/>
  <c r="AD787" i="19" s="1"/>
  <c r="AG103" i="132"/>
  <c r="AJ375" i="19" s="1"/>
  <c r="AJ1010" i="19" s="1"/>
  <c r="AG102" i="132"/>
  <c r="AJ374" i="19" s="1"/>
  <c r="AJ1009" i="19" s="1"/>
  <c r="AG104" i="132"/>
  <c r="AJ376" i="19" s="1"/>
  <c r="AJ1011" i="19" s="1"/>
  <c r="AG105" i="132"/>
  <c r="AJ377" i="19" s="1"/>
  <c r="AJ1012" i="19" s="1"/>
  <c r="AG106" i="132"/>
  <c r="AJ378" i="19" s="1"/>
  <c r="AJ1013" i="19" s="1"/>
  <c r="Q102" i="113"/>
  <c r="R196" i="19" s="1"/>
  <c r="R831" i="19" s="1"/>
  <c r="Q106" i="113"/>
  <c r="R200" i="19" s="1"/>
  <c r="R835" i="19" s="1"/>
  <c r="Q103" i="113"/>
  <c r="R197" i="19" s="1"/>
  <c r="R832" i="19" s="1"/>
  <c r="Q105" i="113"/>
  <c r="R199" i="19" s="1"/>
  <c r="R834" i="19" s="1"/>
  <c r="Q104" i="113"/>
  <c r="R198" i="19" s="1"/>
  <c r="R833" i="19" s="1"/>
  <c r="AF104" i="109"/>
  <c r="AG230" i="19" s="1"/>
  <c r="AG865" i="19" s="1"/>
  <c r="AF105" i="109"/>
  <c r="AG231" i="19" s="1"/>
  <c r="AG866" i="19" s="1"/>
  <c r="AF103" i="109"/>
  <c r="AG229" i="19" s="1"/>
  <c r="AG864" i="19" s="1"/>
  <c r="AF106" i="109"/>
  <c r="AG232" i="19" s="1"/>
  <c r="AG867" i="19" s="1"/>
  <c r="AF102" i="109"/>
  <c r="AG228" i="19" s="1"/>
  <c r="AG863" i="19" s="1"/>
  <c r="AD106" i="96"/>
  <c r="AD87" i="19" s="1"/>
  <c r="AD722" i="19" s="1"/>
  <c r="AD103" i="96"/>
  <c r="AD84" i="19" s="1"/>
  <c r="AD719" i="19" s="1"/>
  <c r="AD104" i="96"/>
  <c r="AD85" i="19" s="1"/>
  <c r="AD720" i="19" s="1"/>
  <c r="AD102" i="96"/>
  <c r="AD83" i="19" s="1"/>
  <c r="AD718" i="19" s="1"/>
  <c r="AD105" i="96"/>
  <c r="AD86" i="19" s="1"/>
  <c r="AD721" i="19" s="1"/>
  <c r="AH104" i="126"/>
  <c r="AJ327" i="19" s="1"/>
  <c r="AJ962" i="19" s="1"/>
  <c r="AH105" i="126"/>
  <c r="AJ328" i="19" s="1"/>
  <c r="AJ963" i="19" s="1"/>
  <c r="AH103" i="126"/>
  <c r="AJ326" i="19" s="1"/>
  <c r="AJ961" i="19" s="1"/>
  <c r="AH106" i="126"/>
  <c r="AJ329" i="19" s="1"/>
  <c r="AJ964" i="19" s="1"/>
  <c r="AH102" i="126"/>
  <c r="AJ325" i="19" s="1"/>
  <c r="AJ960" i="19" s="1"/>
  <c r="E101" i="129"/>
  <c r="H349" i="19" s="1"/>
  <c r="H984" i="19" s="1"/>
  <c r="E84" i="129"/>
  <c r="F84" i="129" s="1"/>
  <c r="G84" i="129" s="1"/>
  <c r="H84" i="129" s="1"/>
  <c r="I84" i="129" s="1"/>
  <c r="J84" i="129" s="1"/>
  <c r="K84" i="129" s="1"/>
  <c r="L84" i="129" s="1"/>
  <c r="M84" i="129" s="1"/>
  <c r="N84" i="129" s="1"/>
  <c r="O84" i="129" s="1"/>
  <c r="P84" i="129" s="1"/>
  <c r="Q84" i="129" s="1"/>
  <c r="R84" i="129" s="1"/>
  <c r="S84" i="129" s="1"/>
  <c r="T84" i="129" s="1"/>
  <c r="U84" i="129" s="1"/>
  <c r="V84" i="129" s="1"/>
  <c r="W84" i="129" s="1"/>
  <c r="X84" i="129" s="1"/>
  <c r="Y84" i="129" s="1"/>
  <c r="Z84" i="129" s="1"/>
  <c r="AA84" i="129" s="1"/>
  <c r="AB84" i="129" s="1"/>
  <c r="AC84" i="129" s="1"/>
  <c r="AD84" i="129" s="1"/>
  <c r="AE84" i="129" s="1"/>
  <c r="AF84" i="129" s="1"/>
  <c r="AG84" i="129" s="1"/>
  <c r="AH84" i="129" s="1"/>
  <c r="H104" i="98"/>
  <c r="H101" i="19" s="1"/>
  <c r="H736" i="19" s="1"/>
  <c r="H105" i="98"/>
  <c r="H102" i="19" s="1"/>
  <c r="H737" i="19" s="1"/>
  <c r="H103" i="98"/>
  <c r="H100" i="19" s="1"/>
  <c r="H735" i="19" s="1"/>
  <c r="H102" i="98"/>
  <c r="H99" i="19" s="1"/>
  <c r="H734" i="19" s="1"/>
  <c r="H106" i="98"/>
  <c r="H103" i="19" s="1"/>
  <c r="H738" i="19" s="1"/>
  <c r="W104" i="128"/>
  <c r="Z344" i="19" s="1"/>
  <c r="Z979" i="19" s="1"/>
  <c r="W106" i="128"/>
  <c r="Z346" i="19" s="1"/>
  <c r="Z981" i="19" s="1"/>
  <c r="W105" i="128"/>
  <c r="Z345" i="19" s="1"/>
  <c r="Z980" i="19" s="1"/>
  <c r="W103" i="128"/>
  <c r="Z343" i="19" s="1"/>
  <c r="Z978" i="19" s="1"/>
  <c r="W102" i="128"/>
  <c r="Z342" i="19" s="1"/>
  <c r="Z977" i="19" s="1"/>
  <c r="U101" i="143"/>
  <c r="Y454" i="19" s="1"/>
  <c r="Y1089" i="19" s="1"/>
  <c r="U103" i="143"/>
  <c r="Y456" i="19" s="1"/>
  <c r="Y1091" i="19" s="1"/>
  <c r="U106" i="143"/>
  <c r="Y459" i="19" s="1"/>
  <c r="Y1094" i="19" s="1"/>
  <c r="U104" i="143"/>
  <c r="Y457" i="19" s="1"/>
  <c r="Y1092" i="19" s="1"/>
  <c r="U105" i="143"/>
  <c r="Y458" i="19" s="1"/>
  <c r="Y1093" i="19" s="1"/>
  <c r="U102" i="143"/>
  <c r="Y455" i="19" s="1"/>
  <c r="Y1090" i="19" s="1"/>
  <c r="AG106" i="109"/>
  <c r="AH232" i="19" s="1"/>
  <c r="AH867" i="19" s="1"/>
  <c r="AG102" i="109"/>
  <c r="AH228" i="19" s="1"/>
  <c r="AH863" i="19" s="1"/>
  <c r="AG103" i="109"/>
  <c r="AH229" i="19" s="1"/>
  <c r="AH864" i="19" s="1"/>
  <c r="AG104" i="109"/>
  <c r="AH230" i="19" s="1"/>
  <c r="AH865" i="19" s="1"/>
  <c r="AG105" i="109"/>
  <c r="AH231" i="19" s="1"/>
  <c r="AH866" i="19" s="1"/>
  <c r="Z101" i="111"/>
  <c r="AA179" i="19" s="1"/>
  <c r="AA814" i="19" s="1"/>
  <c r="Z106" i="111"/>
  <c r="AA184" i="19" s="1"/>
  <c r="AA819" i="19" s="1"/>
  <c r="Z103" i="111"/>
  <c r="AA181" i="19" s="1"/>
  <c r="AA816" i="19" s="1"/>
  <c r="Z102" i="111"/>
  <c r="AA180" i="19" s="1"/>
  <c r="AA815" i="19" s="1"/>
  <c r="Z104" i="111"/>
  <c r="AA182" i="19" s="1"/>
  <c r="AA817" i="19" s="1"/>
  <c r="Z105" i="111"/>
  <c r="AA183" i="19" s="1"/>
  <c r="AA818" i="19" s="1"/>
  <c r="U102" i="109"/>
  <c r="V228" i="19" s="1"/>
  <c r="V863" i="19" s="1"/>
  <c r="U104" i="109"/>
  <c r="V230" i="19" s="1"/>
  <c r="V865" i="19" s="1"/>
  <c r="U106" i="109"/>
  <c r="V232" i="19" s="1"/>
  <c r="V867" i="19" s="1"/>
  <c r="U103" i="109"/>
  <c r="V229" i="19" s="1"/>
  <c r="V864" i="19" s="1"/>
  <c r="U105" i="109"/>
  <c r="V231" i="19" s="1"/>
  <c r="V866" i="19" s="1"/>
  <c r="E101" i="121"/>
  <c r="E84" i="121"/>
  <c r="F84" i="121" s="1"/>
  <c r="G84" i="121" s="1"/>
  <c r="H84" i="121" s="1"/>
  <c r="I84" i="121" s="1"/>
  <c r="J84" i="121" s="1"/>
  <c r="K84" i="121" s="1"/>
  <c r="L84" i="121" s="1"/>
  <c r="M84" i="121" s="1"/>
  <c r="N84" i="121" s="1"/>
  <c r="O84" i="121" s="1"/>
  <c r="P84" i="121" s="1"/>
  <c r="Q84" i="121" s="1"/>
  <c r="R84" i="121" s="1"/>
  <c r="S84" i="121" s="1"/>
  <c r="T84" i="121" s="1"/>
  <c r="U84" i="121" s="1"/>
  <c r="V84" i="121" s="1"/>
  <c r="W84" i="121" s="1"/>
  <c r="X84" i="121" s="1"/>
  <c r="Y84" i="121" s="1"/>
  <c r="Z84" i="121" s="1"/>
  <c r="AA84" i="121" s="1"/>
  <c r="AB84" i="121" s="1"/>
  <c r="AC84" i="121" s="1"/>
  <c r="AD84" i="121" s="1"/>
  <c r="AE84" i="121" s="1"/>
  <c r="W104" i="141"/>
  <c r="AA441" i="19" s="1"/>
  <c r="AA1076" i="19" s="1"/>
  <c r="W102" i="141"/>
  <c r="AA439" i="19" s="1"/>
  <c r="AA1074" i="19" s="1"/>
  <c r="W103" i="141"/>
  <c r="AA440" i="19" s="1"/>
  <c r="AA1075" i="19" s="1"/>
  <c r="W105" i="141"/>
  <c r="AA442" i="19" s="1"/>
  <c r="AA1077" i="19" s="1"/>
  <c r="W106" i="141"/>
  <c r="AA443" i="19" s="1"/>
  <c r="AA1078" i="19" s="1"/>
  <c r="X105" i="157"/>
  <c r="AC571" i="19" s="1"/>
  <c r="AC1206" i="19" s="1"/>
  <c r="X102" i="157"/>
  <c r="AC568" i="19" s="1"/>
  <c r="AC1203" i="19" s="1"/>
  <c r="X103" i="157"/>
  <c r="AC569" i="19" s="1"/>
  <c r="AC1204" i="19" s="1"/>
  <c r="X106" i="157"/>
  <c r="AC572" i="19" s="1"/>
  <c r="AC1207" i="19" s="1"/>
  <c r="X104" i="157"/>
  <c r="AC570" i="19" s="1"/>
  <c r="AC1205" i="19" s="1"/>
  <c r="AA105" i="120"/>
  <c r="AA103" i="120"/>
  <c r="AA104" i="120"/>
  <c r="AA106" i="120"/>
  <c r="AA102" i="120"/>
  <c r="S102" i="113"/>
  <c r="T196" i="19" s="1"/>
  <c r="T831" i="19" s="1"/>
  <c r="S103" i="113"/>
  <c r="T197" i="19" s="1"/>
  <c r="T832" i="19" s="1"/>
  <c r="S106" i="113"/>
  <c r="T200" i="19" s="1"/>
  <c r="T835" i="19" s="1"/>
  <c r="S104" i="113"/>
  <c r="T198" i="19" s="1"/>
  <c r="T833" i="19" s="1"/>
  <c r="S105" i="113"/>
  <c r="T199" i="19" s="1"/>
  <c r="T834" i="19" s="1"/>
  <c r="T102" i="141"/>
  <c r="X439" i="19" s="1"/>
  <c r="X1074" i="19" s="1"/>
  <c r="T105" i="141"/>
  <c r="X442" i="19" s="1"/>
  <c r="X1077" i="19" s="1"/>
  <c r="T103" i="141"/>
  <c r="X440" i="19" s="1"/>
  <c r="X1075" i="19" s="1"/>
  <c r="T104" i="141"/>
  <c r="X441" i="19" s="1"/>
  <c r="X1076" i="19" s="1"/>
  <c r="T106" i="141"/>
  <c r="X443" i="19" s="1"/>
  <c r="X1078" i="19" s="1"/>
  <c r="S103" i="128"/>
  <c r="V343" i="19" s="1"/>
  <c r="V978" i="19" s="1"/>
  <c r="S102" i="128"/>
  <c r="V342" i="19" s="1"/>
  <c r="V977" i="19" s="1"/>
  <c r="S105" i="128"/>
  <c r="V345" i="19" s="1"/>
  <c r="V980" i="19" s="1"/>
  <c r="S104" i="128"/>
  <c r="V344" i="19" s="1"/>
  <c r="V979" i="19" s="1"/>
  <c r="S106" i="128"/>
  <c r="V346" i="19" s="1"/>
  <c r="V981" i="19" s="1"/>
  <c r="O105" i="134"/>
  <c r="R393" i="19" s="1"/>
  <c r="R1028" i="19" s="1"/>
  <c r="O104" i="134"/>
  <c r="R392" i="19" s="1"/>
  <c r="R1027" i="19" s="1"/>
  <c r="O102" i="134"/>
  <c r="R390" i="19" s="1"/>
  <c r="R1025" i="19" s="1"/>
  <c r="O103" i="134"/>
  <c r="R391" i="19" s="1"/>
  <c r="R1026" i="19" s="1"/>
  <c r="O106" i="134"/>
  <c r="R394" i="19" s="1"/>
  <c r="R1029" i="19" s="1"/>
  <c r="Z103" i="118"/>
  <c r="Z106" i="118"/>
  <c r="Z102" i="118"/>
  <c r="Z104" i="118"/>
  <c r="Z105" i="118"/>
  <c r="AC102" i="92"/>
  <c r="AC51" i="19" s="1"/>
  <c r="AC686" i="19" s="1"/>
  <c r="AC103" i="92"/>
  <c r="AC52" i="19" s="1"/>
  <c r="AC687" i="19" s="1"/>
  <c r="AC105" i="92"/>
  <c r="AC54" i="19" s="1"/>
  <c r="AC689" i="19" s="1"/>
  <c r="AC104" i="92"/>
  <c r="AC53" i="19" s="1"/>
  <c r="AC688" i="19" s="1"/>
  <c r="AC106" i="92"/>
  <c r="AC55" i="19" s="1"/>
  <c r="AC690" i="19" s="1"/>
  <c r="T103" i="100"/>
  <c r="T116" i="19" s="1"/>
  <c r="T751" i="19" s="1"/>
  <c r="T106" i="100"/>
  <c r="T119" i="19" s="1"/>
  <c r="T754" i="19" s="1"/>
  <c r="T104" i="100"/>
  <c r="T117" i="19" s="1"/>
  <c r="T752" i="19" s="1"/>
  <c r="T102" i="100"/>
  <c r="T115" i="19" s="1"/>
  <c r="T750" i="19" s="1"/>
  <c r="T105" i="100"/>
  <c r="T118" i="19" s="1"/>
  <c r="T753" i="19" s="1"/>
  <c r="AC106" i="128"/>
  <c r="AF346" i="19" s="1"/>
  <c r="AF981" i="19" s="1"/>
  <c r="AC105" i="128"/>
  <c r="AF345" i="19" s="1"/>
  <c r="AF980" i="19" s="1"/>
  <c r="AC103" i="128"/>
  <c r="AF343" i="19" s="1"/>
  <c r="AF978" i="19" s="1"/>
  <c r="AC102" i="128"/>
  <c r="AF342" i="19" s="1"/>
  <c r="AF977" i="19" s="1"/>
  <c r="AC104" i="128"/>
  <c r="AF344" i="19" s="1"/>
  <c r="AF979" i="19" s="1"/>
  <c r="E84" i="130"/>
  <c r="F84" i="130" s="1"/>
  <c r="G84" i="130" s="1"/>
  <c r="H84" i="130" s="1"/>
  <c r="I84" i="130" s="1"/>
  <c r="J84" i="130" s="1"/>
  <c r="K84" i="130" s="1"/>
  <c r="L84" i="130" s="1"/>
  <c r="M84" i="130" s="1"/>
  <c r="N84" i="130" s="1"/>
  <c r="O84" i="130" s="1"/>
  <c r="P84" i="130" s="1"/>
  <c r="Q84" i="130" s="1"/>
  <c r="R84" i="130" s="1"/>
  <c r="S84" i="130" s="1"/>
  <c r="T84" i="130" s="1"/>
  <c r="U84" i="130" s="1"/>
  <c r="V84" i="130" s="1"/>
  <c r="W84" i="130" s="1"/>
  <c r="X84" i="130" s="1"/>
  <c r="Y84" i="130" s="1"/>
  <c r="Z84" i="130" s="1"/>
  <c r="AA84" i="130" s="1"/>
  <c r="AB84" i="130" s="1"/>
  <c r="AC84" i="130" s="1"/>
  <c r="AD84" i="130" s="1"/>
  <c r="AE84" i="130" s="1"/>
  <c r="AF84" i="130" s="1"/>
  <c r="AG84" i="130" s="1"/>
  <c r="AH84" i="130" s="1"/>
  <c r="E103" i="130"/>
  <c r="H359" i="19" s="1"/>
  <c r="H994" i="19" s="1"/>
  <c r="E104" i="130"/>
  <c r="H360" i="19" s="1"/>
  <c r="H995" i="19" s="1"/>
  <c r="E106" i="130"/>
  <c r="H362" i="19" s="1"/>
  <c r="H997" i="19" s="1"/>
  <c r="E102" i="130"/>
  <c r="H358" i="19" s="1"/>
  <c r="H993" i="19" s="1"/>
  <c r="E105" i="130"/>
  <c r="H361" i="19" s="1"/>
  <c r="H996" i="19" s="1"/>
  <c r="U105" i="126"/>
  <c r="W328" i="19" s="1"/>
  <c r="W963" i="19" s="1"/>
  <c r="U102" i="126"/>
  <c r="W325" i="19" s="1"/>
  <c r="W960" i="19" s="1"/>
  <c r="U103" i="126"/>
  <c r="W326" i="19" s="1"/>
  <c r="W961" i="19" s="1"/>
  <c r="U104" i="126"/>
  <c r="W327" i="19" s="1"/>
  <c r="W962" i="19" s="1"/>
  <c r="U106" i="126"/>
  <c r="W329" i="19" s="1"/>
  <c r="W964" i="19" s="1"/>
  <c r="U106" i="132"/>
  <c r="X378" i="19" s="1"/>
  <c r="X1013" i="19" s="1"/>
  <c r="U102" i="132"/>
  <c r="X374" i="19" s="1"/>
  <c r="X1009" i="19" s="1"/>
  <c r="U103" i="132"/>
  <c r="X375" i="19" s="1"/>
  <c r="X1010" i="19" s="1"/>
  <c r="U105" i="132"/>
  <c r="X377" i="19" s="1"/>
  <c r="X1012" i="19" s="1"/>
  <c r="U104" i="132"/>
  <c r="X376" i="19" s="1"/>
  <c r="X1011" i="19" s="1"/>
  <c r="W102" i="96"/>
  <c r="W83" i="19" s="1"/>
  <c r="W718" i="19" s="1"/>
  <c r="W104" i="96"/>
  <c r="W85" i="19" s="1"/>
  <c r="W720" i="19" s="1"/>
  <c r="W105" i="96"/>
  <c r="W86" i="19" s="1"/>
  <c r="W721" i="19" s="1"/>
  <c r="W103" i="96"/>
  <c r="W84" i="19" s="1"/>
  <c r="W719" i="19" s="1"/>
  <c r="W106" i="96"/>
  <c r="W87" i="19" s="1"/>
  <c r="W722" i="19" s="1"/>
  <c r="T102" i="155"/>
  <c r="Y552" i="19" s="1"/>
  <c r="Y1187" i="19" s="1"/>
  <c r="T104" i="155"/>
  <c r="Y554" i="19" s="1"/>
  <c r="Y1189" i="19" s="1"/>
  <c r="T103" i="155"/>
  <c r="Y553" i="19" s="1"/>
  <c r="Y1188" i="19" s="1"/>
  <c r="T106" i="155"/>
  <c r="Y556" i="19" s="1"/>
  <c r="Y1191" i="19" s="1"/>
  <c r="T105" i="155"/>
  <c r="Y555" i="19" s="1"/>
  <c r="Y1190" i="19" s="1"/>
  <c r="T105" i="110"/>
  <c r="U151" i="19" s="1"/>
  <c r="U786" i="19" s="1"/>
  <c r="T103" i="110"/>
  <c r="U149" i="19" s="1"/>
  <c r="U784" i="19" s="1"/>
  <c r="T102" i="110"/>
  <c r="U148" i="19" s="1"/>
  <c r="U783" i="19" s="1"/>
  <c r="T104" i="110"/>
  <c r="U150" i="19" s="1"/>
  <c r="U785" i="19" s="1"/>
  <c r="T106" i="110"/>
  <c r="U152" i="19" s="1"/>
  <c r="U787" i="19" s="1"/>
  <c r="AG106" i="116"/>
  <c r="AG104" i="116"/>
  <c r="AG105" i="116"/>
  <c r="AG103" i="116"/>
  <c r="AG102" i="116"/>
  <c r="Q104" i="96"/>
  <c r="Q85" i="19" s="1"/>
  <c r="Q720" i="19" s="1"/>
  <c r="Q105" i="96"/>
  <c r="Q86" i="19" s="1"/>
  <c r="Q721" i="19" s="1"/>
  <c r="Q103" i="96"/>
  <c r="Q84" i="19" s="1"/>
  <c r="Q719" i="19" s="1"/>
  <c r="Q106" i="96"/>
  <c r="Q87" i="19" s="1"/>
  <c r="Q722" i="19" s="1"/>
  <c r="Q102" i="96"/>
  <c r="Q83" i="19" s="1"/>
  <c r="Q718" i="19" s="1"/>
  <c r="O106" i="149"/>
  <c r="S507" i="19" s="1"/>
  <c r="S1142" i="19" s="1"/>
  <c r="O103" i="149"/>
  <c r="S504" i="19" s="1"/>
  <c r="S1139" i="19" s="1"/>
  <c r="O102" i="149"/>
  <c r="S503" i="19" s="1"/>
  <c r="S1138" i="19" s="1"/>
  <c r="O105" i="149"/>
  <c r="S506" i="19" s="1"/>
  <c r="S1141" i="19" s="1"/>
  <c r="O104" i="149"/>
  <c r="S505" i="19" s="1"/>
  <c r="S1140" i="19" s="1"/>
  <c r="Q103" i="118"/>
  <c r="Q105" i="118"/>
  <c r="Q106" i="118"/>
  <c r="Q104" i="118"/>
  <c r="Q102" i="118"/>
  <c r="R106" i="120"/>
  <c r="R102" i="120"/>
  <c r="R103" i="120"/>
  <c r="R104" i="120"/>
  <c r="R105" i="120"/>
  <c r="O105" i="141"/>
  <c r="S442" i="19" s="1"/>
  <c r="S1077" i="19" s="1"/>
  <c r="O103" i="141"/>
  <c r="S440" i="19" s="1"/>
  <c r="S1075" i="19" s="1"/>
  <c r="O102" i="141"/>
  <c r="S439" i="19" s="1"/>
  <c r="S1074" i="19" s="1"/>
  <c r="O104" i="141"/>
  <c r="S441" i="19" s="1"/>
  <c r="S1076" i="19" s="1"/>
  <c r="O106" i="141"/>
  <c r="S443" i="19" s="1"/>
  <c r="S1078" i="19" s="1"/>
  <c r="AE102" i="102"/>
  <c r="AE131" i="19" s="1"/>
  <c r="AE766" i="19" s="1"/>
  <c r="AE106" i="102"/>
  <c r="AE135" i="19" s="1"/>
  <c r="AE770" i="19" s="1"/>
  <c r="AE104" i="102"/>
  <c r="AE133" i="19" s="1"/>
  <c r="AE768" i="19" s="1"/>
  <c r="AE105" i="102"/>
  <c r="AE134" i="19" s="1"/>
  <c r="AE769" i="19" s="1"/>
  <c r="AE103" i="102"/>
  <c r="AE132" i="19" s="1"/>
  <c r="AE767" i="19" s="1"/>
  <c r="W104" i="111"/>
  <c r="X182" i="19" s="1"/>
  <c r="X817" i="19" s="1"/>
  <c r="W102" i="111"/>
  <c r="X180" i="19" s="1"/>
  <c r="X815" i="19" s="1"/>
  <c r="W103" i="111"/>
  <c r="X181" i="19" s="1"/>
  <c r="X816" i="19" s="1"/>
  <c r="W106" i="111"/>
  <c r="X184" i="19" s="1"/>
  <c r="X819" i="19" s="1"/>
  <c r="W105" i="111"/>
  <c r="X183" i="19" s="1"/>
  <c r="X818" i="19" s="1"/>
  <c r="E104" i="143"/>
  <c r="I457" i="19" s="1"/>
  <c r="I1092" i="19" s="1"/>
  <c r="E84" i="143"/>
  <c r="F84" i="143" s="1"/>
  <c r="G84" i="143" s="1"/>
  <c r="H84" i="143" s="1"/>
  <c r="I84" i="143" s="1"/>
  <c r="J84" i="143" s="1"/>
  <c r="K84" i="143" s="1"/>
  <c r="L84" i="143" s="1"/>
  <c r="M84" i="143" s="1"/>
  <c r="N84" i="143" s="1"/>
  <c r="O84" i="143" s="1"/>
  <c r="P84" i="143" s="1"/>
  <c r="Q84" i="143" s="1"/>
  <c r="R84" i="143" s="1"/>
  <c r="S84" i="143" s="1"/>
  <c r="T84" i="143" s="1"/>
  <c r="U84" i="143" s="1"/>
  <c r="V84" i="143" s="1"/>
  <c r="W84" i="143" s="1"/>
  <c r="X84" i="143" s="1"/>
  <c r="Y84" i="143" s="1"/>
  <c r="Z84" i="143" s="1"/>
  <c r="AA84" i="143" s="1"/>
  <c r="AB84" i="143" s="1"/>
  <c r="AC84" i="143" s="1"/>
  <c r="AD84" i="143" s="1"/>
  <c r="AE84" i="143" s="1"/>
  <c r="AF84" i="143" s="1"/>
  <c r="AG84" i="143" s="1"/>
  <c r="AH84" i="143" s="1"/>
  <c r="E103" i="143"/>
  <c r="I456" i="19" s="1"/>
  <c r="I1091" i="19" s="1"/>
  <c r="E106" i="143"/>
  <c r="I459" i="19" s="1"/>
  <c r="I1094" i="19" s="1"/>
  <c r="E102" i="143"/>
  <c r="I455" i="19" s="1"/>
  <c r="I1090" i="19" s="1"/>
  <c r="E105" i="143"/>
  <c r="I458" i="19" s="1"/>
  <c r="I1093" i="19" s="1"/>
  <c r="P104" i="118"/>
  <c r="P106" i="118"/>
  <c r="P105" i="118"/>
  <c r="P103" i="118"/>
  <c r="P102" i="118"/>
  <c r="V106" i="100"/>
  <c r="V119" i="19" s="1"/>
  <c r="V754" i="19" s="1"/>
  <c r="V105" i="100"/>
  <c r="V118" i="19" s="1"/>
  <c r="V753" i="19" s="1"/>
  <c r="V103" i="100"/>
  <c r="V116" i="19" s="1"/>
  <c r="V751" i="19" s="1"/>
  <c r="V104" i="100"/>
  <c r="V117" i="19" s="1"/>
  <c r="V752" i="19" s="1"/>
  <c r="V102" i="100"/>
  <c r="V115" i="19" s="1"/>
  <c r="V750" i="19" s="1"/>
  <c r="G103" i="113"/>
  <c r="H197" i="19" s="1"/>
  <c r="H832" i="19" s="1"/>
  <c r="G104" i="113"/>
  <c r="H198" i="19" s="1"/>
  <c r="H833" i="19" s="1"/>
  <c r="G106" i="113"/>
  <c r="H200" i="19" s="1"/>
  <c r="H835" i="19" s="1"/>
  <c r="G102" i="113"/>
  <c r="H196" i="19" s="1"/>
  <c r="H831" i="19" s="1"/>
  <c r="G105" i="113"/>
  <c r="H199" i="19" s="1"/>
  <c r="H834" i="19" s="1"/>
  <c r="AE102" i="157"/>
  <c r="AJ568" i="19" s="1"/>
  <c r="AJ1203" i="19" s="1"/>
  <c r="AE103" i="157"/>
  <c r="AJ569" i="19" s="1"/>
  <c r="AJ1204" i="19" s="1"/>
  <c r="AE106" i="157"/>
  <c r="AJ572" i="19" s="1"/>
  <c r="AJ1207" i="19" s="1"/>
  <c r="AE105" i="157"/>
  <c r="AJ571" i="19" s="1"/>
  <c r="AJ1206" i="19" s="1"/>
  <c r="AE104" i="157"/>
  <c r="AJ570" i="19" s="1"/>
  <c r="AJ1205" i="19" s="1"/>
  <c r="Y106" i="111"/>
  <c r="Z184" i="19" s="1"/>
  <c r="Z819" i="19" s="1"/>
  <c r="Y105" i="111"/>
  <c r="Z183" i="19" s="1"/>
  <c r="Z818" i="19" s="1"/>
  <c r="Y104" i="111"/>
  <c r="Z182" i="19" s="1"/>
  <c r="Z817" i="19" s="1"/>
  <c r="Y103" i="111"/>
  <c r="Z181" i="19" s="1"/>
  <c r="Z816" i="19" s="1"/>
  <c r="Y102" i="111"/>
  <c r="Z180" i="19" s="1"/>
  <c r="Z815" i="19" s="1"/>
  <c r="Q103" i="157"/>
  <c r="V569" i="19" s="1"/>
  <c r="V1204" i="19" s="1"/>
  <c r="Q102" i="157"/>
  <c r="V568" i="19" s="1"/>
  <c r="V1203" i="19" s="1"/>
  <c r="Q105" i="157"/>
  <c r="V571" i="19" s="1"/>
  <c r="V1206" i="19" s="1"/>
  <c r="Q104" i="157"/>
  <c r="V570" i="19" s="1"/>
  <c r="V1205" i="19" s="1"/>
  <c r="Q106" i="157"/>
  <c r="V572" i="19" s="1"/>
  <c r="V1207" i="19" s="1"/>
  <c r="T106" i="163"/>
  <c r="Y620" i="19" s="1"/>
  <c r="Y1255" i="19" s="1"/>
  <c r="T105" i="163"/>
  <c r="Y619" i="19" s="1"/>
  <c r="Y1254" i="19" s="1"/>
  <c r="T102" i="163"/>
  <c r="Y616" i="19" s="1"/>
  <c r="Y1251" i="19" s="1"/>
  <c r="T104" i="163"/>
  <c r="Y618" i="19" s="1"/>
  <c r="Y1253" i="19" s="1"/>
  <c r="T103" i="163"/>
  <c r="Y617" i="19" s="1"/>
  <c r="Y1252" i="19" s="1"/>
  <c r="AE103" i="96"/>
  <c r="AE84" i="19" s="1"/>
  <c r="AE719" i="19" s="1"/>
  <c r="AE104" i="96"/>
  <c r="AE85" i="19" s="1"/>
  <c r="AE720" i="19" s="1"/>
  <c r="AE106" i="96"/>
  <c r="AE87" i="19" s="1"/>
  <c r="AE722" i="19" s="1"/>
  <c r="AE105" i="96"/>
  <c r="AE86" i="19" s="1"/>
  <c r="AE721" i="19" s="1"/>
  <c r="AE102" i="96"/>
  <c r="AE83" i="19" s="1"/>
  <c r="AE718" i="19" s="1"/>
  <c r="P102" i="147"/>
  <c r="T487" i="19" s="1"/>
  <c r="T1122" i="19" s="1"/>
  <c r="P103" i="147"/>
  <c r="T488" i="19" s="1"/>
  <c r="T1123" i="19" s="1"/>
  <c r="P105" i="147"/>
  <c r="T490" i="19" s="1"/>
  <c r="T1125" i="19" s="1"/>
  <c r="P104" i="147"/>
  <c r="T489" i="19" s="1"/>
  <c r="T1124" i="19" s="1"/>
  <c r="P106" i="147"/>
  <c r="T491" i="19" s="1"/>
  <c r="T1126" i="19" s="1"/>
  <c r="AB101" i="110"/>
  <c r="AB104" i="110"/>
  <c r="AC150" i="19" s="1"/>
  <c r="AC785" i="19" s="1"/>
  <c r="AB105" i="110"/>
  <c r="AC151" i="19" s="1"/>
  <c r="AC786" i="19" s="1"/>
  <c r="AB103" i="110"/>
  <c r="AC149" i="19" s="1"/>
  <c r="AC784" i="19" s="1"/>
  <c r="AB106" i="110"/>
  <c r="AC152" i="19" s="1"/>
  <c r="AC787" i="19" s="1"/>
  <c r="AB102" i="110"/>
  <c r="AC148" i="19" s="1"/>
  <c r="AC783" i="19" s="1"/>
  <c r="E106" i="126"/>
  <c r="G329" i="19" s="1"/>
  <c r="G964" i="19" s="1"/>
  <c r="E84" i="126"/>
  <c r="F84" i="126" s="1"/>
  <c r="G84" i="126" s="1"/>
  <c r="H84" i="126" s="1"/>
  <c r="I84" i="126" s="1"/>
  <c r="J84" i="126" s="1"/>
  <c r="K84" i="126" s="1"/>
  <c r="L84" i="126" s="1"/>
  <c r="M84" i="126" s="1"/>
  <c r="N84" i="126" s="1"/>
  <c r="O84" i="126" s="1"/>
  <c r="P84" i="126" s="1"/>
  <c r="Q84" i="126" s="1"/>
  <c r="R84" i="126" s="1"/>
  <c r="S84" i="126" s="1"/>
  <c r="T84" i="126" s="1"/>
  <c r="U84" i="126" s="1"/>
  <c r="V84" i="126" s="1"/>
  <c r="W84" i="126" s="1"/>
  <c r="X84" i="126" s="1"/>
  <c r="Y84" i="126" s="1"/>
  <c r="Z84" i="126" s="1"/>
  <c r="AA84" i="126" s="1"/>
  <c r="AB84" i="126" s="1"/>
  <c r="AC84" i="126" s="1"/>
  <c r="AD84" i="126" s="1"/>
  <c r="AE84" i="126" s="1"/>
  <c r="AF84" i="126" s="1"/>
  <c r="AG84" i="126" s="1"/>
  <c r="AH84" i="126" s="1"/>
  <c r="E103" i="126"/>
  <c r="G326" i="19" s="1"/>
  <c r="G961" i="19" s="1"/>
  <c r="E102" i="126"/>
  <c r="G325" i="19" s="1"/>
  <c r="G960" i="19" s="1"/>
  <c r="E104" i="126"/>
  <c r="G327" i="19" s="1"/>
  <c r="G962" i="19" s="1"/>
  <c r="E105" i="126"/>
  <c r="G328" i="19" s="1"/>
  <c r="G963" i="19" s="1"/>
  <c r="J36" i="126"/>
  <c r="J34" i="126"/>
  <c r="T103" i="111"/>
  <c r="U181" i="19" s="1"/>
  <c r="U816" i="19" s="1"/>
  <c r="T102" i="111"/>
  <c r="U180" i="19" s="1"/>
  <c r="U815" i="19" s="1"/>
  <c r="T106" i="111"/>
  <c r="U184" i="19" s="1"/>
  <c r="U819" i="19" s="1"/>
  <c r="T104" i="111"/>
  <c r="U182" i="19" s="1"/>
  <c r="U817" i="19" s="1"/>
  <c r="T105" i="111"/>
  <c r="U183" i="19" s="1"/>
  <c r="U818" i="19" s="1"/>
  <c r="S105" i="120"/>
  <c r="S104" i="120"/>
  <c r="S102" i="120"/>
  <c r="S106" i="120"/>
  <c r="S103" i="120"/>
  <c r="S106" i="102"/>
  <c r="S135" i="19" s="1"/>
  <c r="S770" i="19" s="1"/>
  <c r="S105" i="102"/>
  <c r="S134" i="19" s="1"/>
  <c r="S769" i="19" s="1"/>
  <c r="S104" i="102"/>
  <c r="S133" i="19" s="1"/>
  <c r="S768" i="19" s="1"/>
  <c r="S102" i="102"/>
  <c r="S131" i="19" s="1"/>
  <c r="S766" i="19" s="1"/>
  <c r="S103" i="102"/>
  <c r="S132" i="19" s="1"/>
  <c r="S767" i="19" s="1"/>
  <c r="P103" i="128"/>
  <c r="S343" i="19" s="1"/>
  <c r="S978" i="19" s="1"/>
  <c r="P102" i="128"/>
  <c r="S342" i="19" s="1"/>
  <c r="S977" i="19" s="1"/>
  <c r="P104" i="128"/>
  <c r="S344" i="19" s="1"/>
  <c r="S979" i="19" s="1"/>
  <c r="P106" i="128"/>
  <c r="S346" i="19" s="1"/>
  <c r="S981" i="19" s="1"/>
  <c r="P105" i="128"/>
  <c r="S345" i="19" s="1"/>
  <c r="S980" i="19" s="1"/>
  <c r="V101" i="136"/>
  <c r="Y405" i="19" s="1"/>
  <c r="Y1040" i="19" s="1"/>
  <c r="V104" i="136"/>
  <c r="Y408" i="19" s="1"/>
  <c r="Y1043" i="19" s="1"/>
  <c r="V106" i="136"/>
  <c r="Y410" i="19" s="1"/>
  <c r="Y1045" i="19" s="1"/>
  <c r="V102" i="136"/>
  <c r="Y406" i="19" s="1"/>
  <c r="Y1041" i="19" s="1"/>
  <c r="V105" i="136"/>
  <c r="Y409" i="19" s="1"/>
  <c r="Y1044" i="19" s="1"/>
  <c r="V103" i="136"/>
  <c r="Y407" i="19" s="1"/>
  <c r="Y1042" i="19" s="1"/>
  <c r="AC104" i="96"/>
  <c r="AC85" i="19" s="1"/>
  <c r="AC720" i="19" s="1"/>
  <c r="AC105" i="96"/>
  <c r="AC86" i="19" s="1"/>
  <c r="AC721" i="19" s="1"/>
  <c r="AC103" i="96"/>
  <c r="AC84" i="19" s="1"/>
  <c r="AC719" i="19" s="1"/>
  <c r="AC106" i="96"/>
  <c r="AC87" i="19" s="1"/>
  <c r="AC722" i="19" s="1"/>
  <c r="AC102" i="96"/>
  <c r="AC83" i="19" s="1"/>
  <c r="AC718" i="19" s="1"/>
  <c r="AB103" i="100"/>
  <c r="AB116" i="19" s="1"/>
  <c r="AB751" i="19" s="1"/>
  <c r="AB105" i="100"/>
  <c r="AB118" i="19" s="1"/>
  <c r="AB753" i="19" s="1"/>
  <c r="AB102" i="100"/>
  <c r="AB115" i="19" s="1"/>
  <c r="AB750" i="19" s="1"/>
  <c r="AB104" i="100"/>
  <c r="AB117" i="19" s="1"/>
  <c r="AB752" i="19" s="1"/>
  <c r="AB106" i="100"/>
  <c r="AB119" i="19" s="1"/>
  <c r="AB754" i="19" s="1"/>
  <c r="E84" i="146"/>
  <c r="F84" i="146" s="1"/>
  <c r="G84" i="146" s="1"/>
  <c r="H84" i="146" s="1"/>
  <c r="I84" i="146" s="1"/>
  <c r="J84" i="146" s="1"/>
  <c r="K84" i="146" s="1"/>
  <c r="L84" i="146" s="1"/>
  <c r="M84" i="146" s="1"/>
  <c r="N84" i="146" s="1"/>
  <c r="O84" i="146" s="1"/>
  <c r="P84" i="146" s="1"/>
  <c r="Q84" i="146" s="1"/>
  <c r="R84" i="146" s="1"/>
  <c r="S84" i="146" s="1"/>
  <c r="T84" i="146" s="1"/>
  <c r="U84" i="146" s="1"/>
  <c r="V84" i="146" s="1"/>
  <c r="W84" i="146" s="1"/>
  <c r="X84" i="146" s="1"/>
  <c r="Y84" i="146" s="1"/>
  <c r="Z84" i="146" s="1"/>
  <c r="AA84" i="146" s="1"/>
  <c r="AB84" i="146" s="1"/>
  <c r="AC84" i="146" s="1"/>
  <c r="AD84" i="146" s="1"/>
  <c r="AE84" i="146" s="1"/>
  <c r="AF84" i="146" s="1"/>
  <c r="AG84" i="146" s="1"/>
  <c r="AH84" i="146" s="1"/>
  <c r="E101" i="146"/>
  <c r="AF102" i="100"/>
  <c r="AF115" i="19" s="1"/>
  <c r="AF750" i="19" s="1"/>
  <c r="AF103" i="100"/>
  <c r="AF116" i="19" s="1"/>
  <c r="AF751" i="19" s="1"/>
  <c r="AF106" i="100"/>
  <c r="AF119" i="19" s="1"/>
  <c r="AF754" i="19" s="1"/>
  <c r="AF105" i="100"/>
  <c r="AF118" i="19" s="1"/>
  <c r="AF753" i="19" s="1"/>
  <c r="AF104" i="100"/>
  <c r="AF117" i="19" s="1"/>
  <c r="AF752" i="19" s="1"/>
  <c r="AC104" i="113"/>
  <c r="AD198" i="19" s="1"/>
  <c r="AD833" i="19" s="1"/>
  <c r="AC102" i="113"/>
  <c r="AD196" i="19" s="1"/>
  <c r="AD831" i="19" s="1"/>
  <c r="AC105" i="113"/>
  <c r="AD199" i="19" s="1"/>
  <c r="AD834" i="19" s="1"/>
  <c r="AC103" i="113"/>
  <c r="AD197" i="19" s="1"/>
  <c r="AD832" i="19" s="1"/>
  <c r="AC106" i="113"/>
  <c r="AD200" i="19" s="1"/>
  <c r="AD835" i="19" s="1"/>
  <c r="P102" i="124"/>
  <c r="R309" i="19" s="1"/>
  <c r="R944" i="19" s="1"/>
  <c r="P105" i="124"/>
  <c r="R312" i="19" s="1"/>
  <c r="R947" i="19" s="1"/>
  <c r="P106" i="124"/>
  <c r="R313" i="19" s="1"/>
  <c r="R948" i="19" s="1"/>
  <c r="P103" i="124"/>
  <c r="R310" i="19" s="1"/>
  <c r="R945" i="19" s="1"/>
  <c r="P104" i="124"/>
  <c r="R311" i="19" s="1"/>
  <c r="R946" i="19" s="1"/>
  <c r="AG105" i="112"/>
  <c r="AH167" i="19" s="1"/>
  <c r="AH802" i="19" s="1"/>
  <c r="AG104" i="112"/>
  <c r="AH166" i="19" s="1"/>
  <c r="AH801" i="19" s="1"/>
  <c r="AG106" i="112"/>
  <c r="AH168" i="19" s="1"/>
  <c r="AH803" i="19" s="1"/>
  <c r="AG102" i="112"/>
  <c r="AH164" i="19" s="1"/>
  <c r="AH799" i="19" s="1"/>
  <c r="AG103" i="112"/>
  <c r="AH165" i="19" s="1"/>
  <c r="AH800" i="19" s="1"/>
  <c r="E102" i="98"/>
  <c r="E99" i="19" s="1"/>
  <c r="E734" i="19" s="1"/>
  <c r="E104" i="98"/>
  <c r="E101" i="19" s="1"/>
  <c r="E736" i="19" s="1"/>
  <c r="E103" i="98"/>
  <c r="E100" i="19" s="1"/>
  <c r="E735" i="19" s="1"/>
  <c r="E84" i="98"/>
  <c r="F84" i="98" s="1"/>
  <c r="G84" i="98" s="1"/>
  <c r="H84" i="98" s="1"/>
  <c r="I84" i="98" s="1"/>
  <c r="J84" i="98" s="1"/>
  <c r="K84" i="98" s="1"/>
  <c r="L84" i="98" s="1"/>
  <c r="M84" i="98" s="1"/>
  <c r="N84" i="98" s="1"/>
  <c r="O84" i="98" s="1"/>
  <c r="P84" i="98" s="1"/>
  <c r="Q84" i="98" s="1"/>
  <c r="R84" i="98" s="1"/>
  <c r="S84" i="98" s="1"/>
  <c r="T84" i="98" s="1"/>
  <c r="U84" i="98" s="1"/>
  <c r="V84" i="98" s="1"/>
  <c r="W84" i="98" s="1"/>
  <c r="X84" i="98" s="1"/>
  <c r="Y84" i="98" s="1"/>
  <c r="Z84" i="98" s="1"/>
  <c r="AA84" i="98" s="1"/>
  <c r="AB84" i="98" s="1"/>
  <c r="AC84" i="98" s="1"/>
  <c r="AD84" i="98" s="1"/>
  <c r="AE84" i="98" s="1"/>
  <c r="AF84" i="98" s="1"/>
  <c r="AG84" i="98" s="1"/>
  <c r="AH84" i="98" s="1"/>
  <c r="E106" i="98"/>
  <c r="E103" i="19" s="1"/>
  <c r="E738" i="19" s="1"/>
  <c r="E105" i="98"/>
  <c r="E102" i="19" s="1"/>
  <c r="E737" i="19" s="1"/>
  <c r="J34" i="98"/>
  <c r="J36" i="98"/>
  <c r="AD103" i="134"/>
  <c r="AG391" i="19" s="1"/>
  <c r="AG1026" i="19" s="1"/>
  <c r="AD106" i="134"/>
  <c r="AG394" i="19" s="1"/>
  <c r="AG1029" i="19" s="1"/>
  <c r="AD105" i="134"/>
  <c r="AG393" i="19" s="1"/>
  <c r="AG1028" i="19" s="1"/>
  <c r="AD102" i="134"/>
  <c r="AG390" i="19" s="1"/>
  <c r="AG1025" i="19" s="1"/>
  <c r="AD104" i="134"/>
  <c r="AG392" i="19" s="1"/>
  <c r="AG1027" i="19" s="1"/>
  <c r="Q102" i="149"/>
  <c r="U503" i="19" s="1"/>
  <c r="U1138" i="19" s="1"/>
  <c r="Q105" i="149"/>
  <c r="U506" i="19" s="1"/>
  <c r="U1141" i="19" s="1"/>
  <c r="Q103" i="149"/>
  <c r="U504" i="19" s="1"/>
  <c r="U1139" i="19" s="1"/>
  <c r="Q104" i="149"/>
  <c r="U505" i="19" s="1"/>
  <c r="U1140" i="19" s="1"/>
  <c r="Q106" i="149"/>
  <c r="U507" i="19" s="1"/>
  <c r="U1142" i="19" s="1"/>
  <c r="E84" i="105"/>
  <c r="F84" i="105" s="1"/>
  <c r="G84" i="105" s="1"/>
  <c r="H84" i="105" s="1"/>
  <c r="I84" i="105" s="1"/>
  <c r="J84" i="105" s="1"/>
  <c r="K84" i="105" s="1"/>
  <c r="L84" i="105" s="1"/>
  <c r="M84" i="105" s="1"/>
  <c r="N84" i="105" s="1"/>
  <c r="O84" i="105" s="1"/>
  <c r="P84" i="105" s="1"/>
  <c r="Q84" i="105" s="1"/>
  <c r="R84" i="105" s="1"/>
  <c r="S84" i="105" s="1"/>
  <c r="T84" i="105" s="1"/>
  <c r="U84" i="105" s="1"/>
  <c r="V84" i="105" s="1"/>
  <c r="W84" i="105" s="1"/>
  <c r="X84" i="105" s="1"/>
  <c r="Y84" i="105" s="1"/>
  <c r="Z84" i="105" s="1"/>
  <c r="AA84" i="105" s="1"/>
  <c r="AB84" i="105" s="1"/>
  <c r="AC84" i="105" s="1"/>
  <c r="AD84" i="105" s="1"/>
  <c r="AE84" i="105" s="1"/>
  <c r="AF84" i="105" s="1"/>
  <c r="AG84" i="105" s="1"/>
  <c r="AH84" i="105" s="1"/>
  <c r="E101" i="105"/>
  <c r="F187" i="19" s="1"/>
  <c r="F822" i="19" s="1"/>
  <c r="J34" i="105"/>
  <c r="J36" i="105"/>
  <c r="V106" i="143"/>
  <c r="Z459" i="19" s="1"/>
  <c r="Z1094" i="19" s="1"/>
  <c r="V105" i="143"/>
  <c r="Z458" i="19" s="1"/>
  <c r="Z1093" i="19" s="1"/>
  <c r="V103" i="143"/>
  <c r="Z456" i="19" s="1"/>
  <c r="Z1091" i="19" s="1"/>
  <c r="V102" i="143"/>
  <c r="Z455" i="19" s="1"/>
  <c r="Z1090" i="19" s="1"/>
  <c r="V104" i="143"/>
  <c r="Z457" i="19" s="1"/>
  <c r="Z1092" i="19" s="1"/>
  <c r="R101" i="139"/>
  <c r="U421" i="19" s="1"/>
  <c r="U1056" i="19" s="1"/>
  <c r="R106" i="139"/>
  <c r="U426" i="19" s="1"/>
  <c r="U1061" i="19" s="1"/>
  <c r="R105" i="139"/>
  <c r="U425" i="19" s="1"/>
  <c r="U1060" i="19" s="1"/>
  <c r="R103" i="139"/>
  <c r="U423" i="19" s="1"/>
  <c r="U1058" i="19" s="1"/>
  <c r="R102" i="139"/>
  <c r="U422" i="19" s="1"/>
  <c r="U1057" i="19" s="1"/>
  <c r="R104" i="139"/>
  <c r="U424" i="19" s="1"/>
  <c r="U1059" i="19" s="1"/>
  <c r="E101" i="101"/>
  <c r="E122" i="19" s="1"/>
  <c r="E757" i="19" s="1"/>
  <c r="E84" i="101"/>
  <c r="F84" i="101" s="1"/>
  <c r="G84" i="101" s="1"/>
  <c r="H84" i="101" s="1"/>
  <c r="I84" i="101" s="1"/>
  <c r="J84" i="101" s="1"/>
  <c r="K84" i="101" s="1"/>
  <c r="L84" i="101" s="1"/>
  <c r="M84" i="101" s="1"/>
  <c r="N84" i="101" s="1"/>
  <c r="O84" i="101" s="1"/>
  <c r="P84" i="101" s="1"/>
  <c r="Q84" i="101" s="1"/>
  <c r="R84" i="101" s="1"/>
  <c r="S84" i="101" s="1"/>
  <c r="T84" i="101" s="1"/>
  <c r="U84" i="101" s="1"/>
  <c r="V84" i="101" s="1"/>
  <c r="W84" i="101" s="1"/>
  <c r="X84" i="101" s="1"/>
  <c r="Y84" i="101" s="1"/>
  <c r="Z84" i="101" s="1"/>
  <c r="AA84" i="101" s="1"/>
  <c r="AB84" i="101" s="1"/>
  <c r="AC84" i="101" s="1"/>
  <c r="AD84" i="101" s="1"/>
  <c r="AE84" i="101" s="1"/>
  <c r="AF84" i="101" s="1"/>
  <c r="AG84" i="101" s="1"/>
  <c r="AH84" i="101" s="1"/>
  <c r="J36" i="101"/>
  <c r="J34" i="101"/>
  <c r="AH105" i="112"/>
  <c r="AI167" i="19" s="1"/>
  <c r="AI802" i="19" s="1"/>
  <c r="AH104" i="112"/>
  <c r="AI166" i="19" s="1"/>
  <c r="AI801" i="19" s="1"/>
  <c r="AH102" i="112"/>
  <c r="AI164" i="19" s="1"/>
  <c r="AI799" i="19" s="1"/>
  <c r="AH103" i="112"/>
  <c r="AI165" i="19" s="1"/>
  <c r="AI800" i="19" s="1"/>
  <c r="AH106" i="112"/>
  <c r="AI168" i="19" s="1"/>
  <c r="AI803" i="19" s="1"/>
  <c r="AC104" i="141"/>
  <c r="AG441" i="19" s="1"/>
  <c r="AG1076" i="19" s="1"/>
  <c r="AC102" i="141"/>
  <c r="AG439" i="19" s="1"/>
  <c r="AG1074" i="19" s="1"/>
  <c r="AC106" i="141"/>
  <c r="AG443" i="19" s="1"/>
  <c r="AG1078" i="19" s="1"/>
  <c r="AC103" i="141"/>
  <c r="AG440" i="19" s="1"/>
  <c r="AG1075" i="19" s="1"/>
  <c r="AC105" i="141"/>
  <c r="AG442" i="19" s="1"/>
  <c r="AG1077" i="19" s="1"/>
  <c r="AH105" i="151"/>
  <c r="AL522" i="19" s="1"/>
  <c r="AL1157" i="19" s="1"/>
  <c r="AH103" i="151"/>
  <c r="AL520" i="19" s="1"/>
  <c r="AL1155" i="19" s="1"/>
  <c r="AH104" i="151"/>
  <c r="AL521" i="19" s="1"/>
  <c r="AL1156" i="19" s="1"/>
  <c r="AH102" i="151"/>
  <c r="AL519" i="19" s="1"/>
  <c r="AL1154" i="19" s="1"/>
  <c r="AH106" i="151"/>
  <c r="AL523" i="19" s="1"/>
  <c r="AL1158" i="19" s="1"/>
  <c r="V101" i="113"/>
  <c r="W195" i="19" s="1"/>
  <c r="W830" i="19" s="1"/>
  <c r="V106" i="113"/>
  <c r="W200" i="19" s="1"/>
  <c r="W835" i="19" s="1"/>
  <c r="V102" i="113"/>
  <c r="W196" i="19" s="1"/>
  <c r="W831" i="19" s="1"/>
  <c r="V103" i="113"/>
  <c r="W197" i="19" s="1"/>
  <c r="W832" i="19" s="1"/>
  <c r="V104" i="113"/>
  <c r="W198" i="19" s="1"/>
  <c r="W833" i="19" s="1"/>
  <c r="V105" i="113"/>
  <c r="W199" i="19" s="1"/>
  <c r="W834" i="19" s="1"/>
  <c r="AF106" i="94"/>
  <c r="AF71" i="19" s="1"/>
  <c r="AF706" i="19" s="1"/>
  <c r="AF105" i="94"/>
  <c r="AF70" i="19" s="1"/>
  <c r="AF705" i="19" s="1"/>
  <c r="AF102" i="94"/>
  <c r="AF67" i="19" s="1"/>
  <c r="AF702" i="19" s="1"/>
  <c r="AF104" i="94"/>
  <c r="AF69" i="19" s="1"/>
  <c r="AF704" i="19" s="1"/>
  <c r="AF103" i="94"/>
  <c r="AF68" i="19" s="1"/>
  <c r="AF703" i="19" s="1"/>
  <c r="AF102" i="132"/>
  <c r="AI374" i="19" s="1"/>
  <c r="AI1009" i="19" s="1"/>
  <c r="AF104" i="132"/>
  <c r="AI376" i="19" s="1"/>
  <c r="AI1011" i="19" s="1"/>
  <c r="AF103" i="132"/>
  <c r="AI375" i="19" s="1"/>
  <c r="AI1010" i="19" s="1"/>
  <c r="AF106" i="132"/>
  <c r="AI378" i="19" s="1"/>
  <c r="AI1013" i="19" s="1"/>
  <c r="AF105" i="132"/>
  <c r="AI377" i="19" s="1"/>
  <c r="AI1012" i="19" s="1"/>
  <c r="Q102" i="151"/>
  <c r="U519" i="19" s="1"/>
  <c r="U1154" i="19" s="1"/>
  <c r="Q105" i="151"/>
  <c r="U522" i="19" s="1"/>
  <c r="U1157" i="19" s="1"/>
  <c r="Q104" i="151"/>
  <c r="U521" i="19" s="1"/>
  <c r="U1156" i="19" s="1"/>
  <c r="Q106" i="151"/>
  <c r="U523" i="19" s="1"/>
  <c r="U1158" i="19" s="1"/>
  <c r="Q103" i="151"/>
  <c r="U520" i="19" s="1"/>
  <c r="U1155" i="19" s="1"/>
  <c r="R102" i="141"/>
  <c r="V439" i="19" s="1"/>
  <c r="V1074" i="19" s="1"/>
  <c r="R105" i="141"/>
  <c r="V442" i="19" s="1"/>
  <c r="V1077" i="19" s="1"/>
  <c r="R103" i="141"/>
  <c r="V440" i="19" s="1"/>
  <c r="V1075" i="19" s="1"/>
  <c r="R104" i="141"/>
  <c r="V441" i="19" s="1"/>
  <c r="V1076" i="19" s="1"/>
  <c r="R106" i="141"/>
  <c r="V443" i="19" s="1"/>
  <c r="V1078" i="19" s="1"/>
  <c r="AH105" i="161"/>
  <c r="AM603" i="19" s="1"/>
  <c r="AM1238" i="19" s="1"/>
  <c r="AH103" i="161"/>
  <c r="AM601" i="19" s="1"/>
  <c r="AM1236" i="19" s="1"/>
  <c r="AH104" i="161"/>
  <c r="AM602" i="19" s="1"/>
  <c r="AM1237" i="19" s="1"/>
  <c r="AH106" i="161"/>
  <c r="AM604" i="19" s="1"/>
  <c r="AM1239" i="19" s="1"/>
  <c r="AH102" i="161"/>
  <c r="AM600" i="19" s="1"/>
  <c r="AM1235" i="19" s="1"/>
  <c r="X103" i="120"/>
  <c r="X105" i="120"/>
  <c r="X104" i="120"/>
  <c r="X102" i="120"/>
  <c r="X106" i="120"/>
  <c r="G102" i="98"/>
  <c r="G99" i="19" s="1"/>
  <c r="G734" i="19" s="1"/>
  <c r="G105" i="98"/>
  <c r="G102" i="19" s="1"/>
  <c r="G737" i="19" s="1"/>
  <c r="G103" i="98"/>
  <c r="G100" i="19" s="1"/>
  <c r="G735" i="19" s="1"/>
  <c r="G106" i="98"/>
  <c r="G103" i="19" s="1"/>
  <c r="G738" i="19" s="1"/>
  <c r="G104" i="98"/>
  <c r="G101" i="19" s="1"/>
  <c r="G736" i="19" s="1"/>
  <c r="O101" i="145"/>
  <c r="S470" i="19" s="1"/>
  <c r="S1105" i="19" s="1"/>
  <c r="O105" i="145"/>
  <c r="S474" i="19" s="1"/>
  <c r="S1109" i="19" s="1"/>
  <c r="O104" i="145"/>
  <c r="S473" i="19" s="1"/>
  <c r="S1108" i="19" s="1"/>
  <c r="O106" i="145"/>
  <c r="S475" i="19" s="1"/>
  <c r="S1110" i="19" s="1"/>
  <c r="O103" i="145"/>
  <c r="S472" i="19" s="1"/>
  <c r="S1107" i="19" s="1"/>
  <c r="O102" i="145"/>
  <c r="S471" i="19" s="1"/>
  <c r="S1106" i="19" s="1"/>
  <c r="X105" i="136"/>
  <c r="AA409" i="19" s="1"/>
  <c r="AA1044" i="19" s="1"/>
  <c r="X103" i="136"/>
  <c r="AA407" i="19" s="1"/>
  <c r="AA1042" i="19" s="1"/>
  <c r="X106" i="136"/>
  <c r="AA410" i="19" s="1"/>
  <c r="AA1045" i="19" s="1"/>
  <c r="X102" i="136"/>
  <c r="AA406" i="19" s="1"/>
  <c r="AA1041" i="19" s="1"/>
  <c r="X104" i="136"/>
  <c r="AA408" i="19" s="1"/>
  <c r="AA1043" i="19" s="1"/>
  <c r="W105" i="102"/>
  <c r="W134" i="19" s="1"/>
  <c r="W769" i="19" s="1"/>
  <c r="W102" i="102"/>
  <c r="W131" i="19" s="1"/>
  <c r="W766" i="19" s="1"/>
  <c r="W104" i="102"/>
  <c r="W133" i="19" s="1"/>
  <c r="W768" i="19" s="1"/>
  <c r="W103" i="102"/>
  <c r="W132" i="19" s="1"/>
  <c r="W767" i="19" s="1"/>
  <c r="W106" i="102"/>
  <c r="W135" i="19" s="1"/>
  <c r="W770" i="19" s="1"/>
  <c r="V105" i="118"/>
  <c r="V104" i="118"/>
  <c r="V102" i="118"/>
  <c r="V106" i="118"/>
  <c r="V103" i="118"/>
  <c r="W104" i="120"/>
  <c r="W105" i="120"/>
  <c r="W103" i="120"/>
  <c r="W106" i="120"/>
  <c r="W102" i="120"/>
  <c r="Y103" i="122"/>
  <c r="Y104" i="122"/>
  <c r="Y106" i="122"/>
  <c r="Y102" i="122"/>
  <c r="Y105" i="122"/>
  <c r="O104" i="126"/>
  <c r="Q327" i="19" s="1"/>
  <c r="Q962" i="19" s="1"/>
  <c r="O102" i="126"/>
  <c r="Q325" i="19" s="1"/>
  <c r="Q960" i="19" s="1"/>
  <c r="O103" i="126"/>
  <c r="Q326" i="19" s="1"/>
  <c r="Q961" i="19" s="1"/>
  <c r="O105" i="126"/>
  <c r="Q328" i="19" s="1"/>
  <c r="Q963" i="19" s="1"/>
  <c r="O106" i="126"/>
  <c r="Q329" i="19" s="1"/>
  <c r="Q964" i="19" s="1"/>
  <c r="H101" i="104"/>
  <c r="I155" i="19" s="1"/>
  <c r="I790" i="19" s="1"/>
  <c r="Z106" i="124"/>
  <c r="AB313" i="19" s="1"/>
  <c r="AB948" i="19" s="1"/>
  <c r="Z105" i="124"/>
  <c r="AB312" i="19" s="1"/>
  <c r="AB947" i="19" s="1"/>
  <c r="Z104" i="124"/>
  <c r="AB311" i="19" s="1"/>
  <c r="AB946" i="19" s="1"/>
  <c r="Z103" i="124"/>
  <c r="AB310" i="19" s="1"/>
  <c r="AB945" i="19" s="1"/>
  <c r="Z102" i="124"/>
  <c r="AB309" i="19" s="1"/>
  <c r="AB944" i="19" s="1"/>
  <c r="F102" i="94"/>
  <c r="F67" i="19" s="1"/>
  <c r="F702" i="19" s="1"/>
  <c r="F105" i="94"/>
  <c r="F70" i="19" s="1"/>
  <c r="F705" i="19" s="1"/>
  <c r="F104" i="94"/>
  <c r="F69" i="19" s="1"/>
  <c r="F704" i="19" s="1"/>
  <c r="F103" i="94"/>
  <c r="F68" i="19" s="1"/>
  <c r="F703" i="19" s="1"/>
  <c r="F106" i="94"/>
  <c r="F71" i="19" s="1"/>
  <c r="F706" i="19" s="1"/>
  <c r="R103" i="143"/>
  <c r="V456" i="19" s="1"/>
  <c r="V1091" i="19" s="1"/>
  <c r="R105" i="143"/>
  <c r="V458" i="19" s="1"/>
  <c r="V1093" i="19" s="1"/>
  <c r="R104" i="143"/>
  <c r="V457" i="19" s="1"/>
  <c r="V1092" i="19" s="1"/>
  <c r="R102" i="143"/>
  <c r="V455" i="19" s="1"/>
  <c r="V1090" i="19" s="1"/>
  <c r="R106" i="143"/>
  <c r="V459" i="19" s="1"/>
  <c r="V1094" i="19" s="1"/>
  <c r="Q102" i="161"/>
  <c r="V600" i="19" s="1"/>
  <c r="V1235" i="19" s="1"/>
  <c r="Q105" i="161"/>
  <c r="V603" i="19" s="1"/>
  <c r="V1238" i="19" s="1"/>
  <c r="Q104" i="161"/>
  <c r="V602" i="19" s="1"/>
  <c r="V1237" i="19" s="1"/>
  <c r="Q106" i="161"/>
  <c r="V604" i="19" s="1"/>
  <c r="V1239" i="19" s="1"/>
  <c r="Q103" i="161"/>
  <c r="V601" i="19" s="1"/>
  <c r="V1236" i="19" s="1"/>
  <c r="I101" i="101"/>
  <c r="I122" i="19" s="1"/>
  <c r="I757" i="19" s="1"/>
  <c r="U106" i="110"/>
  <c r="V152" i="19" s="1"/>
  <c r="V787" i="19" s="1"/>
  <c r="U103" i="110"/>
  <c r="V149" i="19" s="1"/>
  <c r="V784" i="19" s="1"/>
  <c r="U102" i="110"/>
  <c r="V148" i="19" s="1"/>
  <c r="V783" i="19" s="1"/>
  <c r="U105" i="110"/>
  <c r="V151" i="19" s="1"/>
  <c r="V786" i="19" s="1"/>
  <c r="U104" i="110"/>
  <c r="V150" i="19" s="1"/>
  <c r="V785" i="19" s="1"/>
  <c r="Q106" i="143"/>
  <c r="U459" i="19" s="1"/>
  <c r="U1094" i="19" s="1"/>
  <c r="Q102" i="143"/>
  <c r="U455" i="19" s="1"/>
  <c r="U1090" i="19" s="1"/>
  <c r="Q103" i="143"/>
  <c r="U456" i="19" s="1"/>
  <c r="U1091" i="19" s="1"/>
  <c r="Q104" i="143"/>
  <c r="U457" i="19" s="1"/>
  <c r="U1092" i="19" s="1"/>
  <c r="Q105" i="143"/>
  <c r="U458" i="19" s="1"/>
  <c r="U1093" i="19" s="1"/>
  <c r="Q104" i="153"/>
  <c r="V538" i="19" s="1"/>
  <c r="V1173" i="19" s="1"/>
  <c r="Q105" i="153"/>
  <c r="V539" i="19" s="1"/>
  <c r="V1174" i="19" s="1"/>
  <c r="Q106" i="153"/>
  <c r="V540" i="19" s="1"/>
  <c r="V1175" i="19" s="1"/>
  <c r="Q102" i="153"/>
  <c r="V536" i="19" s="1"/>
  <c r="V1171" i="19" s="1"/>
  <c r="Q103" i="153"/>
  <c r="V537" i="19" s="1"/>
  <c r="V1172" i="19" s="1"/>
  <c r="AE106" i="139"/>
  <c r="AH426" i="19" s="1"/>
  <c r="AH1061" i="19" s="1"/>
  <c r="AE105" i="139"/>
  <c r="AH425" i="19" s="1"/>
  <c r="AH1060" i="19" s="1"/>
  <c r="AE102" i="139"/>
  <c r="AH422" i="19" s="1"/>
  <c r="AH1057" i="19" s="1"/>
  <c r="AE103" i="139"/>
  <c r="AH423" i="19" s="1"/>
  <c r="AH1058" i="19" s="1"/>
  <c r="AE104" i="139"/>
  <c r="AH424" i="19" s="1"/>
  <c r="AH1059" i="19" s="1"/>
  <c r="O103" i="163"/>
  <c r="T617" i="19" s="1"/>
  <c r="T1252" i="19" s="1"/>
  <c r="O106" i="163"/>
  <c r="T620" i="19" s="1"/>
  <c r="T1255" i="19" s="1"/>
  <c r="O102" i="163"/>
  <c r="T616" i="19" s="1"/>
  <c r="T1251" i="19" s="1"/>
  <c r="O104" i="163"/>
  <c r="T618" i="19" s="1"/>
  <c r="T1253" i="19" s="1"/>
  <c r="O105" i="163"/>
  <c r="T619" i="19" s="1"/>
  <c r="T1254" i="19" s="1"/>
  <c r="W101" i="147"/>
  <c r="AA486" i="19" s="1"/>
  <c r="AA1121" i="19" s="1"/>
  <c r="W106" i="147"/>
  <c r="AA491" i="19" s="1"/>
  <c r="AA1126" i="19" s="1"/>
  <c r="W103" i="147"/>
  <c r="AA488" i="19" s="1"/>
  <c r="AA1123" i="19" s="1"/>
  <c r="W105" i="147"/>
  <c r="AA490" i="19" s="1"/>
  <c r="AA1125" i="19" s="1"/>
  <c r="W104" i="147"/>
  <c r="AA489" i="19" s="1"/>
  <c r="AA1124" i="19" s="1"/>
  <c r="W102" i="147"/>
  <c r="AA487" i="19" s="1"/>
  <c r="AA1122" i="19" s="1"/>
  <c r="S105" i="116"/>
  <c r="S106" i="116"/>
  <c r="S104" i="116"/>
  <c r="S102" i="116"/>
  <c r="S103" i="116"/>
  <c r="G84" i="115"/>
  <c r="H84" i="115" s="1"/>
  <c r="I84" i="115" s="1"/>
  <c r="J84" i="115" s="1"/>
  <c r="K84" i="115" s="1"/>
  <c r="L84" i="115" s="1"/>
  <c r="M84" i="115" s="1"/>
  <c r="N84" i="115" s="1"/>
  <c r="O84" i="115" s="1"/>
  <c r="P84" i="115" s="1"/>
  <c r="Q84" i="115" s="1"/>
  <c r="R84" i="115" s="1"/>
  <c r="S84" i="115" s="1"/>
  <c r="T84" i="115" s="1"/>
  <c r="U84" i="115" s="1"/>
  <c r="V84" i="115" s="1"/>
  <c r="W84" i="115" s="1"/>
  <c r="X84" i="115" s="1"/>
  <c r="Y84" i="115" s="1"/>
  <c r="Z84" i="115" s="1"/>
  <c r="AA84" i="115" s="1"/>
  <c r="AB84" i="115" s="1"/>
  <c r="AC84" i="115" s="1"/>
  <c r="AD84" i="115" s="1"/>
  <c r="AE84" i="115" s="1"/>
  <c r="AF84" i="115" s="1"/>
  <c r="AG84" i="115" s="1"/>
  <c r="AH84" i="115" s="1"/>
  <c r="G101" i="115"/>
  <c r="I300" i="19" s="1"/>
  <c r="I935" i="19" s="1"/>
  <c r="Y105" i="112"/>
  <c r="Z167" i="19" s="1"/>
  <c r="Z802" i="19" s="1"/>
  <c r="Y103" i="112"/>
  <c r="Z165" i="19" s="1"/>
  <c r="Z800" i="19" s="1"/>
  <c r="Y104" i="112"/>
  <c r="Z166" i="19" s="1"/>
  <c r="Z801" i="19" s="1"/>
  <c r="Y106" i="112"/>
  <c r="Z168" i="19" s="1"/>
  <c r="Z803" i="19" s="1"/>
  <c r="Y102" i="112"/>
  <c r="Z164" i="19" s="1"/>
  <c r="Z799" i="19" s="1"/>
  <c r="I102" i="100"/>
  <c r="I115" i="19" s="1"/>
  <c r="I750" i="19" s="1"/>
  <c r="I105" i="100"/>
  <c r="I118" i="19" s="1"/>
  <c r="I753" i="19" s="1"/>
  <c r="I104" i="100"/>
  <c r="I117" i="19" s="1"/>
  <c r="I752" i="19" s="1"/>
  <c r="I103" i="100"/>
  <c r="I116" i="19" s="1"/>
  <c r="I751" i="19" s="1"/>
  <c r="I106" i="100"/>
  <c r="I119" i="19" s="1"/>
  <c r="I754" i="19" s="1"/>
  <c r="I102" i="102"/>
  <c r="I131" i="19" s="1"/>
  <c r="I766" i="19" s="1"/>
  <c r="I106" i="102"/>
  <c r="I135" i="19" s="1"/>
  <c r="I770" i="19" s="1"/>
  <c r="I105" i="102"/>
  <c r="I134" i="19" s="1"/>
  <c r="I769" i="19" s="1"/>
  <c r="I104" i="102"/>
  <c r="I133" i="19" s="1"/>
  <c r="I768" i="19" s="1"/>
  <c r="I103" i="102"/>
  <c r="I132" i="19" s="1"/>
  <c r="I767" i="19" s="1"/>
  <c r="Q106" i="122"/>
  <c r="Q105" i="122"/>
  <c r="Q102" i="122"/>
  <c r="Q103" i="122"/>
  <c r="Q104" i="122"/>
  <c r="Z104" i="112"/>
  <c r="AA166" i="19" s="1"/>
  <c r="AA801" i="19" s="1"/>
  <c r="Z102" i="112"/>
  <c r="AA164" i="19" s="1"/>
  <c r="AA799" i="19" s="1"/>
  <c r="Z103" i="112"/>
  <c r="AA165" i="19" s="1"/>
  <c r="AA800" i="19" s="1"/>
  <c r="Z105" i="112"/>
  <c r="AA167" i="19" s="1"/>
  <c r="AA802" i="19" s="1"/>
  <c r="Z106" i="112"/>
  <c r="AA168" i="19" s="1"/>
  <c r="AA803" i="19" s="1"/>
  <c r="AE105" i="94"/>
  <c r="AE70" i="19" s="1"/>
  <c r="AE705" i="19" s="1"/>
  <c r="AE103" i="94"/>
  <c r="AE68" i="19" s="1"/>
  <c r="AE703" i="19" s="1"/>
  <c r="AE106" i="94"/>
  <c r="AE71" i="19" s="1"/>
  <c r="AE706" i="19" s="1"/>
  <c r="AE102" i="94"/>
  <c r="AE67" i="19" s="1"/>
  <c r="AE702" i="19" s="1"/>
  <c r="AE104" i="94"/>
  <c r="AE69" i="19" s="1"/>
  <c r="AE704" i="19" s="1"/>
  <c r="Z104" i="149"/>
  <c r="AD505" i="19" s="1"/>
  <c r="AD1140" i="19" s="1"/>
  <c r="Z106" i="149"/>
  <c r="AD507" i="19" s="1"/>
  <c r="AD1142" i="19" s="1"/>
  <c r="Z105" i="149"/>
  <c r="AD506" i="19" s="1"/>
  <c r="AD1141" i="19" s="1"/>
  <c r="Z103" i="149"/>
  <c r="AD504" i="19" s="1"/>
  <c r="AD1139" i="19" s="1"/>
  <c r="Z102" i="149"/>
  <c r="AD503" i="19" s="1"/>
  <c r="AD1138" i="19" s="1"/>
  <c r="V101" i="98"/>
  <c r="V98" i="19" s="1"/>
  <c r="V733" i="19" s="1"/>
  <c r="V105" i="98"/>
  <c r="V102" i="19" s="1"/>
  <c r="V737" i="19" s="1"/>
  <c r="V102" i="98"/>
  <c r="V99" i="19" s="1"/>
  <c r="V734" i="19" s="1"/>
  <c r="V104" i="98"/>
  <c r="V101" i="19" s="1"/>
  <c r="V736" i="19" s="1"/>
  <c r="V106" i="98"/>
  <c r="V103" i="19" s="1"/>
  <c r="V738" i="19" s="1"/>
  <c r="V103" i="98"/>
  <c r="V100" i="19" s="1"/>
  <c r="V735" i="19" s="1"/>
  <c r="AH103" i="111"/>
  <c r="AI181" i="19" s="1"/>
  <c r="AI816" i="19" s="1"/>
  <c r="AH105" i="111"/>
  <c r="AI183" i="19" s="1"/>
  <c r="AI818" i="19" s="1"/>
  <c r="AH104" i="111"/>
  <c r="AI182" i="19" s="1"/>
  <c r="AI817" i="19" s="1"/>
  <c r="AH102" i="111"/>
  <c r="AI180" i="19" s="1"/>
  <c r="AI815" i="19" s="1"/>
  <c r="AH106" i="111"/>
  <c r="AI184" i="19" s="1"/>
  <c r="AI819" i="19" s="1"/>
  <c r="P102" i="96"/>
  <c r="P83" i="19" s="1"/>
  <c r="P718" i="19" s="1"/>
  <c r="P106" i="96"/>
  <c r="P87" i="19" s="1"/>
  <c r="P722" i="19" s="1"/>
  <c r="P104" i="96"/>
  <c r="P85" i="19" s="1"/>
  <c r="P720" i="19" s="1"/>
  <c r="P103" i="96"/>
  <c r="P84" i="19" s="1"/>
  <c r="P719" i="19" s="1"/>
  <c r="P105" i="96"/>
  <c r="P86" i="19" s="1"/>
  <c r="P721" i="19" s="1"/>
  <c r="G102" i="109"/>
  <c r="H228" i="19" s="1"/>
  <c r="H863" i="19" s="1"/>
  <c r="G103" i="109"/>
  <c r="H229" i="19" s="1"/>
  <c r="H864" i="19" s="1"/>
  <c r="G104" i="109"/>
  <c r="H230" i="19" s="1"/>
  <c r="H865" i="19" s="1"/>
  <c r="G105" i="109"/>
  <c r="H231" i="19" s="1"/>
  <c r="H866" i="19" s="1"/>
  <c r="G106" i="109"/>
  <c r="H232" i="19" s="1"/>
  <c r="H867" i="19" s="1"/>
  <c r="G103" i="94"/>
  <c r="G68" i="19" s="1"/>
  <c r="G703" i="19" s="1"/>
  <c r="G106" i="94"/>
  <c r="G71" i="19" s="1"/>
  <c r="G706" i="19" s="1"/>
  <c r="G104" i="94"/>
  <c r="G69" i="19" s="1"/>
  <c r="G704" i="19" s="1"/>
  <c r="G105" i="94"/>
  <c r="G70" i="19" s="1"/>
  <c r="G705" i="19" s="1"/>
  <c r="G102" i="94"/>
  <c r="G67" i="19" s="1"/>
  <c r="G702" i="19" s="1"/>
  <c r="AA104" i="159"/>
  <c r="AF586" i="19" s="1"/>
  <c r="AF1221" i="19" s="1"/>
  <c r="AA106" i="159"/>
  <c r="AF588" i="19" s="1"/>
  <c r="AF1223" i="19" s="1"/>
  <c r="AA105" i="159"/>
  <c r="AF587" i="19" s="1"/>
  <c r="AF1222" i="19" s="1"/>
  <c r="AA102" i="159"/>
  <c r="AF584" i="19" s="1"/>
  <c r="AF1219" i="19" s="1"/>
  <c r="AA103" i="159"/>
  <c r="AF585" i="19" s="1"/>
  <c r="AF1220" i="19" s="1"/>
  <c r="AB103" i="113"/>
  <c r="AC197" i="19" s="1"/>
  <c r="AC832" i="19" s="1"/>
  <c r="AB105" i="113"/>
  <c r="AC199" i="19" s="1"/>
  <c r="AC834" i="19" s="1"/>
  <c r="AB102" i="113"/>
  <c r="AC196" i="19" s="1"/>
  <c r="AC831" i="19" s="1"/>
  <c r="AB106" i="113"/>
  <c r="AC200" i="19" s="1"/>
  <c r="AC835" i="19" s="1"/>
  <c r="AB104" i="113"/>
  <c r="AC198" i="19" s="1"/>
  <c r="AC833" i="19" s="1"/>
  <c r="S105" i="134"/>
  <c r="V393" i="19" s="1"/>
  <c r="V1028" i="19" s="1"/>
  <c r="S106" i="134"/>
  <c r="V394" i="19" s="1"/>
  <c r="V1029" i="19" s="1"/>
  <c r="S102" i="134"/>
  <c r="V390" i="19" s="1"/>
  <c r="V1025" i="19" s="1"/>
  <c r="S103" i="134"/>
  <c r="V391" i="19" s="1"/>
  <c r="V1026" i="19" s="1"/>
  <c r="S104" i="134"/>
  <c r="V392" i="19" s="1"/>
  <c r="V1027" i="19" s="1"/>
  <c r="W105" i="136"/>
  <c r="Z409" i="19" s="1"/>
  <c r="Z1044" i="19" s="1"/>
  <c r="W103" i="136"/>
  <c r="Z407" i="19" s="1"/>
  <c r="Z1042" i="19" s="1"/>
  <c r="W106" i="136"/>
  <c r="Z410" i="19" s="1"/>
  <c r="Z1045" i="19" s="1"/>
  <c r="W102" i="136"/>
  <c r="Z406" i="19" s="1"/>
  <c r="Z1041" i="19" s="1"/>
  <c r="W104" i="136"/>
  <c r="Z408" i="19" s="1"/>
  <c r="Z1043" i="19" s="1"/>
  <c r="AB101" i="120"/>
  <c r="AB103" i="120"/>
  <c r="AB104" i="120"/>
  <c r="AB105" i="120"/>
  <c r="AB102" i="120"/>
  <c r="AB106" i="120"/>
  <c r="S105" i="122"/>
  <c r="S103" i="122"/>
  <c r="S102" i="122"/>
  <c r="S104" i="122"/>
  <c r="S106" i="122"/>
  <c r="E102" i="120"/>
  <c r="E105" i="120"/>
  <c r="E104" i="120"/>
  <c r="E103" i="120"/>
  <c r="E84" i="120"/>
  <c r="F84" i="120" s="1"/>
  <c r="G84" i="120" s="1"/>
  <c r="H84" i="120" s="1"/>
  <c r="I84" i="120" s="1"/>
  <c r="J84" i="120" s="1"/>
  <c r="K84" i="120" s="1"/>
  <c r="L84" i="120" s="1"/>
  <c r="M84" i="120" s="1"/>
  <c r="N84" i="120" s="1"/>
  <c r="O84" i="120" s="1"/>
  <c r="P84" i="120" s="1"/>
  <c r="Q84" i="120" s="1"/>
  <c r="R84" i="120" s="1"/>
  <c r="S84" i="120" s="1"/>
  <c r="T84" i="120" s="1"/>
  <c r="U84" i="120" s="1"/>
  <c r="V84" i="120" s="1"/>
  <c r="W84" i="120" s="1"/>
  <c r="X84" i="120" s="1"/>
  <c r="Y84" i="120" s="1"/>
  <c r="Z84" i="120" s="1"/>
  <c r="AA84" i="120" s="1"/>
  <c r="AB84" i="120" s="1"/>
  <c r="AC84" i="120" s="1"/>
  <c r="AD84" i="120" s="1"/>
  <c r="AE84" i="120" s="1"/>
  <c r="AF84" i="120" s="1"/>
  <c r="AG84" i="120" s="1"/>
  <c r="AH84" i="120" s="1"/>
  <c r="E106" i="120"/>
  <c r="J36" i="120"/>
  <c r="J34" i="120"/>
  <c r="P102" i="155"/>
  <c r="U552" i="19" s="1"/>
  <c r="U1187" i="19" s="1"/>
  <c r="P106" i="155"/>
  <c r="U556" i="19" s="1"/>
  <c r="U1191" i="19" s="1"/>
  <c r="P104" i="155"/>
  <c r="U554" i="19" s="1"/>
  <c r="U1189" i="19" s="1"/>
  <c r="P103" i="155"/>
  <c r="U553" i="19" s="1"/>
  <c r="U1188" i="19" s="1"/>
  <c r="P105" i="155"/>
  <c r="U555" i="19" s="1"/>
  <c r="U1190" i="19" s="1"/>
  <c r="R105" i="109"/>
  <c r="S231" i="19" s="1"/>
  <c r="S866" i="19" s="1"/>
  <c r="R103" i="109"/>
  <c r="S229" i="19" s="1"/>
  <c r="S864" i="19" s="1"/>
  <c r="R102" i="109"/>
  <c r="S228" i="19" s="1"/>
  <c r="S863" i="19" s="1"/>
  <c r="R106" i="109"/>
  <c r="S232" i="19" s="1"/>
  <c r="S867" i="19" s="1"/>
  <c r="R104" i="109"/>
  <c r="S230" i="19" s="1"/>
  <c r="S865" i="19" s="1"/>
  <c r="F101" i="97"/>
  <c r="F90" i="19" s="1"/>
  <c r="F725" i="19" s="1"/>
  <c r="AD102" i="112"/>
  <c r="AE164" i="19" s="1"/>
  <c r="AE799" i="19" s="1"/>
  <c r="AD105" i="112"/>
  <c r="AE167" i="19" s="1"/>
  <c r="AE802" i="19" s="1"/>
  <c r="AD106" i="112"/>
  <c r="AE168" i="19" s="1"/>
  <c r="AE803" i="19" s="1"/>
  <c r="AD104" i="112"/>
  <c r="AE166" i="19" s="1"/>
  <c r="AE801" i="19" s="1"/>
  <c r="AD103" i="112"/>
  <c r="AE165" i="19" s="1"/>
  <c r="AE800" i="19" s="1"/>
  <c r="AB103" i="116"/>
  <c r="AB102" i="116"/>
  <c r="AB104" i="116"/>
  <c r="AB106" i="116"/>
  <c r="AB105" i="116"/>
  <c r="AD102" i="110"/>
  <c r="AE148" i="19" s="1"/>
  <c r="AE783" i="19" s="1"/>
  <c r="AD105" i="110"/>
  <c r="AE151" i="19" s="1"/>
  <c r="AE786" i="19" s="1"/>
  <c r="AD104" i="110"/>
  <c r="AE150" i="19" s="1"/>
  <c r="AE785" i="19" s="1"/>
  <c r="AD106" i="110"/>
  <c r="AE152" i="19" s="1"/>
  <c r="AE787" i="19" s="1"/>
  <c r="AD103" i="110"/>
  <c r="AE149" i="19" s="1"/>
  <c r="AE784" i="19" s="1"/>
  <c r="AH101" i="116"/>
  <c r="AH103" i="116"/>
  <c r="AH105" i="116"/>
  <c r="AH102" i="116"/>
  <c r="AH104" i="116"/>
  <c r="AH106" i="116"/>
  <c r="AB102" i="128"/>
  <c r="AE342" i="19" s="1"/>
  <c r="AE977" i="19" s="1"/>
  <c r="AB103" i="128"/>
  <c r="AE343" i="19" s="1"/>
  <c r="AE978" i="19" s="1"/>
  <c r="AB105" i="128"/>
  <c r="AE345" i="19" s="1"/>
  <c r="AE980" i="19" s="1"/>
  <c r="AB106" i="128"/>
  <c r="AE346" i="19" s="1"/>
  <c r="AE981" i="19" s="1"/>
  <c r="AB104" i="128"/>
  <c r="AE344" i="19" s="1"/>
  <c r="AE979" i="19" s="1"/>
  <c r="AG105" i="153"/>
  <c r="AL539" i="19" s="1"/>
  <c r="AL1174" i="19" s="1"/>
  <c r="AG102" i="153"/>
  <c r="AL536" i="19" s="1"/>
  <c r="AL1171" i="19" s="1"/>
  <c r="AG103" i="153"/>
  <c r="AL537" i="19" s="1"/>
  <c r="AL1172" i="19" s="1"/>
  <c r="AG106" i="153"/>
  <c r="AL540" i="19" s="1"/>
  <c r="AL1175" i="19" s="1"/>
  <c r="AG104" i="153"/>
  <c r="AL538" i="19" s="1"/>
  <c r="AL1173" i="19" s="1"/>
  <c r="AC102" i="143"/>
  <c r="AG455" i="19" s="1"/>
  <c r="AG1090" i="19" s="1"/>
  <c r="AC103" i="143"/>
  <c r="AG456" i="19" s="1"/>
  <c r="AG1091" i="19" s="1"/>
  <c r="AC105" i="143"/>
  <c r="AG458" i="19" s="1"/>
  <c r="AG1093" i="19" s="1"/>
  <c r="AC104" i="143"/>
  <c r="AG457" i="19" s="1"/>
  <c r="AG1092" i="19" s="1"/>
  <c r="AC106" i="143"/>
  <c r="AG459" i="19" s="1"/>
  <c r="AG1094" i="19" s="1"/>
  <c r="V105" i="128"/>
  <c r="Y345" i="19" s="1"/>
  <c r="Y980" i="19" s="1"/>
  <c r="V104" i="128"/>
  <c r="Y344" i="19" s="1"/>
  <c r="Y979" i="19" s="1"/>
  <c r="V102" i="128"/>
  <c r="Y342" i="19" s="1"/>
  <c r="Y977" i="19" s="1"/>
  <c r="V106" i="128"/>
  <c r="Y346" i="19" s="1"/>
  <c r="Y981" i="19" s="1"/>
  <c r="V103" i="128"/>
  <c r="Y343" i="19" s="1"/>
  <c r="Y978" i="19" s="1"/>
  <c r="T101" i="120"/>
  <c r="T105" i="120"/>
  <c r="T106" i="120"/>
  <c r="T102" i="120"/>
  <c r="T103" i="120"/>
  <c r="T104" i="120"/>
  <c r="AF103" i="155"/>
  <c r="AK553" i="19" s="1"/>
  <c r="AK1188" i="19" s="1"/>
  <c r="AF104" i="155"/>
  <c r="AK554" i="19" s="1"/>
  <c r="AK1189" i="19" s="1"/>
  <c r="AF105" i="155"/>
  <c r="AK555" i="19" s="1"/>
  <c r="AK1190" i="19" s="1"/>
  <c r="AF106" i="155"/>
  <c r="AK556" i="19" s="1"/>
  <c r="AK1191" i="19" s="1"/>
  <c r="AF102" i="155"/>
  <c r="AK552" i="19" s="1"/>
  <c r="AK1187" i="19" s="1"/>
  <c r="AH105" i="107"/>
  <c r="AI215" i="19" s="1"/>
  <c r="AI850" i="19" s="1"/>
  <c r="AH106" i="107"/>
  <c r="AI216" i="19" s="1"/>
  <c r="AI851" i="19" s="1"/>
  <c r="AH102" i="107"/>
  <c r="AI212" i="19" s="1"/>
  <c r="AI847" i="19" s="1"/>
  <c r="AH103" i="107"/>
  <c r="AI213" i="19" s="1"/>
  <c r="AI848" i="19" s="1"/>
  <c r="AH104" i="107"/>
  <c r="AI214" i="19" s="1"/>
  <c r="AI849" i="19" s="1"/>
  <c r="W104" i="143"/>
  <c r="AA457" i="19" s="1"/>
  <c r="AA1092" i="19" s="1"/>
  <c r="W103" i="143"/>
  <c r="AA456" i="19" s="1"/>
  <c r="AA1091" i="19" s="1"/>
  <c r="W105" i="143"/>
  <c r="AA458" i="19" s="1"/>
  <c r="AA1093" i="19" s="1"/>
  <c r="W102" i="143"/>
  <c r="AA455" i="19" s="1"/>
  <c r="AA1090" i="19" s="1"/>
  <c r="W106" i="143"/>
  <c r="AA459" i="19" s="1"/>
  <c r="AA1094" i="19" s="1"/>
  <c r="X104" i="141"/>
  <c r="AB441" i="19" s="1"/>
  <c r="AB1076" i="19" s="1"/>
  <c r="X106" i="141"/>
  <c r="AB443" i="19" s="1"/>
  <c r="AB1078" i="19" s="1"/>
  <c r="X105" i="141"/>
  <c r="AB442" i="19" s="1"/>
  <c r="AB1077" i="19" s="1"/>
  <c r="X103" i="141"/>
  <c r="AB440" i="19" s="1"/>
  <c r="AB1075" i="19" s="1"/>
  <c r="X102" i="141"/>
  <c r="AB439" i="19" s="1"/>
  <c r="AB1074" i="19" s="1"/>
  <c r="G102" i="92"/>
  <c r="G51" i="19" s="1"/>
  <c r="G686" i="19" s="1"/>
  <c r="G104" i="92"/>
  <c r="G53" i="19" s="1"/>
  <c r="G688" i="19" s="1"/>
  <c r="G103" i="92"/>
  <c r="G52" i="19" s="1"/>
  <c r="G687" i="19" s="1"/>
  <c r="G106" i="92"/>
  <c r="G55" i="19" s="1"/>
  <c r="G690" i="19" s="1"/>
  <c r="G105" i="92"/>
  <c r="G54" i="19" s="1"/>
  <c r="G689" i="19" s="1"/>
  <c r="U105" i="149"/>
  <c r="Y506" i="19" s="1"/>
  <c r="Y1141" i="19" s="1"/>
  <c r="U106" i="149"/>
  <c r="Y507" i="19" s="1"/>
  <c r="Y1142" i="19" s="1"/>
  <c r="U102" i="149"/>
  <c r="Y503" i="19" s="1"/>
  <c r="Y1138" i="19" s="1"/>
  <c r="U103" i="149"/>
  <c r="Y504" i="19" s="1"/>
  <c r="Y1139" i="19" s="1"/>
  <c r="U104" i="149"/>
  <c r="Y505" i="19" s="1"/>
  <c r="Y1140" i="19" s="1"/>
  <c r="AH105" i="98"/>
  <c r="AH102" i="19" s="1"/>
  <c r="AH737" i="19" s="1"/>
  <c r="AH104" i="98"/>
  <c r="AH101" i="19" s="1"/>
  <c r="AH736" i="19" s="1"/>
  <c r="AH103" i="98"/>
  <c r="AH100" i="19" s="1"/>
  <c r="AH735" i="19" s="1"/>
  <c r="AH106" i="98"/>
  <c r="AH103" i="19" s="1"/>
  <c r="AH738" i="19" s="1"/>
  <c r="AH102" i="98"/>
  <c r="AH99" i="19" s="1"/>
  <c r="AH734" i="19" s="1"/>
  <c r="AA106" i="147"/>
  <c r="AE491" i="19" s="1"/>
  <c r="AE1126" i="19" s="1"/>
  <c r="AA102" i="147"/>
  <c r="AE487" i="19" s="1"/>
  <c r="AE1122" i="19" s="1"/>
  <c r="AA103" i="147"/>
  <c r="AE488" i="19" s="1"/>
  <c r="AE1123" i="19" s="1"/>
  <c r="AA104" i="147"/>
  <c r="AE489" i="19" s="1"/>
  <c r="AE1124" i="19" s="1"/>
  <c r="AA105" i="147"/>
  <c r="AE490" i="19" s="1"/>
  <c r="AE1125" i="19" s="1"/>
  <c r="AC103" i="98"/>
  <c r="AC100" i="19" s="1"/>
  <c r="AC735" i="19" s="1"/>
  <c r="AC104" i="98"/>
  <c r="AC101" i="19" s="1"/>
  <c r="AC736" i="19" s="1"/>
  <c r="AC106" i="98"/>
  <c r="AC103" i="19" s="1"/>
  <c r="AC738" i="19" s="1"/>
  <c r="AC105" i="98"/>
  <c r="AC102" i="19" s="1"/>
  <c r="AC737" i="19" s="1"/>
  <c r="AC102" i="98"/>
  <c r="AC99" i="19" s="1"/>
  <c r="AC734" i="19" s="1"/>
  <c r="W104" i="139"/>
  <c r="Z424" i="19" s="1"/>
  <c r="Z1059" i="19" s="1"/>
  <c r="W106" i="139"/>
  <c r="Z426" i="19" s="1"/>
  <c r="Z1061" i="19" s="1"/>
  <c r="W102" i="139"/>
  <c r="Z422" i="19" s="1"/>
  <c r="Z1057" i="19" s="1"/>
  <c r="W105" i="139"/>
  <c r="Z425" i="19" s="1"/>
  <c r="Z1060" i="19" s="1"/>
  <c r="W103" i="139"/>
  <c r="Z423" i="19" s="1"/>
  <c r="Z1058" i="19" s="1"/>
  <c r="V106" i="159"/>
  <c r="AA588" i="19" s="1"/>
  <c r="AA1223" i="19" s="1"/>
  <c r="V102" i="159"/>
  <c r="AA584" i="19" s="1"/>
  <c r="AA1219" i="19" s="1"/>
  <c r="V105" i="159"/>
  <c r="AA587" i="19" s="1"/>
  <c r="AA1222" i="19" s="1"/>
  <c r="V104" i="159"/>
  <c r="AA586" i="19" s="1"/>
  <c r="AA1221" i="19" s="1"/>
  <c r="V103" i="159"/>
  <c r="AA585" i="19" s="1"/>
  <c r="AA1220" i="19" s="1"/>
  <c r="Y103" i="130"/>
  <c r="AB359" i="19" s="1"/>
  <c r="AB994" i="19" s="1"/>
  <c r="Y106" i="130"/>
  <c r="AB362" i="19" s="1"/>
  <c r="AB997" i="19" s="1"/>
  <c r="Y102" i="130"/>
  <c r="AB358" i="19" s="1"/>
  <c r="AB993" i="19" s="1"/>
  <c r="Y104" i="130"/>
  <c r="AB360" i="19" s="1"/>
  <c r="AB995" i="19" s="1"/>
  <c r="Y105" i="130"/>
  <c r="AB361" i="19" s="1"/>
  <c r="AB996" i="19" s="1"/>
  <c r="AF104" i="139"/>
  <c r="AI424" i="19" s="1"/>
  <c r="AI1059" i="19" s="1"/>
  <c r="AF106" i="139"/>
  <c r="AI426" i="19" s="1"/>
  <c r="AI1061" i="19" s="1"/>
  <c r="AF105" i="139"/>
  <c r="AI425" i="19" s="1"/>
  <c r="AI1060" i="19" s="1"/>
  <c r="AF103" i="139"/>
  <c r="AI423" i="19" s="1"/>
  <c r="AI1058" i="19" s="1"/>
  <c r="AF102" i="139"/>
  <c r="AI422" i="19" s="1"/>
  <c r="AI1057" i="19" s="1"/>
  <c r="AA106" i="139"/>
  <c r="AD426" i="19" s="1"/>
  <c r="AD1061" i="19" s="1"/>
  <c r="AA104" i="139"/>
  <c r="AD424" i="19" s="1"/>
  <c r="AD1059" i="19" s="1"/>
  <c r="AA103" i="139"/>
  <c r="AD423" i="19" s="1"/>
  <c r="AD1058" i="19" s="1"/>
  <c r="AA105" i="139"/>
  <c r="AD425" i="19" s="1"/>
  <c r="AD1060" i="19" s="1"/>
  <c r="AA102" i="139"/>
  <c r="AD422" i="19" s="1"/>
  <c r="AD1057" i="19" s="1"/>
  <c r="E84" i="93"/>
  <c r="F84" i="93" s="1"/>
  <c r="G84" i="93" s="1"/>
  <c r="H84" i="93" s="1"/>
  <c r="I84" i="93" s="1"/>
  <c r="J84" i="93" s="1"/>
  <c r="K84" i="93" s="1"/>
  <c r="L84" i="93" s="1"/>
  <c r="M84" i="93" s="1"/>
  <c r="N84" i="93" s="1"/>
  <c r="O84" i="93" s="1"/>
  <c r="P84" i="93" s="1"/>
  <c r="Q84" i="93" s="1"/>
  <c r="R84" i="93" s="1"/>
  <c r="S84" i="93" s="1"/>
  <c r="T84" i="93" s="1"/>
  <c r="U84" i="93" s="1"/>
  <c r="V84" i="93" s="1"/>
  <c r="W84" i="93" s="1"/>
  <c r="X84" i="93" s="1"/>
  <c r="Y84" i="93" s="1"/>
  <c r="Z84" i="93" s="1"/>
  <c r="AA84" i="93" s="1"/>
  <c r="AB84" i="93" s="1"/>
  <c r="AC84" i="93" s="1"/>
  <c r="AD84" i="93" s="1"/>
  <c r="AE84" i="93" s="1"/>
  <c r="AF84" i="93" s="1"/>
  <c r="AG84" i="93" s="1"/>
  <c r="AH84" i="93" s="1"/>
  <c r="E101" i="93"/>
  <c r="E58" i="19" s="1"/>
  <c r="E693" i="19" s="1"/>
  <c r="J36" i="93"/>
  <c r="J34" i="93"/>
  <c r="AE103" i="92"/>
  <c r="AE52" i="19" s="1"/>
  <c r="AE687" i="19" s="1"/>
  <c r="AE104" i="92"/>
  <c r="AE53" i="19" s="1"/>
  <c r="AE688" i="19" s="1"/>
  <c r="AE106" i="92"/>
  <c r="AE55" i="19" s="1"/>
  <c r="AE690" i="19" s="1"/>
  <c r="AE105" i="92"/>
  <c r="AE54" i="19" s="1"/>
  <c r="AE689" i="19" s="1"/>
  <c r="AE102" i="92"/>
  <c r="AE51" i="19" s="1"/>
  <c r="AE686" i="19" s="1"/>
  <c r="W102" i="124"/>
  <c r="Y309" i="19" s="1"/>
  <c r="Y944" i="19" s="1"/>
  <c r="W105" i="124"/>
  <c r="Y312" i="19" s="1"/>
  <c r="Y947" i="19" s="1"/>
  <c r="W104" i="124"/>
  <c r="Y311" i="19" s="1"/>
  <c r="Y946" i="19" s="1"/>
  <c r="W106" i="124"/>
  <c r="Y313" i="19" s="1"/>
  <c r="Y948" i="19" s="1"/>
  <c r="W103" i="124"/>
  <c r="Y310" i="19" s="1"/>
  <c r="Y945" i="19" s="1"/>
  <c r="F103" i="98"/>
  <c r="F100" i="19" s="1"/>
  <c r="F735" i="19" s="1"/>
  <c r="F102" i="98"/>
  <c r="F99" i="19" s="1"/>
  <c r="F734" i="19" s="1"/>
  <c r="F105" i="98"/>
  <c r="F102" i="19" s="1"/>
  <c r="F737" i="19" s="1"/>
  <c r="F106" i="98"/>
  <c r="F103" i="19" s="1"/>
  <c r="F738" i="19" s="1"/>
  <c r="F104" i="98"/>
  <c r="F101" i="19" s="1"/>
  <c r="F736" i="19" s="1"/>
  <c r="AE104" i="109"/>
  <c r="AF230" i="19" s="1"/>
  <c r="AF865" i="19" s="1"/>
  <c r="AE105" i="109"/>
  <c r="AF231" i="19" s="1"/>
  <c r="AF866" i="19" s="1"/>
  <c r="AE106" i="109"/>
  <c r="AF232" i="19" s="1"/>
  <c r="AF867" i="19" s="1"/>
  <c r="AE102" i="109"/>
  <c r="AF228" i="19" s="1"/>
  <c r="AF863" i="19" s="1"/>
  <c r="AE103" i="109"/>
  <c r="AF229" i="19" s="1"/>
  <c r="AF864" i="19" s="1"/>
  <c r="V104" i="157"/>
  <c r="AA570" i="19" s="1"/>
  <c r="AA1205" i="19" s="1"/>
  <c r="V103" i="157"/>
  <c r="AA569" i="19" s="1"/>
  <c r="AA1204" i="19" s="1"/>
  <c r="V106" i="157"/>
  <c r="AA572" i="19" s="1"/>
  <c r="AA1207" i="19" s="1"/>
  <c r="V102" i="157"/>
  <c r="AA568" i="19" s="1"/>
  <c r="AA1203" i="19" s="1"/>
  <c r="V105" i="157"/>
  <c r="AA571" i="19" s="1"/>
  <c r="AA1206" i="19" s="1"/>
  <c r="O104" i="96"/>
  <c r="O85" i="19" s="1"/>
  <c r="O720" i="19" s="1"/>
  <c r="O102" i="96"/>
  <c r="O83" i="19" s="1"/>
  <c r="O718" i="19" s="1"/>
  <c r="O103" i="96"/>
  <c r="O84" i="19" s="1"/>
  <c r="O719" i="19" s="1"/>
  <c r="O105" i="96"/>
  <c r="O86" i="19" s="1"/>
  <c r="O721" i="19" s="1"/>
  <c r="O106" i="96"/>
  <c r="O87" i="19" s="1"/>
  <c r="O722" i="19" s="1"/>
  <c r="H106" i="102"/>
  <c r="H135" i="19" s="1"/>
  <c r="H770" i="19" s="1"/>
  <c r="H105" i="102"/>
  <c r="H134" i="19" s="1"/>
  <c r="H769" i="19" s="1"/>
  <c r="H102" i="102"/>
  <c r="H131" i="19" s="1"/>
  <c r="H766" i="19" s="1"/>
  <c r="H104" i="102"/>
  <c r="H133" i="19" s="1"/>
  <c r="H768" i="19" s="1"/>
  <c r="H103" i="102"/>
  <c r="H132" i="19" s="1"/>
  <c r="H767" i="19" s="1"/>
  <c r="AB103" i="130"/>
  <c r="AE359" i="19" s="1"/>
  <c r="AE994" i="19" s="1"/>
  <c r="AB104" i="130"/>
  <c r="AE360" i="19" s="1"/>
  <c r="AE995" i="19" s="1"/>
  <c r="AB106" i="130"/>
  <c r="AE362" i="19" s="1"/>
  <c r="AE997" i="19" s="1"/>
  <c r="AB102" i="130"/>
  <c r="AE358" i="19" s="1"/>
  <c r="AE993" i="19" s="1"/>
  <c r="AB105" i="130"/>
  <c r="AE361" i="19" s="1"/>
  <c r="AE996" i="19" s="1"/>
  <c r="F104" i="100"/>
  <c r="F117" i="19" s="1"/>
  <c r="F752" i="19" s="1"/>
  <c r="F106" i="100"/>
  <c r="F119" i="19" s="1"/>
  <c r="F754" i="19" s="1"/>
  <c r="F102" i="100"/>
  <c r="F115" i="19" s="1"/>
  <c r="F750" i="19" s="1"/>
  <c r="F103" i="100"/>
  <c r="F116" i="19" s="1"/>
  <c r="F751" i="19" s="1"/>
  <c r="F105" i="100"/>
  <c r="F118" i="19" s="1"/>
  <c r="F753" i="19" s="1"/>
  <c r="AG106" i="145"/>
  <c r="AK475" i="19" s="1"/>
  <c r="AK1110" i="19" s="1"/>
  <c r="AG102" i="145"/>
  <c r="AK471" i="19" s="1"/>
  <c r="AK1106" i="19" s="1"/>
  <c r="AG103" i="145"/>
  <c r="AK472" i="19" s="1"/>
  <c r="AK1107" i="19" s="1"/>
  <c r="AG104" i="145"/>
  <c r="AK473" i="19" s="1"/>
  <c r="AK1108" i="19" s="1"/>
  <c r="AG105" i="145"/>
  <c r="AK474" i="19" s="1"/>
  <c r="AK1109" i="19" s="1"/>
  <c r="Y103" i="102"/>
  <c r="Y132" i="19" s="1"/>
  <c r="Y767" i="19" s="1"/>
  <c r="Y105" i="102"/>
  <c r="Y134" i="19" s="1"/>
  <c r="Y769" i="19" s="1"/>
  <c r="Y104" i="102"/>
  <c r="Y133" i="19" s="1"/>
  <c r="Y768" i="19" s="1"/>
  <c r="Y106" i="102"/>
  <c r="Y135" i="19" s="1"/>
  <c r="Y770" i="19" s="1"/>
  <c r="Y102" i="102"/>
  <c r="Y131" i="19" s="1"/>
  <c r="Y766" i="19" s="1"/>
  <c r="O101" i="136"/>
  <c r="R405" i="19" s="1"/>
  <c r="R1040" i="19" s="1"/>
  <c r="O106" i="136"/>
  <c r="R410" i="19" s="1"/>
  <c r="R1045" i="19" s="1"/>
  <c r="O105" i="136"/>
  <c r="R409" i="19" s="1"/>
  <c r="R1044" i="19" s="1"/>
  <c r="O104" i="136"/>
  <c r="R408" i="19" s="1"/>
  <c r="R1043" i="19" s="1"/>
  <c r="O102" i="136"/>
  <c r="R406" i="19" s="1"/>
  <c r="R1041" i="19" s="1"/>
  <c r="O103" i="136"/>
  <c r="R407" i="19" s="1"/>
  <c r="R1042" i="19" s="1"/>
  <c r="AE104" i="112"/>
  <c r="AF166" i="19" s="1"/>
  <c r="AF801" i="19" s="1"/>
  <c r="AE102" i="112"/>
  <c r="AF164" i="19" s="1"/>
  <c r="AF799" i="19" s="1"/>
  <c r="AE106" i="112"/>
  <c r="AF168" i="19" s="1"/>
  <c r="AF803" i="19" s="1"/>
  <c r="AE103" i="112"/>
  <c r="AF165" i="19" s="1"/>
  <c r="AF800" i="19" s="1"/>
  <c r="AE105" i="112"/>
  <c r="AF167" i="19" s="1"/>
  <c r="AF802" i="19" s="1"/>
  <c r="AF106" i="141"/>
  <c r="AJ443" i="19" s="1"/>
  <c r="AJ1078" i="19" s="1"/>
  <c r="AF104" i="141"/>
  <c r="AJ441" i="19" s="1"/>
  <c r="AJ1076" i="19" s="1"/>
  <c r="AF105" i="141"/>
  <c r="AJ442" i="19" s="1"/>
  <c r="AJ1077" i="19" s="1"/>
  <c r="AF102" i="141"/>
  <c r="AJ439" i="19" s="1"/>
  <c r="AJ1074" i="19" s="1"/>
  <c r="AF103" i="141"/>
  <c r="AJ440" i="19" s="1"/>
  <c r="AJ1075" i="19" s="1"/>
  <c r="AG102" i="163"/>
  <c r="AL616" i="19" s="1"/>
  <c r="AL1251" i="19" s="1"/>
  <c r="AG106" i="163"/>
  <c r="AL620" i="19" s="1"/>
  <c r="AL1255" i="19" s="1"/>
  <c r="AG104" i="163"/>
  <c r="AL618" i="19" s="1"/>
  <c r="AL1253" i="19" s="1"/>
  <c r="AG105" i="163"/>
  <c r="AL619" i="19" s="1"/>
  <c r="AL1254" i="19" s="1"/>
  <c r="AG103" i="163"/>
  <c r="AL617" i="19" s="1"/>
  <c r="AL1252" i="19" s="1"/>
  <c r="G105" i="110"/>
  <c r="H151" i="19" s="1"/>
  <c r="H786" i="19" s="1"/>
  <c r="G106" i="110"/>
  <c r="H152" i="19" s="1"/>
  <c r="H787" i="19" s="1"/>
  <c r="G104" i="110"/>
  <c r="H150" i="19" s="1"/>
  <c r="H785" i="19" s="1"/>
  <c r="G102" i="110"/>
  <c r="H148" i="19" s="1"/>
  <c r="H783" i="19" s="1"/>
  <c r="G103" i="110"/>
  <c r="H149" i="19" s="1"/>
  <c r="H784" i="19" s="1"/>
  <c r="AD104" i="120"/>
  <c r="AD103" i="120"/>
  <c r="AD102" i="120"/>
  <c r="AD106" i="120"/>
  <c r="AD105" i="120"/>
  <c r="H106" i="109"/>
  <c r="I232" i="19" s="1"/>
  <c r="I867" i="19" s="1"/>
  <c r="H102" i="109"/>
  <c r="I228" i="19" s="1"/>
  <c r="I863" i="19" s="1"/>
  <c r="H103" i="109"/>
  <c r="I229" i="19" s="1"/>
  <c r="I864" i="19" s="1"/>
  <c r="H105" i="109"/>
  <c r="I231" i="19" s="1"/>
  <c r="I866" i="19" s="1"/>
  <c r="H104" i="109"/>
  <c r="I230" i="19" s="1"/>
  <c r="I865" i="19" s="1"/>
  <c r="AE102" i="107"/>
  <c r="AF212" i="19" s="1"/>
  <c r="AF847" i="19" s="1"/>
  <c r="AE105" i="107"/>
  <c r="AF215" i="19" s="1"/>
  <c r="AF850" i="19" s="1"/>
  <c r="AE103" i="107"/>
  <c r="AF213" i="19" s="1"/>
  <c r="AF848" i="19" s="1"/>
  <c r="AE106" i="107"/>
  <c r="AF216" i="19" s="1"/>
  <c r="AF851" i="19" s="1"/>
  <c r="AE104" i="107"/>
  <c r="AF214" i="19" s="1"/>
  <c r="AF849" i="19" s="1"/>
  <c r="AD103" i="153"/>
  <c r="AI537" i="19" s="1"/>
  <c r="AI1172" i="19" s="1"/>
  <c r="AD106" i="153"/>
  <c r="AI540" i="19" s="1"/>
  <c r="AI1175" i="19" s="1"/>
  <c r="AD102" i="153"/>
  <c r="AI536" i="19" s="1"/>
  <c r="AI1171" i="19" s="1"/>
  <c r="AD105" i="153"/>
  <c r="AI539" i="19" s="1"/>
  <c r="AI1174" i="19" s="1"/>
  <c r="AD104" i="153"/>
  <c r="AI538" i="19" s="1"/>
  <c r="AI1173" i="19" s="1"/>
  <c r="F104" i="124"/>
  <c r="H311" i="19" s="1"/>
  <c r="H946" i="19" s="1"/>
  <c r="F105" i="124"/>
  <c r="H312" i="19" s="1"/>
  <c r="H947" i="19" s="1"/>
  <c r="F106" i="124"/>
  <c r="H313" i="19" s="1"/>
  <c r="H948" i="19" s="1"/>
  <c r="F102" i="124"/>
  <c r="H309" i="19" s="1"/>
  <c r="H944" i="19" s="1"/>
  <c r="F103" i="124"/>
  <c r="H310" i="19" s="1"/>
  <c r="H945" i="19" s="1"/>
  <c r="AD106" i="100"/>
  <c r="AD119" i="19" s="1"/>
  <c r="AD754" i="19" s="1"/>
  <c r="AD104" i="100"/>
  <c r="AD117" i="19" s="1"/>
  <c r="AD752" i="19" s="1"/>
  <c r="AD102" i="100"/>
  <c r="AD115" i="19" s="1"/>
  <c r="AD750" i="19" s="1"/>
  <c r="AD103" i="100"/>
  <c r="AD116" i="19" s="1"/>
  <c r="AD751" i="19" s="1"/>
  <c r="AD105" i="100"/>
  <c r="AD118" i="19" s="1"/>
  <c r="AD753" i="19" s="1"/>
  <c r="AG105" i="130"/>
  <c r="AJ361" i="19" s="1"/>
  <c r="AJ996" i="19" s="1"/>
  <c r="AG103" i="130"/>
  <c r="AJ359" i="19" s="1"/>
  <c r="AJ994" i="19" s="1"/>
  <c r="AG106" i="130"/>
  <c r="AJ362" i="19" s="1"/>
  <c r="AJ997" i="19" s="1"/>
  <c r="AG102" i="130"/>
  <c r="AJ358" i="19" s="1"/>
  <c r="AJ993" i="19" s="1"/>
  <c r="AG104" i="130"/>
  <c r="AJ360" i="19" s="1"/>
  <c r="AJ995" i="19" s="1"/>
  <c r="AG104" i="151"/>
  <c r="AK521" i="19" s="1"/>
  <c r="AK1156" i="19" s="1"/>
  <c r="AG105" i="151"/>
  <c r="AK522" i="19" s="1"/>
  <c r="AK1157" i="19" s="1"/>
  <c r="AG103" i="151"/>
  <c r="AK520" i="19" s="1"/>
  <c r="AK1155" i="19" s="1"/>
  <c r="AG102" i="151"/>
  <c r="AK519" i="19" s="1"/>
  <c r="AK1154" i="19" s="1"/>
  <c r="AG106" i="151"/>
  <c r="AK523" i="19" s="1"/>
  <c r="AK1158" i="19" s="1"/>
  <c r="M101" i="131"/>
  <c r="P365" i="19" s="1"/>
  <c r="P1000" i="19" s="1"/>
  <c r="M104" i="111"/>
  <c r="N182" i="19" s="1"/>
  <c r="N817" i="19" s="1"/>
  <c r="M106" i="111"/>
  <c r="N184" i="19" s="1"/>
  <c r="N819" i="19" s="1"/>
  <c r="M102" i="111"/>
  <c r="N180" i="19" s="1"/>
  <c r="N815" i="19" s="1"/>
  <c r="M103" i="111"/>
  <c r="N181" i="19" s="1"/>
  <c r="N816" i="19" s="1"/>
  <c r="M105" i="111"/>
  <c r="N183" i="19" s="1"/>
  <c r="N818" i="19" s="1"/>
  <c r="K101" i="119"/>
  <c r="J34" i="100"/>
  <c r="N104" i="100"/>
  <c r="N117" i="19" s="1"/>
  <c r="N752" i="19" s="1"/>
  <c r="N105" i="100"/>
  <c r="N118" i="19" s="1"/>
  <c r="N753" i="19" s="1"/>
  <c r="N102" i="100"/>
  <c r="N115" i="19" s="1"/>
  <c r="N750" i="19" s="1"/>
  <c r="N103" i="100"/>
  <c r="N116" i="19" s="1"/>
  <c r="N751" i="19" s="1"/>
  <c r="N106" i="100"/>
  <c r="N119" i="19" s="1"/>
  <c r="N754" i="19" s="1"/>
  <c r="M102" i="112"/>
  <c r="N164" i="19" s="1"/>
  <c r="N799" i="19" s="1"/>
  <c r="M104" i="112"/>
  <c r="N166" i="19" s="1"/>
  <c r="N801" i="19" s="1"/>
  <c r="M103" i="112"/>
  <c r="N165" i="19" s="1"/>
  <c r="N800" i="19" s="1"/>
  <c r="M105" i="112"/>
  <c r="N167" i="19" s="1"/>
  <c r="N802" i="19" s="1"/>
  <c r="M106" i="112"/>
  <c r="N168" i="19" s="1"/>
  <c r="N803" i="19" s="1"/>
  <c r="K103" i="139"/>
  <c r="N423" i="19" s="1"/>
  <c r="N1058" i="19" s="1"/>
  <c r="K105" i="139"/>
  <c r="N425" i="19" s="1"/>
  <c r="N1060" i="19" s="1"/>
  <c r="K106" i="139"/>
  <c r="N426" i="19" s="1"/>
  <c r="N1061" i="19" s="1"/>
  <c r="K102" i="139"/>
  <c r="N422" i="19" s="1"/>
  <c r="N1057" i="19" s="1"/>
  <c r="K104" i="139"/>
  <c r="N424" i="19" s="1"/>
  <c r="N1059" i="19" s="1"/>
  <c r="N104" i="122"/>
  <c r="N105" i="122"/>
  <c r="N103" i="122"/>
  <c r="N102" i="122"/>
  <c r="N106" i="122"/>
  <c r="M105" i="113"/>
  <c r="N199" i="19" s="1"/>
  <c r="N834" i="19" s="1"/>
  <c r="M103" i="113"/>
  <c r="N197" i="19" s="1"/>
  <c r="N832" i="19" s="1"/>
  <c r="M106" i="113"/>
  <c r="N200" i="19" s="1"/>
  <c r="N835" i="19" s="1"/>
  <c r="M104" i="113"/>
  <c r="N198" i="19" s="1"/>
  <c r="N833" i="19" s="1"/>
  <c r="M102" i="113"/>
  <c r="N196" i="19" s="1"/>
  <c r="N831" i="19" s="1"/>
  <c r="H104" i="161"/>
  <c r="M602" i="19" s="1"/>
  <c r="M1237" i="19" s="1"/>
  <c r="H105" i="161"/>
  <c r="M603" i="19" s="1"/>
  <c r="M1238" i="19" s="1"/>
  <c r="H103" i="161"/>
  <c r="M601" i="19" s="1"/>
  <c r="M1236" i="19" s="1"/>
  <c r="H106" i="161"/>
  <c r="M604" i="19" s="1"/>
  <c r="M1239" i="19" s="1"/>
  <c r="H102" i="161"/>
  <c r="M600" i="19" s="1"/>
  <c r="M1235" i="19" s="1"/>
  <c r="K104" i="109"/>
  <c r="L230" i="19" s="1"/>
  <c r="L865" i="19" s="1"/>
  <c r="K103" i="109"/>
  <c r="L229" i="19" s="1"/>
  <c r="L864" i="19" s="1"/>
  <c r="K106" i="109"/>
  <c r="L232" i="19" s="1"/>
  <c r="L867" i="19" s="1"/>
  <c r="K105" i="109"/>
  <c r="L231" i="19" s="1"/>
  <c r="L866" i="19" s="1"/>
  <c r="K102" i="109"/>
  <c r="L228" i="19" s="1"/>
  <c r="L863" i="19" s="1"/>
  <c r="L103" i="94"/>
  <c r="L68" i="19" s="1"/>
  <c r="L703" i="19" s="1"/>
  <c r="L102" i="94"/>
  <c r="L67" i="19" s="1"/>
  <c r="L702" i="19" s="1"/>
  <c r="L104" i="94"/>
  <c r="L69" i="19" s="1"/>
  <c r="L704" i="19" s="1"/>
  <c r="L105" i="94"/>
  <c r="L70" i="19" s="1"/>
  <c r="L705" i="19" s="1"/>
  <c r="L106" i="94"/>
  <c r="L71" i="19" s="1"/>
  <c r="L706" i="19" s="1"/>
  <c r="K103" i="122"/>
  <c r="K105" i="122"/>
  <c r="K106" i="122"/>
  <c r="K102" i="122"/>
  <c r="K104" i="122"/>
  <c r="L106" i="145"/>
  <c r="P475" i="19" s="1"/>
  <c r="P1110" i="19" s="1"/>
  <c r="L102" i="145"/>
  <c r="P471" i="19" s="1"/>
  <c r="P1106" i="19" s="1"/>
  <c r="L105" i="145"/>
  <c r="P474" i="19" s="1"/>
  <c r="P1109" i="19" s="1"/>
  <c r="L104" i="145"/>
  <c r="P473" i="19" s="1"/>
  <c r="P1108" i="19" s="1"/>
  <c r="L103" i="145"/>
  <c r="P472" i="19" s="1"/>
  <c r="P1107" i="19" s="1"/>
  <c r="L104" i="102"/>
  <c r="L133" i="19" s="1"/>
  <c r="L768" i="19" s="1"/>
  <c r="L106" i="102"/>
  <c r="L135" i="19" s="1"/>
  <c r="L770" i="19" s="1"/>
  <c r="L102" i="102"/>
  <c r="L131" i="19" s="1"/>
  <c r="L766" i="19" s="1"/>
  <c r="L105" i="102"/>
  <c r="L134" i="19" s="1"/>
  <c r="L769" i="19" s="1"/>
  <c r="L103" i="102"/>
  <c r="L132" i="19" s="1"/>
  <c r="L767" i="19" s="1"/>
  <c r="I102" i="155"/>
  <c r="N552" i="19" s="1"/>
  <c r="N1187" i="19" s="1"/>
  <c r="I103" i="155"/>
  <c r="N553" i="19" s="1"/>
  <c r="N1188" i="19" s="1"/>
  <c r="I104" i="155"/>
  <c r="N554" i="19" s="1"/>
  <c r="N1189" i="19" s="1"/>
  <c r="I106" i="155"/>
  <c r="N556" i="19" s="1"/>
  <c r="N1191" i="19" s="1"/>
  <c r="I105" i="155"/>
  <c r="N555" i="19" s="1"/>
  <c r="N1190" i="19" s="1"/>
  <c r="H104" i="157"/>
  <c r="M570" i="19" s="1"/>
  <c r="M1205" i="19" s="1"/>
  <c r="H105" i="157"/>
  <c r="M571" i="19" s="1"/>
  <c r="M1206" i="19" s="1"/>
  <c r="H102" i="157"/>
  <c r="M568" i="19" s="1"/>
  <c r="M1203" i="19" s="1"/>
  <c r="H103" i="157"/>
  <c r="M569" i="19" s="1"/>
  <c r="M1204" i="19" s="1"/>
  <c r="H106" i="157"/>
  <c r="M572" i="19" s="1"/>
  <c r="M1207" i="19" s="1"/>
  <c r="K106" i="163"/>
  <c r="P620" i="19" s="1"/>
  <c r="P1255" i="19" s="1"/>
  <c r="K105" i="163"/>
  <c r="P619" i="19" s="1"/>
  <c r="P1254" i="19" s="1"/>
  <c r="K102" i="163"/>
  <c r="P616" i="19" s="1"/>
  <c r="P1251" i="19" s="1"/>
  <c r="K104" i="163"/>
  <c r="P618" i="19" s="1"/>
  <c r="P1253" i="19" s="1"/>
  <c r="K103" i="163"/>
  <c r="P617" i="19" s="1"/>
  <c r="P1252" i="19" s="1"/>
  <c r="H105" i="151"/>
  <c r="L522" i="19" s="1"/>
  <c r="L1157" i="19" s="1"/>
  <c r="H103" i="151"/>
  <c r="L520" i="19" s="1"/>
  <c r="L1155" i="19" s="1"/>
  <c r="H104" i="151"/>
  <c r="L521" i="19" s="1"/>
  <c r="L1156" i="19" s="1"/>
  <c r="H106" i="151"/>
  <c r="L523" i="19" s="1"/>
  <c r="L1158" i="19" s="1"/>
  <c r="H102" i="151"/>
  <c r="L519" i="19" s="1"/>
  <c r="L1154" i="19" s="1"/>
  <c r="M106" i="134"/>
  <c r="P394" i="19" s="1"/>
  <c r="P1029" i="19" s="1"/>
  <c r="M105" i="134"/>
  <c r="P393" i="19" s="1"/>
  <c r="P1028" i="19" s="1"/>
  <c r="M102" i="134"/>
  <c r="P390" i="19" s="1"/>
  <c r="P1025" i="19" s="1"/>
  <c r="M103" i="134"/>
  <c r="P391" i="19" s="1"/>
  <c r="P1026" i="19" s="1"/>
  <c r="M104" i="134"/>
  <c r="P392" i="19" s="1"/>
  <c r="P1027" i="19" s="1"/>
  <c r="H103" i="147"/>
  <c r="L488" i="19" s="1"/>
  <c r="L1123" i="19" s="1"/>
  <c r="H104" i="147"/>
  <c r="L489" i="19" s="1"/>
  <c r="L1124" i="19" s="1"/>
  <c r="H102" i="147"/>
  <c r="L487" i="19" s="1"/>
  <c r="L1122" i="19" s="1"/>
  <c r="H106" i="147"/>
  <c r="L491" i="19" s="1"/>
  <c r="L1126" i="19" s="1"/>
  <c r="H105" i="147"/>
  <c r="L490" i="19" s="1"/>
  <c r="L1125" i="19" s="1"/>
  <c r="I101" i="129"/>
  <c r="L349" i="19" s="1"/>
  <c r="L984" i="19" s="1"/>
  <c r="G105" i="153"/>
  <c r="L539" i="19" s="1"/>
  <c r="L1174" i="19" s="1"/>
  <c r="G104" i="153"/>
  <c r="L538" i="19" s="1"/>
  <c r="L1173" i="19" s="1"/>
  <c r="G106" i="153"/>
  <c r="L540" i="19" s="1"/>
  <c r="L1175" i="19" s="1"/>
  <c r="G102" i="153"/>
  <c r="L536" i="19" s="1"/>
  <c r="L1171" i="19" s="1"/>
  <c r="G103" i="153"/>
  <c r="L537" i="19" s="1"/>
  <c r="L1172" i="19" s="1"/>
  <c r="G106" i="159"/>
  <c r="L588" i="19" s="1"/>
  <c r="L1223" i="19" s="1"/>
  <c r="G103" i="159"/>
  <c r="L585" i="19" s="1"/>
  <c r="L1220" i="19" s="1"/>
  <c r="G105" i="159"/>
  <c r="L587" i="19" s="1"/>
  <c r="L1222" i="19" s="1"/>
  <c r="G102" i="159"/>
  <c r="L584" i="19" s="1"/>
  <c r="L1219" i="19" s="1"/>
  <c r="G104" i="159"/>
  <c r="L586" i="19" s="1"/>
  <c r="L1221" i="19" s="1"/>
  <c r="J103" i="122"/>
  <c r="J106" i="122"/>
  <c r="J102" i="122"/>
  <c r="J105" i="122"/>
  <c r="J104" i="122"/>
  <c r="M102" i="139"/>
  <c r="P422" i="19" s="1"/>
  <c r="P1057" i="19" s="1"/>
  <c r="M103" i="139"/>
  <c r="P423" i="19" s="1"/>
  <c r="P1058" i="19" s="1"/>
  <c r="M104" i="139"/>
  <c r="P424" i="19" s="1"/>
  <c r="P1059" i="19" s="1"/>
  <c r="M106" i="139"/>
  <c r="P426" i="19" s="1"/>
  <c r="P1061" i="19" s="1"/>
  <c r="M105" i="139"/>
  <c r="P425" i="19" s="1"/>
  <c r="P1060" i="19" s="1"/>
  <c r="L102" i="100"/>
  <c r="L115" i="19" s="1"/>
  <c r="L750" i="19" s="1"/>
  <c r="L103" i="100"/>
  <c r="L116" i="19" s="1"/>
  <c r="L751" i="19" s="1"/>
  <c r="L106" i="100"/>
  <c r="L119" i="19" s="1"/>
  <c r="L754" i="19" s="1"/>
  <c r="L104" i="100"/>
  <c r="L117" i="19" s="1"/>
  <c r="L752" i="19" s="1"/>
  <c r="L105" i="100"/>
  <c r="L118" i="19" s="1"/>
  <c r="L753" i="19" s="1"/>
  <c r="J102" i="139"/>
  <c r="M422" i="19" s="1"/>
  <c r="M1057" i="19" s="1"/>
  <c r="J104" i="139"/>
  <c r="M424" i="19" s="1"/>
  <c r="M1059" i="19" s="1"/>
  <c r="J103" i="139"/>
  <c r="M423" i="19" s="1"/>
  <c r="M1058" i="19" s="1"/>
  <c r="J105" i="139"/>
  <c r="M425" i="19" s="1"/>
  <c r="M1060" i="19" s="1"/>
  <c r="J106" i="139"/>
  <c r="M426" i="19" s="1"/>
  <c r="M1061" i="19" s="1"/>
  <c r="G106" i="157"/>
  <c r="L572" i="19" s="1"/>
  <c r="L1207" i="19" s="1"/>
  <c r="G104" i="157"/>
  <c r="L570" i="19" s="1"/>
  <c r="L1205" i="19" s="1"/>
  <c r="G102" i="157"/>
  <c r="L568" i="19" s="1"/>
  <c r="L1203" i="19" s="1"/>
  <c r="G103" i="157"/>
  <c r="L569" i="19" s="1"/>
  <c r="L1204" i="19" s="1"/>
  <c r="G105" i="157"/>
  <c r="L571" i="19" s="1"/>
  <c r="L1206" i="19" s="1"/>
  <c r="J106" i="128"/>
  <c r="M346" i="19" s="1"/>
  <c r="M981" i="19" s="1"/>
  <c r="J104" i="128"/>
  <c r="M344" i="19" s="1"/>
  <c r="M979" i="19" s="1"/>
  <c r="J103" i="128"/>
  <c r="M343" i="19" s="1"/>
  <c r="M978" i="19" s="1"/>
  <c r="J105" i="128"/>
  <c r="M345" i="19" s="1"/>
  <c r="M980" i="19" s="1"/>
  <c r="J102" i="128"/>
  <c r="M342" i="19" s="1"/>
  <c r="M977" i="19" s="1"/>
  <c r="J102" i="116"/>
  <c r="J104" i="116"/>
  <c r="J106" i="116"/>
  <c r="J103" i="116"/>
  <c r="J105" i="116"/>
  <c r="I103" i="151"/>
  <c r="M520" i="19" s="1"/>
  <c r="M1155" i="19" s="1"/>
  <c r="I105" i="151"/>
  <c r="M522" i="19" s="1"/>
  <c r="M1157" i="19" s="1"/>
  <c r="I106" i="151"/>
  <c r="M523" i="19" s="1"/>
  <c r="M1158" i="19" s="1"/>
  <c r="I102" i="151"/>
  <c r="M519" i="19" s="1"/>
  <c r="M1154" i="19" s="1"/>
  <c r="I104" i="151"/>
  <c r="M521" i="19" s="1"/>
  <c r="M1156" i="19" s="1"/>
  <c r="J36" i="124"/>
  <c r="N102" i="124"/>
  <c r="P309" i="19" s="1"/>
  <c r="P944" i="19" s="1"/>
  <c r="N104" i="124"/>
  <c r="P311" i="19" s="1"/>
  <c r="P946" i="19" s="1"/>
  <c r="N105" i="124"/>
  <c r="P312" i="19" s="1"/>
  <c r="P947" i="19" s="1"/>
  <c r="N106" i="124"/>
  <c r="P313" i="19" s="1"/>
  <c r="P948" i="19" s="1"/>
  <c r="N103" i="124"/>
  <c r="P310" i="19" s="1"/>
  <c r="P945" i="19" s="1"/>
  <c r="I102" i="136"/>
  <c r="L406" i="19" s="1"/>
  <c r="L1041" i="19" s="1"/>
  <c r="I104" i="136"/>
  <c r="L408" i="19" s="1"/>
  <c r="L1043" i="19" s="1"/>
  <c r="I106" i="136"/>
  <c r="L410" i="19" s="1"/>
  <c r="L1045" i="19" s="1"/>
  <c r="I105" i="136"/>
  <c r="L409" i="19" s="1"/>
  <c r="L1044" i="19" s="1"/>
  <c r="I103" i="136"/>
  <c r="L407" i="19" s="1"/>
  <c r="L1042" i="19" s="1"/>
  <c r="I104" i="130"/>
  <c r="L360" i="19" s="1"/>
  <c r="L995" i="19" s="1"/>
  <c r="I105" i="130"/>
  <c r="L361" i="19" s="1"/>
  <c r="L996" i="19" s="1"/>
  <c r="I106" i="130"/>
  <c r="L362" i="19" s="1"/>
  <c r="L997" i="19" s="1"/>
  <c r="I102" i="130"/>
  <c r="L358" i="19" s="1"/>
  <c r="L993" i="19" s="1"/>
  <c r="I103" i="130"/>
  <c r="L359" i="19" s="1"/>
  <c r="L994" i="19" s="1"/>
  <c r="N104" i="126"/>
  <c r="P327" i="19" s="1"/>
  <c r="P962" i="19" s="1"/>
  <c r="N103" i="126"/>
  <c r="P326" i="19" s="1"/>
  <c r="P961" i="19" s="1"/>
  <c r="N102" i="126"/>
  <c r="P325" i="19" s="1"/>
  <c r="P960" i="19" s="1"/>
  <c r="N105" i="126"/>
  <c r="P328" i="19" s="1"/>
  <c r="P963" i="19" s="1"/>
  <c r="N106" i="126"/>
  <c r="P329" i="19" s="1"/>
  <c r="P964" i="19" s="1"/>
  <c r="H105" i="141"/>
  <c r="L442" i="19" s="1"/>
  <c r="L1077" i="19" s="1"/>
  <c r="H102" i="141"/>
  <c r="L439" i="19" s="1"/>
  <c r="L1074" i="19" s="1"/>
  <c r="H104" i="141"/>
  <c r="L441" i="19" s="1"/>
  <c r="L1076" i="19" s="1"/>
  <c r="H106" i="141"/>
  <c r="L443" i="19" s="1"/>
  <c r="L1078" i="19" s="1"/>
  <c r="H103" i="141"/>
  <c r="L440" i="19" s="1"/>
  <c r="L1075" i="19" s="1"/>
  <c r="K103" i="118"/>
  <c r="K102" i="118"/>
  <c r="K106" i="118"/>
  <c r="K104" i="118"/>
  <c r="K105" i="118"/>
  <c r="K102" i="113"/>
  <c r="L196" i="19" s="1"/>
  <c r="L831" i="19" s="1"/>
  <c r="K103" i="113"/>
  <c r="L197" i="19" s="1"/>
  <c r="L832" i="19" s="1"/>
  <c r="K106" i="113"/>
  <c r="L200" i="19" s="1"/>
  <c r="L835" i="19" s="1"/>
  <c r="K105" i="113"/>
  <c r="L199" i="19" s="1"/>
  <c r="L834" i="19" s="1"/>
  <c r="K104" i="113"/>
  <c r="L198" i="19" s="1"/>
  <c r="L833" i="19" s="1"/>
  <c r="M103" i="136"/>
  <c r="P407" i="19" s="1"/>
  <c r="P1042" i="19" s="1"/>
  <c r="M102" i="136"/>
  <c r="P406" i="19" s="1"/>
  <c r="P1041" i="19" s="1"/>
  <c r="M105" i="136"/>
  <c r="P409" i="19" s="1"/>
  <c r="P1044" i="19" s="1"/>
  <c r="M106" i="136"/>
  <c r="P410" i="19" s="1"/>
  <c r="P1045" i="19" s="1"/>
  <c r="M104" i="136"/>
  <c r="P408" i="19" s="1"/>
  <c r="P1043" i="19" s="1"/>
  <c r="L103" i="116"/>
  <c r="L106" i="116"/>
  <c r="L102" i="116"/>
  <c r="L104" i="116"/>
  <c r="L105" i="116"/>
  <c r="H104" i="149"/>
  <c r="L505" i="19" s="1"/>
  <c r="L1140" i="19" s="1"/>
  <c r="H102" i="149"/>
  <c r="L503" i="19" s="1"/>
  <c r="L1138" i="19" s="1"/>
  <c r="H106" i="149"/>
  <c r="L507" i="19" s="1"/>
  <c r="L1142" i="19" s="1"/>
  <c r="H105" i="149"/>
  <c r="L506" i="19" s="1"/>
  <c r="L1141" i="19" s="1"/>
  <c r="H103" i="149"/>
  <c r="L504" i="19" s="1"/>
  <c r="L1139" i="19" s="1"/>
  <c r="K102" i="132"/>
  <c r="N374" i="19" s="1"/>
  <c r="N1009" i="19" s="1"/>
  <c r="K105" i="132"/>
  <c r="N377" i="19" s="1"/>
  <c r="N1012" i="19" s="1"/>
  <c r="K106" i="132"/>
  <c r="N378" i="19" s="1"/>
  <c r="N1013" i="19" s="1"/>
  <c r="K104" i="132"/>
  <c r="N376" i="19" s="1"/>
  <c r="N1011" i="19" s="1"/>
  <c r="K103" i="132"/>
  <c r="N375" i="19" s="1"/>
  <c r="N1010" i="19" s="1"/>
  <c r="L102" i="92"/>
  <c r="L51" i="19" s="1"/>
  <c r="L686" i="19" s="1"/>
  <c r="L103" i="92"/>
  <c r="L52" i="19" s="1"/>
  <c r="L687" i="19" s="1"/>
  <c r="L106" i="92"/>
  <c r="L55" i="19" s="1"/>
  <c r="L690" i="19" s="1"/>
  <c r="L105" i="92"/>
  <c r="L54" i="19" s="1"/>
  <c r="L689" i="19" s="1"/>
  <c r="L104" i="92"/>
  <c r="L53" i="19" s="1"/>
  <c r="L688" i="19" s="1"/>
  <c r="K102" i="111"/>
  <c r="L180" i="19" s="1"/>
  <c r="L815" i="19" s="1"/>
  <c r="K106" i="111"/>
  <c r="L184" i="19" s="1"/>
  <c r="L819" i="19" s="1"/>
  <c r="K103" i="111"/>
  <c r="L181" i="19" s="1"/>
  <c r="L816" i="19" s="1"/>
  <c r="K104" i="111"/>
  <c r="L182" i="19" s="1"/>
  <c r="L817" i="19" s="1"/>
  <c r="K105" i="111"/>
  <c r="L183" i="19" s="1"/>
  <c r="L818" i="19" s="1"/>
  <c r="L103" i="111"/>
  <c r="M181" i="19" s="1"/>
  <c r="M816" i="19" s="1"/>
  <c r="L105" i="111"/>
  <c r="M183" i="19" s="1"/>
  <c r="M818" i="19" s="1"/>
  <c r="L104" i="111"/>
  <c r="M182" i="19" s="1"/>
  <c r="M817" i="19" s="1"/>
  <c r="L102" i="111"/>
  <c r="M180" i="19" s="1"/>
  <c r="M815" i="19" s="1"/>
  <c r="L106" i="111"/>
  <c r="M184" i="19" s="1"/>
  <c r="M819" i="19" s="1"/>
  <c r="J104" i="130"/>
  <c r="M360" i="19" s="1"/>
  <c r="M995" i="19" s="1"/>
  <c r="J102" i="130"/>
  <c r="M358" i="19" s="1"/>
  <c r="M993" i="19" s="1"/>
  <c r="J103" i="130"/>
  <c r="M359" i="19" s="1"/>
  <c r="M994" i="19" s="1"/>
  <c r="J106" i="130"/>
  <c r="M362" i="19" s="1"/>
  <c r="M997" i="19" s="1"/>
  <c r="J105" i="130"/>
  <c r="M361" i="19" s="1"/>
  <c r="M996" i="19" s="1"/>
  <c r="I103" i="149"/>
  <c r="M504" i="19" s="1"/>
  <c r="M1139" i="19" s="1"/>
  <c r="I102" i="149"/>
  <c r="M503" i="19" s="1"/>
  <c r="M1138" i="19" s="1"/>
  <c r="I105" i="149"/>
  <c r="M506" i="19" s="1"/>
  <c r="M1141" i="19" s="1"/>
  <c r="I106" i="149"/>
  <c r="M507" i="19" s="1"/>
  <c r="M1142" i="19" s="1"/>
  <c r="I104" i="149"/>
  <c r="M505" i="19" s="1"/>
  <c r="M1140" i="19" s="1"/>
  <c r="K104" i="92"/>
  <c r="K53" i="19" s="1"/>
  <c r="K688" i="19" s="1"/>
  <c r="K105" i="92"/>
  <c r="K54" i="19" s="1"/>
  <c r="K689" i="19" s="1"/>
  <c r="K106" i="92"/>
  <c r="K55" i="19" s="1"/>
  <c r="K690" i="19" s="1"/>
  <c r="K103" i="92"/>
  <c r="K52" i="19" s="1"/>
  <c r="K687" i="19" s="1"/>
  <c r="K102" i="92"/>
  <c r="K51" i="19" s="1"/>
  <c r="K686" i="19" s="1"/>
  <c r="F103" i="155"/>
  <c r="K553" i="19" s="1"/>
  <c r="K1188" i="19" s="1"/>
  <c r="F102" i="155"/>
  <c r="K552" i="19" s="1"/>
  <c r="K1187" i="19" s="1"/>
  <c r="F104" i="155"/>
  <c r="K554" i="19" s="1"/>
  <c r="K1189" i="19" s="1"/>
  <c r="F105" i="155"/>
  <c r="K555" i="19" s="1"/>
  <c r="K1190" i="19" s="1"/>
  <c r="F106" i="155"/>
  <c r="K556" i="19" s="1"/>
  <c r="K1191" i="19" s="1"/>
  <c r="J104" i="109"/>
  <c r="K230" i="19" s="1"/>
  <c r="K865" i="19" s="1"/>
  <c r="J103" i="109"/>
  <c r="K229" i="19" s="1"/>
  <c r="K864" i="19" s="1"/>
  <c r="J106" i="109"/>
  <c r="K232" i="19" s="1"/>
  <c r="K867" i="19" s="1"/>
  <c r="J105" i="109"/>
  <c r="K231" i="19" s="1"/>
  <c r="K866" i="19" s="1"/>
  <c r="J102" i="109"/>
  <c r="K228" i="19" s="1"/>
  <c r="K863" i="19" s="1"/>
  <c r="F105" i="153"/>
  <c r="K539" i="19" s="1"/>
  <c r="K1174" i="19" s="1"/>
  <c r="F104" i="153"/>
  <c r="K538" i="19" s="1"/>
  <c r="K1173" i="19" s="1"/>
  <c r="F102" i="153"/>
  <c r="K536" i="19" s="1"/>
  <c r="K1171" i="19" s="1"/>
  <c r="F103" i="153"/>
  <c r="K537" i="19" s="1"/>
  <c r="K1172" i="19" s="1"/>
  <c r="F106" i="153"/>
  <c r="K540" i="19" s="1"/>
  <c r="K1175" i="19" s="1"/>
  <c r="H104" i="134"/>
  <c r="K392" i="19" s="1"/>
  <c r="K1027" i="19" s="1"/>
  <c r="H105" i="134"/>
  <c r="K393" i="19" s="1"/>
  <c r="K1028" i="19" s="1"/>
  <c r="H103" i="134"/>
  <c r="K391" i="19" s="1"/>
  <c r="K1026" i="19" s="1"/>
  <c r="H102" i="134"/>
  <c r="K390" i="19" s="1"/>
  <c r="K1025" i="19" s="1"/>
  <c r="H106" i="134"/>
  <c r="K394" i="19" s="1"/>
  <c r="K1029" i="19" s="1"/>
  <c r="J102" i="112"/>
  <c r="K164" i="19" s="1"/>
  <c r="K799" i="19" s="1"/>
  <c r="J106" i="112"/>
  <c r="K168" i="19" s="1"/>
  <c r="K803" i="19" s="1"/>
  <c r="J104" i="112"/>
  <c r="K166" i="19" s="1"/>
  <c r="K801" i="19" s="1"/>
  <c r="J105" i="112"/>
  <c r="K167" i="19" s="1"/>
  <c r="K802" i="19" s="1"/>
  <c r="J103" i="112"/>
  <c r="K165" i="19" s="1"/>
  <c r="K800" i="19" s="1"/>
  <c r="E104" i="161"/>
  <c r="J602" i="19" s="1"/>
  <c r="J1237" i="19" s="1"/>
  <c r="E106" i="161"/>
  <c r="J604" i="19" s="1"/>
  <c r="J1239" i="19" s="1"/>
  <c r="E103" i="161"/>
  <c r="J601" i="19" s="1"/>
  <c r="J1236" i="19" s="1"/>
  <c r="E84" i="161"/>
  <c r="F84" i="161" s="1"/>
  <c r="G84" i="161" s="1"/>
  <c r="H84" i="161" s="1"/>
  <c r="I84" i="161" s="1"/>
  <c r="J84" i="161" s="1"/>
  <c r="K84" i="161" s="1"/>
  <c r="L84" i="161" s="1"/>
  <c r="M84" i="161" s="1"/>
  <c r="N84" i="161" s="1"/>
  <c r="O84" i="161" s="1"/>
  <c r="P84" i="161" s="1"/>
  <c r="Q84" i="161" s="1"/>
  <c r="R84" i="161" s="1"/>
  <c r="S84" i="161" s="1"/>
  <c r="T84" i="161" s="1"/>
  <c r="U84" i="161" s="1"/>
  <c r="V84" i="161" s="1"/>
  <c r="W84" i="161" s="1"/>
  <c r="X84" i="161" s="1"/>
  <c r="Y84" i="161" s="1"/>
  <c r="Z84" i="161" s="1"/>
  <c r="AA84" i="161" s="1"/>
  <c r="AB84" i="161" s="1"/>
  <c r="AC84" i="161" s="1"/>
  <c r="AD84" i="161" s="1"/>
  <c r="AE84" i="161" s="1"/>
  <c r="AF84" i="161" s="1"/>
  <c r="AG84" i="161" s="1"/>
  <c r="AH84" i="161" s="1"/>
  <c r="E105" i="161"/>
  <c r="J603" i="19" s="1"/>
  <c r="J1238" i="19" s="1"/>
  <c r="E102" i="161"/>
  <c r="J600" i="19" s="1"/>
  <c r="J1235" i="19" s="1"/>
  <c r="J106" i="102"/>
  <c r="J135" i="19" s="1"/>
  <c r="J770" i="19" s="1"/>
  <c r="J105" i="102"/>
  <c r="J134" i="19" s="1"/>
  <c r="J769" i="19" s="1"/>
  <c r="J103" i="102"/>
  <c r="J132" i="19" s="1"/>
  <c r="J767" i="19" s="1"/>
  <c r="J104" i="102"/>
  <c r="J133" i="19" s="1"/>
  <c r="J768" i="19" s="1"/>
  <c r="J102" i="102"/>
  <c r="J131" i="19" s="1"/>
  <c r="J766" i="19" s="1"/>
  <c r="I102" i="107"/>
  <c r="J212" i="19" s="1"/>
  <c r="J847" i="19" s="1"/>
  <c r="I106" i="107"/>
  <c r="J216" i="19" s="1"/>
  <c r="J851" i="19" s="1"/>
  <c r="I105" i="107"/>
  <c r="J215" i="19" s="1"/>
  <c r="J850" i="19" s="1"/>
  <c r="I104" i="107"/>
  <c r="J214" i="19" s="1"/>
  <c r="J849" i="19" s="1"/>
  <c r="I103" i="107"/>
  <c r="J213" i="19" s="1"/>
  <c r="J848" i="19" s="1"/>
  <c r="H103" i="120"/>
  <c r="H104" i="120"/>
  <c r="H105" i="120"/>
  <c r="H102" i="120"/>
  <c r="H106" i="120"/>
  <c r="F105" i="143"/>
  <c r="J458" i="19" s="1"/>
  <c r="J1093" i="19" s="1"/>
  <c r="F103" i="143"/>
  <c r="J456" i="19" s="1"/>
  <c r="J1091" i="19" s="1"/>
  <c r="F106" i="143"/>
  <c r="J459" i="19" s="1"/>
  <c r="J1094" i="19" s="1"/>
  <c r="F102" i="143"/>
  <c r="J455" i="19" s="1"/>
  <c r="J1090" i="19" s="1"/>
  <c r="F104" i="143"/>
  <c r="J457" i="19" s="1"/>
  <c r="J1092" i="19" s="1"/>
  <c r="F103" i="151"/>
  <c r="J520" i="19" s="1"/>
  <c r="J1155" i="19" s="1"/>
  <c r="F104" i="151"/>
  <c r="J521" i="19" s="1"/>
  <c r="J1156" i="19" s="1"/>
  <c r="F105" i="151"/>
  <c r="J522" i="19" s="1"/>
  <c r="J1157" i="19" s="1"/>
  <c r="F102" i="151"/>
  <c r="J519" i="19" s="1"/>
  <c r="J1154" i="19" s="1"/>
  <c r="F106" i="151"/>
  <c r="J523" i="19" s="1"/>
  <c r="J1158" i="19" s="1"/>
  <c r="G106" i="139"/>
  <c r="J426" i="19" s="1"/>
  <c r="J1061" i="19" s="1"/>
  <c r="G103" i="139"/>
  <c r="J423" i="19" s="1"/>
  <c r="J1058" i="19" s="1"/>
  <c r="G105" i="139"/>
  <c r="J425" i="19" s="1"/>
  <c r="J1060" i="19" s="1"/>
  <c r="G104" i="139"/>
  <c r="J424" i="19" s="1"/>
  <c r="J1059" i="19" s="1"/>
  <c r="G102" i="139"/>
  <c r="J422" i="19" s="1"/>
  <c r="J1057" i="19" s="1"/>
  <c r="E104" i="163"/>
  <c r="J618" i="19" s="1"/>
  <c r="J1253" i="19" s="1"/>
  <c r="E84" i="163"/>
  <c r="F84" i="163" s="1"/>
  <c r="G84" i="163" s="1"/>
  <c r="H84" i="163" s="1"/>
  <c r="I84" i="163" s="1"/>
  <c r="J84" i="163" s="1"/>
  <c r="K84" i="163" s="1"/>
  <c r="L84" i="163" s="1"/>
  <c r="M84" i="163" s="1"/>
  <c r="N84" i="163" s="1"/>
  <c r="O84" i="163" s="1"/>
  <c r="P84" i="163" s="1"/>
  <c r="Q84" i="163" s="1"/>
  <c r="R84" i="163" s="1"/>
  <c r="S84" i="163" s="1"/>
  <c r="T84" i="163" s="1"/>
  <c r="U84" i="163" s="1"/>
  <c r="V84" i="163" s="1"/>
  <c r="W84" i="163" s="1"/>
  <c r="X84" i="163" s="1"/>
  <c r="Y84" i="163" s="1"/>
  <c r="Z84" i="163" s="1"/>
  <c r="AA84" i="163" s="1"/>
  <c r="AB84" i="163" s="1"/>
  <c r="AC84" i="163" s="1"/>
  <c r="AD84" i="163" s="1"/>
  <c r="AE84" i="163" s="1"/>
  <c r="AF84" i="163" s="1"/>
  <c r="AG84" i="163" s="1"/>
  <c r="AH84" i="163" s="1"/>
  <c r="E103" i="163"/>
  <c r="J617" i="19" s="1"/>
  <c r="J1252" i="19" s="1"/>
  <c r="E106" i="163"/>
  <c r="J620" i="19" s="1"/>
  <c r="J1255" i="19" s="1"/>
  <c r="E102" i="163"/>
  <c r="J616" i="19" s="1"/>
  <c r="J1251" i="19" s="1"/>
  <c r="E105" i="163"/>
  <c r="J619" i="19" s="1"/>
  <c r="J1254" i="19" s="1"/>
  <c r="G105" i="136"/>
  <c r="J409" i="19" s="1"/>
  <c r="J1044" i="19" s="1"/>
  <c r="G104" i="136"/>
  <c r="J408" i="19" s="1"/>
  <c r="J1043" i="19" s="1"/>
  <c r="G102" i="136"/>
  <c r="J406" i="19" s="1"/>
  <c r="J1041" i="19" s="1"/>
  <c r="G106" i="136"/>
  <c r="J410" i="19" s="1"/>
  <c r="J1045" i="19" s="1"/>
  <c r="G103" i="136"/>
  <c r="J407" i="19" s="1"/>
  <c r="J1042" i="19" s="1"/>
  <c r="E104" i="155"/>
  <c r="J554" i="19" s="1"/>
  <c r="J1189" i="19" s="1"/>
  <c r="E105" i="155"/>
  <c r="J555" i="19" s="1"/>
  <c r="J1190" i="19" s="1"/>
  <c r="E84" i="155"/>
  <c r="F84" i="155" s="1"/>
  <c r="G84" i="155" s="1"/>
  <c r="H84" i="155" s="1"/>
  <c r="I84" i="155" s="1"/>
  <c r="J84" i="155" s="1"/>
  <c r="K84" i="155" s="1"/>
  <c r="L84" i="155" s="1"/>
  <c r="M84" i="155" s="1"/>
  <c r="N84" i="155" s="1"/>
  <c r="O84" i="155" s="1"/>
  <c r="P84" i="155" s="1"/>
  <c r="Q84" i="155" s="1"/>
  <c r="R84" i="155" s="1"/>
  <c r="S84" i="155" s="1"/>
  <c r="T84" i="155" s="1"/>
  <c r="U84" i="155" s="1"/>
  <c r="V84" i="155" s="1"/>
  <c r="W84" i="155" s="1"/>
  <c r="X84" i="155" s="1"/>
  <c r="Y84" i="155" s="1"/>
  <c r="Z84" i="155" s="1"/>
  <c r="AA84" i="155" s="1"/>
  <c r="AB84" i="155" s="1"/>
  <c r="AC84" i="155" s="1"/>
  <c r="AD84" i="155" s="1"/>
  <c r="AE84" i="155" s="1"/>
  <c r="AF84" i="155" s="1"/>
  <c r="AG84" i="155" s="1"/>
  <c r="AH84" i="155" s="1"/>
  <c r="E103" i="155"/>
  <c r="J553" i="19" s="1"/>
  <c r="J1188" i="19" s="1"/>
  <c r="E106" i="155"/>
  <c r="J556" i="19" s="1"/>
  <c r="J1191" i="19" s="1"/>
  <c r="E102" i="155"/>
  <c r="J552" i="19" s="1"/>
  <c r="J1187" i="19" s="1"/>
  <c r="F103" i="147"/>
  <c r="J488" i="19" s="1"/>
  <c r="J1123" i="19" s="1"/>
  <c r="F105" i="147"/>
  <c r="J490" i="19" s="1"/>
  <c r="J1125" i="19" s="1"/>
  <c r="F106" i="147"/>
  <c r="J491" i="19" s="1"/>
  <c r="J1126" i="19" s="1"/>
  <c r="F104" i="147"/>
  <c r="J489" i="19" s="1"/>
  <c r="J1124" i="19" s="1"/>
  <c r="F102" i="147"/>
  <c r="J487" i="19" s="1"/>
  <c r="J1122" i="19" s="1"/>
  <c r="I105" i="111"/>
  <c r="J183" i="19" s="1"/>
  <c r="J818" i="19" s="1"/>
  <c r="I106" i="111"/>
  <c r="J184" i="19" s="1"/>
  <c r="J819" i="19" s="1"/>
  <c r="I102" i="111"/>
  <c r="J180" i="19" s="1"/>
  <c r="J815" i="19" s="1"/>
  <c r="I104" i="111"/>
  <c r="J182" i="19" s="1"/>
  <c r="J817" i="19" s="1"/>
  <c r="I103" i="111"/>
  <c r="J181" i="19" s="1"/>
  <c r="J816" i="19" s="1"/>
  <c r="AA103" i="96"/>
  <c r="AA84" i="19" s="1"/>
  <c r="AA719" i="19" s="1"/>
  <c r="AA104" i="96"/>
  <c r="AA85" i="19" s="1"/>
  <c r="AA720" i="19" s="1"/>
  <c r="AA105" i="96"/>
  <c r="AA86" i="19" s="1"/>
  <c r="AA721" i="19" s="1"/>
  <c r="AA106" i="96"/>
  <c r="AA87" i="19" s="1"/>
  <c r="AA722" i="19" s="1"/>
  <c r="AA102" i="96"/>
  <c r="AA83" i="19" s="1"/>
  <c r="AA718" i="19" s="1"/>
  <c r="X104" i="161"/>
  <c r="AC602" i="19" s="1"/>
  <c r="AC1237" i="19" s="1"/>
  <c r="X105" i="161"/>
  <c r="AC603" i="19" s="1"/>
  <c r="AC1238" i="19" s="1"/>
  <c r="X106" i="161"/>
  <c r="AC604" i="19" s="1"/>
  <c r="AC1239" i="19" s="1"/>
  <c r="X102" i="161"/>
  <c r="AC600" i="19" s="1"/>
  <c r="AC1235" i="19" s="1"/>
  <c r="X103" i="161"/>
  <c r="AC601" i="19" s="1"/>
  <c r="AC1236" i="19" s="1"/>
  <c r="F103" i="112"/>
  <c r="G165" i="19" s="1"/>
  <c r="G800" i="19" s="1"/>
  <c r="F102" i="112"/>
  <c r="G164" i="19" s="1"/>
  <c r="G799" i="19" s="1"/>
  <c r="F106" i="112"/>
  <c r="G168" i="19" s="1"/>
  <c r="G803" i="19" s="1"/>
  <c r="F105" i="112"/>
  <c r="G167" i="19" s="1"/>
  <c r="G802" i="19" s="1"/>
  <c r="F104" i="112"/>
  <c r="G166" i="19" s="1"/>
  <c r="G801" i="19" s="1"/>
  <c r="Z102" i="113"/>
  <c r="AA196" i="19" s="1"/>
  <c r="AA831" i="19" s="1"/>
  <c r="Z104" i="113"/>
  <c r="AA198" i="19" s="1"/>
  <c r="AA833" i="19" s="1"/>
  <c r="Z105" i="113"/>
  <c r="AA199" i="19" s="1"/>
  <c r="AA834" i="19" s="1"/>
  <c r="Z106" i="113"/>
  <c r="AA200" i="19" s="1"/>
  <c r="AA835" i="19" s="1"/>
  <c r="Z103" i="113"/>
  <c r="AA197" i="19" s="1"/>
  <c r="AA832" i="19" s="1"/>
  <c r="H106" i="96"/>
  <c r="H87" i="19" s="1"/>
  <c r="H722" i="19" s="1"/>
  <c r="H103" i="96"/>
  <c r="H84" i="19" s="1"/>
  <c r="H719" i="19" s="1"/>
  <c r="H102" i="96"/>
  <c r="H83" i="19" s="1"/>
  <c r="H718" i="19" s="1"/>
  <c r="H104" i="96"/>
  <c r="H85" i="19" s="1"/>
  <c r="H720" i="19" s="1"/>
  <c r="H105" i="96"/>
  <c r="H86" i="19" s="1"/>
  <c r="H721" i="19" s="1"/>
  <c r="AF106" i="147"/>
  <c r="AJ491" i="19" s="1"/>
  <c r="AJ1126" i="19" s="1"/>
  <c r="AF104" i="147"/>
  <c r="AJ489" i="19" s="1"/>
  <c r="AJ1124" i="19" s="1"/>
  <c r="AF102" i="147"/>
  <c r="AJ487" i="19" s="1"/>
  <c r="AJ1122" i="19" s="1"/>
  <c r="AF105" i="147"/>
  <c r="AJ490" i="19" s="1"/>
  <c r="AJ1125" i="19" s="1"/>
  <c r="AF103" i="147"/>
  <c r="AJ488" i="19" s="1"/>
  <c r="AJ1123" i="19" s="1"/>
  <c r="X104" i="151"/>
  <c r="AB521" i="19" s="1"/>
  <c r="AB1156" i="19" s="1"/>
  <c r="X105" i="151"/>
  <c r="AB522" i="19" s="1"/>
  <c r="AB1157" i="19" s="1"/>
  <c r="X106" i="151"/>
  <c r="AB523" i="19" s="1"/>
  <c r="AB1158" i="19" s="1"/>
  <c r="X102" i="151"/>
  <c r="AB519" i="19" s="1"/>
  <c r="AB1154" i="19" s="1"/>
  <c r="X103" i="151"/>
  <c r="AB520" i="19" s="1"/>
  <c r="AB1155" i="19" s="1"/>
  <c r="T103" i="161"/>
  <c r="Y601" i="19" s="1"/>
  <c r="Y1236" i="19" s="1"/>
  <c r="T104" i="161"/>
  <c r="Y602" i="19" s="1"/>
  <c r="Y1237" i="19" s="1"/>
  <c r="T106" i="161"/>
  <c r="Y604" i="19" s="1"/>
  <c r="Y1239" i="19" s="1"/>
  <c r="T105" i="161"/>
  <c r="Y603" i="19" s="1"/>
  <c r="Y1238" i="19" s="1"/>
  <c r="T102" i="161"/>
  <c r="Y600" i="19" s="1"/>
  <c r="Y1235" i="19" s="1"/>
  <c r="I103" i="92"/>
  <c r="I52" i="19" s="1"/>
  <c r="I687" i="19" s="1"/>
  <c r="I104" i="92"/>
  <c r="I53" i="19" s="1"/>
  <c r="I688" i="19" s="1"/>
  <c r="I106" i="92"/>
  <c r="I55" i="19" s="1"/>
  <c r="I690" i="19" s="1"/>
  <c r="I105" i="92"/>
  <c r="I54" i="19" s="1"/>
  <c r="I689" i="19" s="1"/>
  <c r="I102" i="92"/>
  <c r="I51" i="19" s="1"/>
  <c r="I686" i="19" s="1"/>
  <c r="AH103" i="128"/>
  <c r="AK343" i="19" s="1"/>
  <c r="AK978" i="19" s="1"/>
  <c r="AH104" i="128"/>
  <c r="AK344" i="19" s="1"/>
  <c r="AK979" i="19" s="1"/>
  <c r="AH106" i="128"/>
  <c r="AK346" i="19" s="1"/>
  <c r="AK981" i="19" s="1"/>
  <c r="AH102" i="128"/>
  <c r="AK342" i="19" s="1"/>
  <c r="AK977" i="19" s="1"/>
  <c r="AH105" i="128"/>
  <c r="AK345" i="19" s="1"/>
  <c r="AK980" i="19" s="1"/>
  <c r="AF106" i="163"/>
  <c r="AK620" i="19" s="1"/>
  <c r="AK1255" i="19" s="1"/>
  <c r="AF102" i="163"/>
  <c r="AK616" i="19" s="1"/>
  <c r="AK1251" i="19" s="1"/>
  <c r="AF105" i="163"/>
  <c r="AK619" i="19" s="1"/>
  <c r="AK1254" i="19" s="1"/>
  <c r="AF104" i="163"/>
  <c r="AK618" i="19" s="1"/>
  <c r="AK1253" i="19" s="1"/>
  <c r="AF103" i="163"/>
  <c r="AK617" i="19" s="1"/>
  <c r="AK1252" i="19" s="1"/>
  <c r="R103" i="130"/>
  <c r="U359" i="19" s="1"/>
  <c r="U994" i="19" s="1"/>
  <c r="R104" i="130"/>
  <c r="U360" i="19" s="1"/>
  <c r="U995" i="19" s="1"/>
  <c r="R102" i="130"/>
  <c r="U358" i="19" s="1"/>
  <c r="U993" i="19" s="1"/>
  <c r="R105" i="130"/>
  <c r="U361" i="19" s="1"/>
  <c r="U996" i="19" s="1"/>
  <c r="R106" i="130"/>
  <c r="U362" i="19" s="1"/>
  <c r="U997" i="19" s="1"/>
  <c r="Z103" i="159"/>
  <c r="AE585" i="19" s="1"/>
  <c r="AE1220" i="19" s="1"/>
  <c r="Z104" i="159"/>
  <c r="AE586" i="19" s="1"/>
  <c r="AE1221" i="19" s="1"/>
  <c r="Z102" i="159"/>
  <c r="AE584" i="19" s="1"/>
  <c r="AE1219" i="19" s="1"/>
  <c r="Z105" i="159"/>
  <c r="AE587" i="19" s="1"/>
  <c r="AE1222" i="19" s="1"/>
  <c r="Z106" i="159"/>
  <c r="AE588" i="19" s="1"/>
  <c r="AE1223" i="19" s="1"/>
  <c r="T104" i="92"/>
  <c r="T53" i="19" s="1"/>
  <c r="T688" i="19" s="1"/>
  <c r="T102" i="92"/>
  <c r="T51" i="19" s="1"/>
  <c r="T686" i="19" s="1"/>
  <c r="T106" i="92"/>
  <c r="T55" i="19" s="1"/>
  <c r="T690" i="19" s="1"/>
  <c r="T105" i="92"/>
  <c r="T54" i="19" s="1"/>
  <c r="T689" i="19" s="1"/>
  <c r="T103" i="92"/>
  <c r="T52" i="19" s="1"/>
  <c r="T687" i="19" s="1"/>
  <c r="W103" i="116"/>
  <c r="W104" i="116"/>
  <c r="W105" i="116"/>
  <c r="W106" i="116"/>
  <c r="W102" i="116"/>
  <c r="X106" i="130"/>
  <c r="AA362" i="19" s="1"/>
  <c r="AA997" i="19" s="1"/>
  <c r="X102" i="130"/>
  <c r="AA358" i="19" s="1"/>
  <c r="AA993" i="19" s="1"/>
  <c r="X105" i="130"/>
  <c r="AA361" i="19" s="1"/>
  <c r="AA996" i="19" s="1"/>
  <c r="X103" i="130"/>
  <c r="AA359" i="19" s="1"/>
  <c r="AA994" i="19" s="1"/>
  <c r="X104" i="130"/>
  <c r="AA360" i="19" s="1"/>
  <c r="AA995" i="19" s="1"/>
  <c r="T101" i="136"/>
  <c r="W405" i="19" s="1"/>
  <c r="W1040" i="19" s="1"/>
  <c r="T102" i="136"/>
  <c r="W406" i="19" s="1"/>
  <c r="W1041" i="19" s="1"/>
  <c r="T103" i="136"/>
  <c r="W407" i="19" s="1"/>
  <c r="W1042" i="19" s="1"/>
  <c r="T105" i="136"/>
  <c r="W409" i="19" s="1"/>
  <c r="W1044" i="19" s="1"/>
  <c r="T106" i="136"/>
  <c r="W410" i="19" s="1"/>
  <c r="W1045" i="19" s="1"/>
  <c r="T104" i="136"/>
  <c r="W408" i="19" s="1"/>
  <c r="W1043" i="19" s="1"/>
  <c r="E101" i="144"/>
  <c r="I462" i="19" s="1"/>
  <c r="I1097" i="19" s="1"/>
  <c r="E84" i="144"/>
  <c r="F84" i="144" s="1"/>
  <c r="G84" i="144" s="1"/>
  <c r="H84" i="144" s="1"/>
  <c r="I84" i="144" s="1"/>
  <c r="J84" i="144" s="1"/>
  <c r="K84" i="144" s="1"/>
  <c r="L84" i="144" s="1"/>
  <c r="M84" i="144" s="1"/>
  <c r="N84" i="144" s="1"/>
  <c r="O84" i="144" s="1"/>
  <c r="P84" i="144" s="1"/>
  <c r="Q84" i="144" s="1"/>
  <c r="R84" i="144" s="1"/>
  <c r="S84" i="144" s="1"/>
  <c r="T84" i="144" s="1"/>
  <c r="U84" i="144" s="1"/>
  <c r="V84" i="144" s="1"/>
  <c r="W84" i="144" s="1"/>
  <c r="X84" i="144" s="1"/>
  <c r="Y84" i="144" s="1"/>
  <c r="Z84" i="144" s="1"/>
  <c r="AA84" i="144" s="1"/>
  <c r="AB84" i="144" s="1"/>
  <c r="AC84" i="144" s="1"/>
  <c r="AD84" i="144" s="1"/>
  <c r="AE84" i="144" s="1"/>
  <c r="AF84" i="144" s="1"/>
  <c r="AG84" i="144" s="1"/>
  <c r="AH84" i="144" s="1"/>
  <c r="E101" i="117"/>
  <c r="E84" i="117"/>
  <c r="F84" i="117" s="1"/>
  <c r="G84" i="117" s="1"/>
  <c r="H84" i="117" s="1"/>
  <c r="I84" i="117" s="1"/>
  <c r="J84" i="117" s="1"/>
  <c r="K84" i="117" s="1"/>
  <c r="L84" i="117" s="1"/>
  <c r="M84" i="117" s="1"/>
  <c r="N84" i="117" s="1"/>
  <c r="O84" i="117" s="1"/>
  <c r="P84" i="117" s="1"/>
  <c r="Q84" i="117" s="1"/>
  <c r="R84" i="117" s="1"/>
  <c r="S84" i="117" s="1"/>
  <c r="T84" i="117" s="1"/>
  <c r="U84" i="117" s="1"/>
  <c r="V84" i="117" s="1"/>
  <c r="W84" i="117" s="1"/>
  <c r="X84" i="117" s="1"/>
  <c r="Y84" i="117" s="1"/>
  <c r="Z84" i="117" s="1"/>
  <c r="AA84" i="117" s="1"/>
  <c r="AB84" i="117" s="1"/>
  <c r="AC84" i="117" s="1"/>
  <c r="AD84" i="117" s="1"/>
  <c r="AE84" i="117" s="1"/>
  <c r="AF84" i="117" s="1"/>
  <c r="AG84" i="117" s="1"/>
  <c r="AA101" i="161"/>
  <c r="AF599" i="19" s="1"/>
  <c r="AF1234" i="19" s="1"/>
  <c r="AA105" i="161"/>
  <c r="AF603" i="19" s="1"/>
  <c r="AF1238" i="19" s="1"/>
  <c r="AA106" i="161"/>
  <c r="AF604" i="19" s="1"/>
  <c r="AF1239" i="19" s="1"/>
  <c r="AA103" i="161"/>
  <c r="AF601" i="19" s="1"/>
  <c r="AF1236" i="19" s="1"/>
  <c r="AA102" i="161"/>
  <c r="AF600" i="19" s="1"/>
  <c r="AF1235" i="19" s="1"/>
  <c r="AA104" i="161"/>
  <c r="AF602" i="19" s="1"/>
  <c r="AF1237" i="19" s="1"/>
  <c r="AA105" i="136"/>
  <c r="AD409" i="19" s="1"/>
  <c r="AD1044" i="19" s="1"/>
  <c r="AA104" i="136"/>
  <c r="AD408" i="19" s="1"/>
  <c r="AD1043" i="19" s="1"/>
  <c r="AA102" i="136"/>
  <c r="AD406" i="19" s="1"/>
  <c r="AD1041" i="19" s="1"/>
  <c r="AA103" i="136"/>
  <c r="AD407" i="19" s="1"/>
  <c r="AD1042" i="19" s="1"/>
  <c r="AA106" i="136"/>
  <c r="AD410" i="19" s="1"/>
  <c r="AD1045" i="19" s="1"/>
  <c r="AC104" i="147"/>
  <c r="AG489" i="19" s="1"/>
  <c r="AG1124" i="19" s="1"/>
  <c r="AC106" i="147"/>
  <c r="AG491" i="19" s="1"/>
  <c r="AG1126" i="19" s="1"/>
  <c r="AC102" i="147"/>
  <c r="AG487" i="19" s="1"/>
  <c r="AG1122" i="19" s="1"/>
  <c r="AC105" i="147"/>
  <c r="AG490" i="19" s="1"/>
  <c r="AG1125" i="19" s="1"/>
  <c r="AC103" i="147"/>
  <c r="AG488" i="19" s="1"/>
  <c r="AG1123" i="19" s="1"/>
  <c r="AG106" i="126"/>
  <c r="AI329" i="19" s="1"/>
  <c r="AI964" i="19" s="1"/>
  <c r="AG102" i="126"/>
  <c r="AI325" i="19" s="1"/>
  <c r="AI960" i="19" s="1"/>
  <c r="AG103" i="126"/>
  <c r="AI326" i="19" s="1"/>
  <c r="AI961" i="19" s="1"/>
  <c r="AG104" i="126"/>
  <c r="AI327" i="19" s="1"/>
  <c r="AI962" i="19" s="1"/>
  <c r="AG105" i="126"/>
  <c r="AI328" i="19" s="1"/>
  <c r="AI963" i="19" s="1"/>
  <c r="F104" i="132"/>
  <c r="I376" i="19" s="1"/>
  <c r="I1011" i="19" s="1"/>
  <c r="F102" i="132"/>
  <c r="I374" i="19" s="1"/>
  <c r="I1009" i="19" s="1"/>
  <c r="F103" i="132"/>
  <c r="I375" i="19" s="1"/>
  <c r="I1010" i="19" s="1"/>
  <c r="F105" i="132"/>
  <c r="I377" i="19" s="1"/>
  <c r="I1012" i="19" s="1"/>
  <c r="F106" i="132"/>
  <c r="I378" i="19" s="1"/>
  <c r="I1013" i="19" s="1"/>
  <c r="AE102" i="118"/>
  <c r="AE103" i="118"/>
  <c r="AE104" i="118"/>
  <c r="AE105" i="118"/>
  <c r="AE106" i="118"/>
  <c r="Z105" i="141"/>
  <c r="AD442" i="19" s="1"/>
  <c r="AD1077" i="19" s="1"/>
  <c r="Z102" i="141"/>
  <c r="AD439" i="19" s="1"/>
  <c r="AD1074" i="19" s="1"/>
  <c r="Z104" i="141"/>
  <c r="AD441" i="19" s="1"/>
  <c r="AD1076" i="19" s="1"/>
  <c r="Z103" i="141"/>
  <c r="AD440" i="19" s="1"/>
  <c r="AD1075" i="19" s="1"/>
  <c r="Z106" i="141"/>
  <c r="AD443" i="19" s="1"/>
  <c r="AD1078" i="19" s="1"/>
  <c r="P101" i="111"/>
  <c r="Q179" i="19" s="1"/>
  <c r="Q814" i="19" s="1"/>
  <c r="P106" i="111"/>
  <c r="Q184" i="19" s="1"/>
  <c r="Q819" i="19" s="1"/>
  <c r="P104" i="111"/>
  <c r="Q182" i="19" s="1"/>
  <c r="Q817" i="19" s="1"/>
  <c r="P103" i="111"/>
  <c r="Q181" i="19" s="1"/>
  <c r="Q816" i="19" s="1"/>
  <c r="P102" i="111"/>
  <c r="Q180" i="19" s="1"/>
  <c r="Q815" i="19" s="1"/>
  <c r="P105" i="111"/>
  <c r="Q183" i="19" s="1"/>
  <c r="Q818" i="19" s="1"/>
  <c r="S106" i="163"/>
  <c r="X620" i="19" s="1"/>
  <c r="X1255" i="19" s="1"/>
  <c r="S104" i="163"/>
  <c r="X618" i="19" s="1"/>
  <c r="X1253" i="19" s="1"/>
  <c r="S103" i="163"/>
  <c r="X617" i="19" s="1"/>
  <c r="X1252" i="19" s="1"/>
  <c r="S105" i="163"/>
  <c r="X619" i="19" s="1"/>
  <c r="X1254" i="19" s="1"/>
  <c r="S102" i="163"/>
  <c r="X616" i="19" s="1"/>
  <c r="X1251" i="19" s="1"/>
  <c r="U102" i="153"/>
  <c r="Z536" i="19" s="1"/>
  <c r="Z1171" i="19" s="1"/>
  <c r="U104" i="153"/>
  <c r="Z538" i="19" s="1"/>
  <c r="Z1173" i="19" s="1"/>
  <c r="U105" i="153"/>
  <c r="Z539" i="19" s="1"/>
  <c r="Z1174" i="19" s="1"/>
  <c r="U103" i="153"/>
  <c r="Z537" i="19" s="1"/>
  <c r="Z1172" i="19" s="1"/>
  <c r="U106" i="153"/>
  <c r="Z540" i="19" s="1"/>
  <c r="Z1175" i="19" s="1"/>
  <c r="O103" i="118"/>
  <c r="O102" i="118"/>
  <c r="O105" i="118"/>
  <c r="O104" i="118"/>
  <c r="O106" i="118"/>
  <c r="E101" i="103"/>
  <c r="E84" i="103"/>
  <c r="F84" i="103" s="1"/>
  <c r="G84" i="103" s="1"/>
  <c r="H84" i="103" s="1"/>
  <c r="I84" i="103" s="1"/>
  <c r="J84" i="103" s="1"/>
  <c r="K84" i="103" s="1"/>
  <c r="L84" i="103" s="1"/>
  <c r="M84" i="103" s="1"/>
  <c r="N84" i="103" s="1"/>
  <c r="O84" i="103" s="1"/>
  <c r="P84" i="103" s="1"/>
  <c r="Q84" i="103" s="1"/>
  <c r="R84" i="103" s="1"/>
  <c r="S84" i="103" s="1"/>
  <c r="T84" i="103" s="1"/>
  <c r="U84" i="103" s="1"/>
  <c r="V84" i="103" s="1"/>
  <c r="W84" i="103" s="1"/>
  <c r="X84" i="103" s="1"/>
  <c r="Y84" i="103" s="1"/>
  <c r="Z84" i="103" s="1"/>
  <c r="AA84" i="103" s="1"/>
  <c r="AB84" i="103" s="1"/>
  <c r="AC84" i="103" s="1"/>
  <c r="AD84" i="103" s="1"/>
  <c r="AE84" i="103" s="1"/>
  <c r="AF84" i="103" s="1"/>
  <c r="AG84" i="103" s="1"/>
  <c r="AH84" i="103" s="1"/>
  <c r="J36" i="103"/>
  <c r="J34" i="103"/>
  <c r="P102" i="153"/>
  <c r="U536" i="19" s="1"/>
  <c r="U1171" i="19" s="1"/>
  <c r="P103" i="153"/>
  <c r="U537" i="19" s="1"/>
  <c r="U1172" i="19" s="1"/>
  <c r="P105" i="153"/>
  <c r="U539" i="19" s="1"/>
  <c r="U1174" i="19" s="1"/>
  <c r="P106" i="153"/>
  <c r="U540" i="19" s="1"/>
  <c r="U1175" i="19" s="1"/>
  <c r="P104" i="153"/>
  <c r="U538" i="19" s="1"/>
  <c r="U1173" i="19" s="1"/>
  <c r="O105" i="92"/>
  <c r="O54" i="19" s="1"/>
  <c r="O689" i="19" s="1"/>
  <c r="O103" i="92"/>
  <c r="O52" i="19" s="1"/>
  <c r="O687" i="19" s="1"/>
  <c r="O102" i="92"/>
  <c r="O51" i="19" s="1"/>
  <c r="O686" i="19" s="1"/>
  <c r="O104" i="92"/>
  <c r="O53" i="19" s="1"/>
  <c r="O688" i="19" s="1"/>
  <c r="O106" i="92"/>
  <c r="O55" i="19" s="1"/>
  <c r="O690" i="19" s="1"/>
  <c r="AA105" i="102"/>
  <c r="AA134" i="19" s="1"/>
  <c r="AA769" i="19" s="1"/>
  <c r="AA104" i="102"/>
  <c r="AA133" i="19" s="1"/>
  <c r="AA768" i="19" s="1"/>
  <c r="AA102" i="102"/>
  <c r="AA131" i="19" s="1"/>
  <c r="AA766" i="19" s="1"/>
  <c r="AA103" i="102"/>
  <c r="AA132" i="19" s="1"/>
  <c r="AA767" i="19" s="1"/>
  <c r="AA106" i="102"/>
  <c r="AA135" i="19" s="1"/>
  <c r="AA770" i="19" s="1"/>
  <c r="T105" i="113"/>
  <c r="U199" i="19" s="1"/>
  <c r="U834" i="19" s="1"/>
  <c r="T103" i="113"/>
  <c r="U197" i="19" s="1"/>
  <c r="U832" i="19" s="1"/>
  <c r="T102" i="113"/>
  <c r="U196" i="19" s="1"/>
  <c r="U831" i="19" s="1"/>
  <c r="T106" i="113"/>
  <c r="U200" i="19" s="1"/>
  <c r="U835" i="19" s="1"/>
  <c r="T104" i="113"/>
  <c r="U198" i="19" s="1"/>
  <c r="U833" i="19" s="1"/>
  <c r="V104" i="112"/>
  <c r="W166" i="19" s="1"/>
  <c r="W801" i="19" s="1"/>
  <c r="V102" i="112"/>
  <c r="W164" i="19" s="1"/>
  <c r="W799" i="19" s="1"/>
  <c r="V103" i="112"/>
  <c r="W165" i="19" s="1"/>
  <c r="W800" i="19" s="1"/>
  <c r="V105" i="112"/>
  <c r="W167" i="19" s="1"/>
  <c r="W802" i="19" s="1"/>
  <c r="V106" i="112"/>
  <c r="W168" i="19" s="1"/>
  <c r="W803" i="19" s="1"/>
  <c r="O103" i="130"/>
  <c r="R359" i="19" s="1"/>
  <c r="R994" i="19" s="1"/>
  <c r="O102" i="130"/>
  <c r="R358" i="19" s="1"/>
  <c r="R993" i="19" s="1"/>
  <c r="O105" i="130"/>
  <c r="R361" i="19" s="1"/>
  <c r="R996" i="19" s="1"/>
  <c r="O104" i="130"/>
  <c r="R360" i="19" s="1"/>
  <c r="R995" i="19" s="1"/>
  <c r="O106" i="130"/>
  <c r="R362" i="19" s="1"/>
  <c r="R997" i="19" s="1"/>
  <c r="AC103" i="102"/>
  <c r="AC132" i="19" s="1"/>
  <c r="AC767" i="19" s="1"/>
  <c r="AC105" i="102"/>
  <c r="AC134" i="19" s="1"/>
  <c r="AC769" i="19" s="1"/>
  <c r="AC106" i="102"/>
  <c r="AC135" i="19" s="1"/>
  <c r="AC770" i="19" s="1"/>
  <c r="AC102" i="102"/>
  <c r="AC131" i="19" s="1"/>
  <c r="AC766" i="19" s="1"/>
  <c r="AC104" i="102"/>
  <c r="AC133" i="19" s="1"/>
  <c r="AC768" i="19" s="1"/>
  <c r="AH106" i="139"/>
  <c r="AK426" i="19" s="1"/>
  <c r="AK1061" i="19" s="1"/>
  <c r="AH105" i="139"/>
  <c r="AK425" i="19" s="1"/>
  <c r="AK1060" i="19" s="1"/>
  <c r="AH102" i="139"/>
  <c r="AK422" i="19" s="1"/>
  <c r="AK1057" i="19" s="1"/>
  <c r="AH103" i="139"/>
  <c r="AK423" i="19" s="1"/>
  <c r="AK1058" i="19" s="1"/>
  <c r="AH104" i="139"/>
  <c r="AK424" i="19" s="1"/>
  <c r="AK1059" i="19" s="1"/>
  <c r="AA105" i="151"/>
  <c r="AE522" i="19" s="1"/>
  <c r="AE1157" i="19" s="1"/>
  <c r="AA104" i="151"/>
  <c r="AE521" i="19" s="1"/>
  <c r="AE1156" i="19" s="1"/>
  <c r="AA102" i="151"/>
  <c r="AE519" i="19" s="1"/>
  <c r="AE1154" i="19" s="1"/>
  <c r="AA106" i="151"/>
  <c r="AE523" i="19" s="1"/>
  <c r="AE1158" i="19" s="1"/>
  <c r="AA103" i="151"/>
  <c r="AE520" i="19" s="1"/>
  <c r="AE1155" i="19" s="1"/>
  <c r="Q106" i="102"/>
  <c r="Q135" i="19" s="1"/>
  <c r="Q770" i="19" s="1"/>
  <c r="Q103" i="102"/>
  <c r="Q132" i="19" s="1"/>
  <c r="Q767" i="19" s="1"/>
  <c r="Q105" i="102"/>
  <c r="Q134" i="19" s="1"/>
  <c r="Q769" i="19" s="1"/>
  <c r="Q102" i="102"/>
  <c r="Q131" i="19" s="1"/>
  <c r="Q766" i="19" s="1"/>
  <c r="Q104" i="102"/>
  <c r="Q133" i="19" s="1"/>
  <c r="Q768" i="19" s="1"/>
  <c r="T103" i="94"/>
  <c r="T68" i="19" s="1"/>
  <c r="T703" i="19" s="1"/>
  <c r="T104" i="94"/>
  <c r="T69" i="19" s="1"/>
  <c r="T704" i="19" s="1"/>
  <c r="T106" i="94"/>
  <c r="T71" i="19" s="1"/>
  <c r="T706" i="19" s="1"/>
  <c r="T102" i="94"/>
  <c r="T67" i="19" s="1"/>
  <c r="T702" i="19" s="1"/>
  <c r="T105" i="94"/>
  <c r="T70" i="19" s="1"/>
  <c r="T705" i="19" s="1"/>
  <c r="T101" i="134"/>
  <c r="W389" i="19" s="1"/>
  <c r="W1024" i="19" s="1"/>
  <c r="T105" i="134"/>
  <c r="W393" i="19" s="1"/>
  <c r="W1028" i="19" s="1"/>
  <c r="T103" i="134"/>
  <c r="W391" i="19" s="1"/>
  <c r="W1026" i="19" s="1"/>
  <c r="T102" i="134"/>
  <c r="W390" i="19" s="1"/>
  <c r="W1025" i="19" s="1"/>
  <c r="T104" i="134"/>
  <c r="W392" i="19" s="1"/>
  <c r="W1027" i="19" s="1"/>
  <c r="T106" i="134"/>
  <c r="W394" i="19" s="1"/>
  <c r="W1029" i="19" s="1"/>
  <c r="P101" i="151"/>
  <c r="T518" i="19" s="1"/>
  <c r="T1153" i="19" s="1"/>
  <c r="P103" i="151"/>
  <c r="T520" i="19" s="1"/>
  <c r="T1155" i="19" s="1"/>
  <c r="P105" i="151"/>
  <c r="T522" i="19" s="1"/>
  <c r="T1157" i="19" s="1"/>
  <c r="P106" i="151"/>
  <c r="T523" i="19" s="1"/>
  <c r="T1158" i="19" s="1"/>
  <c r="P104" i="151"/>
  <c r="T521" i="19" s="1"/>
  <c r="T1156" i="19" s="1"/>
  <c r="P102" i="151"/>
  <c r="T519" i="19" s="1"/>
  <c r="T1154" i="19" s="1"/>
  <c r="F105" i="126"/>
  <c r="H328" i="19" s="1"/>
  <c r="H963" i="19" s="1"/>
  <c r="F102" i="126"/>
  <c r="H325" i="19" s="1"/>
  <c r="H960" i="19" s="1"/>
  <c r="F104" i="126"/>
  <c r="H327" i="19" s="1"/>
  <c r="H962" i="19" s="1"/>
  <c r="F103" i="126"/>
  <c r="H326" i="19" s="1"/>
  <c r="H961" i="19" s="1"/>
  <c r="F106" i="126"/>
  <c r="H329" i="19" s="1"/>
  <c r="H964" i="19" s="1"/>
  <c r="Y102" i="120"/>
  <c r="Y103" i="120"/>
  <c r="Y104" i="120"/>
  <c r="Y105" i="120"/>
  <c r="Y106" i="120"/>
  <c r="W106" i="94"/>
  <c r="W71" i="19" s="1"/>
  <c r="W706" i="19" s="1"/>
  <c r="W104" i="94"/>
  <c r="W69" i="19" s="1"/>
  <c r="W704" i="19" s="1"/>
  <c r="W105" i="94"/>
  <c r="W70" i="19" s="1"/>
  <c r="W705" i="19" s="1"/>
  <c r="W102" i="94"/>
  <c r="W67" i="19" s="1"/>
  <c r="W702" i="19" s="1"/>
  <c r="W103" i="94"/>
  <c r="W68" i="19" s="1"/>
  <c r="W703" i="19" s="1"/>
  <c r="T105" i="109"/>
  <c r="U231" i="19" s="1"/>
  <c r="U866" i="19" s="1"/>
  <c r="T102" i="109"/>
  <c r="U228" i="19" s="1"/>
  <c r="U863" i="19" s="1"/>
  <c r="T106" i="109"/>
  <c r="U232" i="19" s="1"/>
  <c r="U867" i="19" s="1"/>
  <c r="T103" i="109"/>
  <c r="U229" i="19" s="1"/>
  <c r="U864" i="19" s="1"/>
  <c r="T104" i="109"/>
  <c r="U230" i="19" s="1"/>
  <c r="U865" i="19" s="1"/>
  <c r="Q105" i="112"/>
  <c r="R167" i="19" s="1"/>
  <c r="R802" i="19" s="1"/>
  <c r="Q106" i="112"/>
  <c r="R168" i="19" s="1"/>
  <c r="R803" i="19" s="1"/>
  <c r="Q102" i="112"/>
  <c r="R164" i="19" s="1"/>
  <c r="R799" i="19" s="1"/>
  <c r="Q103" i="112"/>
  <c r="R165" i="19" s="1"/>
  <c r="R800" i="19" s="1"/>
  <c r="Q104" i="112"/>
  <c r="R166" i="19" s="1"/>
  <c r="R801" i="19" s="1"/>
  <c r="T105" i="132"/>
  <c r="W377" i="19" s="1"/>
  <c r="W1012" i="19" s="1"/>
  <c r="T106" i="132"/>
  <c r="W378" i="19" s="1"/>
  <c r="W1013" i="19" s="1"/>
  <c r="T104" i="132"/>
  <c r="W376" i="19" s="1"/>
  <c r="W1011" i="19" s="1"/>
  <c r="T103" i="132"/>
  <c r="W375" i="19" s="1"/>
  <c r="W1010" i="19" s="1"/>
  <c r="T102" i="132"/>
  <c r="W374" i="19" s="1"/>
  <c r="W1009" i="19" s="1"/>
  <c r="U102" i="111"/>
  <c r="V180" i="19" s="1"/>
  <c r="V815" i="19" s="1"/>
  <c r="U105" i="111"/>
  <c r="V183" i="19" s="1"/>
  <c r="V818" i="19" s="1"/>
  <c r="U104" i="111"/>
  <c r="V182" i="19" s="1"/>
  <c r="V817" i="19" s="1"/>
  <c r="U106" i="111"/>
  <c r="V184" i="19" s="1"/>
  <c r="V819" i="19" s="1"/>
  <c r="U103" i="111"/>
  <c r="V181" i="19" s="1"/>
  <c r="V816" i="19" s="1"/>
  <c r="AD102" i="149"/>
  <c r="AH503" i="19" s="1"/>
  <c r="AH1138" i="19" s="1"/>
  <c r="AD105" i="149"/>
  <c r="AH506" i="19" s="1"/>
  <c r="AH1141" i="19" s="1"/>
  <c r="AD103" i="149"/>
  <c r="AH504" i="19" s="1"/>
  <c r="AH1139" i="19" s="1"/>
  <c r="AD106" i="149"/>
  <c r="AH507" i="19" s="1"/>
  <c r="AH1142" i="19" s="1"/>
  <c r="AD104" i="149"/>
  <c r="AH505" i="19" s="1"/>
  <c r="AH1140" i="19" s="1"/>
  <c r="AH68" i="117"/>
  <c r="AH70" i="117" s="1"/>
  <c r="AH72" i="117" s="1"/>
  <c r="AH83" i="117" s="1"/>
  <c r="Q102" i="92"/>
  <c r="Q51" i="19" s="1"/>
  <c r="Q686" i="19" s="1"/>
  <c r="Q103" i="92"/>
  <c r="Q52" i="19" s="1"/>
  <c r="Q687" i="19" s="1"/>
  <c r="Q104" i="92"/>
  <c r="Q53" i="19" s="1"/>
  <c r="Q688" i="19" s="1"/>
  <c r="Q106" i="92"/>
  <c r="Q55" i="19" s="1"/>
  <c r="Q690" i="19" s="1"/>
  <c r="Q105" i="92"/>
  <c r="Q54" i="19" s="1"/>
  <c r="Q689" i="19" s="1"/>
  <c r="F103" i="110"/>
  <c r="G149" i="19" s="1"/>
  <c r="G784" i="19" s="1"/>
  <c r="F104" i="110"/>
  <c r="G150" i="19" s="1"/>
  <c r="G785" i="19" s="1"/>
  <c r="F105" i="110"/>
  <c r="G151" i="19" s="1"/>
  <c r="G786" i="19" s="1"/>
  <c r="F102" i="110"/>
  <c r="G148" i="19" s="1"/>
  <c r="G783" i="19" s="1"/>
  <c r="F106" i="110"/>
  <c r="G152" i="19" s="1"/>
  <c r="G787" i="19" s="1"/>
  <c r="E84" i="95"/>
  <c r="F84" i="95" s="1"/>
  <c r="G84" i="95" s="1"/>
  <c r="H84" i="95" s="1"/>
  <c r="I84" i="95" s="1"/>
  <c r="J84" i="95" s="1"/>
  <c r="K84" i="95" s="1"/>
  <c r="L84" i="95" s="1"/>
  <c r="M84" i="95" s="1"/>
  <c r="N84" i="95" s="1"/>
  <c r="O84" i="95" s="1"/>
  <c r="P84" i="95" s="1"/>
  <c r="Q84" i="95" s="1"/>
  <c r="R84" i="95" s="1"/>
  <c r="S84" i="95" s="1"/>
  <c r="T84" i="95" s="1"/>
  <c r="U84" i="95" s="1"/>
  <c r="V84" i="95" s="1"/>
  <c r="W84" i="95" s="1"/>
  <c r="X84" i="95" s="1"/>
  <c r="Y84" i="95" s="1"/>
  <c r="Z84" i="95" s="1"/>
  <c r="AA84" i="95" s="1"/>
  <c r="AB84" i="95" s="1"/>
  <c r="AC84" i="95" s="1"/>
  <c r="AD84" i="95" s="1"/>
  <c r="AE84" i="95" s="1"/>
  <c r="AF84" i="95" s="1"/>
  <c r="AG84" i="95" s="1"/>
  <c r="AH84" i="95" s="1"/>
  <c r="E101" i="95"/>
  <c r="E74" i="19" s="1"/>
  <c r="E709" i="19" s="1"/>
  <c r="J34" i="95"/>
  <c r="J36" i="95"/>
  <c r="U105" i="147"/>
  <c r="Y490" i="19" s="1"/>
  <c r="Y1125" i="19" s="1"/>
  <c r="U103" i="147"/>
  <c r="Y488" i="19" s="1"/>
  <c r="Y1123" i="19" s="1"/>
  <c r="U106" i="147"/>
  <c r="Y491" i="19" s="1"/>
  <c r="Y1126" i="19" s="1"/>
  <c r="U102" i="147"/>
  <c r="Y487" i="19" s="1"/>
  <c r="Y1122" i="19" s="1"/>
  <c r="U104" i="147"/>
  <c r="Y489" i="19" s="1"/>
  <c r="Y1124" i="19" s="1"/>
  <c r="AF102" i="149"/>
  <c r="AJ503" i="19" s="1"/>
  <c r="AJ1138" i="19" s="1"/>
  <c r="AF106" i="149"/>
  <c r="AJ507" i="19" s="1"/>
  <c r="AJ1142" i="19" s="1"/>
  <c r="AF104" i="149"/>
  <c r="AJ505" i="19" s="1"/>
  <c r="AJ1140" i="19" s="1"/>
  <c r="AF103" i="149"/>
  <c r="AJ504" i="19" s="1"/>
  <c r="AJ1139" i="19" s="1"/>
  <c r="AF105" i="149"/>
  <c r="AJ506" i="19" s="1"/>
  <c r="AJ1141" i="19" s="1"/>
  <c r="R104" i="116"/>
  <c r="R102" i="116"/>
  <c r="R105" i="116"/>
  <c r="R106" i="116"/>
  <c r="R103" i="116"/>
  <c r="V103" i="109"/>
  <c r="W229" i="19" s="1"/>
  <c r="W864" i="19" s="1"/>
  <c r="V105" i="109"/>
  <c r="W231" i="19" s="1"/>
  <c r="W866" i="19" s="1"/>
  <c r="V104" i="109"/>
  <c r="W230" i="19" s="1"/>
  <c r="W865" i="19" s="1"/>
  <c r="V106" i="109"/>
  <c r="W232" i="19" s="1"/>
  <c r="W867" i="19" s="1"/>
  <c r="V102" i="109"/>
  <c r="W228" i="19" s="1"/>
  <c r="W863" i="19" s="1"/>
  <c r="R102" i="128"/>
  <c r="U342" i="19" s="1"/>
  <c r="U977" i="19" s="1"/>
  <c r="R103" i="128"/>
  <c r="U343" i="19" s="1"/>
  <c r="U978" i="19" s="1"/>
  <c r="R104" i="128"/>
  <c r="U344" i="19" s="1"/>
  <c r="U979" i="19" s="1"/>
  <c r="R105" i="128"/>
  <c r="U345" i="19" s="1"/>
  <c r="U980" i="19" s="1"/>
  <c r="R106" i="128"/>
  <c r="U346" i="19" s="1"/>
  <c r="U981" i="19" s="1"/>
  <c r="R101" i="145"/>
  <c r="V470" i="19" s="1"/>
  <c r="V1105" i="19" s="1"/>
  <c r="R105" i="145"/>
  <c r="V474" i="19" s="1"/>
  <c r="V1109" i="19" s="1"/>
  <c r="R104" i="145"/>
  <c r="V473" i="19" s="1"/>
  <c r="V1108" i="19" s="1"/>
  <c r="R103" i="145"/>
  <c r="V472" i="19" s="1"/>
  <c r="V1107" i="19" s="1"/>
  <c r="R102" i="145"/>
  <c r="V471" i="19" s="1"/>
  <c r="V1106" i="19" s="1"/>
  <c r="R106" i="145"/>
  <c r="V475" i="19" s="1"/>
  <c r="V1110" i="19" s="1"/>
  <c r="F106" i="118"/>
  <c r="F102" i="118"/>
  <c r="F105" i="118"/>
  <c r="F103" i="118"/>
  <c r="F104" i="118"/>
  <c r="W101" i="132"/>
  <c r="Z373" i="19" s="1"/>
  <c r="Z1008" i="19" s="1"/>
  <c r="W104" i="132"/>
  <c r="Z376" i="19" s="1"/>
  <c r="Z1011" i="19" s="1"/>
  <c r="W103" i="132"/>
  <c r="Z375" i="19" s="1"/>
  <c r="Z1010" i="19" s="1"/>
  <c r="W102" i="132"/>
  <c r="Z374" i="19" s="1"/>
  <c r="Z1009" i="19" s="1"/>
  <c r="W106" i="132"/>
  <c r="Z378" i="19" s="1"/>
  <c r="Z1013" i="19" s="1"/>
  <c r="W105" i="132"/>
  <c r="Z377" i="19" s="1"/>
  <c r="Z1012" i="19" s="1"/>
  <c r="X104" i="143"/>
  <c r="AB457" i="19" s="1"/>
  <c r="AB1092" i="19" s="1"/>
  <c r="X102" i="143"/>
  <c r="AB455" i="19" s="1"/>
  <c r="AB1090" i="19" s="1"/>
  <c r="X103" i="143"/>
  <c r="AB456" i="19" s="1"/>
  <c r="AB1091" i="19" s="1"/>
  <c r="X106" i="143"/>
  <c r="AB459" i="19" s="1"/>
  <c r="AB1094" i="19" s="1"/>
  <c r="X105" i="143"/>
  <c r="AB458" i="19" s="1"/>
  <c r="AB1093" i="19" s="1"/>
  <c r="AB101" i="145"/>
  <c r="AF470" i="19" s="1"/>
  <c r="AF1105" i="19" s="1"/>
  <c r="AB106" i="145"/>
  <c r="AF475" i="19" s="1"/>
  <c r="AF1110" i="19" s="1"/>
  <c r="AB104" i="145"/>
  <c r="AF473" i="19" s="1"/>
  <c r="AF1108" i="19" s="1"/>
  <c r="AB102" i="145"/>
  <c r="AF471" i="19" s="1"/>
  <c r="AF1106" i="19" s="1"/>
  <c r="AB103" i="145"/>
  <c r="AF472" i="19" s="1"/>
  <c r="AF1107" i="19" s="1"/>
  <c r="AB105" i="145"/>
  <c r="AF474" i="19" s="1"/>
  <c r="AF1109" i="19" s="1"/>
  <c r="AD106" i="141"/>
  <c r="AH443" i="19" s="1"/>
  <c r="AH1078" i="19" s="1"/>
  <c r="AD103" i="141"/>
  <c r="AH440" i="19" s="1"/>
  <c r="AH1075" i="19" s="1"/>
  <c r="AD105" i="141"/>
  <c r="AH442" i="19" s="1"/>
  <c r="AH1077" i="19" s="1"/>
  <c r="AD104" i="141"/>
  <c r="AH441" i="19" s="1"/>
  <c r="AH1076" i="19" s="1"/>
  <c r="AD102" i="141"/>
  <c r="AH439" i="19" s="1"/>
  <c r="AH1074" i="19" s="1"/>
  <c r="X105" i="94"/>
  <c r="X70" i="19" s="1"/>
  <c r="X705" i="19" s="1"/>
  <c r="X103" i="94"/>
  <c r="X68" i="19" s="1"/>
  <c r="X703" i="19" s="1"/>
  <c r="X102" i="94"/>
  <c r="X67" i="19" s="1"/>
  <c r="X702" i="19" s="1"/>
  <c r="X106" i="94"/>
  <c r="X71" i="19" s="1"/>
  <c r="X706" i="19" s="1"/>
  <c r="X104" i="94"/>
  <c r="X69" i="19" s="1"/>
  <c r="X704" i="19" s="1"/>
  <c r="AA106" i="116"/>
  <c r="AA104" i="116"/>
  <c r="AA102" i="116"/>
  <c r="AA103" i="116"/>
  <c r="AA105" i="116"/>
  <c r="AF102" i="107"/>
  <c r="AG212" i="19" s="1"/>
  <c r="AG847" i="19" s="1"/>
  <c r="AF103" i="107"/>
  <c r="AG213" i="19" s="1"/>
  <c r="AG848" i="19" s="1"/>
  <c r="AF104" i="107"/>
  <c r="AG214" i="19" s="1"/>
  <c r="AG849" i="19" s="1"/>
  <c r="AF105" i="107"/>
  <c r="AG215" i="19" s="1"/>
  <c r="AG850" i="19" s="1"/>
  <c r="AF106" i="107"/>
  <c r="AG216" i="19" s="1"/>
  <c r="AG851" i="19" s="1"/>
  <c r="Q104" i="111"/>
  <c r="R182" i="19" s="1"/>
  <c r="R817" i="19" s="1"/>
  <c r="Q106" i="111"/>
  <c r="R184" i="19" s="1"/>
  <c r="R819" i="19" s="1"/>
  <c r="Q105" i="111"/>
  <c r="R183" i="19" s="1"/>
  <c r="R818" i="19" s="1"/>
  <c r="Q102" i="111"/>
  <c r="R180" i="19" s="1"/>
  <c r="R815" i="19" s="1"/>
  <c r="Q103" i="111"/>
  <c r="R181" i="19" s="1"/>
  <c r="R816" i="19" s="1"/>
  <c r="AF106" i="110"/>
  <c r="AG152" i="19" s="1"/>
  <c r="AG787" i="19" s="1"/>
  <c r="AF102" i="110"/>
  <c r="AG148" i="19" s="1"/>
  <c r="AG783" i="19" s="1"/>
  <c r="AF104" i="110"/>
  <c r="AG150" i="19" s="1"/>
  <c r="AG785" i="19" s="1"/>
  <c r="AF105" i="110"/>
  <c r="AG151" i="19" s="1"/>
  <c r="AG786" i="19" s="1"/>
  <c r="AF103" i="110"/>
  <c r="AG149" i="19" s="1"/>
  <c r="AG784" i="19" s="1"/>
  <c r="Z106" i="151"/>
  <c r="AD523" i="19" s="1"/>
  <c r="AD1158" i="19" s="1"/>
  <c r="Z105" i="151"/>
  <c r="AD522" i="19" s="1"/>
  <c r="AD1157" i="19" s="1"/>
  <c r="Z103" i="151"/>
  <c r="AD520" i="19" s="1"/>
  <c r="AD1155" i="19" s="1"/>
  <c r="Z102" i="151"/>
  <c r="AD519" i="19" s="1"/>
  <c r="AD1154" i="19" s="1"/>
  <c r="Z104" i="151"/>
  <c r="AD521" i="19" s="1"/>
  <c r="AD1156" i="19" s="1"/>
  <c r="AD103" i="130"/>
  <c r="AG359" i="19" s="1"/>
  <c r="AG994" i="19" s="1"/>
  <c r="AD104" i="130"/>
  <c r="AG360" i="19" s="1"/>
  <c r="AG995" i="19" s="1"/>
  <c r="AD105" i="130"/>
  <c r="AG361" i="19" s="1"/>
  <c r="AG996" i="19" s="1"/>
  <c r="AD106" i="130"/>
  <c r="AG362" i="19" s="1"/>
  <c r="AG997" i="19" s="1"/>
  <c r="AD102" i="130"/>
  <c r="AG358" i="19" s="1"/>
  <c r="AG993" i="19" s="1"/>
  <c r="O104" i="98"/>
  <c r="O101" i="19" s="1"/>
  <c r="O736" i="19" s="1"/>
  <c r="O105" i="98"/>
  <c r="O102" i="19" s="1"/>
  <c r="O737" i="19" s="1"/>
  <c r="O103" i="98"/>
  <c r="O100" i="19" s="1"/>
  <c r="O735" i="19" s="1"/>
  <c r="O102" i="98"/>
  <c r="O99" i="19" s="1"/>
  <c r="O734" i="19" s="1"/>
  <c r="O106" i="98"/>
  <c r="O103" i="19" s="1"/>
  <c r="O738" i="19" s="1"/>
  <c r="P105" i="110"/>
  <c r="Q151" i="19" s="1"/>
  <c r="Q786" i="19" s="1"/>
  <c r="P103" i="110"/>
  <c r="Q149" i="19" s="1"/>
  <c r="Q784" i="19" s="1"/>
  <c r="P104" i="110"/>
  <c r="Q150" i="19" s="1"/>
  <c r="Q785" i="19" s="1"/>
  <c r="P106" i="110"/>
  <c r="Q152" i="19" s="1"/>
  <c r="Q787" i="19" s="1"/>
  <c r="P102" i="110"/>
  <c r="Q148" i="19" s="1"/>
  <c r="Q783" i="19" s="1"/>
  <c r="E84" i="145"/>
  <c r="F84" i="145" s="1"/>
  <c r="G84" i="145" s="1"/>
  <c r="H84" i="145" s="1"/>
  <c r="I84" i="145" s="1"/>
  <c r="J84" i="145" s="1"/>
  <c r="K84" i="145" s="1"/>
  <c r="L84" i="145" s="1"/>
  <c r="M84" i="145" s="1"/>
  <c r="N84" i="145" s="1"/>
  <c r="O84" i="145" s="1"/>
  <c r="P84" i="145" s="1"/>
  <c r="Q84" i="145" s="1"/>
  <c r="R84" i="145" s="1"/>
  <c r="S84" i="145" s="1"/>
  <c r="T84" i="145" s="1"/>
  <c r="U84" i="145" s="1"/>
  <c r="V84" i="145" s="1"/>
  <c r="W84" i="145" s="1"/>
  <c r="X84" i="145" s="1"/>
  <c r="Y84" i="145" s="1"/>
  <c r="Z84" i="145" s="1"/>
  <c r="AA84" i="145" s="1"/>
  <c r="AB84" i="145" s="1"/>
  <c r="AC84" i="145" s="1"/>
  <c r="AD84" i="145" s="1"/>
  <c r="AE84" i="145" s="1"/>
  <c r="AF84" i="145" s="1"/>
  <c r="AG84" i="145" s="1"/>
  <c r="AH84" i="145" s="1"/>
  <c r="E102" i="145"/>
  <c r="I471" i="19" s="1"/>
  <c r="I1106" i="19" s="1"/>
  <c r="E104" i="145"/>
  <c r="I473" i="19" s="1"/>
  <c r="I1108" i="19" s="1"/>
  <c r="E103" i="145"/>
  <c r="I472" i="19" s="1"/>
  <c r="I1107" i="19" s="1"/>
  <c r="E106" i="145"/>
  <c r="I475" i="19" s="1"/>
  <c r="I1110" i="19" s="1"/>
  <c r="E105" i="145"/>
  <c r="I474" i="19" s="1"/>
  <c r="I1109" i="19" s="1"/>
  <c r="Y101" i="141"/>
  <c r="AC438" i="19" s="1"/>
  <c r="AC1073" i="19" s="1"/>
  <c r="Y104" i="141"/>
  <c r="AC441" i="19" s="1"/>
  <c r="AC1076" i="19" s="1"/>
  <c r="Y105" i="141"/>
  <c r="AC442" i="19" s="1"/>
  <c r="AC1077" i="19" s="1"/>
  <c r="Y102" i="141"/>
  <c r="AC439" i="19" s="1"/>
  <c r="AC1074" i="19" s="1"/>
  <c r="Y103" i="141"/>
  <c r="AC440" i="19" s="1"/>
  <c r="AC1075" i="19" s="1"/>
  <c r="Y106" i="141"/>
  <c r="AC443" i="19" s="1"/>
  <c r="AC1078" i="19" s="1"/>
  <c r="X104" i="155"/>
  <c r="AC554" i="19" s="1"/>
  <c r="AC1189" i="19" s="1"/>
  <c r="X103" i="155"/>
  <c r="AC553" i="19" s="1"/>
  <c r="AC1188" i="19" s="1"/>
  <c r="X106" i="155"/>
  <c r="AC556" i="19" s="1"/>
  <c r="AC1191" i="19" s="1"/>
  <c r="X105" i="155"/>
  <c r="AC555" i="19" s="1"/>
  <c r="AC1190" i="19" s="1"/>
  <c r="X102" i="155"/>
  <c r="AC552" i="19" s="1"/>
  <c r="AC1187" i="19" s="1"/>
  <c r="AH104" i="141"/>
  <c r="AL441" i="19" s="1"/>
  <c r="AH105" i="141"/>
  <c r="AL442" i="19" s="1"/>
  <c r="AL1077" i="19" s="1"/>
  <c r="AH102" i="141"/>
  <c r="AL439" i="19" s="1"/>
  <c r="AL1074" i="19" s="1"/>
  <c r="AH106" i="141"/>
  <c r="AL443" i="19" s="1"/>
  <c r="AH103" i="141"/>
  <c r="AL440" i="19" s="1"/>
  <c r="AF106" i="145"/>
  <c r="AJ475" i="19" s="1"/>
  <c r="AJ1110" i="19" s="1"/>
  <c r="AF104" i="145"/>
  <c r="AJ473" i="19" s="1"/>
  <c r="AJ1108" i="19" s="1"/>
  <c r="AF103" i="145"/>
  <c r="AJ472" i="19" s="1"/>
  <c r="AJ1107" i="19" s="1"/>
  <c r="AF102" i="145"/>
  <c r="AJ471" i="19" s="1"/>
  <c r="AJ1106" i="19" s="1"/>
  <c r="AF105" i="145"/>
  <c r="AJ474" i="19" s="1"/>
  <c r="AJ1109" i="19" s="1"/>
  <c r="AF102" i="126"/>
  <c r="AH325" i="19" s="1"/>
  <c r="AH960" i="19" s="1"/>
  <c r="AF104" i="126"/>
  <c r="AH327" i="19" s="1"/>
  <c r="AH962" i="19" s="1"/>
  <c r="AF106" i="126"/>
  <c r="AH329" i="19" s="1"/>
  <c r="AH964" i="19" s="1"/>
  <c r="AF105" i="126"/>
  <c r="AH328" i="19" s="1"/>
  <c r="AH963" i="19" s="1"/>
  <c r="AF103" i="126"/>
  <c r="AH326" i="19" s="1"/>
  <c r="AH961" i="19" s="1"/>
  <c r="E101" i="119"/>
  <c r="E84" i="119"/>
  <c r="F84" i="119" s="1"/>
  <c r="G84" i="119" s="1"/>
  <c r="H84" i="119" s="1"/>
  <c r="I84" i="119" s="1"/>
  <c r="J84" i="119" s="1"/>
  <c r="K84" i="119" s="1"/>
  <c r="L84" i="119" s="1"/>
  <c r="M84" i="119" s="1"/>
  <c r="N84" i="119" s="1"/>
  <c r="O84" i="119" s="1"/>
  <c r="P84" i="119" s="1"/>
  <c r="Q84" i="119" s="1"/>
  <c r="R84" i="119" s="1"/>
  <c r="S84" i="119" s="1"/>
  <c r="T84" i="119" s="1"/>
  <c r="U84" i="119" s="1"/>
  <c r="V84" i="119" s="1"/>
  <c r="W84" i="119" s="1"/>
  <c r="X84" i="119" s="1"/>
  <c r="Y84" i="119" s="1"/>
  <c r="Z84" i="119" s="1"/>
  <c r="AA84" i="119" s="1"/>
  <c r="AB84" i="119" s="1"/>
  <c r="AC84" i="119" s="1"/>
  <c r="AD84" i="119" s="1"/>
  <c r="AE84" i="119" s="1"/>
  <c r="AF84" i="119" s="1"/>
  <c r="AG84" i="119" s="1"/>
  <c r="AH84" i="119" s="1"/>
  <c r="J34" i="119"/>
  <c r="J36" i="119"/>
  <c r="G104" i="102"/>
  <c r="G133" i="19" s="1"/>
  <c r="G768" i="19" s="1"/>
  <c r="G105" i="102"/>
  <c r="G134" i="19" s="1"/>
  <c r="G769" i="19" s="1"/>
  <c r="G103" i="102"/>
  <c r="G132" i="19" s="1"/>
  <c r="G767" i="19" s="1"/>
  <c r="G102" i="102"/>
  <c r="G131" i="19" s="1"/>
  <c r="G766" i="19" s="1"/>
  <c r="G106" i="102"/>
  <c r="G135" i="19" s="1"/>
  <c r="G770" i="19" s="1"/>
  <c r="S105" i="141"/>
  <c r="W442" i="19" s="1"/>
  <c r="W1077" i="19" s="1"/>
  <c r="S104" i="141"/>
  <c r="W441" i="19" s="1"/>
  <c r="W1076" i="19" s="1"/>
  <c r="S103" i="141"/>
  <c r="W440" i="19" s="1"/>
  <c r="W1075" i="19" s="1"/>
  <c r="S102" i="141"/>
  <c r="W439" i="19" s="1"/>
  <c r="W1074" i="19" s="1"/>
  <c r="S106" i="141"/>
  <c r="W443" i="19" s="1"/>
  <c r="W1078" i="19" s="1"/>
  <c r="U101" i="113"/>
  <c r="V195" i="19" s="1"/>
  <c r="V830" i="19" s="1"/>
  <c r="U105" i="113"/>
  <c r="V199" i="19" s="1"/>
  <c r="V834" i="19" s="1"/>
  <c r="U102" i="113"/>
  <c r="V196" i="19" s="1"/>
  <c r="V831" i="19" s="1"/>
  <c r="U106" i="113"/>
  <c r="V200" i="19" s="1"/>
  <c r="V835" i="19" s="1"/>
  <c r="U104" i="113"/>
  <c r="V198" i="19" s="1"/>
  <c r="V833" i="19" s="1"/>
  <c r="U103" i="113"/>
  <c r="V197" i="19" s="1"/>
  <c r="V832" i="19" s="1"/>
  <c r="O101" i="143"/>
  <c r="S454" i="19" s="1"/>
  <c r="S1089" i="19" s="1"/>
  <c r="O105" i="143"/>
  <c r="S458" i="19" s="1"/>
  <c r="S1093" i="19" s="1"/>
  <c r="O104" i="143"/>
  <c r="S457" i="19" s="1"/>
  <c r="S1092" i="19" s="1"/>
  <c r="O103" i="143"/>
  <c r="S456" i="19" s="1"/>
  <c r="S1091" i="19" s="1"/>
  <c r="O102" i="143"/>
  <c r="S455" i="19" s="1"/>
  <c r="S1090" i="19" s="1"/>
  <c r="O106" i="143"/>
  <c r="S459" i="19" s="1"/>
  <c r="S1094" i="19" s="1"/>
  <c r="V106" i="155"/>
  <c r="AA556" i="19" s="1"/>
  <c r="AA1191" i="19" s="1"/>
  <c r="V103" i="155"/>
  <c r="AA553" i="19" s="1"/>
  <c r="AA1188" i="19" s="1"/>
  <c r="V105" i="155"/>
  <c r="AA555" i="19" s="1"/>
  <c r="AA1190" i="19" s="1"/>
  <c r="V104" i="155"/>
  <c r="AA554" i="19" s="1"/>
  <c r="AA1189" i="19" s="1"/>
  <c r="V102" i="155"/>
  <c r="AA552" i="19" s="1"/>
  <c r="AA1187" i="19" s="1"/>
  <c r="V102" i="120"/>
  <c r="V104" i="120"/>
  <c r="V103" i="120"/>
  <c r="V105" i="120"/>
  <c r="V106" i="120"/>
  <c r="R105" i="155"/>
  <c r="W555" i="19" s="1"/>
  <c r="W1190" i="19" s="1"/>
  <c r="R103" i="155"/>
  <c r="W553" i="19" s="1"/>
  <c r="W1188" i="19" s="1"/>
  <c r="R102" i="155"/>
  <c r="W552" i="19" s="1"/>
  <c r="W1187" i="19" s="1"/>
  <c r="R104" i="155"/>
  <c r="W554" i="19" s="1"/>
  <c r="W1189" i="19" s="1"/>
  <c r="R106" i="155"/>
  <c r="W556" i="19" s="1"/>
  <c r="W1191" i="19" s="1"/>
  <c r="AD105" i="92"/>
  <c r="AD54" i="19" s="1"/>
  <c r="AD689" i="19" s="1"/>
  <c r="AD102" i="92"/>
  <c r="AD51" i="19" s="1"/>
  <c r="AD686" i="19" s="1"/>
  <c r="AD106" i="92"/>
  <c r="AD55" i="19" s="1"/>
  <c r="AD690" i="19" s="1"/>
  <c r="AD104" i="92"/>
  <c r="AD53" i="19" s="1"/>
  <c r="AD688" i="19" s="1"/>
  <c r="AD103" i="92"/>
  <c r="AD52" i="19" s="1"/>
  <c r="AD687" i="19" s="1"/>
  <c r="Z103" i="109"/>
  <c r="AA229" i="19" s="1"/>
  <c r="AA864" i="19" s="1"/>
  <c r="Z104" i="109"/>
  <c r="AA230" i="19" s="1"/>
  <c r="AA865" i="19" s="1"/>
  <c r="Z106" i="109"/>
  <c r="AA232" i="19" s="1"/>
  <c r="AA867" i="19" s="1"/>
  <c r="Z105" i="109"/>
  <c r="AA231" i="19" s="1"/>
  <c r="AA866" i="19" s="1"/>
  <c r="Z102" i="109"/>
  <c r="AA228" i="19" s="1"/>
  <c r="AA863" i="19" s="1"/>
  <c r="S104" i="100"/>
  <c r="S117" i="19" s="1"/>
  <c r="S752" i="19" s="1"/>
  <c r="S103" i="100"/>
  <c r="S116" i="19" s="1"/>
  <c r="S751" i="19" s="1"/>
  <c r="S106" i="100"/>
  <c r="S119" i="19" s="1"/>
  <c r="S754" i="19" s="1"/>
  <c r="S105" i="100"/>
  <c r="S118" i="19" s="1"/>
  <c r="S753" i="19" s="1"/>
  <c r="S102" i="100"/>
  <c r="S115" i="19" s="1"/>
  <c r="S750" i="19" s="1"/>
  <c r="T104" i="102"/>
  <c r="T133" i="19" s="1"/>
  <c r="T768" i="19" s="1"/>
  <c r="T103" i="102"/>
  <c r="T132" i="19" s="1"/>
  <c r="T767" i="19" s="1"/>
  <c r="T102" i="102"/>
  <c r="T131" i="19" s="1"/>
  <c r="T766" i="19" s="1"/>
  <c r="T106" i="102"/>
  <c r="T135" i="19" s="1"/>
  <c r="T770" i="19" s="1"/>
  <c r="T105" i="102"/>
  <c r="T134" i="19" s="1"/>
  <c r="T769" i="19" s="1"/>
  <c r="P104" i="157"/>
  <c r="U570" i="19" s="1"/>
  <c r="U1205" i="19" s="1"/>
  <c r="P102" i="157"/>
  <c r="U568" i="19" s="1"/>
  <c r="U1203" i="19" s="1"/>
  <c r="P103" i="157"/>
  <c r="U569" i="19" s="1"/>
  <c r="U1204" i="19" s="1"/>
  <c r="P105" i="157"/>
  <c r="U571" i="19" s="1"/>
  <c r="U1206" i="19" s="1"/>
  <c r="P106" i="157"/>
  <c r="U572" i="19" s="1"/>
  <c r="U1207" i="19" s="1"/>
  <c r="E105" i="147"/>
  <c r="I490" i="19" s="1"/>
  <c r="I1125" i="19" s="1"/>
  <c r="E103" i="147"/>
  <c r="I488" i="19" s="1"/>
  <c r="I1123" i="19" s="1"/>
  <c r="E102" i="147"/>
  <c r="I487" i="19" s="1"/>
  <c r="I1122" i="19" s="1"/>
  <c r="E106" i="147"/>
  <c r="I491" i="19" s="1"/>
  <c r="I1126" i="19" s="1"/>
  <c r="E84" i="147"/>
  <c r="F84" i="147" s="1"/>
  <c r="G84" i="147" s="1"/>
  <c r="H84" i="147" s="1"/>
  <c r="I84" i="147" s="1"/>
  <c r="J84" i="147" s="1"/>
  <c r="K84" i="147" s="1"/>
  <c r="L84" i="147" s="1"/>
  <c r="M84" i="147" s="1"/>
  <c r="N84" i="147" s="1"/>
  <c r="O84" i="147" s="1"/>
  <c r="P84" i="147" s="1"/>
  <c r="Q84" i="147" s="1"/>
  <c r="R84" i="147" s="1"/>
  <c r="S84" i="147" s="1"/>
  <c r="T84" i="147" s="1"/>
  <c r="U84" i="147" s="1"/>
  <c r="V84" i="147" s="1"/>
  <c r="W84" i="147" s="1"/>
  <c r="X84" i="147" s="1"/>
  <c r="Y84" i="147" s="1"/>
  <c r="Z84" i="147" s="1"/>
  <c r="AA84" i="147" s="1"/>
  <c r="AB84" i="147" s="1"/>
  <c r="AC84" i="147" s="1"/>
  <c r="AD84" i="147" s="1"/>
  <c r="AE84" i="147" s="1"/>
  <c r="AF84" i="147" s="1"/>
  <c r="AG84" i="147" s="1"/>
  <c r="AH84" i="147" s="1"/>
  <c r="E104" i="147"/>
  <c r="I489" i="19" s="1"/>
  <c r="I1124" i="19" s="1"/>
  <c r="U101" i="116"/>
  <c r="U104" i="116"/>
  <c r="U106" i="116"/>
  <c r="U105" i="116"/>
  <c r="U103" i="116"/>
  <c r="U102" i="116"/>
  <c r="Z104" i="136"/>
  <c r="AC408" i="19" s="1"/>
  <c r="AC1043" i="19" s="1"/>
  <c r="Z105" i="136"/>
  <c r="AC409" i="19" s="1"/>
  <c r="AC1044" i="19" s="1"/>
  <c r="Z102" i="136"/>
  <c r="AC406" i="19" s="1"/>
  <c r="AC1041" i="19" s="1"/>
  <c r="Z103" i="136"/>
  <c r="AC407" i="19" s="1"/>
  <c r="AC1042" i="19" s="1"/>
  <c r="Z106" i="136"/>
  <c r="AC410" i="19" s="1"/>
  <c r="AC1045" i="19" s="1"/>
  <c r="E104" i="96"/>
  <c r="E85" i="19" s="1"/>
  <c r="E720" i="19" s="1"/>
  <c r="E105" i="96"/>
  <c r="E86" i="19" s="1"/>
  <c r="E721" i="19" s="1"/>
  <c r="E103" i="96"/>
  <c r="E84" i="19" s="1"/>
  <c r="E719" i="19" s="1"/>
  <c r="E84" i="96"/>
  <c r="F84" i="96" s="1"/>
  <c r="G84" i="96" s="1"/>
  <c r="H84" i="96" s="1"/>
  <c r="I84" i="96" s="1"/>
  <c r="J84" i="96" s="1"/>
  <c r="K84" i="96" s="1"/>
  <c r="L84" i="96" s="1"/>
  <c r="M84" i="96" s="1"/>
  <c r="N84" i="96" s="1"/>
  <c r="O84" i="96" s="1"/>
  <c r="P84" i="96" s="1"/>
  <c r="Q84" i="96" s="1"/>
  <c r="R84" i="96" s="1"/>
  <c r="S84" i="96" s="1"/>
  <c r="T84" i="96" s="1"/>
  <c r="U84" i="96" s="1"/>
  <c r="V84" i="96" s="1"/>
  <c r="W84" i="96" s="1"/>
  <c r="X84" i="96" s="1"/>
  <c r="Y84" i="96" s="1"/>
  <c r="Z84" i="96" s="1"/>
  <c r="AA84" i="96" s="1"/>
  <c r="AB84" i="96" s="1"/>
  <c r="AC84" i="96" s="1"/>
  <c r="AD84" i="96" s="1"/>
  <c r="AE84" i="96" s="1"/>
  <c r="AF84" i="96" s="1"/>
  <c r="AG84" i="96" s="1"/>
  <c r="AH84" i="96" s="1"/>
  <c r="E102" i="96"/>
  <c r="E83" i="19" s="1"/>
  <c r="E718" i="19" s="1"/>
  <c r="E106" i="96"/>
  <c r="E87" i="19" s="1"/>
  <c r="E722" i="19" s="1"/>
  <c r="J34" i="96"/>
  <c r="AF106" i="120"/>
  <c r="AF103" i="120"/>
  <c r="AF105" i="120"/>
  <c r="AF102" i="120"/>
  <c r="AF104" i="120"/>
  <c r="X105" i="102"/>
  <c r="X134" i="19" s="1"/>
  <c r="X769" i="19" s="1"/>
  <c r="X102" i="102"/>
  <c r="X131" i="19" s="1"/>
  <c r="X766" i="19" s="1"/>
  <c r="X104" i="102"/>
  <c r="X133" i="19" s="1"/>
  <c r="X768" i="19" s="1"/>
  <c r="X103" i="102"/>
  <c r="X132" i="19" s="1"/>
  <c r="X767" i="19" s="1"/>
  <c r="X106" i="102"/>
  <c r="X135" i="19" s="1"/>
  <c r="X770" i="19" s="1"/>
  <c r="AC104" i="134"/>
  <c r="AF392" i="19" s="1"/>
  <c r="AF1027" i="19" s="1"/>
  <c r="AC103" i="134"/>
  <c r="AF391" i="19" s="1"/>
  <c r="AF1026" i="19" s="1"/>
  <c r="AC102" i="134"/>
  <c r="AF390" i="19" s="1"/>
  <c r="AF1025" i="19" s="1"/>
  <c r="AC106" i="134"/>
  <c r="AF394" i="19" s="1"/>
  <c r="AF1029" i="19" s="1"/>
  <c r="AC105" i="134"/>
  <c r="AF393" i="19" s="1"/>
  <c r="AF1028" i="19" s="1"/>
  <c r="S101" i="98"/>
  <c r="S98" i="19" s="1"/>
  <c r="S733" i="19" s="1"/>
  <c r="S102" i="98"/>
  <c r="S99" i="19" s="1"/>
  <c r="S734" i="19" s="1"/>
  <c r="S104" i="98"/>
  <c r="S101" i="19" s="1"/>
  <c r="S736" i="19" s="1"/>
  <c r="S105" i="98"/>
  <c r="S102" i="19" s="1"/>
  <c r="S737" i="19" s="1"/>
  <c r="S103" i="98"/>
  <c r="S100" i="19" s="1"/>
  <c r="S735" i="19" s="1"/>
  <c r="S106" i="98"/>
  <c r="S103" i="19" s="1"/>
  <c r="S738" i="19" s="1"/>
  <c r="T103" i="128"/>
  <c r="W343" i="19" s="1"/>
  <c r="W978" i="19" s="1"/>
  <c r="T102" i="128"/>
  <c r="W342" i="19" s="1"/>
  <c r="W977" i="19" s="1"/>
  <c r="T104" i="128"/>
  <c r="W344" i="19" s="1"/>
  <c r="W979" i="19" s="1"/>
  <c r="T106" i="128"/>
  <c r="W346" i="19" s="1"/>
  <c r="W981" i="19" s="1"/>
  <c r="T105" i="128"/>
  <c r="W345" i="19" s="1"/>
  <c r="W980" i="19" s="1"/>
  <c r="AA102" i="153"/>
  <c r="AF536" i="19" s="1"/>
  <c r="AF1171" i="19" s="1"/>
  <c r="AA103" i="153"/>
  <c r="AF537" i="19" s="1"/>
  <c r="AF1172" i="19" s="1"/>
  <c r="AA104" i="153"/>
  <c r="AF538" i="19" s="1"/>
  <c r="AF1173" i="19" s="1"/>
  <c r="AA105" i="153"/>
  <c r="AF539" i="19" s="1"/>
  <c r="AF1174" i="19" s="1"/>
  <c r="AA106" i="153"/>
  <c r="AF540" i="19" s="1"/>
  <c r="AF1175" i="19" s="1"/>
  <c r="H104" i="100"/>
  <c r="H117" i="19" s="1"/>
  <c r="H752" i="19" s="1"/>
  <c r="H105" i="100"/>
  <c r="H118" i="19" s="1"/>
  <c r="H753" i="19" s="1"/>
  <c r="H103" i="100"/>
  <c r="H116" i="19" s="1"/>
  <c r="H751" i="19" s="1"/>
  <c r="H102" i="100"/>
  <c r="H115" i="19" s="1"/>
  <c r="H750" i="19" s="1"/>
  <c r="H106" i="100"/>
  <c r="H119" i="19" s="1"/>
  <c r="H754" i="19" s="1"/>
  <c r="AE104" i="110"/>
  <c r="AF150" i="19" s="1"/>
  <c r="AF785" i="19" s="1"/>
  <c r="AE103" i="110"/>
  <c r="AF149" i="19" s="1"/>
  <c r="AF784" i="19" s="1"/>
  <c r="AE102" i="110"/>
  <c r="AF148" i="19" s="1"/>
  <c r="AF783" i="19" s="1"/>
  <c r="AE105" i="110"/>
  <c r="AF151" i="19" s="1"/>
  <c r="AF786" i="19" s="1"/>
  <c r="AE106" i="110"/>
  <c r="AF152" i="19" s="1"/>
  <c r="AF787" i="19" s="1"/>
  <c r="AE102" i="143"/>
  <c r="AI455" i="19" s="1"/>
  <c r="AI1090" i="19" s="1"/>
  <c r="AE104" i="143"/>
  <c r="AI457" i="19" s="1"/>
  <c r="AI1092" i="19" s="1"/>
  <c r="AE105" i="143"/>
  <c r="AI458" i="19" s="1"/>
  <c r="AI1093" i="19" s="1"/>
  <c r="AE103" i="143"/>
  <c r="AI456" i="19" s="1"/>
  <c r="AI1091" i="19" s="1"/>
  <c r="AE106" i="143"/>
  <c r="AI459" i="19" s="1"/>
  <c r="AI1094" i="19" s="1"/>
  <c r="V106" i="147"/>
  <c r="Z491" i="19" s="1"/>
  <c r="Z1126" i="19" s="1"/>
  <c r="V105" i="147"/>
  <c r="Z490" i="19" s="1"/>
  <c r="Z1125" i="19" s="1"/>
  <c r="V103" i="147"/>
  <c r="Z488" i="19" s="1"/>
  <c r="Z1123" i="19" s="1"/>
  <c r="V102" i="147"/>
  <c r="Z487" i="19" s="1"/>
  <c r="Z1122" i="19" s="1"/>
  <c r="V104" i="147"/>
  <c r="Z489" i="19" s="1"/>
  <c r="Z1124" i="19" s="1"/>
  <c r="S101" i="157"/>
  <c r="X567" i="19" s="1"/>
  <c r="X1202" i="19" s="1"/>
  <c r="S104" i="157"/>
  <c r="X570" i="19" s="1"/>
  <c r="X1205" i="19" s="1"/>
  <c r="S102" i="157"/>
  <c r="X568" i="19" s="1"/>
  <c r="X1203" i="19" s="1"/>
  <c r="S105" i="157"/>
  <c r="X571" i="19" s="1"/>
  <c r="X1206" i="19" s="1"/>
  <c r="S106" i="157"/>
  <c r="X572" i="19" s="1"/>
  <c r="X1207" i="19" s="1"/>
  <c r="S103" i="157"/>
  <c r="X569" i="19" s="1"/>
  <c r="X1204" i="19" s="1"/>
  <c r="Y105" i="118"/>
  <c r="Y104" i="118"/>
  <c r="Y102" i="118"/>
  <c r="Y106" i="118"/>
  <c r="Y103" i="118"/>
  <c r="AB106" i="139"/>
  <c r="AE426" i="19" s="1"/>
  <c r="AE1061" i="19" s="1"/>
  <c r="AB105" i="139"/>
  <c r="AE425" i="19" s="1"/>
  <c r="AE1060" i="19" s="1"/>
  <c r="AB103" i="139"/>
  <c r="AE423" i="19" s="1"/>
  <c r="AE1058" i="19" s="1"/>
  <c r="AB104" i="139"/>
  <c r="AE424" i="19" s="1"/>
  <c r="AE1059" i="19" s="1"/>
  <c r="AB102" i="139"/>
  <c r="AE422" i="19" s="1"/>
  <c r="AE1057" i="19" s="1"/>
  <c r="E104" i="151"/>
  <c r="I521" i="19" s="1"/>
  <c r="I1156" i="19" s="1"/>
  <c r="E103" i="151"/>
  <c r="I520" i="19" s="1"/>
  <c r="I1155" i="19" s="1"/>
  <c r="E84" i="151"/>
  <c r="F84" i="151" s="1"/>
  <c r="G84" i="151" s="1"/>
  <c r="H84" i="151" s="1"/>
  <c r="I84" i="151" s="1"/>
  <c r="J84" i="151" s="1"/>
  <c r="K84" i="151" s="1"/>
  <c r="L84" i="151" s="1"/>
  <c r="M84" i="151" s="1"/>
  <c r="N84" i="151" s="1"/>
  <c r="O84" i="151" s="1"/>
  <c r="P84" i="151" s="1"/>
  <c r="Q84" i="151" s="1"/>
  <c r="R84" i="151" s="1"/>
  <c r="S84" i="151" s="1"/>
  <c r="T84" i="151" s="1"/>
  <c r="U84" i="151" s="1"/>
  <c r="V84" i="151" s="1"/>
  <c r="W84" i="151" s="1"/>
  <c r="X84" i="151" s="1"/>
  <c r="Y84" i="151" s="1"/>
  <c r="Z84" i="151" s="1"/>
  <c r="AA84" i="151" s="1"/>
  <c r="AB84" i="151" s="1"/>
  <c r="AC84" i="151" s="1"/>
  <c r="AD84" i="151" s="1"/>
  <c r="AE84" i="151" s="1"/>
  <c r="AF84" i="151" s="1"/>
  <c r="AG84" i="151" s="1"/>
  <c r="AH84" i="151" s="1"/>
  <c r="E106" i="151"/>
  <c r="I523" i="19" s="1"/>
  <c r="I1158" i="19" s="1"/>
  <c r="E105" i="151"/>
  <c r="I522" i="19" s="1"/>
  <c r="I1157" i="19" s="1"/>
  <c r="E102" i="151"/>
  <c r="I519" i="19" s="1"/>
  <c r="I1154" i="19" s="1"/>
  <c r="E105" i="100"/>
  <c r="E118" i="19" s="1"/>
  <c r="E753" i="19" s="1"/>
  <c r="E106" i="100"/>
  <c r="E119" i="19" s="1"/>
  <c r="E754" i="19" s="1"/>
  <c r="E103" i="100"/>
  <c r="E116" i="19" s="1"/>
  <c r="E751" i="19" s="1"/>
  <c r="E104" i="100"/>
  <c r="E117" i="19" s="1"/>
  <c r="E752" i="19" s="1"/>
  <c r="E84" i="100"/>
  <c r="F84" i="100" s="1"/>
  <c r="G84" i="100" s="1"/>
  <c r="H84" i="100" s="1"/>
  <c r="I84" i="100" s="1"/>
  <c r="J84" i="100" s="1"/>
  <c r="K84" i="100" s="1"/>
  <c r="L84" i="100" s="1"/>
  <c r="M84" i="100" s="1"/>
  <c r="N84" i="100" s="1"/>
  <c r="O84" i="100" s="1"/>
  <c r="P84" i="100" s="1"/>
  <c r="Q84" i="100" s="1"/>
  <c r="R84" i="100" s="1"/>
  <c r="S84" i="100" s="1"/>
  <c r="T84" i="100" s="1"/>
  <c r="U84" i="100" s="1"/>
  <c r="V84" i="100" s="1"/>
  <c r="W84" i="100" s="1"/>
  <c r="X84" i="100" s="1"/>
  <c r="Y84" i="100" s="1"/>
  <c r="Z84" i="100" s="1"/>
  <c r="AA84" i="100" s="1"/>
  <c r="AB84" i="100" s="1"/>
  <c r="AC84" i="100" s="1"/>
  <c r="AD84" i="100" s="1"/>
  <c r="AE84" i="100" s="1"/>
  <c r="AF84" i="100" s="1"/>
  <c r="AG84" i="100" s="1"/>
  <c r="AH84" i="100" s="1"/>
  <c r="E102" i="100"/>
  <c r="E115" i="19" s="1"/>
  <c r="E750" i="19" s="1"/>
  <c r="J36" i="100"/>
  <c r="V106" i="111"/>
  <c r="W184" i="19" s="1"/>
  <c r="W819" i="19" s="1"/>
  <c r="V103" i="111"/>
  <c r="W181" i="19" s="1"/>
  <c r="W816" i="19" s="1"/>
  <c r="V102" i="111"/>
  <c r="W180" i="19" s="1"/>
  <c r="W815" i="19" s="1"/>
  <c r="V105" i="111"/>
  <c r="W183" i="19" s="1"/>
  <c r="W818" i="19" s="1"/>
  <c r="V104" i="111"/>
  <c r="W182" i="19" s="1"/>
  <c r="W817" i="19" s="1"/>
  <c r="U105" i="124"/>
  <c r="W312" i="19" s="1"/>
  <c r="W947" i="19" s="1"/>
  <c r="U104" i="124"/>
  <c r="W311" i="19" s="1"/>
  <c r="W946" i="19" s="1"/>
  <c r="U102" i="124"/>
  <c r="W309" i="19" s="1"/>
  <c r="W944" i="19" s="1"/>
  <c r="U103" i="124"/>
  <c r="W310" i="19" s="1"/>
  <c r="W945" i="19" s="1"/>
  <c r="U106" i="124"/>
  <c r="W313" i="19" s="1"/>
  <c r="W948" i="19" s="1"/>
  <c r="R103" i="96"/>
  <c r="R84" i="19" s="1"/>
  <c r="R719" i="19" s="1"/>
  <c r="R102" i="96"/>
  <c r="R83" i="19" s="1"/>
  <c r="R718" i="19" s="1"/>
  <c r="R105" i="96"/>
  <c r="R86" i="19" s="1"/>
  <c r="R721" i="19" s="1"/>
  <c r="R106" i="96"/>
  <c r="R87" i="19" s="1"/>
  <c r="R722" i="19" s="1"/>
  <c r="R104" i="96"/>
  <c r="R85" i="19" s="1"/>
  <c r="R720" i="19" s="1"/>
  <c r="Y104" i="161"/>
  <c r="AD602" i="19" s="1"/>
  <c r="AD1237" i="19" s="1"/>
  <c r="Y103" i="161"/>
  <c r="AD601" i="19" s="1"/>
  <c r="AD1236" i="19" s="1"/>
  <c r="Y102" i="161"/>
  <c r="AD600" i="19" s="1"/>
  <c r="AD1235" i="19" s="1"/>
  <c r="Y105" i="161"/>
  <c r="AD603" i="19" s="1"/>
  <c r="AD1238" i="19" s="1"/>
  <c r="Y106" i="161"/>
  <c r="AD604" i="19" s="1"/>
  <c r="AD1239" i="19" s="1"/>
  <c r="P103" i="126"/>
  <c r="R326" i="19" s="1"/>
  <c r="R961" i="19" s="1"/>
  <c r="P102" i="126"/>
  <c r="R325" i="19" s="1"/>
  <c r="R960" i="19" s="1"/>
  <c r="P104" i="126"/>
  <c r="R327" i="19" s="1"/>
  <c r="R962" i="19" s="1"/>
  <c r="P106" i="126"/>
  <c r="R329" i="19" s="1"/>
  <c r="R964" i="19" s="1"/>
  <c r="P105" i="126"/>
  <c r="R328" i="19" s="1"/>
  <c r="R963" i="19" s="1"/>
  <c r="AH104" i="96"/>
  <c r="AH85" i="19" s="1"/>
  <c r="AH720" i="19" s="1"/>
  <c r="AH106" i="96"/>
  <c r="AH87" i="19" s="1"/>
  <c r="AH722" i="19" s="1"/>
  <c r="AH105" i="96"/>
  <c r="AH86" i="19" s="1"/>
  <c r="AH721" i="19" s="1"/>
  <c r="AH103" i="96"/>
  <c r="AH84" i="19" s="1"/>
  <c r="AH719" i="19" s="1"/>
  <c r="AH102" i="96"/>
  <c r="AH83" i="19" s="1"/>
  <c r="AH718" i="19" s="1"/>
  <c r="AA102" i="109"/>
  <c r="AB228" i="19" s="1"/>
  <c r="AB863" i="19" s="1"/>
  <c r="AA104" i="109"/>
  <c r="AB230" i="19" s="1"/>
  <c r="AB865" i="19" s="1"/>
  <c r="AA105" i="109"/>
  <c r="AB231" i="19" s="1"/>
  <c r="AB866" i="19" s="1"/>
  <c r="AA106" i="109"/>
  <c r="AB232" i="19" s="1"/>
  <c r="AB867" i="19" s="1"/>
  <c r="AA103" i="109"/>
  <c r="AB229" i="19" s="1"/>
  <c r="AB864" i="19" s="1"/>
  <c r="Q101" i="126"/>
  <c r="S324" i="19" s="1"/>
  <c r="S959" i="19" s="1"/>
  <c r="Q102" i="126"/>
  <c r="S325" i="19" s="1"/>
  <c r="S960" i="19" s="1"/>
  <c r="Q103" i="126"/>
  <c r="S326" i="19" s="1"/>
  <c r="S961" i="19" s="1"/>
  <c r="Q106" i="126"/>
  <c r="S329" i="19" s="1"/>
  <c r="S964" i="19" s="1"/>
  <c r="Q104" i="126"/>
  <c r="S327" i="19" s="1"/>
  <c r="S962" i="19" s="1"/>
  <c r="Q105" i="126"/>
  <c r="S328" i="19" s="1"/>
  <c r="S963" i="19" s="1"/>
  <c r="E106" i="122"/>
  <c r="E103" i="122"/>
  <c r="E105" i="122"/>
  <c r="E104" i="122"/>
  <c r="E84" i="122"/>
  <c r="F84" i="122" s="1"/>
  <c r="G84" i="122" s="1"/>
  <c r="H84" i="122" s="1"/>
  <c r="I84" i="122" s="1"/>
  <c r="J84" i="122" s="1"/>
  <c r="K84" i="122" s="1"/>
  <c r="L84" i="122" s="1"/>
  <c r="M84" i="122" s="1"/>
  <c r="N84" i="122" s="1"/>
  <c r="O84" i="122" s="1"/>
  <c r="P84" i="122" s="1"/>
  <c r="Q84" i="122" s="1"/>
  <c r="R84" i="122" s="1"/>
  <c r="S84" i="122" s="1"/>
  <c r="T84" i="122" s="1"/>
  <c r="U84" i="122" s="1"/>
  <c r="V84" i="122" s="1"/>
  <c r="W84" i="122" s="1"/>
  <c r="X84" i="122" s="1"/>
  <c r="Y84" i="122" s="1"/>
  <c r="Z84" i="122" s="1"/>
  <c r="AA84" i="122" s="1"/>
  <c r="AB84" i="122" s="1"/>
  <c r="AC84" i="122" s="1"/>
  <c r="AD84" i="122" s="1"/>
  <c r="AE84" i="122" s="1"/>
  <c r="AF84" i="122" s="1"/>
  <c r="AG84" i="122" s="1"/>
  <c r="AH84" i="122" s="1"/>
  <c r="E102" i="122"/>
  <c r="J36" i="122"/>
  <c r="J34" i="122"/>
  <c r="R104" i="110"/>
  <c r="S150" i="19" s="1"/>
  <c r="S785" i="19" s="1"/>
  <c r="R103" i="110"/>
  <c r="S149" i="19" s="1"/>
  <c r="S784" i="19" s="1"/>
  <c r="R105" i="110"/>
  <c r="S151" i="19" s="1"/>
  <c r="S786" i="19" s="1"/>
  <c r="R102" i="110"/>
  <c r="S148" i="19" s="1"/>
  <c r="S783" i="19" s="1"/>
  <c r="R106" i="110"/>
  <c r="S152" i="19" s="1"/>
  <c r="S787" i="19" s="1"/>
  <c r="Z105" i="132"/>
  <c r="AC377" i="19" s="1"/>
  <c r="AC1012" i="19" s="1"/>
  <c r="Z106" i="132"/>
  <c r="AC378" i="19" s="1"/>
  <c r="AC1013" i="19" s="1"/>
  <c r="Z103" i="132"/>
  <c r="AC375" i="19" s="1"/>
  <c r="AC1010" i="19" s="1"/>
  <c r="Z104" i="132"/>
  <c r="AC376" i="19" s="1"/>
  <c r="AC1011" i="19" s="1"/>
  <c r="Z102" i="132"/>
  <c r="AC374" i="19" s="1"/>
  <c r="AC1009" i="19" s="1"/>
  <c r="U106" i="92"/>
  <c r="U55" i="19" s="1"/>
  <c r="U690" i="19" s="1"/>
  <c r="U103" i="92"/>
  <c r="U52" i="19" s="1"/>
  <c r="U687" i="19" s="1"/>
  <c r="U104" i="92"/>
  <c r="U53" i="19" s="1"/>
  <c r="U688" i="19" s="1"/>
  <c r="U102" i="92"/>
  <c r="U51" i="19" s="1"/>
  <c r="U686" i="19" s="1"/>
  <c r="U105" i="92"/>
  <c r="U54" i="19" s="1"/>
  <c r="U689" i="19" s="1"/>
  <c r="AH106" i="124"/>
  <c r="AJ313" i="19" s="1"/>
  <c r="AH103" i="124"/>
  <c r="AJ310" i="19" s="1"/>
  <c r="AH105" i="124"/>
  <c r="AJ312" i="19" s="1"/>
  <c r="AJ947" i="19" s="1"/>
  <c r="AH104" i="124"/>
  <c r="AJ311" i="19" s="1"/>
  <c r="AH102" i="124"/>
  <c r="AJ309" i="19" s="1"/>
  <c r="AC103" i="130"/>
  <c r="AF359" i="19" s="1"/>
  <c r="AF994" i="19" s="1"/>
  <c r="AC102" i="130"/>
  <c r="AF358" i="19" s="1"/>
  <c r="AF993" i="19" s="1"/>
  <c r="AC104" i="130"/>
  <c r="AF360" i="19" s="1"/>
  <c r="AF995" i="19" s="1"/>
  <c r="AC106" i="130"/>
  <c r="AF362" i="19" s="1"/>
  <c r="AF997" i="19" s="1"/>
  <c r="AC105" i="130"/>
  <c r="AF361" i="19" s="1"/>
  <c r="AF996" i="19" s="1"/>
  <c r="AB102" i="136"/>
  <c r="AE406" i="19" s="1"/>
  <c r="AE1041" i="19" s="1"/>
  <c r="AB105" i="136"/>
  <c r="AE409" i="19" s="1"/>
  <c r="AE1044" i="19" s="1"/>
  <c r="AB104" i="136"/>
  <c r="AE408" i="19" s="1"/>
  <c r="AE1043" i="19" s="1"/>
  <c r="AB103" i="136"/>
  <c r="AE407" i="19" s="1"/>
  <c r="AE1042" i="19" s="1"/>
  <c r="AB106" i="136"/>
  <c r="AE410" i="19" s="1"/>
  <c r="AE1045" i="19" s="1"/>
  <c r="E101" i="150"/>
  <c r="E84" i="150"/>
  <c r="F84" i="150" s="1"/>
  <c r="G84" i="150" s="1"/>
  <c r="H84" i="150" s="1"/>
  <c r="I84" i="150" s="1"/>
  <c r="J84" i="150" s="1"/>
  <c r="K84" i="150" s="1"/>
  <c r="L84" i="150" s="1"/>
  <c r="M84" i="150" s="1"/>
  <c r="N84" i="150" s="1"/>
  <c r="O84" i="150" s="1"/>
  <c r="P84" i="150" s="1"/>
  <c r="Q84" i="150" s="1"/>
  <c r="R84" i="150" s="1"/>
  <c r="S84" i="150" s="1"/>
  <c r="T84" i="150" s="1"/>
  <c r="U84" i="150" s="1"/>
  <c r="V84" i="150" s="1"/>
  <c r="W84" i="150" s="1"/>
  <c r="X84" i="150" s="1"/>
  <c r="Y84" i="150" s="1"/>
  <c r="Z84" i="150" s="1"/>
  <c r="AA84" i="150" s="1"/>
  <c r="AB84" i="150" s="1"/>
  <c r="AC84" i="150" s="1"/>
  <c r="AD84" i="150" s="1"/>
  <c r="AE84" i="150" s="1"/>
  <c r="AF84" i="150" s="1"/>
  <c r="AG84" i="150" s="1"/>
  <c r="AH84" i="150" s="1"/>
  <c r="AE104" i="151"/>
  <c r="AI521" i="19" s="1"/>
  <c r="AI1156" i="19" s="1"/>
  <c r="AE106" i="151"/>
  <c r="AI523" i="19" s="1"/>
  <c r="AI1158" i="19" s="1"/>
  <c r="AE102" i="151"/>
  <c r="AI519" i="19" s="1"/>
  <c r="AI1154" i="19" s="1"/>
  <c r="AE105" i="151"/>
  <c r="AI522" i="19" s="1"/>
  <c r="AI1157" i="19" s="1"/>
  <c r="AE103" i="151"/>
  <c r="AI520" i="19" s="1"/>
  <c r="AI1155" i="19" s="1"/>
  <c r="X104" i="128"/>
  <c r="AA344" i="19" s="1"/>
  <c r="AA979" i="19" s="1"/>
  <c r="X105" i="128"/>
  <c r="AA345" i="19" s="1"/>
  <c r="AA980" i="19" s="1"/>
  <c r="X106" i="128"/>
  <c r="AA346" i="19" s="1"/>
  <c r="AA981" i="19" s="1"/>
  <c r="X102" i="128"/>
  <c r="AA342" i="19" s="1"/>
  <c r="AA977" i="19" s="1"/>
  <c r="X103" i="128"/>
  <c r="AA343" i="19" s="1"/>
  <c r="AA978" i="19" s="1"/>
  <c r="AC104" i="161"/>
  <c r="AH602" i="19" s="1"/>
  <c r="AH1237" i="19" s="1"/>
  <c r="AC106" i="161"/>
  <c r="AH604" i="19" s="1"/>
  <c r="AH1239" i="19" s="1"/>
  <c r="AC102" i="161"/>
  <c r="AH600" i="19" s="1"/>
  <c r="AH1235" i="19" s="1"/>
  <c r="AC103" i="161"/>
  <c r="AH601" i="19" s="1"/>
  <c r="AH1236" i="19" s="1"/>
  <c r="AC105" i="161"/>
  <c r="AH603" i="19" s="1"/>
  <c r="AH1238" i="19" s="1"/>
  <c r="R101" i="132"/>
  <c r="U373" i="19" s="1"/>
  <c r="U1008" i="19" s="1"/>
  <c r="R103" i="132"/>
  <c r="U375" i="19" s="1"/>
  <c r="U1010" i="19" s="1"/>
  <c r="R102" i="132"/>
  <c r="U374" i="19" s="1"/>
  <c r="U1009" i="19" s="1"/>
  <c r="R106" i="132"/>
  <c r="U378" i="19" s="1"/>
  <c r="U1013" i="19" s="1"/>
  <c r="R105" i="132"/>
  <c r="U377" i="19" s="1"/>
  <c r="U1012" i="19" s="1"/>
  <c r="R104" i="132"/>
  <c r="U376" i="19" s="1"/>
  <c r="U1011" i="19" s="1"/>
  <c r="AB105" i="92"/>
  <c r="AB54" i="19" s="1"/>
  <c r="AB689" i="19" s="1"/>
  <c r="AB102" i="92"/>
  <c r="AB51" i="19" s="1"/>
  <c r="AB686" i="19" s="1"/>
  <c r="AB106" i="92"/>
  <c r="AB55" i="19" s="1"/>
  <c r="AB690" i="19" s="1"/>
  <c r="AB103" i="92"/>
  <c r="AB52" i="19" s="1"/>
  <c r="AB687" i="19" s="1"/>
  <c r="AB104" i="92"/>
  <c r="AB53" i="19" s="1"/>
  <c r="AB688" i="19" s="1"/>
  <c r="AH106" i="132"/>
  <c r="AK378" i="19" s="1"/>
  <c r="AK1013" i="19" s="1"/>
  <c r="AH102" i="132"/>
  <c r="AK374" i="19" s="1"/>
  <c r="AK1009" i="19" s="1"/>
  <c r="AH105" i="132"/>
  <c r="AK377" i="19" s="1"/>
  <c r="AK1012" i="19" s="1"/>
  <c r="AH103" i="132"/>
  <c r="AK375" i="19" s="1"/>
  <c r="AK1010" i="19" s="1"/>
  <c r="AH104" i="132"/>
  <c r="AK376" i="19" s="1"/>
  <c r="AK1011" i="19" s="1"/>
  <c r="E106" i="134"/>
  <c r="H394" i="19" s="1"/>
  <c r="H1029" i="19" s="1"/>
  <c r="E105" i="134"/>
  <c r="H393" i="19" s="1"/>
  <c r="H1028" i="19" s="1"/>
  <c r="E84" i="134"/>
  <c r="F84" i="134" s="1"/>
  <c r="G84" i="134" s="1"/>
  <c r="H84" i="134" s="1"/>
  <c r="I84" i="134" s="1"/>
  <c r="J84" i="134" s="1"/>
  <c r="K84" i="134" s="1"/>
  <c r="L84" i="134" s="1"/>
  <c r="M84" i="134" s="1"/>
  <c r="N84" i="134" s="1"/>
  <c r="O84" i="134" s="1"/>
  <c r="P84" i="134" s="1"/>
  <c r="Q84" i="134" s="1"/>
  <c r="R84" i="134" s="1"/>
  <c r="S84" i="134" s="1"/>
  <c r="T84" i="134" s="1"/>
  <c r="U84" i="134" s="1"/>
  <c r="V84" i="134" s="1"/>
  <c r="W84" i="134" s="1"/>
  <c r="X84" i="134" s="1"/>
  <c r="Y84" i="134" s="1"/>
  <c r="Z84" i="134" s="1"/>
  <c r="AA84" i="134" s="1"/>
  <c r="AB84" i="134" s="1"/>
  <c r="AC84" i="134" s="1"/>
  <c r="AD84" i="134" s="1"/>
  <c r="AE84" i="134" s="1"/>
  <c r="AF84" i="134" s="1"/>
  <c r="AG84" i="134" s="1"/>
  <c r="AH84" i="134" s="1"/>
  <c r="E102" i="134"/>
  <c r="H390" i="19" s="1"/>
  <c r="H1025" i="19" s="1"/>
  <c r="E104" i="134"/>
  <c r="H392" i="19" s="1"/>
  <c r="H1027" i="19" s="1"/>
  <c r="E103" i="134"/>
  <c r="H391" i="19" s="1"/>
  <c r="H1026" i="19" s="1"/>
  <c r="Q103" i="139"/>
  <c r="T423" i="19" s="1"/>
  <c r="T1058" i="19" s="1"/>
  <c r="Q105" i="139"/>
  <c r="T425" i="19" s="1"/>
  <c r="T1060" i="19" s="1"/>
  <c r="Q106" i="139"/>
  <c r="T426" i="19" s="1"/>
  <c r="T1061" i="19" s="1"/>
  <c r="Q104" i="139"/>
  <c r="T424" i="19" s="1"/>
  <c r="T1059" i="19" s="1"/>
  <c r="Q102" i="139"/>
  <c r="T422" i="19" s="1"/>
  <c r="T1057" i="19" s="1"/>
  <c r="AE103" i="163"/>
  <c r="AJ617" i="19" s="1"/>
  <c r="AJ1252" i="19" s="1"/>
  <c r="AE106" i="163"/>
  <c r="AJ620" i="19" s="1"/>
  <c r="AJ1255" i="19" s="1"/>
  <c r="AE102" i="163"/>
  <c r="AJ616" i="19" s="1"/>
  <c r="AJ1251" i="19" s="1"/>
  <c r="AE104" i="163"/>
  <c r="AJ618" i="19" s="1"/>
  <c r="AJ1253" i="19" s="1"/>
  <c r="AE105" i="163"/>
  <c r="AJ619" i="19" s="1"/>
  <c r="AJ1254" i="19" s="1"/>
  <c r="U101" i="159"/>
  <c r="Z583" i="19" s="1"/>
  <c r="Z1218" i="19" s="1"/>
  <c r="U105" i="159"/>
  <c r="Z587" i="19" s="1"/>
  <c r="Z1222" i="19" s="1"/>
  <c r="U103" i="159"/>
  <c r="Z585" i="19" s="1"/>
  <c r="Z1220" i="19" s="1"/>
  <c r="U102" i="159"/>
  <c r="Z584" i="19" s="1"/>
  <c r="Z1219" i="19" s="1"/>
  <c r="U106" i="159"/>
  <c r="Z588" i="19" s="1"/>
  <c r="Z1223" i="19" s="1"/>
  <c r="U104" i="159"/>
  <c r="Z586" i="19" s="1"/>
  <c r="Z1221" i="19" s="1"/>
  <c r="Q102" i="124"/>
  <c r="S309" i="19" s="1"/>
  <c r="S944" i="19" s="1"/>
  <c r="Q105" i="124"/>
  <c r="S312" i="19" s="1"/>
  <c r="S947" i="19" s="1"/>
  <c r="Q104" i="124"/>
  <c r="S311" i="19" s="1"/>
  <c r="S946" i="19" s="1"/>
  <c r="Q106" i="124"/>
  <c r="S313" i="19" s="1"/>
  <c r="S948" i="19" s="1"/>
  <c r="Q103" i="124"/>
  <c r="S310" i="19" s="1"/>
  <c r="S945" i="19" s="1"/>
  <c r="Z105" i="116"/>
  <c r="Z106" i="116"/>
  <c r="Z103" i="116"/>
  <c r="Z102" i="116"/>
  <c r="Z104" i="116"/>
  <c r="Z105" i="157"/>
  <c r="AE571" i="19" s="1"/>
  <c r="AE1206" i="19" s="1"/>
  <c r="Z106" i="157"/>
  <c r="AE572" i="19" s="1"/>
  <c r="AE1207" i="19" s="1"/>
  <c r="Z102" i="157"/>
  <c r="AE568" i="19" s="1"/>
  <c r="AE1203" i="19" s="1"/>
  <c r="Z103" i="157"/>
  <c r="AE569" i="19" s="1"/>
  <c r="AE1204" i="19" s="1"/>
  <c r="Z104" i="157"/>
  <c r="AE570" i="19" s="1"/>
  <c r="AE1205" i="19" s="1"/>
  <c r="W102" i="92"/>
  <c r="W51" i="19" s="1"/>
  <c r="W686" i="19" s="1"/>
  <c r="W104" i="92"/>
  <c r="W53" i="19" s="1"/>
  <c r="W688" i="19" s="1"/>
  <c r="W106" i="92"/>
  <c r="W55" i="19" s="1"/>
  <c r="W690" i="19" s="1"/>
  <c r="W103" i="92"/>
  <c r="W52" i="19" s="1"/>
  <c r="W687" i="19" s="1"/>
  <c r="W105" i="92"/>
  <c r="W54" i="19" s="1"/>
  <c r="W689" i="19" s="1"/>
  <c r="S105" i="159"/>
  <c r="X587" i="19" s="1"/>
  <c r="X1222" i="19" s="1"/>
  <c r="S104" i="159"/>
  <c r="X586" i="19" s="1"/>
  <c r="X1221" i="19" s="1"/>
  <c r="S103" i="159"/>
  <c r="X585" i="19" s="1"/>
  <c r="X1220" i="19" s="1"/>
  <c r="S106" i="159"/>
  <c r="X588" i="19" s="1"/>
  <c r="X1223" i="19" s="1"/>
  <c r="S102" i="159"/>
  <c r="X584" i="19" s="1"/>
  <c r="X1219" i="19" s="1"/>
  <c r="R105" i="92"/>
  <c r="R54" i="19" s="1"/>
  <c r="R689" i="19" s="1"/>
  <c r="R102" i="92"/>
  <c r="R51" i="19" s="1"/>
  <c r="R686" i="19" s="1"/>
  <c r="R103" i="92"/>
  <c r="R52" i="19" s="1"/>
  <c r="R687" i="19" s="1"/>
  <c r="R106" i="92"/>
  <c r="R55" i="19" s="1"/>
  <c r="R690" i="19" s="1"/>
  <c r="R104" i="92"/>
  <c r="R53" i="19" s="1"/>
  <c r="R688" i="19" s="1"/>
  <c r="O103" i="102"/>
  <c r="O132" i="19" s="1"/>
  <c r="O767" i="19" s="1"/>
  <c r="O106" i="102"/>
  <c r="O135" i="19" s="1"/>
  <c r="O770" i="19" s="1"/>
  <c r="O105" i="102"/>
  <c r="O134" i="19" s="1"/>
  <c r="O769" i="19" s="1"/>
  <c r="O102" i="102"/>
  <c r="O131" i="19" s="1"/>
  <c r="O766" i="19" s="1"/>
  <c r="O104" i="102"/>
  <c r="O133" i="19" s="1"/>
  <c r="O768" i="19" s="1"/>
  <c r="AF106" i="136"/>
  <c r="AI410" i="19" s="1"/>
  <c r="AI1045" i="19" s="1"/>
  <c r="AF102" i="136"/>
  <c r="AI406" i="19" s="1"/>
  <c r="AI1041" i="19" s="1"/>
  <c r="AF103" i="136"/>
  <c r="AI407" i="19" s="1"/>
  <c r="AI1042" i="19" s="1"/>
  <c r="AF105" i="136"/>
  <c r="AI409" i="19" s="1"/>
  <c r="AI1044" i="19" s="1"/>
  <c r="AF104" i="136"/>
  <c r="AI408" i="19" s="1"/>
  <c r="AI1043" i="19" s="1"/>
  <c r="AA105" i="155"/>
  <c r="AF555" i="19" s="1"/>
  <c r="AF1190" i="19" s="1"/>
  <c r="AA102" i="155"/>
  <c r="AF552" i="19" s="1"/>
  <c r="AF1187" i="19" s="1"/>
  <c r="AA103" i="155"/>
  <c r="AF553" i="19" s="1"/>
  <c r="AF1188" i="19" s="1"/>
  <c r="AA106" i="155"/>
  <c r="AF556" i="19" s="1"/>
  <c r="AF1191" i="19" s="1"/>
  <c r="AA104" i="155"/>
  <c r="AF554" i="19" s="1"/>
  <c r="AF1189" i="19" s="1"/>
  <c r="V105" i="130"/>
  <c r="Y361" i="19" s="1"/>
  <c r="Y996" i="19" s="1"/>
  <c r="V104" i="130"/>
  <c r="Y360" i="19" s="1"/>
  <c r="Y995" i="19" s="1"/>
  <c r="V102" i="130"/>
  <c r="Y358" i="19" s="1"/>
  <c r="Y993" i="19" s="1"/>
  <c r="V106" i="130"/>
  <c r="Y362" i="19" s="1"/>
  <c r="Y997" i="19" s="1"/>
  <c r="V103" i="130"/>
  <c r="Y359" i="19" s="1"/>
  <c r="Y994" i="19" s="1"/>
  <c r="Q105" i="120"/>
  <c r="Q106" i="120"/>
  <c r="Q104" i="120"/>
  <c r="Q103" i="120"/>
  <c r="Q102" i="120"/>
  <c r="S101" i="96"/>
  <c r="S82" i="19" s="1"/>
  <c r="S717" i="19" s="1"/>
  <c r="S103" i="96"/>
  <c r="S84" i="19" s="1"/>
  <c r="S719" i="19" s="1"/>
  <c r="S104" i="96"/>
  <c r="S85" i="19" s="1"/>
  <c r="S720" i="19" s="1"/>
  <c r="S105" i="96"/>
  <c r="S86" i="19" s="1"/>
  <c r="S721" i="19" s="1"/>
  <c r="S106" i="96"/>
  <c r="S87" i="19" s="1"/>
  <c r="S722" i="19" s="1"/>
  <c r="S102" i="96"/>
  <c r="S83" i="19" s="1"/>
  <c r="S718" i="19" s="1"/>
  <c r="AB106" i="94"/>
  <c r="AB71" i="19" s="1"/>
  <c r="AB706" i="19" s="1"/>
  <c r="AB105" i="94"/>
  <c r="AB70" i="19" s="1"/>
  <c r="AB705" i="19" s="1"/>
  <c r="AB102" i="94"/>
  <c r="AB67" i="19" s="1"/>
  <c r="AB702" i="19" s="1"/>
  <c r="AB103" i="94"/>
  <c r="AB68" i="19" s="1"/>
  <c r="AB703" i="19" s="1"/>
  <c r="AB104" i="94"/>
  <c r="AB69" i="19" s="1"/>
  <c r="AB704" i="19" s="1"/>
  <c r="O103" i="111"/>
  <c r="P181" i="19" s="1"/>
  <c r="P816" i="19" s="1"/>
  <c r="O104" i="111"/>
  <c r="P182" i="19" s="1"/>
  <c r="P817" i="19" s="1"/>
  <c r="O105" i="111"/>
  <c r="P183" i="19" s="1"/>
  <c r="P818" i="19" s="1"/>
  <c r="O106" i="111"/>
  <c r="P184" i="19" s="1"/>
  <c r="P819" i="19" s="1"/>
  <c r="O102" i="111"/>
  <c r="P180" i="19" s="1"/>
  <c r="P815" i="19" s="1"/>
  <c r="H103" i="92"/>
  <c r="H52" i="19" s="1"/>
  <c r="H687" i="19" s="1"/>
  <c r="H102" i="92"/>
  <c r="H51" i="19" s="1"/>
  <c r="H686" i="19" s="1"/>
  <c r="H104" i="92"/>
  <c r="H53" i="19" s="1"/>
  <c r="H688" i="19" s="1"/>
  <c r="H106" i="92"/>
  <c r="H55" i="19" s="1"/>
  <c r="H690" i="19" s="1"/>
  <c r="H105" i="92"/>
  <c r="H54" i="19" s="1"/>
  <c r="H689" i="19" s="1"/>
  <c r="T102" i="122"/>
  <c r="T104" i="122"/>
  <c r="T103" i="122"/>
  <c r="T105" i="122"/>
  <c r="T106" i="122"/>
  <c r="AD105" i="151"/>
  <c r="AH522" i="19" s="1"/>
  <c r="AH1157" i="19" s="1"/>
  <c r="AD104" i="151"/>
  <c r="AH521" i="19" s="1"/>
  <c r="AH1156" i="19" s="1"/>
  <c r="AD102" i="151"/>
  <c r="AH519" i="19" s="1"/>
  <c r="AH1154" i="19" s="1"/>
  <c r="AD106" i="151"/>
  <c r="AH523" i="19" s="1"/>
  <c r="AH1158" i="19" s="1"/>
  <c r="AD103" i="151"/>
  <c r="AH520" i="19" s="1"/>
  <c r="AH1155" i="19" s="1"/>
  <c r="H106" i="110"/>
  <c r="I152" i="19" s="1"/>
  <c r="I787" i="19" s="1"/>
  <c r="H102" i="110"/>
  <c r="I148" i="19" s="1"/>
  <c r="I783" i="19" s="1"/>
  <c r="H105" i="110"/>
  <c r="I151" i="19" s="1"/>
  <c r="I786" i="19" s="1"/>
  <c r="H103" i="110"/>
  <c r="I149" i="19" s="1"/>
  <c r="I784" i="19" s="1"/>
  <c r="H104" i="110"/>
  <c r="I150" i="19" s="1"/>
  <c r="I785" i="19" s="1"/>
  <c r="E84" i="140"/>
  <c r="F84" i="140" s="1"/>
  <c r="G84" i="140" s="1"/>
  <c r="H84" i="140" s="1"/>
  <c r="I84" i="140" s="1"/>
  <c r="J84" i="140" s="1"/>
  <c r="K84" i="140" s="1"/>
  <c r="L84" i="140" s="1"/>
  <c r="M84" i="140" s="1"/>
  <c r="N84" i="140" s="1"/>
  <c r="O84" i="140" s="1"/>
  <c r="P84" i="140" s="1"/>
  <c r="Q84" i="140" s="1"/>
  <c r="R84" i="140" s="1"/>
  <c r="S84" i="140" s="1"/>
  <c r="T84" i="140" s="1"/>
  <c r="U84" i="140" s="1"/>
  <c r="V84" i="140" s="1"/>
  <c r="W84" i="140" s="1"/>
  <c r="X84" i="140" s="1"/>
  <c r="Y84" i="140" s="1"/>
  <c r="Z84" i="140" s="1"/>
  <c r="AA84" i="140" s="1"/>
  <c r="AB84" i="140" s="1"/>
  <c r="AC84" i="140" s="1"/>
  <c r="AD84" i="140" s="1"/>
  <c r="AE84" i="140" s="1"/>
  <c r="AF84" i="140" s="1"/>
  <c r="AG84" i="140" s="1"/>
  <c r="AH84" i="140" s="1"/>
  <c r="E101" i="140"/>
  <c r="X103" i="109"/>
  <c r="Y229" i="19" s="1"/>
  <c r="Y864" i="19" s="1"/>
  <c r="X106" i="109"/>
  <c r="Y232" i="19" s="1"/>
  <c r="Y867" i="19" s="1"/>
  <c r="X104" i="109"/>
  <c r="Y230" i="19" s="1"/>
  <c r="Y865" i="19" s="1"/>
  <c r="X105" i="109"/>
  <c r="Y231" i="19" s="1"/>
  <c r="Y866" i="19" s="1"/>
  <c r="X102" i="109"/>
  <c r="Y228" i="19" s="1"/>
  <c r="Y863" i="19" s="1"/>
  <c r="Q101" i="132"/>
  <c r="T373" i="19" s="1"/>
  <c r="T1008" i="19" s="1"/>
  <c r="Q106" i="132"/>
  <c r="T378" i="19" s="1"/>
  <c r="T1013" i="19" s="1"/>
  <c r="Q104" i="132"/>
  <c r="T376" i="19" s="1"/>
  <c r="T1011" i="19" s="1"/>
  <c r="Q105" i="132"/>
  <c r="T377" i="19" s="1"/>
  <c r="T1012" i="19" s="1"/>
  <c r="Q102" i="132"/>
  <c r="T374" i="19" s="1"/>
  <c r="T1009" i="19" s="1"/>
  <c r="Q103" i="132"/>
  <c r="T375" i="19" s="1"/>
  <c r="T1010" i="19" s="1"/>
  <c r="AH102" i="92"/>
  <c r="AH51" i="19" s="1"/>
  <c r="AH686" i="19" s="1"/>
  <c r="AH105" i="92"/>
  <c r="AH54" i="19" s="1"/>
  <c r="AH689" i="19" s="1"/>
  <c r="AH104" i="92"/>
  <c r="AH53" i="19" s="1"/>
  <c r="AH688" i="19" s="1"/>
  <c r="AH103" i="92"/>
  <c r="AH52" i="19" s="1"/>
  <c r="AH687" i="19" s="1"/>
  <c r="AH106" i="92"/>
  <c r="AH55" i="19" s="1"/>
  <c r="AH690" i="19" s="1"/>
  <c r="Y106" i="126"/>
  <c r="AA329" i="19" s="1"/>
  <c r="AA964" i="19" s="1"/>
  <c r="Y102" i="126"/>
  <c r="AA325" i="19" s="1"/>
  <c r="AA960" i="19" s="1"/>
  <c r="Y104" i="126"/>
  <c r="AA327" i="19" s="1"/>
  <c r="AA962" i="19" s="1"/>
  <c r="Y105" i="126"/>
  <c r="AA328" i="19" s="1"/>
  <c r="AA963" i="19" s="1"/>
  <c r="Y103" i="126"/>
  <c r="AA326" i="19" s="1"/>
  <c r="AA961" i="19" s="1"/>
  <c r="O102" i="113"/>
  <c r="P196" i="19" s="1"/>
  <c r="P831" i="19" s="1"/>
  <c r="O105" i="113"/>
  <c r="P199" i="19" s="1"/>
  <c r="P834" i="19" s="1"/>
  <c r="O106" i="113"/>
  <c r="P200" i="19" s="1"/>
  <c r="P835" i="19" s="1"/>
  <c r="O103" i="113"/>
  <c r="P197" i="19" s="1"/>
  <c r="P832" i="19" s="1"/>
  <c r="O104" i="113"/>
  <c r="P198" i="19" s="1"/>
  <c r="P833" i="19" s="1"/>
  <c r="AB104" i="147"/>
  <c r="AF489" i="19" s="1"/>
  <c r="AF1124" i="19" s="1"/>
  <c r="AB106" i="147"/>
  <c r="AF491" i="19" s="1"/>
  <c r="AF1126" i="19" s="1"/>
  <c r="AB105" i="147"/>
  <c r="AF490" i="19" s="1"/>
  <c r="AF1125" i="19" s="1"/>
  <c r="AB103" i="147"/>
  <c r="AF488" i="19" s="1"/>
  <c r="AF1123" i="19" s="1"/>
  <c r="AB102" i="147"/>
  <c r="AF487" i="19" s="1"/>
  <c r="AF1122" i="19" s="1"/>
  <c r="AC105" i="94"/>
  <c r="AC70" i="19" s="1"/>
  <c r="AC705" i="19" s="1"/>
  <c r="AC103" i="94"/>
  <c r="AC68" i="19" s="1"/>
  <c r="AC703" i="19" s="1"/>
  <c r="AC102" i="94"/>
  <c r="AC67" i="19" s="1"/>
  <c r="AC702" i="19" s="1"/>
  <c r="AC104" i="94"/>
  <c r="AC69" i="19" s="1"/>
  <c r="AC704" i="19" s="1"/>
  <c r="AC106" i="94"/>
  <c r="AC71" i="19" s="1"/>
  <c r="AC706" i="19" s="1"/>
  <c r="AD68" i="123"/>
  <c r="AD70" i="123" s="1"/>
  <c r="AD72" i="123" s="1"/>
  <c r="AD83" i="123" s="1"/>
  <c r="G104" i="111"/>
  <c r="H182" i="19" s="1"/>
  <c r="H817" i="19" s="1"/>
  <c r="G106" i="111"/>
  <c r="H184" i="19" s="1"/>
  <c r="H819" i="19" s="1"/>
  <c r="G102" i="111"/>
  <c r="H180" i="19" s="1"/>
  <c r="H815" i="19" s="1"/>
  <c r="G105" i="111"/>
  <c r="H183" i="19" s="1"/>
  <c r="H818" i="19" s="1"/>
  <c r="G103" i="111"/>
  <c r="H181" i="19" s="1"/>
  <c r="H816" i="19" s="1"/>
  <c r="AA101" i="145"/>
  <c r="AE470" i="19" s="1"/>
  <c r="AE1105" i="19" s="1"/>
  <c r="AA106" i="145"/>
  <c r="AE475" i="19" s="1"/>
  <c r="AE1110" i="19" s="1"/>
  <c r="AA104" i="145"/>
  <c r="AE473" i="19" s="1"/>
  <c r="AE1108" i="19" s="1"/>
  <c r="AA105" i="145"/>
  <c r="AE474" i="19" s="1"/>
  <c r="AE1109" i="19" s="1"/>
  <c r="AA102" i="145"/>
  <c r="AE471" i="19" s="1"/>
  <c r="AE1106" i="19" s="1"/>
  <c r="AA103" i="145"/>
  <c r="AE472" i="19" s="1"/>
  <c r="AE1107" i="19" s="1"/>
  <c r="AA102" i="149"/>
  <c r="AE503" i="19" s="1"/>
  <c r="AE1138" i="19" s="1"/>
  <c r="AA106" i="149"/>
  <c r="AE507" i="19" s="1"/>
  <c r="AE1142" i="19" s="1"/>
  <c r="AA105" i="149"/>
  <c r="AE506" i="19" s="1"/>
  <c r="AE1141" i="19" s="1"/>
  <c r="AA104" i="149"/>
  <c r="AE505" i="19" s="1"/>
  <c r="AE1140" i="19" s="1"/>
  <c r="AA103" i="149"/>
  <c r="AE504" i="19" s="1"/>
  <c r="AE1139" i="19" s="1"/>
  <c r="AA105" i="118"/>
  <c r="AA102" i="118"/>
  <c r="AA106" i="118"/>
  <c r="AA104" i="118"/>
  <c r="AA103" i="118"/>
  <c r="R106" i="94"/>
  <c r="R71" i="19" s="1"/>
  <c r="R706" i="19" s="1"/>
  <c r="R105" i="94"/>
  <c r="R70" i="19" s="1"/>
  <c r="R705" i="19" s="1"/>
  <c r="R102" i="94"/>
  <c r="R67" i="19" s="1"/>
  <c r="R702" i="19" s="1"/>
  <c r="R103" i="94"/>
  <c r="R68" i="19" s="1"/>
  <c r="R703" i="19" s="1"/>
  <c r="R104" i="94"/>
  <c r="R69" i="19" s="1"/>
  <c r="R704" i="19" s="1"/>
  <c r="E101" i="123"/>
  <c r="E84" i="123"/>
  <c r="F84" i="123" s="1"/>
  <c r="G84" i="123" s="1"/>
  <c r="H84" i="123" s="1"/>
  <c r="I84" i="123" s="1"/>
  <c r="J84" i="123" s="1"/>
  <c r="K84" i="123" s="1"/>
  <c r="L84" i="123" s="1"/>
  <c r="M84" i="123" s="1"/>
  <c r="N84" i="123" s="1"/>
  <c r="O84" i="123" s="1"/>
  <c r="P84" i="123" s="1"/>
  <c r="Q84" i="123" s="1"/>
  <c r="R84" i="123" s="1"/>
  <c r="S84" i="123" s="1"/>
  <c r="T84" i="123" s="1"/>
  <c r="U84" i="123" s="1"/>
  <c r="V84" i="123" s="1"/>
  <c r="W84" i="123" s="1"/>
  <c r="X84" i="123" s="1"/>
  <c r="Y84" i="123" s="1"/>
  <c r="Z84" i="123" s="1"/>
  <c r="AA84" i="123" s="1"/>
  <c r="AB84" i="123" s="1"/>
  <c r="AC84" i="123" s="1"/>
  <c r="V106" i="116"/>
  <c r="V105" i="116"/>
  <c r="V103" i="116"/>
  <c r="V102" i="116"/>
  <c r="V104" i="116"/>
  <c r="U104" i="120"/>
  <c r="U103" i="120"/>
  <c r="U102" i="120"/>
  <c r="U106" i="120"/>
  <c r="U105" i="120"/>
  <c r="U104" i="100"/>
  <c r="U117" i="19" s="1"/>
  <c r="U752" i="19" s="1"/>
  <c r="U102" i="100"/>
  <c r="U115" i="19" s="1"/>
  <c r="U750" i="19" s="1"/>
  <c r="U105" i="100"/>
  <c r="U118" i="19" s="1"/>
  <c r="U753" i="19" s="1"/>
  <c r="U103" i="100"/>
  <c r="U116" i="19" s="1"/>
  <c r="U751" i="19" s="1"/>
  <c r="U106" i="100"/>
  <c r="U119" i="19" s="1"/>
  <c r="U754" i="19" s="1"/>
  <c r="AD103" i="116"/>
  <c r="AD102" i="116"/>
  <c r="AD104" i="116"/>
  <c r="AD106" i="116"/>
  <c r="AD105" i="116"/>
  <c r="AA102" i="128"/>
  <c r="AD342" i="19" s="1"/>
  <c r="AD977" i="19" s="1"/>
  <c r="AA106" i="128"/>
  <c r="AD346" i="19" s="1"/>
  <c r="AD981" i="19" s="1"/>
  <c r="AA103" i="128"/>
  <c r="AD343" i="19" s="1"/>
  <c r="AD978" i="19" s="1"/>
  <c r="AA105" i="128"/>
  <c r="AD345" i="19" s="1"/>
  <c r="AD980" i="19" s="1"/>
  <c r="AA104" i="128"/>
  <c r="AD344" i="19" s="1"/>
  <c r="AD979" i="19" s="1"/>
  <c r="X104" i="124"/>
  <c r="Z311" i="19" s="1"/>
  <c r="Z946" i="19" s="1"/>
  <c r="X105" i="124"/>
  <c r="Z312" i="19" s="1"/>
  <c r="Z947" i="19" s="1"/>
  <c r="X106" i="124"/>
  <c r="Z313" i="19" s="1"/>
  <c r="Z948" i="19" s="1"/>
  <c r="X102" i="124"/>
  <c r="Z309" i="19" s="1"/>
  <c r="Z944" i="19" s="1"/>
  <c r="X103" i="124"/>
  <c r="Z310" i="19" s="1"/>
  <c r="Z945" i="19" s="1"/>
  <c r="AA101" i="163"/>
  <c r="AF615" i="19" s="1"/>
  <c r="AF1250" i="19" s="1"/>
  <c r="AA104" i="163"/>
  <c r="AF618" i="19" s="1"/>
  <c r="AF1253" i="19" s="1"/>
  <c r="AA103" i="163"/>
  <c r="AF617" i="19" s="1"/>
  <c r="AF1252" i="19" s="1"/>
  <c r="AA106" i="163"/>
  <c r="AF620" i="19" s="1"/>
  <c r="AF1255" i="19" s="1"/>
  <c r="AA102" i="163"/>
  <c r="AF616" i="19" s="1"/>
  <c r="AF1251" i="19" s="1"/>
  <c r="AA105" i="163"/>
  <c r="AF619" i="19" s="1"/>
  <c r="AF1254" i="19" s="1"/>
  <c r="AD104" i="102"/>
  <c r="AD133" i="19" s="1"/>
  <c r="AD768" i="19" s="1"/>
  <c r="AD102" i="102"/>
  <c r="AD131" i="19" s="1"/>
  <c r="AD766" i="19" s="1"/>
  <c r="AD105" i="102"/>
  <c r="AD134" i="19" s="1"/>
  <c r="AD769" i="19" s="1"/>
  <c r="AD106" i="102"/>
  <c r="AD135" i="19" s="1"/>
  <c r="AD770" i="19" s="1"/>
  <c r="AD103" i="102"/>
  <c r="AD132" i="19" s="1"/>
  <c r="AD767" i="19" s="1"/>
  <c r="V106" i="102"/>
  <c r="V135" i="19" s="1"/>
  <c r="V770" i="19" s="1"/>
  <c r="V105" i="102"/>
  <c r="V134" i="19" s="1"/>
  <c r="V769" i="19" s="1"/>
  <c r="V104" i="102"/>
  <c r="V133" i="19" s="1"/>
  <c r="V768" i="19" s="1"/>
  <c r="V102" i="102"/>
  <c r="V131" i="19" s="1"/>
  <c r="V766" i="19" s="1"/>
  <c r="V103" i="102"/>
  <c r="V132" i="19" s="1"/>
  <c r="V767" i="19" s="1"/>
  <c r="Z101" i="147"/>
  <c r="AD486" i="19" s="1"/>
  <c r="AD1121" i="19" s="1"/>
  <c r="Z106" i="147"/>
  <c r="AD491" i="19" s="1"/>
  <c r="AD1126" i="19" s="1"/>
  <c r="Z103" i="147"/>
  <c r="AD488" i="19" s="1"/>
  <c r="AD1123" i="19" s="1"/>
  <c r="Z105" i="147"/>
  <c r="AD490" i="19" s="1"/>
  <c r="AD1125" i="19" s="1"/>
  <c r="Z104" i="147"/>
  <c r="AD489" i="19" s="1"/>
  <c r="AD1124" i="19" s="1"/>
  <c r="Z102" i="147"/>
  <c r="AD487" i="19" s="1"/>
  <c r="AD1122" i="19" s="1"/>
  <c r="AC104" i="145"/>
  <c r="AG473" i="19" s="1"/>
  <c r="AG1108" i="19" s="1"/>
  <c r="AC106" i="145"/>
  <c r="AG475" i="19" s="1"/>
  <c r="AG1110" i="19" s="1"/>
  <c r="AC102" i="145"/>
  <c r="AG471" i="19" s="1"/>
  <c r="AG1106" i="19" s="1"/>
  <c r="AC105" i="145"/>
  <c r="AG474" i="19" s="1"/>
  <c r="AG1109" i="19" s="1"/>
  <c r="AC103" i="145"/>
  <c r="AG472" i="19" s="1"/>
  <c r="AG1107" i="19" s="1"/>
  <c r="Q103" i="134"/>
  <c r="T391" i="19" s="1"/>
  <c r="T1026" i="19" s="1"/>
  <c r="Q106" i="134"/>
  <c r="T394" i="19" s="1"/>
  <c r="T1029" i="19" s="1"/>
  <c r="Q104" i="134"/>
  <c r="T392" i="19" s="1"/>
  <c r="T1027" i="19" s="1"/>
  <c r="Q105" i="134"/>
  <c r="T393" i="19" s="1"/>
  <c r="T1028" i="19" s="1"/>
  <c r="Q102" i="134"/>
  <c r="T390" i="19" s="1"/>
  <c r="T1025" i="19" s="1"/>
  <c r="AG106" i="157"/>
  <c r="AL572" i="19" s="1"/>
  <c r="AL1207" i="19" s="1"/>
  <c r="AG104" i="157"/>
  <c r="AL570" i="19" s="1"/>
  <c r="AL1205" i="19" s="1"/>
  <c r="AG105" i="157"/>
  <c r="AL571" i="19" s="1"/>
  <c r="AL1206" i="19" s="1"/>
  <c r="AG102" i="157"/>
  <c r="AL568" i="19" s="1"/>
  <c r="AL1203" i="19" s="1"/>
  <c r="AG103" i="157"/>
  <c r="AL569" i="19" s="1"/>
  <c r="AL1204" i="19" s="1"/>
  <c r="O106" i="110"/>
  <c r="P152" i="19" s="1"/>
  <c r="P787" i="19" s="1"/>
  <c r="O102" i="110"/>
  <c r="P148" i="19" s="1"/>
  <c r="P783" i="19" s="1"/>
  <c r="O103" i="110"/>
  <c r="P149" i="19" s="1"/>
  <c r="P784" i="19" s="1"/>
  <c r="O104" i="110"/>
  <c r="P150" i="19" s="1"/>
  <c r="P785" i="19" s="1"/>
  <c r="O105" i="110"/>
  <c r="P151" i="19" s="1"/>
  <c r="P786" i="19" s="1"/>
  <c r="U106" i="112"/>
  <c r="V168" i="19" s="1"/>
  <c r="V803" i="19" s="1"/>
  <c r="U103" i="112"/>
  <c r="V165" i="19" s="1"/>
  <c r="V800" i="19" s="1"/>
  <c r="U105" i="112"/>
  <c r="V167" i="19" s="1"/>
  <c r="V802" i="19" s="1"/>
  <c r="U104" i="112"/>
  <c r="V166" i="19" s="1"/>
  <c r="V801" i="19" s="1"/>
  <c r="U102" i="112"/>
  <c r="V164" i="19" s="1"/>
  <c r="V799" i="19" s="1"/>
  <c r="E105" i="112"/>
  <c r="F167" i="19" s="1"/>
  <c r="F802" i="19" s="1"/>
  <c r="E84" i="112"/>
  <c r="F84" i="112" s="1"/>
  <c r="G84" i="112" s="1"/>
  <c r="H84" i="112" s="1"/>
  <c r="I84" i="112" s="1"/>
  <c r="J84" i="112" s="1"/>
  <c r="K84" i="112" s="1"/>
  <c r="L84" i="112" s="1"/>
  <c r="M84" i="112" s="1"/>
  <c r="N84" i="112" s="1"/>
  <c r="O84" i="112" s="1"/>
  <c r="P84" i="112" s="1"/>
  <c r="Q84" i="112" s="1"/>
  <c r="R84" i="112" s="1"/>
  <c r="S84" i="112" s="1"/>
  <c r="T84" i="112" s="1"/>
  <c r="U84" i="112" s="1"/>
  <c r="V84" i="112" s="1"/>
  <c r="W84" i="112" s="1"/>
  <c r="X84" i="112" s="1"/>
  <c r="Y84" i="112" s="1"/>
  <c r="Z84" i="112" s="1"/>
  <c r="AA84" i="112" s="1"/>
  <c r="AB84" i="112" s="1"/>
  <c r="AC84" i="112" s="1"/>
  <c r="AD84" i="112" s="1"/>
  <c r="AE84" i="112" s="1"/>
  <c r="AF84" i="112" s="1"/>
  <c r="AG84" i="112" s="1"/>
  <c r="AH84" i="112" s="1"/>
  <c r="E104" i="112"/>
  <c r="F166" i="19" s="1"/>
  <c r="F801" i="19" s="1"/>
  <c r="E106" i="112"/>
  <c r="F168" i="19" s="1"/>
  <c r="F803" i="19" s="1"/>
  <c r="E102" i="112"/>
  <c r="F164" i="19" s="1"/>
  <c r="F799" i="19" s="1"/>
  <c r="E103" i="112"/>
  <c r="F165" i="19" s="1"/>
  <c r="F800" i="19" s="1"/>
  <c r="J36" i="112"/>
  <c r="J34" i="112"/>
  <c r="S103" i="145"/>
  <c r="W472" i="19" s="1"/>
  <c r="W1107" i="19" s="1"/>
  <c r="S106" i="145"/>
  <c r="W475" i="19" s="1"/>
  <c r="W1110" i="19" s="1"/>
  <c r="S102" i="145"/>
  <c r="W471" i="19" s="1"/>
  <c r="W1106" i="19" s="1"/>
  <c r="S104" i="145"/>
  <c r="W473" i="19" s="1"/>
  <c r="W1108" i="19" s="1"/>
  <c r="S105" i="145"/>
  <c r="W474" i="19" s="1"/>
  <c r="W1109" i="19" s="1"/>
  <c r="R106" i="136"/>
  <c r="U410" i="19" s="1"/>
  <c r="U1045" i="19" s="1"/>
  <c r="R105" i="136"/>
  <c r="U409" i="19" s="1"/>
  <c r="U1044" i="19" s="1"/>
  <c r="R102" i="136"/>
  <c r="U406" i="19" s="1"/>
  <c r="U1041" i="19" s="1"/>
  <c r="R103" i="136"/>
  <c r="U407" i="19" s="1"/>
  <c r="U1042" i="19" s="1"/>
  <c r="R104" i="136"/>
  <c r="U408" i="19" s="1"/>
  <c r="U1043" i="19" s="1"/>
  <c r="U103" i="139"/>
  <c r="X423" i="19" s="1"/>
  <c r="X1058" i="19" s="1"/>
  <c r="U102" i="139"/>
  <c r="X422" i="19" s="1"/>
  <c r="X1057" i="19" s="1"/>
  <c r="U104" i="139"/>
  <c r="X424" i="19" s="1"/>
  <c r="X1059" i="19" s="1"/>
  <c r="U106" i="139"/>
  <c r="X426" i="19" s="1"/>
  <c r="X1061" i="19" s="1"/>
  <c r="U105" i="139"/>
  <c r="X425" i="19" s="1"/>
  <c r="X1060" i="19" s="1"/>
  <c r="Y101" i="134"/>
  <c r="AB389" i="19" s="1"/>
  <c r="AB1024" i="19" s="1"/>
  <c r="Y103" i="134"/>
  <c r="AB391" i="19" s="1"/>
  <c r="AB1026" i="19" s="1"/>
  <c r="Y105" i="134"/>
  <c r="AB393" i="19" s="1"/>
  <c r="AB1028" i="19" s="1"/>
  <c r="Y106" i="134"/>
  <c r="AB394" i="19" s="1"/>
  <c r="AB1029" i="19" s="1"/>
  <c r="Y104" i="134"/>
  <c r="AB392" i="19" s="1"/>
  <c r="AB1027" i="19" s="1"/>
  <c r="Y102" i="134"/>
  <c r="AB390" i="19" s="1"/>
  <c r="AB1025" i="19" s="1"/>
  <c r="AF106" i="98"/>
  <c r="AF103" i="19" s="1"/>
  <c r="AF738" i="19" s="1"/>
  <c r="AF105" i="98"/>
  <c r="AF102" i="19" s="1"/>
  <c r="AF737" i="19" s="1"/>
  <c r="AF103" i="98"/>
  <c r="AF100" i="19" s="1"/>
  <c r="AF735" i="19" s="1"/>
  <c r="AF104" i="98"/>
  <c r="AF101" i="19" s="1"/>
  <c r="AF736" i="19" s="1"/>
  <c r="AF102" i="98"/>
  <c r="AF99" i="19" s="1"/>
  <c r="AF734" i="19" s="1"/>
  <c r="F101" i="127"/>
  <c r="I333" i="19" s="1"/>
  <c r="I968" i="19" s="1"/>
  <c r="AG103" i="111"/>
  <c r="AH181" i="19" s="1"/>
  <c r="AH816" i="19" s="1"/>
  <c r="AG104" i="111"/>
  <c r="AH182" i="19" s="1"/>
  <c r="AH817" i="19" s="1"/>
  <c r="AG106" i="111"/>
  <c r="AH184" i="19" s="1"/>
  <c r="AH819" i="19" s="1"/>
  <c r="AG105" i="111"/>
  <c r="AH183" i="19" s="1"/>
  <c r="AH818" i="19" s="1"/>
  <c r="AG102" i="111"/>
  <c r="AH180" i="19" s="1"/>
  <c r="AH815" i="19" s="1"/>
  <c r="AF104" i="159"/>
  <c r="AK586" i="19" s="1"/>
  <c r="AK1221" i="19" s="1"/>
  <c r="AF106" i="159"/>
  <c r="AK588" i="19" s="1"/>
  <c r="AK1223" i="19" s="1"/>
  <c r="AF105" i="159"/>
  <c r="AK587" i="19" s="1"/>
  <c r="AK1222" i="19" s="1"/>
  <c r="AF103" i="159"/>
  <c r="AK585" i="19" s="1"/>
  <c r="AK1220" i="19" s="1"/>
  <c r="AF102" i="159"/>
  <c r="AK584" i="19" s="1"/>
  <c r="AK1219" i="19" s="1"/>
  <c r="Q103" i="100"/>
  <c r="Q116" i="19" s="1"/>
  <c r="Q751" i="19" s="1"/>
  <c r="Q102" i="100"/>
  <c r="Q115" i="19" s="1"/>
  <c r="Q750" i="19" s="1"/>
  <c r="Q104" i="100"/>
  <c r="Q117" i="19" s="1"/>
  <c r="Q752" i="19" s="1"/>
  <c r="Q105" i="100"/>
  <c r="Q118" i="19" s="1"/>
  <c r="Q753" i="19" s="1"/>
  <c r="Q106" i="100"/>
  <c r="Q119" i="19" s="1"/>
  <c r="Q754" i="19" s="1"/>
  <c r="AH106" i="109"/>
  <c r="AI232" i="19" s="1"/>
  <c r="AI867" i="19" s="1"/>
  <c r="AH102" i="109"/>
  <c r="AI228" i="19" s="1"/>
  <c r="AI863" i="19" s="1"/>
  <c r="AH105" i="109"/>
  <c r="AI231" i="19" s="1"/>
  <c r="AI866" i="19" s="1"/>
  <c r="AH104" i="109"/>
  <c r="AI230" i="19" s="1"/>
  <c r="AI865" i="19" s="1"/>
  <c r="AH103" i="109"/>
  <c r="AI229" i="19" s="1"/>
  <c r="AI864" i="19" s="1"/>
  <c r="AG103" i="128"/>
  <c r="AJ343" i="19" s="1"/>
  <c r="AJ978" i="19" s="1"/>
  <c r="AG104" i="128"/>
  <c r="AJ344" i="19" s="1"/>
  <c r="AJ979" i="19" s="1"/>
  <c r="AG102" i="128"/>
  <c r="AJ342" i="19" s="1"/>
  <c r="AJ977" i="19" s="1"/>
  <c r="AG105" i="128"/>
  <c r="AJ345" i="19" s="1"/>
  <c r="AJ980" i="19" s="1"/>
  <c r="AG106" i="128"/>
  <c r="AJ346" i="19" s="1"/>
  <c r="AJ981" i="19" s="1"/>
  <c r="AG103" i="155"/>
  <c r="AL553" i="19" s="1"/>
  <c r="AL1188" i="19" s="1"/>
  <c r="AG102" i="155"/>
  <c r="AL552" i="19" s="1"/>
  <c r="AL1187" i="19" s="1"/>
  <c r="AG104" i="155"/>
  <c r="AL554" i="19" s="1"/>
  <c r="AL1189" i="19" s="1"/>
  <c r="AG106" i="155"/>
  <c r="AL556" i="19" s="1"/>
  <c r="AL1191" i="19" s="1"/>
  <c r="AG105" i="155"/>
  <c r="AL555" i="19" s="1"/>
  <c r="AL1190" i="19" s="1"/>
  <c r="AG106" i="122"/>
  <c r="AG105" i="122"/>
  <c r="AG104" i="122"/>
  <c r="AG103" i="122"/>
  <c r="AG102" i="122"/>
  <c r="F102" i="120"/>
  <c r="F105" i="120"/>
  <c r="F106" i="120"/>
  <c r="F104" i="120"/>
  <c r="F103" i="120"/>
  <c r="F104" i="107"/>
  <c r="G214" i="19" s="1"/>
  <c r="G849" i="19" s="1"/>
  <c r="F106" i="107"/>
  <c r="G216" i="19" s="1"/>
  <c r="G851" i="19" s="1"/>
  <c r="F102" i="107"/>
  <c r="G212" i="19" s="1"/>
  <c r="G847" i="19" s="1"/>
  <c r="F105" i="107"/>
  <c r="G215" i="19" s="1"/>
  <c r="G850" i="19" s="1"/>
  <c r="F103" i="107"/>
  <c r="G213" i="19" s="1"/>
  <c r="G848" i="19" s="1"/>
  <c r="AD103" i="139"/>
  <c r="AG423" i="19" s="1"/>
  <c r="AG1058" i="19" s="1"/>
  <c r="AD102" i="139"/>
  <c r="AG422" i="19" s="1"/>
  <c r="AG1057" i="19" s="1"/>
  <c r="AD106" i="139"/>
  <c r="AG426" i="19" s="1"/>
  <c r="AG1061" i="19" s="1"/>
  <c r="AD104" i="139"/>
  <c r="AG424" i="19" s="1"/>
  <c r="AG1059" i="19" s="1"/>
  <c r="AD105" i="139"/>
  <c r="AG425" i="19" s="1"/>
  <c r="AG1060" i="19" s="1"/>
  <c r="AD102" i="98"/>
  <c r="AD99" i="19" s="1"/>
  <c r="AD734" i="19" s="1"/>
  <c r="AD105" i="98"/>
  <c r="AD102" i="19" s="1"/>
  <c r="AD737" i="19" s="1"/>
  <c r="AD106" i="98"/>
  <c r="AD103" i="19" s="1"/>
  <c r="AD738" i="19" s="1"/>
  <c r="AD103" i="98"/>
  <c r="AD100" i="19" s="1"/>
  <c r="AD735" i="19" s="1"/>
  <c r="AD104" i="98"/>
  <c r="AD101" i="19" s="1"/>
  <c r="AD736" i="19" s="1"/>
  <c r="AF104" i="102"/>
  <c r="AF133" i="19" s="1"/>
  <c r="AF768" i="19" s="1"/>
  <c r="AF102" i="102"/>
  <c r="AF131" i="19" s="1"/>
  <c r="AF766" i="19" s="1"/>
  <c r="AF103" i="102"/>
  <c r="AF132" i="19" s="1"/>
  <c r="AF767" i="19" s="1"/>
  <c r="AF105" i="102"/>
  <c r="AF134" i="19" s="1"/>
  <c r="AF769" i="19" s="1"/>
  <c r="AF106" i="102"/>
  <c r="AF135" i="19" s="1"/>
  <c r="AF770" i="19" s="1"/>
  <c r="AG105" i="143"/>
  <c r="AK458" i="19" s="1"/>
  <c r="AK1093" i="19" s="1"/>
  <c r="AG104" i="143"/>
  <c r="AK457" i="19" s="1"/>
  <c r="AK1092" i="19" s="1"/>
  <c r="AG103" i="143"/>
  <c r="AK456" i="19" s="1"/>
  <c r="AK1091" i="19" s="1"/>
  <c r="AG106" i="143"/>
  <c r="AK459" i="19" s="1"/>
  <c r="AK1094" i="19" s="1"/>
  <c r="AG102" i="143"/>
  <c r="AK455" i="19" s="1"/>
  <c r="AK1090" i="19" s="1"/>
  <c r="AD102" i="145"/>
  <c r="AH471" i="19" s="1"/>
  <c r="AH1106" i="19" s="1"/>
  <c r="AD105" i="145"/>
  <c r="AH474" i="19" s="1"/>
  <c r="AH1109" i="19" s="1"/>
  <c r="AD103" i="145"/>
  <c r="AH472" i="19" s="1"/>
  <c r="AH1107" i="19" s="1"/>
  <c r="AD106" i="145"/>
  <c r="AH475" i="19" s="1"/>
  <c r="AH1110" i="19" s="1"/>
  <c r="AD104" i="145"/>
  <c r="AH473" i="19" s="1"/>
  <c r="AH1108" i="19" s="1"/>
  <c r="F101" i="106"/>
  <c r="G203" i="19" s="1"/>
  <c r="G838" i="19" s="1"/>
  <c r="K105" i="153"/>
  <c r="P539" i="19" s="1"/>
  <c r="P1174" i="19" s="1"/>
  <c r="K102" i="153"/>
  <c r="P536" i="19" s="1"/>
  <c r="P1171" i="19" s="1"/>
  <c r="K103" i="153"/>
  <c r="P537" i="19" s="1"/>
  <c r="P1172" i="19" s="1"/>
  <c r="K104" i="153"/>
  <c r="P538" i="19" s="1"/>
  <c r="P1173" i="19" s="1"/>
  <c r="K106" i="153"/>
  <c r="P540" i="19" s="1"/>
  <c r="P1175" i="19" s="1"/>
  <c r="M104" i="98"/>
  <c r="M101" i="19" s="1"/>
  <c r="M736" i="19" s="1"/>
  <c r="M103" i="98"/>
  <c r="M100" i="19" s="1"/>
  <c r="M735" i="19" s="1"/>
  <c r="M106" i="98"/>
  <c r="M103" i="19" s="1"/>
  <c r="M738" i="19" s="1"/>
  <c r="M102" i="98"/>
  <c r="M99" i="19" s="1"/>
  <c r="M734" i="19" s="1"/>
  <c r="M105" i="98"/>
  <c r="M102" i="19" s="1"/>
  <c r="M737" i="19" s="1"/>
  <c r="M102" i="107"/>
  <c r="N212" i="19" s="1"/>
  <c r="N847" i="19" s="1"/>
  <c r="M106" i="107"/>
  <c r="N216" i="19" s="1"/>
  <c r="N851" i="19" s="1"/>
  <c r="M105" i="107"/>
  <c r="N215" i="19" s="1"/>
  <c r="N850" i="19" s="1"/>
  <c r="M103" i="107"/>
  <c r="N213" i="19" s="1"/>
  <c r="N848" i="19" s="1"/>
  <c r="M104" i="107"/>
  <c r="N214" i="19" s="1"/>
  <c r="N849" i="19" s="1"/>
  <c r="J103" i="136"/>
  <c r="M407" i="19" s="1"/>
  <c r="M1042" i="19" s="1"/>
  <c r="J102" i="136"/>
  <c r="M406" i="19" s="1"/>
  <c r="M1041" i="19" s="1"/>
  <c r="J105" i="136"/>
  <c r="M409" i="19" s="1"/>
  <c r="M1044" i="19" s="1"/>
  <c r="J106" i="136"/>
  <c r="M410" i="19" s="1"/>
  <c r="M1045" i="19" s="1"/>
  <c r="J104" i="136"/>
  <c r="M408" i="19" s="1"/>
  <c r="M1043" i="19" s="1"/>
  <c r="J106" i="155"/>
  <c r="O556" i="19" s="1"/>
  <c r="O1191" i="19" s="1"/>
  <c r="J105" i="155"/>
  <c r="O555" i="19" s="1"/>
  <c r="O1190" i="19" s="1"/>
  <c r="J102" i="155"/>
  <c r="O552" i="19" s="1"/>
  <c r="O1187" i="19" s="1"/>
  <c r="J104" i="155"/>
  <c r="O554" i="19" s="1"/>
  <c r="O1189" i="19" s="1"/>
  <c r="J103" i="155"/>
  <c r="O553" i="19" s="1"/>
  <c r="O1188" i="19" s="1"/>
  <c r="I104" i="132"/>
  <c r="L376" i="19" s="1"/>
  <c r="L1011" i="19" s="1"/>
  <c r="I103" i="132"/>
  <c r="L375" i="19" s="1"/>
  <c r="L1010" i="19" s="1"/>
  <c r="I106" i="132"/>
  <c r="L378" i="19" s="1"/>
  <c r="L1013" i="19" s="1"/>
  <c r="I105" i="132"/>
  <c r="L377" i="19" s="1"/>
  <c r="L1012" i="19" s="1"/>
  <c r="I102" i="132"/>
  <c r="L374" i="19" s="1"/>
  <c r="L1009" i="19" s="1"/>
  <c r="I106" i="161"/>
  <c r="N604" i="19" s="1"/>
  <c r="N1239" i="19" s="1"/>
  <c r="I104" i="161"/>
  <c r="N602" i="19" s="1"/>
  <c r="N1237" i="19" s="1"/>
  <c r="I105" i="161"/>
  <c r="N603" i="19" s="1"/>
  <c r="N1238" i="19" s="1"/>
  <c r="I103" i="161"/>
  <c r="N601" i="19" s="1"/>
  <c r="N1236" i="19" s="1"/>
  <c r="I102" i="161"/>
  <c r="N600" i="19" s="1"/>
  <c r="N1235" i="19" s="1"/>
  <c r="H106" i="155"/>
  <c r="M556" i="19" s="1"/>
  <c r="M1191" i="19" s="1"/>
  <c r="H103" i="155"/>
  <c r="M553" i="19" s="1"/>
  <c r="M1188" i="19" s="1"/>
  <c r="H105" i="155"/>
  <c r="M555" i="19" s="1"/>
  <c r="M1190" i="19" s="1"/>
  <c r="H102" i="155"/>
  <c r="M552" i="19" s="1"/>
  <c r="M1187" i="19" s="1"/>
  <c r="H104" i="155"/>
  <c r="M554" i="19" s="1"/>
  <c r="M1189" i="19" s="1"/>
  <c r="J103" i="143"/>
  <c r="N456" i="19" s="1"/>
  <c r="N1091" i="19" s="1"/>
  <c r="J102" i="143"/>
  <c r="N455" i="19" s="1"/>
  <c r="N1090" i="19" s="1"/>
  <c r="J106" i="143"/>
  <c r="N459" i="19" s="1"/>
  <c r="N1094" i="19" s="1"/>
  <c r="J105" i="143"/>
  <c r="N458" i="19" s="1"/>
  <c r="N1093" i="19" s="1"/>
  <c r="J104" i="143"/>
  <c r="N457" i="19" s="1"/>
  <c r="N1092" i="19" s="1"/>
  <c r="L104" i="141"/>
  <c r="P441" i="19" s="1"/>
  <c r="P1076" i="19" s="1"/>
  <c r="L106" i="141"/>
  <c r="P443" i="19" s="1"/>
  <c r="P1078" i="19" s="1"/>
  <c r="L103" i="141"/>
  <c r="P440" i="19" s="1"/>
  <c r="P1075" i="19" s="1"/>
  <c r="L105" i="141"/>
  <c r="P442" i="19" s="1"/>
  <c r="P1077" i="19" s="1"/>
  <c r="L102" i="141"/>
  <c r="P439" i="19" s="1"/>
  <c r="P1074" i="19" s="1"/>
  <c r="L103" i="126"/>
  <c r="N326" i="19" s="1"/>
  <c r="N961" i="19" s="1"/>
  <c r="L106" i="126"/>
  <c r="N329" i="19" s="1"/>
  <c r="N964" i="19" s="1"/>
  <c r="L102" i="126"/>
  <c r="N325" i="19" s="1"/>
  <c r="N960" i="19" s="1"/>
  <c r="L105" i="126"/>
  <c r="N328" i="19" s="1"/>
  <c r="N963" i="19" s="1"/>
  <c r="L104" i="126"/>
  <c r="N327" i="19" s="1"/>
  <c r="N962" i="19" s="1"/>
  <c r="K103" i="159"/>
  <c r="P585" i="19" s="1"/>
  <c r="P1220" i="19" s="1"/>
  <c r="K102" i="159"/>
  <c r="P584" i="19" s="1"/>
  <c r="P1219" i="19" s="1"/>
  <c r="K105" i="159"/>
  <c r="P587" i="19" s="1"/>
  <c r="P1222" i="19" s="1"/>
  <c r="K104" i="159"/>
  <c r="P586" i="19" s="1"/>
  <c r="P1221" i="19" s="1"/>
  <c r="K106" i="159"/>
  <c r="P588" i="19" s="1"/>
  <c r="P1223" i="19" s="1"/>
  <c r="I102" i="157"/>
  <c r="N568" i="19" s="1"/>
  <c r="N1203" i="19" s="1"/>
  <c r="I105" i="157"/>
  <c r="N571" i="19" s="1"/>
  <c r="N1206" i="19" s="1"/>
  <c r="I103" i="157"/>
  <c r="N569" i="19" s="1"/>
  <c r="N1204" i="19" s="1"/>
  <c r="I104" i="157"/>
  <c r="N570" i="19" s="1"/>
  <c r="N1205" i="19" s="1"/>
  <c r="I106" i="157"/>
  <c r="N572" i="19" s="1"/>
  <c r="N1207" i="19" s="1"/>
  <c r="K101" i="144"/>
  <c r="O462" i="19" s="1"/>
  <c r="O1097" i="19" s="1"/>
  <c r="K106" i="147"/>
  <c r="O491" i="19" s="1"/>
  <c r="O1126" i="19" s="1"/>
  <c r="K102" i="147"/>
  <c r="O487" i="19" s="1"/>
  <c r="O1122" i="19" s="1"/>
  <c r="K104" i="147"/>
  <c r="O489" i="19" s="1"/>
  <c r="O1124" i="19" s="1"/>
  <c r="K103" i="147"/>
  <c r="O488" i="19" s="1"/>
  <c r="O1123" i="19" s="1"/>
  <c r="K105" i="147"/>
  <c r="O490" i="19" s="1"/>
  <c r="O1125" i="19" s="1"/>
  <c r="J105" i="161"/>
  <c r="O603" i="19" s="1"/>
  <c r="O1238" i="19" s="1"/>
  <c r="J102" i="161"/>
  <c r="O600" i="19" s="1"/>
  <c r="O1235" i="19" s="1"/>
  <c r="J106" i="161"/>
  <c r="O604" i="19" s="1"/>
  <c r="O1239" i="19" s="1"/>
  <c r="J103" i="161"/>
  <c r="O601" i="19" s="1"/>
  <c r="O1236" i="19" s="1"/>
  <c r="J104" i="161"/>
  <c r="O602" i="19" s="1"/>
  <c r="O1237" i="19" s="1"/>
  <c r="J104" i="157"/>
  <c r="O570" i="19" s="1"/>
  <c r="O1205" i="19" s="1"/>
  <c r="J103" i="157"/>
  <c r="O569" i="19" s="1"/>
  <c r="O1204" i="19" s="1"/>
  <c r="J105" i="157"/>
  <c r="O571" i="19" s="1"/>
  <c r="O1206" i="19" s="1"/>
  <c r="J106" i="157"/>
  <c r="O572" i="19" s="1"/>
  <c r="O1207" i="19" s="1"/>
  <c r="J102" i="157"/>
  <c r="O568" i="19" s="1"/>
  <c r="O1203" i="19" s="1"/>
  <c r="J104" i="151"/>
  <c r="N521" i="19" s="1"/>
  <c r="N1156" i="19" s="1"/>
  <c r="J106" i="151"/>
  <c r="N523" i="19" s="1"/>
  <c r="N1158" i="19" s="1"/>
  <c r="J105" i="151"/>
  <c r="N522" i="19" s="1"/>
  <c r="N1157" i="19" s="1"/>
  <c r="J102" i="151"/>
  <c r="N519" i="19" s="1"/>
  <c r="N1154" i="19" s="1"/>
  <c r="J103" i="151"/>
  <c r="N520" i="19" s="1"/>
  <c r="N1155" i="19" s="1"/>
  <c r="L104" i="124"/>
  <c r="N311" i="19" s="1"/>
  <c r="N946" i="19" s="1"/>
  <c r="L105" i="124"/>
  <c r="N312" i="19" s="1"/>
  <c r="N947" i="19" s="1"/>
  <c r="L106" i="124"/>
  <c r="N313" i="19" s="1"/>
  <c r="N948" i="19" s="1"/>
  <c r="L103" i="124"/>
  <c r="N310" i="19" s="1"/>
  <c r="N945" i="19" s="1"/>
  <c r="L102" i="124"/>
  <c r="N309" i="19" s="1"/>
  <c r="N944" i="19" s="1"/>
  <c r="I101" i="154"/>
  <c r="N543" i="19" s="1"/>
  <c r="N1178" i="19" s="1"/>
  <c r="K105" i="136"/>
  <c r="N409" i="19" s="1"/>
  <c r="N1044" i="19" s="1"/>
  <c r="K106" i="136"/>
  <c r="N410" i="19" s="1"/>
  <c r="N1045" i="19" s="1"/>
  <c r="K102" i="136"/>
  <c r="N406" i="19" s="1"/>
  <c r="N1041" i="19" s="1"/>
  <c r="K104" i="136"/>
  <c r="N408" i="19" s="1"/>
  <c r="N1043" i="19" s="1"/>
  <c r="K103" i="136"/>
  <c r="N407" i="19" s="1"/>
  <c r="N1042" i="19" s="1"/>
  <c r="L105" i="147"/>
  <c r="P490" i="19" s="1"/>
  <c r="P1125" i="19" s="1"/>
  <c r="L104" i="147"/>
  <c r="P489" i="19" s="1"/>
  <c r="P1124" i="19" s="1"/>
  <c r="L106" i="147"/>
  <c r="P491" i="19" s="1"/>
  <c r="P1126" i="19" s="1"/>
  <c r="L102" i="147"/>
  <c r="P487" i="19" s="1"/>
  <c r="P1122" i="19" s="1"/>
  <c r="L103" i="147"/>
  <c r="P488" i="19" s="1"/>
  <c r="P1123" i="19" s="1"/>
  <c r="J103" i="145"/>
  <c r="N472" i="19" s="1"/>
  <c r="N1107" i="19" s="1"/>
  <c r="J102" i="145"/>
  <c r="N471" i="19" s="1"/>
  <c r="N1106" i="19" s="1"/>
  <c r="J105" i="145"/>
  <c r="N474" i="19" s="1"/>
  <c r="N1109" i="19" s="1"/>
  <c r="J106" i="145"/>
  <c r="N475" i="19" s="1"/>
  <c r="N1110" i="19" s="1"/>
  <c r="J104" i="145"/>
  <c r="N473" i="19" s="1"/>
  <c r="N1108" i="19" s="1"/>
  <c r="K103" i="107"/>
  <c r="L213" i="19" s="1"/>
  <c r="L848" i="19" s="1"/>
  <c r="K104" i="107"/>
  <c r="L214" i="19" s="1"/>
  <c r="L849" i="19" s="1"/>
  <c r="K102" i="107"/>
  <c r="L212" i="19" s="1"/>
  <c r="L847" i="19" s="1"/>
  <c r="K105" i="107"/>
  <c r="L215" i="19" s="1"/>
  <c r="L850" i="19" s="1"/>
  <c r="K106" i="107"/>
  <c r="L216" i="19" s="1"/>
  <c r="L851" i="19" s="1"/>
  <c r="I106" i="153"/>
  <c r="N540" i="19" s="1"/>
  <c r="N1175" i="19" s="1"/>
  <c r="I105" i="153"/>
  <c r="N539" i="19" s="1"/>
  <c r="N1174" i="19" s="1"/>
  <c r="I102" i="153"/>
  <c r="N536" i="19" s="1"/>
  <c r="N1171" i="19" s="1"/>
  <c r="I103" i="153"/>
  <c r="N537" i="19" s="1"/>
  <c r="N1172" i="19" s="1"/>
  <c r="I104" i="153"/>
  <c r="N538" i="19" s="1"/>
  <c r="N1173" i="19" s="1"/>
  <c r="L106" i="122"/>
  <c r="L105" i="122"/>
  <c r="L103" i="122"/>
  <c r="L102" i="122"/>
  <c r="L104" i="122"/>
  <c r="K106" i="120"/>
  <c r="K102" i="120"/>
  <c r="K105" i="120"/>
  <c r="K103" i="120"/>
  <c r="K104" i="120"/>
  <c r="I105" i="159"/>
  <c r="N587" i="19" s="1"/>
  <c r="N1222" i="19" s="1"/>
  <c r="I106" i="159"/>
  <c r="N588" i="19" s="1"/>
  <c r="N1223" i="19" s="1"/>
  <c r="I104" i="159"/>
  <c r="N586" i="19" s="1"/>
  <c r="N1221" i="19" s="1"/>
  <c r="I102" i="159"/>
  <c r="N584" i="19" s="1"/>
  <c r="N1219" i="19" s="1"/>
  <c r="I103" i="159"/>
  <c r="N585" i="19" s="1"/>
  <c r="N1220" i="19" s="1"/>
  <c r="L103" i="110"/>
  <c r="M149" i="19" s="1"/>
  <c r="M784" i="19" s="1"/>
  <c r="L106" i="110"/>
  <c r="M152" i="19" s="1"/>
  <c r="M787" i="19" s="1"/>
  <c r="L104" i="110"/>
  <c r="M150" i="19" s="1"/>
  <c r="M785" i="19" s="1"/>
  <c r="L102" i="110"/>
  <c r="M148" i="19" s="1"/>
  <c r="M783" i="19" s="1"/>
  <c r="L105" i="110"/>
  <c r="M151" i="19" s="1"/>
  <c r="M786" i="19" s="1"/>
  <c r="K104" i="128"/>
  <c r="N344" i="19" s="1"/>
  <c r="N979" i="19" s="1"/>
  <c r="K106" i="128"/>
  <c r="N346" i="19" s="1"/>
  <c r="N981" i="19" s="1"/>
  <c r="K105" i="128"/>
  <c r="N345" i="19" s="1"/>
  <c r="N980" i="19" s="1"/>
  <c r="K102" i="128"/>
  <c r="N342" i="19" s="1"/>
  <c r="N977" i="19" s="1"/>
  <c r="K103" i="128"/>
  <c r="N343" i="19" s="1"/>
  <c r="N978" i="19" s="1"/>
  <c r="M103" i="109"/>
  <c r="N229" i="19" s="1"/>
  <c r="N864" i="19" s="1"/>
  <c r="M102" i="109"/>
  <c r="N228" i="19" s="1"/>
  <c r="N863" i="19" s="1"/>
  <c r="M106" i="109"/>
  <c r="N232" i="19" s="1"/>
  <c r="N867" i="19" s="1"/>
  <c r="M105" i="109"/>
  <c r="N231" i="19" s="1"/>
  <c r="N866" i="19" s="1"/>
  <c r="M104" i="109"/>
  <c r="N230" i="19" s="1"/>
  <c r="N865" i="19" s="1"/>
  <c r="J105" i="149"/>
  <c r="N506" i="19" s="1"/>
  <c r="N1141" i="19" s="1"/>
  <c r="J103" i="149"/>
  <c r="N504" i="19" s="1"/>
  <c r="N1139" i="19" s="1"/>
  <c r="J104" i="149"/>
  <c r="N505" i="19" s="1"/>
  <c r="N1140" i="19" s="1"/>
  <c r="J102" i="149"/>
  <c r="N503" i="19" s="1"/>
  <c r="N1138" i="19" s="1"/>
  <c r="J106" i="149"/>
  <c r="N507" i="19" s="1"/>
  <c r="N1142" i="19" s="1"/>
  <c r="H101" i="142"/>
  <c r="L446" i="19" s="1"/>
  <c r="L1081" i="19" s="1"/>
  <c r="K105" i="149"/>
  <c r="O506" i="19" s="1"/>
  <c r="O1141" i="19" s="1"/>
  <c r="K106" i="149"/>
  <c r="O507" i="19" s="1"/>
  <c r="O1142" i="19" s="1"/>
  <c r="K102" i="149"/>
  <c r="O503" i="19" s="1"/>
  <c r="O1138" i="19" s="1"/>
  <c r="K104" i="149"/>
  <c r="O505" i="19" s="1"/>
  <c r="O1140" i="19" s="1"/>
  <c r="K103" i="149"/>
  <c r="O504" i="19" s="1"/>
  <c r="O1139" i="19" s="1"/>
  <c r="M105" i="110"/>
  <c r="N151" i="19" s="1"/>
  <c r="N786" i="19" s="1"/>
  <c r="M106" i="110"/>
  <c r="N152" i="19" s="1"/>
  <c r="N787" i="19" s="1"/>
  <c r="M104" i="110"/>
  <c r="N150" i="19" s="1"/>
  <c r="N785" i="19" s="1"/>
  <c r="M102" i="110"/>
  <c r="N148" i="19" s="1"/>
  <c r="N783" i="19" s="1"/>
  <c r="M103" i="110"/>
  <c r="N149" i="19" s="1"/>
  <c r="N784" i="19" s="1"/>
  <c r="K106" i="130"/>
  <c r="N362" i="19" s="1"/>
  <c r="N997" i="19" s="1"/>
  <c r="K102" i="130"/>
  <c r="N358" i="19" s="1"/>
  <c r="N993" i="19" s="1"/>
  <c r="K103" i="130"/>
  <c r="N359" i="19" s="1"/>
  <c r="N994" i="19" s="1"/>
  <c r="K105" i="130"/>
  <c r="N361" i="19" s="1"/>
  <c r="N996" i="19" s="1"/>
  <c r="K104" i="130"/>
  <c r="N360" i="19" s="1"/>
  <c r="N995" i="19" s="1"/>
  <c r="L105" i="151"/>
  <c r="P522" i="19" s="1"/>
  <c r="P1157" i="19" s="1"/>
  <c r="L102" i="151"/>
  <c r="P519" i="19" s="1"/>
  <c r="P1154" i="19" s="1"/>
  <c r="L106" i="151"/>
  <c r="P523" i="19" s="1"/>
  <c r="P1158" i="19" s="1"/>
  <c r="L103" i="151"/>
  <c r="P520" i="19" s="1"/>
  <c r="P1155" i="19" s="1"/>
  <c r="L104" i="151"/>
  <c r="P521" i="19" s="1"/>
  <c r="P1156" i="19" s="1"/>
  <c r="L104" i="96"/>
  <c r="L85" i="19" s="1"/>
  <c r="L720" i="19" s="1"/>
  <c r="L105" i="96"/>
  <c r="L86" i="19" s="1"/>
  <c r="L721" i="19" s="1"/>
  <c r="L106" i="96"/>
  <c r="L87" i="19" s="1"/>
  <c r="L722" i="19" s="1"/>
  <c r="L103" i="96"/>
  <c r="L84" i="19" s="1"/>
  <c r="L719" i="19" s="1"/>
  <c r="L102" i="96"/>
  <c r="L83" i="19" s="1"/>
  <c r="L718" i="19" s="1"/>
  <c r="L105" i="113"/>
  <c r="M199" i="19" s="1"/>
  <c r="M834" i="19" s="1"/>
  <c r="L106" i="113"/>
  <c r="M200" i="19" s="1"/>
  <c r="M835" i="19" s="1"/>
  <c r="L103" i="113"/>
  <c r="M197" i="19" s="1"/>
  <c r="M832" i="19" s="1"/>
  <c r="L104" i="113"/>
  <c r="M198" i="19" s="1"/>
  <c r="M833" i="19" s="1"/>
  <c r="L102" i="113"/>
  <c r="M196" i="19" s="1"/>
  <c r="M831" i="19" s="1"/>
  <c r="J103" i="126"/>
  <c r="L326" i="19" s="1"/>
  <c r="L961" i="19" s="1"/>
  <c r="J106" i="126"/>
  <c r="L329" i="19" s="1"/>
  <c r="L964" i="19" s="1"/>
  <c r="J105" i="126"/>
  <c r="L328" i="19" s="1"/>
  <c r="L963" i="19" s="1"/>
  <c r="J104" i="126"/>
  <c r="L327" i="19" s="1"/>
  <c r="L962" i="19" s="1"/>
  <c r="J102" i="126"/>
  <c r="L325" i="19" s="1"/>
  <c r="L960" i="19" s="1"/>
  <c r="L106" i="143"/>
  <c r="P459" i="19" s="1"/>
  <c r="P1094" i="19" s="1"/>
  <c r="L102" i="143"/>
  <c r="P455" i="19" s="1"/>
  <c r="P1090" i="19" s="1"/>
  <c r="L103" i="143"/>
  <c r="P456" i="19" s="1"/>
  <c r="P1091" i="19" s="1"/>
  <c r="L105" i="143"/>
  <c r="P458" i="19" s="1"/>
  <c r="P1093" i="19" s="1"/>
  <c r="L104" i="143"/>
  <c r="P457" i="19" s="1"/>
  <c r="P1092" i="19" s="1"/>
  <c r="I103" i="163"/>
  <c r="N617" i="19" s="1"/>
  <c r="N1252" i="19" s="1"/>
  <c r="I102" i="163"/>
  <c r="N616" i="19" s="1"/>
  <c r="N1251" i="19" s="1"/>
  <c r="I106" i="163"/>
  <c r="N620" i="19" s="1"/>
  <c r="N1255" i="19" s="1"/>
  <c r="I104" i="163"/>
  <c r="N618" i="19" s="1"/>
  <c r="N1253" i="19" s="1"/>
  <c r="I105" i="163"/>
  <c r="N619" i="19" s="1"/>
  <c r="N1254" i="19" s="1"/>
  <c r="G104" i="151"/>
  <c r="K521" i="19" s="1"/>
  <c r="K1156" i="19" s="1"/>
  <c r="G102" i="151"/>
  <c r="K519" i="19" s="1"/>
  <c r="K1154" i="19" s="1"/>
  <c r="G105" i="151"/>
  <c r="K522" i="19" s="1"/>
  <c r="K1157" i="19" s="1"/>
  <c r="G103" i="151"/>
  <c r="K520" i="19" s="1"/>
  <c r="K1155" i="19" s="1"/>
  <c r="G106" i="151"/>
  <c r="K523" i="19" s="1"/>
  <c r="K1158" i="19" s="1"/>
  <c r="K106" i="96"/>
  <c r="K87" i="19" s="1"/>
  <c r="K722" i="19" s="1"/>
  <c r="K102" i="96"/>
  <c r="K83" i="19" s="1"/>
  <c r="K718" i="19" s="1"/>
  <c r="K105" i="96"/>
  <c r="K86" i="19" s="1"/>
  <c r="K721" i="19" s="1"/>
  <c r="K104" i="96"/>
  <c r="K85" i="19" s="1"/>
  <c r="K720" i="19" s="1"/>
  <c r="K103" i="96"/>
  <c r="K84" i="19" s="1"/>
  <c r="K719" i="19" s="1"/>
  <c r="J102" i="110"/>
  <c r="K148" i="19" s="1"/>
  <c r="K783" i="19" s="1"/>
  <c r="J104" i="110"/>
  <c r="K150" i="19" s="1"/>
  <c r="K785" i="19" s="1"/>
  <c r="J105" i="110"/>
  <c r="K151" i="19" s="1"/>
  <c r="K786" i="19" s="1"/>
  <c r="J106" i="110"/>
  <c r="K152" i="19" s="1"/>
  <c r="K787" i="19" s="1"/>
  <c r="J103" i="110"/>
  <c r="K149" i="19" s="1"/>
  <c r="K784" i="19" s="1"/>
  <c r="K105" i="94"/>
  <c r="K70" i="19" s="1"/>
  <c r="K705" i="19" s="1"/>
  <c r="K104" i="94"/>
  <c r="K69" i="19" s="1"/>
  <c r="K704" i="19" s="1"/>
  <c r="K103" i="94"/>
  <c r="K68" i="19" s="1"/>
  <c r="K703" i="19" s="1"/>
  <c r="K102" i="94"/>
  <c r="K67" i="19" s="1"/>
  <c r="K702" i="19" s="1"/>
  <c r="K106" i="94"/>
  <c r="K71" i="19" s="1"/>
  <c r="K706" i="19" s="1"/>
  <c r="K102" i="98"/>
  <c r="K99" i="19" s="1"/>
  <c r="K734" i="19" s="1"/>
  <c r="K103" i="98"/>
  <c r="K100" i="19" s="1"/>
  <c r="K735" i="19" s="1"/>
  <c r="K105" i="98"/>
  <c r="K102" i="19" s="1"/>
  <c r="K737" i="19" s="1"/>
  <c r="K106" i="98"/>
  <c r="K103" i="19" s="1"/>
  <c r="K738" i="19" s="1"/>
  <c r="K104" i="98"/>
  <c r="K101" i="19" s="1"/>
  <c r="K736" i="19" s="1"/>
  <c r="G106" i="149"/>
  <c r="K507" i="19" s="1"/>
  <c r="K1142" i="19" s="1"/>
  <c r="G103" i="149"/>
  <c r="K504" i="19" s="1"/>
  <c r="K1139" i="19" s="1"/>
  <c r="G104" i="149"/>
  <c r="K505" i="19" s="1"/>
  <c r="K1140" i="19" s="1"/>
  <c r="G105" i="149"/>
  <c r="K506" i="19" s="1"/>
  <c r="K1141" i="19" s="1"/>
  <c r="G102" i="149"/>
  <c r="K503" i="19" s="1"/>
  <c r="K1138" i="19" s="1"/>
  <c r="F106" i="161"/>
  <c r="K604" i="19" s="1"/>
  <c r="K1239" i="19" s="1"/>
  <c r="F104" i="161"/>
  <c r="K602" i="19" s="1"/>
  <c r="K1237" i="19" s="1"/>
  <c r="F105" i="161"/>
  <c r="K603" i="19" s="1"/>
  <c r="K1238" i="19" s="1"/>
  <c r="F102" i="161"/>
  <c r="K600" i="19" s="1"/>
  <c r="K1235" i="19" s="1"/>
  <c r="F103" i="161"/>
  <c r="K601" i="19" s="1"/>
  <c r="K1236" i="19" s="1"/>
  <c r="I102" i="126"/>
  <c r="K325" i="19" s="1"/>
  <c r="K960" i="19" s="1"/>
  <c r="I103" i="126"/>
  <c r="K326" i="19" s="1"/>
  <c r="K961" i="19" s="1"/>
  <c r="I106" i="126"/>
  <c r="K329" i="19" s="1"/>
  <c r="K964" i="19" s="1"/>
  <c r="I105" i="126"/>
  <c r="K328" i="19" s="1"/>
  <c r="K963" i="19" s="1"/>
  <c r="I104" i="126"/>
  <c r="K327" i="19" s="1"/>
  <c r="K962" i="19" s="1"/>
  <c r="H103" i="128"/>
  <c r="K343" i="19" s="1"/>
  <c r="K978" i="19" s="1"/>
  <c r="H102" i="128"/>
  <c r="K342" i="19" s="1"/>
  <c r="K977" i="19" s="1"/>
  <c r="H106" i="128"/>
  <c r="K346" i="19" s="1"/>
  <c r="K981" i="19" s="1"/>
  <c r="H104" i="128"/>
  <c r="K344" i="19" s="1"/>
  <c r="K979" i="19" s="1"/>
  <c r="H105" i="128"/>
  <c r="K345" i="19" s="1"/>
  <c r="K980" i="19" s="1"/>
  <c r="G102" i="141"/>
  <c r="K439" i="19" s="1"/>
  <c r="K1074" i="19" s="1"/>
  <c r="G104" i="141"/>
  <c r="K441" i="19" s="1"/>
  <c r="K1076" i="19" s="1"/>
  <c r="G103" i="141"/>
  <c r="K440" i="19" s="1"/>
  <c r="K1075" i="19" s="1"/>
  <c r="G105" i="141"/>
  <c r="K442" i="19" s="1"/>
  <c r="K1077" i="19" s="1"/>
  <c r="G106" i="141"/>
  <c r="K443" i="19" s="1"/>
  <c r="K1078" i="19" s="1"/>
  <c r="E101" i="156"/>
  <c r="J559" i="19" s="1"/>
  <c r="J1194" i="19" s="1"/>
  <c r="E84" i="156"/>
  <c r="F84" i="156" s="1"/>
  <c r="G84" i="156" s="1"/>
  <c r="H84" i="156" s="1"/>
  <c r="I84" i="156" s="1"/>
  <c r="J84" i="156" s="1"/>
  <c r="K84" i="156" s="1"/>
  <c r="L84" i="156" s="1"/>
  <c r="M84" i="156" s="1"/>
  <c r="N84" i="156" s="1"/>
  <c r="O84" i="156" s="1"/>
  <c r="P84" i="156" s="1"/>
  <c r="Q84" i="156" s="1"/>
  <c r="R84" i="156" s="1"/>
  <c r="S84" i="156" s="1"/>
  <c r="T84" i="156" s="1"/>
  <c r="U84" i="156" s="1"/>
  <c r="V84" i="156" s="1"/>
  <c r="W84" i="156" s="1"/>
  <c r="X84" i="156" s="1"/>
  <c r="Y84" i="156" s="1"/>
  <c r="Z84" i="156" s="1"/>
  <c r="AA84" i="156" s="1"/>
  <c r="AB84" i="156" s="1"/>
  <c r="AC84" i="156" s="1"/>
  <c r="AD84" i="156" s="1"/>
  <c r="AE84" i="156" s="1"/>
  <c r="AF84" i="156" s="1"/>
  <c r="AG84" i="156" s="1"/>
  <c r="AH84" i="156" s="1"/>
  <c r="J103" i="96"/>
  <c r="J84" i="19" s="1"/>
  <c r="J719" i="19" s="1"/>
  <c r="J102" i="96"/>
  <c r="J83" i="19" s="1"/>
  <c r="J718" i="19" s="1"/>
  <c r="J105" i="96"/>
  <c r="J86" i="19" s="1"/>
  <c r="J721" i="19" s="1"/>
  <c r="J104" i="96"/>
  <c r="J85" i="19" s="1"/>
  <c r="J720" i="19" s="1"/>
  <c r="J106" i="96"/>
  <c r="J87" i="19" s="1"/>
  <c r="J722" i="19" s="1"/>
  <c r="J103" i="92"/>
  <c r="J52" i="19" s="1"/>
  <c r="J687" i="19" s="1"/>
  <c r="J102" i="92"/>
  <c r="J51" i="19" s="1"/>
  <c r="J686" i="19" s="1"/>
  <c r="J105" i="92"/>
  <c r="J54" i="19" s="1"/>
  <c r="J689" i="19" s="1"/>
  <c r="J106" i="92"/>
  <c r="J55" i="19" s="1"/>
  <c r="J690" i="19" s="1"/>
  <c r="J104" i="92"/>
  <c r="J53" i="19" s="1"/>
  <c r="J688" i="19" s="1"/>
  <c r="E104" i="157"/>
  <c r="J570" i="19" s="1"/>
  <c r="J1205" i="19" s="1"/>
  <c r="E106" i="157"/>
  <c r="J572" i="19" s="1"/>
  <c r="J1207" i="19" s="1"/>
  <c r="E84" i="157"/>
  <c r="F84" i="157" s="1"/>
  <c r="G84" i="157" s="1"/>
  <c r="H84" i="157" s="1"/>
  <c r="I84" i="157" s="1"/>
  <c r="J84" i="157" s="1"/>
  <c r="K84" i="157" s="1"/>
  <c r="L84" i="157" s="1"/>
  <c r="M84" i="157" s="1"/>
  <c r="N84" i="157" s="1"/>
  <c r="O84" i="157" s="1"/>
  <c r="P84" i="157" s="1"/>
  <c r="Q84" i="157" s="1"/>
  <c r="R84" i="157" s="1"/>
  <c r="S84" i="157" s="1"/>
  <c r="T84" i="157" s="1"/>
  <c r="U84" i="157" s="1"/>
  <c r="V84" i="157" s="1"/>
  <c r="W84" i="157" s="1"/>
  <c r="X84" i="157" s="1"/>
  <c r="Y84" i="157" s="1"/>
  <c r="Z84" i="157" s="1"/>
  <c r="AA84" i="157" s="1"/>
  <c r="AB84" i="157" s="1"/>
  <c r="AC84" i="157" s="1"/>
  <c r="AD84" i="157" s="1"/>
  <c r="AE84" i="157" s="1"/>
  <c r="AF84" i="157" s="1"/>
  <c r="AG84" i="157" s="1"/>
  <c r="AH84" i="157" s="1"/>
  <c r="E102" i="157"/>
  <c r="J568" i="19" s="1"/>
  <c r="J1203" i="19" s="1"/>
  <c r="E103" i="157"/>
  <c r="J569" i="19" s="1"/>
  <c r="J1204" i="19" s="1"/>
  <c r="E105" i="157"/>
  <c r="J571" i="19" s="1"/>
  <c r="J1206" i="19" s="1"/>
  <c r="E84" i="160"/>
  <c r="F84" i="160" s="1"/>
  <c r="G84" i="160" s="1"/>
  <c r="H84" i="160" s="1"/>
  <c r="I84" i="160" s="1"/>
  <c r="J84" i="160" s="1"/>
  <c r="K84" i="160" s="1"/>
  <c r="L84" i="160" s="1"/>
  <c r="M84" i="160" s="1"/>
  <c r="N84" i="160" s="1"/>
  <c r="O84" i="160" s="1"/>
  <c r="P84" i="160" s="1"/>
  <c r="Q84" i="160" s="1"/>
  <c r="R84" i="160" s="1"/>
  <c r="S84" i="160" s="1"/>
  <c r="T84" i="160" s="1"/>
  <c r="U84" i="160" s="1"/>
  <c r="V84" i="160" s="1"/>
  <c r="W84" i="160" s="1"/>
  <c r="X84" i="160" s="1"/>
  <c r="Y84" i="160" s="1"/>
  <c r="Z84" i="160" s="1"/>
  <c r="AA84" i="160" s="1"/>
  <c r="AB84" i="160" s="1"/>
  <c r="AC84" i="160" s="1"/>
  <c r="AD84" i="160" s="1"/>
  <c r="AE84" i="160" s="1"/>
  <c r="AF84" i="160" s="1"/>
  <c r="AG84" i="160" s="1"/>
  <c r="AH84" i="160" s="1"/>
  <c r="E101" i="160"/>
  <c r="J106" i="98"/>
  <c r="J103" i="19" s="1"/>
  <c r="J738" i="19" s="1"/>
  <c r="J102" i="98"/>
  <c r="J99" i="19" s="1"/>
  <c r="J734" i="19" s="1"/>
  <c r="J103" i="98"/>
  <c r="J100" i="19" s="1"/>
  <c r="J735" i="19" s="1"/>
  <c r="J104" i="98"/>
  <c r="J101" i="19" s="1"/>
  <c r="J736" i="19" s="1"/>
  <c r="J105" i="98"/>
  <c r="J102" i="19" s="1"/>
  <c r="J737" i="19" s="1"/>
  <c r="J104" i="100"/>
  <c r="J117" i="19" s="1"/>
  <c r="J752" i="19" s="1"/>
  <c r="J103" i="100"/>
  <c r="J116" i="19" s="1"/>
  <c r="J751" i="19" s="1"/>
  <c r="J106" i="100"/>
  <c r="J119" i="19" s="1"/>
  <c r="J754" i="19" s="1"/>
  <c r="J105" i="100"/>
  <c r="J118" i="19" s="1"/>
  <c r="J753" i="19" s="1"/>
  <c r="J102" i="100"/>
  <c r="J115" i="19" s="1"/>
  <c r="J750" i="19" s="1"/>
  <c r="H105" i="124"/>
  <c r="J312" i="19" s="1"/>
  <c r="J947" i="19" s="1"/>
  <c r="H103" i="124"/>
  <c r="J310" i="19" s="1"/>
  <c r="J945" i="19" s="1"/>
  <c r="H106" i="124"/>
  <c r="J313" i="19" s="1"/>
  <c r="J948" i="19" s="1"/>
  <c r="H104" i="124"/>
  <c r="J311" i="19" s="1"/>
  <c r="J946" i="19" s="1"/>
  <c r="H102" i="124"/>
  <c r="J309" i="19" s="1"/>
  <c r="J944" i="19" s="1"/>
  <c r="G104" i="134"/>
  <c r="J392" i="19" s="1"/>
  <c r="J1027" i="19" s="1"/>
  <c r="G103" i="134"/>
  <c r="J391" i="19" s="1"/>
  <c r="J1026" i="19" s="1"/>
  <c r="G105" i="134"/>
  <c r="J393" i="19" s="1"/>
  <c r="J1028" i="19" s="1"/>
  <c r="G106" i="134"/>
  <c r="J394" i="19" s="1"/>
  <c r="J1029" i="19" s="1"/>
  <c r="G102" i="134"/>
  <c r="J390" i="19" s="1"/>
  <c r="J1025" i="19" s="1"/>
  <c r="F106" i="141"/>
  <c r="J443" i="19" s="1"/>
  <c r="J1078" i="19" s="1"/>
  <c r="F103" i="141"/>
  <c r="J440" i="19" s="1"/>
  <c r="J1075" i="19" s="1"/>
  <c r="F105" i="141"/>
  <c r="J442" i="19" s="1"/>
  <c r="J1077" i="19" s="1"/>
  <c r="F104" i="141"/>
  <c r="J441" i="19" s="1"/>
  <c r="J1076" i="19" s="1"/>
  <c r="F102" i="141"/>
  <c r="J439" i="19" s="1"/>
  <c r="J1074" i="19" s="1"/>
  <c r="I106" i="112"/>
  <c r="J168" i="19" s="1"/>
  <c r="J803" i="19" s="1"/>
  <c r="I105" i="112"/>
  <c r="J167" i="19" s="1"/>
  <c r="J802" i="19" s="1"/>
  <c r="I102" i="112"/>
  <c r="J164" i="19" s="1"/>
  <c r="J799" i="19" s="1"/>
  <c r="I103" i="112"/>
  <c r="J165" i="19" s="1"/>
  <c r="J800" i="19" s="1"/>
  <c r="I104" i="112"/>
  <c r="J166" i="19" s="1"/>
  <c r="J801" i="19" s="1"/>
  <c r="E84" i="158"/>
  <c r="F84" i="158" s="1"/>
  <c r="G84" i="158" s="1"/>
  <c r="H84" i="158" s="1"/>
  <c r="I84" i="158" s="1"/>
  <c r="J84" i="158" s="1"/>
  <c r="K84" i="158" s="1"/>
  <c r="L84" i="158" s="1"/>
  <c r="M84" i="158" s="1"/>
  <c r="N84" i="158" s="1"/>
  <c r="O84" i="158" s="1"/>
  <c r="P84" i="158" s="1"/>
  <c r="Q84" i="158" s="1"/>
  <c r="R84" i="158" s="1"/>
  <c r="S84" i="158" s="1"/>
  <c r="T84" i="158" s="1"/>
  <c r="U84" i="158" s="1"/>
  <c r="V84" i="158" s="1"/>
  <c r="W84" i="158" s="1"/>
  <c r="X84" i="158" s="1"/>
  <c r="Y84" i="158" s="1"/>
  <c r="Z84" i="158" s="1"/>
  <c r="AA84" i="158" s="1"/>
  <c r="AB84" i="158" s="1"/>
  <c r="AC84" i="158" s="1"/>
  <c r="AD84" i="158" s="1"/>
  <c r="AE84" i="158" s="1"/>
  <c r="AF84" i="158" s="1"/>
  <c r="AG84" i="158" s="1"/>
  <c r="AH84" i="158" s="1"/>
  <c r="E101" i="158"/>
  <c r="J575" i="19" s="1"/>
  <c r="J1210" i="19" s="1"/>
  <c r="AE101" i="113"/>
  <c r="AF195" i="19" s="1"/>
  <c r="AF830" i="19" s="1"/>
  <c r="AE102" i="113"/>
  <c r="AF196" i="19" s="1"/>
  <c r="AF831" i="19" s="1"/>
  <c r="AE106" i="113"/>
  <c r="AF200" i="19" s="1"/>
  <c r="AF835" i="19" s="1"/>
  <c r="AE104" i="113"/>
  <c r="AF198" i="19" s="1"/>
  <c r="AF833" i="19" s="1"/>
  <c r="AE105" i="113"/>
  <c r="AF199" i="19" s="1"/>
  <c r="AF834" i="19" s="1"/>
  <c r="AE103" i="113"/>
  <c r="AF197" i="19" s="1"/>
  <c r="AF832" i="19" s="1"/>
  <c r="X104" i="147"/>
  <c r="AB489" i="19" s="1"/>
  <c r="AB1124" i="19" s="1"/>
  <c r="X105" i="147"/>
  <c r="AB490" i="19" s="1"/>
  <c r="AB1125" i="19" s="1"/>
  <c r="X106" i="147"/>
  <c r="AB491" i="19" s="1"/>
  <c r="AB1126" i="19" s="1"/>
  <c r="X102" i="147"/>
  <c r="AB487" i="19" s="1"/>
  <c r="AB1122" i="19" s="1"/>
  <c r="X103" i="147"/>
  <c r="AB488" i="19" s="1"/>
  <c r="AB1123" i="19" s="1"/>
  <c r="AE106" i="136"/>
  <c r="AH410" i="19" s="1"/>
  <c r="AH1045" i="19" s="1"/>
  <c r="AE104" i="136"/>
  <c r="AH408" i="19" s="1"/>
  <c r="AH1043" i="19" s="1"/>
  <c r="AE102" i="136"/>
  <c r="AH406" i="19" s="1"/>
  <c r="AH1041" i="19" s="1"/>
  <c r="AE103" i="136"/>
  <c r="AH407" i="19" s="1"/>
  <c r="AH1042" i="19" s="1"/>
  <c r="AE105" i="136"/>
  <c r="AH409" i="19" s="1"/>
  <c r="AH1044" i="19" s="1"/>
  <c r="AA106" i="130"/>
  <c r="AD362" i="19" s="1"/>
  <c r="AD997" i="19" s="1"/>
  <c r="AA104" i="130"/>
  <c r="AD360" i="19" s="1"/>
  <c r="AD995" i="19" s="1"/>
  <c r="AA103" i="130"/>
  <c r="AD359" i="19" s="1"/>
  <c r="AD994" i="19" s="1"/>
  <c r="AA105" i="130"/>
  <c r="AD361" i="19" s="1"/>
  <c r="AD996" i="19" s="1"/>
  <c r="AA102" i="130"/>
  <c r="AD358" i="19" s="1"/>
  <c r="AD993" i="19" s="1"/>
  <c r="R105" i="153"/>
  <c r="W539" i="19" s="1"/>
  <c r="W1174" i="19" s="1"/>
  <c r="R104" i="153"/>
  <c r="W538" i="19" s="1"/>
  <c r="W1173" i="19" s="1"/>
  <c r="R102" i="153"/>
  <c r="W536" i="19" s="1"/>
  <c r="W1171" i="19" s="1"/>
  <c r="R106" i="153"/>
  <c r="W540" i="19" s="1"/>
  <c r="W1175" i="19" s="1"/>
  <c r="R103" i="153"/>
  <c r="W537" i="19" s="1"/>
  <c r="W1172" i="19" s="1"/>
  <c r="E101" i="106"/>
  <c r="F203" i="19" s="1"/>
  <c r="F838" i="19" s="1"/>
  <c r="E84" i="106"/>
  <c r="F84" i="106" s="1"/>
  <c r="G84" i="106" s="1"/>
  <c r="H84" i="106" s="1"/>
  <c r="I84" i="106" s="1"/>
  <c r="J84" i="106" s="1"/>
  <c r="K84" i="106" s="1"/>
  <c r="L84" i="106" s="1"/>
  <c r="M84" i="106" s="1"/>
  <c r="N84" i="106" s="1"/>
  <c r="O84" i="106" s="1"/>
  <c r="P84" i="106" s="1"/>
  <c r="Q84" i="106" s="1"/>
  <c r="R84" i="106" s="1"/>
  <c r="S84" i="106" s="1"/>
  <c r="T84" i="106" s="1"/>
  <c r="U84" i="106" s="1"/>
  <c r="V84" i="106" s="1"/>
  <c r="W84" i="106" s="1"/>
  <c r="X84" i="106" s="1"/>
  <c r="Y84" i="106" s="1"/>
  <c r="Z84" i="106" s="1"/>
  <c r="AA84" i="106" s="1"/>
  <c r="AB84" i="106" s="1"/>
  <c r="AC84" i="106" s="1"/>
  <c r="AD84" i="106" s="1"/>
  <c r="AE84" i="106" s="1"/>
  <c r="AF84" i="106" s="1"/>
  <c r="AG84" i="106" s="1"/>
  <c r="AH84" i="106" s="1"/>
  <c r="J34" i="106"/>
  <c r="J36" i="106"/>
  <c r="Y102" i="155"/>
  <c r="AD552" i="19" s="1"/>
  <c r="AD1187" i="19" s="1"/>
  <c r="Y104" i="155"/>
  <c r="AD554" i="19" s="1"/>
  <c r="AD1189" i="19" s="1"/>
  <c r="Y105" i="155"/>
  <c r="AD555" i="19" s="1"/>
  <c r="AD1190" i="19" s="1"/>
  <c r="Y103" i="155"/>
  <c r="AD553" i="19" s="1"/>
  <c r="AD1188" i="19" s="1"/>
  <c r="Y106" i="155"/>
  <c r="AD556" i="19" s="1"/>
  <c r="AD1191" i="19" s="1"/>
  <c r="X103" i="113"/>
  <c r="Y197" i="19" s="1"/>
  <c r="Y832" i="19" s="1"/>
  <c r="X104" i="113"/>
  <c r="Y198" i="19" s="1"/>
  <c r="Y833" i="19" s="1"/>
  <c r="X106" i="113"/>
  <c r="Y200" i="19" s="1"/>
  <c r="Y835" i="19" s="1"/>
  <c r="X102" i="113"/>
  <c r="Y196" i="19" s="1"/>
  <c r="Y831" i="19" s="1"/>
  <c r="X105" i="113"/>
  <c r="Y199" i="19" s="1"/>
  <c r="Y834" i="19" s="1"/>
  <c r="T105" i="143"/>
  <c r="X458" i="19" s="1"/>
  <c r="X1093" i="19" s="1"/>
  <c r="T103" i="143"/>
  <c r="X456" i="19" s="1"/>
  <c r="X1091" i="19" s="1"/>
  <c r="T104" i="143"/>
  <c r="X457" i="19" s="1"/>
  <c r="X1092" i="19" s="1"/>
  <c r="T102" i="143"/>
  <c r="X455" i="19" s="1"/>
  <c r="X1090" i="19" s="1"/>
  <c r="T106" i="143"/>
  <c r="X459" i="19" s="1"/>
  <c r="X1094" i="19" s="1"/>
  <c r="AF101" i="157"/>
  <c r="AK567" i="19" s="1"/>
  <c r="AK1202" i="19" s="1"/>
  <c r="AF104" i="157"/>
  <c r="AK570" i="19" s="1"/>
  <c r="AK1205" i="19" s="1"/>
  <c r="AF106" i="157"/>
  <c r="AK572" i="19" s="1"/>
  <c r="AK1207" i="19" s="1"/>
  <c r="AF102" i="157"/>
  <c r="AK568" i="19" s="1"/>
  <c r="AK1203" i="19" s="1"/>
  <c r="AF103" i="157"/>
  <c r="AK569" i="19" s="1"/>
  <c r="AK1204" i="19" s="1"/>
  <c r="AF105" i="157"/>
  <c r="AK571" i="19" s="1"/>
  <c r="AK1206" i="19" s="1"/>
  <c r="T105" i="130"/>
  <c r="W361" i="19" s="1"/>
  <c r="W996" i="19" s="1"/>
  <c r="T104" i="130"/>
  <c r="W360" i="19" s="1"/>
  <c r="W995" i="19" s="1"/>
  <c r="T103" i="130"/>
  <c r="W359" i="19" s="1"/>
  <c r="W994" i="19" s="1"/>
  <c r="T106" i="130"/>
  <c r="W362" i="19" s="1"/>
  <c r="W997" i="19" s="1"/>
  <c r="T102" i="130"/>
  <c r="W358" i="19" s="1"/>
  <c r="W993" i="19" s="1"/>
  <c r="AC102" i="124"/>
  <c r="AE309" i="19" s="1"/>
  <c r="AE944" i="19" s="1"/>
  <c r="AC104" i="124"/>
  <c r="AE311" i="19" s="1"/>
  <c r="AE946" i="19" s="1"/>
  <c r="AC103" i="124"/>
  <c r="AE310" i="19" s="1"/>
  <c r="AE945" i="19" s="1"/>
  <c r="AC106" i="124"/>
  <c r="AE313" i="19" s="1"/>
  <c r="AE948" i="19" s="1"/>
  <c r="AC105" i="124"/>
  <c r="AE312" i="19" s="1"/>
  <c r="AE947" i="19" s="1"/>
  <c r="G102" i="112"/>
  <c r="H164" i="19" s="1"/>
  <c r="H799" i="19" s="1"/>
  <c r="G103" i="112"/>
  <c r="H165" i="19" s="1"/>
  <c r="H800" i="19" s="1"/>
  <c r="G104" i="112"/>
  <c r="H166" i="19" s="1"/>
  <c r="H801" i="19" s="1"/>
  <c r="G105" i="112"/>
  <c r="H167" i="19" s="1"/>
  <c r="H802" i="19" s="1"/>
  <c r="G106" i="112"/>
  <c r="H168" i="19" s="1"/>
  <c r="H803" i="19" s="1"/>
  <c r="E102" i="113"/>
  <c r="F196" i="19" s="1"/>
  <c r="F831" i="19" s="1"/>
  <c r="E84" i="113"/>
  <c r="F84" i="113" s="1"/>
  <c r="G84" i="113" s="1"/>
  <c r="H84" i="113" s="1"/>
  <c r="I84" i="113" s="1"/>
  <c r="J84" i="113" s="1"/>
  <c r="K84" i="113" s="1"/>
  <c r="L84" i="113" s="1"/>
  <c r="M84" i="113" s="1"/>
  <c r="N84" i="113" s="1"/>
  <c r="O84" i="113" s="1"/>
  <c r="P84" i="113" s="1"/>
  <c r="Q84" i="113" s="1"/>
  <c r="R84" i="113" s="1"/>
  <c r="S84" i="113" s="1"/>
  <c r="T84" i="113" s="1"/>
  <c r="U84" i="113" s="1"/>
  <c r="V84" i="113" s="1"/>
  <c r="W84" i="113" s="1"/>
  <c r="X84" i="113" s="1"/>
  <c r="Y84" i="113" s="1"/>
  <c r="Z84" i="113" s="1"/>
  <c r="AA84" i="113" s="1"/>
  <c r="AB84" i="113" s="1"/>
  <c r="AC84" i="113" s="1"/>
  <c r="AD84" i="113" s="1"/>
  <c r="AE84" i="113" s="1"/>
  <c r="AF84" i="113" s="1"/>
  <c r="AG84" i="113" s="1"/>
  <c r="AH84" i="113" s="1"/>
  <c r="E105" i="113"/>
  <c r="F199" i="19" s="1"/>
  <c r="F834" i="19" s="1"/>
  <c r="E104" i="113"/>
  <c r="F198" i="19" s="1"/>
  <c r="F833" i="19" s="1"/>
  <c r="E103" i="113"/>
  <c r="F197" i="19" s="1"/>
  <c r="F832" i="19" s="1"/>
  <c r="E106" i="113"/>
  <c r="F200" i="19" s="1"/>
  <c r="F835" i="19" s="1"/>
  <c r="J34" i="113"/>
  <c r="J36" i="113"/>
  <c r="T103" i="153"/>
  <c r="Y537" i="19" s="1"/>
  <c r="Y1172" i="19" s="1"/>
  <c r="T102" i="153"/>
  <c r="Y536" i="19" s="1"/>
  <c r="Y1171" i="19" s="1"/>
  <c r="T104" i="153"/>
  <c r="Y538" i="19" s="1"/>
  <c r="Y1173" i="19" s="1"/>
  <c r="T106" i="153"/>
  <c r="Y540" i="19" s="1"/>
  <c r="Y1175" i="19" s="1"/>
  <c r="T105" i="153"/>
  <c r="Y539" i="19" s="1"/>
  <c r="Y1174" i="19" s="1"/>
  <c r="W101" i="113"/>
  <c r="X195" i="19" s="1"/>
  <c r="X830" i="19" s="1"/>
  <c r="W106" i="113"/>
  <c r="X200" i="19" s="1"/>
  <c r="X835" i="19" s="1"/>
  <c r="W104" i="113"/>
  <c r="X198" i="19" s="1"/>
  <c r="X833" i="19" s="1"/>
  <c r="W103" i="113"/>
  <c r="X197" i="19" s="1"/>
  <c r="X832" i="19" s="1"/>
  <c r="W105" i="113"/>
  <c r="X199" i="19" s="1"/>
  <c r="X834" i="19" s="1"/>
  <c r="W102" i="113"/>
  <c r="X196" i="19" s="1"/>
  <c r="X831" i="19" s="1"/>
  <c r="I101" i="99"/>
  <c r="I106" i="19" s="1"/>
  <c r="I741" i="19" s="1"/>
  <c r="U106" i="118"/>
  <c r="U104" i="118"/>
  <c r="U102" i="118"/>
  <c r="U105" i="118"/>
  <c r="U103" i="118"/>
  <c r="X104" i="107"/>
  <c r="Y214" i="19" s="1"/>
  <c r="Y849" i="19" s="1"/>
  <c r="X103" i="107"/>
  <c r="Y213" i="19" s="1"/>
  <c r="Y848" i="19" s="1"/>
  <c r="X106" i="107"/>
  <c r="Y216" i="19" s="1"/>
  <c r="Y851" i="19" s="1"/>
  <c r="X102" i="107"/>
  <c r="Y212" i="19" s="1"/>
  <c r="Y847" i="19" s="1"/>
  <c r="X105" i="107"/>
  <c r="Y215" i="19" s="1"/>
  <c r="Y850" i="19" s="1"/>
  <c r="T103" i="139"/>
  <c r="W423" i="19" s="1"/>
  <c r="W1058" i="19" s="1"/>
  <c r="T104" i="139"/>
  <c r="W424" i="19" s="1"/>
  <c r="W1059" i="19" s="1"/>
  <c r="T106" i="139"/>
  <c r="W426" i="19" s="1"/>
  <c r="W1061" i="19" s="1"/>
  <c r="T102" i="139"/>
  <c r="W422" i="19" s="1"/>
  <c r="W1057" i="19" s="1"/>
  <c r="T105" i="139"/>
  <c r="W425" i="19" s="1"/>
  <c r="W1060" i="19" s="1"/>
  <c r="AA102" i="141"/>
  <c r="AE439" i="19" s="1"/>
  <c r="AE1074" i="19" s="1"/>
  <c r="AA106" i="141"/>
  <c r="AE443" i="19" s="1"/>
  <c r="AE1078" i="19" s="1"/>
  <c r="AA105" i="141"/>
  <c r="AE442" i="19" s="1"/>
  <c r="AE1077" i="19" s="1"/>
  <c r="AA104" i="141"/>
  <c r="AE441" i="19" s="1"/>
  <c r="AE1076" i="19" s="1"/>
  <c r="AA103" i="141"/>
  <c r="AE440" i="19" s="1"/>
  <c r="AE1075" i="19" s="1"/>
  <c r="R105" i="107"/>
  <c r="S215" i="19" s="1"/>
  <c r="S850" i="19" s="1"/>
  <c r="R104" i="107"/>
  <c r="S214" i="19" s="1"/>
  <c r="S849" i="19" s="1"/>
  <c r="R106" i="107"/>
  <c r="S216" i="19" s="1"/>
  <c r="S851" i="19" s="1"/>
  <c r="R103" i="107"/>
  <c r="S213" i="19" s="1"/>
  <c r="S848" i="19" s="1"/>
  <c r="R102" i="107"/>
  <c r="S212" i="19" s="1"/>
  <c r="S847" i="19" s="1"/>
  <c r="E104" i="139"/>
  <c r="H424" i="19" s="1"/>
  <c r="H1059" i="19" s="1"/>
  <c r="E106" i="139"/>
  <c r="H426" i="19" s="1"/>
  <c r="H1061" i="19" s="1"/>
  <c r="E84" i="139"/>
  <c r="F84" i="139" s="1"/>
  <c r="G84" i="139" s="1"/>
  <c r="H84" i="139" s="1"/>
  <c r="I84" i="139" s="1"/>
  <c r="J84" i="139" s="1"/>
  <c r="K84" i="139" s="1"/>
  <c r="L84" i="139" s="1"/>
  <c r="M84" i="139" s="1"/>
  <c r="N84" i="139" s="1"/>
  <c r="O84" i="139" s="1"/>
  <c r="P84" i="139" s="1"/>
  <c r="Q84" i="139" s="1"/>
  <c r="R84" i="139" s="1"/>
  <c r="S84" i="139" s="1"/>
  <c r="T84" i="139" s="1"/>
  <c r="U84" i="139" s="1"/>
  <c r="V84" i="139" s="1"/>
  <c r="W84" i="139" s="1"/>
  <c r="X84" i="139" s="1"/>
  <c r="Y84" i="139" s="1"/>
  <c r="Z84" i="139" s="1"/>
  <c r="AA84" i="139" s="1"/>
  <c r="AB84" i="139" s="1"/>
  <c r="AC84" i="139" s="1"/>
  <c r="AD84" i="139" s="1"/>
  <c r="AE84" i="139" s="1"/>
  <c r="AF84" i="139" s="1"/>
  <c r="AG84" i="139" s="1"/>
  <c r="AH84" i="139" s="1"/>
  <c r="E102" i="139"/>
  <c r="H422" i="19" s="1"/>
  <c r="H1057" i="19" s="1"/>
  <c r="E103" i="139"/>
  <c r="H423" i="19" s="1"/>
  <c r="H1058" i="19" s="1"/>
  <c r="E105" i="139"/>
  <c r="H425" i="19" s="1"/>
  <c r="H1060" i="19" s="1"/>
  <c r="S103" i="107"/>
  <c r="T213" i="19" s="1"/>
  <c r="T848" i="19" s="1"/>
  <c r="S105" i="107"/>
  <c r="T215" i="19" s="1"/>
  <c r="T850" i="19" s="1"/>
  <c r="S106" i="107"/>
  <c r="T216" i="19" s="1"/>
  <c r="T851" i="19" s="1"/>
  <c r="S102" i="107"/>
  <c r="T212" i="19" s="1"/>
  <c r="T847" i="19" s="1"/>
  <c r="S104" i="107"/>
  <c r="T214" i="19" s="1"/>
  <c r="T849" i="19" s="1"/>
  <c r="P103" i="136"/>
  <c r="S407" i="19" s="1"/>
  <c r="S1042" i="19" s="1"/>
  <c r="P104" i="136"/>
  <c r="S408" i="19" s="1"/>
  <c r="S1043" i="19" s="1"/>
  <c r="P105" i="136"/>
  <c r="S409" i="19" s="1"/>
  <c r="S1044" i="19" s="1"/>
  <c r="P106" i="136"/>
  <c r="S410" i="19" s="1"/>
  <c r="S1045" i="19" s="1"/>
  <c r="P102" i="136"/>
  <c r="S406" i="19" s="1"/>
  <c r="S1041" i="19" s="1"/>
  <c r="AA101" i="94"/>
  <c r="AA103" i="94"/>
  <c r="AA68" i="19" s="1"/>
  <c r="AA703" i="19" s="1"/>
  <c r="AA105" i="94"/>
  <c r="AA70" i="19" s="1"/>
  <c r="AA705" i="19" s="1"/>
  <c r="AA104" i="94"/>
  <c r="AA69" i="19" s="1"/>
  <c r="AA704" i="19" s="1"/>
  <c r="AA102" i="94"/>
  <c r="AA67" i="19" s="1"/>
  <c r="AA702" i="19" s="1"/>
  <c r="AA106" i="94"/>
  <c r="AA71" i="19" s="1"/>
  <c r="AA706" i="19" s="1"/>
  <c r="P102" i="116"/>
  <c r="P103" i="116"/>
  <c r="P105" i="116"/>
  <c r="P106" i="116"/>
  <c r="P104" i="116"/>
  <c r="T102" i="159"/>
  <c r="Y584" i="19" s="1"/>
  <c r="Y1219" i="19" s="1"/>
  <c r="T104" i="159"/>
  <c r="Y586" i="19" s="1"/>
  <c r="Y1221" i="19" s="1"/>
  <c r="T103" i="159"/>
  <c r="Y585" i="19" s="1"/>
  <c r="Y1220" i="19" s="1"/>
  <c r="T105" i="159"/>
  <c r="Y587" i="19" s="1"/>
  <c r="Y1222" i="19" s="1"/>
  <c r="T106" i="159"/>
  <c r="Y588" i="19" s="1"/>
  <c r="Y1223" i="19" s="1"/>
  <c r="U106" i="128"/>
  <c r="X346" i="19" s="1"/>
  <c r="X981" i="19" s="1"/>
  <c r="U102" i="128"/>
  <c r="X342" i="19" s="1"/>
  <c r="X977" i="19" s="1"/>
  <c r="U105" i="128"/>
  <c r="X345" i="19" s="1"/>
  <c r="X980" i="19" s="1"/>
  <c r="U103" i="128"/>
  <c r="X343" i="19" s="1"/>
  <c r="X978" i="19" s="1"/>
  <c r="U104" i="128"/>
  <c r="X344" i="19" s="1"/>
  <c r="X979" i="19" s="1"/>
  <c r="Q102" i="159"/>
  <c r="V584" i="19" s="1"/>
  <c r="V1219" i="19" s="1"/>
  <c r="Q106" i="159"/>
  <c r="V588" i="19" s="1"/>
  <c r="V1223" i="19" s="1"/>
  <c r="Q104" i="159"/>
  <c r="V586" i="19" s="1"/>
  <c r="V1221" i="19" s="1"/>
  <c r="Q105" i="159"/>
  <c r="V587" i="19" s="1"/>
  <c r="V1222" i="19" s="1"/>
  <c r="Q103" i="159"/>
  <c r="V585" i="19" s="1"/>
  <c r="V1220" i="19" s="1"/>
  <c r="Z102" i="139"/>
  <c r="AC422" i="19" s="1"/>
  <c r="AC1057" i="19" s="1"/>
  <c r="Z106" i="139"/>
  <c r="AC426" i="19" s="1"/>
  <c r="AC1061" i="19" s="1"/>
  <c r="Z105" i="139"/>
  <c r="AC425" i="19" s="1"/>
  <c r="AC1060" i="19" s="1"/>
  <c r="Z104" i="139"/>
  <c r="AC424" i="19" s="1"/>
  <c r="AC1059" i="19" s="1"/>
  <c r="Z103" i="139"/>
  <c r="AC423" i="19" s="1"/>
  <c r="AC1058" i="19" s="1"/>
  <c r="E104" i="118"/>
  <c r="E84" i="118"/>
  <c r="F84" i="118" s="1"/>
  <c r="G84" i="118" s="1"/>
  <c r="H84" i="118" s="1"/>
  <c r="I84" i="118" s="1"/>
  <c r="J84" i="118" s="1"/>
  <c r="K84" i="118" s="1"/>
  <c r="L84" i="118" s="1"/>
  <c r="M84" i="118" s="1"/>
  <c r="N84" i="118" s="1"/>
  <c r="O84" i="118" s="1"/>
  <c r="P84" i="118" s="1"/>
  <c r="Q84" i="118" s="1"/>
  <c r="R84" i="118" s="1"/>
  <c r="S84" i="118" s="1"/>
  <c r="T84" i="118" s="1"/>
  <c r="U84" i="118" s="1"/>
  <c r="V84" i="118" s="1"/>
  <c r="W84" i="118" s="1"/>
  <c r="X84" i="118" s="1"/>
  <c r="Y84" i="118" s="1"/>
  <c r="Z84" i="118" s="1"/>
  <c r="AA84" i="118" s="1"/>
  <c r="AB84" i="118" s="1"/>
  <c r="AC84" i="118" s="1"/>
  <c r="E103" i="118"/>
  <c r="E106" i="118"/>
  <c r="E105" i="118"/>
  <c r="E102" i="118"/>
  <c r="V106" i="94"/>
  <c r="V71" i="19" s="1"/>
  <c r="V706" i="19" s="1"/>
  <c r="V102" i="94"/>
  <c r="V67" i="19" s="1"/>
  <c r="V702" i="19" s="1"/>
  <c r="V103" i="94"/>
  <c r="V68" i="19" s="1"/>
  <c r="V703" i="19" s="1"/>
  <c r="V104" i="94"/>
  <c r="V69" i="19" s="1"/>
  <c r="V704" i="19" s="1"/>
  <c r="V105" i="94"/>
  <c r="V70" i="19" s="1"/>
  <c r="V705" i="19" s="1"/>
  <c r="AF68" i="123"/>
  <c r="AF70" i="123" s="1"/>
  <c r="AF72" i="123" s="1"/>
  <c r="AF83" i="123" s="1"/>
  <c r="AF101" i="123" s="1"/>
  <c r="AB106" i="126"/>
  <c r="AD329" i="19" s="1"/>
  <c r="AD964" i="19" s="1"/>
  <c r="AB103" i="126"/>
  <c r="AD326" i="19" s="1"/>
  <c r="AD961" i="19" s="1"/>
  <c r="AB104" i="126"/>
  <c r="AD327" i="19" s="1"/>
  <c r="AD962" i="19" s="1"/>
  <c r="AB102" i="126"/>
  <c r="AD325" i="19" s="1"/>
  <c r="AD960" i="19" s="1"/>
  <c r="AB105" i="126"/>
  <c r="AD328" i="19" s="1"/>
  <c r="AD963" i="19" s="1"/>
  <c r="P104" i="130"/>
  <c r="S360" i="19" s="1"/>
  <c r="S995" i="19" s="1"/>
  <c r="P105" i="130"/>
  <c r="S361" i="19" s="1"/>
  <c r="S996" i="19" s="1"/>
  <c r="P102" i="130"/>
  <c r="S358" i="19" s="1"/>
  <c r="S993" i="19" s="1"/>
  <c r="P103" i="130"/>
  <c r="S359" i="19" s="1"/>
  <c r="S994" i="19" s="1"/>
  <c r="P106" i="130"/>
  <c r="S362" i="19" s="1"/>
  <c r="S997" i="19" s="1"/>
  <c r="Q106" i="147"/>
  <c r="U491" i="19" s="1"/>
  <c r="U1126" i="19" s="1"/>
  <c r="Q102" i="147"/>
  <c r="U487" i="19" s="1"/>
  <c r="U1122" i="19" s="1"/>
  <c r="Q103" i="147"/>
  <c r="U488" i="19" s="1"/>
  <c r="U1123" i="19" s="1"/>
  <c r="Q104" i="147"/>
  <c r="U489" i="19" s="1"/>
  <c r="U1124" i="19" s="1"/>
  <c r="Q105" i="147"/>
  <c r="U490" i="19" s="1"/>
  <c r="U1125" i="19" s="1"/>
  <c r="O101" i="122"/>
  <c r="O106" i="122"/>
  <c r="O105" i="122"/>
  <c r="O104" i="122"/>
  <c r="O102" i="122"/>
  <c r="O103" i="122"/>
  <c r="E101" i="108"/>
  <c r="F219" i="19" s="1"/>
  <c r="F854" i="19" s="1"/>
  <c r="E84" i="108"/>
  <c r="F84" i="108" s="1"/>
  <c r="G84" i="108" s="1"/>
  <c r="H84" i="108" s="1"/>
  <c r="I84" i="108" s="1"/>
  <c r="J84" i="108" s="1"/>
  <c r="K84" i="108" s="1"/>
  <c r="L84" i="108" s="1"/>
  <c r="M84" i="108" s="1"/>
  <c r="N84" i="108" s="1"/>
  <c r="O84" i="108" s="1"/>
  <c r="P84" i="108" s="1"/>
  <c r="Q84" i="108" s="1"/>
  <c r="R84" i="108" s="1"/>
  <c r="S84" i="108" s="1"/>
  <c r="T84" i="108" s="1"/>
  <c r="U84" i="108" s="1"/>
  <c r="V84" i="108" s="1"/>
  <c r="W84" i="108" s="1"/>
  <c r="X84" i="108" s="1"/>
  <c r="Y84" i="108" s="1"/>
  <c r="Z84" i="108" s="1"/>
  <c r="AA84" i="108" s="1"/>
  <c r="AB84" i="108" s="1"/>
  <c r="AC84" i="108" s="1"/>
  <c r="AD84" i="108" s="1"/>
  <c r="AE84" i="108" s="1"/>
  <c r="AF84" i="108" s="1"/>
  <c r="AG84" i="108" s="1"/>
  <c r="AH84" i="108" s="1"/>
  <c r="J34" i="108"/>
  <c r="J36" i="108"/>
  <c r="V102" i="122"/>
  <c r="V104" i="122"/>
  <c r="V103" i="122"/>
  <c r="V106" i="122"/>
  <c r="V105" i="122"/>
  <c r="T103" i="116"/>
  <c r="T104" i="116"/>
  <c r="T106" i="116"/>
  <c r="T105" i="116"/>
  <c r="T102" i="116"/>
  <c r="T104" i="151"/>
  <c r="X521" i="19" s="1"/>
  <c r="X1156" i="19" s="1"/>
  <c r="T106" i="151"/>
  <c r="X523" i="19" s="1"/>
  <c r="X1158" i="19" s="1"/>
  <c r="T105" i="151"/>
  <c r="X522" i="19" s="1"/>
  <c r="X1157" i="19" s="1"/>
  <c r="T103" i="151"/>
  <c r="X520" i="19" s="1"/>
  <c r="X1155" i="19" s="1"/>
  <c r="T102" i="151"/>
  <c r="X519" i="19" s="1"/>
  <c r="X1154" i="19" s="1"/>
  <c r="W103" i="145"/>
  <c r="AA472" i="19" s="1"/>
  <c r="AA1107" i="19" s="1"/>
  <c r="W102" i="145"/>
  <c r="AA471" i="19" s="1"/>
  <c r="AA1106" i="19" s="1"/>
  <c r="W106" i="145"/>
  <c r="AA475" i="19" s="1"/>
  <c r="AA1110" i="19" s="1"/>
  <c r="W105" i="145"/>
  <c r="AA474" i="19" s="1"/>
  <c r="AA1109" i="19" s="1"/>
  <c r="W104" i="145"/>
  <c r="AA473" i="19" s="1"/>
  <c r="AA1108" i="19" s="1"/>
  <c r="Y101" i="139"/>
  <c r="AB421" i="19" s="1"/>
  <c r="AB1056" i="19" s="1"/>
  <c r="Y105" i="139"/>
  <c r="AB425" i="19" s="1"/>
  <c r="AB1060" i="19" s="1"/>
  <c r="Y106" i="139"/>
  <c r="AB426" i="19" s="1"/>
  <c r="AB1061" i="19" s="1"/>
  <c r="Y104" i="139"/>
  <c r="AB424" i="19" s="1"/>
  <c r="AB1059" i="19" s="1"/>
  <c r="Y103" i="139"/>
  <c r="AB423" i="19" s="1"/>
  <c r="AB1058" i="19" s="1"/>
  <c r="Y102" i="139"/>
  <c r="AB422" i="19" s="1"/>
  <c r="AB1057" i="19" s="1"/>
  <c r="E101" i="125"/>
  <c r="G316" i="19" s="1"/>
  <c r="G951" i="19" s="1"/>
  <c r="E84" i="125"/>
  <c r="F84" i="125" s="1"/>
  <c r="G84" i="125" s="1"/>
  <c r="H84" i="125" s="1"/>
  <c r="I84" i="125" s="1"/>
  <c r="J84" i="125" s="1"/>
  <c r="K84" i="125" s="1"/>
  <c r="L84" i="125" s="1"/>
  <c r="M84" i="125" s="1"/>
  <c r="N84" i="125" s="1"/>
  <c r="O84" i="125" s="1"/>
  <c r="P84" i="125" s="1"/>
  <c r="Q84" i="125" s="1"/>
  <c r="R84" i="125" s="1"/>
  <c r="S84" i="125" s="1"/>
  <c r="T84" i="125" s="1"/>
  <c r="U84" i="125" s="1"/>
  <c r="V84" i="125" s="1"/>
  <c r="W84" i="125" s="1"/>
  <c r="X84" i="125" s="1"/>
  <c r="Y84" i="125" s="1"/>
  <c r="Z84" i="125" s="1"/>
  <c r="AA84" i="125" s="1"/>
  <c r="AB84" i="125" s="1"/>
  <c r="AC84" i="125" s="1"/>
  <c r="AD84" i="125" s="1"/>
  <c r="AE84" i="125" s="1"/>
  <c r="AF84" i="125" s="1"/>
  <c r="AG84" i="125" s="1"/>
  <c r="AH84" i="125" s="1"/>
  <c r="J36" i="125"/>
  <c r="J34" i="125"/>
  <c r="Y106" i="143"/>
  <c r="AC459" i="19" s="1"/>
  <c r="AC1094" i="19" s="1"/>
  <c r="Y105" i="143"/>
  <c r="AC458" i="19" s="1"/>
  <c r="AC1093" i="19" s="1"/>
  <c r="Y104" i="143"/>
  <c r="AC457" i="19" s="1"/>
  <c r="AC1092" i="19" s="1"/>
  <c r="Y103" i="143"/>
  <c r="AC456" i="19" s="1"/>
  <c r="AC1091" i="19" s="1"/>
  <c r="Y102" i="143"/>
  <c r="AC455" i="19" s="1"/>
  <c r="AC1090" i="19" s="1"/>
  <c r="H103" i="112"/>
  <c r="I165" i="19" s="1"/>
  <c r="I800" i="19" s="1"/>
  <c r="H104" i="112"/>
  <c r="I166" i="19" s="1"/>
  <c r="I801" i="19" s="1"/>
  <c r="H106" i="112"/>
  <c r="I168" i="19" s="1"/>
  <c r="I803" i="19" s="1"/>
  <c r="H102" i="112"/>
  <c r="I164" i="19" s="1"/>
  <c r="I799" i="19" s="1"/>
  <c r="H105" i="112"/>
  <c r="I167" i="19" s="1"/>
  <c r="I802" i="19" s="1"/>
  <c r="E103" i="136"/>
  <c r="H407" i="19" s="1"/>
  <c r="H1042" i="19" s="1"/>
  <c r="E104" i="136"/>
  <c r="H408" i="19" s="1"/>
  <c r="H1043" i="19" s="1"/>
  <c r="E102" i="136"/>
  <c r="H406" i="19" s="1"/>
  <c r="H1041" i="19" s="1"/>
  <c r="E106" i="136"/>
  <c r="H410" i="19" s="1"/>
  <c r="H1045" i="19" s="1"/>
  <c r="E84" i="136"/>
  <c r="F84" i="136" s="1"/>
  <c r="G84" i="136" s="1"/>
  <c r="H84" i="136" s="1"/>
  <c r="I84" i="136" s="1"/>
  <c r="J84" i="136" s="1"/>
  <c r="K84" i="136" s="1"/>
  <c r="L84" i="136" s="1"/>
  <c r="M84" i="136" s="1"/>
  <c r="N84" i="136" s="1"/>
  <c r="O84" i="136" s="1"/>
  <c r="P84" i="136" s="1"/>
  <c r="Q84" i="136" s="1"/>
  <c r="R84" i="136" s="1"/>
  <c r="S84" i="136" s="1"/>
  <c r="T84" i="136" s="1"/>
  <c r="U84" i="136" s="1"/>
  <c r="V84" i="136" s="1"/>
  <c r="W84" i="136" s="1"/>
  <c r="X84" i="136" s="1"/>
  <c r="Y84" i="136" s="1"/>
  <c r="Z84" i="136" s="1"/>
  <c r="AA84" i="136" s="1"/>
  <c r="AB84" i="136" s="1"/>
  <c r="AC84" i="136" s="1"/>
  <c r="AD84" i="136" s="1"/>
  <c r="AE84" i="136" s="1"/>
  <c r="AF84" i="136" s="1"/>
  <c r="AG84" i="136" s="1"/>
  <c r="AH84" i="136" s="1"/>
  <c r="E105" i="136"/>
  <c r="H409" i="19" s="1"/>
  <c r="H1044" i="19" s="1"/>
  <c r="P103" i="120"/>
  <c r="P104" i="120"/>
  <c r="P105" i="120"/>
  <c r="P106" i="120"/>
  <c r="P102" i="120"/>
  <c r="O102" i="132"/>
  <c r="R374" i="19" s="1"/>
  <c r="R1009" i="19" s="1"/>
  <c r="O106" i="132"/>
  <c r="R378" i="19" s="1"/>
  <c r="R1013" i="19" s="1"/>
  <c r="O103" i="132"/>
  <c r="R375" i="19" s="1"/>
  <c r="R1010" i="19" s="1"/>
  <c r="O104" i="132"/>
  <c r="R376" i="19" s="1"/>
  <c r="R1011" i="19" s="1"/>
  <c r="O105" i="132"/>
  <c r="R377" i="19" s="1"/>
  <c r="R1012" i="19" s="1"/>
  <c r="E101" i="142"/>
  <c r="I446" i="19" s="1"/>
  <c r="I1081" i="19" s="1"/>
  <c r="E84" i="142"/>
  <c r="F84" i="142" s="1"/>
  <c r="G84" i="142" s="1"/>
  <c r="H84" i="142" s="1"/>
  <c r="I84" i="142" s="1"/>
  <c r="J84" i="142" s="1"/>
  <c r="K84" i="142" s="1"/>
  <c r="L84" i="142" s="1"/>
  <c r="M84" i="142" s="1"/>
  <c r="N84" i="142" s="1"/>
  <c r="O84" i="142" s="1"/>
  <c r="P84" i="142" s="1"/>
  <c r="Q84" i="142" s="1"/>
  <c r="R84" i="142" s="1"/>
  <c r="S84" i="142" s="1"/>
  <c r="T84" i="142" s="1"/>
  <c r="U84" i="142" s="1"/>
  <c r="V84" i="142" s="1"/>
  <c r="W84" i="142" s="1"/>
  <c r="X84" i="142" s="1"/>
  <c r="Y84" i="142" s="1"/>
  <c r="Z84" i="142" s="1"/>
  <c r="AA84" i="142" s="1"/>
  <c r="AB84" i="142" s="1"/>
  <c r="AC84" i="142" s="1"/>
  <c r="AD84" i="142" s="1"/>
  <c r="AE84" i="142" s="1"/>
  <c r="AF84" i="142" s="1"/>
  <c r="AG84" i="142" s="1"/>
  <c r="AH84" i="142" s="1"/>
  <c r="U106" i="157"/>
  <c r="Z572" i="19" s="1"/>
  <c r="Z1207" i="19" s="1"/>
  <c r="U104" i="157"/>
  <c r="Z570" i="19" s="1"/>
  <c r="Z1205" i="19" s="1"/>
  <c r="U102" i="157"/>
  <c r="Z568" i="19" s="1"/>
  <c r="Z1203" i="19" s="1"/>
  <c r="U105" i="157"/>
  <c r="Z571" i="19" s="1"/>
  <c r="Z1206" i="19" s="1"/>
  <c r="U103" i="157"/>
  <c r="Z569" i="19" s="1"/>
  <c r="Z1204" i="19" s="1"/>
  <c r="AB103" i="112"/>
  <c r="AC165" i="19" s="1"/>
  <c r="AC800" i="19" s="1"/>
  <c r="AB104" i="112"/>
  <c r="AC166" i="19" s="1"/>
  <c r="AC801" i="19" s="1"/>
  <c r="AB106" i="112"/>
  <c r="AC168" i="19" s="1"/>
  <c r="AC803" i="19" s="1"/>
  <c r="AB102" i="112"/>
  <c r="AC164" i="19" s="1"/>
  <c r="AC799" i="19" s="1"/>
  <c r="AB105" i="112"/>
  <c r="AC167" i="19" s="1"/>
  <c r="AC802" i="19" s="1"/>
  <c r="O105" i="94"/>
  <c r="O70" i="19" s="1"/>
  <c r="O705" i="19" s="1"/>
  <c r="O106" i="94"/>
  <c r="O71" i="19" s="1"/>
  <c r="O706" i="19" s="1"/>
  <c r="O102" i="94"/>
  <c r="O67" i="19" s="1"/>
  <c r="O702" i="19" s="1"/>
  <c r="O103" i="94"/>
  <c r="O68" i="19" s="1"/>
  <c r="O703" i="19" s="1"/>
  <c r="O104" i="94"/>
  <c r="O69" i="19" s="1"/>
  <c r="O704" i="19" s="1"/>
  <c r="X105" i="112"/>
  <c r="Y167" i="19" s="1"/>
  <c r="Y802" i="19" s="1"/>
  <c r="X103" i="112"/>
  <c r="Y165" i="19" s="1"/>
  <c r="Y800" i="19" s="1"/>
  <c r="X104" i="112"/>
  <c r="Y166" i="19" s="1"/>
  <c r="Y801" i="19" s="1"/>
  <c r="X102" i="112"/>
  <c r="Y164" i="19" s="1"/>
  <c r="Y799" i="19" s="1"/>
  <c r="X106" i="112"/>
  <c r="Y168" i="19" s="1"/>
  <c r="Y803" i="19" s="1"/>
  <c r="S102" i="153"/>
  <c r="X536" i="19" s="1"/>
  <c r="X1171" i="19" s="1"/>
  <c r="S104" i="153"/>
  <c r="X538" i="19" s="1"/>
  <c r="X1173" i="19" s="1"/>
  <c r="S105" i="153"/>
  <c r="X539" i="19" s="1"/>
  <c r="X1174" i="19" s="1"/>
  <c r="S103" i="153"/>
  <c r="X537" i="19" s="1"/>
  <c r="X1172" i="19" s="1"/>
  <c r="S106" i="153"/>
  <c r="X540" i="19" s="1"/>
  <c r="X1175" i="19" s="1"/>
  <c r="S103" i="126"/>
  <c r="U326" i="19" s="1"/>
  <c r="U961" i="19" s="1"/>
  <c r="S105" i="126"/>
  <c r="U328" i="19" s="1"/>
  <c r="U963" i="19" s="1"/>
  <c r="S102" i="126"/>
  <c r="U325" i="19" s="1"/>
  <c r="U960" i="19" s="1"/>
  <c r="S106" i="126"/>
  <c r="U329" i="19" s="1"/>
  <c r="U964" i="19" s="1"/>
  <c r="S104" i="126"/>
  <c r="U327" i="19" s="1"/>
  <c r="U962" i="19" s="1"/>
  <c r="AH105" i="163"/>
  <c r="AM619" i="19" s="1"/>
  <c r="AM1254" i="19" s="1"/>
  <c r="AH106" i="163"/>
  <c r="AM620" i="19" s="1"/>
  <c r="AM1255" i="19" s="1"/>
  <c r="AH102" i="163"/>
  <c r="AM616" i="19" s="1"/>
  <c r="AM1251" i="19" s="1"/>
  <c r="AH103" i="163"/>
  <c r="AM617" i="19" s="1"/>
  <c r="AM1252" i="19" s="1"/>
  <c r="AH104" i="163"/>
  <c r="AM618" i="19" s="1"/>
  <c r="AM1253" i="19" s="1"/>
  <c r="S106" i="155"/>
  <c r="X556" i="19" s="1"/>
  <c r="X1191" i="19" s="1"/>
  <c r="S104" i="155"/>
  <c r="X554" i="19" s="1"/>
  <c r="X1189" i="19" s="1"/>
  <c r="S102" i="155"/>
  <c r="X552" i="19" s="1"/>
  <c r="X1187" i="19" s="1"/>
  <c r="S103" i="155"/>
  <c r="X553" i="19" s="1"/>
  <c r="X1188" i="19" s="1"/>
  <c r="S105" i="155"/>
  <c r="X555" i="19" s="1"/>
  <c r="X1190" i="19" s="1"/>
  <c r="AA106" i="134"/>
  <c r="AD394" i="19" s="1"/>
  <c r="AD1029" i="19" s="1"/>
  <c r="AA104" i="134"/>
  <c r="AD392" i="19" s="1"/>
  <c r="AD1027" i="19" s="1"/>
  <c r="AA103" i="134"/>
  <c r="AD391" i="19" s="1"/>
  <c r="AD1026" i="19" s="1"/>
  <c r="AA105" i="134"/>
  <c r="AD393" i="19" s="1"/>
  <c r="AD1028" i="19" s="1"/>
  <c r="AA102" i="134"/>
  <c r="AD390" i="19" s="1"/>
  <c r="AD1025" i="19" s="1"/>
  <c r="AE103" i="141"/>
  <c r="AI440" i="19" s="1"/>
  <c r="AI1075" i="19" s="1"/>
  <c r="AE105" i="141"/>
  <c r="AI442" i="19" s="1"/>
  <c r="AI1077" i="19" s="1"/>
  <c r="AE104" i="141"/>
  <c r="AI441" i="19" s="1"/>
  <c r="AI1076" i="19" s="1"/>
  <c r="AE106" i="141"/>
  <c r="AI443" i="19" s="1"/>
  <c r="AI1078" i="19" s="1"/>
  <c r="AE102" i="141"/>
  <c r="AI439" i="19" s="1"/>
  <c r="AI1074" i="19" s="1"/>
  <c r="AH106" i="102"/>
  <c r="AH135" i="19" s="1"/>
  <c r="AH770" i="19" s="1"/>
  <c r="AH102" i="102"/>
  <c r="AH131" i="19" s="1"/>
  <c r="AH766" i="19" s="1"/>
  <c r="AH105" i="102"/>
  <c r="AH134" i="19" s="1"/>
  <c r="AH769" i="19" s="1"/>
  <c r="AH104" i="102"/>
  <c r="AH133" i="19" s="1"/>
  <c r="AH768" i="19" s="1"/>
  <c r="AH103" i="102"/>
  <c r="AH132" i="19" s="1"/>
  <c r="AH767" i="19" s="1"/>
  <c r="Y104" i="159"/>
  <c r="AD586" i="19" s="1"/>
  <c r="AD1221" i="19" s="1"/>
  <c r="Y102" i="159"/>
  <c r="AD584" i="19" s="1"/>
  <c r="AD1219" i="19" s="1"/>
  <c r="Y105" i="159"/>
  <c r="AD587" i="19" s="1"/>
  <c r="AD1222" i="19" s="1"/>
  <c r="Y106" i="159"/>
  <c r="AD588" i="19" s="1"/>
  <c r="AD1223" i="19" s="1"/>
  <c r="Y103" i="159"/>
  <c r="AD585" i="19" s="1"/>
  <c r="AD1220" i="19" s="1"/>
  <c r="G104" i="124"/>
  <c r="I311" i="19" s="1"/>
  <c r="I946" i="19" s="1"/>
  <c r="G102" i="124"/>
  <c r="I309" i="19" s="1"/>
  <c r="I944" i="19" s="1"/>
  <c r="G103" i="124"/>
  <c r="I310" i="19" s="1"/>
  <c r="I945" i="19" s="1"/>
  <c r="G105" i="124"/>
  <c r="I312" i="19" s="1"/>
  <c r="I947" i="19" s="1"/>
  <c r="G106" i="124"/>
  <c r="I313" i="19" s="1"/>
  <c r="I948" i="19" s="1"/>
  <c r="AD102" i="122"/>
  <c r="AD105" i="122"/>
  <c r="AD106" i="122"/>
  <c r="AD104" i="122"/>
  <c r="AD103" i="122"/>
  <c r="AB105" i="134"/>
  <c r="AE393" i="19" s="1"/>
  <c r="AE1028" i="19" s="1"/>
  <c r="AB102" i="134"/>
  <c r="AE390" i="19" s="1"/>
  <c r="AE1025" i="19" s="1"/>
  <c r="AB104" i="134"/>
  <c r="AE392" i="19" s="1"/>
  <c r="AE1027" i="19" s="1"/>
  <c r="AB103" i="134"/>
  <c r="AE391" i="19" s="1"/>
  <c r="AE1026" i="19" s="1"/>
  <c r="AB106" i="134"/>
  <c r="AE394" i="19" s="1"/>
  <c r="AE1029" i="19" s="1"/>
  <c r="U104" i="136"/>
  <c r="X408" i="19" s="1"/>
  <c r="X1043" i="19" s="1"/>
  <c r="U105" i="136"/>
  <c r="X409" i="19" s="1"/>
  <c r="X1044" i="19" s="1"/>
  <c r="U103" i="136"/>
  <c r="X407" i="19" s="1"/>
  <c r="X1042" i="19" s="1"/>
  <c r="U106" i="136"/>
  <c r="X410" i="19" s="1"/>
  <c r="X1045" i="19" s="1"/>
  <c r="U102" i="136"/>
  <c r="X406" i="19" s="1"/>
  <c r="X1041" i="19" s="1"/>
  <c r="E106" i="128"/>
  <c r="H346" i="19" s="1"/>
  <c r="H981" i="19" s="1"/>
  <c r="E102" i="128"/>
  <c r="H342" i="19" s="1"/>
  <c r="H977" i="19" s="1"/>
  <c r="E105" i="128"/>
  <c r="H345" i="19" s="1"/>
  <c r="H980" i="19" s="1"/>
  <c r="E103" i="128"/>
  <c r="H343" i="19" s="1"/>
  <c r="H978" i="19" s="1"/>
  <c r="E84" i="128"/>
  <c r="F84" i="128" s="1"/>
  <c r="G84" i="128" s="1"/>
  <c r="H84" i="128" s="1"/>
  <c r="I84" i="128" s="1"/>
  <c r="J84" i="128" s="1"/>
  <c r="K84" i="128" s="1"/>
  <c r="L84" i="128" s="1"/>
  <c r="M84" i="128" s="1"/>
  <c r="N84" i="128" s="1"/>
  <c r="O84" i="128" s="1"/>
  <c r="P84" i="128" s="1"/>
  <c r="Q84" i="128" s="1"/>
  <c r="R84" i="128" s="1"/>
  <c r="S84" i="128" s="1"/>
  <c r="T84" i="128" s="1"/>
  <c r="U84" i="128" s="1"/>
  <c r="V84" i="128" s="1"/>
  <c r="W84" i="128" s="1"/>
  <c r="X84" i="128" s="1"/>
  <c r="Y84" i="128" s="1"/>
  <c r="Z84" i="128" s="1"/>
  <c r="AA84" i="128" s="1"/>
  <c r="AB84" i="128" s="1"/>
  <c r="AC84" i="128" s="1"/>
  <c r="AD84" i="128" s="1"/>
  <c r="AE84" i="128" s="1"/>
  <c r="AF84" i="128" s="1"/>
  <c r="AG84" i="128" s="1"/>
  <c r="AH84" i="128" s="1"/>
  <c r="E104" i="128"/>
  <c r="H344" i="19" s="1"/>
  <c r="H979" i="19" s="1"/>
  <c r="AE105" i="153"/>
  <c r="AJ539" i="19" s="1"/>
  <c r="AJ1174" i="19" s="1"/>
  <c r="AE104" i="153"/>
  <c r="AJ538" i="19" s="1"/>
  <c r="AJ1173" i="19" s="1"/>
  <c r="AE106" i="153"/>
  <c r="AJ540" i="19" s="1"/>
  <c r="AJ1175" i="19" s="1"/>
  <c r="AE103" i="153"/>
  <c r="AJ537" i="19" s="1"/>
  <c r="AJ1172" i="19" s="1"/>
  <c r="AE102" i="153"/>
  <c r="AJ536" i="19" s="1"/>
  <c r="AJ1171" i="19" s="1"/>
  <c r="R103" i="161"/>
  <c r="W601" i="19" s="1"/>
  <c r="W1236" i="19" s="1"/>
  <c r="R105" i="161"/>
  <c r="W603" i="19" s="1"/>
  <c r="W1238" i="19" s="1"/>
  <c r="R106" i="161"/>
  <c r="W604" i="19" s="1"/>
  <c r="W1239" i="19" s="1"/>
  <c r="R104" i="161"/>
  <c r="W602" i="19" s="1"/>
  <c r="W1237" i="19" s="1"/>
  <c r="R102" i="161"/>
  <c r="W600" i="19" s="1"/>
  <c r="W1235" i="19" s="1"/>
  <c r="R103" i="147"/>
  <c r="V488" i="19" s="1"/>
  <c r="V1123" i="19" s="1"/>
  <c r="R104" i="147"/>
  <c r="V489" i="19" s="1"/>
  <c r="V1124" i="19" s="1"/>
  <c r="R102" i="147"/>
  <c r="V487" i="19" s="1"/>
  <c r="V1122" i="19" s="1"/>
  <c r="R105" i="147"/>
  <c r="V490" i="19" s="1"/>
  <c r="V1125" i="19" s="1"/>
  <c r="R106" i="147"/>
  <c r="V491" i="19" s="1"/>
  <c r="V1126" i="19" s="1"/>
  <c r="AE105" i="161"/>
  <c r="AJ603" i="19" s="1"/>
  <c r="AJ1238" i="19" s="1"/>
  <c r="AE104" i="161"/>
  <c r="AJ602" i="19" s="1"/>
  <c r="AJ1237" i="19" s="1"/>
  <c r="AE106" i="161"/>
  <c r="AJ604" i="19" s="1"/>
  <c r="AJ1239" i="19" s="1"/>
  <c r="AE102" i="161"/>
  <c r="AJ600" i="19" s="1"/>
  <c r="AJ1235" i="19" s="1"/>
  <c r="AE103" i="161"/>
  <c r="AJ601" i="19" s="1"/>
  <c r="AJ1236" i="19" s="1"/>
  <c r="Z103" i="126"/>
  <c r="AB326" i="19" s="1"/>
  <c r="AB961" i="19" s="1"/>
  <c r="Z105" i="126"/>
  <c r="AB328" i="19" s="1"/>
  <c r="AB963" i="19" s="1"/>
  <c r="Z106" i="126"/>
  <c r="AB329" i="19" s="1"/>
  <c r="AB964" i="19" s="1"/>
  <c r="Z104" i="126"/>
  <c r="AB327" i="19" s="1"/>
  <c r="AB962" i="19" s="1"/>
  <c r="Z102" i="126"/>
  <c r="AB325" i="19" s="1"/>
  <c r="AB960" i="19" s="1"/>
  <c r="Y104" i="113"/>
  <c r="Z198" i="19" s="1"/>
  <c r="Z833" i="19" s="1"/>
  <c r="Y103" i="113"/>
  <c r="Z197" i="19" s="1"/>
  <c r="Z832" i="19" s="1"/>
  <c r="Y105" i="113"/>
  <c r="Z199" i="19" s="1"/>
  <c r="Z834" i="19" s="1"/>
  <c r="Y102" i="113"/>
  <c r="Z196" i="19" s="1"/>
  <c r="Z831" i="19" s="1"/>
  <c r="Y106" i="113"/>
  <c r="Z200" i="19" s="1"/>
  <c r="Z835" i="19" s="1"/>
  <c r="U101" i="141"/>
  <c r="Y438" i="19" s="1"/>
  <c r="Y1073" i="19" s="1"/>
  <c r="U106" i="141"/>
  <c r="Y443" i="19" s="1"/>
  <c r="Y1078" i="19" s="1"/>
  <c r="U105" i="141"/>
  <c r="Y442" i="19" s="1"/>
  <c r="Y1077" i="19" s="1"/>
  <c r="U104" i="141"/>
  <c r="Y441" i="19" s="1"/>
  <c r="Y1076" i="19" s="1"/>
  <c r="U102" i="141"/>
  <c r="Y439" i="19" s="1"/>
  <c r="Y1074" i="19" s="1"/>
  <c r="U103" i="141"/>
  <c r="Y440" i="19" s="1"/>
  <c r="Y1075" i="19" s="1"/>
  <c r="S103" i="130"/>
  <c r="V359" i="19" s="1"/>
  <c r="V994" i="19" s="1"/>
  <c r="S106" i="130"/>
  <c r="V362" i="19" s="1"/>
  <c r="V997" i="19" s="1"/>
  <c r="S104" i="130"/>
  <c r="V360" i="19" s="1"/>
  <c r="V995" i="19" s="1"/>
  <c r="S105" i="130"/>
  <c r="V361" i="19" s="1"/>
  <c r="V996" i="19" s="1"/>
  <c r="S102" i="130"/>
  <c r="V358" i="19" s="1"/>
  <c r="V993" i="19" s="1"/>
  <c r="AG102" i="120"/>
  <c r="AG104" i="120"/>
  <c r="AG103" i="120"/>
  <c r="AG105" i="120"/>
  <c r="AG106" i="120"/>
  <c r="E104" i="111"/>
  <c r="F182" i="19" s="1"/>
  <c r="F817" i="19" s="1"/>
  <c r="E105" i="111"/>
  <c r="F183" i="19" s="1"/>
  <c r="F818" i="19" s="1"/>
  <c r="E103" i="111"/>
  <c r="F181" i="19" s="1"/>
  <c r="F816" i="19" s="1"/>
  <c r="E102" i="111"/>
  <c r="F180" i="19" s="1"/>
  <c r="F815" i="19" s="1"/>
  <c r="E84" i="111"/>
  <c r="F84" i="111" s="1"/>
  <c r="G84" i="111" s="1"/>
  <c r="H84" i="111" s="1"/>
  <c r="I84" i="111" s="1"/>
  <c r="J84" i="111" s="1"/>
  <c r="K84" i="111" s="1"/>
  <c r="L84" i="111" s="1"/>
  <c r="M84" i="111" s="1"/>
  <c r="N84" i="111" s="1"/>
  <c r="O84" i="111" s="1"/>
  <c r="P84" i="111" s="1"/>
  <c r="Q84" i="111" s="1"/>
  <c r="R84" i="111" s="1"/>
  <c r="S84" i="111" s="1"/>
  <c r="T84" i="111" s="1"/>
  <c r="U84" i="111" s="1"/>
  <c r="V84" i="111" s="1"/>
  <c r="W84" i="111" s="1"/>
  <c r="X84" i="111" s="1"/>
  <c r="Y84" i="111" s="1"/>
  <c r="Z84" i="111" s="1"/>
  <c r="AA84" i="111" s="1"/>
  <c r="AB84" i="111" s="1"/>
  <c r="AC84" i="111" s="1"/>
  <c r="AD84" i="111" s="1"/>
  <c r="AE84" i="111" s="1"/>
  <c r="AF84" i="111" s="1"/>
  <c r="AG84" i="111" s="1"/>
  <c r="AH84" i="111" s="1"/>
  <c r="E106" i="111"/>
  <c r="F184" i="19" s="1"/>
  <c r="F819" i="19" s="1"/>
  <c r="J34" i="111"/>
  <c r="O105" i="100"/>
  <c r="O118" i="19" s="1"/>
  <c r="O753" i="19" s="1"/>
  <c r="O106" i="100"/>
  <c r="O119" i="19" s="1"/>
  <c r="O754" i="19" s="1"/>
  <c r="O102" i="100"/>
  <c r="O115" i="19" s="1"/>
  <c r="O750" i="19" s="1"/>
  <c r="O103" i="100"/>
  <c r="O116" i="19" s="1"/>
  <c r="O751" i="19" s="1"/>
  <c r="O104" i="100"/>
  <c r="O117" i="19" s="1"/>
  <c r="O752" i="19" s="1"/>
  <c r="G103" i="107"/>
  <c r="H213" i="19" s="1"/>
  <c r="H848" i="19" s="1"/>
  <c r="G104" i="107"/>
  <c r="H214" i="19" s="1"/>
  <c r="H849" i="19" s="1"/>
  <c r="G102" i="107"/>
  <c r="H212" i="19" s="1"/>
  <c r="H847" i="19" s="1"/>
  <c r="G105" i="107"/>
  <c r="H215" i="19" s="1"/>
  <c r="H850" i="19" s="1"/>
  <c r="G106" i="107"/>
  <c r="H216" i="19" s="1"/>
  <c r="H851" i="19" s="1"/>
  <c r="AC106" i="151"/>
  <c r="AG523" i="19" s="1"/>
  <c r="AG1158" i="19" s="1"/>
  <c r="AC103" i="151"/>
  <c r="AG520" i="19" s="1"/>
  <c r="AG1155" i="19" s="1"/>
  <c r="AC102" i="151"/>
  <c r="AG519" i="19" s="1"/>
  <c r="AG1154" i="19" s="1"/>
  <c r="AC105" i="151"/>
  <c r="AG522" i="19" s="1"/>
  <c r="AG1157" i="19" s="1"/>
  <c r="AC104" i="151"/>
  <c r="AG521" i="19" s="1"/>
  <c r="AG1156" i="19" s="1"/>
  <c r="AE106" i="149"/>
  <c r="AI507" i="19" s="1"/>
  <c r="AI1142" i="19" s="1"/>
  <c r="AE104" i="149"/>
  <c r="AI505" i="19" s="1"/>
  <c r="AI1140" i="19" s="1"/>
  <c r="AE105" i="149"/>
  <c r="AI506" i="19" s="1"/>
  <c r="AI1141" i="19" s="1"/>
  <c r="AE102" i="149"/>
  <c r="AI503" i="19" s="1"/>
  <c r="AI1138" i="19" s="1"/>
  <c r="AE103" i="149"/>
  <c r="AI504" i="19" s="1"/>
  <c r="AI1139" i="19" s="1"/>
  <c r="I103" i="96"/>
  <c r="I84" i="19" s="1"/>
  <c r="I719" i="19" s="1"/>
  <c r="I106" i="96"/>
  <c r="I87" i="19" s="1"/>
  <c r="I722" i="19" s="1"/>
  <c r="I104" i="96"/>
  <c r="I85" i="19" s="1"/>
  <c r="I720" i="19" s="1"/>
  <c r="I102" i="96"/>
  <c r="I83" i="19" s="1"/>
  <c r="I718" i="19" s="1"/>
  <c r="I105" i="96"/>
  <c r="I86" i="19" s="1"/>
  <c r="I721" i="19" s="1"/>
  <c r="W104" i="110"/>
  <c r="X150" i="19" s="1"/>
  <c r="X785" i="19" s="1"/>
  <c r="W103" i="110"/>
  <c r="X149" i="19" s="1"/>
  <c r="X784" i="19" s="1"/>
  <c r="W102" i="110"/>
  <c r="X148" i="19" s="1"/>
  <c r="X783" i="19" s="1"/>
  <c r="W106" i="110"/>
  <c r="X152" i="19" s="1"/>
  <c r="X787" i="19" s="1"/>
  <c r="W105" i="110"/>
  <c r="X151" i="19" s="1"/>
  <c r="X786" i="19" s="1"/>
  <c r="V101" i="124"/>
  <c r="X308" i="19" s="1"/>
  <c r="X943" i="19" s="1"/>
  <c r="V106" i="124"/>
  <c r="X313" i="19" s="1"/>
  <c r="X948" i="19" s="1"/>
  <c r="V104" i="124"/>
  <c r="X311" i="19" s="1"/>
  <c r="X946" i="19" s="1"/>
  <c r="V103" i="124"/>
  <c r="X310" i="19" s="1"/>
  <c r="X945" i="19" s="1"/>
  <c r="V102" i="124"/>
  <c r="X309" i="19" s="1"/>
  <c r="X944" i="19" s="1"/>
  <c r="V105" i="124"/>
  <c r="X312" i="19" s="1"/>
  <c r="X947" i="19" s="1"/>
  <c r="AA103" i="98"/>
  <c r="AA100" i="19" s="1"/>
  <c r="AA735" i="19" s="1"/>
  <c r="AA105" i="98"/>
  <c r="AA102" i="19" s="1"/>
  <c r="AA737" i="19" s="1"/>
  <c r="AA104" i="98"/>
  <c r="AA101" i="19" s="1"/>
  <c r="AA736" i="19" s="1"/>
  <c r="AA106" i="98"/>
  <c r="AA103" i="19" s="1"/>
  <c r="AA738" i="19" s="1"/>
  <c r="AA102" i="98"/>
  <c r="AA99" i="19" s="1"/>
  <c r="AA734" i="19" s="1"/>
  <c r="X101" i="145"/>
  <c r="AB470" i="19" s="1"/>
  <c r="AB1105" i="19" s="1"/>
  <c r="X103" i="145"/>
  <c r="AB472" i="19" s="1"/>
  <c r="AB1107" i="19" s="1"/>
  <c r="X105" i="145"/>
  <c r="AB474" i="19" s="1"/>
  <c r="AB1109" i="19" s="1"/>
  <c r="X106" i="145"/>
  <c r="AB475" i="19" s="1"/>
  <c r="AB1110" i="19" s="1"/>
  <c r="X104" i="145"/>
  <c r="AB473" i="19" s="1"/>
  <c r="AB1108" i="19" s="1"/>
  <c r="X102" i="145"/>
  <c r="AB471" i="19" s="1"/>
  <c r="AB1106" i="19" s="1"/>
  <c r="AG105" i="102"/>
  <c r="AG134" i="19" s="1"/>
  <c r="AG769" i="19" s="1"/>
  <c r="AG103" i="102"/>
  <c r="AG132" i="19" s="1"/>
  <c r="AG767" i="19" s="1"/>
  <c r="AG106" i="102"/>
  <c r="AG135" i="19" s="1"/>
  <c r="AG770" i="19" s="1"/>
  <c r="AG102" i="102"/>
  <c r="AG131" i="19" s="1"/>
  <c r="AG766" i="19" s="1"/>
  <c r="AG104" i="102"/>
  <c r="AG133" i="19" s="1"/>
  <c r="AG768" i="19" s="1"/>
  <c r="P102" i="113"/>
  <c r="Q196" i="19" s="1"/>
  <c r="Q831" i="19" s="1"/>
  <c r="P103" i="113"/>
  <c r="Q197" i="19" s="1"/>
  <c r="Q832" i="19" s="1"/>
  <c r="P104" i="113"/>
  <c r="Q198" i="19" s="1"/>
  <c r="Q833" i="19" s="1"/>
  <c r="P106" i="113"/>
  <c r="Q200" i="19" s="1"/>
  <c r="Q835" i="19" s="1"/>
  <c r="P105" i="113"/>
  <c r="Q199" i="19" s="1"/>
  <c r="Q834" i="19" s="1"/>
  <c r="T101" i="107"/>
  <c r="U211" i="19" s="1"/>
  <c r="U846" i="19" s="1"/>
  <c r="T102" i="107"/>
  <c r="U212" i="19" s="1"/>
  <c r="U847" i="19" s="1"/>
  <c r="T103" i="107"/>
  <c r="U213" i="19" s="1"/>
  <c r="U848" i="19" s="1"/>
  <c r="T105" i="107"/>
  <c r="U215" i="19" s="1"/>
  <c r="U850" i="19" s="1"/>
  <c r="T106" i="107"/>
  <c r="U216" i="19" s="1"/>
  <c r="U851" i="19" s="1"/>
  <c r="T104" i="107"/>
  <c r="U214" i="19" s="1"/>
  <c r="U849" i="19" s="1"/>
  <c r="U103" i="155"/>
  <c r="Z553" i="19" s="1"/>
  <c r="Z1188" i="19" s="1"/>
  <c r="U105" i="155"/>
  <c r="Z555" i="19" s="1"/>
  <c r="Z1190" i="19" s="1"/>
  <c r="U104" i="155"/>
  <c r="Z554" i="19" s="1"/>
  <c r="Z1189" i="19" s="1"/>
  <c r="U102" i="155"/>
  <c r="Z552" i="19" s="1"/>
  <c r="Z1187" i="19" s="1"/>
  <c r="U106" i="155"/>
  <c r="Z556" i="19" s="1"/>
  <c r="Z1191" i="19" s="1"/>
  <c r="P105" i="141"/>
  <c r="T442" i="19" s="1"/>
  <c r="T1077" i="19" s="1"/>
  <c r="P106" i="141"/>
  <c r="T443" i="19" s="1"/>
  <c r="T1078" i="19" s="1"/>
  <c r="P102" i="141"/>
  <c r="T439" i="19" s="1"/>
  <c r="T1074" i="19" s="1"/>
  <c r="P103" i="141"/>
  <c r="T440" i="19" s="1"/>
  <c r="T1075" i="19" s="1"/>
  <c r="P104" i="141"/>
  <c r="T441" i="19" s="1"/>
  <c r="T1076" i="19" s="1"/>
  <c r="W102" i="112"/>
  <c r="X164" i="19" s="1"/>
  <c r="X799" i="19" s="1"/>
  <c r="W104" i="112"/>
  <c r="X166" i="19" s="1"/>
  <c r="X801" i="19" s="1"/>
  <c r="W105" i="112"/>
  <c r="X167" i="19" s="1"/>
  <c r="X802" i="19" s="1"/>
  <c r="W106" i="112"/>
  <c r="X168" i="19" s="1"/>
  <c r="X803" i="19" s="1"/>
  <c r="W103" i="112"/>
  <c r="X165" i="19" s="1"/>
  <c r="X800" i="19" s="1"/>
  <c r="AE68" i="131"/>
  <c r="AE70" i="131" s="1"/>
  <c r="AE72" i="131" s="1"/>
  <c r="AE83" i="131" s="1"/>
  <c r="R101" i="98"/>
  <c r="R98" i="19" s="1"/>
  <c r="R733" i="19" s="1"/>
  <c r="R103" i="98"/>
  <c r="R100" i="19" s="1"/>
  <c r="R735" i="19" s="1"/>
  <c r="R104" i="98"/>
  <c r="R101" i="19" s="1"/>
  <c r="R736" i="19" s="1"/>
  <c r="R102" i="98"/>
  <c r="R99" i="19" s="1"/>
  <c r="R734" i="19" s="1"/>
  <c r="R105" i="98"/>
  <c r="R102" i="19" s="1"/>
  <c r="R737" i="19" s="1"/>
  <c r="R106" i="98"/>
  <c r="R103" i="19" s="1"/>
  <c r="R738" i="19" s="1"/>
  <c r="P103" i="122"/>
  <c r="P104" i="122"/>
  <c r="P106" i="122"/>
  <c r="P105" i="122"/>
  <c r="P102" i="122"/>
  <c r="V102" i="110"/>
  <c r="W148" i="19" s="1"/>
  <c r="W783" i="19" s="1"/>
  <c r="V105" i="110"/>
  <c r="W151" i="19" s="1"/>
  <c r="W786" i="19" s="1"/>
  <c r="V103" i="110"/>
  <c r="W149" i="19" s="1"/>
  <c r="W784" i="19" s="1"/>
  <c r="V104" i="110"/>
  <c r="W150" i="19" s="1"/>
  <c r="W785" i="19" s="1"/>
  <c r="V106" i="110"/>
  <c r="W152" i="19" s="1"/>
  <c r="W787" i="19" s="1"/>
  <c r="AA105" i="100"/>
  <c r="AA118" i="19" s="1"/>
  <c r="AA753" i="19" s="1"/>
  <c r="AA102" i="100"/>
  <c r="AA115" i="19" s="1"/>
  <c r="AA750" i="19" s="1"/>
  <c r="AA106" i="100"/>
  <c r="AA119" i="19" s="1"/>
  <c r="AA754" i="19" s="1"/>
  <c r="AA104" i="100"/>
  <c r="AA117" i="19" s="1"/>
  <c r="AA752" i="19" s="1"/>
  <c r="AA103" i="100"/>
  <c r="AA116" i="19" s="1"/>
  <c r="AA751" i="19" s="1"/>
  <c r="Y106" i="94"/>
  <c r="Y71" i="19" s="1"/>
  <c r="Y706" i="19" s="1"/>
  <c r="Y103" i="94"/>
  <c r="Y68" i="19" s="1"/>
  <c r="Y703" i="19" s="1"/>
  <c r="Y102" i="94"/>
  <c r="Y67" i="19" s="1"/>
  <c r="Y702" i="19" s="1"/>
  <c r="Y105" i="94"/>
  <c r="Y70" i="19" s="1"/>
  <c r="Y705" i="19" s="1"/>
  <c r="Y104" i="94"/>
  <c r="Y69" i="19" s="1"/>
  <c r="Y704" i="19" s="1"/>
  <c r="P102" i="112"/>
  <c r="Q164" i="19" s="1"/>
  <c r="Q799" i="19" s="1"/>
  <c r="P106" i="112"/>
  <c r="Q168" i="19" s="1"/>
  <c r="Q803" i="19" s="1"/>
  <c r="P104" i="112"/>
  <c r="Q166" i="19" s="1"/>
  <c r="Q801" i="19" s="1"/>
  <c r="P103" i="112"/>
  <c r="Q165" i="19" s="1"/>
  <c r="Q800" i="19" s="1"/>
  <c r="P105" i="112"/>
  <c r="Q167" i="19" s="1"/>
  <c r="Q802" i="19" s="1"/>
  <c r="AC103" i="109"/>
  <c r="AD229" i="19" s="1"/>
  <c r="AD864" i="19" s="1"/>
  <c r="AC105" i="109"/>
  <c r="AD231" i="19" s="1"/>
  <c r="AD866" i="19" s="1"/>
  <c r="AC104" i="109"/>
  <c r="AD230" i="19" s="1"/>
  <c r="AD865" i="19" s="1"/>
  <c r="AC102" i="109"/>
  <c r="AD228" i="19" s="1"/>
  <c r="AD863" i="19" s="1"/>
  <c r="AC106" i="109"/>
  <c r="AD232" i="19" s="1"/>
  <c r="AD867" i="19" s="1"/>
  <c r="AF104" i="151"/>
  <c r="AJ521" i="19" s="1"/>
  <c r="AJ1156" i="19" s="1"/>
  <c r="AF103" i="151"/>
  <c r="AJ520" i="19" s="1"/>
  <c r="AJ1155" i="19" s="1"/>
  <c r="AF102" i="151"/>
  <c r="AJ519" i="19" s="1"/>
  <c r="AJ1154" i="19" s="1"/>
  <c r="AF106" i="151"/>
  <c r="AJ523" i="19" s="1"/>
  <c r="AJ1158" i="19" s="1"/>
  <c r="AF105" i="151"/>
  <c r="AJ522" i="19" s="1"/>
  <c r="AJ1157" i="19" s="1"/>
  <c r="AA101" i="122"/>
  <c r="AA102" i="122"/>
  <c r="AA105" i="122"/>
  <c r="AA106" i="122"/>
  <c r="AA103" i="122"/>
  <c r="AA104" i="122"/>
  <c r="AB103" i="141"/>
  <c r="AF440" i="19" s="1"/>
  <c r="AF1075" i="19" s="1"/>
  <c r="AB104" i="141"/>
  <c r="AF441" i="19" s="1"/>
  <c r="AF1076" i="19" s="1"/>
  <c r="AB106" i="141"/>
  <c r="AF443" i="19" s="1"/>
  <c r="AF1078" i="19" s="1"/>
  <c r="AB102" i="141"/>
  <c r="AF439" i="19" s="1"/>
  <c r="AF1074" i="19" s="1"/>
  <c r="AB105" i="141"/>
  <c r="AF442" i="19" s="1"/>
  <c r="AF1077" i="19" s="1"/>
  <c r="X103" i="149"/>
  <c r="AB504" i="19" s="1"/>
  <c r="AB1139" i="19" s="1"/>
  <c r="X106" i="149"/>
  <c r="AB507" i="19" s="1"/>
  <c r="AB1142" i="19" s="1"/>
  <c r="X102" i="149"/>
  <c r="AB503" i="19" s="1"/>
  <c r="AB1138" i="19" s="1"/>
  <c r="X104" i="149"/>
  <c r="AB505" i="19" s="1"/>
  <c r="AB1140" i="19" s="1"/>
  <c r="X105" i="149"/>
  <c r="AB506" i="19" s="1"/>
  <c r="AB1141" i="19" s="1"/>
  <c r="AB104" i="163"/>
  <c r="AG618" i="19" s="1"/>
  <c r="AG1253" i="19" s="1"/>
  <c r="AB102" i="163"/>
  <c r="AG616" i="19" s="1"/>
  <c r="AG1251" i="19" s="1"/>
  <c r="AB105" i="163"/>
  <c r="AG619" i="19" s="1"/>
  <c r="AG1254" i="19" s="1"/>
  <c r="AB106" i="163"/>
  <c r="AG620" i="19" s="1"/>
  <c r="AG1255" i="19" s="1"/>
  <c r="AB103" i="163"/>
  <c r="AG617" i="19" s="1"/>
  <c r="AG1252" i="19" s="1"/>
  <c r="R106" i="118"/>
  <c r="R102" i="118"/>
  <c r="R104" i="118"/>
  <c r="R105" i="118"/>
  <c r="R103" i="118"/>
  <c r="U103" i="122"/>
  <c r="U106" i="122"/>
  <c r="U102" i="122"/>
  <c r="U104" i="122"/>
  <c r="U105" i="122"/>
  <c r="W102" i="107"/>
  <c r="X212" i="19" s="1"/>
  <c r="X847" i="19" s="1"/>
  <c r="W104" i="107"/>
  <c r="X214" i="19" s="1"/>
  <c r="X849" i="19" s="1"/>
  <c r="W106" i="107"/>
  <c r="X216" i="19" s="1"/>
  <c r="X851" i="19" s="1"/>
  <c r="W103" i="107"/>
  <c r="X213" i="19" s="1"/>
  <c r="X848" i="19" s="1"/>
  <c r="W105" i="107"/>
  <c r="X215" i="19" s="1"/>
  <c r="X850" i="19" s="1"/>
  <c r="S102" i="109"/>
  <c r="T228" i="19" s="1"/>
  <c r="T863" i="19" s="1"/>
  <c r="S104" i="109"/>
  <c r="T230" i="19" s="1"/>
  <c r="T865" i="19" s="1"/>
  <c r="S105" i="109"/>
  <c r="T231" i="19" s="1"/>
  <c r="T866" i="19" s="1"/>
  <c r="S106" i="109"/>
  <c r="T232" i="19" s="1"/>
  <c r="T867" i="19" s="1"/>
  <c r="S103" i="109"/>
  <c r="T229" i="19" s="1"/>
  <c r="T864" i="19" s="1"/>
  <c r="W105" i="153"/>
  <c r="AB539" i="19" s="1"/>
  <c r="AB1174" i="19" s="1"/>
  <c r="W104" i="153"/>
  <c r="AB538" i="19" s="1"/>
  <c r="AB1173" i="19" s="1"/>
  <c r="W106" i="153"/>
  <c r="AB540" i="19" s="1"/>
  <c r="AB1175" i="19" s="1"/>
  <c r="W103" i="153"/>
  <c r="AB537" i="19" s="1"/>
  <c r="AB1172" i="19" s="1"/>
  <c r="W102" i="153"/>
  <c r="AB536" i="19" s="1"/>
  <c r="AB1171" i="19" s="1"/>
  <c r="AB106" i="107"/>
  <c r="AC216" i="19" s="1"/>
  <c r="AC851" i="19" s="1"/>
  <c r="AB103" i="107"/>
  <c r="AC213" i="19" s="1"/>
  <c r="AC848" i="19" s="1"/>
  <c r="AB104" i="107"/>
  <c r="AC214" i="19" s="1"/>
  <c r="AC849" i="19" s="1"/>
  <c r="AB105" i="107"/>
  <c r="AC215" i="19" s="1"/>
  <c r="AC850" i="19" s="1"/>
  <c r="AB102" i="107"/>
  <c r="AC212" i="19" s="1"/>
  <c r="AC847" i="19" s="1"/>
  <c r="R102" i="159"/>
  <c r="W584" i="19" s="1"/>
  <c r="W1219" i="19" s="1"/>
  <c r="R104" i="159"/>
  <c r="W586" i="19" s="1"/>
  <c r="W1221" i="19" s="1"/>
  <c r="R106" i="159"/>
  <c r="W588" i="19" s="1"/>
  <c r="W1223" i="19" s="1"/>
  <c r="R103" i="159"/>
  <c r="W585" i="19" s="1"/>
  <c r="W1220" i="19" s="1"/>
  <c r="R105" i="159"/>
  <c r="W587" i="19" s="1"/>
  <c r="W1222" i="19" s="1"/>
  <c r="O104" i="124"/>
  <c r="Q311" i="19" s="1"/>
  <c r="Q946" i="19" s="1"/>
  <c r="O103" i="124"/>
  <c r="Q310" i="19" s="1"/>
  <c r="Q945" i="19" s="1"/>
  <c r="O105" i="124"/>
  <c r="Q312" i="19" s="1"/>
  <c r="Q947" i="19" s="1"/>
  <c r="O102" i="124"/>
  <c r="Q309" i="19" s="1"/>
  <c r="Q944" i="19" s="1"/>
  <c r="O106" i="124"/>
  <c r="Q313" i="19" s="1"/>
  <c r="Q948" i="19" s="1"/>
  <c r="AC103" i="139"/>
  <c r="AF423" i="19" s="1"/>
  <c r="AF1058" i="19" s="1"/>
  <c r="AC102" i="139"/>
  <c r="AF422" i="19" s="1"/>
  <c r="AF1057" i="19" s="1"/>
  <c r="AC104" i="139"/>
  <c r="AF424" i="19" s="1"/>
  <c r="AF1059" i="19" s="1"/>
  <c r="AC106" i="139"/>
  <c r="AF426" i="19" s="1"/>
  <c r="AF1061" i="19" s="1"/>
  <c r="AC105" i="139"/>
  <c r="AF425" i="19" s="1"/>
  <c r="AF1060" i="19" s="1"/>
  <c r="O105" i="109"/>
  <c r="P231" i="19" s="1"/>
  <c r="P866" i="19" s="1"/>
  <c r="O102" i="109"/>
  <c r="P228" i="19" s="1"/>
  <c r="P863" i="19" s="1"/>
  <c r="O106" i="109"/>
  <c r="P232" i="19" s="1"/>
  <c r="P867" i="19" s="1"/>
  <c r="O103" i="109"/>
  <c r="P229" i="19" s="1"/>
  <c r="P864" i="19" s="1"/>
  <c r="O104" i="109"/>
  <c r="P230" i="19" s="1"/>
  <c r="P865" i="19" s="1"/>
  <c r="AC104" i="155"/>
  <c r="AH554" i="19" s="1"/>
  <c r="AH1189" i="19" s="1"/>
  <c r="AC106" i="155"/>
  <c r="AH556" i="19" s="1"/>
  <c r="AH1191" i="19" s="1"/>
  <c r="AC105" i="155"/>
  <c r="AH555" i="19" s="1"/>
  <c r="AH1190" i="19" s="1"/>
  <c r="AC103" i="155"/>
  <c r="AH553" i="19" s="1"/>
  <c r="AH1188" i="19" s="1"/>
  <c r="AC102" i="155"/>
  <c r="AH552" i="19" s="1"/>
  <c r="AH1187" i="19" s="1"/>
  <c r="O103" i="151"/>
  <c r="S520" i="19" s="1"/>
  <c r="S1155" i="19" s="1"/>
  <c r="O104" i="151"/>
  <c r="S521" i="19" s="1"/>
  <c r="S1156" i="19" s="1"/>
  <c r="O106" i="151"/>
  <c r="S523" i="19" s="1"/>
  <c r="S1158" i="19" s="1"/>
  <c r="O102" i="151"/>
  <c r="S519" i="19" s="1"/>
  <c r="S1154" i="19" s="1"/>
  <c r="O105" i="151"/>
  <c r="S522" i="19" s="1"/>
  <c r="S1157" i="19" s="1"/>
  <c r="AF101" i="111"/>
  <c r="AG179" i="19" s="1"/>
  <c r="AG814" i="19" s="1"/>
  <c r="AF105" i="111"/>
  <c r="AG183" i="19" s="1"/>
  <c r="AG818" i="19" s="1"/>
  <c r="AF102" i="111"/>
  <c r="AG180" i="19" s="1"/>
  <c r="AG815" i="19" s="1"/>
  <c r="AF106" i="111"/>
  <c r="AG184" i="19" s="1"/>
  <c r="AG819" i="19" s="1"/>
  <c r="AF104" i="111"/>
  <c r="AG182" i="19" s="1"/>
  <c r="AG817" i="19" s="1"/>
  <c r="AF103" i="111"/>
  <c r="AG181" i="19" s="1"/>
  <c r="AG816" i="19" s="1"/>
  <c r="V103" i="107"/>
  <c r="W213" i="19" s="1"/>
  <c r="W848" i="19" s="1"/>
  <c r="V106" i="107"/>
  <c r="W216" i="19" s="1"/>
  <c r="W851" i="19" s="1"/>
  <c r="V104" i="107"/>
  <c r="W214" i="19" s="1"/>
  <c r="W849" i="19" s="1"/>
  <c r="V105" i="107"/>
  <c r="W215" i="19" s="1"/>
  <c r="W850" i="19" s="1"/>
  <c r="V102" i="107"/>
  <c r="W212" i="19" s="1"/>
  <c r="W847" i="19" s="1"/>
  <c r="AG104" i="98"/>
  <c r="AG101" i="19" s="1"/>
  <c r="AG736" i="19" s="1"/>
  <c r="AG106" i="98"/>
  <c r="AG103" i="19" s="1"/>
  <c r="AG738" i="19" s="1"/>
  <c r="AG105" i="98"/>
  <c r="AG102" i="19" s="1"/>
  <c r="AG737" i="19" s="1"/>
  <c r="AG103" i="98"/>
  <c r="AG100" i="19" s="1"/>
  <c r="AG735" i="19" s="1"/>
  <c r="AG102" i="98"/>
  <c r="AG99" i="19" s="1"/>
  <c r="AG734" i="19" s="1"/>
  <c r="W101" i="118"/>
  <c r="W102" i="118"/>
  <c r="W105" i="118"/>
  <c r="W103" i="118"/>
  <c r="W106" i="118"/>
  <c r="W104" i="118"/>
  <c r="AG101" i="141"/>
  <c r="AK438" i="19" s="1"/>
  <c r="AG106" i="141"/>
  <c r="AK443" i="19" s="1"/>
  <c r="AK1078" i="19" s="1"/>
  <c r="AG102" i="141"/>
  <c r="AK439" i="19" s="1"/>
  <c r="AK1074" i="19" s="1"/>
  <c r="AG104" i="141"/>
  <c r="AK441" i="19" s="1"/>
  <c r="AK1076" i="19" s="1"/>
  <c r="AG103" i="141"/>
  <c r="AK440" i="19" s="1"/>
  <c r="AK1075" i="19" s="1"/>
  <c r="AG105" i="141"/>
  <c r="AK442" i="19" s="1"/>
  <c r="AK1077" i="19" s="1"/>
  <c r="AA103" i="110"/>
  <c r="AB149" i="19" s="1"/>
  <c r="AB784" i="19" s="1"/>
  <c r="AA102" i="110"/>
  <c r="AB148" i="19" s="1"/>
  <c r="AB783" i="19" s="1"/>
  <c r="AA105" i="110"/>
  <c r="AB151" i="19" s="1"/>
  <c r="AB786" i="19" s="1"/>
  <c r="AA104" i="110"/>
  <c r="AB150" i="19" s="1"/>
  <c r="AB785" i="19" s="1"/>
  <c r="AA106" i="110"/>
  <c r="AB152" i="19" s="1"/>
  <c r="AB787" i="19" s="1"/>
  <c r="F104" i="128"/>
  <c r="I344" i="19" s="1"/>
  <c r="I979" i="19" s="1"/>
  <c r="F102" i="128"/>
  <c r="I342" i="19" s="1"/>
  <c r="I977" i="19" s="1"/>
  <c r="F106" i="128"/>
  <c r="I346" i="19" s="1"/>
  <c r="I981" i="19" s="1"/>
  <c r="F103" i="128"/>
  <c r="I343" i="19" s="1"/>
  <c r="I978" i="19" s="1"/>
  <c r="F105" i="128"/>
  <c r="I345" i="19" s="1"/>
  <c r="I980" i="19" s="1"/>
  <c r="Q101" i="136"/>
  <c r="T405" i="19" s="1"/>
  <c r="T1040" i="19" s="1"/>
  <c r="Q102" i="136"/>
  <c r="T406" i="19" s="1"/>
  <c r="T1041" i="19" s="1"/>
  <c r="Q104" i="136"/>
  <c r="T408" i="19" s="1"/>
  <c r="T1043" i="19" s="1"/>
  <c r="Q106" i="136"/>
  <c r="T410" i="19" s="1"/>
  <c r="T1045" i="19" s="1"/>
  <c r="Q105" i="136"/>
  <c r="T409" i="19" s="1"/>
  <c r="T1044" i="19" s="1"/>
  <c r="Q103" i="136"/>
  <c r="T407" i="19" s="1"/>
  <c r="T1042" i="19" s="1"/>
  <c r="T105" i="149"/>
  <c r="X506" i="19" s="1"/>
  <c r="X1141" i="19" s="1"/>
  <c r="T106" i="149"/>
  <c r="X507" i="19" s="1"/>
  <c r="X1142" i="19" s="1"/>
  <c r="T103" i="149"/>
  <c r="X504" i="19" s="1"/>
  <c r="X1139" i="19" s="1"/>
  <c r="T104" i="149"/>
  <c r="X505" i="19" s="1"/>
  <c r="X1140" i="19" s="1"/>
  <c r="T102" i="149"/>
  <c r="X503" i="19" s="1"/>
  <c r="X1138" i="19" s="1"/>
  <c r="E84" i="148"/>
  <c r="F84" i="148" s="1"/>
  <c r="G84" i="148" s="1"/>
  <c r="H84" i="148" s="1"/>
  <c r="I84" i="148" s="1"/>
  <c r="J84" i="148" s="1"/>
  <c r="K84" i="148" s="1"/>
  <c r="L84" i="148" s="1"/>
  <c r="M84" i="148" s="1"/>
  <c r="N84" i="148" s="1"/>
  <c r="O84" i="148" s="1"/>
  <c r="P84" i="148" s="1"/>
  <c r="Q84" i="148" s="1"/>
  <c r="R84" i="148" s="1"/>
  <c r="S84" i="148" s="1"/>
  <c r="T84" i="148" s="1"/>
  <c r="U84" i="148" s="1"/>
  <c r="V84" i="148" s="1"/>
  <c r="W84" i="148" s="1"/>
  <c r="X84" i="148" s="1"/>
  <c r="Y84" i="148" s="1"/>
  <c r="Z84" i="148" s="1"/>
  <c r="AA84" i="148" s="1"/>
  <c r="AB84" i="148" s="1"/>
  <c r="AC84" i="148" s="1"/>
  <c r="AD84" i="148" s="1"/>
  <c r="AE84" i="148" s="1"/>
  <c r="AF84" i="148" s="1"/>
  <c r="AG84" i="148" s="1"/>
  <c r="AH84" i="148" s="1"/>
  <c r="E101" i="148"/>
  <c r="AB101" i="151"/>
  <c r="AF518" i="19" s="1"/>
  <c r="AF1153" i="19" s="1"/>
  <c r="AB102" i="151"/>
  <c r="AF519" i="19" s="1"/>
  <c r="AF1154" i="19" s="1"/>
  <c r="AB106" i="151"/>
  <c r="AF523" i="19" s="1"/>
  <c r="AF1158" i="19" s="1"/>
  <c r="AB104" i="151"/>
  <c r="AF521" i="19" s="1"/>
  <c r="AF1156" i="19" s="1"/>
  <c r="AB103" i="151"/>
  <c r="AF520" i="19" s="1"/>
  <c r="AF1155" i="19" s="1"/>
  <c r="AB105" i="151"/>
  <c r="AF522" i="19" s="1"/>
  <c r="AF1157" i="19" s="1"/>
  <c r="O105" i="116"/>
  <c r="O106" i="116"/>
  <c r="O103" i="116"/>
  <c r="O102" i="116"/>
  <c r="O104" i="116"/>
  <c r="S101" i="161"/>
  <c r="X599" i="19" s="1"/>
  <c r="X1234" i="19" s="1"/>
  <c r="S106" i="161"/>
  <c r="X604" i="19" s="1"/>
  <c r="X1239" i="19" s="1"/>
  <c r="S105" i="161"/>
  <c r="X603" i="19" s="1"/>
  <c r="X1238" i="19" s="1"/>
  <c r="S104" i="161"/>
  <c r="X602" i="19" s="1"/>
  <c r="X1237" i="19" s="1"/>
  <c r="S103" i="161"/>
  <c r="X601" i="19" s="1"/>
  <c r="X1236" i="19" s="1"/>
  <c r="S102" i="161"/>
  <c r="X600" i="19" s="1"/>
  <c r="X1235" i="19" s="1"/>
  <c r="W103" i="157"/>
  <c r="AB569" i="19" s="1"/>
  <c r="AB1204" i="19" s="1"/>
  <c r="W106" i="157"/>
  <c r="AB572" i="19" s="1"/>
  <c r="AB1207" i="19" s="1"/>
  <c r="W102" i="157"/>
  <c r="AB568" i="19" s="1"/>
  <c r="AB1203" i="19" s="1"/>
  <c r="W105" i="157"/>
  <c r="AB571" i="19" s="1"/>
  <c r="AB1206" i="19" s="1"/>
  <c r="W104" i="157"/>
  <c r="AB570" i="19" s="1"/>
  <c r="AB1205" i="19" s="1"/>
  <c r="AH104" i="147"/>
  <c r="AL489" i="19" s="1"/>
  <c r="AL1124" i="19" s="1"/>
  <c r="AH102" i="147"/>
  <c r="AL487" i="19" s="1"/>
  <c r="AL1122" i="19" s="1"/>
  <c r="AH105" i="147"/>
  <c r="AL490" i="19" s="1"/>
  <c r="AL1125" i="19" s="1"/>
  <c r="AH106" i="147"/>
  <c r="AL491" i="19" s="1"/>
  <c r="AL1126" i="19" s="1"/>
  <c r="AH103" i="147"/>
  <c r="AL488" i="19" s="1"/>
  <c r="AL1123" i="19" s="1"/>
  <c r="AC106" i="126"/>
  <c r="AE329" i="19" s="1"/>
  <c r="AE964" i="19" s="1"/>
  <c r="AC104" i="126"/>
  <c r="AE327" i="19" s="1"/>
  <c r="AE962" i="19" s="1"/>
  <c r="AC102" i="126"/>
  <c r="AE325" i="19" s="1"/>
  <c r="AE960" i="19" s="1"/>
  <c r="AC103" i="126"/>
  <c r="AE326" i="19" s="1"/>
  <c r="AE961" i="19" s="1"/>
  <c r="AC105" i="126"/>
  <c r="AE328" i="19" s="1"/>
  <c r="AE963" i="19" s="1"/>
  <c r="Y104" i="132"/>
  <c r="AB376" i="19" s="1"/>
  <c r="AB1011" i="19" s="1"/>
  <c r="Y106" i="132"/>
  <c r="AB378" i="19" s="1"/>
  <c r="AB1013" i="19" s="1"/>
  <c r="Y102" i="132"/>
  <c r="AB374" i="19" s="1"/>
  <c r="AB1009" i="19" s="1"/>
  <c r="Y103" i="132"/>
  <c r="AB375" i="19" s="1"/>
  <c r="AB1010" i="19" s="1"/>
  <c r="Y105" i="132"/>
  <c r="AB377" i="19" s="1"/>
  <c r="AB1012" i="19" s="1"/>
  <c r="E84" i="114"/>
  <c r="F84" i="114" s="1"/>
  <c r="G84" i="114" s="1"/>
  <c r="H84" i="114" s="1"/>
  <c r="I84" i="114" s="1"/>
  <c r="J84" i="114" s="1"/>
  <c r="K84" i="114" s="1"/>
  <c r="L84" i="114" s="1"/>
  <c r="M84" i="114" s="1"/>
  <c r="N84" i="114" s="1"/>
  <c r="O84" i="114" s="1"/>
  <c r="P84" i="114" s="1"/>
  <c r="Q84" i="114" s="1"/>
  <c r="R84" i="114" s="1"/>
  <c r="S84" i="114" s="1"/>
  <c r="T84" i="114" s="1"/>
  <c r="U84" i="114" s="1"/>
  <c r="V84" i="114" s="1"/>
  <c r="W84" i="114" s="1"/>
  <c r="X84" i="114" s="1"/>
  <c r="Y84" i="114" s="1"/>
  <c r="Z84" i="114" s="1"/>
  <c r="AA84" i="114" s="1"/>
  <c r="AB84" i="114" s="1"/>
  <c r="AC84" i="114" s="1"/>
  <c r="AD84" i="114" s="1"/>
  <c r="AE84" i="114" s="1"/>
  <c r="AF84" i="114" s="1"/>
  <c r="AG84" i="114" s="1"/>
  <c r="AH84" i="114" s="1"/>
  <c r="E101" i="114"/>
  <c r="F171" i="19" s="1"/>
  <c r="F806" i="19" s="1"/>
  <c r="J34" i="114"/>
  <c r="J36" i="114"/>
  <c r="Q103" i="145"/>
  <c r="U472" i="19" s="1"/>
  <c r="U1107" i="19" s="1"/>
  <c r="Q102" i="145"/>
  <c r="U471" i="19" s="1"/>
  <c r="U1106" i="19" s="1"/>
  <c r="Q104" i="145"/>
  <c r="U473" i="19" s="1"/>
  <c r="U1108" i="19" s="1"/>
  <c r="Q106" i="145"/>
  <c r="U475" i="19" s="1"/>
  <c r="U1110" i="19" s="1"/>
  <c r="Q105" i="145"/>
  <c r="U474" i="19" s="1"/>
  <c r="U1109" i="19" s="1"/>
  <c r="Z102" i="128"/>
  <c r="AC342" i="19" s="1"/>
  <c r="AC977" i="19" s="1"/>
  <c r="Z104" i="128"/>
  <c r="AC344" i="19" s="1"/>
  <c r="AC979" i="19" s="1"/>
  <c r="Z103" i="128"/>
  <c r="AC343" i="19" s="1"/>
  <c r="AC978" i="19" s="1"/>
  <c r="Z106" i="128"/>
  <c r="AC346" i="19" s="1"/>
  <c r="AC981" i="19" s="1"/>
  <c r="Z105" i="128"/>
  <c r="AC345" i="19" s="1"/>
  <c r="AC980" i="19" s="1"/>
  <c r="AD106" i="143"/>
  <c r="AH459" i="19" s="1"/>
  <c r="AH1094" i="19" s="1"/>
  <c r="AD105" i="143"/>
  <c r="AH458" i="19" s="1"/>
  <c r="AH1093" i="19" s="1"/>
  <c r="AD104" i="143"/>
  <c r="AH457" i="19" s="1"/>
  <c r="AH1092" i="19" s="1"/>
  <c r="AD103" i="143"/>
  <c r="AH456" i="19" s="1"/>
  <c r="AH1091" i="19" s="1"/>
  <c r="AD102" i="143"/>
  <c r="AH455" i="19" s="1"/>
  <c r="AH1090" i="19" s="1"/>
  <c r="X102" i="100"/>
  <c r="X115" i="19" s="1"/>
  <c r="X750" i="19" s="1"/>
  <c r="X105" i="100"/>
  <c r="X118" i="19" s="1"/>
  <c r="X753" i="19" s="1"/>
  <c r="X103" i="100"/>
  <c r="X116" i="19" s="1"/>
  <c r="X751" i="19" s="1"/>
  <c r="X106" i="100"/>
  <c r="X119" i="19" s="1"/>
  <c r="X754" i="19" s="1"/>
  <c r="X104" i="100"/>
  <c r="X117" i="19" s="1"/>
  <c r="X752" i="19" s="1"/>
  <c r="AD68" i="118"/>
  <c r="AD70" i="118" s="1"/>
  <c r="AD72" i="118" s="1"/>
  <c r="AD83" i="118" s="1"/>
  <c r="F105" i="113"/>
  <c r="G199" i="19" s="1"/>
  <c r="G834" i="19" s="1"/>
  <c r="F106" i="113"/>
  <c r="G200" i="19" s="1"/>
  <c r="G835" i="19" s="1"/>
  <c r="F103" i="113"/>
  <c r="G197" i="19" s="1"/>
  <c r="G832" i="19" s="1"/>
  <c r="F104" i="113"/>
  <c r="G198" i="19" s="1"/>
  <c r="G833" i="19" s="1"/>
  <c r="F102" i="113"/>
  <c r="G196" i="19" s="1"/>
  <c r="G831" i="19" s="1"/>
  <c r="AG104" i="159"/>
  <c r="AL586" i="19" s="1"/>
  <c r="AL1221" i="19" s="1"/>
  <c r="AG106" i="159"/>
  <c r="AL588" i="19" s="1"/>
  <c r="AL1223" i="19" s="1"/>
  <c r="AG102" i="159"/>
  <c r="AL584" i="19" s="1"/>
  <c r="AL1219" i="19" s="1"/>
  <c r="AG105" i="159"/>
  <c r="AL587" i="19" s="1"/>
  <c r="AL1222" i="19" s="1"/>
  <c r="AG103" i="159"/>
  <c r="AL585" i="19" s="1"/>
  <c r="AL1220" i="19" s="1"/>
  <c r="Q101" i="109"/>
  <c r="R227" i="19" s="1"/>
  <c r="R862" i="19" s="1"/>
  <c r="Q104" i="109"/>
  <c r="R230" i="19" s="1"/>
  <c r="R865" i="19" s="1"/>
  <c r="Q103" i="109"/>
  <c r="R229" i="19" s="1"/>
  <c r="R864" i="19" s="1"/>
  <c r="Q105" i="109"/>
  <c r="R231" i="19" s="1"/>
  <c r="R866" i="19" s="1"/>
  <c r="Q102" i="109"/>
  <c r="R228" i="19" s="1"/>
  <c r="R863" i="19" s="1"/>
  <c r="Q106" i="109"/>
  <c r="R232" i="19" s="1"/>
  <c r="R867" i="19" s="1"/>
  <c r="AD105" i="107"/>
  <c r="AE215" i="19" s="1"/>
  <c r="AE850" i="19" s="1"/>
  <c r="AD106" i="107"/>
  <c r="AE216" i="19" s="1"/>
  <c r="AE851" i="19" s="1"/>
  <c r="AD104" i="107"/>
  <c r="AE214" i="19" s="1"/>
  <c r="AE849" i="19" s="1"/>
  <c r="AD102" i="107"/>
  <c r="AE212" i="19" s="1"/>
  <c r="AE847" i="19" s="1"/>
  <c r="AD103" i="107"/>
  <c r="AE213" i="19" s="1"/>
  <c r="AE848" i="19" s="1"/>
  <c r="AG104" i="136"/>
  <c r="AJ408" i="19" s="1"/>
  <c r="AJ1043" i="19" s="1"/>
  <c r="AG103" i="136"/>
  <c r="AJ407" i="19" s="1"/>
  <c r="AJ1042" i="19" s="1"/>
  <c r="AG102" i="136"/>
  <c r="AJ406" i="19" s="1"/>
  <c r="AJ1041" i="19" s="1"/>
  <c r="AG106" i="136"/>
  <c r="AJ410" i="19" s="1"/>
  <c r="AJ1045" i="19" s="1"/>
  <c r="AG105" i="136"/>
  <c r="AJ409" i="19" s="1"/>
  <c r="AJ1044" i="19" s="1"/>
  <c r="U101" i="98"/>
  <c r="U98" i="19" s="1"/>
  <c r="U733" i="19" s="1"/>
  <c r="U102" i="98"/>
  <c r="U99" i="19" s="1"/>
  <c r="U734" i="19" s="1"/>
  <c r="U104" i="98"/>
  <c r="U101" i="19" s="1"/>
  <c r="U736" i="19" s="1"/>
  <c r="U106" i="98"/>
  <c r="U103" i="19" s="1"/>
  <c r="U738" i="19" s="1"/>
  <c r="U105" i="98"/>
  <c r="U102" i="19" s="1"/>
  <c r="U737" i="19" s="1"/>
  <c r="U103" i="98"/>
  <c r="U100" i="19" s="1"/>
  <c r="U735" i="19" s="1"/>
  <c r="Z106" i="110"/>
  <c r="AA152" i="19" s="1"/>
  <c r="AA787" i="19" s="1"/>
  <c r="Z105" i="110"/>
  <c r="AA151" i="19" s="1"/>
  <c r="AA786" i="19" s="1"/>
  <c r="Z104" i="110"/>
  <c r="AA150" i="19" s="1"/>
  <c r="AA785" i="19" s="1"/>
  <c r="Z103" i="110"/>
  <c r="AA149" i="19" s="1"/>
  <c r="AA784" i="19" s="1"/>
  <c r="Z102" i="110"/>
  <c r="AA148" i="19" s="1"/>
  <c r="AA783" i="19" s="1"/>
  <c r="AB103" i="155"/>
  <c r="AG553" i="19" s="1"/>
  <c r="AG1188" i="19" s="1"/>
  <c r="AB104" i="155"/>
  <c r="AG554" i="19" s="1"/>
  <c r="AG1189" i="19" s="1"/>
  <c r="AB106" i="155"/>
  <c r="AG556" i="19" s="1"/>
  <c r="AG1191" i="19" s="1"/>
  <c r="AB102" i="155"/>
  <c r="AG552" i="19" s="1"/>
  <c r="AG1187" i="19" s="1"/>
  <c r="AB105" i="155"/>
  <c r="AG555" i="19" s="1"/>
  <c r="AG1190" i="19" s="1"/>
  <c r="P104" i="100"/>
  <c r="P117" i="19" s="1"/>
  <c r="P752" i="19" s="1"/>
  <c r="P106" i="100"/>
  <c r="P119" i="19" s="1"/>
  <c r="P754" i="19" s="1"/>
  <c r="P105" i="100"/>
  <c r="P118" i="19" s="1"/>
  <c r="P753" i="19" s="1"/>
  <c r="P103" i="100"/>
  <c r="P116" i="19" s="1"/>
  <c r="P751" i="19" s="1"/>
  <c r="P102" i="100"/>
  <c r="P115" i="19" s="1"/>
  <c r="P750" i="19" s="1"/>
  <c r="Y102" i="107"/>
  <c r="Z212" i="19" s="1"/>
  <c r="Z847" i="19" s="1"/>
  <c r="Y106" i="107"/>
  <c r="Z216" i="19" s="1"/>
  <c r="Z851" i="19" s="1"/>
  <c r="Y103" i="107"/>
  <c r="Z213" i="19" s="1"/>
  <c r="Z848" i="19" s="1"/>
  <c r="Y105" i="107"/>
  <c r="Z215" i="19" s="1"/>
  <c r="Z850" i="19" s="1"/>
  <c r="Y104" i="107"/>
  <c r="Z214" i="19" s="1"/>
  <c r="Z849" i="19" s="1"/>
  <c r="E84" i="97"/>
  <c r="F84" i="97" s="1"/>
  <c r="G84" i="97" s="1"/>
  <c r="H84" i="97" s="1"/>
  <c r="I84" i="97" s="1"/>
  <c r="J84" i="97" s="1"/>
  <c r="K84" i="97" s="1"/>
  <c r="L84" i="97" s="1"/>
  <c r="M84" i="97" s="1"/>
  <c r="N84" i="97" s="1"/>
  <c r="O84" i="97" s="1"/>
  <c r="P84" i="97" s="1"/>
  <c r="Q84" i="97" s="1"/>
  <c r="R84" i="97" s="1"/>
  <c r="S84" i="97" s="1"/>
  <c r="T84" i="97" s="1"/>
  <c r="U84" i="97" s="1"/>
  <c r="V84" i="97" s="1"/>
  <c r="W84" i="97" s="1"/>
  <c r="X84" i="97" s="1"/>
  <c r="Y84" i="97" s="1"/>
  <c r="Z84" i="97" s="1"/>
  <c r="AA84" i="97" s="1"/>
  <c r="AB84" i="97" s="1"/>
  <c r="AC84" i="97" s="1"/>
  <c r="AD84" i="97" s="1"/>
  <c r="AE84" i="97" s="1"/>
  <c r="AF84" i="97" s="1"/>
  <c r="AG84" i="97" s="1"/>
  <c r="AH84" i="97" s="1"/>
  <c r="E101" i="97"/>
  <c r="E90" i="19" s="1"/>
  <c r="E725" i="19" s="1"/>
  <c r="J34" i="97"/>
  <c r="J36" i="97"/>
  <c r="Z106" i="155"/>
  <c r="AE556" i="19" s="1"/>
  <c r="AE1191" i="19" s="1"/>
  <c r="Z102" i="155"/>
  <c r="AE552" i="19" s="1"/>
  <c r="AE1187" i="19" s="1"/>
  <c r="Z104" i="155"/>
  <c r="AE554" i="19" s="1"/>
  <c r="AE1189" i="19" s="1"/>
  <c r="Z105" i="155"/>
  <c r="AE555" i="19" s="1"/>
  <c r="AE1190" i="19" s="1"/>
  <c r="Z103" i="155"/>
  <c r="AE553" i="19" s="1"/>
  <c r="AE1188" i="19" s="1"/>
  <c r="P101" i="98"/>
  <c r="P98" i="19" s="1"/>
  <c r="P733" i="19" s="1"/>
  <c r="P104" i="98"/>
  <c r="P101" i="19" s="1"/>
  <c r="P736" i="19" s="1"/>
  <c r="P105" i="98"/>
  <c r="P102" i="19" s="1"/>
  <c r="P737" i="19" s="1"/>
  <c r="P106" i="98"/>
  <c r="P103" i="19" s="1"/>
  <c r="P738" i="19" s="1"/>
  <c r="P102" i="98"/>
  <c r="P99" i="19" s="1"/>
  <c r="P734" i="19" s="1"/>
  <c r="P103" i="98"/>
  <c r="P100" i="19" s="1"/>
  <c r="P735" i="19" s="1"/>
  <c r="AC102" i="122"/>
  <c r="AC105" i="122"/>
  <c r="AC104" i="122"/>
  <c r="AC103" i="122"/>
  <c r="AC106" i="122"/>
  <c r="O103" i="155"/>
  <c r="T553" i="19" s="1"/>
  <c r="T1188" i="19" s="1"/>
  <c r="O106" i="155"/>
  <c r="T556" i="19" s="1"/>
  <c r="T1191" i="19" s="1"/>
  <c r="O104" i="155"/>
  <c r="T554" i="19" s="1"/>
  <c r="T1189" i="19" s="1"/>
  <c r="O102" i="155"/>
  <c r="T552" i="19" s="1"/>
  <c r="T1187" i="19" s="1"/>
  <c r="O105" i="155"/>
  <c r="T555" i="19" s="1"/>
  <c r="T1190" i="19" s="1"/>
  <c r="F101" i="99"/>
  <c r="F106" i="19" s="1"/>
  <c r="F741" i="19" s="1"/>
  <c r="V101" i="149"/>
  <c r="Z502" i="19" s="1"/>
  <c r="Z1137" i="19" s="1"/>
  <c r="V105" i="149"/>
  <c r="Z506" i="19" s="1"/>
  <c r="Z1141" i="19" s="1"/>
  <c r="V103" i="149"/>
  <c r="Z504" i="19" s="1"/>
  <c r="Z1139" i="19" s="1"/>
  <c r="V104" i="149"/>
  <c r="Z505" i="19" s="1"/>
  <c r="Z1140" i="19" s="1"/>
  <c r="V106" i="149"/>
  <c r="Z507" i="19" s="1"/>
  <c r="Z1142" i="19" s="1"/>
  <c r="V102" i="149"/>
  <c r="Z503" i="19" s="1"/>
  <c r="Z1138" i="19" s="1"/>
  <c r="Y105" i="116"/>
  <c r="Y102" i="116"/>
  <c r="Y106" i="116"/>
  <c r="Y104" i="116"/>
  <c r="Y103" i="116"/>
  <c r="Z103" i="120"/>
  <c r="Z102" i="120"/>
  <c r="Z104" i="120"/>
  <c r="Z106" i="120"/>
  <c r="Z105" i="120"/>
  <c r="AB103" i="161"/>
  <c r="AG601" i="19" s="1"/>
  <c r="AG1236" i="19" s="1"/>
  <c r="AB105" i="161"/>
  <c r="AG603" i="19" s="1"/>
  <c r="AG1238" i="19" s="1"/>
  <c r="AB106" i="161"/>
  <c r="AG604" i="19" s="1"/>
  <c r="AG1239" i="19" s="1"/>
  <c r="AB104" i="161"/>
  <c r="AG602" i="19" s="1"/>
  <c r="AG1237" i="19" s="1"/>
  <c r="AB102" i="161"/>
  <c r="AG600" i="19" s="1"/>
  <c r="AG1235" i="19" s="1"/>
  <c r="AD102" i="109"/>
  <c r="AE228" i="19" s="1"/>
  <c r="AE863" i="19" s="1"/>
  <c r="AD106" i="109"/>
  <c r="AE232" i="19" s="1"/>
  <c r="AE867" i="19" s="1"/>
  <c r="AD104" i="109"/>
  <c r="AE230" i="19" s="1"/>
  <c r="AE865" i="19" s="1"/>
  <c r="AD103" i="109"/>
  <c r="AE229" i="19" s="1"/>
  <c r="AE864" i="19" s="1"/>
  <c r="AD105" i="109"/>
  <c r="AE231" i="19" s="1"/>
  <c r="AE866" i="19" s="1"/>
  <c r="Q102" i="130"/>
  <c r="T358" i="19" s="1"/>
  <c r="T993" i="19" s="1"/>
  <c r="Q104" i="130"/>
  <c r="T360" i="19" s="1"/>
  <c r="T995" i="19" s="1"/>
  <c r="Q105" i="130"/>
  <c r="T361" i="19" s="1"/>
  <c r="T996" i="19" s="1"/>
  <c r="Q103" i="130"/>
  <c r="T359" i="19" s="1"/>
  <c r="T994" i="19" s="1"/>
  <c r="Q106" i="130"/>
  <c r="T362" i="19" s="1"/>
  <c r="T997" i="19" s="1"/>
  <c r="E101" i="104"/>
  <c r="F155" i="19" s="1"/>
  <c r="F790" i="19" s="1"/>
  <c r="E84" i="104"/>
  <c r="F84" i="104" s="1"/>
  <c r="G84" i="104" s="1"/>
  <c r="H84" i="104" s="1"/>
  <c r="I84" i="104" s="1"/>
  <c r="J84" i="104" s="1"/>
  <c r="K84" i="104" s="1"/>
  <c r="L84" i="104" s="1"/>
  <c r="M84" i="104" s="1"/>
  <c r="N84" i="104" s="1"/>
  <c r="O84" i="104" s="1"/>
  <c r="P84" i="104" s="1"/>
  <c r="Q84" i="104" s="1"/>
  <c r="R84" i="104" s="1"/>
  <c r="S84" i="104" s="1"/>
  <c r="T84" i="104" s="1"/>
  <c r="U84" i="104" s="1"/>
  <c r="V84" i="104" s="1"/>
  <c r="W84" i="104" s="1"/>
  <c r="X84" i="104" s="1"/>
  <c r="Y84" i="104" s="1"/>
  <c r="Z84" i="104" s="1"/>
  <c r="AA84" i="104" s="1"/>
  <c r="AB84" i="104" s="1"/>
  <c r="AC84" i="104" s="1"/>
  <c r="AD84" i="104" s="1"/>
  <c r="AE84" i="104" s="1"/>
  <c r="AF84" i="104" s="1"/>
  <c r="AG84" i="104" s="1"/>
  <c r="AH84" i="104" s="1"/>
  <c r="J36" i="104"/>
  <c r="J34" i="104"/>
  <c r="X102" i="92"/>
  <c r="X51" i="19" s="1"/>
  <c r="X686" i="19" s="1"/>
  <c r="X105" i="92"/>
  <c r="X54" i="19" s="1"/>
  <c r="X689" i="19" s="1"/>
  <c r="X103" i="92"/>
  <c r="X52" i="19" s="1"/>
  <c r="X687" i="19" s="1"/>
  <c r="X106" i="92"/>
  <c r="X55" i="19" s="1"/>
  <c r="X690" i="19" s="1"/>
  <c r="X104" i="92"/>
  <c r="X53" i="19" s="1"/>
  <c r="X688" i="19" s="1"/>
  <c r="S104" i="112"/>
  <c r="T166" i="19" s="1"/>
  <c r="T801" i="19" s="1"/>
  <c r="S102" i="112"/>
  <c r="T164" i="19" s="1"/>
  <c r="T799" i="19" s="1"/>
  <c r="S103" i="112"/>
  <c r="T165" i="19" s="1"/>
  <c r="T800" i="19" s="1"/>
  <c r="S105" i="112"/>
  <c r="T167" i="19" s="1"/>
  <c r="T802" i="19" s="1"/>
  <c r="S106" i="112"/>
  <c r="T168" i="19" s="1"/>
  <c r="T803" i="19" s="1"/>
  <c r="AC103" i="132"/>
  <c r="AF375" i="19" s="1"/>
  <c r="AF1010" i="19" s="1"/>
  <c r="AC105" i="132"/>
  <c r="AF377" i="19" s="1"/>
  <c r="AF1012" i="19" s="1"/>
  <c r="AC106" i="132"/>
  <c r="AF378" i="19" s="1"/>
  <c r="AF1013" i="19" s="1"/>
  <c r="AC102" i="132"/>
  <c r="AF374" i="19" s="1"/>
  <c r="AF1009" i="19" s="1"/>
  <c r="AC104" i="132"/>
  <c r="AF376" i="19" s="1"/>
  <c r="AF1011" i="19" s="1"/>
  <c r="AG103" i="147"/>
  <c r="AK488" i="19" s="1"/>
  <c r="AK1123" i="19" s="1"/>
  <c r="AG102" i="147"/>
  <c r="AK487" i="19" s="1"/>
  <c r="AK1122" i="19" s="1"/>
  <c r="AG106" i="147"/>
  <c r="AK491" i="19" s="1"/>
  <c r="AK1126" i="19" s="1"/>
  <c r="AG105" i="147"/>
  <c r="AK490" i="19" s="1"/>
  <c r="AK1125" i="19" s="1"/>
  <c r="AG104" i="147"/>
  <c r="AK489" i="19" s="1"/>
  <c r="AK1124" i="19" s="1"/>
  <c r="O101" i="153"/>
  <c r="O104" i="153"/>
  <c r="T538" i="19" s="1"/>
  <c r="T1173" i="19" s="1"/>
  <c r="O105" i="153"/>
  <c r="T539" i="19" s="1"/>
  <c r="T1174" i="19" s="1"/>
  <c r="O106" i="153"/>
  <c r="T540" i="19" s="1"/>
  <c r="T1175" i="19" s="1"/>
  <c r="O103" i="153"/>
  <c r="T537" i="19" s="1"/>
  <c r="T1172" i="19" s="1"/>
  <c r="O102" i="153"/>
  <c r="T536" i="19" s="1"/>
  <c r="T1171" i="19" s="1"/>
  <c r="Z102" i="107"/>
  <c r="AA212" i="19" s="1"/>
  <c r="AA847" i="19" s="1"/>
  <c r="Z105" i="107"/>
  <c r="AA215" i="19" s="1"/>
  <c r="AA850" i="19" s="1"/>
  <c r="Z106" i="107"/>
  <c r="AA216" i="19" s="1"/>
  <c r="AA851" i="19" s="1"/>
  <c r="Z103" i="107"/>
  <c r="AA213" i="19" s="1"/>
  <c r="AA848" i="19" s="1"/>
  <c r="Z104" i="107"/>
  <c r="AA214" i="19" s="1"/>
  <c r="AA849" i="19" s="1"/>
  <c r="E106" i="132"/>
  <c r="H378" i="19" s="1"/>
  <c r="H1013" i="19" s="1"/>
  <c r="E84" i="132"/>
  <c r="F84" i="132" s="1"/>
  <c r="G84" i="132" s="1"/>
  <c r="H84" i="132" s="1"/>
  <c r="I84" i="132" s="1"/>
  <c r="J84" i="132" s="1"/>
  <c r="K84" i="132" s="1"/>
  <c r="L84" i="132" s="1"/>
  <c r="M84" i="132" s="1"/>
  <c r="N84" i="132" s="1"/>
  <c r="O84" i="132" s="1"/>
  <c r="P84" i="132" s="1"/>
  <c r="Q84" i="132" s="1"/>
  <c r="R84" i="132" s="1"/>
  <c r="S84" i="132" s="1"/>
  <c r="T84" i="132" s="1"/>
  <c r="U84" i="132" s="1"/>
  <c r="V84" i="132" s="1"/>
  <c r="W84" i="132" s="1"/>
  <c r="X84" i="132" s="1"/>
  <c r="Y84" i="132" s="1"/>
  <c r="Z84" i="132" s="1"/>
  <c r="AA84" i="132" s="1"/>
  <c r="AB84" i="132" s="1"/>
  <c r="AC84" i="132" s="1"/>
  <c r="AD84" i="132" s="1"/>
  <c r="AE84" i="132" s="1"/>
  <c r="AF84" i="132" s="1"/>
  <c r="AG84" i="132" s="1"/>
  <c r="AH84" i="132" s="1"/>
  <c r="E102" i="132"/>
  <c r="H374" i="19" s="1"/>
  <c r="H1009" i="19" s="1"/>
  <c r="E104" i="132"/>
  <c r="H376" i="19" s="1"/>
  <c r="H1011" i="19" s="1"/>
  <c r="E103" i="132"/>
  <c r="H375" i="19" s="1"/>
  <c r="H1010" i="19" s="1"/>
  <c r="E105" i="132"/>
  <c r="H377" i="19" s="1"/>
  <c r="H1012" i="19" s="1"/>
  <c r="Y103" i="100"/>
  <c r="Y116" i="19" s="1"/>
  <c r="Y751" i="19" s="1"/>
  <c r="Y104" i="100"/>
  <c r="Y117" i="19" s="1"/>
  <c r="Y752" i="19" s="1"/>
  <c r="Y102" i="100"/>
  <c r="Y115" i="19" s="1"/>
  <c r="Y750" i="19" s="1"/>
  <c r="Y105" i="100"/>
  <c r="Y118" i="19" s="1"/>
  <c r="Y753" i="19" s="1"/>
  <c r="Y106" i="100"/>
  <c r="Y119" i="19" s="1"/>
  <c r="Y754" i="19" s="1"/>
  <c r="AF105" i="128"/>
  <c r="AI345" i="19" s="1"/>
  <c r="AI980" i="19" s="1"/>
  <c r="AF104" i="128"/>
  <c r="AI344" i="19" s="1"/>
  <c r="AI979" i="19" s="1"/>
  <c r="AF103" i="128"/>
  <c r="AI343" i="19" s="1"/>
  <c r="AI978" i="19" s="1"/>
  <c r="AF106" i="128"/>
  <c r="AI346" i="19" s="1"/>
  <c r="AI981" i="19" s="1"/>
  <c r="AF102" i="128"/>
  <c r="AI342" i="19" s="1"/>
  <c r="AI977" i="19" s="1"/>
  <c r="AE103" i="120"/>
  <c r="AE102" i="120"/>
  <c r="AE105" i="120"/>
  <c r="AE104" i="120"/>
  <c r="AE106" i="120"/>
  <c r="P106" i="145"/>
  <c r="T475" i="19" s="1"/>
  <c r="T1110" i="19" s="1"/>
  <c r="P104" i="145"/>
  <c r="T473" i="19" s="1"/>
  <c r="T1108" i="19" s="1"/>
  <c r="P102" i="145"/>
  <c r="T471" i="19" s="1"/>
  <c r="T1106" i="19" s="1"/>
  <c r="P103" i="145"/>
  <c r="T472" i="19" s="1"/>
  <c r="T1107" i="19" s="1"/>
  <c r="P105" i="145"/>
  <c r="T474" i="19" s="1"/>
  <c r="T1109" i="19" s="1"/>
  <c r="P102" i="109"/>
  <c r="Q228" i="19" s="1"/>
  <c r="Q863" i="19" s="1"/>
  <c r="P103" i="109"/>
  <c r="Q229" i="19" s="1"/>
  <c r="Q864" i="19" s="1"/>
  <c r="P105" i="109"/>
  <c r="Q231" i="19" s="1"/>
  <c r="Q866" i="19" s="1"/>
  <c r="P106" i="109"/>
  <c r="Q232" i="19" s="1"/>
  <c r="Q867" i="19" s="1"/>
  <c r="P104" i="109"/>
  <c r="Q230" i="19" s="1"/>
  <c r="Q865" i="19" s="1"/>
  <c r="T104" i="96"/>
  <c r="T85" i="19" s="1"/>
  <c r="T720" i="19" s="1"/>
  <c r="T106" i="96"/>
  <c r="T87" i="19" s="1"/>
  <c r="T722" i="19" s="1"/>
  <c r="T105" i="96"/>
  <c r="T86" i="19" s="1"/>
  <c r="T721" i="19" s="1"/>
  <c r="T103" i="96"/>
  <c r="T84" i="19" s="1"/>
  <c r="T719" i="19" s="1"/>
  <c r="T102" i="96"/>
  <c r="T83" i="19" s="1"/>
  <c r="T718" i="19" s="1"/>
  <c r="Z101" i="122"/>
  <c r="Z106" i="122"/>
  <c r="Z103" i="122"/>
  <c r="Z102" i="122"/>
  <c r="Z104" i="122"/>
  <c r="Z105" i="122"/>
  <c r="V105" i="126"/>
  <c r="X328" i="19" s="1"/>
  <c r="X963" i="19" s="1"/>
  <c r="V106" i="126"/>
  <c r="X329" i="19" s="1"/>
  <c r="X964" i="19" s="1"/>
  <c r="V102" i="126"/>
  <c r="X325" i="19" s="1"/>
  <c r="X960" i="19" s="1"/>
  <c r="V104" i="126"/>
  <c r="X327" i="19" s="1"/>
  <c r="X962" i="19" s="1"/>
  <c r="V103" i="126"/>
  <c r="X326" i="19" s="1"/>
  <c r="X961" i="19" s="1"/>
  <c r="AG103" i="92"/>
  <c r="AG52" i="19" s="1"/>
  <c r="AG687" i="19" s="1"/>
  <c r="AG105" i="92"/>
  <c r="AG54" i="19" s="1"/>
  <c r="AG689" i="19" s="1"/>
  <c r="AG102" i="92"/>
  <c r="AG51" i="19" s="1"/>
  <c r="AG686" i="19" s="1"/>
  <c r="AG106" i="92"/>
  <c r="AG55" i="19" s="1"/>
  <c r="AG690" i="19" s="1"/>
  <c r="AG104" i="92"/>
  <c r="AG53" i="19" s="1"/>
  <c r="AG688" i="19" s="1"/>
  <c r="X106" i="98"/>
  <c r="X103" i="19" s="1"/>
  <c r="X738" i="19" s="1"/>
  <c r="X103" i="98"/>
  <c r="X100" i="19" s="1"/>
  <c r="X735" i="19" s="1"/>
  <c r="X104" i="98"/>
  <c r="X101" i="19" s="1"/>
  <c r="X736" i="19" s="1"/>
  <c r="X102" i="98"/>
  <c r="X99" i="19" s="1"/>
  <c r="X734" i="19" s="1"/>
  <c r="X105" i="98"/>
  <c r="X102" i="19" s="1"/>
  <c r="X737" i="19" s="1"/>
  <c r="U104" i="151"/>
  <c r="Y521" i="19" s="1"/>
  <c r="Y1156" i="19" s="1"/>
  <c r="U106" i="151"/>
  <c r="Y523" i="19" s="1"/>
  <c r="Y1158" i="19" s="1"/>
  <c r="U103" i="151"/>
  <c r="Y520" i="19" s="1"/>
  <c r="Y1155" i="19" s="1"/>
  <c r="U102" i="151"/>
  <c r="Y519" i="19" s="1"/>
  <c r="Y1154" i="19" s="1"/>
  <c r="U105" i="151"/>
  <c r="Y522" i="19" s="1"/>
  <c r="Y1157" i="19" s="1"/>
  <c r="Q105" i="155"/>
  <c r="V555" i="19" s="1"/>
  <c r="V1190" i="19" s="1"/>
  <c r="Q106" i="155"/>
  <c r="V556" i="19" s="1"/>
  <c r="V1191" i="19" s="1"/>
  <c r="Q102" i="155"/>
  <c r="V552" i="19" s="1"/>
  <c r="V1187" i="19" s="1"/>
  <c r="Q103" i="155"/>
  <c r="V553" i="19" s="1"/>
  <c r="V1188" i="19" s="1"/>
  <c r="Q104" i="155"/>
  <c r="V554" i="19" s="1"/>
  <c r="V1189" i="19" s="1"/>
  <c r="AC102" i="136"/>
  <c r="AF406" i="19" s="1"/>
  <c r="AF1041" i="19" s="1"/>
  <c r="AC106" i="136"/>
  <c r="AF410" i="19" s="1"/>
  <c r="AF1045" i="19" s="1"/>
  <c r="AC105" i="136"/>
  <c r="AF409" i="19" s="1"/>
  <c r="AF1044" i="19" s="1"/>
  <c r="AC104" i="136"/>
  <c r="AF408" i="19" s="1"/>
  <c r="AF1043" i="19" s="1"/>
  <c r="AC103" i="136"/>
  <c r="AF407" i="19" s="1"/>
  <c r="AF1042" i="19" s="1"/>
  <c r="AB103" i="132"/>
  <c r="AE375" i="19" s="1"/>
  <c r="AE1010" i="19" s="1"/>
  <c r="AB104" i="132"/>
  <c r="AE376" i="19" s="1"/>
  <c r="AE1011" i="19" s="1"/>
  <c r="AB106" i="132"/>
  <c r="AE378" i="19" s="1"/>
  <c r="AE1013" i="19" s="1"/>
  <c r="AB105" i="132"/>
  <c r="AE377" i="19" s="1"/>
  <c r="AE1012" i="19" s="1"/>
  <c r="AB102" i="132"/>
  <c r="AE374" i="19" s="1"/>
  <c r="AE1009" i="19" s="1"/>
  <c r="U105" i="163"/>
  <c r="Z619" i="19" s="1"/>
  <c r="Z1254" i="19" s="1"/>
  <c r="U103" i="163"/>
  <c r="Z617" i="19" s="1"/>
  <c r="Z1252" i="19" s="1"/>
  <c r="U104" i="163"/>
  <c r="Z618" i="19" s="1"/>
  <c r="Z1253" i="19" s="1"/>
  <c r="U106" i="163"/>
  <c r="Z620" i="19" s="1"/>
  <c r="Z1255" i="19" s="1"/>
  <c r="U102" i="163"/>
  <c r="Z616" i="19" s="1"/>
  <c r="Z1251" i="19" s="1"/>
  <c r="AE103" i="155"/>
  <c r="AJ553" i="19" s="1"/>
  <c r="AJ1188" i="19" s="1"/>
  <c r="AE106" i="155"/>
  <c r="AJ556" i="19" s="1"/>
  <c r="AJ1191" i="19" s="1"/>
  <c r="AE104" i="155"/>
  <c r="AJ554" i="19" s="1"/>
  <c r="AJ1189" i="19" s="1"/>
  <c r="AE105" i="155"/>
  <c r="AJ555" i="19" s="1"/>
  <c r="AJ1190" i="19" s="1"/>
  <c r="AE102" i="155"/>
  <c r="AJ552" i="19" s="1"/>
  <c r="AJ1187" i="19" s="1"/>
  <c r="W103" i="100"/>
  <c r="W116" i="19" s="1"/>
  <c r="W751" i="19" s="1"/>
  <c r="W106" i="100"/>
  <c r="W119" i="19" s="1"/>
  <c r="W754" i="19" s="1"/>
  <c r="W104" i="100"/>
  <c r="W117" i="19" s="1"/>
  <c r="W752" i="19" s="1"/>
  <c r="W102" i="100"/>
  <c r="W115" i="19" s="1"/>
  <c r="W750" i="19" s="1"/>
  <c r="W105" i="100"/>
  <c r="W118" i="19" s="1"/>
  <c r="W753" i="19" s="1"/>
  <c r="AC106" i="112"/>
  <c r="AD168" i="19" s="1"/>
  <c r="AD803" i="19" s="1"/>
  <c r="AC103" i="112"/>
  <c r="AD165" i="19" s="1"/>
  <c r="AD800" i="19" s="1"/>
  <c r="AC102" i="112"/>
  <c r="AD164" i="19" s="1"/>
  <c r="AD799" i="19" s="1"/>
  <c r="AC105" i="112"/>
  <c r="AD167" i="19" s="1"/>
  <c r="AD802" i="19" s="1"/>
  <c r="AC104" i="112"/>
  <c r="AD166" i="19" s="1"/>
  <c r="AD801" i="19" s="1"/>
  <c r="AB104" i="96"/>
  <c r="AB85" i="19" s="1"/>
  <c r="AB720" i="19" s="1"/>
  <c r="AB103" i="96"/>
  <c r="AB84" i="19" s="1"/>
  <c r="AB719" i="19" s="1"/>
  <c r="AB102" i="96"/>
  <c r="AB83" i="19" s="1"/>
  <c r="AB718" i="19" s="1"/>
  <c r="AB105" i="96"/>
  <c r="AB86" i="19" s="1"/>
  <c r="AB721" i="19" s="1"/>
  <c r="AB106" i="96"/>
  <c r="AB87" i="19" s="1"/>
  <c r="AB722" i="19" s="1"/>
  <c r="U101" i="145"/>
  <c r="Y470" i="19" s="1"/>
  <c r="Y1105" i="19" s="1"/>
  <c r="U103" i="145"/>
  <c r="Y472" i="19" s="1"/>
  <c r="Y1107" i="19" s="1"/>
  <c r="U105" i="145"/>
  <c r="Y474" i="19" s="1"/>
  <c r="Y1109" i="19" s="1"/>
  <c r="U104" i="145"/>
  <c r="Y473" i="19" s="1"/>
  <c r="Y1108" i="19" s="1"/>
  <c r="U102" i="145"/>
  <c r="Y471" i="19" s="1"/>
  <c r="Y1106" i="19" s="1"/>
  <c r="U106" i="145"/>
  <c r="Y475" i="19" s="1"/>
  <c r="Y1110" i="19" s="1"/>
  <c r="AH105" i="130"/>
  <c r="AK361" i="19" s="1"/>
  <c r="AK996" i="19" s="1"/>
  <c r="AH103" i="130"/>
  <c r="AK359" i="19" s="1"/>
  <c r="AK994" i="19" s="1"/>
  <c r="AH102" i="130"/>
  <c r="AK358" i="19" s="1"/>
  <c r="AK993" i="19" s="1"/>
  <c r="AH106" i="130"/>
  <c r="AK362" i="19" s="1"/>
  <c r="AK997" i="19" s="1"/>
  <c r="AH104" i="130"/>
  <c r="AK360" i="19" s="1"/>
  <c r="AK995" i="19" s="1"/>
  <c r="R101" i="113"/>
  <c r="S195" i="19" s="1"/>
  <c r="S830" i="19" s="1"/>
  <c r="R104" i="113"/>
  <c r="S198" i="19" s="1"/>
  <c r="S833" i="19" s="1"/>
  <c r="R105" i="113"/>
  <c r="S199" i="19" s="1"/>
  <c r="S834" i="19" s="1"/>
  <c r="R102" i="113"/>
  <c r="S196" i="19" s="1"/>
  <c r="S831" i="19" s="1"/>
  <c r="R106" i="113"/>
  <c r="S200" i="19" s="1"/>
  <c r="S835" i="19" s="1"/>
  <c r="R103" i="113"/>
  <c r="S197" i="19" s="1"/>
  <c r="S832" i="19" s="1"/>
  <c r="X104" i="163"/>
  <c r="AC618" i="19" s="1"/>
  <c r="AC1253" i="19" s="1"/>
  <c r="X105" i="163"/>
  <c r="AC619" i="19" s="1"/>
  <c r="AC1254" i="19" s="1"/>
  <c r="X106" i="163"/>
  <c r="AC620" i="19" s="1"/>
  <c r="AC1255" i="19" s="1"/>
  <c r="X102" i="163"/>
  <c r="AC616" i="19" s="1"/>
  <c r="AC1251" i="19" s="1"/>
  <c r="X103" i="163"/>
  <c r="AC617" i="19" s="1"/>
  <c r="AC1252" i="19" s="1"/>
  <c r="E101" i="131"/>
  <c r="H365" i="19" s="1"/>
  <c r="H1000" i="19" s="1"/>
  <c r="E84" i="131"/>
  <c r="F84" i="131" s="1"/>
  <c r="G84" i="131" s="1"/>
  <c r="H84" i="131" s="1"/>
  <c r="I84" i="131" s="1"/>
  <c r="J84" i="131" s="1"/>
  <c r="K84" i="131" s="1"/>
  <c r="L84" i="131" s="1"/>
  <c r="M84" i="131" s="1"/>
  <c r="N84" i="131" s="1"/>
  <c r="O84" i="131" s="1"/>
  <c r="P84" i="131" s="1"/>
  <c r="Q84" i="131" s="1"/>
  <c r="R84" i="131" s="1"/>
  <c r="S84" i="131" s="1"/>
  <c r="T84" i="131" s="1"/>
  <c r="U84" i="131" s="1"/>
  <c r="V84" i="131" s="1"/>
  <c r="W84" i="131" s="1"/>
  <c r="X84" i="131" s="1"/>
  <c r="Y84" i="131" s="1"/>
  <c r="Z84" i="131" s="1"/>
  <c r="AA84" i="131" s="1"/>
  <c r="AB84" i="131" s="1"/>
  <c r="AC84" i="131" s="1"/>
  <c r="AD84" i="131" s="1"/>
  <c r="AE102" i="124"/>
  <c r="AG309" i="19" s="1"/>
  <c r="AG944" i="19" s="1"/>
  <c r="AE106" i="124"/>
  <c r="AG313" i="19" s="1"/>
  <c r="AG948" i="19" s="1"/>
  <c r="AE103" i="124"/>
  <c r="AG310" i="19" s="1"/>
  <c r="AG945" i="19" s="1"/>
  <c r="AE105" i="124"/>
  <c r="AG312" i="19" s="1"/>
  <c r="AG947" i="19" s="1"/>
  <c r="AE104" i="124"/>
  <c r="AG311" i="19" s="1"/>
  <c r="AG946" i="19" s="1"/>
  <c r="Z104" i="100"/>
  <c r="Z117" i="19" s="1"/>
  <c r="Z752" i="19" s="1"/>
  <c r="Z105" i="100"/>
  <c r="Z118" i="19" s="1"/>
  <c r="Z753" i="19" s="1"/>
  <c r="Z103" i="100"/>
  <c r="Z116" i="19" s="1"/>
  <c r="Z751" i="19" s="1"/>
  <c r="Z102" i="100"/>
  <c r="Z115" i="19" s="1"/>
  <c r="Z750" i="19" s="1"/>
  <c r="Z106" i="100"/>
  <c r="Z119" i="19" s="1"/>
  <c r="Z754" i="19" s="1"/>
  <c r="G105" i="120"/>
  <c r="G104" i="120"/>
  <c r="G106" i="120"/>
  <c r="G103" i="120"/>
  <c r="G102" i="120"/>
  <c r="AG103" i="94"/>
  <c r="AG68" i="19" s="1"/>
  <c r="AG703" i="19" s="1"/>
  <c r="AG105" i="94"/>
  <c r="AG70" i="19" s="1"/>
  <c r="AG705" i="19" s="1"/>
  <c r="AG104" i="94"/>
  <c r="AG69" i="19" s="1"/>
  <c r="AG704" i="19" s="1"/>
  <c r="AG106" i="94"/>
  <c r="AG71" i="19" s="1"/>
  <c r="AG706" i="19" s="1"/>
  <c r="AG102" i="94"/>
  <c r="AG67" i="19" s="1"/>
  <c r="AG702" i="19" s="1"/>
  <c r="AF102" i="92"/>
  <c r="AF51" i="19" s="1"/>
  <c r="AF686" i="19" s="1"/>
  <c r="AF103" i="92"/>
  <c r="AF52" i="19" s="1"/>
  <c r="AF687" i="19" s="1"/>
  <c r="AF106" i="92"/>
  <c r="AF55" i="19" s="1"/>
  <c r="AF690" i="19" s="1"/>
  <c r="AF105" i="92"/>
  <c r="AF54" i="19" s="1"/>
  <c r="AF689" i="19" s="1"/>
  <c r="AF104" i="92"/>
  <c r="AF53" i="19" s="1"/>
  <c r="AF688" i="19" s="1"/>
  <c r="AD106" i="111"/>
  <c r="AE184" i="19" s="1"/>
  <c r="AE819" i="19" s="1"/>
  <c r="AD103" i="111"/>
  <c r="AE181" i="19" s="1"/>
  <c r="AE816" i="19" s="1"/>
  <c r="AD102" i="111"/>
  <c r="AE180" i="19" s="1"/>
  <c r="AE815" i="19" s="1"/>
  <c r="AD104" i="111"/>
  <c r="AE182" i="19" s="1"/>
  <c r="AE817" i="19" s="1"/>
  <c r="AD105" i="111"/>
  <c r="AE183" i="19" s="1"/>
  <c r="AE818" i="19" s="1"/>
  <c r="AD102" i="132"/>
  <c r="AG374" i="19" s="1"/>
  <c r="AG1009" i="19" s="1"/>
  <c r="AD105" i="132"/>
  <c r="AG377" i="19" s="1"/>
  <c r="AG1012" i="19" s="1"/>
  <c r="AD104" i="132"/>
  <c r="AG376" i="19" s="1"/>
  <c r="AG1011" i="19" s="1"/>
  <c r="AD103" i="132"/>
  <c r="AG375" i="19" s="1"/>
  <c r="AG1010" i="19" s="1"/>
  <c r="AD106" i="132"/>
  <c r="AG378" i="19" s="1"/>
  <c r="AG1013" i="19" s="1"/>
  <c r="F103" i="122"/>
  <c r="F106" i="122"/>
  <c r="F105" i="122"/>
  <c r="F102" i="122"/>
  <c r="F104" i="122"/>
  <c r="AG102" i="96"/>
  <c r="AG83" i="19" s="1"/>
  <c r="AG718" i="19" s="1"/>
  <c r="AG106" i="96"/>
  <c r="AG87" i="19" s="1"/>
  <c r="AG722" i="19" s="1"/>
  <c r="AG105" i="96"/>
  <c r="AG86" i="19" s="1"/>
  <c r="AG721" i="19" s="1"/>
  <c r="AG104" i="96"/>
  <c r="AG85" i="19" s="1"/>
  <c r="AG720" i="19" s="1"/>
  <c r="AG103" i="96"/>
  <c r="AG84" i="19" s="1"/>
  <c r="AG719" i="19" s="1"/>
  <c r="AG101" i="113"/>
  <c r="AH195" i="19" s="1"/>
  <c r="AH830" i="19" s="1"/>
  <c r="AG103" i="113"/>
  <c r="AH197" i="19" s="1"/>
  <c r="AH832" i="19" s="1"/>
  <c r="AG102" i="113"/>
  <c r="AH196" i="19" s="1"/>
  <c r="AH831" i="19" s="1"/>
  <c r="AG104" i="113"/>
  <c r="AH198" i="19" s="1"/>
  <c r="AH833" i="19" s="1"/>
  <c r="AG105" i="113"/>
  <c r="AH199" i="19" s="1"/>
  <c r="AH834" i="19" s="1"/>
  <c r="AG106" i="113"/>
  <c r="AH200" i="19" s="1"/>
  <c r="AH835" i="19" s="1"/>
  <c r="F104" i="102"/>
  <c r="F133" i="19" s="1"/>
  <c r="F768" i="19" s="1"/>
  <c r="F105" i="102"/>
  <c r="F134" i="19" s="1"/>
  <c r="F769" i="19" s="1"/>
  <c r="F106" i="102"/>
  <c r="F135" i="19" s="1"/>
  <c r="F770" i="19" s="1"/>
  <c r="F103" i="102"/>
  <c r="F132" i="19" s="1"/>
  <c r="F767" i="19" s="1"/>
  <c r="F102" i="102"/>
  <c r="F131" i="19" s="1"/>
  <c r="F766" i="19" s="1"/>
  <c r="F106" i="136"/>
  <c r="I410" i="19" s="1"/>
  <c r="I1045" i="19" s="1"/>
  <c r="F105" i="136"/>
  <c r="I409" i="19" s="1"/>
  <c r="I1044" i="19" s="1"/>
  <c r="F102" i="136"/>
  <c r="I406" i="19" s="1"/>
  <c r="I1041" i="19" s="1"/>
  <c r="F103" i="136"/>
  <c r="I407" i="19" s="1"/>
  <c r="I1042" i="19" s="1"/>
  <c r="F104" i="136"/>
  <c r="I408" i="19" s="1"/>
  <c r="I1043" i="19" s="1"/>
  <c r="F104" i="116"/>
  <c r="F103" i="116"/>
  <c r="F106" i="116"/>
  <c r="F102" i="116"/>
  <c r="F105" i="116"/>
  <c r="R103" i="122"/>
  <c r="R105" i="122"/>
  <c r="R106" i="122"/>
  <c r="R102" i="122"/>
  <c r="R104" i="122"/>
  <c r="E102" i="94"/>
  <c r="E67" i="19" s="1"/>
  <c r="E702" i="19" s="1"/>
  <c r="E84" i="94"/>
  <c r="F84" i="94" s="1"/>
  <c r="G84" i="94" s="1"/>
  <c r="H84" i="94" s="1"/>
  <c r="I84" i="94" s="1"/>
  <c r="J84" i="94" s="1"/>
  <c r="K84" i="94" s="1"/>
  <c r="L84" i="94" s="1"/>
  <c r="M84" i="94" s="1"/>
  <c r="N84" i="94" s="1"/>
  <c r="O84" i="94" s="1"/>
  <c r="P84" i="94" s="1"/>
  <c r="Q84" i="94" s="1"/>
  <c r="R84" i="94" s="1"/>
  <c r="S84" i="94" s="1"/>
  <c r="T84" i="94" s="1"/>
  <c r="U84" i="94" s="1"/>
  <c r="V84" i="94" s="1"/>
  <c r="W84" i="94" s="1"/>
  <c r="X84" i="94" s="1"/>
  <c r="Y84" i="94" s="1"/>
  <c r="Z84" i="94" s="1"/>
  <c r="AA84" i="94" s="1"/>
  <c r="AB84" i="94" s="1"/>
  <c r="AC84" i="94" s="1"/>
  <c r="AD84" i="94" s="1"/>
  <c r="AE84" i="94" s="1"/>
  <c r="AF84" i="94" s="1"/>
  <c r="AG84" i="94" s="1"/>
  <c r="AH84" i="94" s="1"/>
  <c r="E106" i="94"/>
  <c r="E71" i="19" s="1"/>
  <c r="E706" i="19" s="1"/>
  <c r="E103" i="94"/>
  <c r="E68" i="19" s="1"/>
  <c r="E703" i="19" s="1"/>
  <c r="E104" i="94"/>
  <c r="E69" i="19" s="1"/>
  <c r="E704" i="19" s="1"/>
  <c r="E105" i="94"/>
  <c r="E70" i="19" s="1"/>
  <c r="E705" i="19" s="1"/>
  <c r="J34" i="94"/>
  <c r="J36" i="94"/>
  <c r="S103" i="92"/>
  <c r="S52" i="19" s="1"/>
  <c r="S687" i="19" s="1"/>
  <c r="S105" i="92"/>
  <c r="S54" i="19" s="1"/>
  <c r="S689" i="19" s="1"/>
  <c r="S102" i="92"/>
  <c r="S51" i="19" s="1"/>
  <c r="S686" i="19" s="1"/>
  <c r="S104" i="92"/>
  <c r="S53" i="19" s="1"/>
  <c r="S688" i="19" s="1"/>
  <c r="S106" i="92"/>
  <c r="S55" i="19" s="1"/>
  <c r="S690" i="19" s="1"/>
  <c r="J36" i="162"/>
  <c r="N103" i="159"/>
  <c r="S585" i="19" s="1"/>
  <c r="S1220" i="19" s="1"/>
  <c r="N104" i="159"/>
  <c r="S586" i="19" s="1"/>
  <c r="S1221" i="19" s="1"/>
  <c r="N105" i="159"/>
  <c r="S587" i="19" s="1"/>
  <c r="S1222" i="19" s="1"/>
  <c r="N102" i="159"/>
  <c r="S584" i="19" s="1"/>
  <c r="S1219" i="19" s="1"/>
  <c r="N106" i="159"/>
  <c r="S588" i="19" s="1"/>
  <c r="S1223" i="19" s="1"/>
  <c r="J34" i="159"/>
  <c r="J36" i="159"/>
  <c r="N101" i="154"/>
  <c r="S543" i="19" s="1"/>
  <c r="S1178" i="19" s="1"/>
  <c r="J36" i="154"/>
  <c r="J34" i="154"/>
  <c r="N101" i="158"/>
  <c r="S575" i="19" s="1"/>
  <c r="S1210" i="19" s="1"/>
  <c r="J36" i="158"/>
  <c r="J34" i="158"/>
  <c r="J34" i="162"/>
  <c r="N103" i="163"/>
  <c r="S617" i="19" s="1"/>
  <c r="S1252" i="19" s="1"/>
  <c r="N105" i="163"/>
  <c r="S619" i="19" s="1"/>
  <c r="S1254" i="19" s="1"/>
  <c r="N102" i="163"/>
  <c r="S616" i="19" s="1"/>
  <c r="S1251" i="19" s="1"/>
  <c r="N106" i="163"/>
  <c r="S620" i="19" s="1"/>
  <c r="S1255" i="19" s="1"/>
  <c r="N104" i="163"/>
  <c r="S618" i="19" s="1"/>
  <c r="S1253" i="19" s="1"/>
  <c r="J34" i="163"/>
  <c r="J36" i="163"/>
  <c r="N106" i="155"/>
  <c r="S556" i="19" s="1"/>
  <c r="S1191" i="19" s="1"/>
  <c r="N105" i="155"/>
  <c r="S555" i="19" s="1"/>
  <c r="S1190" i="19" s="1"/>
  <c r="N102" i="155"/>
  <c r="S552" i="19" s="1"/>
  <c r="S1187" i="19" s="1"/>
  <c r="N104" i="155"/>
  <c r="S554" i="19" s="1"/>
  <c r="S1189" i="19" s="1"/>
  <c r="N103" i="155"/>
  <c r="S553" i="19" s="1"/>
  <c r="S1188" i="19" s="1"/>
  <c r="J36" i="155"/>
  <c r="N106" i="161"/>
  <c r="S604" i="19" s="1"/>
  <c r="S1239" i="19" s="1"/>
  <c r="N102" i="161"/>
  <c r="S600" i="19" s="1"/>
  <c r="S1235" i="19" s="1"/>
  <c r="N104" i="161"/>
  <c r="S602" i="19" s="1"/>
  <c r="S1237" i="19" s="1"/>
  <c r="N103" i="161"/>
  <c r="S601" i="19" s="1"/>
  <c r="S1236" i="19" s="1"/>
  <c r="N105" i="161"/>
  <c r="S603" i="19" s="1"/>
  <c r="S1238" i="19" s="1"/>
  <c r="J34" i="161"/>
  <c r="J34" i="160"/>
  <c r="J34" i="155"/>
  <c r="N104" i="157"/>
  <c r="S570" i="19" s="1"/>
  <c r="S1205" i="19" s="1"/>
  <c r="N106" i="157"/>
  <c r="S572" i="19" s="1"/>
  <c r="S1207" i="19" s="1"/>
  <c r="N105" i="157"/>
  <c r="S571" i="19" s="1"/>
  <c r="S1206" i="19" s="1"/>
  <c r="N102" i="157"/>
  <c r="S568" i="19" s="1"/>
  <c r="S1203" i="19" s="1"/>
  <c r="N103" i="157"/>
  <c r="S569" i="19" s="1"/>
  <c r="S1204" i="19" s="1"/>
  <c r="J34" i="157"/>
  <c r="J36" i="157"/>
  <c r="N104" i="153"/>
  <c r="S538" i="19" s="1"/>
  <c r="S1173" i="19" s="1"/>
  <c r="N103" i="153"/>
  <c r="S537" i="19" s="1"/>
  <c r="S1172" i="19" s="1"/>
  <c r="N102" i="153"/>
  <c r="S536" i="19" s="1"/>
  <c r="S1171" i="19" s="1"/>
  <c r="N105" i="153"/>
  <c r="S539" i="19" s="1"/>
  <c r="S1174" i="19" s="1"/>
  <c r="N106" i="153"/>
  <c r="S540" i="19" s="1"/>
  <c r="S1175" i="19" s="1"/>
  <c r="N101" i="156"/>
  <c r="S559" i="19" s="1"/>
  <c r="S1194" i="19" s="1"/>
  <c r="J34" i="156"/>
  <c r="J36" i="156"/>
  <c r="J36" i="161"/>
  <c r="L59" i="89"/>
  <c r="L63" i="89" s="1"/>
  <c r="K59" i="89"/>
  <c r="K63" i="89" s="1"/>
  <c r="N54" i="89"/>
  <c r="M55" i="89"/>
  <c r="AM1172" i="19" l="1"/>
  <c r="AM1263" i="19" s="1"/>
  <c r="AM1265" i="19"/>
  <c r="AM1262" i="19"/>
  <c r="AM1266" i="19"/>
  <c r="AM1264" i="19"/>
  <c r="AK1073" i="19"/>
  <c r="AK1261" i="19" s="1"/>
  <c r="AL1075" i="19"/>
  <c r="AL1263" i="19" s="1"/>
  <c r="AL1076" i="19"/>
  <c r="AL1264" i="19" s="1"/>
  <c r="AL1078" i="19"/>
  <c r="AL1266" i="19" s="1"/>
  <c r="AL1262" i="19"/>
  <c r="AL1265" i="19"/>
  <c r="AJ945" i="19"/>
  <c r="AJ1263" i="19" s="1"/>
  <c r="AJ944" i="19"/>
  <c r="AJ1262" i="19" s="1"/>
  <c r="AJ948" i="19"/>
  <c r="AJ1266" i="19" s="1"/>
  <c r="AJ946" i="19"/>
  <c r="AJ1264" i="19" s="1"/>
  <c r="AJ871" i="19"/>
  <c r="AJ1261" i="19" s="1"/>
  <c r="AJ1265" i="19"/>
  <c r="AI830" i="19"/>
  <c r="AI1261" i="19" s="1"/>
  <c r="AI1263" i="19"/>
  <c r="AI1265" i="19"/>
  <c r="AI1264" i="19"/>
  <c r="AI1262" i="19"/>
  <c r="AI1266" i="19"/>
  <c r="AI626" i="19"/>
  <c r="AK626" i="19"/>
  <c r="AJ626" i="19"/>
  <c r="AJ629" i="19"/>
  <c r="AL628" i="19"/>
  <c r="AL629" i="19"/>
  <c r="AM628" i="19"/>
  <c r="AI630" i="19"/>
  <c r="AJ630" i="19"/>
  <c r="AL631" i="19"/>
  <c r="AM630" i="19"/>
  <c r="AI629" i="19"/>
  <c r="AJ628" i="19"/>
  <c r="AL627" i="19"/>
  <c r="AM627" i="19"/>
  <c r="AI627" i="19"/>
  <c r="AI631" i="19"/>
  <c r="AJ627" i="19"/>
  <c r="AJ631" i="19"/>
  <c r="AL630" i="19"/>
  <c r="AM631" i="19"/>
  <c r="AM629" i="19"/>
  <c r="AI628" i="19"/>
  <c r="C101" i="162"/>
  <c r="C108" i="162" s="1"/>
  <c r="J607" i="19"/>
  <c r="J1242" i="19" s="1"/>
  <c r="C101" i="160"/>
  <c r="C108" i="160" s="1"/>
  <c r="J591" i="19"/>
  <c r="J1226" i="19" s="1"/>
  <c r="C101" i="153"/>
  <c r="T535" i="19"/>
  <c r="T1170" i="19" s="1"/>
  <c r="C101" i="150"/>
  <c r="C108" i="150" s="1"/>
  <c r="I510" i="19"/>
  <c r="I1145" i="19" s="1"/>
  <c r="C101" i="148"/>
  <c r="C108" i="148" s="1"/>
  <c r="I494" i="19"/>
  <c r="I1129" i="19" s="1"/>
  <c r="C101" i="146"/>
  <c r="I478" i="19"/>
  <c r="I1113" i="19" s="1"/>
  <c r="C101" i="140"/>
  <c r="C108" i="140" s="1"/>
  <c r="I430" i="19"/>
  <c r="I1065" i="19" s="1"/>
  <c r="C101" i="135"/>
  <c r="H397" i="19"/>
  <c r="H1032" i="19" s="1"/>
  <c r="C101" i="133"/>
  <c r="C108" i="133" s="1"/>
  <c r="H381" i="19"/>
  <c r="H1016" i="19" s="1"/>
  <c r="I284" i="19"/>
  <c r="I919" i="19" s="1"/>
  <c r="I292" i="19"/>
  <c r="I927" i="19" s="1"/>
  <c r="P284" i="19"/>
  <c r="P919" i="19" s="1"/>
  <c r="P292" i="19"/>
  <c r="P927" i="19" s="1"/>
  <c r="G284" i="19"/>
  <c r="G919" i="19" s="1"/>
  <c r="G292" i="19"/>
  <c r="G927" i="19" s="1"/>
  <c r="G268" i="19"/>
  <c r="G903" i="19" s="1"/>
  <c r="G276" i="19"/>
  <c r="G911" i="19" s="1"/>
  <c r="I268" i="19"/>
  <c r="I903" i="19" s="1"/>
  <c r="I276" i="19"/>
  <c r="I911" i="19" s="1"/>
  <c r="P268" i="19"/>
  <c r="P903" i="19" s="1"/>
  <c r="P276" i="19"/>
  <c r="P911" i="19" s="1"/>
  <c r="I252" i="19"/>
  <c r="I887" i="19" s="1"/>
  <c r="I260" i="19"/>
  <c r="I895" i="19" s="1"/>
  <c r="P252" i="19"/>
  <c r="P887" i="19" s="1"/>
  <c r="P260" i="19"/>
  <c r="P895" i="19" s="1"/>
  <c r="G252" i="19"/>
  <c r="G887" i="19" s="1"/>
  <c r="G260" i="19"/>
  <c r="G895" i="19" s="1"/>
  <c r="G236" i="19"/>
  <c r="G871" i="19" s="1"/>
  <c r="G244" i="19"/>
  <c r="G879" i="19" s="1"/>
  <c r="I236" i="19"/>
  <c r="I871" i="19" s="1"/>
  <c r="I244" i="19"/>
  <c r="I879" i="19" s="1"/>
  <c r="P236" i="19"/>
  <c r="P871" i="19" s="1"/>
  <c r="P244" i="19"/>
  <c r="P879" i="19" s="1"/>
  <c r="C101" i="110"/>
  <c r="AC147" i="19"/>
  <c r="AC782" i="19" s="1"/>
  <c r="C101" i="103"/>
  <c r="C108" i="103" s="1"/>
  <c r="F139" i="19"/>
  <c r="F774" i="19" s="1"/>
  <c r="C101" i="94"/>
  <c r="AA66" i="19"/>
  <c r="AA701" i="19" s="1"/>
  <c r="C101" i="92"/>
  <c r="AA50" i="19"/>
  <c r="AA685" i="19" s="1"/>
  <c r="N101" i="152"/>
  <c r="J36" i="152"/>
  <c r="J34" i="152"/>
  <c r="N84" i="152"/>
  <c r="O84" i="152" s="1"/>
  <c r="P84" i="152" s="1"/>
  <c r="Q84" i="152" s="1"/>
  <c r="R84" i="152" s="1"/>
  <c r="S84" i="152" s="1"/>
  <c r="T84" i="152" s="1"/>
  <c r="U84" i="152" s="1"/>
  <c r="V84" i="152" s="1"/>
  <c r="W84" i="152" s="1"/>
  <c r="X84" i="152" s="1"/>
  <c r="Y84" i="152" s="1"/>
  <c r="Z84" i="152" s="1"/>
  <c r="AA84" i="152" s="1"/>
  <c r="AB84" i="152" s="1"/>
  <c r="AC84" i="152" s="1"/>
  <c r="AD84" i="152" s="1"/>
  <c r="AE84" i="152" s="1"/>
  <c r="AF84" i="152" s="1"/>
  <c r="AG84" i="152" s="1"/>
  <c r="AH84" i="152" s="1"/>
  <c r="C101" i="109"/>
  <c r="C101" i="107"/>
  <c r="C101" i="125"/>
  <c r="C108" i="125" s="1"/>
  <c r="C101" i="104"/>
  <c r="C108" i="104" s="1"/>
  <c r="C101" i="114"/>
  <c r="C108" i="114" s="1"/>
  <c r="C101" i="159"/>
  <c r="C101" i="118"/>
  <c r="C101" i="154"/>
  <c r="C108" i="154" s="1"/>
  <c r="C101" i="96"/>
  <c r="C101" i="95"/>
  <c r="C108" i="95" s="1"/>
  <c r="AF84" i="153"/>
  <c r="AG84" i="153" s="1"/>
  <c r="AH84" i="153" s="1"/>
  <c r="C101" i="108"/>
  <c r="C108" i="108" s="1"/>
  <c r="C101" i="93"/>
  <c r="C108" i="93" s="1"/>
  <c r="C101" i="138"/>
  <c r="C106" i="145"/>
  <c r="C101" i="97"/>
  <c r="C108" i="97" s="1"/>
  <c r="C102" i="149"/>
  <c r="C102" i="151"/>
  <c r="C102" i="143"/>
  <c r="C102" i="157"/>
  <c r="C103" i="161"/>
  <c r="C103" i="155"/>
  <c r="C106" i="155"/>
  <c r="C106" i="163"/>
  <c r="C104" i="159"/>
  <c r="C106" i="141"/>
  <c r="C106" i="143"/>
  <c r="C104" i="145"/>
  <c r="C101" i="116"/>
  <c r="C104" i="149"/>
  <c r="C103" i="157"/>
  <c r="C104" i="157"/>
  <c r="C105" i="161"/>
  <c r="C106" i="161"/>
  <c r="C101" i="158"/>
  <c r="C108" i="158" s="1"/>
  <c r="C101" i="126"/>
  <c r="C105" i="145"/>
  <c r="C101" i="101"/>
  <c r="C108" i="101" s="1"/>
  <c r="C101" i="142"/>
  <c r="C108" i="142" s="1"/>
  <c r="AF101" i="121"/>
  <c r="C101" i="121" s="1"/>
  <c r="C108" i="121" s="1"/>
  <c r="J34" i="121"/>
  <c r="J36" i="121"/>
  <c r="C105" i="159"/>
  <c r="C104" i="163"/>
  <c r="C103" i="163"/>
  <c r="C103" i="130"/>
  <c r="C106" i="149"/>
  <c r="C103" i="143"/>
  <c r="C103" i="141"/>
  <c r="C105" i="141"/>
  <c r="C102" i="145"/>
  <c r="C103" i="145"/>
  <c r="C105" i="139"/>
  <c r="C102" i="141"/>
  <c r="C104" i="141"/>
  <c r="C103" i="149"/>
  <c r="C104" i="143"/>
  <c r="C102" i="130"/>
  <c r="C101" i="129"/>
  <c r="C106" i="151"/>
  <c r="C106" i="134"/>
  <c r="C105" i="147"/>
  <c r="C104" i="147"/>
  <c r="AE101" i="131"/>
  <c r="J36" i="131"/>
  <c r="J34" i="131"/>
  <c r="J36" i="118"/>
  <c r="J34" i="118"/>
  <c r="AD101" i="123"/>
  <c r="C101" i="123" s="1"/>
  <c r="C108" i="123" s="1"/>
  <c r="J36" i="123"/>
  <c r="J34" i="123"/>
  <c r="AH101" i="117"/>
  <c r="C101" i="117" s="1"/>
  <c r="C108" i="117" s="1"/>
  <c r="J36" i="117"/>
  <c r="J34" i="117"/>
  <c r="J36" i="153"/>
  <c r="J34" i="153"/>
  <c r="C105" i="151"/>
  <c r="C106" i="147"/>
  <c r="C106" i="126"/>
  <c r="C104" i="126"/>
  <c r="C106" i="124"/>
  <c r="C105" i="98"/>
  <c r="C106" i="130"/>
  <c r="C103" i="107"/>
  <c r="C105" i="107"/>
  <c r="C105" i="116"/>
  <c r="C103" i="116"/>
  <c r="C103" i="109"/>
  <c r="C105" i="149"/>
  <c r="C106" i="132"/>
  <c r="C102" i="163"/>
  <c r="C106" i="159"/>
  <c r="C103" i="159"/>
  <c r="C104" i="132"/>
  <c r="C103" i="128"/>
  <c r="C105" i="136"/>
  <c r="C104" i="136"/>
  <c r="C103" i="139"/>
  <c r="C104" i="139"/>
  <c r="C102" i="147"/>
  <c r="C101" i="143"/>
  <c r="C101" i="119"/>
  <c r="C108" i="119" s="1"/>
  <c r="C105" i="126"/>
  <c r="C105" i="124"/>
  <c r="C104" i="130"/>
  <c r="AF84" i="121"/>
  <c r="AG84" i="121" s="1"/>
  <c r="AH84" i="121" s="1"/>
  <c r="C102" i="107"/>
  <c r="C106" i="116"/>
  <c r="C105" i="109"/>
  <c r="C103" i="132"/>
  <c r="C106" i="128"/>
  <c r="C102" i="136"/>
  <c r="C106" i="139"/>
  <c r="C102" i="134"/>
  <c r="C104" i="151"/>
  <c r="C101" i="156"/>
  <c r="C108" i="156" s="1"/>
  <c r="C105" i="157"/>
  <c r="C104" i="161"/>
  <c r="C104" i="155"/>
  <c r="C106" i="157"/>
  <c r="C102" i="161"/>
  <c r="C102" i="155"/>
  <c r="C105" i="163"/>
  <c r="C102" i="159"/>
  <c r="C105" i="94"/>
  <c r="C102" i="132"/>
  <c r="C105" i="128"/>
  <c r="C103" i="136"/>
  <c r="C102" i="139"/>
  <c r="C101" i="106"/>
  <c r="C108" i="106" s="1"/>
  <c r="AD84" i="123"/>
  <c r="AE84" i="123" s="1"/>
  <c r="AF84" i="123" s="1"/>
  <c r="AG84" i="123" s="1"/>
  <c r="AH84" i="123" s="1"/>
  <c r="C103" i="134"/>
  <c r="C105" i="134"/>
  <c r="C103" i="147"/>
  <c r="C101" i="144"/>
  <c r="C108" i="144" s="1"/>
  <c r="C102" i="126"/>
  <c r="C104" i="124"/>
  <c r="C105" i="130"/>
  <c r="C105" i="92"/>
  <c r="C101" i="99"/>
  <c r="C108" i="99" s="1"/>
  <c r="C104" i="107"/>
  <c r="C104" i="116"/>
  <c r="C102" i="109"/>
  <c r="C101" i="127"/>
  <c r="C105" i="155"/>
  <c r="AE84" i="131"/>
  <c r="AF84" i="131" s="1"/>
  <c r="AG84" i="131" s="1"/>
  <c r="AH84" i="131" s="1"/>
  <c r="C105" i="132"/>
  <c r="C104" i="128"/>
  <c r="C102" i="128"/>
  <c r="C106" i="136"/>
  <c r="C104" i="134"/>
  <c r="C103" i="151"/>
  <c r="C103" i="126"/>
  <c r="C103" i="124"/>
  <c r="C102" i="124"/>
  <c r="C105" i="143"/>
  <c r="C106" i="107"/>
  <c r="C102" i="116"/>
  <c r="C101" i="115"/>
  <c r="C108" i="115" s="1"/>
  <c r="C104" i="109"/>
  <c r="C106" i="109"/>
  <c r="C101" i="98"/>
  <c r="AH84" i="117"/>
  <c r="C105" i="122"/>
  <c r="C105" i="100"/>
  <c r="C103" i="96"/>
  <c r="C106" i="98"/>
  <c r="C103" i="120"/>
  <c r="C103" i="92"/>
  <c r="C101" i="120"/>
  <c r="C101" i="141"/>
  <c r="C101" i="161"/>
  <c r="AF102" i="153"/>
  <c r="AF103" i="153"/>
  <c r="AF105" i="153"/>
  <c r="AF106" i="153"/>
  <c r="AF104" i="153"/>
  <c r="C103" i="110"/>
  <c r="C104" i="94"/>
  <c r="C106" i="113"/>
  <c r="C102" i="112"/>
  <c r="C106" i="111"/>
  <c r="C103" i="111"/>
  <c r="C104" i="102"/>
  <c r="C105" i="102"/>
  <c r="C101" i="122"/>
  <c r="C101" i="134"/>
  <c r="C101" i="111"/>
  <c r="C106" i="122"/>
  <c r="C104" i="122"/>
  <c r="C106" i="100"/>
  <c r="C104" i="100"/>
  <c r="C101" i="145"/>
  <c r="C102" i="96"/>
  <c r="C104" i="98"/>
  <c r="C105" i="120"/>
  <c r="C102" i="92"/>
  <c r="C105" i="110"/>
  <c r="C102" i="94"/>
  <c r="C102" i="113"/>
  <c r="C104" i="113"/>
  <c r="C103" i="112"/>
  <c r="C104" i="112"/>
  <c r="C104" i="111"/>
  <c r="C102" i="102"/>
  <c r="AD106" i="118"/>
  <c r="C106" i="118" s="1"/>
  <c r="AD102" i="118"/>
  <c r="C102" i="118" s="1"/>
  <c r="AD104" i="118"/>
  <c r="C104" i="118" s="1"/>
  <c r="AD103" i="118"/>
  <c r="C103" i="118" s="1"/>
  <c r="AD105" i="118"/>
  <c r="C105" i="118" s="1"/>
  <c r="AD84" i="118"/>
  <c r="AE84" i="118" s="1"/>
  <c r="AF84" i="118" s="1"/>
  <c r="AG84" i="118" s="1"/>
  <c r="AH84" i="118" s="1"/>
  <c r="C102" i="122"/>
  <c r="C103" i="100"/>
  <c r="C101" i="136"/>
  <c r="C101" i="124"/>
  <c r="C105" i="96"/>
  <c r="C102" i="98"/>
  <c r="C101" i="105"/>
  <c r="C102" i="120"/>
  <c r="C106" i="92"/>
  <c r="C101" i="157"/>
  <c r="C101" i="132"/>
  <c r="C101" i="147"/>
  <c r="C101" i="149"/>
  <c r="C104" i="110"/>
  <c r="C106" i="94"/>
  <c r="C103" i="113"/>
  <c r="C105" i="112"/>
  <c r="C105" i="111"/>
  <c r="C106" i="102"/>
  <c r="C101" i="113"/>
  <c r="C101" i="151"/>
  <c r="C103" i="122"/>
  <c r="C102" i="100"/>
  <c r="C101" i="139"/>
  <c r="C104" i="96"/>
  <c r="C106" i="96"/>
  <c r="C103" i="98"/>
  <c r="C104" i="120"/>
  <c r="C106" i="120"/>
  <c r="C104" i="92"/>
  <c r="C101" i="163"/>
  <c r="C102" i="110"/>
  <c r="C106" i="110"/>
  <c r="C103" i="94"/>
  <c r="C105" i="113"/>
  <c r="C106" i="112"/>
  <c r="C102" i="111"/>
  <c r="C103" i="102"/>
  <c r="M59" i="89"/>
  <c r="M63" i="89" s="1"/>
  <c r="N55" i="89"/>
  <c r="O54" i="89"/>
  <c r="AB12" i="19"/>
  <c r="AJ6" i="19"/>
  <c r="AR7" i="19"/>
  <c r="AJ16" i="19"/>
  <c r="AR16" i="19"/>
  <c r="L7" i="19"/>
  <c r="AB14" i="19"/>
  <c r="AJ14" i="19"/>
  <c r="L6" i="19"/>
  <c r="D9" i="19"/>
  <c r="AR14" i="19"/>
  <c r="AJ12" i="19"/>
  <c r="D7" i="19"/>
  <c r="AM1267" i="19" l="1"/>
  <c r="AL1267" i="19"/>
  <c r="AJ1267" i="19"/>
  <c r="AI1267" i="19"/>
  <c r="AL632" i="19"/>
  <c r="AM632" i="19"/>
  <c r="AI632" i="19"/>
  <c r="AJ632" i="19"/>
  <c r="AR25" i="19"/>
  <c r="C103" i="153"/>
  <c r="AK537" i="19"/>
  <c r="C104" i="153"/>
  <c r="AK538" i="19"/>
  <c r="C102" i="153"/>
  <c r="AK536" i="19"/>
  <c r="AK1171" i="19" s="1"/>
  <c r="C105" i="153"/>
  <c r="AK539" i="19"/>
  <c r="C106" i="153"/>
  <c r="AK540" i="19"/>
  <c r="C101" i="152"/>
  <c r="C108" i="152" s="1"/>
  <c r="S527" i="19"/>
  <c r="S1162" i="19" s="1"/>
  <c r="AP16" i="19"/>
  <c r="AJ34" i="19"/>
  <c r="AP34" i="19" s="1"/>
  <c r="AJ32" i="19"/>
  <c r="AP32" i="19" s="1"/>
  <c r="AP14" i="19"/>
  <c r="AJ30" i="19"/>
  <c r="AP30" i="19" s="1"/>
  <c r="C108" i="146"/>
  <c r="AJ24" i="19"/>
  <c r="AP24" i="19" s="1"/>
  <c r="AP6" i="19"/>
  <c r="AB32" i="19"/>
  <c r="AH32" i="19" s="1"/>
  <c r="AH14" i="19"/>
  <c r="C108" i="135"/>
  <c r="AB30" i="19"/>
  <c r="AH30" i="19" s="1"/>
  <c r="AH12" i="19"/>
  <c r="C101" i="131"/>
  <c r="C108" i="131" s="1"/>
  <c r="AH365" i="19"/>
  <c r="AH1000" i="19" s="1"/>
  <c r="L25" i="19"/>
  <c r="D27" i="19"/>
  <c r="D25" i="19"/>
  <c r="C108" i="109"/>
  <c r="C108" i="155"/>
  <c r="C108" i="107"/>
  <c r="C108" i="163"/>
  <c r="C108" i="149"/>
  <c r="C108" i="145"/>
  <c r="C108" i="141"/>
  <c r="C108" i="138"/>
  <c r="C108" i="116"/>
  <c r="C108" i="161"/>
  <c r="C108" i="143"/>
  <c r="C108" i="151"/>
  <c r="C108" i="128"/>
  <c r="C108" i="159"/>
  <c r="C108" i="129"/>
  <c r="C108" i="157"/>
  <c r="C108" i="96"/>
  <c r="C108" i="127"/>
  <c r="C108" i="126"/>
  <c r="C108" i="130"/>
  <c r="C108" i="98"/>
  <c r="C108" i="118"/>
  <c r="C108" i="147"/>
  <c r="C108" i="124"/>
  <c r="C108" i="111"/>
  <c r="C108" i="122"/>
  <c r="C108" i="139"/>
  <c r="C108" i="132"/>
  <c r="C108" i="105"/>
  <c r="C108" i="110"/>
  <c r="C108" i="102"/>
  <c r="C108" i="134"/>
  <c r="C108" i="100"/>
  <c r="C108" i="113"/>
  <c r="C108" i="136"/>
  <c r="C108" i="94"/>
  <c r="C108" i="92"/>
  <c r="C108" i="112"/>
  <c r="C108" i="120"/>
  <c r="AP12" i="19"/>
  <c r="N59" i="89"/>
  <c r="N63" i="89" s="1"/>
  <c r="P54" i="89"/>
  <c r="O55" i="89"/>
  <c r="AR32" i="19"/>
  <c r="AX32" i="19" s="1"/>
  <c r="AX14" i="19"/>
  <c r="AR34" i="19"/>
  <c r="AX34" i="19" s="1"/>
  <c r="AX16" i="19"/>
  <c r="AC11" i="19"/>
  <c r="P13" i="19"/>
  <c r="AG9" i="19"/>
  <c r="N11" i="19"/>
  <c r="AW11" i="19"/>
  <c r="AT15" i="19"/>
  <c r="AD11" i="19"/>
  <c r="AS17" i="19"/>
  <c r="H7" i="19"/>
  <c r="AM13" i="19"/>
  <c r="T12" i="19"/>
  <c r="H9" i="19"/>
  <c r="M15" i="19"/>
  <c r="AB17" i="19"/>
  <c r="AL17" i="19"/>
  <c r="T15" i="19"/>
  <c r="D11" i="19"/>
  <c r="AW15" i="19"/>
  <c r="AJ8" i="19"/>
  <c r="AF9" i="19"/>
  <c r="AW7" i="19"/>
  <c r="Y11" i="19"/>
  <c r="Q9" i="19"/>
  <c r="W7" i="19"/>
  <c r="U15" i="19"/>
  <c r="AJ11" i="19"/>
  <c r="AS15" i="19"/>
  <c r="G9" i="19"/>
  <c r="D12" i="19"/>
  <c r="X13" i="19"/>
  <c r="U9" i="19"/>
  <c r="Q13" i="19"/>
  <c r="T13" i="19"/>
  <c r="Q7" i="19"/>
  <c r="Q11" i="19"/>
  <c r="AF7" i="19"/>
  <c r="X11" i="19"/>
  <c r="T6" i="19"/>
  <c r="AK7" i="19"/>
  <c r="AW9" i="19"/>
  <c r="N9" i="19"/>
  <c r="M7" i="19"/>
  <c r="AK15" i="19"/>
  <c r="AL9" i="19"/>
  <c r="X17" i="19"/>
  <c r="W13" i="19"/>
  <c r="V15" i="19"/>
  <c r="F13" i="19"/>
  <c r="AG17" i="19"/>
  <c r="AK13" i="19"/>
  <c r="AR13" i="19"/>
  <c r="V11" i="19"/>
  <c r="AW13" i="19"/>
  <c r="AD15" i="19"/>
  <c r="AJ7" i="19"/>
  <c r="G15" i="19"/>
  <c r="AB6" i="19"/>
  <c r="AO15" i="19"/>
  <c r="AN17" i="19"/>
  <c r="AJ15" i="19"/>
  <c r="W11" i="19"/>
  <c r="AT7" i="19"/>
  <c r="H15" i="19"/>
  <c r="AR8" i="19"/>
  <c r="AU13" i="19"/>
  <c r="D14" i="19"/>
  <c r="AK9" i="19"/>
  <c r="AM15" i="19"/>
  <c r="AT9" i="19"/>
  <c r="AD7" i="19"/>
  <c r="O9" i="19"/>
  <c r="AO11" i="19"/>
  <c r="E7" i="19"/>
  <c r="P9" i="19"/>
  <c r="AM11" i="19"/>
  <c r="D8" i="19"/>
  <c r="AE7" i="19"/>
  <c r="AB13" i="19"/>
  <c r="G7" i="19"/>
  <c r="AT17" i="19"/>
  <c r="AL7" i="19"/>
  <c r="AC17" i="19"/>
  <c r="AG15" i="19"/>
  <c r="AV15" i="19"/>
  <c r="AC7" i="19"/>
  <c r="P17" i="19"/>
  <c r="AM9" i="19"/>
  <c r="AB16" i="19"/>
  <c r="E11" i="19"/>
  <c r="AE13" i="19"/>
  <c r="T9" i="19"/>
  <c r="H11" i="19"/>
  <c r="Q15" i="19"/>
  <c r="Y7" i="19"/>
  <c r="N13" i="19"/>
  <c r="AN13" i="19"/>
  <c r="AF15" i="19"/>
  <c r="AL15" i="19"/>
  <c r="H13" i="19"/>
  <c r="Y13" i="19"/>
  <c r="W15" i="19"/>
  <c r="U7" i="19"/>
  <c r="AS9" i="19"/>
  <c r="X9" i="19"/>
  <c r="P7" i="19"/>
  <c r="AM7" i="19"/>
  <c r="AR10" i="19"/>
  <c r="I13" i="19"/>
  <c r="AF11" i="19"/>
  <c r="AN9" i="19"/>
  <c r="I15" i="19"/>
  <c r="AG13" i="19"/>
  <c r="T11" i="19"/>
  <c r="AL11" i="19"/>
  <c r="L16" i="19"/>
  <c r="AR17" i="19"/>
  <c r="G11" i="19"/>
  <c r="U11" i="19"/>
  <c r="T14" i="19"/>
  <c r="AO13" i="19"/>
  <c r="E15" i="19"/>
  <c r="AN7" i="19"/>
  <c r="P15" i="19"/>
  <c r="AJ10" i="19"/>
  <c r="AC9" i="19"/>
  <c r="F17" i="19"/>
  <c r="T8" i="19"/>
  <c r="I11" i="19"/>
  <c r="AV9" i="19"/>
  <c r="AG7" i="19"/>
  <c r="I9" i="19"/>
  <c r="L11" i="19"/>
  <c r="AB8" i="19"/>
  <c r="AM17" i="19"/>
  <c r="N17" i="19"/>
  <c r="M17" i="19"/>
  <c r="P11" i="19"/>
  <c r="H17" i="19"/>
  <c r="AD17" i="19"/>
  <c r="V7" i="19"/>
  <c r="F11" i="19"/>
  <c r="I17" i="19"/>
  <c r="L10" i="19"/>
  <c r="AE17" i="19"/>
  <c r="N7" i="19"/>
  <c r="D10" i="19"/>
  <c r="AR15" i="19"/>
  <c r="G17" i="19"/>
  <c r="AC15" i="19"/>
  <c r="O11" i="19"/>
  <c r="V13" i="19"/>
  <c r="AS13" i="19"/>
  <c r="AO7" i="19"/>
  <c r="L8" i="19"/>
  <c r="AU7" i="19"/>
  <c r="U13" i="19"/>
  <c r="L14" i="19"/>
  <c r="I7" i="19"/>
  <c r="Y15" i="19"/>
  <c r="AJ13" i="19"/>
  <c r="AU11" i="19"/>
  <c r="AJ17" i="19"/>
  <c r="T17" i="19"/>
  <c r="D16" i="19"/>
  <c r="M11" i="19"/>
  <c r="O7" i="19"/>
  <c r="O13" i="19"/>
  <c r="E17" i="19"/>
  <c r="Q17" i="19"/>
  <c r="Y17" i="19"/>
  <c r="Y9" i="19"/>
  <c r="AS11" i="19"/>
  <c r="AR6" i="19"/>
  <c r="AL13" i="19"/>
  <c r="AN15" i="19"/>
  <c r="F9" i="19"/>
  <c r="V9" i="19"/>
  <c r="L15" i="19"/>
  <c r="N15" i="19"/>
  <c r="AF13" i="19"/>
  <c r="AF17" i="19"/>
  <c r="O15" i="19"/>
  <c r="V17" i="19"/>
  <c r="AS7" i="19"/>
  <c r="L12" i="19"/>
  <c r="AV11" i="19"/>
  <c r="T10" i="19"/>
  <c r="AO9" i="19"/>
  <c r="T7" i="19"/>
  <c r="E13" i="19"/>
  <c r="G13" i="19"/>
  <c r="AB11" i="19"/>
  <c r="AD13" i="19"/>
  <c r="AR11" i="19"/>
  <c r="W17" i="19"/>
  <c r="AB15" i="19"/>
  <c r="AW17" i="19"/>
  <c r="AV13" i="19"/>
  <c r="T16" i="19"/>
  <c r="AE15" i="19"/>
  <c r="X15" i="19"/>
  <c r="AV7" i="19"/>
  <c r="AE11" i="19"/>
  <c r="F15" i="19"/>
  <c r="L13" i="19"/>
  <c r="AK17" i="19"/>
  <c r="X7" i="19"/>
  <c r="AU9" i="19"/>
  <c r="AK11" i="19"/>
  <c r="AG11" i="19"/>
  <c r="AO17" i="19"/>
  <c r="AR12" i="19"/>
  <c r="AC13" i="19"/>
  <c r="W9" i="19"/>
  <c r="AJ9" i="19"/>
  <c r="AU17" i="19"/>
  <c r="L17" i="19"/>
  <c r="AE9" i="19"/>
  <c r="AT11" i="19"/>
  <c r="E9" i="19"/>
  <c r="D13" i="19"/>
  <c r="O17" i="19"/>
  <c r="AT13" i="19"/>
  <c r="F7" i="19"/>
  <c r="M13" i="19"/>
  <c r="AN11" i="19"/>
  <c r="AV17" i="19"/>
  <c r="U17" i="19"/>
  <c r="AU15" i="19"/>
  <c r="AB10" i="19"/>
  <c r="M9" i="19"/>
  <c r="AD9" i="19"/>
  <c r="AK1175" i="19" l="1"/>
  <c r="AK1266" i="19" s="1"/>
  <c r="AK1172" i="19"/>
  <c r="AK1263" i="19" s="1"/>
  <c r="AK1174" i="19"/>
  <c r="AK1265" i="19" s="1"/>
  <c r="AK1173" i="19"/>
  <c r="AK1264" i="19" s="1"/>
  <c r="AK627" i="19"/>
  <c r="AK1262" i="19"/>
  <c r="AK630" i="19"/>
  <c r="AK629" i="19"/>
  <c r="AK631" i="19"/>
  <c r="AK628" i="19"/>
  <c r="C108" i="153"/>
  <c r="AM27" i="19"/>
  <c r="Z9" i="19"/>
  <c r="T27" i="19"/>
  <c r="AU29" i="19"/>
  <c r="W25" i="19"/>
  <c r="W18" i="19"/>
  <c r="O29" i="19"/>
  <c r="H35" i="19"/>
  <c r="AJ31" i="19"/>
  <c r="AP13" i="19"/>
  <c r="AF27" i="19"/>
  <c r="AV33" i="19"/>
  <c r="X33" i="19"/>
  <c r="O35" i="19"/>
  <c r="AK25" i="19"/>
  <c r="AK18" i="19"/>
  <c r="AC33" i="19"/>
  <c r="AR35" i="19"/>
  <c r="Y27" i="19"/>
  <c r="L29" i="19"/>
  <c r="R11" i="19"/>
  <c r="AX9" i="19"/>
  <c r="AS27" i="19"/>
  <c r="AK33" i="19"/>
  <c r="AU25" i="19"/>
  <c r="AU18" i="19"/>
  <c r="P27" i="19"/>
  <c r="AU33" i="19"/>
  <c r="H29" i="19"/>
  <c r="AW35" i="19"/>
  <c r="Q31" i="19"/>
  <c r="W31" i="19"/>
  <c r="N29" i="19"/>
  <c r="AL33" i="19"/>
  <c r="AU27" i="19"/>
  <c r="E31" i="19"/>
  <c r="AT27" i="19"/>
  <c r="Q29" i="19"/>
  <c r="AE18" i="19"/>
  <c r="AE25" i="19"/>
  <c r="M29" i="19"/>
  <c r="AB26" i="19"/>
  <c r="AH26" i="19" s="1"/>
  <c r="AH8" i="19"/>
  <c r="O33" i="19"/>
  <c r="M33" i="19"/>
  <c r="AO25" i="19"/>
  <c r="AO18" i="19"/>
  <c r="Y31" i="19"/>
  <c r="AN25" i="19"/>
  <c r="AN18" i="19"/>
  <c r="O31" i="19"/>
  <c r="AB34" i="19"/>
  <c r="AH34" i="19" s="1"/>
  <c r="AH16" i="19"/>
  <c r="AF18" i="19"/>
  <c r="AF25" i="19"/>
  <c r="AF35" i="19"/>
  <c r="N25" i="19"/>
  <c r="Z11" i="19"/>
  <c r="T29" i="19"/>
  <c r="AS31" i="19"/>
  <c r="H31" i="19"/>
  <c r="AJ25" i="19"/>
  <c r="AP7" i="19"/>
  <c r="AJ18" i="19"/>
  <c r="L35" i="19"/>
  <c r="N31" i="19"/>
  <c r="AC31" i="19"/>
  <c r="I35" i="19"/>
  <c r="W27" i="19"/>
  <c r="Y29" i="19"/>
  <c r="O25" i="19"/>
  <c r="I33" i="19"/>
  <c r="T26" i="19"/>
  <c r="Z26" i="19" s="1"/>
  <c r="Z8" i="19"/>
  <c r="AT29" i="19"/>
  <c r="AH10" i="19"/>
  <c r="AB28" i="19"/>
  <c r="AH28" i="19" s="1"/>
  <c r="AV31" i="19"/>
  <c r="V31" i="19"/>
  <c r="U33" i="19"/>
  <c r="F33" i="19"/>
  <c r="AB31" i="19"/>
  <c r="AH13" i="19"/>
  <c r="G25" i="19"/>
  <c r="AV35" i="19"/>
  <c r="X35" i="19"/>
  <c r="AV27" i="19"/>
  <c r="AB33" i="19"/>
  <c r="AH15" i="19"/>
  <c r="AU31" i="19"/>
  <c r="AJ26" i="19"/>
  <c r="AP26" i="19" s="1"/>
  <c r="AP8" i="19"/>
  <c r="AF33" i="19"/>
  <c r="AC27" i="19"/>
  <c r="AH9" i="19"/>
  <c r="Q33" i="19"/>
  <c r="O27" i="19"/>
  <c r="AM35" i="19"/>
  <c r="AH7" i="19"/>
  <c r="AC18" i="19"/>
  <c r="AC25" i="19"/>
  <c r="P25" i="19"/>
  <c r="AV18" i="19"/>
  <c r="AV25" i="19"/>
  <c r="P35" i="19"/>
  <c r="AU35" i="19"/>
  <c r="I25" i="19"/>
  <c r="AN31" i="19"/>
  <c r="AG31" i="19"/>
  <c r="U18" i="19"/>
  <c r="U25" i="19"/>
  <c r="AW33" i="19"/>
  <c r="AG27" i="19"/>
  <c r="AK31" i="19"/>
  <c r="AD33" i="19"/>
  <c r="U31" i="19"/>
  <c r="AN33" i="19"/>
  <c r="AV29" i="19"/>
  <c r="L33" i="19"/>
  <c r="R15" i="19"/>
  <c r="AO27" i="19"/>
  <c r="D31" i="19"/>
  <c r="X27" i="19"/>
  <c r="J17" i="19"/>
  <c r="E35" i="19"/>
  <c r="L31" i="19"/>
  <c r="R13" i="19"/>
  <c r="G27" i="19"/>
  <c r="AG29" i="19"/>
  <c r="E29" i="19"/>
  <c r="AS33" i="19"/>
  <c r="AL27" i="19"/>
  <c r="H27" i="19"/>
  <c r="AX10" i="19"/>
  <c r="AR28" i="19"/>
  <c r="AX28" i="19" s="1"/>
  <c r="AR31" i="19"/>
  <c r="AX13" i="19"/>
  <c r="AJ28" i="19"/>
  <c r="AP28" i="19" s="1"/>
  <c r="AP10" i="19"/>
  <c r="AJ33" i="19"/>
  <c r="AP15" i="19"/>
  <c r="AW27" i="19"/>
  <c r="AM29" i="19"/>
  <c r="X31" i="19"/>
  <c r="X25" i="19"/>
  <c r="X18" i="19"/>
  <c r="AE31" i="19"/>
  <c r="AO29" i="19"/>
  <c r="E33" i="19"/>
  <c r="Y35" i="19"/>
  <c r="AT25" i="19"/>
  <c r="N27" i="19"/>
  <c r="AN35" i="19"/>
  <c r="AJ27" i="19"/>
  <c r="AP9" i="19"/>
  <c r="AD27" i="19"/>
  <c r="R8" i="19"/>
  <c r="L26" i="19"/>
  <c r="R26" i="19" s="1"/>
  <c r="W35" i="19"/>
  <c r="AB29" i="19"/>
  <c r="AH11" i="19"/>
  <c r="Z6" i="19"/>
  <c r="Z7" i="19"/>
  <c r="T25" i="19"/>
  <c r="T33" i="19"/>
  <c r="Z15" i="19"/>
  <c r="V25" i="19"/>
  <c r="AR26" i="19"/>
  <c r="AX26" i="19" s="1"/>
  <c r="AX8" i="19"/>
  <c r="AK35" i="19"/>
  <c r="AR29" i="19"/>
  <c r="AX11" i="19"/>
  <c r="AC29" i="19"/>
  <c r="L34" i="19"/>
  <c r="R34" i="19" s="1"/>
  <c r="R16" i="19"/>
  <c r="W29" i="19"/>
  <c r="AK29" i="19"/>
  <c r="M31" i="19"/>
  <c r="N33" i="19"/>
  <c r="X29" i="19"/>
  <c r="AR30" i="19"/>
  <c r="AX30" i="19" s="1"/>
  <c r="AX12" i="19"/>
  <c r="AG35" i="19"/>
  <c r="AO31" i="19"/>
  <c r="R10" i="19"/>
  <c r="L28" i="19"/>
  <c r="R28" i="19" s="1"/>
  <c r="P29" i="19"/>
  <c r="V27" i="19"/>
  <c r="Q25" i="19"/>
  <c r="T35" i="19"/>
  <c r="Z17" i="19"/>
  <c r="AD29" i="19"/>
  <c r="L30" i="19"/>
  <c r="R30" i="19" s="1"/>
  <c r="R12" i="19"/>
  <c r="AE33" i="19"/>
  <c r="AO35" i="19"/>
  <c r="U27" i="19"/>
  <c r="Y33" i="19"/>
  <c r="F31" i="19"/>
  <c r="G35" i="19"/>
  <c r="F25" i="19"/>
  <c r="G33" i="19"/>
  <c r="AG25" i="19"/>
  <c r="AG18" i="19"/>
  <c r="AE29" i="19"/>
  <c r="AO33" i="19"/>
  <c r="F29" i="19"/>
  <c r="AT33" i="19"/>
  <c r="AS29" i="19"/>
  <c r="M25" i="19"/>
  <c r="R7" i="19"/>
  <c r="AJ29" i="19"/>
  <c r="AP11" i="19"/>
  <c r="R9" i="19"/>
  <c r="M27" i="19"/>
  <c r="AW29" i="19"/>
  <c r="Q27" i="19"/>
  <c r="AB35" i="19"/>
  <c r="AH17" i="19"/>
  <c r="Y18" i="19"/>
  <c r="Y25" i="19"/>
  <c r="AC35" i="19"/>
  <c r="AM31" i="19"/>
  <c r="D26" i="19"/>
  <c r="W33" i="19"/>
  <c r="P33" i="19"/>
  <c r="AD25" i="19"/>
  <c r="I29" i="19"/>
  <c r="E27" i="19"/>
  <c r="V33" i="19"/>
  <c r="AF29" i="19"/>
  <c r="H25" i="19"/>
  <c r="AD31" i="19"/>
  <c r="I27" i="19"/>
  <c r="AL25" i="19"/>
  <c r="AM25" i="19"/>
  <c r="AM18" i="19"/>
  <c r="AL31" i="19"/>
  <c r="AL29" i="19"/>
  <c r="AR33" i="19"/>
  <c r="AX15" i="19"/>
  <c r="AF31" i="19"/>
  <c r="U29" i="19"/>
  <c r="AB18" i="19"/>
  <c r="AH6" i="19"/>
  <c r="AB24" i="19"/>
  <c r="AS35" i="19"/>
  <c r="T28" i="19"/>
  <c r="Z28" i="19" s="1"/>
  <c r="Z10" i="19"/>
  <c r="T31" i="19"/>
  <c r="Z13" i="19"/>
  <c r="AM33" i="19"/>
  <c r="AE27" i="19"/>
  <c r="T30" i="19"/>
  <c r="Z30" i="19" s="1"/>
  <c r="Z12" i="19"/>
  <c r="Q35" i="19"/>
  <c r="AN27" i="19"/>
  <c r="AK27" i="19"/>
  <c r="AE35" i="19"/>
  <c r="AJ35" i="19"/>
  <c r="R14" i="19"/>
  <c r="L32" i="19"/>
  <c r="R32" i="19" s="1"/>
  <c r="T32" i="19"/>
  <c r="Z32" i="19" s="1"/>
  <c r="Z14" i="19"/>
  <c r="G31" i="19"/>
  <c r="AW18" i="19"/>
  <c r="AW25" i="19"/>
  <c r="P31" i="19"/>
  <c r="T34" i="19"/>
  <c r="Z34" i="19" s="1"/>
  <c r="Z16" i="19"/>
  <c r="V29" i="19"/>
  <c r="AW31" i="19"/>
  <c r="AN29" i="19"/>
  <c r="U35" i="19"/>
  <c r="AT31" i="19"/>
  <c r="D29" i="19"/>
  <c r="AG33" i="19"/>
  <c r="M35" i="19"/>
  <c r="AS25" i="19"/>
  <c r="AX7" i="19"/>
  <c r="AS18" i="19"/>
  <c r="AX6" i="19"/>
  <c r="AR24" i="19"/>
  <c r="AX24" i="19" s="1"/>
  <c r="AR18" i="19"/>
  <c r="O59" i="89"/>
  <c r="O63" i="89" s="1"/>
  <c r="Q54" i="89"/>
  <c r="P55" i="89"/>
  <c r="AK1267" i="19" l="1"/>
  <c r="AK632" i="19"/>
  <c r="AU36" i="19"/>
  <c r="BR10" i="19" s="1"/>
  <c r="AS36" i="19"/>
  <c r="BP10" i="19" s="1"/>
  <c r="AX31" i="19"/>
  <c r="AV36" i="19"/>
  <c r="BS10" i="19" s="1"/>
  <c r="AW36" i="19"/>
  <c r="BT10" i="19" s="1"/>
  <c r="AX27" i="19"/>
  <c r="R31" i="19"/>
  <c r="AX33" i="19"/>
  <c r="AG36" i="19"/>
  <c r="BT8" i="19" s="1"/>
  <c r="AX29" i="19"/>
  <c r="AP25" i="19"/>
  <c r="Z27" i="19"/>
  <c r="X36" i="19"/>
  <c r="BS7" i="19" s="1"/>
  <c r="AH31" i="19"/>
  <c r="AC36" i="19"/>
  <c r="BP8" i="19" s="1"/>
  <c r="R25" i="19"/>
  <c r="Z25" i="19"/>
  <c r="AR36" i="19"/>
  <c r="BO10" i="19" s="1"/>
  <c r="AJ36" i="19"/>
  <c r="BO9" i="19" s="1"/>
  <c r="Z29" i="19"/>
  <c r="U36" i="19"/>
  <c r="BP7" i="19" s="1"/>
  <c r="AE36" i="19"/>
  <c r="BR8" i="19" s="1"/>
  <c r="AX25" i="19"/>
  <c r="AP31" i="19"/>
  <c r="AB36" i="19"/>
  <c r="BO8" i="19" s="1"/>
  <c r="AH33" i="19"/>
  <c r="AH24" i="19"/>
  <c r="BC13" i="19"/>
  <c r="AM36" i="19"/>
  <c r="BR9" i="19" s="1"/>
  <c r="AP29" i="19"/>
  <c r="W36" i="19"/>
  <c r="BR7" i="19" s="1"/>
  <c r="AH29" i="19"/>
  <c r="AH27" i="19"/>
  <c r="R27" i="19"/>
  <c r="AO36" i="19"/>
  <c r="BT9" i="19" s="1"/>
  <c r="AP33" i="19"/>
  <c r="Z31" i="19"/>
  <c r="AN36" i="19"/>
  <c r="BS9" i="19" s="1"/>
  <c r="Z33" i="19"/>
  <c r="BD13" i="19"/>
  <c r="AF36" i="19"/>
  <c r="BS8" i="19" s="1"/>
  <c r="Y36" i="19"/>
  <c r="BT7" i="19" s="1"/>
  <c r="R33" i="19"/>
  <c r="AH25" i="19"/>
  <c r="R29" i="19"/>
  <c r="AK36" i="19"/>
  <c r="BP9" i="19" s="1"/>
  <c r="AP27" i="19"/>
  <c r="P59" i="89"/>
  <c r="P63" i="89" s="1"/>
  <c r="R54" i="89"/>
  <c r="Q55" i="89"/>
  <c r="Q59" i="89" l="1"/>
  <c r="Q63" i="89" s="1"/>
  <c r="R55" i="89"/>
  <c r="S54" i="89"/>
  <c r="R59" i="89" l="1"/>
  <c r="R63" i="89" s="1"/>
  <c r="S55" i="89"/>
  <c r="T54" i="89"/>
  <c r="S59" i="89" l="1"/>
  <c r="S63" i="89" s="1"/>
  <c r="T55" i="89"/>
  <c r="U54" i="89"/>
  <c r="J14" i="19"/>
  <c r="T59" i="89" l="1"/>
  <c r="T63" i="89" s="1"/>
  <c r="U55" i="89"/>
  <c r="V54" i="89"/>
  <c r="D32" i="19"/>
  <c r="J32" i="19" s="1"/>
  <c r="U59" i="89" l="1"/>
  <c r="U63" i="89" s="1"/>
  <c r="V55" i="89"/>
  <c r="W54" i="89"/>
  <c r="V59" i="89" l="1"/>
  <c r="V63" i="89" s="1"/>
  <c r="W55" i="89"/>
  <c r="X54" i="89"/>
  <c r="W59" i="89" l="1"/>
  <c r="W63" i="89" s="1"/>
  <c r="X55" i="89"/>
  <c r="Y54" i="89"/>
  <c r="I30" i="19"/>
  <c r="X59" i="89" l="1"/>
  <c r="X63" i="89" s="1"/>
  <c r="Z54" i="89"/>
  <c r="Y55" i="89"/>
  <c r="Y59" i="89" l="1"/>
  <c r="Y63" i="89" s="1"/>
  <c r="AA54" i="89"/>
  <c r="Z55" i="89"/>
  <c r="Z59" i="89" l="1"/>
  <c r="Z63" i="89" s="1"/>
  <c r="AB54" i="89"/>
  <c r="AA55" i="89"/>
  <c r="D30" i="19"/>
  <c r="J30" i="19" s="1"/>
  <c r="J12" i="19"/>
  <c r="AA59" i="89" l="1"/>
  <c r="AA63" i="89" s="1"/>
  <c r="AB55" i="89"/>
  <c r="F34" i="19"/>
  <c r="AB59" i="89" l="1"/>
  <c r="AB63" i="89" s="1"/>
  <c r="G28" i="19" l="1"/>
  <c r="E26" i="19"/>
  <c r="H26" i="19"/>
  <c r="F26" i="19"/>
  <c r="D34" i="19" l="1"/>
  <c r="J34" i="19" s="1"/>
  <c r="J16" i="19"/>
  <c r="D28" i="19"/>
  <c r="J28" i="19" s="1"/>
  <c r="J10" i="19"/>
  <c r="J8" i="19" l="1"/>
  <c r="J26" i="19" l="1"/>
  <c r="F27" i="19" l="1"/>
  <c r="J27" i="19" s="1"/>
  <c r="J9" i="19"/>
  <c r="H33" i="19"/>
  <c r="J33" i="19" s="1"/>
  <c r="J15" i="19"/>
  <c r="I31" i="19"/>
  <c r="J13" i="19"/>
  <c r="J31" i="19" l="1"/>
  <c r="E25" i="19"/>
  <c r="J25" i="19" s="1"/>
  <c r="J7" i="19"/>
  <c r="G29" i="19"/>
  <c r="J29" i="19" s="1"/>
  <c r="J11" i="19"/>
  <c r="G31" i="89" l="1"/>
  <c r="N90" i="89" s="1"/>
  <c r="H90" i="89" l="1"/>
  <c r="D79" i="89"/>
  <c r="D81" i="89" s="1"/>
  <c r="D83" i="89" s="1"/>
  <c r="D103" i="89" l="1"/>
  <c r="D44" i="19" s="1"/>
  <c r="D679" i="19" s="1"/>
  <c r="D102" i="89"/>
  <c r="D43" i="19" s="1"/>
  <c r="D678" i="19" s="1"/>
  <c r="D105" i="89"/>
  <c r="D46" i="19" s="1"/>
  <c r="D681" i="19" s="1"/>
  <c r="D106" i="89"/>
  <c r="D47" i="19" s="1"/>
  <c r="D682" i="19" s="1"/>
  <c r="D104" i="89"/>
  <c r="D45" i="19" s="1"/>
  <c r="D680" i="19" s="1"/>
  <c r="D101" i="89"/>
  <c r="D42" i="19" s="1"/>
  <c r="D677" i="19" s="1"/>
  <c r="D84" i="89"/>
  <c r="L90" i="89"/>
  <c r="K90" i="89"/>
  <c r="AH90" i="89"/>
  <c r="AH91" i="89" s="1"/>
  <c r="AH80" i="89" s="1"/>
  <c r="AH81" i="89" s="1"/>
  <c r="M90" i="89"/>
  <c r="J90" i="89"/>
  <c r="G90" i="89"/>
  <c r="E89" i="89"/>
  <c r="E90" i="89"/>
  <c r="F90" i="89"/>
  <c r="I90" i="89"/>
  <c r="D1266" i="19" l="1"/>
  <c r="D1264" i="19"/>
  <c r="D631" i="19"/>
  <c r="D641" i="19" s="1"/>
  <c r="D630" i="19"/>
  <c r="D640" i="19" s="1"/>
  <c r="D1265" i="19"/>
  <c r="D627" i="19"/>
  <c r="D637" i="19" s="1"/>
  <c r="D1262" i="19"/>
  <c r="D629" i="19"/>
  <c r="D639" i="19" s="1"/>
  <c r="D628" i="19"/>
  <c r="D638" i="19" s="1"/>
  <c r="D1263" i="19"/>
  <c r="D626" i="19"/>
  <c r="D636" i="19" s="1"/>
  <c r="D1261" i="19"/>
  <c r="E92" i="89"/>
  <c r="D1274" i="19" l="1"/>
  <c r="D1275" i="19"/>
  <c r="D1273" i="19"/>
  <c r="D1272" i="19"/>
  <c r="D1276" i="19"/>
  <c r="D632" i="19"/>
  <c r="D1267" i="19"/>
  <c r="D1271" i="19"/>
  <c r="D642" i="19"/>
  <c r="E66" i="89"/>
  <c r="E91" i="89"/>
  <c r="D1277" i="19" l="1"/>
  <c r="E93" i="89"/>
  <c r="F89" i="89" s="1"/>
  <c r="E80" i="89"/>
  <c r="E81" i="89" s="1"/>
  <c r="F92" i="89" l="1"/>
  <c r="F66" i="89" l="1"/>
  <c r="F91" i="89"/>
  <c r="F80" i="89" l="1"/>
  <c r="F81" i="89" s="1"/>
  <c r="F93" i="89"/>
  <c r="G89" i="89" s="1"/>
  <c r="G92" i="89" l="1"/>
  <c r="G66" i="89" l="1"/>
  <c r="G91" i="89"/>
  <c r="G80" i="89" l="1"/>
  <c r="G81" i="89" s="1"/>
  <c r="G93" i="89"/>
  <c r="H89" i="89" s="1"/>
  <c r="H92" i="89" l="1"/>
  <c r="H66" i="89" l="1"/>
  <c r="H91" i="89"/>
  <c r="H80" i="89" l="1"/>
  <c r="H81" i="89" s="1"/>
  <c r="H93" i="89"/>
  <c r="I89" i="89" s="1"/>
  <c r="I92" i="89" l="1"/>
  <c r="I66" i="89" l="1"/>
  <c r="I91" i="89"/>
  <c r="I80" i="89" l="1"/>
  <c r="I81" i="89" s="1"/>
  <c r="I93" i="89"/>
  <c r="J89" i="89" s="1"/>
  <c r="J92" i="89" l="1"/>
  <c r="J91" i="89" l="1"/>
  <c r="J66" i="89"/>
  <c r="J93" i="89" l="1"/>
  <c r="K89" i="89" s="1"/>
  <c r="J80" i="89"/>
  <c r="J81" i="89" s="1"/>
  <c r="K92" i="89" l="1"/>
  <c r="K66" i="89" s="1"/>
  <c r="K91" i="89" l="1"/>
  <c r="K93" i="89" l="1"/>
  <c r="L89" i="89" s="1"/>
  <c r="K80" i="89"/>
  <c r="K81" i="89" s="1"/>
  <c r="L92" i="89" l="1"/>
  <c r="L91" i="89" l="1"/>
  <c r="L66" i="89"/>
  <c r="L93" i="89" l="1"/>
  <c r="M89" i="89" s="1"/>
  <c r="L80" i="89"/>
  <c r="L81" i="89" s="1"/>
  <c r="M92" i="89" l="1"/>
  <c r="M91" i="89" l="1"/>
  <c r="M66" i="89"/>
  <c r="M93" i="89" l="1"/>
  <c r="N89" i="89" s="1"/>
  <c r="N92" i="89" s="1"/>
  <c r="N66" i="89" s="1"/>
  <c r="M80" i="89"/>
  <c r="M81" i="89" s="1"/>
  <c r="N91" i="89" l="1"/>
  <c r="N80" i="89" s="1"/>
  <c r="N81" i="89" s="1"/>
  <c r="N93" i="89" l="1"/>
  <c r="O89" i="89" s="1"/>
  <c r="O93" i="89" s="1"/>
  <c r="P89" i="89" s="1"/>
  <c r="AL18" i="19"/>
  <c r="V18" i="19"/>
  <c r="AD35" i="19"/>
  <c r="F35" i="19"/>
  <c r="J35" i="19" s="1"/>
  <c r="P93" i="89" l="1"/>
  <c r="Q89" i="89" s="1"/>
  <c r="AL35" i="19"/>
  <c r="AL36" i="19" s="1"/>
  <c r="BQ9" i="19" s="1"/>
  <c r="AP17" i="19"/>
  <c r="AT35" i="19"/>
  <c r="AX17" i="19"/>
  <c r="BF13" i="19" s="1"/>
  <c r="AT18" i="19"/>
  <c r="V35" i="19"/>
  <c r="Z35" i="19" s="1"/>
  <c r="AH18" i="19"/>
  <c r="AD18" i="19"/>
  <c r="N35" i="19"/>
  <c r="R17" i="19"/>
  <c r="AX18" i="19" l="1"/>
  <c r="AP18" i="19"/>
  <c r="BE13" i="19"/>
  <c r="Q93" i="89"/>
  <c r="R89" i="89" s="1"/>
  <c r="AP35" i="19"/>
  <c r="AP36" i="19" s="1"/>
  <c r="BE6" i="19" s="1"/>
  <c r="AX35" i="19"/>
  <c r="AX36" i="19" s="1"/>
  <c r="BF6" i="19" s="1"/>
  <c r="AT36" i="19"/>
  <c r="BQ10" i="19" s="1"/>
  <c r="V36" i="19"/>
  <c r="BQ7" i="19" s="1"/>
  <c r="AH35" i="19"/>
  <c r="AH36" i="19" s="1"/>
  <c r="BD6" i="19" s="1"/>
  <c r="AD36" i="19"/>
  <c r="BQ8" i="19" s="1"/>
  <c r="R35" i="19"/>
  <c r="R93" i="89" l="1"/>
  <c r="S89" i="89" s="1"/>
  <c r="S93" i="89" l="1"/>
  <c r="T89" i="89" s="1"/>
  <c r="T93" i="89" l="1"/>
  <c r="U89" i="89" s="1"/>
  <c r="U93" i="89" l="1"/>
  <c r="V89" i="89" s="1"/>
  <c r="V93" i="89" l="1"/>
  <c r="W89" i="89" s="1"/>
  <c r="W93" i="89" l="1"/>
  <c r="X89" i="89" s="1"/>
  <c r="X93" i="89" s="1"/>
  <c r="Y89" i="89" s="1"/>
  <c r="Y93" i="89" l="1"/>
  <c r="Z89" i="89" s="1"/>
  <c r="Z93" i="89" l="1"/>
  <c r="AA89" i="89" s="1"/>
  <c r="AA93" i="89" l="1"/>
  <c r="AB89" i="89" s="1"/>
  <c r="AB93" i="89" l="1"/>
  <c r="AC89" i="89" s="1"/>
  <c r="AC93" i="89" l="1"/>
  <c r="AD89" i="89" s="1"/>
  <c r="AD93" i="89" l="1"/>
  <c r="AE89" i="89" s="1"/>
  <c r="AE93" i="89" l="1"/>
  <c r="AF89" i="89" s="1"/>
  <c r="AF93" i="89" l="1"/>
  <c r="AG89" i="89" s="1"/>
  <c r="AG93" i="89" l="1"/>
  <c r="AH89" i="89" s="1"/>
  <c r="AH93" i="89" s="1"/>
  <c r="R65" i="89" l="1"/>
  <c r="R67" i="89" s="1"/>
  <c r="R69" i="89" s="1"/>
  <c r="P65" i="89"/>
  <c r="P67" i="89" s="1"/>
  <c r="P69" i="89" s="1"/>
  <c r="Z65" i="89"/>
  <c r="Z67" i="89" s="1"/>
  <c r="Z69" i="89" s="1"/>
  <c r="V65" i="89"/>
  <c r="V67" i="89" s="1"/>
  <c r="V69" i="89" s="1"/>
  <c r="AG65" i="89"/>
  <c r="AG67" i="89" s="1"/>
  <c r="M65" i="89"/>
  <c r="M67" i="89" s="1"/>
  <c r="M69" i="89" s="1"/>
  <c r="I65" i="89" l="1"/>
  <c r="I67" i="89" s="1"/>
  <c r="I69" i="89" s="1"/>
  <c r="AG68" i="89"/>
  <c r="AG70" i="89" s="1"/>
  <c r="J65" i="89"/>
  <c r="J67" i="89" s="1"/>
  <c r="J69" i="89" s="1"/>
  <c r="X65" i="89"/>
  <c r="X67" i="89" s="1"/>
  <c r="X69" i="89" s="1"/>
  <c r="Y65" i="89"/>
  <c r="Y67" i="89" s="1"/>
  <c r="Y69" i="89" s="1"/>
  <c r="AB65" i="89"/>
  <c r="AB67" i="89" s="1"/>
  <c r="AB69" i="89" s="1"/>
  <c r="O65" i="89"/>
  <c r="O67" i="89" s="1"/>
  <c r="O69" i="89" s="1"/>
  <c r="AD65" i="89"/>
  <c r="AD67" i="89" s="1"/>
  <c r="T65" i="89"/>
  <c r="T67" i="89" s="1"/>
  <c r="T69" i="89" s="1"/>
  <c r="F65" i="89"/>
  <c r="F67" i="89" s="1"/>
  <c r="Q65" i="89"/>
  <c r="Q67" i="89" s="1"/>
  <c r="H65" i="89"/>
  <c r="H67" i="89" s="1"/>
  <c r="H69" i="89" s="1"/>
  <c r="AA65" i="89"/>
  <c r="AA67" i="89" s="1"/>
  <c r="AA69" i="89" s="1"/>
  <c r="AF65" i="89"/>
  <c r="AF67" i="89" s="1"/>
  <c r="AH65" i="89"/>
  <c r="AH67" i="89" s="1"/>
  <c r="AH68" i="89" s="1"/>
  <c r="L65" i="89"/>
  <c r="L67" i="89" s="1"/>
  <c r="L69" i="89" s="1"/>
  <c r="AE65" i="89"/>
  <c r="AE67" i="89" s="1"/>
  <c r="AE68" i="89" s="1"/>
  <c r="G65" i="89"/>
  <c r="G67" i="89" s="1"/>
  <c r="G69" i="89" s="1"/>
  <c r="S65" i="89"/>
  <c r="S67" i="89" s="1"/>
  <c r="S69" i="89" s="1"/>
  <c r="W65" i="89"/>
  <c r="W67" i="89" s="1"/>
  <c r="W69" i="89" s="1"/>
  <c r="AC65" i="89"/>
  <c r="AC67" i="89" s="1"/>
  <c r="AC69" i="89" s="1"/>
  <c r="K65" i="89"/>
  <c r="K67" i="89" s="1"/>
  <c r="K69" i="89" s="1"/>
  <c r="E65" i="89"/>
  <c r="E67" i="89" s="1"/>
  <c r="N65" i="89"/>
  <c r="N67" i="89" s="1"/>
  <c r="N69" i="89" s="1"/>
  <c r="U65" i="89"/>
  <c r="U67" i="89" s="1"/>
  <c r="U69" i="89" s="1"/>
  <c r="AG72" i="89" l="1"/>
  <c r="AG83" i="89" s="1"/>
  <c r="Q69" i="89"/>
  <c r="Q68" i="89" s="1"/>
  <c r="Q70" i="89" s="1"/>
  <c r="F69" i="89"/>
  <c r="F68" i="89" s="1"/>
  <c r="F70" i="89" s="1"/>
  <c r="F72" i="89" s="1"/>
  <c r="E69" i="89"/>
  <c r="E68" i="89" s="1"/>
  <c r="E70" i="89" s="1"/>
  <c r="E72" i="89" s="1"/>
  <c r="O68" i="89"/>
  <c r="O70" i="89" s="1"/>
  <c r="AA68" i="89"/>
  <c r="AA70" i="89" s="1"/>
  <c r="H68" i="89"/>
  <c r="H70" i="89" s="1"/>
  <c r="H72" i="89" s="1"/>
  <c r="Y68" i="89"/>
  <c r="Y70" i="89" s="1"/>
  <c r="AF68" i="89"/>
  <c r="AF70" i="89" s="1"/>
  <c r="X68" i="89"/>
  <c r="X70" i="89" s="1"/>
  <c r="M68" i="89"/>
  <c r="M70" i="89" s="1"/>
  <c r="I68" i="89"/>
  <c r="I70" i="89" s="1"/>
  <c r="I72" i="89" s="1"/>
  <c r="Z68" i="89"/>
  <c r="Z70" i="89" s="1"/>
  <c r="J68" i="89"/>
  <c r="J70" i="89" s="1"/>
  <c r="J72" i="89" s="1"/>
  <c r="R68" i="89"/>
  <c r="R70" i="89" s="1"/>
  <c r="P68" i="89"/>
  <c r="P70" i="89" s="1"/>
  <c r="T68" i="89"/>
  <c r="T70" i="89" s="1"/>
  <c r="AB68" i="89"/>
  <c r="AB70" i="89" s="1"/>
  <c r="L68" i="89"/>
  <c r="L70" i="89" s="1"/>
  <c r="V68" i="89"/>
  <c r="V70" i="89" s="1"/>
  <c r="AD68" i="89"/>
  <c r="AD70" i="89" s="1"/>
  <c r="AH70" i="89"/>
  <c r="AE70" i="89"/>
  <c r="G68" i="89"/>
  <c r="AG101" i="89" l="1"/>
  <c r="AG42" i="19" s="1"/>
  <c r="AG677" i="19" s="1"/>
  <c r="AG105" i="89"/>
  <c r="AG46" i="19" s="1"/>
  <c r="AG681" i="19" s="1"/>
  <c r="AG103" i="89"/>
  <c r="AG44" i="19" s="1"/>
  <c r="AG679" i="19" s="1"/>
  <c r="AG106" i="89"/>
  <c r="AG47" i="19" s="1"/>
  <c r="AG682" i="19" s="1"/>
  <c r="AG102" i="89"/>
  <c r="AG43" i="19" s="1"/>
  <c r="AG678" i="19" s="1"/>
  <c r="AG104" i="89"/>
  <c r="AG45" i="19" s="1"/>
  <c r="AG680" i="19" s="1"/>
  <c r="AD72" i="89"/>
  <c r="Z72" i="89"/>
  <c r="AA72" i="89"/>
  <c r="O72" i="89"/>
  <c r="L72" i="89"/>
  <c r="AB72" i="89"/>
  <c r="X72" i="89"/>
  <c r="V72" i="89"/>
  <c r="T72" i="89"/>
  <c r="AF72" i="89"/>
  <c r="Q72" i="89"/>
  <c r="AH72" i="89"/>
  <c r="P72" i="89"/>
  <c r="M72" i="89"/>
  <c r="Y72" i="89"/>
  <c r="AE72" i="89"/>
  <c r="R72" i="89"/>
  <c r="H83" i="89"/>
  <c r="J83" i="89"/>
  <c r="I83" i="89"/>
  <c r="E83" i="89"/>
  <c r="F83" i="89"/>
  <c r="N68" i="89"/>
  <c r="N70" i="89" s="1"/>
  <c r="U68" i="89"/>
  <c r="U70" i="89" s="1"/>
  <c r="W68" i="89"/>
  <c r="W70" i="89" s="1"/>
  <c r="AC68" i="89"/>
  <c r="AC70" i="89" s="1"/>
  <c r="S68" i="89"/>
  <c r="S70" i="89" s="1"/>
  <c r="K68" i="89"/>
  <c r="K70" i="89" s="1"/>
  <c r="G70" i="89"/>
  <c r="G72" i="89" s="1"/>
  <c r="AG631" i="19" l="1"/>
  <c r="AG1266" i="19"/>
  <c r="AG628" i="19"/>
  <c r="AG1263" i="19"/>
  <c r="AG629" i="19"/>
  <c r="AG1264" i="19"/>
  <c r="AG630" i="19"/>
  <c r="AG1265" i="19"/>
  <c r="AG627" i="19"/>
  <c r="AG1262" i="19"/>
  <c r="AG626" i="19"/>
  <c r="AG1261" i="19"/>
  <c r="H101" i="89"/>
  <c r="H42" i="19" s="1"/>
  <c r="H677" i="19" s="1"/>
  <c r="H105" i="89"/>
  <c r="H46" i="19" s="1"/>
  <c r="H681" i="19" s="1"/>
  <c r="H103" i="89"/>
  <c r="H44" i="19" s="1"/>
  <c r="H679" i="19" s="1"/>
  <c r="H104" i="89"/>
  <c r="H45" i="19" s="1"/>
  <c r="H680" i="19" s="1"/>
  <c r="H106" i="89"/>
  <c r="H47" i="19" s="1"/>
  <c r="H682" i="19" s="1"/>
  <c r="H102" i="89"/>
  <c r="H43" i="19" s="1"/>
  <c r="H678" i="19" s="1"/>
  <c r="F101" i="89"/>
  <c r="F42" i="19" s="1"/>
  <c r="F677" i="19" s="1"/>
  <c r="F106" i="89"/>
  <c r="F47" i="19" s="1"/>
  <c r="F682" i="19" s="1"/>
  <c r="F103" i="89"/>
  <c r="F44" i="19" s="1"/>
  <c r="F679" i="19" s="1"/>
  <c r="F104" i="89"/>
  <c r="F45" i="19" s="1"/>
  <c r="F680" i="19" s="1"/>
  <c r="F102" i="89"/>
  <c r="F43" i="19" s="1"/>
  <c r="F678" i="19" s="1"/>
  <c r="F105" i="89"/>
  <c r="F46" i="19" s="1"/>
  <c r="F681" i="19" s="1"/>
  <c r="E101" i="89"/>
  <c r="E42" i="19" s="1"/>
  <c r="E677" i="19" s="1"/>
  <c r="E105" i="89"/>
  <c r="E46" i="19" s="1"/>
  <c r="E681" i="19" s="1"/>
  <c r="E103" i="89"/>
  <c r="E44" i="19" s="1"/>
  <c r="E679" i="19" s="1"/>
  <c r="E104" i="89"/>
  <c r="E45" i="19" s="1"/>
  <c r="E680" i="19" s="1"/>
  <c r="E102" i="89"/>
  <c r="E43" i="19" s="1"/>
  <c r="E678" i="19" s="1"/>
  <c r="E106" i="89"/>
  <c r="E47" i="19" s="1"/>
  <c r="E682" i="19" s="1"/>
  <c r="I101" i="89"/>
  <c r="I42" i="19" s="1"/>
  <c r="I677" i="19" s="1"/>
  <c r="I102" i="89"/>
  <c r="I43" i="19" s="1"/>
  <c r="I678" i="19" s="1"/>
  <c r="I106" i="89"/>
  <c r="I47" i="19" s="1"/>
  <c r="I682" i="19" s="1"/>
  <c r="I103" i="89"/>
  <c r="I44" i="19" s="1"/>
  <c r="I679" i="19" s="1"/>
  <c r="I104" i="89"/>
  <c r="I45" i="19" s="1"/>
  <c r="I680" i="19" s="1"/>
  <c r="I105" i="89"/>
  <c r="I46" i="19" s="1"/>
  <c r="I681" i="19" s="1"/>
  <c r="J101" i="89"/>
  <c r="J42" i="19" s="1"/>
  <c r="J677" i="19" s="1"/>
  <c r="J103" i="89"/>
  <c r="J44" i="19" s="1"/>
  <c r="J679" i="19" s="1"/>
  <c r="J106" i="89"/>
  <c r="J47" i="19" s="1"/>
  <c r="J682" i="19" s="1"/>
  <c r="J105" i="89"/>
  <c r="J46" i="19" s="1"/>
  <c r="J681" i="19" s="1"/>
  <c r="J104" i="89"/>
  <c r="J45" i="19" s="1"/>
  <c r="J680" i="19" s="1"/>
  <c r="J102" i="89"/>
  <c r="J43" i="19" s="1"/>
  <c r="J678" i="19" s="1"/>
  <c r="R83" i="89"/>
  <c r="P83" i="89"/>
  <c r="T83" i="89"/>
  <c r="L83" i="89"/>
  <c r="AD83" i="89"/>
  <c r="AH83" i="89"/>
  <c r="O83" i="89"/>
  <c r="N72" i="89"/>
  <c r="Y83" i="89"/>
  <c r="AA83" i="89"/>
  <c r="U72" i="89"/>
  <c r="V83" i="89"/>
  <c r="S72" i="89"/>
  <c r="AE83" i="89"/>
  <c r="X83" i="89"/>
  <c r="M83" i="89"/>
  <c r="AF83" i="89"/>
  <c r="AB83" i="89"/>
  <c r="Z83" i="89"/>
  <c r="K72" i="89"/>
  <c r="Q83" i="89"/>
  <c r="AC72" i="89"/>
  <c r="W72" i="89"/>
  <c r="E84" i="89"/>
  <c r="F84" i="89" s="1"/>
  <c r="G83" i="89"/>
  <c r="AG632" i="19" l="1"/>
  <c r="J631" i="19"/>
  <c r="J1266" i="19"/>
  <c r="I629" i="19"/>
  <c r="I1264" i="19"/>
  <c r="I626" i="19"/>
  <c r="I1261" i="19"/>
  <c r="E628" i="19"/>
  <c r="E638" i="19" s="1"/>
  <c r="E1263" i="19"/>
  <c r="F627" i="19"/>
  <c r="F1262" i="19"/>
  <c r="F626" i="19"/>
  <c r="F1261" i="19"/>
  <c r="H628" i="19"/>
  <c r="H1263" i="19"/>
  <c r="J628" i="19"/>
  <c r="J1263" i="19"/>
  <c r="E631" i="19"/>
  <c r="E641" i="19" s="1"/>
  <c r="E1266" i="19"/>
  <c r="E630" i="19"/>
  <c r="E640" i="19" s="1"/>
  <c r="E1265" i="19"/>
  <c r="F629" i="19"/>
  <c r="F1264" i="19"/>
  <c r="H627" i="19"/>
  <c r="H1262" i="19"/>
  <c r="H630" i="19"/>
  <c r="H1265" i="19"/>
  <c r="I631" i="19"/>
  <c r="I1266" i="19"/>
  <c r="F628" i="19"/>
  <c r="F1263" i="19"/>
  <c r="H626" i="19"/>
  <c r="H1261" i="19"/>
  <c r="AG1267" i="19"/>
  <c r="J627" i="19"/>
  <c r="J1262" i="19"/>
  <c r="I628" i="19"/>
  <c r="I1263" i="19"/>
  <c r="J629" i="19"/>
  <c r="J1264" i="19"/>
  <c r="J626" i="19"/>
  <c r="J1261" i="19"/>
  <c r="E627" i="19"/>
  <c r="E637" i="19" s="1"/>
  <c r="F637" i="19" s="1"/>
  <c r="E1262" i="19"/>
  <c r="E626" i="19"/>
  <c r="E1261" i="19"/>
  <c r="H631" i="19"/>
  <c r="H1266" i="19"/>
  <c r="J630" i="19"/>
  <c r="J1265" i="19"/>
  <c r="I630" i="19"/>
  <c r="I1265" i="19"/>
  <c r="I627" i="19"/>
  <c r="I1262" i="19"/>
  <c r="E629" i="19"/>
  <c r="E639" i="19" s="1"/>
  <c r="F639" i="19" s="1"/>
  <c r="E1264" i="19"/>
  <c r="F630" i="19"/>
  <c r="F1265" i="19"/>
  <c r="F631" i="19"/>
  <c r="F1266" i="19"/>
  <c r="H629" i="19"/>
  <c r="H1264" i="19"/>
  <c r="Q101" i="89"/>
  <c r="Q42" i="19" s="1"/>
  <c r="Q677" i="19" s="1"/>
  <c r="Q106" i="89"/>
  <c r="Q47" i="19" s="1"/>
  <c r="Q682" i="19" s="1"/>
  <c r="Q103" i="89"/>
  <c r="Q44" i="19" s="1"/>
  <c r="Q679" i="19" s="1"/>
  <c r="Q105" i="89"/>
  <c r="Q46" i="19" s="1"/>
  <c r="Q681" i="19" s="1"/>
  <c r="Q104" i="89"/>
  <c r="Q45" i="19" s="1"/>
  <c r="Q680" i="19" s="1"/>
  <c r="Q102" i="89"/>
  <c r="Q43" i="19" s="1"/>
  <c r="Q678" i="19" s="1"/>
  <c r="AB101" i="89"/>
  <c r="AB42" i="19" s="1"/>
  <c r="AB677" i="19" s="1"/>
  <c r="AB102" i="89"/>
  <c r="AB43" i="19" s="1"/>
  <c r="AB678" i="19" s="1"/>
  <c r="AB105" i="89"/>
  <c r="AB46" i="19" s="1"/>
  <c r="AB681" i="19" s="1"/>
  <c r="AB104" i="89"/>
  <c r="AB45" i="19" s="1"/>
  <c r="AB680" i="19" s="1"/>
  <c r="AB106" i="89"/>
  <c r="AB47" i="19" s="1"/>
  <c r="AB682" i="19" s="1"/>
  <c r="AB103" i="89"/>
  <c r="AB44" i="19" s="1"/>
  <c r="AB679" i="19" s="1"/>
  <c r="AA101" i="89"/>
  <c r="AA42" i="19" s="1"/>
  <c r="AA677" i="19" s="1"/>
  <c r="AA105" i="89"/>
  <c r="AA46" i="19" s="1"/>
  <c r="AA681" i="19" s="1"/>
  <c r="AA106" i="89"/>
  <c r="AA47" i="19" s="1"/>
  <c r="AA682" i="19" s="1"/>
  <c r="AA102" i="89"/>
  <c r="AA43" i="19" s="1"/>
  <c r="AA678" i="19" s="1"/>
  <c r="AA103" i="89"/>
  <c r="AA44" i="19" s="1"/>
  <c r="AA679" i="19" s="1"/>
  <c r="AA104" i="89"/>
  <c r="AA45" i="19" s="1"/>
  <c r="AA680" i="19" s="1"/>
  <c r="P101" i="89"/>
  <c r="P42" i="19" s="1"/>
  <c r="P677" i="19" s="1"/>
  <c r="P103" i="89"/>
  <c r="P44" i="19" s="1"/>
  <c r="P679" i="19" s="1"/>
  <c r="P104" i="89"/>
  <c r="P45" i="19" s="1"/>
  <c r="P680" i="19" s="1"/>
  <c r="P106" i="89"/>
  <c r="P47" i="19" s="1"/>
  <c r="P682" i="19" s="1"/>
  <c r="P102" i="89"/>
  <c r="P43" i="19" s="1"/>
  <c r="P678" i="19" s="1"/>
  <c r="P105" i="89"/>
  <c r="P46" i="19" s="1"/>
  <c r="P681" i="19" s="1"/>
  <c r="G101" i="89"/>
  <c r="G42" i="19" s="1"/>
  <c r="G677" i="19" s="1"/>
  <c r="G102" i="89"/>
  <c r="G43" i="19" s="1"/>
  <c r="G678" i="19" s="1"/>
  <c r="G103" i="89"/>
  <c r="G44" i="19" s="1"/>
  <c r="G679" i="19" s="1"/>
  <c r="G105" i="89"/>
  <c r="G46" i="19" s="1"/>
  <c r="G681" i="19" s="1"/>
  <c r="G104" i="89"/>
  <c r="G45" i="19" s="1"/>
  <c r="G680" i="19" s="1"/>
  <c r="G106" i="89"/>
  <c r="G47" i="19" s="1"/>
  <c r="G682" i="19" s="1"/>
  <c r="AF101" i="89"/>
  <c r="AF42" i="19" s="1"/>
  <c r="AF677" i="19" s="1"/>
  <c r="AF105" i="89"/>
  <c r="AF46" i="19" s="1"/>
  <c r="AF681" i="19" s="1"/>
  <c r="AF103" i="89"/>
  <c r="AF44" i="19" s="1"/>
  <c r="AF679" i="19" s="1"/>
  <c r="AF102" i="89"/>
  <c r="AF43" i="19" s="1"/>
  <c r="AF678" i="19" s="1"/>
  <c r="AF106" i="89"/>
  <c r="AF47" i="19" s="1"/>
  <c r="AF682" i="19" s="1"/>
  <c r="AF104" i="89"/>
  <c r="AF45" i="19" s="1"/>
  <c r="AF680" i="19" s="1"/>
  <c r="Y101" i="89"/>
  <c r="Y42" i="19" s="1"/>
  <c r="Y677" i="19" s="1"/>
  <c r="Y105" i="89"/>
  <c r="Y46" i="19" s="1"/>
  <c r="Y681" i="19" s="1"/>
  <c r="Y102" i="89"/>
  <c r="Y43" i="19" s="1"/>
  <c r="Y678" i="19" s="1"/>
  <c r="Y104" i="89"/>
  <c r="Y45" i="19" s="1"/>
  <c r="Y680" i="19" s="1"/>
  <c r="Y106" i="89"/>
  <c r="Y47" i="19" s="1"/>
  <c r="Y682" i="19" s="1"/>
  <c r="Y103" i="89"/>
  <c r="Y44" i="19" s="1"/>
  <c r="Y679" i="19" s="1"/>
  <c r="R101" i="89"/>
  <c r="R42" i="19" s="1"/>
  <c r="R677" i="19" s="1"/>
  <c r="R103" i="89"/>
  <c r="R44" i="19" s="1"/>
  <c r="R679" i="19" s="1"/>
  <c r="R102" i="89"/>
  <c r="R43" i="19" s="1"/>
  <c r="R678" i="19" s="1"/>
  <c r="R106" i="89"/>
  <c r="R47" i="19" s="1"/>
  <c r="R682" i="19" s="1"/>
  <c r="R105" i="89"/>
  <c r="R46" i="19" s="1"/>
  <c r="R681" i="19" s="1"/>
  <c r="R104" i="89"/>
  <c r="R45" i="19" s="1"/>
  <c r="R680" i="19" s="1"/>
  <c r="M101" i="89"/>
  <c r="M42" i="19" s="1"/>
  <c r="M677" i="19" s="1"/>
  <c r="M105" i="89"/>
  <c r="M46" i="19" s="1"/>
  <c r="M681" i="19" s="1"/>
  <c r="M106" i="89"/>
  <c r="M47" i="19" s="1"/>
  <c r="M682" i="19" s="1"/>
  <c r="M103" i="89"/>
  <c r="M44" i="19" s="1"/>
  <c r="M679" i="19" s="1"/>
  <c r="M102" i="89"/>
  <c r="M43" i="19" s="1"/>
  <c r="M678" i="19" s="1"/>
  <c r="M104" i="89"/>
  <c r="M45" i="19" s="1"/>
  <c r="M680" i="19" s="1"/>
  <c r="X101" i="89"/>
  <c r="X42" i="19" s="1"/>
  <c r="X677" i="19" s="1"/>
  <c r="X104" i="89"/>
  <c r="X45" i="19" s="1"/>
  <c r="X680" i="19" s="1"/>
  <c r="X103" i="89"/>
  <c r="X44" i="19" s="1"/>
  <c r="X679" i="19" s="1"/>
  <c r="X105" i="89"/>
  <c r="X46" i="19" s="1"/>
  <c r="X681" i="19" s="1"/>
  <c r="X102" i="89"/>
  <c r="X43" i="19" s="1"/>
  <c r="X678" i="19" s="1"/>
  <c r="X106" i="89"/>
  <c r="X47" i="19" s="1"/>
  <c r="X682" i="19" s="1"/>
  <c r="O101" i="89"/>
  <c r="O42" i="19" s="1"/>
  <c r="O677" i="19" s="1"/>
  <c r="O104" i="89"/>
  <c r="O45" i="19" s="1"/>
  <c r="O680" i="19" s="1"/>
  <c r="O103" i="89"/>
  <c r="O44" i="19" s="1"/>
  <c r="O679" i="19" s="1"/>
  <c r="O102" i="89"/>
  <c r="O43" i="19" s="1"/>
  <c r="O678" i="19" s="1"/>
  <c r="O106" i="89"/>
  <c r="O47" i="19" s="1"/>
  <c r="O682" i="19" s="1"/>
  <c r="O105" i="89"/>
  <c r="O46" i="19" s="1"/>
  <c r="O681" i="19" s="1"/>
  <c r="AE101" i="89"/>
  <c r="AE42" i="19" s="1"/>
  <c r="AE677" i="19" s="1"/>
  <c r="AE103" i="89"/>
  <c r="AE44" i="19" s="1"/>
  <c r="AE679" i="19" s="1"/>
  <c r="AE102" i="89"/>
  <c r="AE43" i="19" s="1"/>
  <c r="AE678" i="19" s="1"/>
  <c r="AE104" i="89"/>
  <c r="AE45" i="19" s="1"/>
  <c r="AE680" i="19" s="1"/>
  <c r="AE106" i="89"/>
  <c r="AE47" i="19" s="1"/>
  <c r="AE682" i="19" s="1"/>
  <c r="AE105" i="89"/>
  <c r="AE46" i="19" s="1"/>
  <c r="AE681" i="19" s="1"/>
  <c r="AH101" i="89"/>
  <c r="AH42" i="19" s="1"/>
  <c r="AH677" i="19" s="1"/>
  <c r="AH105" i="89"/>
  <c r="AH46" i="19" s="1"/>
  <c r="AH681" i="19" s="1"/>
  <c r="AH106" i="89"/>
  <c r="AH47" i="19" s="1"/>
  <c r="AH682" i="19" s="1"/>
  <c r="AH102" i="89"/>
  <c r="AH43" i="19" s="1"/>
  <c r="AH678" i="19" s="1"/>
  <c r="AH104" i="89"/>
  <c r="AH45" i="19" s="1"/>
  <c r="AH680" i="19" s="1"/>
  <c r="AH103" i="89"/>
  <c r="AH44" i="19" s="1"/>
  <c r="AH679" i="19" s="1"/>
  <c r="AD101" i="89"/>
  <c r="AD42" i="19" s="1"/>
  <c r="AD677" i="19" s="1"/>
  <c r="AD105" i="89"/>
  <c r="AD46" i="19" s="1"/>
  <c r="AD681" i="19" s="1"/>
  <c r="AD104" i="89"/>
  <c r="AD45" i="19" s="1"/>
  <c r="AD680" i="19" s="1"/>
  <c r="AD102" i="89"/>
  <c r="AD43" i="19" s="1"/>
  <c r="AD678" i="19" s="1"/>
  <c r="AD106" i="89"/>
  <c r="AD47" i="19" s="1"/>
  <c r="AD682" i="19" s="1"/>
  <c r="AD103" i="89"/>
  <c r="AD44" i="19" s="1"/>
  <c r="AD679" i="19" s="1"/>
  <c r="V101" i="89"/>
  <c r="V42" i="19" s="1"/>
  <c r="V677" i="19" s="1"/>
  <c r="V103" i="89"/>
  <c r="V44" i="19" s="1"/>
  <c r="V679" i="19" s="1"/>
  <c r="V105" i="89"/>
  <c r="V46" i="19" s="1"/>
  <c r="V681" i="19" s="1"/>
  <c r="V102" i="89"/>
  <c r="V43" i="19" s="1"/>
  <c r="V678" i="19" s="1"/>
  <c r="V104" i="89"/>
  <c r="V45" i="19" s="1"/>
  <c r="V680" i="19" s="1"/>
  <c r="V106" i="89"/>
  <c r="V47" i="19" s="1"/>
  <c r="V682" i="19" s="1"/>
  <c r="L101" i="89"/>
  <c r="L42" i="19" s="1"/>
  <c r="L677" i="19" s="1"/>
  <c r="L104" i="89"/>
  <c r="L45" i="19" s="1"/>
  <c r="L680" i="19" s="1"/>
  <c r="L103" i="89"/>
  <c r="L44" i="19" s="1"/>
  <c r="L679" i="19" s="1"/>
  <c r="L102" i="89"/>
  <c r="L43" i="19" s="1"/>
  <c r="L678" i="19" s="1"/>
  <c r="L106" i="89"/>
  <c r="L47" i="19" s="1"/>
  <c r="L682" i="19" s="1"/>
  <c r="L105" i="89"/>
  <c r="L46" i="19" s="1"/>
  <c r="L681" i="19" s="1"/>
  <c r="Z101" i="89"/>
  <c r="Z42" i="19" s="1"/>
  <c r="Z677" i="19" s="1"/>
  <c r="Z104" i="89"/>
  <c r="Z45" i="19" s="1"/>
  <c r="Z680" i="19" s="1"/>
  <c r="Z102" i="89"/>
  <c r="Z43" i="19" s="1"/>
  <c r="Z678" i="19" s="1"/>
  <c r="Z106" i="89"/>
  <c r="Z47" i="19" s="1"/>
  <c r="Z682" i="19" s="1"/>
  <c r="Z103" i="89"/>
  <c r="Z44" i="19" s="1"/>
  <c r="Z679" i="19" s="1"/>
  <c r="Z105" i="89"/>
  <c r="Z46" i="19" s="1"/>
  <c r="Z681" i="19" s="1"/>
  <c r="T101" i="89"/>
  <c r="T42" i="19" s="1"/>
  <c r="T677" i="19" s="1"/>
  <c r="T103" i="89"/>
  <c r="T44" i="19" s="1"/>
  <c r="T679" i="19" s="1"/>
  <c r="T105" i="89"/>
  <c r="T46" i="19" s="1"/>
  <c r="T681" i="19" s="1"/>
  <c r="T102" i="89"/>
  <c r="T43" i="19" s="1"/>
  <c r="T678" i="19" s="1"/>
  <c r="T106" i="89"/>
  <c r="T47" i="19" s="1"/>
  <c r="T682" i="19" s="1"/>
  <c r="T104" i="89"/>
  <c r="T45" i="19" s="1"/>
  <c r="T680" i="19" s="1"/>
  <c r="AC83" i="89"/>
  <c r="N83" i="89"/>
  <c r="W83" i="89"/>
  <c r="U83" i="89"/>
  <c r="K83" i="89"/>
  <c r="S83" i="89"/>
  <c r="G84" i="89"/>
  <c r="H84" i="89" s="1"/>
  <c r="I84" i="89" s="1"/>
  <c r="J84" i="89" s="1"/>
  <c r="F632" i="19" l="1"/>
  <c r="I632" i="19"/>
  <c r="E632" i="19"/>
  <c r="H1267" i="19"/>
  <c r="J632" i="19"/>
  <c r="F638" i="19"/>
  <c r="H632" i="19"/>
  <c r="T628" i="19"/>
  <c r="T1263" i="19"/>
  <c r="Z631" i="19"/>
  <c r="Z1266" i="19"/>
  <c r="L629" i="19"/>
  <c r="L1264" i="19"/>
  <c r="V627" i="19"/>
  <c r="V1262" i="19"/>
  <c r="AD630" i="19"/>
  <c r="AD1265" i="19"/>
  <c r="AH627" i="19"/>
  <c r="AH1262" i="19"/>
  <c r="AE628" i="19"/>
  <c r="AE1263" i="19"/>
  <c r="O627" i="19"/>
  <c r="O1262" i="19"/>
  <c r="X629" i="19"/>
  <c r="X1264" i="19"/>
  <c r="M628" i="19"/>
  <c r="M1263" i="19"/>
  <c r="R628" i="19"/>
  <c r="R1263" i="19"/>
  <c r="AF629" i="19"/>
  <c r="AF1264" i="19"/>
  <c r="AF630" i="19"/>
  <c r="AF1265" i="19"/>
  <c r="P630" i="19"/>
  <c r="P1265" i="19"/>
  <c r="P628" i="19"/>
  <c r="P1263" i="19"/>
  <c r="AB628" i="19"/>
  <c r="AB1263" i="19"/>
  <c r="AB627" i="19"/>
  <c r="AB1262" i="19"/>
  <c r="Q630" i="19"/>
  <c r="Q1265" i="19"/>
  <c r="E1275" i="19"/>
  <c r="F1275" i="19" s="1"/>
  <c r="E1273" i="19"/>
  <c r="F1273" i="19" s="1"/>
  <c r="T631" i="19"/>
  <c r="T1266" i="19"/>
  <c r="T626" i="19"/>
  <c r="T1261" i="19"/>
  <c r="L631" i="19"/>
  <c r="L1266" i="19"/>
  <c r="V630" i="19"/>
  <c r="V1265" i="19"/>
  <c r="AD626" i="19"/>
  <c r="AD1261" i="19"/>
  <c r="AE631" i="19"/>
  <c r="AE1266" i="19"/>
  <c r="AE626" i="19"/>
  <c r="AE1261" i="19"/>
  <c r="X627" i="19"/>
  <c r="X1262" i="19"/>
  <c r="X626" i="19"/>
  <c r="X1261" i="19"/>
  <c r="R630" i="19"/>
  <c r="R1265" i="19"/>
  <c r="R626" i="19"/>
  <c r="R1261" i="19"/>
  <c r="AF631" i="19"/>
  <c r="AF1266" i="19"/>
  <c r="G628" i="19"/>
  <c r="G638" i="19" s="1"/>
  <c r="H638" i="19" s="1"/>
  <c r="I638" i="19" s="1"/>
  <c r="J638" i="19" s="1"/>
  <c r="G1263" i="19"/>
  <c r="P627" i="19"/>
  <c r="P1262" i="19"/>
  <c r="P626" i="19"/>
  <c r="P1261" i="19"/>
  <c r="AB631" i="19"/>
  <c r="AB1266" i="19"/>
  <c r="Q628" i="19"/>
  <c r="Q1263" i="19"/>
  <c r="E636" i="19"/>
  <c r="F636" i="19" s="1"/>
  <c r="F640" i="19"/>
  <c r="T627" i="19"/>
  <c r="T1262" i="19"/>
  <c r="Z630" i="19"/>
  <c r="Z1265" i="19"/>
  <c r="Z629" i="19"/>
  <c r="Z1264" i="19"/>
  <c r="L627" i="19"/>
  <c r="L1262" i="19"/>
  <c r="V631" i="19"/>
  <c r="V1266" i="19"/>
  <c r="V628" i="19"/>
  <c r="V1263" i="19"/>
  <c r="AD627" i="19"/>
  <c r="AD1262" i="19"/>
  <c r="AH628" i="19"/>
  <c r="AH1263" i="19"/>
  <c r="AH630" i="19"/>
  <c r="AH1265" i="19"/>
  <c r="AE629" i="19"/>
  <c r="AE1264" i="19"/>
  <c r="O630" i="19"/>
  <c r="O1265" i="19"/>
  <c r="O629" i="19"/>
  <c r="O1264" i="19"/>
  <c r="X630" i="19"/>
  <c r="X1265" i="19"/>
  <c r="M629" i="19"/>
  <c r="M1264" i="19"/>
  <c r="M630" i="19"/>
  <c r="M1265" i="19"/>
  <c r="R631" i="19"/>
  <c r="R1266" i="19"/>
  <c r="Y628" i="19"/>
  <c r="Y1263" i="19"/>
  <c r="Y630" i="19"/>
  <c r="Y1265" i="19"/>
  <c r="AF627" i="19"/>
  <c r="AF1262" i="19"/>
  <c r="G631" i="19"/>
  <c r="G1266" i="19"/>
  <c r="G627" i="19"/>
  <c r="G637" i="19" s="1"/>
  <c r="H637" i="19" s="1"/>
  <c r="I637" i="19" s="1"/>
  <c r="J637" i="19" s="1"/>
  <c r="G1262" i="19"/>
  <c r="P631" i="19"/>
  <c r="P1266" i="19"/>
  <c r="AA629" i="19"/>
  <c r="AA1264" i="19"/>
  <c r="AA630" i="19"/>
  <c r="AA1265" i="19"/>
  <c r="AB629" i="19"/>
  <c r="AB1264" i="19"/>
  <c r="Q627" i="19"/>
  <c r="Q1262" i="19"/>
  <c r="Q631" i="19"/>
  <c r="Q1266" i="19"/>
  <c r="E1276" i="19"/>
  <c r="F1276" i="19" s="1"/>
  <c r="T629" i="19"/>
  <c r="T1264" i="19"/>
  <c r="L630" i="19"/>
  <c r="L1265" i="19"/>
  <c r="AD628" i="19"/>
  <c r="AD1263" i="19"/>
  <c r="AE630" i="19"/>
  <c r="AE1265" i="19"/>
  <c r="X631" i="19"/>
  <c r="X1266" i="19"/>
  <c r="R629" i="19"/>
  <c r="R1264" i="19"/>
  <c r="Y629" i="19"/>
  <c r="Y1264" i="19"/>
  <c r="G630" i="19"/>
  <c r="G1265" i="19"/>
  <c r="AA627" i="19"/>
  <c r="AA1262" i="19"/>
  <c r="I1267" i="19"/>
  <c r="Z627" i="19"/>
  <c r="Z1262" i="19"/>
  <c r="L626" i="19"/>
  <c r="L1261" i="19"/>
  <c r="AD631" i="19"/>
  <c r="AD1266" i="19"/>
  <c r="AH631" i="19"/>
  <c r="AH1266" i="19"/>
  <c r="O628" i="19"/>
  <c r="O1263" i="19"/>
  <c r="M631" i="19"/>
  <c r="M1266" i="19"/>
  <c r="Y627" i="19"/>
  <c r="Y1262" i="19"/>
  <c r="AF626" i="19"/>
  <c r="AF1261" i="19"/>
  <c r="AA631" i="19"/>
  <c r="AA1266" i="19"/>
  <c r="AB626" i="19"/>
  <c r="AB1261" i="19"/>
  <c r="E1274" i="19"/>
  <c r="F1274" i="19" s="1"/>
  <c r="E1272" i="19"/>
  <c r="F1272" i="19" s="1"/>
  <c r="T630" i="19"/>
  <c r="T1265" i="19"/>
  <c r="Z628" i="19"/>
  <c r="Z1263" i="19"/>
  <c r="Z626" i="19"/>
  <c r="Z1261" i="19"/>
  <c r="L628" i="19"/>
  <c r="L1263" i="19"/>
  <c r="V629" i="19"/>
  <c r="V1264" i="19"/>
  <c r="V626" i="19"/>
  <c r="V1261" i="19"/>
  <c r="AD629" i="19"/>
  <c r="AD1264" i="19"/>
  <c r="AH629" i="19"/>
  <c r="AH1264" i="19"/>
  <c r="AH626" i="19"/>
  <c r="AH1261" i="19"/>
  <c r="AE627" i="19"/>
  <c r="AE1262" i="19"/>
  <c r="O631" i="19"/>
  <c r="O1266" i="19"/>
  <c r="O626" i="19"/>
  <c r="O1261" i="19"/>
  <c r="X628" i="19"/>
  <c r="X1263" i="19"/>
  <c r="M627" i="19"/>
  <c r="M1262" i="19"/>
  <c r="M626" i="19"/>
  <c r="M1261" i="19"/>
  <c r="R627" i="19"/>
  <c r="R1262" i="19"/>
  <c r="Y631" i="19"/>
  <c r="Y1266" i="19"/>
  <c r="Y626" i="19"/>
  <c r="Y1261" i="19"/>
  <c r="AF628" i="19"/>
  <c r="AF1263" i="19"/>
  <c r="G629" i="19"/>
  <c r="G639" i="19" s="1"/>
  <c r="H639" i="19" s="1"/>
  <c r="I639" i="19" s="1"/>
  <c r="J639" i="19" s="1"/>
  <c r="G1264" i="19"/>
  <c r="G626" i="19"/>
  <c r="G1261" i="19"/>
  <c r="P629" i="19"/>
  <c r="P1264" i="19"/>
  <c r="AA628" i="19"/>
  <c r="AA1263" i="19"/>
  <c r="AA626" i="19"/>
  <c r="AA1261" i="19"/>
  <c r="AB630" i="19"/>
  <c r="AB1265" i="19"/>
  <c r="Q629" i="19"/>
  <c r="Q1264" i="19"/>
  <c r="Q626" i="19"/>
  <c r="Q1261" i="19"/>
  <c r="F1267" i="19"/>
  <c r="E1267" i="19"/>
  <c r="E1271" i="19"/>
  <c r="J1267" i="19"/>
  <c r="F641" i="19"/>
  <c r="S101" i="89"/>
  <c r="S42" i="19" s="1"/>
  <c r="S677" i="19" s="1"/>
  <c r="S104" i="89"/>
  <c r="S45" i="19" s="1"/>
  <c r="S680" i="19" s="1"/>
  <c r="S102" i="89"/>
  <c r="S43" i="19" s="1"/>
  <c r="S678" i="19" s="1"/>
  <c r="S106" i="89"/>
  <c r="S47" i="19" s="1"/>
  <c r="S682" i="19" s="1"/>
  <c r="S103" i="89"/>
  <c r="S44" i="19" s="1"/>
  <c r="S679" i="19" s="1"/>
  <c r="S105" i="89"/>
  <c r="S46" i="19" s="1"/>
  <c r="S681" i="19" s="1"/>
  <c r="U101" i="89"/>
  <c r="U42" i="19" s="1"/>
  <c r="U677" i="19" s="1"/>
  <c r="U106" i="89"/>
  <c r="U47" i="19" s="1"/>
  <c r="U682" i="19" s="1"/>
  <c r="U102" i="89"/>
  <c r="U43" i="19" s="1"/>
  <c r="U678" i="19" s="1"/>
  <c r="U105" i="89"/>
  <c r="U46" i="19" s="1"/>
  <c r="U681" i="19" s="1"/>
  <c r="U104" i="89"/>
  <c r="U45" i="19" s="1"/>
  <c r="U680" i="19" s="1"/>
  <c r="U103" i="89"/>
  <c r="U44" i="19" s="1"/>
  <c r="U679" i="19" s="1"/>
  <c r="W101" i="89"/>
  <c r="W42" i="19" s="1"/>
  <c r="W677" i="19" s="1"/>
  <c r="W105" i="89"/>
  <c r="W46" i="19" s="1"/>
  <c r="W681" i="19" s="1"/>
  <c r="W102" i="89"/>
  <c r="W43" i="19" s="1"/>
  <c r="W678" i="19" s="1"/>
  <c r="W104" i="89"/>
  <c r="W45" i="19" s="1"/>
  <c r="W680" i="19" s="1"/>
  <c r="W106" i="89"/>
  <c r="W47" i="19" s="1"/>
  <c r="W682" i="19" s="1"/>
  <c r="W103" i="89"/>
  <c r="W44" i="19" s="1"/>
  <c r="W679" i="19" s="1"/>
  <c r="N101" i="89"/>
  <c r="N42" i="19" s="1"/>
  <c r="N677" i="19" s="1"/>
  <c r="N104" i="89"/>
  <c r="N45" i="19" s="1"/>
  <c r="N680" i="19" s="1"/>
  <c r="N102" i="89"/>
  <c r="N43" i="19" s="1"/>
  <c r="N678" i="19" s="1"/>
  <c r="N106" i="89"/>
  <c r="N47" i="19" s="1"/>
  <c r="N682" i="19" s="1"/>
  <c r="N105" i="89"/>
  <c r="N46" i="19" s="1"/>
  <c r="N681" i="19" s="1"/>
  <c r="N103" i="89"/>
  <c r="N44" i="19" s="1"/>
  <c r="N679" i="19" s="1"/>
  <c r="AC101" i="89"/>
  <c r="AC42" i="19" s="1"/>
  <c r="AC677" i="19" s="1"/>
  <c r="AC104" i="89"/>
  <c r="AC45" i="19" s="1"/>
  <c r="AC680" i="19" s="1"/>
  <c r="AC102" i="89"/>
  <c r="AC43" i="19" s="1"/>
  <c r="AC678" i="19" s="1"/>
  <c r="AC103" i="89"/>
  <c r="AC44" i="19" s="1"/>
  <c r="AC679" i="19" s="1"/>
  <c r="AC105" i="89"/>
  <c r="AC46" i="19" s="1"/>
  <c r="AC681" i="19" s="1"/>
  <c r="AC106" i="89"/>
  <c r="AC47" i="19" s="1"/>
  <c r="AC682" i="19" s="1"/>
  <c r="K101" i="89"/>
  <c r="K42" i="19" s="1"/>
  <c r="K677" i="19" s="1"/>
  <c r="K103" i="89"/>
  <c r="K44" i="19" s="1"/>
  <c r="K679" i="19" s="1"/>
  <c r="K105" i="89"/>
  <c r="K46" i="19" s="1"/>
  <c r="K681" i="19" s="1"/>
  <c r="K104" i="89"/>
  <c r="K45" i="19" s="1"/>
  <c r="K680" i="19" s="1"/>
  <c r="K102" i="89"/>
  <c r="K43" i="19" s="1"/>
  <c r="K678" i="19" s="1"/>
  <c r="K106" i="89"/>
  <c r="K47" i="19" s="1"/>
  <c r="K682" i="19" s="1"/>
  <c r="J36" i="89"/>
  <c r="J34" i="89"/>
  <c r="K84" i="89"/>
  <c r="L84" i="89" s="1"/>
  <c r="M84" i="89" s="1"/>
  <c r="N84" i="89" s="1"/>
  <c r="O84" i="89" s="1"/>
  <c r="P84" i="89" s="1"/>
  <c r="Q84" i="89" s="1"/>
  <c r="R84" i="89" s="1"/>
  <c r="S84" i="89" s="1"/>
  <c r="T84" i="89" s="1"/>
  <c r="U84" i="89" s="1"/>
  <c r="V84" i="89" s="1"/>
  <c r="W84" i="89" s="1"/>
  <c r="X84" i="89" s="1"/>
  <c r="Y84" i="89" s="1"/>
  <c r="Z84" i="89" s="1"/>
  <c r="AA84" i="89" s="1"/>
  <c r="AB84" i="89" s="1"/>
  <c r="AC84" i="89" s="1"/>
  <c r="AD84" i="89" s="1"/>
  <c r="AE84" i="89" s="1"/>
  <c r="AF84" i="89" s="1"/>
  <c r="AG84" i="89" s="1"/>
  <c r="AH84" i="89" s="1"/>
  <c r="Z632" i="19" l="1"/>
  <c r="E642" i="19"/>
  <c r="AB632" i="19"/>
  <c r="AH632" i="19"/>
  <c r="Q632" i="19"/>
  <c r="G632" i="19"/>
  <c r="M632" i="19"/>
  <c r="G1272" i="19"/>
  <c r="H1272" i="19" s="1"/>
  <c r="I1272" i="19" s="1"/>
  <c r="J1272" i="19" s="1"/>
  <c r="G1273" i="19"/>
  <c r="H1273" i="19" s="1"/>
  <c r="I1273" i="19" s="1"/>
  <c r="J1273" i="19" s="1"/>
  <c r="AA632" i="19"/>
  <c r="X632" i="19"/>
  <c r="T632" i="19"/>
  <c r="AF632" i="19"/>
  <c r="P632" i="19"/>
  <c r="AE632" i="19"/>
  <c r="AD632" i="19"/>
  <c r="V632" i="19"/>
  <c r="O1267" i="19"/>
  <c r="AH1267" i="19"/>
  <c r="Y632" i="19"/>
  <c r="O632" i="19"/>
  <c r="L1267" i="19"/>
  <c r="G1276" i="19"/>
  <c r="H1276" i="19" s="1"/>
  <c r="I1276" i="19" s="1"/>
  <c r="J1276" i="19" s="1"/>
  <c r="L632" i="19"/>
  <c r="M1267" i="19"/>
  <c r="V1267" i="19"/>
  <c r="R632" i="19"/>
  <c r="N627" i="19"/>
  <c r="N1262" i="19"/>
  <c r="K628" i="19"/>
  <c r="K638" i="19" s="1"/>
  <c r="L638" i="19" s="1"/>
  <c r="M638" i="19" s="1"/>
  <c r="K1263" i="19"/>
  <c r="U631" i="19"/>
  <c r="U1266" i="19"/>
  <c r="Q1267" i="19"/>
  <c r="G1267" i="19"/>
  <c r="AC630" i="19"/>
  <c r="AC1265" i="19"/>
  <c r="AC626" i="19"/>
  <c r="AC1261" i="19"/>
  <c r="W626" i="19"/>
  <c r="W1261" i="19"/>
  <c r="S628" i="19"/>
  <c r="S1263" i="19"/>
  <c r="P1267" i="19"/>
  <c r="K631" i="19"/>
  <c r="K1266" i="19"/>
  <c r="AC628" i="19"/>
  <c r="AC1263" i="19"/>
  <c r="N628" i="19"/>
  <c r="N1263" i="19"/>
  <c r="N629" i="19"/>
  <c r="N1264" i="19"/>
  <c r="W629" i="19"/>
  <c r="W1264" i="19"/>
  <c r="U628" i="19"/>
  <c r="U1263" i="19"/>
  <c r="S631" i="19"/>
  <c r="S1266" i="19"/>
  <c r="AA1267" i="19"/>
  <c r="G640" i="19"/>
  <c r="H640" i="19" s="1"/>
  <c r="I640" i="19" s="1"/>
  <c r="J640" i="19" s="1"/>
  <c r="G641" i="19"/>
  <c r="H641" i="19" s="1"/>
  <c r="I641" i="19" s="1"/>
  <c r="J641" i="19" s="1"/>
  <c r="K627" i="19"/>
  <c r="K637" i="19" s="1"/>
  <c r="L637" i="19" s="1"/>
  <c r="M637" i="19" s="1"/>
  <c r="K1262" i="19"/>
  <c r="K626" i="19"/>
  <c r="K1261" i="19"/>
  <c r="AC627" i="19"/>
  <c r="AC1262" i="19"/>
  <c r="N630" i="19"/>
  <c r="N1265" i="19"/>
  <c r="N626" i="19"/>
  <c r="N1261" i="19"/>
  <c r="W627" i="19"/>
  <c r="W1262" i="19"/>
  <c r="U629" i="19"/>
  <c r="U1264" i="19"/>
  <c r="U626" i="19"/>
  <c r="U1261" i="19"/>
  <c r="S627" i="19"/>
  <c r="S1262" i="19"/>
  <c r="Y1267" i="19"/>
  <c r="AD1267" i="19"/>
  <c r="X1267" i="19"/>
  <c r="G1275" i="19"/>
  <c r="H1275" i="19" s="1"/>
  <c r="I1275" i="19" s="1"/>
  <c r="J1275" i="19" s="1"/>
  <c r="AF1267" i="19"/>
  <c r="K630" i="19"/>
  <c r="K1265" i="19"/>
  <c r="W631" i="19"/>
  <c r="W1266" i="19"/>
  <c r="U627" i="19"/>
  <c r="U1262" i="19"/>
  <c r="S626" i="19"/>
  <c r="S1261" i="19"/>
  <c r="AE1267" i="19"/>
  <c r="R1267" i="19"/>
  <c r="K629" i="19"/>
  <c r="K639" i="19" s="1"/>
  <c r="L639" i="19" s="1"/>
  <c r="M639" i="19" s="1"/>
  <c r="N639" i="19" s="1"/>
  <c r="O639" i="19" s="1"/>
  <c r="P639" i="19" s="1"/>
  <c r="Q639" i="19" s="1"/>
  <c r="R639" i="19" s="1"/>
  <c r="K1264" i="19"/>
  <c r="AC631" i="19"/>
  <c r="AC1266" i="19"/>
  <c r="AC629" i="19"/>
  <c r="AC1264" i="19"/>
  <c r="N631" i="19"/>
  <c r="N1266" i="19"/>
  <c r="W628" i="19"/>
  <c r="W1263" i="19"/>
  <c r="W630" i="19"/>
  <c r="W1265" i="19"/>
  <c r="U630" i="19"/>
  <c r="U1265" i="19"/>
  <c r="S630" i="19"/>
  <c r="S1265" i="19"/>
  <c r="S629" i="19"/>
  <c r="S1264" i="19"/>
  <c r="F1271" i="19"/>
  <c r="E1277" i="19"/>
  <c r="AB1267" i="19"/>
  <c r="Z1267" i="19"/>
  <c r="T1267" i="19"/>
  <c r="G1274" i="19"/>
  <c r="H1274" i="19" s="1"/>
  <c r="I1274" i="19" s="1"/>
  <c r="J1274" i="19" s="1"/>
  <c r="G636" i="19"/>
  <c r="F642" i="19"/>
  <c r="C101" i="89"/>
  <c r="C103" i="89"/>
  <c r="C105" i="89"/>
  <c r="C106" i="89"/>
  <c r="C104" i="89"/>
  <c r="C102" i="89"/>
  <c r="I6" i="19"/>
  <c r="F6" i="19"/>
  <c r="D6" i="19"/>
  <c r="H6" i="19"/>
  <c r="G6" i="19"/>
  <c r="E6" i="19"/>
  <c r="N637" i="19" l="1"/>
  <c r="O637" i="19" s="1"/>
  <c r="P637" i="19" s="1"/>
  <c r="Q637" i="19" s="1"/>
  <c r="R637" i="19" s="1"/>
  <c r="S637" i="19" s="1"/>
  <c r="T637" i="19" s="1"/>
  <c r="U637" i="19" s="1"/>
  <c r="V637" i="19" s="1"/>
  <c r="W637" i="19" s="1"/>
  <c r="X637" i="19" s="1"/>
  <c r="Y637" i="19" s="1"/>
  <c r="Z637" i="19" s="1"/>
  <c r="AA637" i="19" s="1"/>
  <c r="AB637" i="19" s="1"/>
  <c r="AC637" i="19" s="1"/>
  <c r="AD637" i="19" s="1"/>
  <c r="AE637" i="19" s="1"/>
  <c r="AF637" i="19" s="1"/>
  <c r="AG637" i="19" s="1"/>
  <c r="AH637" i="19" s="1"/>
  <c r="AI637" i="19" s="1"/>
  <c r="AJ637" i="19" s="1"/>
  <c r="AK637" i="19" s="1"/>
  <c r="AL637" i="19" s="1"/>
  <c r="AM637" i="19" s="1"/>
  <c r="AN630" i="19"/>
  <c r="K1275" i="19"/>
  <c r="L1275" i="19" s="1"/>
  <c r="M1275" i="19" s="1"/>
  <c r="N1275" i="19" s="1"/>
  <c r="O1275" i="19" s="1"/>
  <c r="P1275" i="19" s="1"/>
  <c r="Q1275" i="19" s="1"/>
  <c r="R1275" i="19" s="1"/>
  <c r="S1275" i="19" s="1"/>
  <c r="T1275" i="19" s="1"/>
  <c r="U1275" i="19" s="1"/>
  <c r="V1275" i="19" s="1"/>
  <c r="W1275" i="19" s="1"/>
  <c r="X1275" i="19" s="1"/>
  <c r="Y1275" i="19" s="1"/>
  <c r="Z1275" i="19" s="1"/>
  <c r="AA1275" i="19" s="1"/>
  <c r="AB1275" i="19" s="1"/>
  <c r="AC1275" i="19" s="1"/>
  <c r="AD1275" i="19" s="1"/>
  <c r="AE1275" i="19" s="1"/>
  <c r="AF1275" i="19" s="1"/>
  <c r="AG1275" i="19" s="1"/>
  <c r="AH1275" i="19" s="1"/>
  <c r="AI1275" i="19" s="1"/>
  <c r="AJ1275" i="19" s="1"/>
  <c r="AK1275" i="19" s="1"/>
  <c r="AL1275" i="19" s="1"/>
  <c r="AM1275" i="19" s="1"/>
  <c r="K1274" i="19"/>
  <c r="L1274" i="19" s="1"/>
  <c r="M1274" i="19" s="1"/>
  <c r="N1274" i="19" s="1"/>
  <c r="O1274" i="19" s="1"/>
  <c r="P1274" i="19" s="1"/>
  <c r="Q1274" i="19" s="1"/>
  <c r="R1274" i="19" s="1"/>
  <c r="S1274" i="19" s="1"/>
  <c r="T1274" i="19" s="1"/>
  <c r="U1274" i="19" s="1"/>
  <c r="V1274" i="19" s="1"/>
  <c r="W1274" i="19" s="1"/>
  <c r="X1274" i="19" s="1"/>
  <c r="Y1274" i="19" s="1"/>
  <c r="Z1274" i="19" s="1"/>
  <c r="AA1274" i="19" s="1"/>
  <c r="AB1274" i="19" s="1"/>
  <c r="AC1274" i="19" s="1"/>
  <c r="AD1274" i="19" s="1"/>
  <c r="AE1274" i="19" s="1"/>
  <c r="AF1274" i="19" s="1"/>
  <c r="AG1274" i="19" s="1"/>
  <c r="AH1274" i="19" s="1"/>
  <c r="AI1274" i="19" s="1"/>
  <c r="AJ1274" i="19" s="1"/>
  <c r="AK1274" i="19" s="1"/>
  <c r="AL1274" i="19" s="1"/>
  <c r="AM1274" i="19" s="1"/>
  <c r="AN626" i="19"/>
  <c r="AN628" i="19"/>
  <c r="K1276" i="19"/>
  <c r="L1276" i="19" s="1"/>
  <c r="M1276" i="19" s="1"/>
  <c r="N1276" i="19" s="1"/>
  <c r="O1276" i="19" s="1"/>
  <c r="P1276" i="19" s="1"/>
  <c r="Q1276" i="19" s="1"/>
  <c r="R1276" i="19" s="1"/>
  <c r="S1276" i="19" s="1"/>
  <c r="T1276" i="19" s="1"/>
  <c r="U1276" i="19" s="1"/>
  <c r="V1276" i="19" s="1"/>
  <c r="W1276" i="19" s="1"/>
  <c r="X1276" i="19" s="1"/>
  <c r="Y1276" i="19" s="1"/>
  <c r="Z1276" i="19" s="1"/>
  <c r="AA1276" i="19" s="1"/>
  <c r="AB1276" i="19" s="1"/>
  <c r="AC1276" i="19" s="1"/>
  <c r="AD1276" i="19" s="1"/>
  <c r="AE1276" i="19" s="1"/>
  <c r="AF1276" i="19" s="1"/>
  <c r="AG1276" i="19" s="1"/>
  <c r="AH1276" i="19" s="1"/>
  <c r="AI1276" i="19" s="1"/>
  <c r="AJ1276" i="19" s="1"/>
  <c r="AK1276" i="19" s="1"/>
  <c r="AL1276" i="19" s="1"/>
  <c r="AM1276" i="19" s="1"/>
  <c r="S639" i="19"/>
  <c r="T639" i="19" s="1"/>
  <c r="U639" i="19" s="1"/>
  <c r="V639" i="19" s="1"/>
  <c r="W639" i="19" s="1"/>
  <c r="X639" i="19" s="1"/>
  <c r="Y639" i="19" s="1"/>
  <c r="Z639" i="19" s="1"/>
  <c r="AA639" i="19" s="1"/>
  <c r="AB639" i="19" s="1"/>
  <c r="AC639" i="19" s="1"/>
  <c r="AD639" i="19" s="1"/>
  <c r="AE639" i="19" s="1"/>
  <c r="AF639" i="19" s="1"/>
  <c r="AG639" i="19" s="1"/>
  <c r="AH639" i="19" s="1"/>
  <c r="AI639" i="19" s="1"/>
  <c r="AJ639" i="19" s="1"/>
  <c r="AK639" i="19" s="1"/>
  <c r="AL639" i="19" s="1"/>
  <c r="AM639" i="19" s="1"/>
  <c r="S632" i="19"/>
  <c r="AN1265" i="19"/>
  <c r="U632" i="19"/>
  <c r="N632" i="19"/>
  <c r="AC632" i="19"/>
  <c r="AN1266" i="19"/>
  <c r="W632" i="19"/>
  <c r="U1267" i="19"/>
  <c r="K640" i="19"/>
  <c r="L640" i="19" s="1"/>
  <c r="M640" i="19" s="1"/>
  <c r="N640" i="19" s="1"/>
  <c r="O640" i="19" s="1"/>
  <c r="P640" i="19" s="1"/>
  <c r="Q640" i="19" s="1"/>
  <c r="R640" i="19" s="1"/>
  <c r="S640" i="19" s="1"/>
  <c r="T640" i="19" s="1"/>
  <c r="U640" i="19" s="1"/>
  <c r="V640" i="19" s="1"/>
  <c r="W640" i="19" s="1"/>
  <c r="X640" i="19" s="1"/>
  <c r="Y640" i="19" s="1"/>
  <c r="Z640" i="19" s="1"/>
  <c r="AA640" i="19" s="1"/>
  <c r="AB640" i="19" s="1"/>
  <c r="AC640" i="19" s="1"/>
  <c r="AD640" i="19" s="1"/>
  <c r="AE640" i="19" s="1"/>
  <c r="AF640" i="19" s="1"/>
  <c r="AG640" i="19" s="1"/>
  <c r="AH640" i="19" s="1"/>
  <c r="AI640" i="19" s="1"/>
  <c r="AJ640" i="19" s="1"/>
  <c r="AK640" i="19" s="1"/>
  <c r="AL640" i="19" s="1"/>
  <c r="AM640" i="19" s="1"/>
  <c r="AN629" i="19"/>
  <c r="K641" i="19"/>
  <c r="L641" i="19" s="1"/>
  <c r="M641" i="19" s="1"/>
  <c r="N641" i="19" s="1"/>
  <c r="O641" i="19" s="1"/>
  <c r="P641" i="19" s="1"/>
  <c r="Q641" i="19" s="1"/>
  <c r="R641" i="19" s="1"/>
  <c r="S641" i="19" s="1"/>
  <c r="T641" i="19" s="1"/>
  <c r="U641" i="19" s="1"/>
  <c r="V641" i="19" s="1"/>
  <c r="W641" i="19" s="1"/>
  <c r="X641" i="19" s="1"/>
  <c r="Y641" i="19" s="1"/>
  <c r="Z641" i="19" s="1"/>
  <c r="AA641" i="19" s="1"/>
  <c r="AB641" i="19" s="1"/>
  <c r="AC641" i="19" s="1"/>
  <c r="AD641" i="19" s="1"/>
  <c r="AE641" i="19" s="1"/>
  <c r="AF641" i="19" s="1"/>
  <c r="AG641" i="19" s="1"/>
  <c r="AH641" i="19" s="1"/>
  <c r="AI641" i="19" s="1"/>
  <c r="AJ641" i="19" s="1"/>
  <c r="AK641" i="19" s="1"/>
  <c r="AL641" i="19" s="1"/>
  <c r="AM641" i="19" s="1"/>
  <c r="K632" i="19"/>
  <c r="S1267" i="19"/>
  <c r="AC1267" i="19"/>
  <c r="K1267" i="19"/>
  <c r="AN1264" i="19"/>
  <c r="N1267" i="19"/>
  <c r="AN1261" i="19"/>
  <c r="AN1263" i="19"/>
  <c r="AN1262" i="19"/>
  <c r="K1272" i="19"/>
  <c r="L1272" i="19" s="1"/>
  <c r="M1272" i="19" s="1"/>
  <c r="N1272" i="19" s="1"/>
  <c r="O1272" i="19" s="1"/>
  <c r="P1272" i="19" s="1"/>
  <c r="Q1272" i="19" s="1"/>
  <c r="R1272" i="19" s="1"/>
  <c r="S1272" i="19" s="1"/>
  <c r="T1272" i="19" s="1"/>
  <c r="U1272" i="19" s="1"/>
  <c r="V1272" i="19" s="1"/>
  <c r="W1272" i="19" s="1"/>
  <c r="X1272" i="19" s="1"/>
  <c r="Y1272" i="19" s="1"/>
  <c r="Z1272" i="19" s="1"/>
  <c r="AA1272" i="19" s="1"/>
  <c r="AB1272" i="19" s="1"/>
  <c r="AC1272" i="19" s="1"/>
  <c r="AD1272" i="19" s="1"/>
  <c r="AE1272" i="19" s="1"/>
  <c r="AF1272" i="19" s="1"/>
  <c r="AG1272" i="19" s="1"/>
  <c r="AH1272" i="19" s="1"/>
  <c r="AI1272" i="19" s="1"/>
  <c r="AJ1272" i="19" s="1"/>
  <c r="AK1272" i="19" s="1"/>
  <c r="AL1272" i="19" s="1"/>
  <c r="AM1272" i="19" s="1"/>
  <c r="F1277" i="19"/>
  <c r="G1271" i="19"/>
  <c r="AN631" i="19"/>
  <c r="AN627" i="19"/>
  <c r="W1267" i="19"/>
  <c r="N638" i="19"/>
  <c r="O638" i="19" s="1"/>
  <c r="P638" i="19" s="1"/>
  <c r="Q638" i="19" s="1"/>
  <c r="R638" i="19" s="1"/>
  <c r="S638" i="19" s="1"/>
  <c r="T638" i="19" s="1"/>
  <c r="U638" i="19" s="1"/>
  <c r="V638" i="19" s="1"/>
  <c r="W638" i="19" s="1"/>
  <c r="X638" i="19" s="1"/>
  <c r="Y638" i="19" s="1"/>
  <c r="Z638" i="19" s="1"/>
  <c r="AA638" i="19" s="1"/>
  <c r="AB638" i="19" s="1"/>
  <c r="AC638" i="19" s="1"/>
  <c r="AD638" i="19" s="1"/>
  <c r="AE638" i="19" s="1"/>
  <c r="AF638" i="19" s="1"/>
  <c r="AG638" i="19" s="1"/>
  <c r="AH638" i="19" s="1"/>
  <c r="AI638" i="19" s="1"/>
  <c r="AJ638" i="19" s="1"/>
  <c r="AK638" i="19" s="1"/>
  <c r="AL638" i="19" s="1"/>
  <c r="AM638" i="19" s="1"/>
  <c r="K1273" i="19"/>
  <c r="L1273" i="19" s="1"/>
  <c r="M1273" i="19" s="1"/>
  <c r="N1273" i="19" s="1"/>
  <c r="O1273" i="19" s="1"/>
  <c r="P1273" i="19" s="1"/>
  <c r="Q1273" i="19" s="1"/>
  <c r="R1273" i="19" s="1"/>
  <c r="S1273" i="19" s="1"/>
  <c r="T1273" i="19" s="1"/>
  <c r="U1273" i="19" s="1"/>
  <c r="V1273" i="19" s="1"/>
  <c r="W1273" i="19" s="1"/>
  <c r="X1273" i="19" s="1"/>
  <c r="Y1273" i="19" s="1"/>
  <c r="Z1273" i="19" s="1"/>
  <c r="AA1273" i="19" s="1"/>
  <c r="AB1273" i="19" s="1"/>
  <c r="AC1273" i="19" s="1"/>
  <c r="AD1273" i="19" s="1"/>
  <c r="AE1273" i="19" s="1"/>
  <c r="AF1273" i="19" s="1"/>
  <c r="AG1273" i="19" s="1"/>
  <c r="AH1273" i="19" s="1"/>
  <c r="AI1273" i="19" s="1"/>
  <c r="AJ1273" i="19" s="1"/>
  <c r="AK1273" i="19" s="1"/>
  <c r="AL1273" i="19" s="1"/>
  <c r="AM1273" i="19" s="1"/>
  <c r="H636" i="19"/>
  <c r="G642" i="19"/>
  <c r="D24" i="19"/>
  <c r="Q24" i="19"/>
  <c r="Q36" i="19" s="1"/>
  <c r="BT6" i="19" s="1"/>
  <c r="Q18" i="19"/>
  <c r="P24" i="19"/>
  <c r="P36" i="19" s="1"/>
  <c r="BS6" i="19" s="1"/>
  <c r="P18" i="19"/>
  <c r="O24" i="19"/>
  <c r="O36" i="19" s="1"/>
  <c r="BR6" i="19" s="1"/>
  <c r="O18" i="19"/>
  <c r="M24" i="19"/>
  <c r="M36" i="19" s="1"/>
  <c r="BP6" i="19" s="1"/>
  <c r="M18" i="19"/>
  <c r="N24" i="19"/>
  <c r="N36" i="19" s="1"/>
  <c r="BQ6" i="19" s="1"/>
  <c r="N18" i="19"/>
  <c r="L24" i="19"/>
  <c r="L18" i="19"/>
  <c r="R6" i="19"/>
  <c r="G24" i="19"/>
  <c r="G36" i="19" s="1"/>
  <c r="G18" i="19"/>
  <c r="I24" i="19"/>
  <c r="I36" i="19" s="1"/>
  <c r="I18" i="19"/>
  <c r="E24" i="19"/>
  <c r="E36" i="19" s="1"/>
  <c r="E18" i="19"/>
  <c r="H24" i="19"/>
  <c r="H36" i="19" s="1"/>
  <c r="H18" i="19"/>
  <c r="F24" i="19"/>
  <c r="F36" i="19" s="1"/>
  <c r="F18" i="19"/>
  <c r="J6" i="19"/>
  <c r="D18" i="19"/>
  <c r="C108" i="89"/>
  <c r="AN632" i="19" l="1"/>
  <c r="G1277" i="19"/>
  <c r="H1271" i="19"/>
  <c r="AN1267" i="19"/>
  <c r="I636" i="19"/>
  <c r="H642" i="19"/>
  <c r="R18" i="19"/>
  <c r="BB13" i="19"/>
  <c r="J18" i="19"/>
  <c r="BA13" i="19"/>
  <c r="BF10" i="19"/>
  <c r="R24" i="19"/>
  <c r="R36" i="19" s="1"/>
  <c r="BB6" i="19" s="1"/>
  <c r="L36" i="19"/>
  <c r="BO6" i="19" s="1"/>
  <c r="BQ5" i="19"/>
  <c r="BQ13" i="19" s="1"/>
  <c r="BQ14" i="19" s="1"/>
  <c r="BQ15" i="19" s="1"/>
  <c r="BQ16" i="19" s="1"/>
  <c r="BQ17" i="19" s="1"/>
  <c r="BQ18" i="19" s="1"/>
  <c r="BC10" i="19"/>
  <c r="BE10" i="19"/>
  <c r="BS5" i="19"/>
  <c r="BS13" i="19" s="1"/>
  <c r="BS14" i="19" s="1"/>
  <c r="BS15" i="19" s="1"/>
  <c r="BS16" i="19" s="1"/>
  <c r="BS17" i="19" s="1"/>
  <c r="BS18" i="19" s="1"/>
  <c r="BP5" i="19"/>
  <c r="BP13" i="19" s="1"/>
  <c r="BP14" i="19" s="1"/>
  <c r="BP15" i="19" s="1"/>
  <c r="BP16" i="19" s="1"/>
  <c r="BP17" i="19" s="1"/>
  <c r="BP18" i="19" s="1"/>
  <c r="BB10" i="19"/>
  <c r="BT5" i="19"/>
  <c r="BT13" i="19" s="1"/>
  <c r="BT14" i="19" s="1"/>
  <c r="BT15" i="19" s="1"/>
  <c r="BT16" i="19" s="1"/>
  <c r="BT17" i="19" s="1"/>
  <c r="BT18" i="19" s="1"/>
  <c r="BR5" i="19"/>
  <c r="BR13" i="19" s="1"/>
  <c r="BR14" i="19" s="1"/>
  <c r="BR15" i="19" s="1"/>
  <c r="BR16" i="19" s="1"/>
  <c r="BR17" i="19" s="1"/>
  <c r="BR18" i="19" s="1"/>
  <c r="BD10" i="19"/>
  <c r="J24" i="19"/>
  <c r="J36" i="19" s="1"/>
  <c r="BA6" i="19" s="1"/>
  <c r="D36" i="19"/>
  <c r="I1271" i="19" l="1"/>
  <c r="H1277" i="19"/>
  <c r="J636" i="19"/>
  <c r="I642" i="19"/>
  <c r="BO5" i="19"/>
  <c r="BO13" i="19" s="1"/>
  <c r="BO14" i="19" s="1"/>
  <c r="T24" i="19"/>
  <c r="T36" i="19" s="1"/>
  <c r="Z18" i="19"/>
  <c r="T18" i="19"/>
  <c r="J1271" i="19" l="1"/>
  <c r="I1277" i="19"/>
  <c r="K636" i="19"/>
  <c r="J642" i="19"/>
  <c r="BO7" i="19"/>
  <c r="BO15" i="19" s="1"/>
  <c r="BO16" i="19" s="1"/>
  <c r="BO17" i="19" s="1"/>
  <c r="BO18" i="19" s="1"/>
  <c r="BU18" i="19" s="1"/>
  <c r="BA10" i="19"/>
  <c r="BG10" i="19" s="1"/>
  <c r="Z24" i="19"/>
  <c r="Z36" i="19" s="1"/>
  <c r="BC6" i="19" s="1"/>
  <c r="J1277" i="19" l="1"/>
  <c r="K1271" i="19"/>
  <c r="L636" i="19"/>
  <c r="K642" i="19"/>
  <c r="K1277" i="19" l="1"/>
  <c r="L1271" i="19"/>
  <c r="M636" i="19"/>
  <c r="L642" i="19"/>
  <c r="L1277" i="19" l="1"/>
  <c r="M1271" i="19"/>
  <c r="N636" i="19"/>
  <c r="M642" i="19"/>
  <c r="N1271" i="19" l="1"/>
  <c r="M1277" i="19"/>
  <c r="O636" i="19"/>
  <c r="N642" i="19"/>
  <c r="N1277" i="19" l="1"/>
  <c r="O1271" i="19"/>
  <c r="P636" i="19"/>
  <c r="O642" i="19"/>
  <c r="O1277" i="19" l="1"/>
  <c r="P1271" i="19"/>
  <c r="Q636" i="19"/>
  <c r="P642" i="19"/>
  <c r="Q1271" i="19" l="1"/>
  <c r="P1277" i="19"/>
  <c r="R636" i="19"/>
  <c r="Q642" i="19"/>
  <c r="R1271" i="19" l="1"/>
  <c r="Q1277" i="19"/>
  <c r="S636" i="19"/>
  <c r="R642" i="19"/>
  <c r="R1277" i="19" l="1"/>
  <c r="S1271" i="19"/>
  <c r="T636" i="19"/>
  <c r="S642" i="19"/>
  <c r="S1277" i="19" l="1"/>
  <c r="T1271" i="19"/>
  <c r="U636" i="19"/>
  <c r="T642" i="19"/>
  <c r="U1271" i="19" l="1"/>
  <c r="T1277" i="19"/>
  <c r="V636" i="19"/>
  <c r="U642" i="19"/>
  <c r="V1271" i="19" l="1"/>
  <c r="U1277" i="19"/>
  <c r="W636" i="19"/>
  <c r="V642" i="19"/>
  <c r="V1277" i="19" l="1"/>
  <c r="W1271" i="19"/>
  <c r="X636" i="19"/>
  <c r="W642" i="19"/>
  <c r="W1277" i="19" l="1"/>
  <c r="X1271" i="19"/>
  <c r="Y636" i="19"/>
  <c r="X642" i="19"/>
  <c r="Y1271" i="19" l="1"/>
  <c r="X1277" i="19"/>
  <c r="Z636" i="19"/>
  <c r="Y642" i="19"/>
  <c r="Z1271" i="19" l="1"/>
  <c r="Y1277" i="19"/>
  <c r="AA636" i="19"/>
  <c r="Z642" i="19"/>
  <c r="Z1277" i="19" l="1"/>
  <c r="AA1271" i="19"/>
  <c r="AB636" i="19"/>
  <c r="AA642" i="19"/>
  <c r="AA1277" i="19" l="1"/>
  <c r="AB1271" i="19"/>
  <c r="AC636" i="19"/>
  <c r="AB642" i="19"/>
  <c r="AB1277" i="19" l="1"/>
  <c r="AC1271" i="19"/>
  <c r="AD636" i="19"/>
  <c r="AC642" i="19"/>
  <c r="AD1271" i="19" l="1"/>
  <c r="AC1277" i="19"/>
  <c r="AE636" i="19"/>
  <c r="AD642" i="19"/>
  <c r="AD1277" i="19" l="1"/>
  <c r="AE1271" i="19"/>
  <c r="AF636" i="19"/>
  <c r="AE642" i="19"/>
  <c r="AE1277" i="19" l="1"/>
  <c r="AF1271" i="19"/>
  <c r="AG636" i="19"/>
  <c r="AF642" i="19"/>
  <c r="AF1277" i="19" l="1"/>
  <c r="AG1271" i="19"/>
  <c r="AH636" i="19"/>
  <c r="AG642" i="19"/>
  <c r="AH1271" i="19" l="1"/>
  <c r="AG1277" i="19"/>
  <c r="AI636" i="19"/>
  <c r="AH642" i="19"/>
  <c r="AH1277" i="19" l="1"/>
  <c r="AI1271" i="19"/>
  <c r="AJ636" i="19"/>
  <c r="AI642" i="19"/>
  <c r="AI1277" i="19" l="1"/>
  <c r="AJ1271" i="19"/>
  <c r="AK636" i="19"/>
  <c r="AJ642" i="19"/>
  <c r="AK1271" i="19" l="1"/>
  <c r="AJ1277" i="19"/>
  <c r="AL636" i="19"/>
  <c r="AK642" i="19"/>
  <c r="AL1271" i="19" l="1"/>
  <c r="AK1277" i="19"/>
  <c r="AM636" i="19"/>
  <c r="AL642" i="19"/>
  <c r="AL1277" i="19" l="1"/>
  <c r="AM1271" i="19"/>
  <c r="AM1277" i="19" s="1"/>
  <c r="AM642"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06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06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0F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0F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10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10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11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11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12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12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13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13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14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14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15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15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16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16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17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17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18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18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07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07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19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19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1A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1A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1B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1B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1C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1C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1D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1D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1E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1E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1F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1F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20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20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21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21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22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22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08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08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23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23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24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24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25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25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26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26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27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27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28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28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29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29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2A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2A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2B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2B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2C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2C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09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09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2D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2D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2E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2E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2F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2F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30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30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31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31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32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32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33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33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34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34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35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35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36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36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0A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0A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37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37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38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38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39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39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3A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3A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3B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3B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3C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3C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3D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3D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3E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3E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3F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3F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40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40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0B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0B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41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41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42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42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43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43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44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44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45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45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46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46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47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47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48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48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49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49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4A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4A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0C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0C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4B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4B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4C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4C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4D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4D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4E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4E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0D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0D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Marybeth Dixon</author>
  </authors>
  <commentList>
    <comment ref="E17" authorId="0" shapeId="0" xr:uid="{00000000-0006-0000-0E00-000001000000}">
      <text>
        <r>
          <rPr>
            <sz val="16"/>
            <color indexed="81"/>
            <rFont val="Tahoma"/>
            <family val="2"/>
          </rPr>
          <t>The MACRS establishes a set of class lives for various types of property, ranging from three to 50 years, over which the property may be depreciated. For solar, wind and geothermal property placed in service after 1986, the current MACRS property class is five years. 
 Calc using half year convention, see IRS Publication 946, Appendeix A</t>
        </r>
      </text>
    </comment>
    <comment ref="E18" authorId="0" shapeId="0" xr:uid="{00000000-0006-0000-0E00-000002000000}">
      <text>
        <r>
          <rPr>
            <b/>
            <sz val="12"/>
            <color indexed="81"/>
            <rFont val="Tahoma"/>
            <family val="2"/>
          </rPr>
          <t>If Non taxable entity use Straight line method, otherwise use MACRS</t>
        </r>
        <r>
          <rPr>
            <b/>
            <sz val="8"/>
            <color indexed="81"/>
            <rFont val="Tahoma"/>
            <family val="2"/>
          </rPr>
          <t xml:space="preserve">
</t>
        </r>
      </text>
    </comment>
  </commentList>
</comments>
</file>

<file path=xl/sharedStrings.xml><?xml version="1.0" encoding="utf-8"?>
<sst xmlns="http://schemas.openxmlformats.org/spreadsheetml/2006/main" count="19092" uniqueCount="357">
  <si>
    <t>Federal Tax Rate</t>
  </si>
  <si>
    <t>State Tax Rate</t>
  </si>
  <si>
    <t>Loan Period</t>
  </si>
  <si>
    <t>Year</t>
  </si>
  <si>
    <t>Customer Discount Rate</t>
  </si>
  <si>
    <t>Project Life</t>
  </si>
  <si>
    <t>Years</t>
  </si>
  <si>
    <t>$/kWh</t>
  </si>
  <si>
    <t>Project and Customer Cost Assumptions</t>
  </si>
  <si>
    <t>Cash</t>
  </si>
  <si>
    <t>Loan</t>
  </si>
  <si>
    <t>Watts (DC STC)</t>
  </si>
  <si>
    <t>State Tax Deduction</t>
  </si>
  <si>
    <t>Federal Tax Credit</t>
  </si>
  <si>
    <t>Annual Net Capacity Factor</t>
  </si>
  <si>
    <t>$/Watt (DC STC)</t>
  </si>
  <si>
    <t>kW (DC STC) to kWh AC</t>
  </si>
  <si>
    <t>Start-Up</t>
  </si>
  <si>
    <t>Annual Generation (kWh)</t>
  </si>
  <si>
    <t>Project Performance and Savings/ Cost Assumptions</t>
  </si>
  <si>
    <t>REC Revenue</t>
  </si>
  <si>
    <t>Electricity Revenue (Avoided Costs)</t>
  </si>
  <si>
    <t>Electricity Revenue (Avoided Costs) Annual Adjustor</t>
  </si>
  <si>
    <t>%</t>
  </si>
  <si>
    <t>Annual Operations and Maintenance Cost</t>
  </si>
  <si>
    <t>Annual Production Degradation</t>
  </si>
  <si>
    <t>Years (must be equal to or less than project life)</t>
  </si>
  <si>
    <t>Annual Operations and Maintenance Adjustor</t>
  </si>
  <si>
    <t>Future Inverter Replacement Cost</t>
  </si>
  <si>
    <t>Year (must be equal to or less than project life)</t>
  </si>
  <si>
    <t>Tax Assumptions</t>
  </si>
  <si>
    <t>Financing Assumptions</t>
  </si>
  <si>
    <t>Select Taxable or Non-Taxable Entity</t>
  </si>
  <si>
    <t>Solar Photovoltaic System Size</t>
  </si>
  <si>
    <t>$/Year</t>
  </si>
  <si>
    <t>Inverter Replacement Cost</t>
  </si>
  <si>
    <t>Project Output</t>
  </si>
  <si>
    <t>Operations &amp; Maintenance Costs</t>
  </si>
  <si>
    <t>Total Operating Expenses</t>
  </si>
  <si>
    <t>Inverter Life, Replace Every X Years</t>
  </si>
  <si>
    <t>EBITDA</t>
  </si>
  <si>
    <t>Effective Tax Rate</t>
  </si>
  <si>
    <t xml:space="preserve">EBIT </t>
  </si>
  <si>
    <t>Interest Expense</t>
  </si>
  <si>
    <t>EBT</t>
  </si>
  <si>
    <t>Net Income</t>
  </si>
  <si>
    <t>Beginning Balance</t>
  </si>
  <si>
    <t>Debt Service</t>
  </si>
  <si>
    <t>Principle</t>
  </si>
  <si>
    <t>Interest</t>
  </si>
  <si>
    <t>Ending Balance</t>
  </si>
  <si>
    <t>Cash From Investing</t>
  </si>
  <si>
    <t>Cash Flow From Investing</t>
  </si>
  <si>
    <t>Cash From Financing</t>
  </si>
  <si>
    <t>Loan Disbursement</t>
  </si>
  <si>
    <t>Loan Repayment (Principle)</t>
  </si>
  <si>
    <t>Cash Flow From Financing</t>
  </si>
  <si>
    <t>INCOME STATEMENT</t>
  </si>
  <si>
    <t>CASH FLOW STATEMENT</t>
  </si>
  <si>
    <t>Key</t>
  </si>
  <si>
    <t>PRO FORMA AND PRODUCTION</t>
  </si>
  <si>
    <t>DEBT SCHEDULES</t>
  </si>
  <si>
    <t>Federal Depreciation Expense</t>
  </si>
  <si>
    <t>Federal taxes saved/(paid)</t>
  </si>
  <si>
    <t>State taxes saved/(paid) [can not deduct federal depreciation expense]</t>
  </si>
  <si>
    <t>Cumulative Cash Flow</t>
  </si>
  <si>
    <t>Annual Cash Flow</t>
  </si>
  <si>
    <t>One Time Federal Solar Investment Tax Credit</t>
  </si>
  <si>
    <t>Solar Project Financial Analysis Summary</t>
  </si>
  <si>
    <t>Total System Cost/Watt</t>
  </si>
  <si>
    <t xml:space="preserve">Total System Cost </t>
  </si>
  <si>
    <t xml:space="preserve">DATA ENTRY AND FINANCIAL SUMMARY </t>
  </si>
  <si>
    <t>Installed PV Cost</t>
  </si>
  <si>
    <t>Loan Interest Rate</t>
  </si>
  <si>
    <t>% Financed w/ Loan</t>
  </si>
  <si>
    <t>% Financed w/ Cash</t>
  </si>
  <si>
    <t>Depreciation</t>
  </si>
  <si>
    <t>Asset Basis</t>
  </si>
  <si>
    <t>Gross Cost</t>
  </si>
  <si>
    <t xml:space="preserve">Net Present Value </t>
  </si>
  <si>
    <t>Simple Payback (100% Cash only)</t>
  </si>
  <si>
    <t>Estimated Return on Equity</t>
  </si>
  <si>
    <t>FINANCIAL SCHEDULES</t>
  </si>
  <si>
    <t>Rebate$ per/Watt</t>
  </si>
  <si>
    <t>Total Rebate</t>
  </si>
  <si>
    <t>Net Cost</t>
  </si>
  <si>
    <t>Less 50% of Federal Tax Credit</t>
  </si>
  <si>
    <t>Annual Operations and Maintenance Cost Factor</t>
  </si>
  <si>
    <t>$/kW/Year</t>
  </si>
  <si>
    <t>Solar Photovoltaic Project Simple Financial Model</t>
  </si>
  <si>
    <t>CEC Rebate Assumptions</t>
  </si>
  <si>
    <t>Disclaimer: This Unofficial Cash Flow Model is intended to provide non-residential entities that are considering the purchase and installation of solar energy equipment with a general understanding of possible financial implications of such purchase and installation.  Those entities interested in learning more about the financial implications of the purchase and installation of solar energy equipment are urged to consult their own tax and financial experts.  The information contained in the Unofficial Cash Flow Model may not be relied on by anyone for any purposes.   Furthermore, the information contained in this model does not necessarily reflect the views of the Department of Energy Resources or the Commonwealth of Massachusetts, and reference to any specific method does not constitute an implied or expressed recommendation or endorsement of it.  Neither the Department of Energy Resources nor the Commonwealth of Massachusetts make any warranties or representations, expressed or implied, as to the usefulness, completeness, or accuracy of any processes, methods or other information contained, described, disclosed, or referred to in this model. Finally, neither the Department of Energy Resources nor the Commonwealth of Massachusetts makes any representation that the use of any product, apparatus, process, method, or other information will not infringe privately owned property rights and assumes no liability of any kind or nature for any loss, injury, or damage directly or indirectly resulting from, or occurring in connection with, the use of information contained, described, disclosed, or referred to in this Unofficial Cash Flow Model.</t>
  </si>
  <si>
    <t>SREC Revenue Annual Adjustor</t>
  </si>
  <si>
    <t>RPS Solar Carve-Out Program v1.0</t>
  </si>
  <si>
    <t>Solar Renewable Energy Certificate (SREC) Auction Price</t>
  </si>
  <si>
    <t>SREC Auction Opt-In Term</t>
  </si>
  <si>
    <t>SREC Contract Price</t>
  </si>
  <si>
    <t>SREC Contract Term</t>
  </si>
  <si>
    <t>One Time State Solar Investment Tax Credit</t>
  </si>
  <si>
    <t>Taxable (Residential)</t>
  </si>
  <si>
    <t>$</t>
  </si>
  <si>
    <t>Project Start Year</t>
  </si>
  <si>
    <t>SREC I or SREC II Project</t>
  </si>
  <si>
    <t>SREC II</t>
  </si>
  <si>
    <t>Taxable (Corporation)</t>
  </si>
  <si>
    <t>Non-Taxable</t>
  </si>
  <si>
    <t>ECONOMIC RENT SCHEDULES</t>
  </si>
  <si>
    <t>Electric or Net-Metering Off-taker Discount</t>
  </si>
  <si>
    <t>NPV of Rent</t>
  </si>
  <si>
    <t>SREC Factor</t>
  </si>
  <si>
    <t>Other</t>
  </si>
  <si>
    <t>Project Type</t>
  </si>
  <si>
    <t>Total MW</t>
  </si>
  <si>
    <t>Under Review/ Operational (MW)</t>
  </si>
  <si>
    <t>Qualified/ Not Operational (MW)</t>
  </si>
  <si>
    <t>Qualified/Operational (MW)</t>
  </si>
  <si>
    <t>Public/Govt</t>
  </si>
  <si>
    <t>Commercial</t>
  </si>
  <si>
    <t>Residential</t>
  </si>
  <si>
    <t>Non-Profit</t>
  </si>
  <si>
    <t>LI</t>
  </si>
  <si>
    <t>Grand Total</t>
  </si>
  <si>
    <t>Row Labels</t>
  </si>
  <si>
    <t>Sum of SREC Factor x Capacity</t>
  </si>
  <si>
    <t>Sum of Total Installation Costs</t>
  </si>
  <si>
    <t>Discount Rate</t>
  </si>
  <si>
    <t>Residents</t>
  </si>
  <si>
    <t>Low Income</t>
  </si>
  <si>
    <t>Res DO</t>
  </si>
  <si>
    <t>Res 3P</t>
  </si>
  <si>
    <t>Economic Rent Collectors</t>
  </si>
  <si>
    <t>Solar Financiers</t>
  </si>
  <si>
    <t>Total</t>
  </si>
  <si>
    <t>Economic Rent per MW</t>
  </si>
  <si>
    <t>MW</t>
  </si>
  <si>
    <t>*Millions of dollars</t>
  </si>
  <si>
    <t>NP/Other</t>
  </si>
  <si>
    <t>Total Economic Rent</t>
  </si>
  <si>
    <t>Total Annual Economic Rent Per Recipient</t>
  </si>
  <si>
    <t>*Millions of dollars per MW installed</t>
  </si>
  <si>
    <t>CSS</t>
  </si>
  <si>
    <t>CSS DO</t>
  </si>
  <si>
    <t>CSS 3P</t>
  </si>
  <si>
    <t>Totals</t>
  </si>
  <si>
    <t>State Solar Residential Income Tax Credit</t>
  </si>
  <si>
    <t>Electric or Net-Metering Off-Taker Discount</t>
  </si>
  <si>
    <t>Total MW Installed</t>
  </si>
  <si>
    <t>Economic Rent Collector</t>
  </si>
  <si>
    <t>Total Economic Rent per Collector</t>
  </si>
  <si>
    <t>Electricity Retail Annual Escalation Rate</t>
  </si>
  <si>
    <t>Avg. Economic Rent per MW</t>
  </si>
  <si>
    <t>Installed Capacity by Project Type and Year, kW</t>
  </si>
  <si>
    <t>Average Installed Cost by Project Type and Year, $/W</t>
  </si>
  <si>
    <t>Weighted (by Installed Capacity) Average SREC Factor by Project Type and Year</t>
  </si>
  <si>
    <t>$/certificate</t>
  </si>
  <si>
    <t>2030 and on</t>
  </si>
  <si>
    <t>Class I REC</t>
  </si>
  <si>
    <t>SREC II and REC Price Assumptions</t>
  </si>
  <si>
    <t>Third-Party Owned</t>
  </si>
  <si>
    <t>Direct Owned</t>
  </si>
  <si>
    <t>Ownership</t>
  </si>
  <si>
    <t>Third Party</t>
  </si>
  <si>
    <t>Direct</t>
  </si>
  <si>
    <t>per kWh</t>
  </si>
  <si>
    <t>Percent Project Cost Financed w/ Cash</t>
  </si>
  <si>
    <t>Loan Annual Interest Rate</t>
  </si>
  <si>
    <t>Loan Term</t>
  </si>
  <si>
    <t>years</t>
  </si>
  <si>
    <t>Tax Status of Owner</t>
  </si>
  <si>
    <t>Drop down menu - Col D</t>
  </si>
  <si>
    <t>Economic Rent Recipient</t>
  </si>
  <si>
    <t>Discount Rate for NPV</t>
  </si>
  <si>
    <t>Calculated Cells</t>
  </si>
  <si>
    <t>User Entry Cells</t>
  </si>
  <si>
    <t>UMass CEE New/Mod Input</t>
  </si>
  <si>
    <t>Sheet ID</t>
  </si>
  <si>
    <t>Not used</t>
  </si>
  <si>
    <t>5 Year Accelerated Schd (MACRS)</t>
  </si>
  <si>
    <t>State/CEC Rebate</t>
  </si>
  <si>
    <t>Electricity Revenue</t>
  </si>
  <si>
    <t>Off-Taker Discounts</t>
  </si>
  <si>
    <t>SREC II Revenue</t>
  </si>
  <si>
    <t xml:space="preserve">Total Revenue </t>
  </si>
  <si>
    <t>Total Revenue - Total Operating Expenses</t>
  </si>
  <si>
    <t>MACRS</t>
  </si>
  <si>
    <t>none</t>
  </si>
  <si>
    <t>Depreciation Life (for Starndard SL Depreciation, only)</t>
  </si>
  <si>
    <t>Cash From Operations (Net Income - Fed Depr Exp)</t>
  </si>
  <si>
    <t>Financial Model adapted by UMass Clean Energy Extension to analyze Cash Flow of Economic Rents of Solar Projects (2019, 2020).</t>
  </si>
  <si>
    <t>Com 3P</t>
  </si>
  <si>
    <t>Com DO</t>
  </si>
  <si>
    <t>LoI 3P</t>
  </si>
  <si>
    <t>LoI DO</t>
  </si>
  <si>
    <t>NPO 3P</t>
  </si>
  <si>
    <t>NPO DO</t>
  </si>
  <si>
    <t>P&amp;G 3P</t>
  </si>
  <si>
    <t>P&amp;G DO</t>
  </si>
  <si>
    <t>Offtakers for Third Party Ownership</t>
  </si>
  <si>
    <t>Com</t>
  </si>
  <si>
    <t>LoI</t>
  </si>
  <si>
    <t>NPO</t>
  </si>
  <si>
    <t>P&amp;G</t>
  </si>
  <si>
    <t>Res</t>
  </si>
  <si>
    <t>Rent Recipient for Direct Ownership</t>
  </si>
  <si>
    <t>$/MW/year (for Project Life)</t>
  </si>
  <si>
    <t>Fed Tax Credit</t>
  </si>
  <si>
    <t>Yes</t>
  </si>
  <si>
    <t>No</t>
  </si>
  <si>
    <t>Com 3P 14</t>
  </si>
  <si>
    <t>LOI</t>
  </si>
  <si>
    <t>MA DOER SREC II Project Designations</t>
  </si>
  <si>
    <t>Project Types for Econ. Rent Analysis</t>
  </si>
  <si>
    <t>Market Sectors</t>
  </si>
  <si>
    <t>Market Subsectors</t>
  </si>
  <si>
    <t>Facility Types</t>
  </si>
  <si>
    <t>Market Sector A</t>
  </si>
  <si>
    <t>&lt;=25 kW DC</t>
  </si>
  <si>
    <t>Solar Canopy</t>
  </si>
  <si>
    <t>Multi-family Residential</t>
  </si>
  <si>
    <t>Market Sector B</t>
  </si>
  <si>
    <t>Building Mounted</t>
  </si>
  <si>
    <t>Market Sector C</t>
  </si>
  <si>
    <t>Ground Mounted</t>
  </si>
  <si>
    <t>Affordable Housing</t>
  </si>
  <si>
    <t>all types</t>
  </si>
  <si>
    <t>Agricultural;  Commercial/Office;  Federal;  Hospital/Health Care;  Industrial;  Mixed use (commercial &amp; residential);  Restaurant/Food Service;  Retail;  School (K-12)</t>
  </si>
  <si>
    <t xml:space="preserve">Commercial/Office;  Hospital/Health Care;  Industrial;  Retail;  School (K-12);  </t>
  </si>
  <si>
    <t>Agricultural;  Commercial/Office;  Hospital/Health Care;  Industrial;  Mixed use (commercial &amp; residential);  Restaurant/Food Service;  Retail;  School (K-12)</t>
  </si>
  <si>
    <t>Brownfield</t>
  </si>
  <si>
    <t>Commercial/Office; Industrial</t>
  </si>
  <si>
    <t>Agricultural;  Commercial/Office;  Hospital/Health Care;  Industrial;  Mixed use (commercial &amp; residential);  Restaurant/Food Service</t>
  </si>
  <si>
    <t>Landfill</t>
  </si>
  <si>
    <t>Industrial; Mixed use (commercial &amp; residential)</t>
  </si>
  <si>
    <t>Managed Growth</t>
  </si>
  <si>
    <t>Agricultural;  Commercial/Office;  Industrial;  School (K-12)</t>
  </si>
  <si>
    <t>Community Solar</t>
  </si>
  <si>
    <t>Community Shared Solar</t>
  </si>
  <si>
    <t>College/University; Religious</t>
  </si>
  <si>
    <t>College/University</t>
  </si>
  <si>
    <t>Municipal - K-12 School; Municipal/Government/Public; State</t>
  </si>
  <si>
    <t>Emergency Power Facility</t>
  </si>
  <si>
    <t>Municipal/Government/Public</t>
  </si>
  <si>
    <t>Municipal - K-12 School; Municipal/Government/Public; State - College/University</t>
  </si>
  <si>
    <t>Municipal - K-12 School; Municipal/Government/Public; State; State - College/University</t>
  </si>
  <si>
    <t>Municipal - K-12 School;  Municipal/Government/Public</t>
  </si>
  <si>
    <t>Municipal/Government/Public;  State - College/University</t>
  </si>
  <si>
    <t>Managed Growth; Other</t>
  </si>
  <si>
    <t>&lt;=25 kW DC; Solar Canopy</t>
  </si>
  <si>
    <r>
      <t xml:space="preserve">Other
</t>
    </r>
    <r>
      <rPr>
        <b/>
        <sz val="10"/>
        <color theme="1"/>
        <rFont val="Calibri"/>
        <family val="2"/>
        <scheme val="minor"/>
      </rPr>
      <t>(discarded from analysis)</t>
    </r>
  </si>
  <si>
    <t>Building Mounted; Ground Mounted</t>
  </si>
  <si>
    <t>Brownfield; Ground Mounted; Landfill</t>
  </si>
  <si>
    <t>from SEA</t>
  </si>
  <si>
    <t>Auction Price</t>
  </si>
  <si>
    <t>Lender's Fee</t>
  </si>
  <si>
    <t>PILOT / Lease Payment Agreement</t>
  </si>
  <si>
    <t>annually / MW</t>
  </si>
  <si>
    <t>O&amp;M escalation rate</t>
  </si>
  <si>
    <t xml:space="preserve">   PILOT / Lease Payment Agreement</t>
  </si>
  <si>
    <t>w/ added 3%</t>
  </si>
  <si>
    <t>-</t>
  </si>
  <si>
    <t>Number of Projects</t>
  </si>
  <si>
    <t>from SREC II data file, DOER Data-edit, cell AD3</t>
  </si>
  <si>
    <t>Installed Capacity, MW</t>
  </si>
  <si>
    <t>Electricity Retail Rate (2014)</t>
  </si>
  <si>
    <t>Com DO 14</t>
  </si>
  <si>
    <t>CSS 3P 14</t>
  </si>
  <si>
    <t>CSS DO 14</t>
  </si>
  <si>
    <t>NPO 3P 14</t>
  </si>
  <si>
    <t>NPO DO 14</t>
  </si>
  <si>
    <t>P&amp;G 3P 14</t>
  </si>
  <si>
    <t>P&amp;G DO 14</t>
  </si>
  <si>
    <t>2018-2019</t>
  </si>
  <si>
    <t>2014-2017</t>
  </si>
  <si>
    <t>Data from Emma Grazier:</t>
  </si>
  <si>
    <t>1. Merging PRR data with SREC2 data</t>
  </si>
  <si>
    <t>I found some unmatched observations in the process of merging the two datasets on "generation unit name." I decided to keep all the observations in the merged dataset for now, but I created indicator variables for the unmatched ones as follows:</t>
  </si>
  <si>
    <t>Merge_PRROnly = 45</t>
  </si>
  <si>
    <t>Merge_SREC2Only = 111</t>
  </si>
  <si>
    <t>Merge_Both = 75,794</t>
  </si>
  <si>
    <t>2. Lease vs. Own by # of systems by year</t>
  </si>
  <si>
    <t>Total Number of Systems Leased vs. Owned by Year</t>
  </si>
  <si>
    <t>Owned</t>
  </si>
  <si>
    <t>Leased</t>
  </si>
  <si>
    <t>3. Lease vs. Own by # of MW by year</t>
  </si>
  <si>
    <t>Total Number of Megawatts Leased vs Owned by Year</t>
  </si>
  <si>
    <t>Com 3P 15</t>
  </si>
  <si>
    <t>Com DO 15</t>
  </si>
  <si>
    <t>CSS 3P 15</t>
  </si>
  <si>
    <t>CSS DO 15</t>
  </si>
  <si>
    <t>NPO 3P 15</t>
  </si>
  <si>
    <t>NPO DO 15</t>
  </si>
  <si>
    <t>P&amp;G 3P 15</t>
  </si>
  <si>
    <t>P&amp;G DO 15</t>
  </si>
  <si>
    <t>Com 3P 16</t>
  </si>
  <si>
    <t>Com DO 16</t>
  </si>
  <si>
    <t>CSS 3P 16</t>
  </si>
  <si>
    <t>CSS DO 16</t>
  </si>
  <si>
    <t>NPO 3P 16</t>
  </si>
  <si>
    <t>NPO DO 16</t>
  </si>
  <si>
    <t>P&amp;G 3P 16</t>
  </si>
  <si>
    <t>P&amp;G DO 16</t>
  </si>
  <si>
    <t>P&amp;G DO 17</t>
  </si>
  <si>
    <t>P&amp;G DO 18</t>
  </si>
  <si>
    <t>P&amp;G DO 19</t>
  </si>
  <si>
    <t>LOI 3P 14</t>
  </si>
  <si>
    <t>LOI DO 14</t>
  </si>
  <si>
    <t>RES 3P 14</t>
  </si>
  <si>
    <t>RES DO 14</t>
  </si>
  <si>
    <t>LOI 3P 15</t>
  </si>
  <si>
    <t>LOI DO 15</t>
  </si>
  <si>
    <t>RES 3P 15</t>
  </si>
  <si>
    <t>RES DO 15</t>
  </si>
  <si>
    <t>LOI 3P 16</t>
  </si>
  <si>
    <t>LOI DO 16</t>
  </si>
  <si>
    <t>RES 3P 16</t>
  </si>
  <si>
    <t>RES DO 16</t>
  </si>
  <si>
    <t>Com 3P 17</t>
  </si>
  <si>
    <t>Com DO 17</t>
  </si>
  <si>
    <t>CSS 3P 17</t>
  </si>
  <si>
    <t>CSS DO 17</t>
  </si>
  <si>
    <t>LOI 3P 17</t>
  </si>
  <si>
    <t>LOI DO 17</t>
  </si>
  <si>
    <t>NPO 3P 17</t>
  </si>
  <si>
    <t>NPO DO 17</t>
  </si>
  <si>
    <t>P&amp;G 3P 17</t>
  </si>
  <si>
    <t>Com 3P 18</t>
  </si>
  <si>
    <t>Com DO 18</t>
  </si>
  <si>
    <t>CSS 3P 18</t>
  </si>
  <si>
    <t>CSS DO 18</t>
  </si>
  <si>
    <t>LOI 3P 18</t>
  </si>
  <si>
    <t>LOI DO 18</t>
  </si>
  <si>
    <t>NPO 3P 18</t>
  </si>
  <si>
    <t>NPO DO 18</t>
  </si>
  <si>
    <t>P&amp;G 3P 18</t>
  </si>
  <si>
    <t>Com 3P 19</t>
  </si>
  <si>
    <t>Com DO 19</t>
  </si>
  <si>
    <t>CSS 3P 19</t>
  </si>
  <si>
    <t>CSS DO 19</t>
  </si>
  <si>
    <t>LOI 3P 19</t>
  </si>
  <si>
    <t>LOI DO 19</t>
  </si>
  <si>
    <t>NPO 3P 19</t>
  </si>
  <si>
    <t>NPO DO 19</t>
  </si>
  <si>
    <t>P&amp;G 3P 19</t>
  </si>
  <si>
    <t>RES 3P 19</t>
  </si>
  <si>
    <t>RES DO 19</t>
  </si>
  <si>
    <t>RES DO 18</t>
  </si>
  <si>
    <t>RES 3P 18</t>
  </si>
  <si>
    <t>RES DO 17</t>
  </si>
  <si>
    <t>RES 3P 17</t>
  </si>
  <si>
    <t>Recipient</t>
  </si>
  <si>
    <t># of systems</t>
  </si>
  <si>
    <t>DO</t>
  </si>
  <si>
    <t>3P</t>
  </si>
  <si>
    <t>Assumption</t>
  </si>
  <si>
    <t>All Projects</t>
  </si>
  <si>
    <t>Annual Values</t>
  </si>
  <si>
    <t>Cumulative Values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</si>
</sst>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_(&quot;$&quot;* #,##0_);_(&quot;$&quot;* \(#,##0\);_(&quot;$&quot;* &quot;-&quot;??_);_(@_)"/>
    <numFmt numFmtId="166" formatCode="_(* #,##0_);_(* \(#,##0\);_(* &quot;-&quot;??_);_(@_)"/>
    <numFmt numFmtId="167" formatCode="_(&quot;$&quot;* #,##0.000_);_(&quot;$&quot;* \(#,##0.000\);_(&quot;$&quot;* &quot;-&quot;??_);_(@_)"/>
    <numFmt numFmtId="168" formatCode="_(&quot;$&quot;* #,##0.0000_);_(&quot;$&quot;* \(#,##0.0000\);_(&quot;$&quot;* &quot;-&quot;??_);_(@_)"/>
    <numFmt numFmtId="169" formatCode="&quot;Year&quot;\ #"/>
    <numFmt numFmtId="170" formatCode="_(&quot;$&quot;* #,##0.000_);_(&quot;$&quot;* \(#,##0.000\);_(&quot;$&quot;* &quot;-&quot;???_);_(@_)"/>
    <numFmt numFmtId="171" formatCode="&quot;$&quot;#,##0.00"/>
    <numFmt numFmtId="172" formatCode="0.0"/>
    <numFmt numFmtId="173" formatCode="0.000"/>
    <numFmt numFmtId="174" formatCode="#,##0.000"/>
    <numFmt numFmtId="175" formatCode="&quot;$&quot;#,##0"/>
    <numFmt numFmtId="176" formatCode="[$$-409]#,##0"/>
  </numFmts>
  <fonts count="51" x14ac:knownFonts="1">
    <font>
      <sz val="10"/>
      <name val="Arial"/>
    </font>
    <font>
      <sz val="10"/>
      <name val="Arial"/>
      <family val="2"/>
    </font>
    <font>
      <b/>
      <sz val="12"/>
      <name val="Arial"/>
      <family val="2"/>
    </font>
    <font>
      <sz val="12"/>
      <name val="Arial"/>
      <family val="2"/>
    </font>
    <font>
      <sz val="12"/>
      <color indexed="8"/>
      <name val="Arial"/>
      <family val="2"/>
    </font>
    <font>
      <sz val="12"/>
      <color indexed="9"/>
      <name val="Arial"/>
      <family val="2"/>
    </font>
    <font>
      <u/>
      <sz val="10"/>
      <color indexed="12"/>
      <name val="Arial"/>
      <family val="2"/>
    </font>
    <font>
      <b/>
      <sz val="16"/>
      <color indexed="9"/>
      <name val="Arial"/>
      <family val="2"/>
    </font>
    <font>
      <b/>
      <sz val="20"/>
      <color indexed="9"/>
      <name val="Arial"/>
      <family val="2"/>
    </font>
    <font>
      <sz val="10"/>
      <color indexed="9"/>
      <name val="Arial"/>
      <family val="2"/>
    </font>
    <font>
      <sz val="8"/>
      <name val="Arial"/>
      <family val="2"/>
    </font>
    <font>
      <b/>
      <sz val="8"/>
      <color indexed="81"/>
      <name val="Tahoma"/>
      <family val="2"/>
    </font>
    <font>
      <b/>
      <i/>
      <sz val="12"/>
      <color indexed="9"/>
      <name val="Arial"/>
      <family val="2"/>
    </font>
    <font>
      <u/>
      <sz val="12"/>
      <color indexed="12"/>
      <name val="Arial"/>
      <family val="2"/>
    </font>
    <font>
      <sz val="12"/>
      <name val="Arial"/>
      <family val="2"/>
    </font>
    <font>
      <sz val="14"/>
      <name val="Arial"/>
      <family val="2"/>
    </font>
    <font>
      <b/>
      <sz val="14"/>
      <color indexed="9"/>
      <name val="Arial"/>
      <family val="2"/>
    </font>
    <font>
      <sz val="16"/>
      <color indexed="81"/>
      <name val="Tahoma"/>
      <family val="2"/>
    </font>
    <font>
      <sz val="16"/>
      <color indexed="9"/>
      <name val="Arial"/>
      <family val="2"/>
    </font>
    <font>
      <sz val="12"/>
      <color theme="0"/>
      <name val="Arial"/>
      <family val="2"/>
    </font>
    <font>
      <b/>
      <u/>
      <sz val="12"/>
      <name val="Arial"/>
      <family val="2"/>
    </font>
    <font>
      <b/>
      <sz val="20"/>
      <color theme="0" tint="-4.9989318521683403E-2"/>
      <name val="Arial"/>
      <family val="2"/>
    </font>
    <font>
      <b/>
      <sz val="12"/>
      <color theme="1"/>
      <name val="Arial"/>
      <family val="2"/>
    </font>
    <font>
      <i/>
      <sz val="12"/>
      <name val="Arial"/>
      <family val="2"/>
    </font>
    <font>
      <sz val="11"/>
      <color theme="1"/>
      <name val="Calibri"/>
      <family val="2"/>
      <scheme val="minor"/>
    </font>
    <font>
      <b/>
      <sz val="11"/>
      <name val="Calibri"/>
      <family val="2"/>
      <scheme val="minor"/>
    </font>
    <font>
      <sz val="11"/>
      <name val="Calibri"/>
      <family val="2"/>
    </font>
    <font>
      <b/>
      <sz val="11"/>
      <color theme="1"/>
      <name val="Calibri"/>
      <family val="2"/>
      <scheme val="minor"/>
    </font>
    <font>
      <b/>
      <sz val="8"/>
      <name val="Arial"/>
      <family val="2"/>
    </font>
    <font>
      <b/>
      <sz val="10"/>
      <name val="Arial"/>
      <family val="2"/>
    </font>
    <font>
      <sz val="10"/>
      <color indexed="8"/>
      <name val="Arial"/>
      <family val="2"/>
    </font>
    <font>
      <sz val="10"/>
      <color theme="1"/>
      <name val="Arial"/>
      <family val="2"/>
    </font>
    <font>
      <b/>
      <sz val="10"/>
      <color theme="1"/>
      <name val="Arial"/>
      <family val="2"/>
    </font>
    <font>
      <sz val="11"/>
      <name val="Arial"/>
      <family val="2"/>
    </font>
    <font>
      <sz val="11"/>
      <color theme="1"/>
      <name val="Arial"/>
      <family val="2"/>
    </font>
    <font>
      <b/>
      <sz val="8"/>
      <color indexed="10"/>
      <name val="Arial"/>
      <family val="2"/>
    </font>
    <font>
      <b/>
      <sz val="10"/>
      <color rgb="FFFF0000"/>
      <name val="Arial"/>
      <family val="2"/>
    </font>
    <font>
      <b/>
      <sz val="12"/>
      <color indexed="81"/>
      <name val="Tahoma"/>
      <family val="2"/>
    </font>
    <font>
      <b/>
      <sz val="20"/>
      <name val="Arial"/>
      <family val="2"/>
    </font>
    <font>
      <u/>
      <sz val="10"/>
      <name val="Arial"/>
      <family val="2"/>
    </font>
    <font>
      <b/>
      <sz val="9"/>
      <name val="Arial"/>
      <family val="2"/>
    </font>
    <font>
      <b/>
      <sz val="12"/>
      <color theme="1"/>
      <name val="Calibri"/>
      <family val="2"/>
      <scheme val="minor"/>
    </font>
    <font>
      <b/>
      <sz val="14"/>
      <color theme="0"/>
      <name val="Calibri"/>
      <family val="2"/>
      <scheme val="minor"/>
    </font>
    <font>
      <b/>
      <sz val="11"/>
      <color theme="0"/>
      <name val="Calibri"/>
      <family val="2"/>
      <scheme val="minor"/>
    </font>
    <font>
      <sz val="10"/>
      <color theme="1"/>
      <name val="Calibri"/>
      <family val="2"/>
      <scheme val="minor"/>
    </font>
    <font>
      <sz val="10"/>
      <name val="Calibri"/>
      <family val="2"/>
      <scheme val="minor"/>
    </font>
    <font>
      <b/>
      <sz val="10"/>
      <color theme="1"/>
      <name val="Calibri"/>
      <family val="2"/>
      <scheme val="minor"/>
    </font>
    <font>
      <b/>
      <sz val="9"/>
      <color theme="1"/>
      <name val="Arial"/>
      <family val="2"/>
    </font>
    <font>
      <u/>
      <sz val="12"/>
      <name val="Arial"/>
      <family val="2"/>
    </font>
    <font>
      <sz val="10"/>
      <name val="Times New Roman"/>
      <family val="1"/>
    </font>
    <font>
      <b/>
      <sz val="11"/>
      <name val="Calibri"/>
      <family val="2"/>
    </font>
  </fonts>
  <fills count="27">
    <fill>
      <patternFill patternType="none"/>
    </fill>
    <fill>
      <patternFill patternType="gray125"/>
    </fill>
    <fill>
      <patternFill patternType="solid">
        <fgColor indexed="8"/>
        <bgColor indexed="64"/>
      </patternFill>
    </fill>
    <fill>
      <patternFill patternType="solid">
        <fgColor indexed="63"/>
        <bgColor indexed="64"/>
      </patternFill>
    </fill>
    <fill>
      <patternFill patternType="solid">
        <fgColor indexed="11"/>
        <bgColor indexed="64"/>
      </patternFill>
    </fill>
    <fill>
      <patternFill patternType="solid">
        <fgColor theme="0"/>
        <bgColor indexed="64"/>
      </patternFill>
    </fill>
    <fill>
      <patternFill patternType="solid">
        <fgColor rgb="FFFFFF00"/>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6"/>
        <bgColor indexed="64"/>
      </patternFill>
    </fill>
    <fill>
      <patternFill patternType="solid">
        <fgColor theme="3" tint="0.39997558519241921"/>
        <bgColor indexed="64"/>
      </patternFill>
    </fill>
    <fill>
      <patternFill patternType="solid">
        <fgColor theme="9"/>
        <bgColor indexed="64"/>
      </patternFill>
    </fill>
    <fill>
      <patternFill patternType="solid">
        <fgColor theme="7" tint="0.39997558519241921"/>
        <bgColor indexed="64"/>
      </patternFill>
    </fill>
    <fill>
      <patternFill patternType="solid">
        <fgColor rgb="FFFFF359"/>
        <bgColor indexed="64"/>
      </patternFill>
    </fill>
    <fill>
      <patternFill patternType="solid">
        <fgColor rgb="FFE55E5C"/>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bgColor indexed="64"/>
      </patternFill>
    </fill>
    <fill>
      <patternFill patternType="lightDown"/>
    </fill>
    <fill>
      <patternFill patternType="lightDown">
        <bgColor rgb="FFFFFF00"/>
      </patternFill>
    </fill>
    <fill>
      <patternFill patternType="lightDown">
        <bgColor indexed="11"/>
      </patternFill>
    </fill>
    <fill>
      <patternFill patternType="lightDown">
        <bgColor indexed="15"/>
      </patternFill>
    </fill>
    <fill>
      <patternFill patternType="solid">
        <fgColor theme="4" tint="0.79998168889431442"/>
        <bgColor indexed="64"/>
      </patternFill>
    </fill>
    <fill>
      <patternFill patternType="solid">
        <fgColor theme="6" tint="-0.249977111117893"/>
        <bgColor indexed="64"/>
      </patternFill>
    </fill>
    <fill>
      <patternFill patternType="solid">
        <fgColor rgb="FFFEEC7C"/>
        <bgColor indexed="64"/>
      </patternFill>
    </fill>
    <fill>
      <patternFill patternType="solid">
        <fgColor theme="7" tint="0.79998168889431442"/>
        <bgColor indexed="64"/>
      </patternFill>
    </fill>
    <fill>
      <patternFill patternType="solid">
        <fgColor theme="6" tint="0.59999389629810485"/>
        <bgColor indexed="64"/>
      </patternFill>
    </fill>
  </fills>
  <borders count="83">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auto="1"/>
      </top>
      <bottom style="thin">
        <color auto="1"/>
      </bottom>
      <diagonal/>
    </border>
    <border>
      <left style="thin">
        <color indexed="64"/>
      </left>
      <right style="thin">
        <color indexed="64"/>
      </right>
      <top/>
      <bottom style="thin">
        <color indexed="64"/>
      </bottom>
      <diagonal/>
    </border>
    <border>
      <left style="medium">
        <color indexed="64"/>
      </left>
      <right/>
      <top style="thin">
        <color auto="1"/>
      </top>
      <bottom/>
      <diagonal/>
    </border>
    <border>
      <left style="medium">
        <color indexed="64"/>
      </left>
      <right style="medium">
        <color indexed="64"/>
      </right>
      <top style="medium">
        <color indexed="64"/>
      </top>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medium">
        <color indexed="64"/>
      </left>
      <right style="medium">
        <color indexed="64"/>
      </right>
      <top/>
      <bottom/>
      <diagonal/>
    </border>
    <border>
      <left style="medium">
        <color indexed="64"/>
      </left>
      <right style="medium">
        <color indexed="64"/>
      </right>
      <top style="thin">
        <color auto="1"/>
      </top>
      <bottom/>
      <diagonal/>
    </border>
    <border>
      <left style="thin">
        <color indexed="64"/>
      </left>
      <right style="thin">
        <color indexed="64"/>
      </right>
      <top/>
      <bottom/>
      <diagonal/>
    </border>
    <border>
      <left style="medium">
        <color indexed="64"/>
      </left>
      <right style="medium">
        <color indexed="64"/>
      </right>
      <top/>
      <bottom style="thin">
        <color auto="1"/>
      </bottom>
      <diagonal/>
    </border>
    <border>
      <left style="thin">
        <color indexed="64"/>
      </left>
      <right/>
      <top/>
      <bottom/>
      <diagonal/>
    </border>
    <border>
      <left/>
      <right style="thin">
        <color auto="1"/>
      </right>
      <top style="thin">
        <color auto="1"/>
      </top>
      <bottom/>
      <diagonal/>
    </border>
    <border>
      <left style="thin">
        <color indexed="64"/>
      </left>
      <right/>
      <top style="medium">
        <color indexed="64"/>
      </top>
      <bottom/>
      <diagonal/>
    </border>
    <border>
      <left/>
      <right style="medium">
        <color indexed="64"/>
      </right>
      <top style="medium">
        <color indexed="64"/>
      </top>
      <bottom style="thin">
        <color auto="1"/>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auto="1"/>
      </left>
      <right/>
      <top style="thin">
        <color auto="1"/>
      </top>
      <bottom style="medium">
        <color auto="1"/>
      </bottom>
      <diagonal/>
    </border>
    <border>
      <left/>
      <right/>
      <top style="thin">
        <color auto="1"/>
      </top>
      <bottom style="medium">
        <color indexed="64"/>
      </bottom>
      <diagonal/>
    </border>
    <border>
      <left style="medium">
        <color indexed="64"/>
      </left>
      <right/>
      <top style="medium">
        <color indexed="64"/>
      </top>
      <bottom style="thin">
        <color auto="1"/>
      </bottom>
      <diagonal/>
    </border>
    <border>
      <left style="medium">
        <color indexed="64"/>
      </left>
      <right style="thin">
        <color auto="1"/>
      </right>
      <top/>
      <bottom style="thin">
        <color auto="1"/>
      </bottom>
      <diagonal/>
    </border>
    <border>
      <left style="medium">
        <color indexed="64"/>
      </left>
      <right style="thin">
        <color auto="1"/>
      </right>
      <top style="thin">
        <color auto="1"/>
      </top>
      <bottom/>
      <diagonal/>
    </border>
    <border>
      <left style="medium">
        <color indexed="64"/>
      </left>
      <right style="thin">
        <color auto="1"/>
      </right>
      <top/>
      <bottom style="medium">
        <color indexed="64"/>
      </bottom>
      <diagonal/>
    </border>
    <border>
      <left style="medium">
        <color indexed="64"/>
      </left>
      <right style="thin">
        <color auto="1"/>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thin">
        <color indexed="64"/>
      </left>
      <right/>
      <top/>
      <bottom style="medium">
        <color indexed="64"/>
      </bottom>
      <diagonal/>
    </border>
    <border>
      <left style="thin">
        <color auto="1"/>
      </left>
      <right/>
      <top style="medium">
        <color indexed="64"/>
      </top>
      <bottom style="thin">
        <color auto="1"/>
      </bottom>
      <diagonal/>
    </border>
    <border>
      <left/>
      <right/>
      <top style="medium">
        <color indexed="64"/>
      </top>
      <bottom style="double">
        <color indexed="64"/>
      </bottom>
      <diagonal/>
    </border>
    <border>
      <left/>
      <right/>
      <top/>
      <bottom style="double">
        <color rgb="FF000000"/>
      </bottom>
      <diagonal/>
    </border>
    <border>
      <left/>
      <right/>
      <top/>
      <bottom style="double">
        <color indexed="64"/>
      </bottom>
      <diagonal/>
    </border>
    <border>
      <left/>
      <right/>
      <top style="double">
        <color indexed="64"/>
      </top>
      <bottom/>
      <diagonal/>
    </border>
    <border>
      <left/>
      <right/>
      <top style="double">
        <color indexed="64"/>
      </top>
      <bottom style="double">
        <color indexed="64"/>
      </bottom>
      <diagonal/>
    </border>
    <border>
      <left/>
      <right/>
      <top style="thin">
        <color indexed="64"/>
      </top>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0" fontId="6" fillId="0" borderId="0" applyNumberFormat="0" applyFill="0" applyBorder="0" applyAlignment="0" applyProtection="0">
      <alignment vertical="top"/>
      <protection locked="0"/>
    </xf>
    <xf numFmtId="9" fontId="1" fillId="0" borderId="0" applyFont="0" applyFill="0" applyBorder="0" applyAlignment="0" applyProtection="0"/>
    <xf numFmtId="0" fontId="24" fillId="0" borderId="0"/>
    <xf numFmtId="0" fontId="1" fillId="0" borderId="0"/>
  </cellStyleXfs>
  <cellXfs count="768">
    <xf numFmtId="0" fontId="0" fillId="0" borderId="0" xfId="0"/>
    <xf numFmtId="0" fontId="2" fillId="0" borderId="0" xfId="0" applyFont="1"/>
    <xf numFmtId="0" fontId="3" fillId="0" borderId="0" xfId="0" applyFont="1"/>
    <xf numFmtId="0" fontId="3" fillId="0" borderId="0" xfId="0" applyFont="1" applyBorder="1"/>
    <xf numFmtId="0" fontId="2" fillId="0" borderId="0" xfId="0" applyFont="1" applyAlignment="1">
      <alignment horizontal="center"/>
    </xf>
    <xf numFmtId="0" fontId="3" fillId="0" borderId="0" xfId="0" applyFont="1" applyFill="1"/>
    <xf numFmtId="0" fontId="2" fillId="0" borderId="1" xfId="0" applyFont="1" applyBorder="1" applyAlignment="1">
      <alignment horizontal="left"/>
    </xf>
    <xf numFmtId="0" fontId="2" fillId="0" borderId="1" xfId="0" applyFont="1" applyBorder="1" applyAlignment="1">
      <alignment horizontal="center"/>
    </xf>
    <xf numFmtId="0" fontId="2" fillId="0" borderId="0" xfId="0" applyFont="1" applyBorder="1"/>
    <xf numFmtId="165" fontId="3" fillId="0" borderId="0" xfId="2" applyNumberFormat="1" applyFont="1"/>
    <xf numFmtId="165" fontId="3" fillId="0" borderId="0" xfId="2" applyNumberFormat="1" applyFont="1" applyBorder="1"/>
    <xf numFmtId="165" fontId="3" fillId="0" borderId="1" xfId="2" applyNumberFormat="1" applyFont="1" applyBorder="1"/>
    <xf numFmtId="165" fontId="4" fillId="0" borderId="0" xfId="2" applyNumberFormat="1" applyFont="1" applyBorder="1"/>
    <xf numFmtId="0" fontId="4" fillId="0" borderId="0" xfId="0" applyFont="1" applyBorder="1"/>
    <xf numFmtId="0" fontId="4" fillId="0" borderId="0" xfId="0" applyFont="1"/>
    <xf numFmtId="164" fontId="4" fillId="0" borderId="0" xfId="4" applyNumberFormat="1" applyFont="1" applyBorder="1"/>
    <xf numFmtId="0" fontId="4" fillId="0" borderId="0" xfId="2" applyNumberFormat="1" applyFont="1" applyFill="1" applyBorder="1"/>
    <xf numFmtId="0" fontId="3" fillId="0" borderId="0" xfId="0" applyFont="1" applyAlignment="1">
      <alignment horizontal="left" indent="1"/>
    </xf>
    <xf numFmtId="0" fontId="3" fillId="0" borderId="0" xfId="0" applyFont="1" applyBorder="1" applyAlignment="1">
      <alignment horizontal="left" indent="1"/>
    </xf>
    <xf numFmtId="166" fontId="3" fillId="0" borderId="0" xfId="1" applyNumberFormat="1" applyFont="1" applyBorder="1"/>
    <xf numFmtId="166" fontId="3" fillId="0" borderId="0" xfId="1" applyNumberFormat="1" applyFont="1"/>
    <xf numFmtId="0" fontId="4" fillId="0" borderId="0" xfId="0" applyFont="1" applyFill="1" applyBorder="1"/>
    <xf numFmtId="0" fontId="2" fillId="0" borderId="0" xfId="0" applyFont="1" applyFill="1"/>
    <xf numFmtId="165" fontId="3" fillId="0" borderId="0" xfId="2" applyNumberFormat="1" applyFont="1" applyFill="1"/>
    <xf numFmtId="165" fontId="3" fillId="0" borderId="1" xfId="2" applyNumberFormat="1" applyFont="1" applyFill="1" applyBorder="1"/>
    <xf numFmtId="0" fontId="5" fillId="0" borderId="0" xfId="0" applyFont="1" applyBorder="1"/>
    <xf numFmtId="168" fontId="3" fillId="0" borderId="0" xfId="2" applyNumberFormat="1" applyFont="1" applyFill="1"/>
    <xf numFmtId="44" fontId="3" fillId="0" borderId="0" xfId="2" applyFont="1"/>
    <xf numFmtId="44" fontId="3" fillId="0" borderId="0" xfId="2" applyFont="1" applyFill="1"/>
    <xf numFmtId="44" fontId="2" fillId="0" borderId="0" xfId="2" applyFont="1" applyAlignment="1">
      <alignment horizontal="center"/>
    </xf>
    <xf numFmtId="0" fontId="2" fillId="0" borderId="1" xfId="2" applyNumberFormat="1" applyFont="1" applyBorder="1" applyAlignment="1">
      <alignment horizontal="center"/>
    </xf>
    <xf numFmtId="0" fontId="3" fillId="0" borderId="0" xfId="0" applyFont="1" applyFill="1" applyBorder="1"/>
    <xf numFmtId="165" fontId="2" fillId="0" borderId="0" xfId="2" applyNumberFormat="1" applyFont="1" applyAlignment="1">
      <alignment horizontal="center"/>
    </xf>
    <xf numFmtId="0" fontId="2" fillId="0" borderId="0" xfId="0" applyFont="1" applyFill="1" applyBorder="1"/>
    <xf numFmtId="164" fontId="4" fillId="0" borderId="0" xfId="4" applyNumberFormat="1" applyFont="1" applyFill="1" applyBorder="1"/>
    <xf numFmtId="10" fontId="4" fillId="0" borderId="0" xfId="4" applyNumberFormat="1" applyFont="1" applyFill="1" applyBorder="1"/>
    <xf numFmtId="0" fontId="2" fillId="0" borderId="0" xfId="0" applyFont="1" applyBorder="1" applyAlignment="1">
      <alignment horizontal="left"/>
    </xf>
    <xf numFmtId="0" fontId="5" fillId="0" borderId="0" xfId="0" applyFont="1" applyBorder="1" applyAlignment="1">
      <alignment horizontal="right"/>
    </xf>
    <xf numFmtId="0" fontId="5" fillId="0" borderId="0" xfId="0" applyFont="1"/>
    <xf numFmtId="0" fontId="3" fillId="0" borderId="0" xfId="0" applyFont="1" applyAlignment="1">
      <alignment horizontal="right"/>
    </xf>
    <xf numFmtId="1" fontId="2" fillId="0" borderId="1" xfId="2" applyNumberFormat="1" applyFont="1" applyBorder="1" applyAlignment="1">
      <alignment horizontal="center"/>
    </xf>
    <xf numFmtId="0" fontId="3" fillId="0" borderId="0" xfId="0" applyFont="1" applyAlignment="1">
      <alignment horizontal="left"/>
    </xf>
    <xf numFmtId="165" fontId="3" fillId="0" borderId="0" xfId="0" applyNumberFormat="1" applyFont="1"/>
    <xf numFmtId="0" fontId="2" fillId="0" borderId="0" xfId="0" applyFont="1" applyAlignment="1">
      <alignment horizontal="left"/>
    </xf>
    <xf numFmtId="165" fontId="2" fillId="0" borderId="0" xfId="2" applyNumberFormat="1" applyFont="1" applyBorder="1"/>
    <xf numFmtId="0" fontId="7" fillId="2" borderId="0" xfId="0" applyFont="1" applyFill="1"/>
    <xf numFmtId="165" fontId="3" fillId="2" borderId="0" xfId="2" applyNumberFormat="1" applyFont="1" applyFill="1" applyBorder="1"/>
    <xf numFmtId="0" fontId="2" fillId="0" borderId="0" xfId="0" applyFont="1" applyAlignment="1">
      <alignment horizontal="left" indent="1"/>
    </xf>
    <xf numFmtId="0" fontId="3" fillId="0" borderId="0" xfId="0" applyFont="1" applyFill="1" applyBorder="1" applyAlignment="1">
      <alignment horizontal="left" indent="1"/>
    </xf>
    <xf numFmtId="0" fontId="3" fillId="0" borderId="1" xfId="0" applyFont="1" applyFill="1" applyBorder="1" applyAlignment="1">
      <alignment horizontal="left" indent="1"/>
    </xf>
    <xf numFmtId="166" fontId="3" fillId="2" borderId="0" xfId="1" applyNumberFormat="1" applyFont="1" applyFill="1" applyBorder="1"/>
    <xf numFmtId="166" fontId="3" fillId="2" borderId="0" xfId="1" applyNumberFormat="1" applyFont="1" applyFill="1"/>
    <xf numFmtId="165" fontId="3" fillId="2" borderId="0" xfId="2" applyNumberFormat="1" applyFont="1" applyFill="1"/>
    <xf numFmtId="0" fontId="2" fillId="0" borderId="0" xfId="2" applyNumberFormat="1" applyFont="1" applyAlignment="1">
      <alignment horizontal="center"/>
    </xf>
    <xf numFmtId="0" fontId="3" fillId="0" borderId="0" xfId="0" applyFont="1" applyAlignment="1">
      <alignment horizontal="left" indent="2"/>
    </xf>
    <xf numFmtId="0" fontId="3" fillId="3" borderId="0" xfId="0" applyFont="1" applyFill="1"/>
    <xf numFmtId="166" fontId="2" fillId="0" borderId="0" xfId="1" applyNumberFormat="1" applyFont="1" applyBorder="1" applyAlignment="1"/>
    <xf numFmtId="0" fontId="3" fillId="0" borderId="0" xfId="0" applyFont="1" applyFill="1" applyAlignment="1">
      <alignment horizontal="left" indent="1"/>
    </xf>
    <xf numFmtId="0" fontId="3" fillId="0" borderId="0" xfId="0" applyFont="1" applyFill="1" applyAlignment="1">
      <alignment horizontal="right"/>
    </xf>
    <xf numFmtId="165" fontId="3" fillId="0" borderId="0" xfId="2" applyNumberFormat="1" applyFont="1" applyFill="1" applyBorder="1"/>
    <xf numFmtId="0" fontId="2" fillId="0" borderId="0" xfId="0" applyFont="1" applyFill="1" applyAlignment="1">
      <alignment horizontal="left"/>
    </xf>
    <xf numFmtId="0" fontId="2" fillId="0" borderId="0" xfId="0" applyFont="1" applyFill="1" applyAlignment="1">
      <alignment horizontal="left" indent="1"/>
    </xf>
    <xf numFmtId="0" fontId="3" fillId="0" borderId="0" xfId="0" applyFont="1" applyFill="1" applyBorder="1" applyAlignment="1">
      <alignment horizontal="left" indent="2"/>
    </xf>
    <xf numFmtId="0" fontId="4" fillId="4" borderId="2" xfId="2" applyNumberFormat="1" applyFont="1" applyFill="1" applyBorder="1"/>
    <xf numFmtId="44" fontId="4" fillId="4" borderId="2" xfId="2" applyNumberFormat="1" applyFont="1" applyFill="1" applyBorder="1"/>
    <xf numFmtId="164" fontId="4" fillId="4" borderId="2" xfId="4" applyNumberFormat="1" applyFont="1" applyFill="1" applyBorder="1"/>
    <xf numFmtId="10" fontId="4" fillId="4" borderId="2" xfId="4" applyNumberFormat="1" applyFont="1" applyFill="1" applyBorder="1"/>
    <xf numFmtId="164" fontId="4" fillId="4" borderId="2" xfId="2" applyNumberFormat="1" applyFont="1" applyFill="1" applyBorder="1"/>
    <xf numFmtId="44" fontId="4" fillId="4" borderId="2" xfId="2" applyFont="1" applyFill="1" applyBorder="1"/>
    <xf numFmtId="9" fontId="4" fillId="4" borderId="2" xfId="4" applyNumberFormat="1" applyFont="1" applyFill="1" applyBorder="1"/>
    <xf numFmtId="165" fontId="2" fillId="0" borderId="0" xfId="2" applyNumberFormat="1" applyFont="1"/>
    <xf numFmtId="0" fontId="4" fillId="0" borderId="0" xfId="0" applyFont="1" applyFill="1" applyBorder="1" applyAlignment="1">
      <alignment horizontal="left" indent="1"/>
    </xf>
    <xf numFmtId="0" fontId="4" fillId="0" borderId="0" xfId="0" applyFont="1" applyFill="1"/>
    <xf numFmtId="0" fontId="4" fillId="0" borderId="0" xfId="0" applyFont="1" applyFill="1" applyAlignment="1">
      <alignment horizontal="left" indent="1"/>
    </xf>
    <xf numFmtId="0" fontId="5" fillId="0" borderId="0" xfId="0" applyFont="1" applyFill="1"/>
    <xf numFmtId="0" fontId="12" fillId="0" borderId="0" xfId="0" applyFont="1" applyFill="1" applyAlignment="1">
      <alignment horizontal="left" indent="1"/>
    </xf>
    <xf numFmtId="0" fontId="3" fillId="0" borderId="0" xfId="0" applyFont="1" applyAlignment="1">
      <alignment horizontal="left" indent="3"/>
    </xf>
    <xf numFmtId="167" fontId="4" fillId="0" borderId="0" xfId="2" applyNumberFormat="1" applyFont="1" applyFill="1" applyBorder="1"/>
    <xf numFmtId="165" fontId="4" fillId="0" borderId="0" xfId="2" applyNumberFormat="1" applyFont="1" applyFill="1" applyBorder="1"/>
    <xf numFmtId="0" fontId="14" fillId="0" borderId="0" xfId="0" applyFont="1" applyBorder="1" applyAlignment="1">
      <alignment horizontal="left" indent="1"/>
    </xf>
    <xf numFmtId="0" fontId="16" fillId="3" borderId="0" xfId="0" applyFont="1" applyFill="1" applyAlignment="1">
      <alignment horizontal="left"/>
    </xf>
    <xf numFmtId="0" fontId="18" fillId="0" borderId="0" xfId="0" applyFont="1" applyBorder="1"/>
    <xf numFmtId="0" fontId="4" fillId="6" borderId="2" xfId="2" applyNumberFormat="1" applyFont="1" applyFill="1" applyBorder="1"/>
    <xf numFmtId="165" fontId="4" fillId="6" borderId="2" xfId="2" applyNumberFormat="1" applyFont="1" applyFill="1" applyBorder="1"/>
    <xf numFmtId="9" fontId="3" fillId="6" borderId="2" xfId="4" applyFont="1" applyFill="1" applyBorder="1"/>
    <xf numFmtId="10" fontId="4" fillId="6" borderId="2" xfId="4" applyNumberFormat="1" applyFont="1" applyFill="1" applyBorder="1"/>
    <xf numFmtId="9" fontId="4" fillId="6" borderId="2" xfId="4" applyFont="1" applyFill="1" applyBorder="1"/>
    <xf numFmtId="0" fontId="2" fillId="0" borderId="0" xfId="0" applyFont="1" applyFill="1" applyBorder="1" applyAlignment="1">
      <alignment horizontal="left"/>
    </xf>
    <xf numFmtId="0" fontId="19" fillId="0" borderId="0" xfId="0" applyFont="1"/>
    <xf numFmtId="165" fontId="3" fillId="0" borderId="0" xfId="2" applyNumberFormat="1" applyFont="1" applyBorder="1" applyAlignment="1">
      <alignment horizontal="right"/>
    </xf>
    <xf numFmtId="0" fontId="2" fillId="0" borderId="0" xfId="0" applyFont="1" applyFill="1" applyBorder="1" applyAlignment="1"/>
    <xf numFmtId="43" fontId="3" fillId="0" borderId="0" xfId="0" applyNumberFormat="1" applyFont="1" applyFill="1"/>
    <xf numFmtId="0" fontId="20" fillId="0" borderId="0" xfId="0" applyFont="1"/>
    <xf numFmtId="165" fontId="3" fillId="0" borderId="0" xfId="2" applyNumberFormat="1" applyFont="1" applyAlignment="1">
      <alignment horizontal="right"/>
    </xf>
    <xf numFmtId="0" fontId="23" fillId="0" borderId="0" xfId="0" applyFont="1"/>
    <xf numFmtId="174" fontId="26" fillId="5" borderId="2" xfId="5" applyNumberFormat="1" applyFont="1" applyFill="1" applyBorder="1" applyAlignment="1">
      <alignment horizontal="center" vertical="center" wrapText="1"/>
    </xf>
    <xf numFmtId="0" fontId="25" fillId="5" borderId="2" xfId="5" applyFont="1" applyFill="1" applyBorder="1" applyAlignment="1">
      <alignment horizontal="center" vertical="center"/>
    </xf>
    <xf numFmtId="0" fontId="24" fillId="0" borderId="0" xfId="5"/>
    <xf numFmtId="0" fontId="27" fillId="0" borderId="0" xfId="5" applyFont="1" applyAlignment="1">
      <alignment horizontal="center"/>
    </xf>
    <xf numFmtId="0" fontId="15" fillId="0" borderId="0" xfId="0" applyFont="1"/>
    <xf numFmtId="0" fontId="22" fillId="0" borderId="0" xfId="0" applyFont="1" applyAlignment="1">
      <alignment horizontal="left"/>
    </xf>
    <xf numFmtId="0" fontId="1" fillId="0" borderId="0" xfId="0" applyFont="1"/>
    <xf numFmtId="0" fontId="0" fillId="0" borderId="0" xfId="0" applyAlignment="1">
      <alignment horizontal="left"/>
    </xf>
    <xf numFmtId="0" fontId="0" fillId="0" borderId="0" xfId="0" applyNumberFormat="1"/>
    <xf numFmtId="1" fontId="0" fillId="0" borderId="0" xfId="0" applyNumberFormat="1"/>
    <xf numFmtId="0" fontId="27" fillId="0" borderId="0" xfId="5" applyFont="1" applyBorder="1"/>
    <xf numFmtId="2" fontId="24" fillId="0" borderId="0" xfId="5" applyNumberFormat="1" applyBorder="1"/>
    <xf numFmtId="0" fontId="24" fillId="0" borderId="0" xfId="5" applyBorder="1"/>
    <xf numFmtId="0" fontId="24" fillId="0" borderId="0" xfId="5" applyAlignment="1">
      <alignment horizontal="center" vertical="top" wrapText="1"/>
    </xf>
    <xf numFmtId="0" fontId="0" fillId="0" borderId="2" xfId="0" applyBorder="1"/>
    <xf numFmtId="166" fontId="0" fillId="0" borderId="2" xfId="1" applyNumberFormat="1" applyFont="1" applyBorder="1"/>
    <xf numFmtId="0" fontId="28" fillId="0" borderId="16" xfId="0" applyFont="1" applyBorder="1"/>
    <xf numFmtId="0" fontId="10" fillId="0" borderId="21" xfId="0" applyFont="1" applyBorder="1"/>
    <xf numFmtId="0" fontId="10" fillId="0" borderId="19" xfId="0" applyFont="1" applyBorder="1"/>
    <xf numFmtId="0" fontId="10" fillId="0" borderId="19" xfId="0" applyFont="1" applyFill="1" applyBorder="1"/>
    <xf numFmtId="0" fontId="10" fillId="0" borderId="40" xfId="0" applyFont="1" applyBorder="1"/>
    <xf numFmtId="0" fontId="10" fillId="0" borderId="15" xfId="0" applyFont="1" applyBorder="1"/>
    <xf numFmtId="0" fontId="10" fillId="0" borderId="18" xfId="0" applyFont="1" applyBorder="1"/>
    <xf numFmtId="0" fontId="10" fillId="0" borderId="20" xfId="0" applyFont="1" applyBorder="1"/>
    <xf numFmtId="0" fontId="10" fillId="0" borderId="17" xfId="0" applyFont="1" applyBorder="1"/>
    <xf numFmtId="0" fontId="10" fillId="0" borderId="0" xfId="0" applyFont="1"/>
    <xf numFmtId="0" fontId="28" fillId="0" borderId="0" xfId="0" applyFont="1"/>
    <xf numFmtId="171" fontId="10" fillId="0" borderId="25" xfId="0" applyNumberFormat="1" applyFont="1" applyBorder="1"/>
    <xf numFmtId="0" fontId="28" fillId="0" borderId="15" xfId="0" applyFont="1" applyBorder="1"/>
    <xf numFmtId="0" fontId="10" fillId="0" borderId="23" xfId="0" applyFont="1" applyBorder="1"/>
    <xf numFmtId="0" fontId="10" fillId="0" borderId="0" xfId="0" applyFont="1" applyBorder="1"/>
    <xf numFmtId="0" fontId="10" fillId="0" borderId="24" xfId="0" applyFont="1" applyBorder="1"/>
    <xf numFmtId="0" fontId="28" fillId="0" borderId="16" xfId="0" applyFont="1" applyFill="1" applyBorder="1"/>
    <xf numFmtId="0" fontId="10" fillId="0" borderId="8" xfId="0" applyFont="1" applyBorder="1"/>
    <xf numFmtId="0" fontId="28" fillId="0" borderId="6" xfId="0" applyFont="1" applyFill="1" applyBorder="1"/>
    <xf numFmtId="0" fontId="28" fillId="0" borderId="0" xfId="0" applyFont="1" applyFill="1" applyBorder="1"/>
    <xf numFmtId="171" fontId="10" fillId="0" borderId="0" xfId="0" applyNumberFormat="1" applyFont="1" applyBorder="1"/>
    <xf numFmtId="0" fontId="10" fillId="0" borderId="6" xfId="0" applyFont="1" applyFill="1" applyBorder="1"/>
    <xf numFmtId="0" fontId="10" fillId="0" borderId="0" xfId="0" applyFont="1" applyFill="1" applyBorder="1"/>
    <xf numFmtId="0" fontId="28" fillId="0" borderId="21" xfId="0" applyFont="1" applyBorder="1"/>
    <xf numFmtId="0" fontId="10" fillId="0" borderId="22" xfId="0" applyFont="1" applyBorder="1"/>
    <xf numFmtId="0" fontId="28" fillId="0" borderId="0" xfId="0" applyFont="1" applyBorder="1"/>
    <xf numFmtId="0" fontId="10" fillId="0" borderId="0" xfId="0" applyFont="1" applyBorder="1" applyAlignment="1">
      <alignment horizontal="center"/>
    </xf>
    <xf numFmtId="173" fontId="10" fillId="0" borderId="0" xfId="0" applyNumberFormat="1" applyFont="1" applyBorder="1"/>
    <xf numFmtId="0" fontId="10" fillId="0" borderId="26" xfId="0" applyFont="1" applyBorder="1"/>
    <xf numFmtId="0" fontId="10" fillId="9" borderId="27" xfId="0" applyFont="1" applyFill="1" applyBorder="1" applyAlignment="1">
      <alignment horizontal="center"/>
    </xf>
    <xf numFmtId="171" fontId="10" fillId="9" borderId="25" xfId="0" applyNumberFormat="1" applyFont="1" applyFill="1" applyBorder="1"/>
    <xf numFmtId="171" fontId="10" fillId="9" borderId="39" xfId="0" applyNumberFormat="1" applyFont="1" applyFill="1" applyBorder="1"/>
    <xf numFmtId="171" fontId="10" fillId="9" borderId="45" xfId="0" applyNumberFormat="1" applyFont="1" applyFill="1" applyBorder="1"/>
    <xf numFmtId="171" fontId="10" fillId="9" borderId="34" xfId="0" applyNumberFormat="1" applyFont="1" applyFill="1" applyBorder="1"/>
    <xf numFmtId="171" fontId="10" fillId="9" borderId="35" xfId="0" applyNumberFormat="1" applyFont="1" applyFill="1" applyBorder="1"/>
    <xf numFmtId="171" fontId="10" fillId="9" borderId="19" xfId="0" applyNumberFormat="1" applyFont="1" applyFill="1" applyBorder="1"/>
    <xf numFmtId="171" fontId="10" fillId="9" borderId="22" xfId="0" applyNumberFormat="1" applyFont="1" applyFill="1" applyBorder="1"/>
    <xf numFmtId="171" fontId="10" fillId="9" borderId="40" xfId="0" applyNumberFormat="1" applyFont="1" applyFill="1" applyBorder="1"/>
    <xf numFmtId="171" fontId="10" fillId="9" borderId="15" xfId="0" applyNumberFormat="1" applyFont="1" applyFill="1" applyBorder="1"/>
    <xf numFmtId="173" fontId="10" fillId="9" borderId="2" xfId="0" applyNumberFormat="1" applyFont="1" applyFill="1" applyBorder="1"/>
    <xf numFmtId="9" fontId="30" fillId="0" borderId="0" xfId="4" applyNumberFormat="1" applyFont="1" applyFill="1" applyBorder="1"/>
    <xf numFmtId="171" fontId="10" fillId="10" borderId="45" xfId="0" applyNumberFormat="1" applyFont="1" applyFill="1" applyBorder="1"/>
    <xf numFmtId="171" fontId="10" fillId="10" borderId="2" xfId="0" applyNumberFormat="1" applyFont="1" applyFill="1" applyBorder="1"/>
    <xf numFmtId="171" fontId="10" fillId="10" borderId="12" xfId="0" applyNumberFormat="1" applyFont="1" applyFill="1" applyBorder="1"/>
    <xf numFmtId="171" fontId="10" fillId="10" borderId="22" xfId="0" applyNumberFormat="1" applyFont="1" applyFill="1" applyBorder="1"/>
    <xf numFmtId="0" fontId="10" fillId="0" borderId="1" xfId="0" applyFont="1" applyFill="1" applyBorder="1"/>
    <xf numFmtId="0" fontId="28" fillId="0" borderId="17" xfId="0" applyFont="1" applyFill="1" applyBorder="1"/>
    <xf numFmtId="0" fontId="28" fillId="0" borderId="3" xfId="0" applyFont="1" applyBorder="1"/>
    <xf numFmtId="171" fontId="10" fillId="11" borderId="25" xfId="0" applyNumberFormat="1" applyFont="1" applyFill="1" applyBorder="1"/>
    <xf numFmtId="171" fontId="10" fillId="11" borderId="2" xfId="0" applyNumberFormat="1" applyFont="1" applyFill="1" applyBorder="1"/>
    <xf numFmtId="171" fontId="10" fillId="11" borderId="12" xfId="0" applyNumberFormat="1" applyFont="1" applyFill="1" applyBorder="1"/>
    <xf numFmtId="173" fontId="10" fillId="11" borderId="15" xfId="0" applyNumberFormat="1" applyFont="1" applyFill="1" applyBorder="1"/>
    <xf numFmtId="171" fontId="10" fillId="11" borderId="46" xfId="0" applyNumberFormat="1" applyFont="1" applyFill="1" applyBorder="1"/>
    <xf numFmtId="0" fontId="0" fillId="0" borderId="0" xfId="0" applyFill="1"/>
    <xf numFmtId="0" fontId="15" fillId="0" borderId="0" xfId="0" applyFont="1" applyFill="1"/>
    <xf numFmtId="171" fontId="10" fillId="12" borderId="2" xfId="0" applyNumberFormat="1" applyFont="1" applyFill="1" applyBorder="1"/>
    <xf numFmtId="171" fontId="10" fillId="10" borderId="46" xfId="0" applyNumberFormat="1" applyFont="1" applyFill="1" applyBorder="1"/>
    <xf numFmtId="171" fontId="10" fillId="10" borderId="47" xfId="0" applyNumberFormat="1" applyFont="1" applyFill="1" applyBorder="1"/>
    <xf numFmtId="171" fontId="10" fillId="10" borderId="27" xfId="0" applyNumberFormat="1" applyFont="1" applyFill="1" applyBorder="1"/>
    <xf numFmtId="171" fontId="10" fillId="11" borderId="47" xfId="0" applyNumberFormat="1" applyFont="1" applyFill="1" applyBorder="1"/>
    <xf numFmtId="171" fontId="10" fillId="0" borderId="21" xfId="0" applyNumberFormat="1" applyFont="1" applyBorder="1"/>
    <xf numFmtId="171" fontId="10" fillId="11" borderId="16" xfId="0" applyNumberFormat="1" applyFont="1" applyFill="1" applyBorder="1"/>
    <xf numFmtId="0" fontId="10" fillId="0" borderId="45" xfId="0" applyFont="1" applyBorder="1"/>
    <xf numFmtId="171" fontId="10" fillId="11" borderId="34" xfId="0" applyNumberFormat="1" applyFont="1" applyFill="1" applyBorder="1"/>
    <xf numFmtId="171" fontId="10" fillId="11" borderId="49" xfId="0" applyNumberFormat="1" applyFont="1" applyFill="1" applyBorder="1"/>
    <xf numFmtId="171" fontId="10" fillId="10" borderId="17" xfId="0" applyNumberFormat="1" applyFont="1" applyFill="1" applyBorder="1"/>
    <xf numFmtId="171" fontId="10" fillId="9" borderId="50" xfId="0" applyNumberFormat="1" applyFont="1" applyFill="1" applyBorder="1"/>
    <xf numFmtId="171" fontId="10" fillId="10" borderId="19" xfId="0" applyNumberFormat="1" applyFont="1" applyFill="1" applyBorder="1"/>
    <xf numFmtId="171" fontId="10" fillId="10" borderId="40" xfId="0" applyNumberFormat="1" applyFont="1" applyFill="1" applyBorder="1"/>
    <xf numFmtId="171" fontId="10" fillId="10" borderId="15" xfId="0" applyNumberFormat="1" applyFont="1" applyFill="1" applyBorder="1"/>
    <xf numFmtId="171" fontId="10" fillId="12" borderId="12" xfId="0" applyNumberFormat="1" applyFont="1" applyFill="1" applyBorder="1"/>
    <xf numFmtId="171" fontId="10" fillId="12" borderId="46" xfId="0" applyNumberFormat="1" applyFont="1" applyFill="1" applyBorder="1"/>
    <xf numFmtId="171" fontId="10" fillId="12" borderId="47" xfId="0" applyNumberFormat="1" applyFont="1" applyFill="1" applyBorder="1"/>
    <xf numFmtId="171" fontId="10" fillId="12" borderId="16" xfId="0" applyNumberFormat="1" applyFont="1" applyFill="1" applyBorder="1"/>
    <xf numFmtId="0" fontId="10" fillId="12" borderId="27" xfId="0" applyFont="1" applyFill="1" applyBorder="1" applyAlignment="1">
      <alignment horizontal="center"/>
    </xf>
    <xf numFmtId="0" fontId="10" fillId="10" borderId="4" xfId="0" applyFont="1" applyFill="1" applyBorder="1" applyAlignment="1">
      <alignment horizontal="center"/>
    </xf>
    <xf numFmtId="171" fontId="10" fillId="10" borderId="51" xfId="0" applyNumberFormat="1" applyFont="1" applyFill="1" applyBorder="1"/>
    <xf numFmtId="171" fontId="10" fillId="10" borderId="28" xfId="0" applyNumberFormat="1" applyFont="1" applyFill="1" applyBorder="1"/>
    <xf numFmtId="173" fontId="10" fillId="12" borderId="14" xfId="0" applyNumberFormat="1" applyFont="1" applyFill="1" applyBorder="1"/>
    <xf numFmtId="173" fontId="10" fillId="12" borderId="21" xfId="0" applyNumberFormat="1" applyFont="1" applyFill="1" applyBorder="1"/>
    <xf numFmtId="173" fontId="10" fillId="12" borderId="22" xfId="0" applyNumberFormat="1" applyFont="1" applyFill="1" applyBorder="1"/>
    <xf numFmtId="173" fontId="10" fillId="12" borderId="17" xfId="0" applyNumberFormat="1" applyFont="1" applyFill="1" applyBorder="1"/>
    <xf numFmtId="171" fontId="10" fillId="12" borderId="34" xfId="0" applyNumberFormat="1" applyFont="1" applyFill="1" applyBorder="1"/>
    <xf numFmtId="171" fontId="10" fillId="12" borderId="49" xfId="0" applyNumberFormat="1" applyFont="1" applyFill="1" applyBorder="1"/>
    <xf numFmtId="173" fontId="10" fillId="12" borderId="15" xfId="0" applyNumberFormat="1" applyFont="1" applyFill="1" applyBorder="1"/>
    <xf numFmtId="173" fontId="10" fillId="9" borderId="46" xfId="0" applyNumberFormat="1" applyFont="1" applyFill="1" applyBorder="1"/>
    <xf numFmtId="173" fontId="10" fillId="9" borderId="21" xfId="0" applyNumberFormat="1" applyFont="1" applyFill="1" applyBorder="1"/>
    <xf numFmtId="173" fontId="10" fillId="11" borderId="19" xfId="0" applyNumberFormat="1" applyFont="1" applyFill="1" applyBorder="1"/>
    <xf numFmtId="171" fontId="10" fillId="9" borderId="52" xfId="0" applyNumberFormat="1" applyFont="1" applyFill="1" applyBorder="1"/>
    <xf numFmtId="173" fontId="10" fillId="10" borderId="14" xfId="0" applyNumberFormat="1" applyFont="1" applyFill="1" applyBorder="1"/>
    <xf numFmtId="173" fontId="10" fillId="10" borderId="53" xfId="0" applyNumberFormat="1" applyFont="1" applyFill="1" applyBorder="1"/>
    <xf numFmtId="173" fontId="10" fillId="10" borderId="22" xfId="0" applyNumberFormat="1" applyFont="1" applyFill="1" applyBorder="1"/>
    <xf numFmtId="171" fontId="10" fillId="9" borderId="51" xfId="0" applyNumberFormat="1" applyFont="1" applyFill="1" applyBorder="1"/>
    <xf numFmtId="171" fontId="10" fillId="9" borderId="49" xfId="0" applyNumberFormat="1" applyFont="1" applyFill="1" applyBorder="1"/>
    <xf numFmtId="173" fontId="10" fillId="11" borderId="14" xfId="0" applyNumberFormat="1" applyFont="1" applyFill="1" applyBorder="1"/>
    <xf numFmtId="173" fontId="10" fillId="11" borderId="53" xfId="0" applyNumberFormat="1" applyFont="1" applyFill="1" applyBorder="1"/>
    <xf numFmtId="173" fontId="10" fillId="11" borderId="22" xfId="0" applyNumberFormat="1" applyFont="1" applyFill="1" applyBorder="1"/>
    <xf numFmtId="171" fontId="10" fillId="10" borderId="34" xfId="0" applyNumberFormat="1" applyFont="1" applyFill="1" applyBorder="1"/>
    <xf numFmtId="171" fontId="10" fillId="10" borderId="49" xfId="0" applyNumberFormat="1" applyFont="1" applyFill="1" applyBorder="1"/>
    <xf numFmtId="173" fontId="10" fillId="11" borderId="40" xfId="0" applyNumberFormat="1" applyFont="1" applyFill="1" applyBorder="1"/>
    <xf numFmtId="173" fontId="10" fillId="12" borderId="53" xfId="0" applyNumberFormat="1" applyFont="1" applyFill="1" applyBorder="1"/>
    <xf numFmtId="171" fontId="10" fillId="11" borderId="45" xfId="0" applyNumberFormat="1" applyFont="1" applyFill="1" applyBorder="1"/>
    <xf numFmtId="173" fontId="10" fillId="13" borderId="14" xfId="0" applyNumberFormat="1" applyFont="1" applyFill="1" applyBorder="1"/>
    <xf numFmtId="171" fontId="10" fillId="13" borderId="2" xfId="0" applyNumberFormat="1" applyFont="1" applyFill="1" applyBorder="1"/>
    <xf numFmtId="171" fontId="10" fillId="13" borderId="12" xfId="0" applyNumberFormat="1" applyFont="1" applyFill="1" applyBorder="1"/>
    <xf numFmtId="171" fontId="10" fillId="13" borderId="46" xfId="0" applyNumberFormat="1" applyFont="1" applyFill="1" applyBorder="1"/>
    <xf numFmtId="171" fontId="10" fillId="13" borderId="47" xfId="0" applyNumberFormat="1" applyFont="1" applyFill="1" applyBorder="1"/>
    <xf numFmtId="171" fontId="10" fillId="13" borderId="16" xfId="0" applyNumberFormat="1" applyFont="1" applyFill="1" applyBorder="1"/>
    <xf numFmtId="0" fontId="10" fillId="11" borderId="34" xfId="0" applyFont="1" applyFill="1" applyBorder="1" applyAlignment="1">
      <alignment horizontal="center"/>
    </xf>
    <xf numFmtId="0" fontId="10" fillId="13" borderId="27" xfId="0" applyFont="1" applyFill="1" applyBorder="1" applyAlignment="1">
      <alignment horizontal="center"/>
    </xf>
    <xf numFmtId="171" fontId="10" fillId="13" borderId="34" xfId="0" applyNumberFormat="1" applyFont="1" applyFill="1" applyBorder="1"/>
    <xf numFmtId="171" fontId="10" fillId="13" borderId="49" xfId="0" applyNumberFormat="1" applyFont="1" applyFill="1" applyBorder="1"/>
    <xf numFmtId="0" fontId="28" fillId="0" borderId="22" xfId="0" applyFont="1" applyBorder="1"/>
    <xf numFmtId="173" fontId="10" fillId="13" borderId="53" xfId="0" applyNumberFormat="1" applyFont="1" applyFill="1" applyBorder="1"/>
    <xf numFmtId="173" fontId="10" fillId="13" borderId="21" xfId="0" applyNumberFormat="1" applyFont="1" applyFill="1" applyBorder="1"/>
    <xf numFmtId="0" fontId="10" fillId="0" borderId="37" xfId="0" applyFont="1" applyBorder="1"/>
    <xf numFmtId="0" fontId="10" fillId="0" borderId="38" xfId="0" applyFont="1" applyBorder="1"/>
    <xf numFmtId="0" fontId="10" fillId="0" borderId="38" xfId="0" applyFont="1" applyFill="1" applyBorder="1"/>
    <xf numFmtId="0" fontId="10" fillId="0" borderId="54" xfId="0" applyFont="1" applyBorder="1"/>
    <xf numFmtId="173" fontId="10" fillId="14" borderId="14" xfId="0" applyNumberFormat="1" applyFont="1" applyFill="1" applyBorder="1"/>
    <xf numFmtId="173" fontId="10" fillId="14" borderId="53" xfId="0" applyNumberFormat="1" applyFont="1" applyFill="1" applyBorder="1"/>
    <xf numFmtId="171" fontId="10" fillId="14" borderId="2" xfId="0" applyNumberFormat="1" applyFont="1" applyFill="1" applyBorder="1"/>
    <xf numFmtId="171" fontId="10" fillId="14" borderId="12" xfId="0" applyNumberFormat="1" applyFont="1" applyFill="1" applyBorder="1"/>
    <xf numFmtId="171" fontId="10" fillId="14" borderId="46" xfId="0" applyNumberFormat="1" applyFont="1" applyFill="1" applyBorder="1"/>
    <xf numFmtId="171" fontId="10" fillId="14" borderId="47" xfId="0" applyNumberFormat="1" applyFont="1" applyFill="1" applyBorder="1"/>
    <xf numFmtId="171" fontId="10" fillId="14" borderId="16" xfId="0" applyNumberFormat="1" applyFont="1" applyFill="1" applyBorder="1"/>
    <xf numFmtId="171" fontId="10" fillId="14" borderId="34" xfId="0" applyNumberFormat="1" applyFont="1" applyFill="1" applyBorder="1"/>
    <xf numFmtId="171" fontId="10" fillId="14" borderId="35" xfId="0" applyNumberFormat="1" applyFont="1" applyFill="1" applyBorder="1"/>
    <xf numFmtId="0" fontId="10" fillId="0" borderId="0" xfId="0" applyFont="1" applyFill="1" applyBorder="1" applyAlignment="1">
      <alignment horizontal="center"/>
    </xf>
    <xf numFmtId="171" fontId="10" fillId="0" borderId="0" xfId="0" applyNumberFormat="1" applyFont="1" applyFill="1" applyBorder="1"/>
    <xf numFmtId="173" fontId="10" fillId="13" borderId="16" xfId="0" applyNumberFormat="1" applyFont="1" applyFill="1" applyBorder="1"/>
    <xf numFmtId="173" fontId="10" fillId="14" borderId="21" xfId="0" applyNumberFormat="1" applyFont="1" applyFill="1" applyBorder="1"/>
    <xf numFmtId="173" fontId="10" fillId="14" borderId="22" xfId="0" applyNumberFormat="1" applyFont="1" applyFill="1" applyBorder="1"/>
    <xf numFmtId="173" fontId="10" fillId="14" borderId="17" xfId="0" applyNumberFormat="1" applyFont="1" applyFill="1" applyBorder="1"/>
    <xf numFmtId="173" fontId="10" fillId="14" borderId="15" xfId="0" applyNumberFormat="1" applyFont="1" applyFill="1" applyBorder="1"/>
    <xf numFmtId="173" fontId="10" fillId="0" borderId="0" xfId="0" applyNumberFormat="1" applyFont="1" applyFill="1" applyBorder="1"/>
    <xf numFmtId="0" fontId="10" fillId="0" borderId="2" xfId="0" applyNumberFormat="1" applyFont="1" applyBorder="1" applyAlignment="1">
      <alignment horizontal="center"/>
    </xf>
    <xf numFmtId="171" fontId="10" fillId="0" borderId="2" xfId="0" applyNumberFormat="1" applyFont="1" applyBorder="1" applyAlignment="1">
      <alignment horizontal="center"/>
    </xf>
    <xf numFmtId="173" fontId="10" fillId="0" borderId="2" xfId="0" applyNumberFormat="1" applyFont="1" applyBorder="1" applyAlignment="1">
      <alignment horizontal="center"/>
    </xf>
    <xf numFmtId="0" fontId="10" fillId="0" borderId="30" xfId="0" applyNumberFormat="1" applyFont="1" applyBorder="1" applyAlignment="1">
      <alignment horizontal="center"/>
    </xf>
    <xf numFmtId="173" fontId="10" fillId="0" borderId="30" xfId="0" applyNumberFormat="1" applyFont="1" applyBorder="1" applyAlignment="1">
      <alignment horizontal="center"/>
    </xf>
    <xf numFmtId="172" fontId="10" fillId="0" borderId="11" xfId="0" applyNumberFormat="1" applyFont="1" applyBorder="1" applyAlignment="1">
      <alignment horizontal="center"/>
    </xf>
    <xf numFmtId="172" fontId="10" fillId="0" borderId="31" xfId="0" applyNumberFormat="1" applyFont="1" applyBorder="1" applyAlignment="1">
      <alignment horizontal="center"/>
    </xf>
    <xf numFmtId="0" fontId="10" fillId="0" borderId="42" xfId="0" applyFont="1" applyBorder="1"/>
    <xf numFmtId="0" fontId="10" fillId="0" borderId="28" xfId="0" applyFont="1" applyBorder="1"/>
    <xf numFmtId="0" fontId="10" fillId="0" borderId="28" xfId="0" applyFont="1" applyFill="1" applyBorder="1"/>
    <xf numFmtId="0" fontId="10" fillId="0" borderId="29" xfId="0" applyFont="1" applyBorder="1"/>
    <xf numFmtId="0" fontId="10" fillId="0" borderId="44" xfId="0" applyFont="1" applyBorder="1"/>
    <xf numFmtId="171" fontId="10" fillId="0" borderId="11" xfId="0" applyNumberFormat="1" applyFont="1" applyBorder="1"/>
    <xf numFmtId="171" fontId="10" fillId="0" borderId="31" xfId="0" applyNumberFormat="1" applyFont="1" applyBorder="1"/>
    <xf numFmtId="0" fontId="10" fillId="0" borderId="43" xfId="0" applyFont="1" applyBorder="1"/>
    <xf numFmtId="171" fontId="10" fillId="11" borderId="15" xfId="0" applyNumberFormat="1" applyFont="1" applyFill="1" applyBorder="1"/>
    <xf numFmtId="171" fontId="10" fillId="12" borderId="15" xfId="0" applyNumberFormat="1" applyFont="1" applyFill="1" applyBorder="1"/>
    <xf numFmtId="171" fontId="10" fillId="13" borderId="15" xfId="0" applyNumberFormat="1" applyFont="1" applyFill="1" applyBorder="1"/>
    <xf numFmtId="171" fontId="10" fillId="0" borderId="0" xfId="0" applyNumberFormat="1" applyFont="1"/>
    <xf numFmtId="173" fontId="10" fillId="0" borderId="0" xfId="0" applyNumberFormat="1" applyFont="1"/>
    <xf numFmtId="175" fontId="10" fillId="0" borderId="0" xfId="0" applyNumberFormat="1" applyFont="1"/>
    <xf numFmtId="0" fontId="10" fillId="0" borderId="28" xfId="0" applyNumberFormat="1" applyFont="1" applyBorder="1" applyAlignment="1">
      <alignment horizontal="center"/>
    </xf>
    <xf numFmtId="0" fontId="10" fillId="0" borderId="29" xfId="0" applyNumberFormat="1" applyFont="1" applyBorder="1" applyAlignment="1">
      <alignment horizontal="center"/>
    </xf>
    <xf numFmtId="0" fontId="28" fillId="0" borderId="44" xfId="0" applyFont="1" applyFill="1" applyBorder="1"/>
    <xf numFmtId="166" fontId="0" fillId="0" borderId="14" xfId="1" applyNumberFormat="1" applyFont="1" applyBorder="1"/>
    <xf numFmtId="0" fontId="0" fillId="0" borderId="34" xfId="0" applyBorder="1" applyAlignment="1">
      <alignment horizontal="right" indent="1"/>
    </xf>
    <xf numFmtId="0" fontId="0" fillId="0" borderId="51" xfId="0" applyBorder="1" applyAlignment="1">
      <alignment horizontal="right" indent="1"/>
    </xf>
    <xf numFmtId="166" fontId="0" fillId="0" borderId="36" xfId="1" applyNumberFormat="1" applyFont="1" applyBorder="1"/>
    <xf numFmtId="166" fontId="0" fillId="0" borderId="25" xfId="1" applyNumberFormat="1" applyFont="1" applyBorder="1"/>
    <xf numFmtId="0" fontId="29" fillId="0" borderId="33" xfId="0" applyFont="1" applyBorder="1" applyAlignment="1">
      <alignment horizontal="center" vertical="center"/>
    </xf>
    <xf numFmtId="0" fontId="29" fillId="0" borderId="11" xfId="0" applyFont="1" applyBorder="1" applyAlignment="1">
      <alignment horizontal="center" vertical="center"/>
    </xf>
    <xf numFmtId="0" fontId="1" fillId="0" borderId="34" xfId="0" applyFont="1" applyBorder="1" applyAlignment="1">
      <alignment horizontal="right" indent="1"/>
    </xf>
    <xf numFmtId="0" fontId="29" fillId="0" borderId="58" xfId="0" applyFont="1" applyBorder="1" applyAlignment="1">
      <alignment horizontal="center" vertical="center"/>
    </xf>
    <xf numFmtId="166" fontId="0" fillId="0" borderId="39" xfId="1" applyNumberFormat="1" applyFont="1" applyBorder="1"/>
    <xf numFmtId="166" fontId="0" fillId="0" borderId="12" xfId="1" applyNumberFormat="1" applyFont="1" applyBorder="1"/>
    <xf numFmtId="166" fontId="29" fillId="0" borderId="51" xfId="1" applyNumberFormat="1" applyFont="1" applyBorder="1"/>
    <xf numFmtId="166" fontId="29" fillId="0" borderId="34" xfId="1" applyNumberFormat="1" applyFont="1" applyBorder="1"/>
    <xf numFmtId="0" fontId="0" fillId="0" borderId="49" xfId="0" applyBorder="1" applyAlignment="1">
      <alignment horizontal="right" indent="1"/>
    </xf>
    <xf numFmtId="166" fontId="0" fillId="0" borderId="53" xfId="1" applyNumberFormat="1" applyFont="1" applyBorder="1"/>
    <xf numFmtId="166" fontId="0" fillId="0" borderId="46" xfId="1" applyNumberFormat="1" applyFont="1" applyBorder="1"/>
    <xf numFmtId="166" fontId="0" fillId="0" borderId="47" xfId="1" applyNumberFormat="1" applyFont="1" applyBorder="1"/>
    <xf numFmtId="166" fontId="29" fillId="0" borderId="49" xfId="1" applyNumberFormat="1" applyFont="1" applyBorder="1"/>
    <xf numFmtId="0" fontId="29" fillId="0" borderId="15" xfId="0" applyFont="1" applyBorder="1" applyAlignment="1">
      <alignment horizontal="right" indent="1"/>
    </xf>
    <xf numFmtId="166" fontId="29" fillId="0" borderId="22" xfId="1" applyNumberFormat="1" applyFont="1" applyBorder="1"/>
    <xf numFmtId="166" fontId="29" fillId="0" borderId="19" xfId="1" applyNumberFormat="1" applyFont="1" applyBorder="1"/>
    <xf numFmtId="166" fontId="29" fillId="0" borderId="40" xfId="1" applyNumberFormat="1" applyFont="1" applyBorder="1"/>
    <xf numFmtId="166" fontId="29" fillId="0" borderId="15" xfId="1" applyNumberFormat="1" applyFont="1" applyBorder="1"/>
    <xf numFmtId="0" fontId="22" fillId="0" borderId="0" xfId="5" applyFont="1"/>
    <xf numFmtId="0" fontId="31" fillId="0" borderId="0" xfId="5" applyFont="1"/>
    <xf numFmtId="2" fontId="31" fillId="0" borderId="2" xfId="5" applyNumberFormat="1" applyFont="1" applyBorder="1"/>
    <xf numFmtId="0" fontId="29" fillId="0" borderId="41" xfId="0" applyFont="1" applyBorder="1" applyAlignment="1">
      <alignment vertical="center"/>
    </xf>
    <xf numFmtId="0" fontId="32" fillId="0" borderId="13" xfId="5" applyFont="1" applyBorder="1" applyAlignment="1">
      <alignment horizontal="center" vertical="center"/>
    </xf>
    <xf numFmtId="0" fontId="32" fillId="0" borderId="41" xfId="5" applyFont="1" applyBorder="1" applyAlignment="1">
      <alignment vertical="center"/>
    </xf>
    <xf numFmtId="2" fontId="31" fillId="0" borderId="14" xfId="5" applyNumberFormat="1" applyFont="1" applyBorder="1"/>
    <xf numFmtId="0" fontId="31" fillId="0" borderId="34" xfId="5" applyFont="1" applyBorder="1" applyAlignment="1">
      <alignment horizontal="right" indent="1"/>
    </xf>
    <xf numFmtId="2" fontId="31" fillId="0" borderId="12" xfId="5" applyNumberFormat="1" applyFont="1" applyBorder="1"/>
    <xf numFmtId="0" fontId="31" fillId="0" borderId="49" xfId="5" applyFont="1" applyBorder="1" applyAlignment="1">
      <alignment horizontal="right" indent="1"/>
    </xf>
    <xf numFmtId="2" fontId="31" fillId="0" borderId="53" xfId="5" applyNumberFormat="1" applyFont="1" applyBorder="1"/>
    <xf numFmtId="2" fontId="31" fillId="0" borderId="46" xfId="5" applyNumberFormat="1" applyFont="1" applyBorder="1"/>
    <xf numFmtId="2" fontId="31" fillId="0" borderId="47" xfId="5" applyNumberFormat="1" applyFont="1" applyBorder="1"/>
    <xf numFmtId="0" fontId="32" fillId="0" borderId="15" xfId="5" applyFont="1" applyBorder="1" applyAlignment="1">
      <alignment horizontal="right" indent="1"/>
    </xf>
    <xf numFmtId="2" fontId="32" fillId="0" borderId="34" xfId="5" applyNumberFormat="1" applyFont="1" applyBorder="1"/>
    <xf numFmtId="2" fontId="32" fillId="0" borderId="49" xfId="5" applyNumberFormat="1" applyFont="1" applyBorder="1"/>
    <xf numFmtId="2" fontId="32" fillId="0" borderId="15" xfId="5" applyNumberFormat="1" applyFont="1" applyBorder="1"/>
    <xf numFmtId="2" fontId="32" fillId="0" borderId="22" xfId="5" applyNumberFormat="1" applyFont="1" applyBorder="1"/>
    <xf numFmtId="2" fontId="32" fillId="0" borderId="19" xfId="5" applyNumberFormat="1" applyFont="1" applyBorder="1"/>
    <xf numFmtId="2" fontId="32" fillId="0" borderId="40" xfId="5" applyNumberFormat="1" applyFont="1" applyBorder="1"/>
    <xf numFmtId="2" fontId="31" fillId="0" borderId="25" xfId="5" applyNumberFormat="1" applyFont="1" applyBorder="1"/>
    <xf numFmtId="2" fontId="31" fillId="0" borderId="36" xfId="5" applyNumberFormat="1" applyFont="1" applyBorder="1"/>
    <xf numFmtId="0" fontId="31" fillId="0" borderId="51" xfId="5" applyFont="1" applyBorder="1" applyAlignment="1">
      <alignment horizontal="right" indent="1"/>
    </xf>
    <xf numFmtId="0" fontId="32" fillId="0" borderId="59" xfId="5" applyFont="1" applyBorder="1"/>
    <xf numFmtId="2" fontId="31" fillId="0" borderId="39" xfId="5" applyNumberFormat="1" applyFont="1" applyBorder="1"/>
    <xf numFmtId="2" fontId="32" fillId="0" borderId="51" xfId="5" applyNumberFormat="1" applyFont="1" applyBorder="1"/>
    <xf numFmtId="0" fontId="32" fillId="0" borderId="44" xfId="5" applyFont="1" applyBorder="1" applyAlignment="1">
      <alignment horizontal="center" vertical="center"/>
    </xf>
    <xf numFmtId="0" fontId="32" fillId="0" borderId="11" xfId="5" applyFont="1" applyBorder="1" applyAlignment="1">
      <alignment horizontal="center" vertical="center"/>
    </xf>
    <xf numFmtId="0" fontId="32" fillId="0" borderId="58" xfId="5" applyFont="1" applyBorder="1" applyAlignment="1">
      <alignment horizontal="center" vertical="center"/>
    </xf>
    <xf numFmtId="0" fontId="32" fillId="0" borderId="31" xfId="5" applyFont="1" applyBorder="1" applyAlignment="1">
      <alignment horizontal="center" vertical="center"/>
    </xf>
    <xf numFmtId="0" fontId="0" fillId="0" borderId="0" xfId="0" applyAlignment="1">
      <alignment horizontal="center" vertical="center"/>
    </xf>
    <xf numFmtId="0" fontId="0" fillId="0" borderId="51" xfId="0" applyBorder="1" applyAlignment="1">
      <alignment horizontal="center" vertical="center"/>
    </xf>
    <xf numFmtId="0" fontId="0" fillId="0" borderId="34" xfId="0" applyBorder="1" applyAlignment="1">
      <alignment horizontal="center" vertical="center"/>
    </xf>
    <xf numFmtId="0" fontId="1" fillId="0" borderId="35" xfId="0" applyFont="1" applyBorder="1" applyAlignment="1">
      <alignment horizontal="center" vertical="center"/>
    </xf>
    <xf numFmtId="0" fontId="0" fillId="0" borderId="57" xfId="0"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0" fontId="29" fillId="0" borderId="29" xfId="0" applyFont="1" applyBorder="1" applyAlignment="1">
      <alignment horizontal="center"/>
    </xf>
    <xf numFmtId="0" fontId="29" fillId="0" borderId="31" xfId="0" applyFont="1" applyBorder="1" applyAlignment="1">
      <alignment horizontal="center"/>
    </xf>
    <xf numFmtId="0" fontId="1" fillId="0" borderId="7" xfId="0" applyFont="1" applyBorder="1" applyAlignment="1">
      <alignment horizontal="center" wrapText="1"/>
    </xf>
    <xf numFmtId="0" fontId="1" fillId="0" borderId="44" xfId="0" applyFont="1" applyBorder="1" applyAlignment="1">
      <alignment horizontal="center" wrapText="1"/>
    </xf>
    <xf numFmtId="0" fontId="34" fillId="0" borderId="34" xfId="5" applyFont="1" applyBorder="1" applyAlignment="1">
      <alignment horizontal="right" indent="1"/>
    </xf>
    <xf numFmtId="0" fontId="34" fillId="0" borderId="35" xfId="5" applyFont="1" applyBorder="1" applyAlignment="1">
      <alignment horizontal="right" indent="1"/>
    </xf>
    <xf numFmtId="9" fontId="33" fillId="0" borderId="42" xfId="0" applyNumberFormat="1" applyFont="1" applyBorder="1" applyAlignment="1">
      <alignment horizontal="center"/>
    </xf>
    <xf numFmtId="9" fontId="33" fillId="0" borderId="29" xfId="0" applyNumberFormat="1" applyFont="1" applyBorder="1" applyAlignment="1">
      <alignment horizontal="center"/>
    </xf>
    <xf numFmtId="9" fontId="33" fillId="0" borderId="42" xfId="0" applyNumberFormat="1" applyFont="1" applyFill="1" applyBorder="1" applyAlignment="1">
      <alignment horizontal="center"/>
    </xf>
    <xf numFmtId="9" fontId="33" fillId="0" borderId="29" xfId="0" applyNumberFormat="1" applyFont="1" applyFill="1" applyBorder="1" applyAlignment="1">
      <alignment horizontal="center"/>
    </xf>
    <xf numFmtId="9" fontId="33" fillId="0" borderId="43" xfId="0" applyNumberFormat="1" applyFont="1" applyBorder="1" applyAlignment="1">
      <alignment horizontal="center"/>
    </xf>
    <xf numFmtId="9" fontId="33" fillId="0" borderId="30" xfId="0" applyNumberFormat="1" applyFont="1" applyBorder="1" applyAlignment="1">
      <alignment horizontal="center"/>
    </xf>
    <xf numFmtId="9" fontId="33" fillId="0" borderId="43" xfId="0" applyNumberFormat="1" applyFont="1" applyFill="1" applyBorder="1" applyAlignment="1">
      <alignment horizontal="center"/>
    </xf>
    <xf numFmtId="9" fontId="33" fillId="0" borderId="30" xfId="0" applyNumberFormat="1" applyFont="1" applyFill="1" applyBorder="1" applyAlignment="1">
      <alignment horizontal="center"/>
    </xf>
    <xf numFmtId="9" fontId="33" fillId="0" borderId="44" xfId="0" applyNumberFormat="1" applyFont="1" applyBorder="1" applyAlignment="1">
      <alignment horizontal="center"/>
    </xf>
    <xf numFmtId="9" fontId="33" fillId="0" borderId="31" xfId="0" applyNumberFormat="1" applyFont="1" applyBorder="1" applyAlignment="1">
      <alignment horizontal="center"/>
    </xf>
    <xf numFmtId="9" fontId="33" fillId="0" borderId="44" xfId="0" applyNumberFormat="1" applyFont="1" applyFill="1" applyBorder="1" applyAlignment="1">
      <alignment horizontal="center"/>
    </xf>
    <xf numFmtId="9" fontId="33" fillId="0" borderId="31" xfId="0" applyNumberFormat="1" applyFont="1" applyFill="1" applyBorder="1" applyAlignment="1">
      <alignment horizontal="center"/>
    </xf>
    <xf numFmtId="0" fontId="8" fillId="3" borderId="0" xfId="0" applyFont="1" applyFill="1" applyAlignment="1">
      <alignment horizontal="left"/>
    </xf>
    <xf numFmtId="0" fontId="28" fillId="0" borderId="11" xfId="0" applyFont="1" applyBorder="1" applyAlignment="1">
      <alignment horizontal="center" vertical="center"/>
    </xf>
    <xf numFmtId="0" fontId="1" fillId="15" borderId="67" xfId="0" applyFont="1" applyFill="1" applyBorder="1" applyAlignment="1">
      <alignment horizontal="center" vertical="center"/>
    </xf>
    <xf numFmtId="0" fontId="1" fillId="16" borderId="67" xfId="0" applyFont="1" applyFill="1" applyBorder="1" applyAlignment="1">
      <alignment horizontal="center" vertical="center"/>
    </xf>
    <xf numFmtId="0" fontId="1" fillId="15" borderId="68" xfId="0" applyFont="1" applyFill="1" applyBorder="1" applyAlignment="1">
      <alignment horizontal="center" vertical="center"/>
    </xf>
    <xf numFmtId="165" fontId="1" fillId="16" borderId="36" xfId="2" applyNumberFormat="1" applyFont="1" applyFill="1" applyBorder="1" applyAlignment="1">
      <alignment horizontal="center" vertical="center"/>
    </xf>
    <xf numFmtId="7" fontId="30" fillId="16" borderId="25" xfId="2" applyNumberFormat="1" applyFont="1" applyFill="1" applyBorder="1" applyAlignment="1">
      <alignment horizontal="center" vertical="center"/>
    </xf>
    <xf numFmtId="164" fontId="30" fillId="16" borderId="25" xfId="2" applyNumberFormat="1" applyFont="1" applyFill="1" applyBorder="1" applyAlignment="1">
      <alignment horizontal="center" vertical="center"/>
    </xf>
    <xf numFmtId="9" fontId="30" fillId="16" borderId="2" xfId="4" applyFont="1" applyFill="1" applyBorder="1" applyAlignment="1">
      <alignment horizontal="center" vertical="center"/>
    </xf>
    <xf numFmtId="176" fontId="1" fillId="16" borderId="2" xfId="2" applyNumberFormat="1" applyFont="1" applyFill="1" applyBorder="1" applyAlignment="1">
      <alignment horizontal="center" vertical="center"/>
    </xf>
    <xf numFmtId="7" fontId="30" fillId="15" borderId="2" xfId="2" applyNumberFormat="1" applyFont="1" applyFill="1" applyBorder="1" applyAlignment="1">
      <alignment horizontal="center" vertical="center"/>
    </xf>
    <xf numFmtId="9" fontId="30" fillId="15" borderId="2" xfId="4" applyNumberFormat="1" applyFont="1" applyFill="1" applyBorder="1" applyAlignment="1">
      <alignment horizontal="center" vertical="center"/>
    </xf>
    <xf numFmtId="176" fontId="1" fillId="15" borderId="2" xfId="2" applyNumberFormat="1" applyFont="1" applyFill="1" applyBorder="1" applyAlignment="1">
      <alignment horizontal="center" vertical="center"/>
    </xf>
    <xf numFmtId="9" fontId="30" fillId="15" borderId="2" xfId="4" applyFont="1" applyFill="1" applyBorder="1" applyAlignment="1">
      <alignment horizontal="center" vertical="center"/>
    </xf>
    <xf numFmtId="9" fontId="30" fillId="16" borderId="2" xfId="4" applyNumberFormat="1" applyFont="1" applyFill="1" applyBorder="1" applyAlignment="1">
      <alignment horizontal="center" vertical="center"/>
    </xf>
    <xf numFmtId="9" fontId="30" fillId="15" borderId="11" xfId="4" applyFont="1" applyFill="1" applyBorder="1" applyAlignment="1">
      <alignment horizontal="center" vertical="center"/>
    </xf>
    <xf numFmtId="176" fontId="1" fillId="15" borderId="11" xfId="2" applyNumberFormat="1" applyFont="1" applyFill="1" applyBorder="1" applyAlignment="1">
      <alignment horizontal="center" vertical="center"/>
    </xf>
    <xf numFmtId="165" fontId="1" fillId="15" borderId="36" xfId="2" applyNumberFormat="1" applyFont="1" applyFill="1" applyBorder="1" applyAlignment="1">
      <alignment horizontal="center" vertical="center"/>
    </xf>
    <xf numFmtId="9" fontId="1" fillId="0" borderId="57" xfId="4" applyFont="1" applyBorder="1" applyAlignment="1">
      <alignment horizontal="center"/>
    </xf>
    <xf numFmtId="0" fontId="1" fillId="0" borderId="61" xfId="0" applyFont="1" applyFill="1" applyBorder="1" applyAlignment="1">
      <alignment horizontal="center" vertical="center"/>
    </xf>
    <xf numFmtId="0" fontId="1" fillId="0" borderId="43" xfId="0" applyFont="1" applyFill="1" applyBorder="1" applyAlignment="1">
      <alignment horizontal="center" vertical="center"/>
    </xf>
    <xf numFmtId="0" fontId="1" fillId="0" borderId="44" xfId="0" applyFont="1" applyFill="1" applyBorder="1" applyAlignment="1">
      <alignment horizontal="center" vertical="center"/>
    </xf>
    <xf numFmtId="0" fontId="29" fillId="0" borderId="21" xfId="0" applyFont="1" applyBorder="1" applyAlignment="1">
      <alignment horizontal="center" vertical="center" wrapText="1"/>
    </xf>
    <xf numFmtId="165" fontId="29" fillId="0" borderId="18" xfId="2" applyNumberFormat="1" applyFont="1" applyFill="1" applyBorder="1" applyAlignment="1">
      <alignment horizontal="center" vertical="center" wrapText="1"/>
    </xf>
    <xf numFmtId="0" fontId="8" fillId="3" borderId="0" xfId="0" applyFont="1" applyFill="1" applyAlignment="1"/>
    <xf numFmtId="0" fontId="30" fillId="8" borderId="2" xfId="2" applyNumberFormat="1" applyFont="1" applyFill="1" applyBorder="1"/>
    <xf numFmtId="44" fontId="4" fillId="8" borderId="2" xfId="2" applyNumberFormat="1" applyFont="1" applyFill="1" applyBorder="1"/>
    <xf numFmtId="0" fontId="4" fillId="8" borderId="2" xfId="2" applyNumberFormat="1" applyFont="1" applyFill="1" applyBorder="1" applyAlignment="1">
      <alignment horizontal="right"/>
    </xf>
    <xf numFmtId="0" fontId="4" fillId="8" borderId="2" xfId="2" applyNumberFormat="1" applyFont="1" applyFill="1" applyBorder="1"/>
    <xf numFmtId="2" fontId="4" fillId="8" borderId="2" xfId="2" applyNumberFormat="1" applyFont="1" applyFill="1" applyBorder="1"/>
    <xf numFmtId="165" fontId="1" fillId="15" borderId="66" xfId="2" applyNumberFormat="1" applyFont="1" applyFill="1" applyBorder="1" applyAlignment="1">
      <alignment horizontal="center" vertical="center"/>
    </xf>
    <xf numFmtId="0" fontId="3" fillId="8" borderId="2" xfId="0" applyFont="1" applyFill="1" applyBorder="1" applyAlignment="1">
      <alignment horizontal="center"/>
    </xf>
    <xf numFmtId="0" fontId="3" fillId="8" borderId="2" xfId="0" applyFont="1" applyFill="1" applyBorder="1" applyAlignment="1">
      <alignment horizontal="left"/>
    </xf>
    <xf numFmtId="0" fontId="2" fillId="18" borderId="0" xfId="0" applyFont="1" applyFill="1" applyBorder="1"/>
    <xf numFmtId="165" fontId="4" fillId="18" borderId="0" xfId="2" applyNumberFormat="1" applyFont="1" applyFill="1" applyBorder="1"/>
    <xf numFmtId="0" fontId="4" fillId="18" borderId="0" xfId="0" applyFont="1" applyFill="1" applyBorder="1"/>
    <xf numFmtId="0" fontId="3" fillId="18" borderId="0" xfId="0" applyFont="1" applyFill="1" applyBorder="1" applyAlignment="1">
      <alignment horizontal="left" indent="1"/>
    </xf>
    <xf numFmtId="167" fontId="4" fillId="19" borderId="2" xfId="2" applyNumberFormat="1" applyFont="1" applyFill="1" applyBorder="1"/>
    <xf numFmtId="44" fontId="4" fillId="20" borderId="2" xfId="2" applyNumberFormat="1" applyFont="1" applyFill="1" applyBorder="1"/>
    <xf numFmtId="0" fontId="4" fillId="18" borderId="2" xfId="0" applyFont="1" applyFill="1" applyBorder="1"/>
    <xf numFmtId="164" fontId="4" fillId="8" borderId="2" xfId="2" applyNumberFormat="1" applyFont="1" applyFill="1" applyBorder="1"/>
    <xf numFmtId="170" fontId="4" fillId="20" borderId="2" xfId="2" applyNumberFormat="1" applyFont="1" applyFill="1" applyBorder="1"/>
    <xf numFmtId="164" fontId="4" fillId="20" borderId="2" xfId="2" applyNumberFormat="1" applyFont="1" applyFill="1" applyBorder="1"/>
    <xf numFmtId="0" fontId="4" fillId="20" borderId="2" xfId="2" applyNumberFormat="1" applyFont="1" applyFill="1" applyBorder="1"/>
    <xf numFmtId="165" fontId="4" fillId="4" borderId="2" xfId="2" applyNumberFormat="1" applyFont="1" applyFill="1" applyBorder="1"/>
    <xf numFmtId="0" fontId="29" fillId="0" borderId="0" xfId="0" applyFont="1"/>
    <xf numFmtId="165" fontId="4" fillId="8" borderId="2" xfId="0" applyNumberFormat="1" applyFont="1" applyFill="1" applyBorder="1"/>
    <xf numFmtId="9" fontId="4" fillId="8" borderId="2" xfId="4" applyFont="1" applyFill="1" applyBorder="1"/>
    <xf numFmtId="0" fontId="4" fillId="8" borderId="2" xfId="4" applyNumberFormat="1" applyFont="1" applyFill="1" applyBorder="1"/>
    <xf numFmtId="0" fontId="2" fillId="21" borderId="3" xfId="0" applyFont="1" applyFill="1" applyBorder="1"/>
    <xf numFmtId="0" fontId="3" fillId="21" borderId="4" xfId="0" applyFont="1" applyFill="1" applyBorder="1"/>
    <xf numFmtId="0" fontId="3" fillId="21" borderId="5" xfId="0" applyFont="1" applyFill="1" applyBorder="1"/>
    <xf numFmtId="0" fontId="3" fillId="21" borderId="6" xfId="0" applyFont="1" applyFill="1" applyBorder="1" applyAlignment="1">
      <alignment horizontal="left" indent="1"/>
    </xf>
    <xf numFmtId="0" fontId="3" fillId="21" borderId="0" xfId="0" applyFont="1" applyFill="1" applyBorder="1" applyAlignment="1">
      <alignment horizontal="right"/>
    </xf>
    <xf numFmtId="0" fontId="3" fillId="21" borderId="0" xfId="0" applyFont="1" applyFill="1" applyBorder="1"/>
    <xf numFmtId="165" fontId="2" fillId="21" borderId="2" xfId="2" applyNumberFormat="1" applyFont="1" applyFill="1" applyBorder="1" applyAlignment="1">
      <alignment horizontal="left"/>
    </xf>
    <xf numFmtId="0" fontId="3" fillId="21" borderId="7" xfId="0" applyFont="1" applyFill="1" applyBorder="1"/>
    <xf numFmtId="169" fontId="2" fillId="21" borderId="2" xfId="0" applyNumberFormat="1" applyFont="1" applyFill="1" applyBorder="1" applyAlignment="1">
      <alignment horizontal="right"/>
    </xf>
    <xf numFmtId="0" fontId="3" fillId="21" borderId="10" xfId="0" applyFont="1" applyFill="1" applyBorder="1" applyAlignment="1">
      <alignment horizontal="left" indent="1"/>
    </xf>
    <xf numFmtId="0" fontId="3" fillId="21" borderId="8" xfId="0" applyFont="1" applyFill="1" applyBorder="1"/>
    <xf numFmtId="164" fontId="2" fillId="21" borderId="11" xfId="4" applyNumberFormat="1" applyFont="1" applyFill="1" applyBorder="1"/>
    <xf numFmtId="0" fontId="3" fillId="21" borderId="9" xfId="0" applyFont="1" applyFill="1" applyBorder="1"/>
    <xf numFmtId="9" fontId="30" fillId="16" borderId="2" xfId="2" applyNumberFormat="1" applyFont="1" applyFill="1" applyBorder="1" applyAlignment="1">
      <alignment horizontal="center" vertical="center"/>
    </xf>
    <xf numFmtId="9" fontId="30" fillId="15" borderId="2" xfId="2" applyNumberFormat="1" applyFont="1" applyFill="1" applyBorder="1" applyAlignment="1">
      <alignment horizontal="center" vertical="center"/>
    </xf>
    <xf numFmtId="9" fontId="30" fillId="15" borderId="11" xfId="2" applyNumberFormat="1" applyFont="1" applyFill="1" applyBorder="1" applyAlignment="1">
      <alignment horizontal="center" vertical="center"/>
    </xf>
    <xf numFmtId="0" fontId="3" fillId="0" borderId="0" xfId="0" applyFont="1" applyFill="1" applyBorder="1" applyAlignment="1">
      <alignment horizontal="right"/>
    </xf>
    <xf numFmtId="0" fontId="3" fillId="18" borderId="0" xfId="0" applyFont="1" applyFill="1"/>
    <xf numFmtId="9" fontId="4" fillId="20" borderId="2" xfId="4" applyNumberFormat="1" applyFont="1" applyFill="1" applyBorder="1"/>
    <xf numFmtId="0" fontId="3" fillId="0" borderId="0" xfId="0" applyFont="1" applyBorder="1" applyAlignment="1">
      <alignment horizontal="right"/>
    </xf>
    <xf numFmtId="0" fontId="2" fillId="0" borderId="12" xfId="0" applyFont="1" applyFill="1" applyBorder="1" applyAlignment="1">
      <alignment horizontal="right"/>
    </xf>
    <xf numFmtId="0" fontId="2" fillId="0" borderId="13" xfId="0" applyFont="1" applyFill="1" applyBorder="1" applyAlignment="1">
      <alignment horizontal="right"/>
    </xf>
    <xf numFmtId="165" fontId="2" fillId="0" borderId="13" xfId="2" applyNumberFormat="1" applyFont="1" applyFill="1" applyBorder="1"/>
    <xf numFmtId="165" fontId="2" fillId="0" borderId="14" xfId="2" applyNumberFormat="1" applyFont="1" applyFill="1" applyBorder="1"/>
    <xf numFmtId="0" fontId="3" fillId="0" borderId="12" xfId="0" applyFont="1" applyBorder="1" applyAlignment="1">
      <alignment horizontal="left" indent="1"/>
    </xf>
    <xf numFmtId="0" fontId="13" fillId="0" borderId="13" xfId="3" applyFont="1" applyBorder="1" applyAlignment="1" applyProtection="1"/>
    <xf numFmtId="165" fontId="3" fillId="0" borderId="13" xfId="2" applyNumberFormat="1" applyFont="1" applyBorder="1"/>
    <xf numFmtId="166" fontId="3" fillId="0" borderId="13" xfId="1" applyNumberFormat="1" applyFont="1" applyBorder="1"/>
    <xf numFmtId="166" fontId="3" fillId="0" borderId="14" xfId="1" applyNumberFormat="1" applyFont="1" applyBorder="1"/>
    <xf numFmtId="0" fontId="3" fillId="0" borderId="0" xfId="0" applyFont="1" applyBorder="1" applyAlignment="1">
      <alignment horizontal="left" indent="2"/>
    </xf>
    <xf numFmtId="0" fontId="2" fillId="7" borderId="12" xfId="0" applyFont="1" applyFill="1" applyBorder="1" applyAlignment="1">
      <alignment horizontal="left" indent="1"/>
    </xf>
    <xf numFmtId="0" fontId="2" fillId="7" borderId="13" xfId="0" applyFont="1" applyFill="1" applyBorder="1" applyAlignment="1">
      <alignment horizontal="left" indent="1"/>
    </xf>
    <xf numFmtId="165" fontId="2" fillId="7" borderId="13" xfId="2" applyNumberFormat="1" applyFont="1" applyFill="1" applyBorder="1"/>
    <xf numFmtId="165" fontId="2" fillId="7" borderId="14" xfId="2" applyNumberFormat="1" applyFont="1" applyFill="1" applyBorder="1"/>
    <xf numFmtId="0" fontId="8" fillId="17" borderId="0" xfId="0" applyFont="1" applyFill="1" applyAlignment="1"/>
    <xf numFmtId="0" fontId="9" fillId="17" borderId="0" xfId="0" applyFont="1" applyFill="1" applyAlignment="1"/>
    <xf numFmtId="0" fontId="3" fillId="17" borderId="0" xfId="0" applyFont="1" applyFill="1"/>
    <xf numFmtId="0" fontId="3" fillId="0" borderId="0" xfId="0" applyNumberFormat="1" applyFont="1" applyFill="1"/>
    <xf numFmtId="0" fontId="3" fillId="0" borderId="0" xfId="0" applyNumberFormat="1" applyFont="1"/>
    <xf numFmtId="0" fontId="3" fillId="0" borderId="0" xfId="2" applyNumberFormat="1" applyFont="1"/>
    <xf numFmtId="0" fontId="4" fillId="0" borderId="0" xfId="0" applyNumberFormat="1" applyFont="1" applyBorder="1"/>
    <xf numFmtId="0" fontId="4" fillId="0" borderId="0" xfId="4" applyNumberFormat="1" applyFont="1" applyBorder="1"/>
    <xf numFmtId="0" fontId="5" fillId="0" borderId="0" xfId="0" applyNumberFormat="1" applyFont="1"/>
    <xf numFmtId="0" fontId="5" fillId="0" borderId="0" xfId="0" applyNumberFormat="1" applyFont="1" applyFill="1"/>
    <xf numFmtId="0" fontId="5" fillId="0" borderId="0" xfId="2" applyNumberFormat="1" applyFont="1" applyFill="1"/>
    <xf numFmtId="0" fontId="3" fillId="0" borderId="0" xfId="2" applyNumberFormat="1" applyFont="1" applyFill="1"/>
    <xf numFmtId="0" fontId="7" fillId="17" borderId="0" xfId="0" applyFont="1" applyFill="1" applyAlignment="1"/>
    <xf numFmtId="0" fontId="8" fillId="8" borderId="0" xfId="0" applyFont="1" applyFill="1" applyAlignment="1"/>
    <xf numFmtId="0" fontId="21" fillId="8" borderId="0" xfId="0" applyFont="1" applyFill="1" applyAlignment="1"/>
    <xf numFmtId="0" fontId="38" fillId="8" borderId="0" xfId="0" applyFont="1" applyFill="1" applyAlignment="1"/>
    <xf numFmtId="0" fontId="2" fillId="0" borderId="0" xfId="0" applyFont="1" applyAlignment="1">
      <alignment horizontal="right"/>
    </xf>
    <xf numFmtId="9" fontId="3" fillId="8" borderId="2" xfId="2" applyNumberFormat="1" applyFont="1" applyFill="1" applyBorder="1"/>
    <xf numFmtId="0" fontId="3" fillId="0" borderId="2" xfId="0" applyFont="1" applyBorder="1" applyAlignment="1">
      <alignment horizontal="center"/>
    </xf>
    <xf numFmtId="165" fontId="3" fillId="0" borderId="2" xfId="2" applyNumberFormat="1" applyFont="1" applyBorder="1" applyAlignment="1">
      <alignment horizontal="center"/>
    </xf>
    <xf numFmtId="165" fontId="3" fillId="6" borderId="2" xfId="2" applyNumberFormat="1" applyFont="1" applyFill="1" applyBorder="1"/>
    <xf numFmtId="9" fontId="10" fillId="0" borderId="2" xfId="0" applyNumberFormat="1" applyFont="1" applyBorder="1" applyAlignment="1">
      <alignment horizontal="center" vertical="center"/>
    </xf>
    <xf numFmtId="0" fontId="10" fillId="16" borderId="43" xfId="0" applyFont="1" applyFill="1" applyBorder="1" applyAlignment="1">
      <alignment horizontal="right" vertical="center"/>
    </xf>
    <xf numFmtId="9" fontId="10" fillId="0" borderId="30" xfId="0" applyNumberFormat="1" applyFont="1" applyBorder="1" applyAlignment="1">
      <alignment horizontal="center" vertical="center"/>
    </xf>
    <xf numFmtId="0" fontId="10" fillId="16" borderId="44" xfId="0" applyFont="1" applyFill="1" applyBorder="1" applyAlignment="1">
      <alignment horizontal="right" vertical="center"/>
    </xf>
    <xf numFmtId="9" fontId="10" fillId="0" borderId="11" xfId="0" applyNumberFormat="1" applyFont="1" applyBorder="1" applyAlignment="1">
      <alignment horizontal="center" vertical="center"/>
    </xf>
    <xf numFmtId="9" fontId="10" fillId="0" borderId="31" xfId="0" applyNumberFormat="1" applyFont="1" applyBorder="1" applyAlignment="1">
      <alignment horizontal="center" vertical="center"/>
    </xf>
    <xf numFmtId="0" fontId="10" fillId="0" borderId="61" xfId="0" applyFont="1" applyBorder="1"/>
    <xf numFmtId="0" fontId="10" fillId="16" borderId="25" xfId="0" applyFont="1" applyFill="1" applyBorder="1" applyAlignment="1">
      <alignment horizontal="center" vertical="center" wrapText="1"/>
    </xf>
    <xf numFmtId="0" fontId="10" fillId="16" borderId="57" xfId="0" applyFont="1" applyFill="1" applyBorder="1" applyAlignment="1">
      <alignment horizontal="center" vertical="center" wrapText="1"/>
    </xf>
    <xf numFmtId="0" fontId="1" fillId="16" borderId="2" xfId="0" applyFont="1" applyFill="1" applyBorder="1" applyAlignment="1">
      <alignment horizontal="center"/>
    </xf>
    <xf numFmtId="0" fontId="4" fillId="8" borderId="12" xfId="2" applyNumberFormat="1" applyFont="1" applyFill="1" applyBorder="1" applyAlignment="1">
      <alignment horizontal="right"/>
    </xf>
    <xf numFmtId="165" fontId="4" fillId="8" borderId="2" xfId="2" applyNumberFormat="1" applyFont="1" applyFill="1" applyBorder="1"/>
    <xf numFmtId="0" fontId="8" fillId="3" borderId="0" xfId="0" applyFont="1" applyFill="1" applyAlignment="1">
      <alignment horizontal="left"/>
    </xf>
    <xf numFmtId="0" fontId="1" fillId="16" borderId="42" xfId="0" applyFont="1" applyFill="1" applyBorder="1" applyAlignment="1">
      <alignment vertical="center" wrapText="1"/>
    </xf>
    <xf numFmtId="0" fontId="1" fillId="16" borderId="64" xfId="0" applyFont="1" applyFill="1" applyBorder="1" applyAlignment="1">
      <alignment vertical="center" wrapText="1"/>
    </xf>
    <xf numFmtId="0" fontId="1" fillId="15" borderId="62" xfId="0" applyFont="1" applyFill="1" applyBorder="1" applyAlignment="1">
      <alignment vertical="center" wrapText="1"/>
    </xf>
    <xf numFmtId="0" fontId="1" fillId="16" borderId="62" xfId="0" applyFont="1" applyFill="1" applyBorder="1" applyAlignment="1">
      <alignment vertical="center" wrapText="1"/>
    </xf>
    <xf numFmtId="0" fontId="1" fillId="15" borderId="44" xfId="0" applyFont="1" applyFill="1" applyBorder="1" applyAlignment="1">
      <alignment vertical="center" wrapText="1"/>
    </xf>
    <xf numFmtId="0" fontId="29" fillId="7" borderId="0" xfId="0" applyFont="1" applyFill="1"/>
    <xf numFmtId="0" fontId="1" fillId="7" borderId="0" xfId="0" applyFont="1" applyFill="1"/>
    <xf numFmtId="0" fontId="36" fillId="22" borderId="0" xfId="0" applyFont="1" applyFill="1"/>
    <xf numFmtId="0" fontId="1" fillId="22" borderId="0" xfId="0" applyFont="1" applyFill="1"/>
    <xf numFmtId="175" fontId="1" fillId="22" borderId="0" xfId="2" applyNumberFormat="1" applyFont="1" applyFill="1"/>
    <xf numFmtId="175" fontId="1" fillId="22" borderId="0" xfId="0" applyNumberFormat="1" applyFont="1" applyFill="1"/>
    <xf numFmtId="0" fontId="39" fillId="22" borderId="0" xfId="0" applyFont="1" applyFill="1"/>
    <xf numFmtId="0" fontId="40" fillId="0" borderId="28" xfId="0" applyFont="1" applyBorder="1" applyAlignment="1">
      <alignment horizontal="center" vertical="center" wrapText="1"/>
    </xf>
    <xf numFmtId="0" fontId="8" fillId="3" borderId="0" xfId="0" applyFont="1" applyFill="1" applyAlignment="1">
      <alignment horizontal="left"/>
    </xf>
    <xf numFmtId="0" fontId="10" fillId="0" borderId="21" xfId="0" applyFont="1" applyFill="1" applyBorder="1"/>
    <xf numFmtId="0" fontId="10" fillId="0" borderId="20" xfId="0" applyFont="1" applyFill="1" applyBorder="1"/>
    <xf numFmtId="0" fontId="10" fillId="0" borderId="40" xfId="0" applyFont="1" applyFill="1" applyBorder="1"/>
    <xf numFmtId="171" fontId="10" fillId="0" borderId="11" xfId="0" applyNumberFormat="1" applyFont="1" applyFill="1" applyBorder="1"/>
    <xf numFmtId="0" fontId="43" fillId="17" borderId="72" xfId="5" applyFont="1" applyFill="1" applyBorder="1" applyAlignment="1">
      <alignment horizontal="center" vertical="center"/>
    </xf>
    <xf numFmtId="0" fontId="43" fillId="17" borderId="73" xfId="5" applyFont="1" applyFill="1" applyBorder="1" applyAlignment="1">
      <alignment horizontal="center" vertical="center"/>
    </xf>
    <xf numFmtId="0" fontId="44" fillId="15" borderId="25" xfId="5" applyFont="1" applyFill="1" applyBorder="1" applyAlignment="1">
      <alignment horizontal="left" vertical="center"/>
    </xf>
    <xf numFmtId="0" fontId="44" fillId="15" borderId="25" xfId="5" applyFont="1" applyFill="1" applyBorder="1" applyAlignment="1">
      <alignment horizontal="left" vertical="center" wrapText="1"/>
    </xf>
    <xf numFmtId="0" fontId="44" fillId="15" borderId="2" xfId="5" applyFont="1" applyFill="1" applyBorder="1" applyAlignment="1">
      <alignment horizontal="left" vertical="center"/>
    </xf>
    <xf numFmtId="0" fontId="44" fillId="15" borderId="43" xfId="5" applyFont="1" applyFill="1" applyBorder="1"/>
    <xf numFmtId="0" fontId="44" fillId="15" borderId="44" xfId="5" applyFont="1" applyFill="1" applyBorder="1"/>
    <xf numFmtId="0" fontId="44" fillId="15" borderId="11" xfId="5" applyFont="1" applyFill="1" applyBorder="1" applyAlignment="1">
      <alignment horizontal="left" vertical="center"/>
    </xf>
    <xf numFmtId="0" fontId="44" fillId="16" borderId="21" xfId="5" applyFont="1" applyFill="1" applyBorder="1"/>
    <xf numFmtId="0" fontId="44" fillId="16" borderId="19" xfId="5" applyFont="1" applyFill="1" applyBorder="1" applyAlignment="1">
      <alignment horizontal="left" vertical="center"/>
    </xf>
    <xf numFmtId="0" fontId="44" fillId="16" borderId="19" xfId="5" applyFont="1" applyFill="1" applyBorder="1" applyAlignment="1">
      <alignment horizontal="left" vertical="center" wrapText="1"/>
    </xf>
    <xf numFmtId="0" fontId="41" fillId="16" borderId="20" xfId="5" applyFont="1" applyFill="1" applyBorder="1" applyAlignment="1">
      <alignment horizontal="center" vertical="center"/>
    </xf>
    <xf numFmtId="0" fontId="44" fillId="15" borderId="28" xfId="5" applyFont="1" applyFill="1" applyBorder="1" applyAlignment="1">
      <alignment horizontal="left" vertical="center"/>
    </xf>
    <xf numFmtId="0" fontId="45" fillId="15" borderId="28" xfId="6" applyFont="1" applyFill="1" applyBorder="1" applyAlignment="1">
      <alignment horizontal="left" vertical="center" wrapText="1"/>
    </xf>
    <xf numFmtId="0" fontId="45" fillId="15" borderId="2" xfId="6" applyFont="1" applyFill="1" applyBorder="1" applyAlignment="1">
      <alignment horizontal="left" vertical="center" wrapText="1"/>
    </xf>
    <xf numFmtId="0" fontId="45" fillId="15" borderId="2" xfId="5" applyFont="1" applyFill="1" applyBorder="1" applyAlignment="1">
      <alignment horizontal="left" vertical="center" wrapText="1"/>
    </xf>
    <xf numFmtId="0" fontId="44" fillId="15" borderId="44" xfId="5" applyFont="1" applyFill="1" applyBorder="1" applyAlignment="1">
      <alignment vertical="center"/>
    </xf>
    <xf numFmtId="0" fontId="45" fillId="15" borderId="11" xfId="6" applyFont="1" applyFill="1" applyBorder="1" applyAlignment="1">
      <alignment horizontal="left" vertical="center" wrapText="1"/>
    </xf>
    <xf numFmtId="0" fontId="44" fillId="16" borderId="28" xfId="5" applyFont="1" applyFill="1" applyBorder="1" applyAlignment="1">
      <alignment horizontal="left" vertical="center"/>
    </xf>
    <xf numFmtId="0" fontId="44" fillId="16" borderId="2" xfId="5" applyFont="1" applyFill="1" applyBorder="1" applyAlignment="1">
      <alignment horizontal="left" vertical="center"/>
    </xf>
    <xf numFmtId="0" fontId="44" fillId="16" borderId="43" xfId="5" applyFont="1" applyFill="1" applyBorder="1" applyAlignment="1">
      <alignment horizontal="left" vertical="center"/>
    </xf>
    <xf numFmtId="0" fontId="44" fillId="16" borderId="44" xfId="5" applyFont="1" applyFill="1" applyBorder="1" applyAlignment="1">
      <alignment horizontal="left" vertical="center"/>
    </xf>
    <xf numFmtId="0" fontId="44" fillId="16" borderId="11" xfId="5" applyFont="1" applyFill="1" applyBorder="1" applyAlignment="1">
      <alignment horizontal="left" vertical="center"/>
    </xf>
    <xf numFmtId="0" fontId="44" fillId="15" borderId="21" xfId="5" applyFont="1" applyFill="1" applyBorder="1" applyAlignment="1">
      <alignment horizontal="left" vertical="center"/>
    </xf>
    <xf numFmtId="0" fontId="44" fillId="15" borderId="19" xfId="5" applyFont="1" applyFill="1" applyBorder="1" applyAlignment="1">
      <alignment horizontal="left" vertical="center"/>
    </xf>
    <xf numFmtId="0" fontId="41" fillId="15" borderId="20" xfId="5" applyFont="1" applyFill="1" applyBorder="1" applyAlignment="1">
      <alignment horizontal="center" vertical="center"/>
    </xf>
    <xf numFmtId="0" fontId="44" fillId="16" borderId="28" xfId="5" applyFont="1" applyFill="1" applyBorder="1"/>
    <xf numFmtId="0" fontId="44" fillId="16" borderId="2" xfId="5" applyFont="1" applyFill="1" applyBorder="1"/>
    <xf numFmtId="0" fontId="44" fillId="16" borderId="43" xfId="5" applyFont="1" applyFill="1" applyBorder="1"/>
    <xf numFmtId="0" fontId="44" fillId="16" borderId="44" xfId="5" applyFont="1" applyFill="1" applyBorder="1"/>
    <xf numFmtId="0" fontId="44" fillId="16" borderId="11" xfId="5" applyFont="1" applyFill="1" applyBorder="1"/>
    <xf numFmtId="0" fontId="44" fillId="15" borderId="28" xfId="5" applyFont="1" applyFill="1" applyBorder="1"/>
    <xf numFmtId="0" fontId="44" fillId="15" borderId="28" xfId="5" applyFont="1" applyFill="1" applyBorder="1" applyAlignment="1">
      <alignment wrapText="1"/>
    </xf>
    <xf numFmtId="0" fontId="44" fillId="15" borderId="2" xfId="5" applyFont="1" applyFill="1" applyBorder="1"/>
    <xf numFmtId="0" fontId="44" fillId="15" borderId="2" xfId="5" applyFont="1" applyFill="1" applyBorder="1" applyAlignment="1">
      <alignment wrapText="1"/>
    </xf>
    <xf numFmtId="0" fontId="44" fillId="15" borderId="11" xfId="5" applyFont="1" applyFill="1" applyBorder="1"/>
    <xf numFmtId="0" fontId="44" fillId="15" borderId="11" xfId="5" applyFont="1" applyFill="1" applyBorder="1" applyAlignment="1">
      <alignment wrapText="1"/>
    </xf>
    <xf numFmtId="0" fontId="44" fillId="16" borderId="42" xfId="5" applyFont="1" applyFill="1" applyBorder="1"/>
    <xf numFmtId="0" fontId="44" fillId="16" borderId="28" xfId="5" applyFont="1" applyFill="1" applyBorder="1" applyAlignment="1">
      <alignment wrapText="1"/>
    </xf>
    <xf numFmtId="0" fontId="44" fillId="16" borderId="2" xfId="5" applyFont="1" applyFill="1" applyBorder="1" applyAlignment="1">
      <alignment wrapText="1"/>
    </xf>
    <xf numFmtId="0" fontId="44" fillId="16" borderId="11" xfId="5" applyFont="1" applyFill="1" applyBorder="1" applyAlignment="1">
      <alignment wrapText="1"/>
    </xf>
    <xf numFmtId="0" fontId="0" fillId="0" borderId="0" xfId="0" applyAlignment="1">
      <alignment horizontal="center"/>
    </xf>
    <xf numFmtId="1" fontId="0" fillId="0" borderId="0" xfId="0" applyNumberFormat="1" applyAlignment="1">
      <alignment horizontal="center"/>
    </xf>
    <xf numFmtId="0" fontId="29" fillId="0" borderId="0" xfId="0" applyFont="1" applyBorder="1" applyAlignment="1">
      <alignment horizontal="center" vertical="center"/>
    </xf>
    <xf numFmtId="0" fontId="0" fillId="8" borderId="0" xfId="0" applyFill="1" applyAlignment="1">
      <alignment horizontal="center"/>
    </xf>
    <xf numFmtId="1" fontId="0" fillId="8" borderId="0" xfId="0" applyNumberFormat="1" applyFill="1" applyAlignment="1">
      <alignment horizontal="center"/>
    </xf>
    <xf numFmtId="0" fontId="1" fillId="0" borderId="0" xfId="0" applyFont="1" applyFill="1" applyBorder="1"/>
    <xf numFmtId="0" fontId="40" fillId="0" borderId="28" xfId="0" applyFont="1" applyBorder="1" applyAlignment="1">
      <alignment horizontal="center" vertical="center" wrapText="1"/>
    </xf>
    <xf numFmtId="10" fontId="1" fillId="22" borderId="0" xfId="0" applyNumberFormat="1" applyFont="1" applyFill="1"/>
    <xf numFmtId="2" fontId="0" fillId="0" borderId="0" xfId="0" applyNumberFormat="1"/>
    <xf numFmtId="1" fontId="1" fillId="0" borderId="14" xfId="0" applyNumberFormat="1" applyFont="1" applyBorder="1" applyAlignment="1">
      <alignment horizontal="center"/>
    </xf>
    <xf numFmtId="1" fontId="1" fillId="0" borderId="33" xfId="0" applyNumberFormat="1" applyFont="1" applyBorder="1" applyAlignment="1">
      <alignment horizontal="center"/>
    </xf>
    <xf numFmtId="1" fontId="0" fillId="0" borderId="14" xfId="0" applyNumberFormat="1" applyFill="1" applyBorder="1" applyAlignment="1">
      <alignment horizontal="center"/>
    </xf>
    <xf numFmtId="0" fontId="29" fillId="0" borderId="32" xfId="0" applyFont="1" applyFill="1" applyBorder="1" applyAlignment="1">
      <alignment horizontal="center"/>
    </xf>
    <xf numFmtId="0" fontId="29" fillId="0" borderId="33" xfId="0" applyFont="1" applyFill="1" applyBorder="1" applyAlignment="1">
      <alignment horizontal="center"/>
    </xf>
    <xf numFmtId="1" fontId="0" fillId="0" borderId="36" xfId="0" applyNumberFormat="1" applyFill="1" applyBorder="1" applyAlignment="1">
      <alignment horizontal="center"/>
    </xf>
    <xf numFmtId="0" fontId="0" fillId="0" borderId="0" xfId="0" applyFill="1" applyAlignment="1">
      <alignment horizontal="center"/>
    </xf>
    <xf numFmtId="0" fontId="1" fillId="0" borderId="0" xfId="0" applyFont="1" applyFill="1" applyAlignment="1">
      <alignment horizontal="center"/>
    </xf>
    <xf numFmtId="1" fontId="0" fillId="0" borderId="0" xfId="0" applyNumberFormat="1" applyFill="1" applyAlignment="1">
      <alignment horizontal="center"/>
    </xf>
    <xf numFmtId="0" fontId="44" fillId="0" borderId="0" xfId="5" applyFont="1"/>
    <xf numFmtId="0" fontId="29" fillId="0" borderId="27" xfId="0" applyFont="1" applyBorder="1" applyAlignment="1">
      <alignment vertical="center" wrapText="1"/>
    </xf>
    <xf numFmtId="0" fontId="29" fillId="0" borderId="56" xfId="0" applyFont="1" applyBorder="1" applyAlignment="1">
      <alignment vertical="center" wrapText="1"/>
    </xf>
    <xf numFmtId="0" fontId="1" fillId="0" borderId="0" xfId="0" applyFont="1" applyFill="1"/>
    <xf numFmtId="0" fontId="40" fillId="0" borderId="28" xfId="0" applyFont="1" applyFill="1" applyBorder="1" applyAlignment="1">
      <alignment horizontal="center" vertical="center" wrapText="1"/>
    </xf>
    <xf numFmtId="0" fontId="28" fillId="0" borderId="11" xfId="0" applyFont="1" applyFill="1" applyBorder="1" applyAlignment="1">
      <alignment horizontal="center" vertical="center"/>
    </xf>
    <xf numFmtId="0" fontId="28" fillId="0" borderId="11" xfId="0" applyFont="1" applyFill="1" applyBorder="1" applyAlignment="1">
      <alignment horizontal="center" vertical="center" wrapText="1"/>
    </xf>
    <xf numFmtId="7" fontId="30" fillId="15" borderId="25" xfId="2" applyNumberFormat="1" applyFont="1" applyFill="1" applyBorder="1" applyAlignment="1">
      <alignment horizontal="center" vertical="center"/>
    </xf>
    <xf numFmtId="164" fontId="30" fillId="15" borderId="25" xfId="2" applyNumberFormat="1" applyFont="1" applyFill="1" applyBorder="1" applyAlignment="1">
      <alignment horizontal="center" vertical="center"/>
    </xf>
    <xf numFmtId="9" fontId="30" fillId="15" borderId="25" xfId="4" applyFont="1" applyFill="1" applyBorder="1" applyAlignment="1">
      <alignment horizontal="center" vertical="center"/>
    </xf>
    <xf numFmtId="164" fontId="30" fillId="15" borderId="25" xfId="4" applyNumberFormat="1" applyFont="1" applyFill="1" applyBorder="1" applyAlignment="1">
      <alignment horizontal="center" vertical="center"/>
    </xf>
    <xf numFmtId="9" fontId="30" fillId="15" borderId="57" xfId="2" applyNumberFormat="1" applyFont="1" applyFill="1" applyBorder="1" applyAlignment="1">
      <alignment horizontal="center" vertical="center"/>
    </xf>
    <xf numFmtId="5" fontId="31" fillId="15" borderId="2" xfId="2" applyNumberFormat="1" applyFont="1" applyFill="1" applyBorder="1" applyAlignment="1">
      <alignment horizontal="center" vertical="center"/>
    </xf>
    <xf numFmtId="0" fontId="30" fillId="15" borderId="2" xfId="2" applyNumberFormat="1" applyFont="1" applyFill="1" applyBorder="1" applyAlignment="1">
      <alignment horizontal="center" vertical="center"/>
    </xf>
    <xf numFmtId="9" fontId="30" fillId="16" borderId="25" xfId="4" applyFont="1" applyFill="1" applyBorder="1" applyAlignment="1">
      <alignment horizontal="center" vertical="center"/>
    </xf>
    <xf numFmtId="164" fontId="30" fillId="16" borderId="25" xfId="4" applyNumberFormat="1" applyFont="1" applyFill="1" applyBorder="1" applyAlignment="1">
      <alignment horizontal="center" vertical="center"/>
    </xf>
    <xf numFmtId="9" fontId="30" fillId="16" borderId="57" xfId="2" applyNumberFormat="1" applyFont="1" applyFill="1" applyBorder="1" applyAlignment="1">
      <alignment horizontal="center" vertical="center"/>
    </xf>
    <xf numFmtId="5" fontId="31" fillId="16" borderId="2" xfId="2" applyNumberFormat="1" applyFont="1" applyFill="1" applyBorder="1" applyAlignment="1">
      <alignment horizontal="center" vertical="center"/>
    </xf>
    <xf numFmtId="0" fontId="30" fillId="16" borderId="2" xfId="2" applyNumberFormat="1" applyFont="1" applyFill="1" applyBorder="1" applyAlignment="1">
      <alignment horizontal="center" vertical="center"/>
    </xf>
    <xf numFmtId="9" fontId="30" fillId="16" borderId="30" xfId="2" applyNumberFormat="1" applyFont="1" applyFill="1" applyBorder="1" applyAlignment="1">
      <alignment horizontal="center" vertical="center"/>
    </xf>
    <xf numFmtId="9" fontId="30" fillId="15" borderId="30" xfId="2" applyNumberFormat="1" applyFont="1" applyFill="1" applyBorder="1" applyAlignment="1">
      <alignment horizontal="center" vertical="center"/>
    </xf>
    <xf numFmtId="164" fontId="30" fillId="15" borderId="2" xfId="4" applyNumberFormat="1" applyFont="1" applyFill="1" applyBorder="1" applyAlignment="1">
      <alignment horizontal="center" vertical="center"/>
    </xf>
    <xf numFmtId="5" fontId="31" fillId="15" borderId="11" xfId="2" applyNumberFormat="1" applyFont="1" applyFill="1" applyBorder="1" applyAlignment="1">
      <alignment horizontal="center" vertical="center"/>
    </xf>
    <xf numFmtId="164" fontId="30" fillId="15" borderId="11" xfId="4" applyNumberFormat="1" applyFont="1" applyFill="1" applyBorder="1" applyAlignment="1">
      <alignment horizontal="center" vertical="center"/>
    </xf>
    <xf numFmtId="0" fontId="30" fillId="15" borderId="11" xfId="2" applyNumberFormat="1" applyFont="1" applyFill="1" applyBorder="1" applyAlignment="1">
      <alignment horizontal="center" vertical="center"/>
    </xf>
    <xf numFmtId="164" fontId="30" fillId="15" borderId="11" xfId="2" applyNumberFormat="1" applyFont="1" applyFill="1" applyBorder="1" applyAlignment="1">
      <alignment horizontal="center" vertical="center"/>
    </xf>
    <xf numFmtId="9" fontId="30" fillId="15" borderId="31" xfId="2" applyNumberFormat="1" applyFont="1" applyFill="1" applyBorder="1" applyAlignment="1">
      <alignment horizontal="center" vertical="center"/>
    </xf>
    <xf numFmtId="9" fontId="1" fillId="16" borderId="2" xfId="0" applyNumberFormat="1" applyFont="1" applyFill="1" applyBorder="1" applyAlignment="1">
      <alignment horizontal="center" vertical="center"/>
    </xf>
    <xf numFmtId="9" fontId="1" fillId="15" borderId="2" xfId="0" applyNumberFormat="1" applyFont="1" applyFill="1" applyBorder="1" applyAlignment="1">
      <alignment horizontal="center" vertical="center"/>
    </xf>
    <xf numFmtId="0" fontId="1" fillId="16" borderId="55" xfId="0" applyFont="1" applyFill="1" applyBorder="1" applyAlignment="1">
      <alignment horizontal="center" vertical="center"/>
    </xf>
    <xf numFmtId="165" fontId="1" fillId="16" borderId="32" xfId="2" applyNumberFormat="1" applyFont="1" applyFill="1" applyBorder="1" applyAlignment="1">
      <alignment horizontal="center" vertical="center"/>
    </xf>
    <xf numFmtId="5" fontId="31" fillId="16" borderId="28" xfId="2" applyNumberFormat="1" applyFont="1" applyFill="1" applyBorder="1" applyAlignment="1">
      <alignment horizontal="center" vertical="center"/>
    </xf>
    <xf numFmtId="7" fontId="30" fillId="16" borderId="28" xfId="2" applyNumberFormat="1" applyFont="1" applyFill="1" applyBorder="1" applyAlignment="1">
      <alignment horizontal="center" vertical="center"/>
    </xf>
    <xf numFmtId="164" fontId="30" fillId="16" borderId="28" xfId="2" applyNumberFormat="1" applyFont="1" applyFill="1" applyBorder="1" applyAlignment="1">
      <alignment horizontal="center" vertical="center"/>
    </xf>
    <xf numFmtId="9" fontId="30" fillId="16" borderId="28" xfId="4" applyNumberFormat="1" applyFont="1" applyFill="1" applyBorder="1" applyAlignment="1">
      <alignment horizontal="center" vertical="center"/>
    </xf>
    <xf numFmtId="176" fontId="1" fillId="16" borderId="28" xfId="2" applyNumberFormat="1" applyFont="1" applyFill="1" applyBorder="1" applyAlignment="1">
      <alignment horizontal="center" vertical="center"/>
    </xf>
    <xf numFmtId="9" fontId="30" fillId="16" borderId="28" xfId="4" applyFont="1" applyFill="1" applyBorder="1" applyAlignment="1">
      <alignment horizontal="center" vertical="center"/>
    </xf>
    <xf numFmtId="164" fontId="30" fillId="16" borderId="28" xfId="4" applyNumberFormat="1" applyFont="1" applyFill="1" applyBorder="1" applyAlignment="1">
      <alignment horizontal="center" vertical="center"/>
    </xf>
    <xf numFmtId="0" fontId="30" fillId="16" borderId="28" xfId="2" applyNumberFormat="1" applyFont="1" applyFill="1" applyBorder="1" applyAlignment="1">
      <alignment horizontal="center" vertical="center"/>
    </xf>
    <xf numFmtId="9" fontId="30" fillId="16" borderId="28" xfId="2" applyNumberFormat="1" applyFont="1" applyFill="1" applyBorder="1" applyAlignment="1">
      <alignment horizontal="center" vertical="center"/>
    </xf>
    <xf numFmtId="9" fontId="1" fillId="16" borderId="28" xfId="0" applyNumberFormat="1" applyFont="1" applyFill="1" applyBorder="1" applyAlignment="1">
      <alignment horizontal="center" vertical="center"/>
    </xf>
    <xf numFmtId="9" fontId="30" fillId="16" borderId="29" xfId="2" applyNumberFormat="1" applyFont="1" applyFill="1" applyBorder="1" applyAlignment="1">
      <alignment horizontal="center" vertical="center"/>
    </xf>
    <xf numFmtId="7" fontId="30" fillId="15" borderId="11" xfId="2" applyNumberFormat="1" applyFont="1" applyFill="1" applyBorder="1" applyAlignment="1">
      <alignment horizontal="center" vertical="center"/>
    </xf>
    <xf numFmtId="164" fontId="30" fillId="15" borderId="65" xfId="2" applyNumberFormat="1" applyFont="1" applyFill="1" applyBorder="1" applyAlignment="1">
      <alignment horizontal="center" vertical="center"/>
    </xf>
    <xf numFmtId="9" fontId="1" fillId="15" borderId="11" xfId="0" applyNumberFormat="1" applyFont="1" applyFill="1" applyBorder="1" applyAlignment="1">
      <alignment horizontal="center" vertical="center"/>
    </xf>
    <xf numFmtId="0" fontId="48" fillId="0" borderId="0" xfId="0" applyFont="1" applyAlignment="1">
      <alignment vertical="center"/>
    </xf>
    <xf numFmtId="0" fontId="3" fillId="0" borderId="0" xfId="0" applyFont="1" applyAlignment="1">
      <alignment vertical="center"/>
    </xf>
    <xf numFmtId="0" fontId="50" fillId="0" borderId="79" xfId="0" applyFont="1" applyBorder="1" applyAlignment="1">
      <alignment horizontal="center" vertical="center"/>
    </xf>
    <xf numFmtId="0" fontId="26" fillId="0" borderId="79" xfId="0" applyFont="1" applyBorder="1" applyAlignment="1">
      <alignment vertical="center"/>
    </xf>
    <xf numFmtId="0" fontId="50" fillId="0" borderId="79" xfId="0" applyFont="1" applyBorder="1" applyAlignment="1">
      <alignment horizontal="right" vertical="center"/>
    </xf>
    <xf numFmtId="0" fontId="50" fillId="0" borderId="0" xfId="0" applyFont="1" applyAlignment="1">
      <alignment horizontal="right" vertical="center"/>
    </xf>
    <xf numFmtId="0" fontId="26" fillId="0" borderId="0" xfId="0" applyFont="1" applyAlignment="1">
      <alignment horizontal="right" vertical="center"/>
    </xf>
    <xf numFmtId="3" fontId="26" fillId="0" borderId="0" xfId="0" applyNumberFormat="1" applyFont="1" applyAlignment="1">
      <alignment horizontal="right" vertical="center"/>
    </xf>
    <xf numFmtId="0" fontId="26" fillId="0" borderId="79" xfId="0" applyFont="1" applyBorder="1" applyAlignment="1">
      <alignment horizontal="right" vertical="center"/>
    </xf>
    <xf numFmtId="3" fontId="26" fillId="0" borderId="79" xfId="0" applyNumberFormat="1" applyFont="1" applyBorder="1" applyAlignment="1">
      <alignment horizontal="right" vertical="center"/>
    </xf>
    <xf numFmtId="0" fontId="0" fillId="6" borderId="0" xfId="0" applyFill="1"/>
    <xf numFmtId="0" fontId="10" fillId="0" borderId="2" xfId="0" applyFont="1" applyBorder="1"/>
    <xf numFmtId="0" fontId="10" fillId="0" borderId="0" xfId="0" applyFont="1" applyFill="1"/>
    <xf numFmtId="0" fontId="10" fillId="0" borderId="82" xfId="0" applyFont="1" applyBorder="1"/>
    <xf numFmtId="0" fontId="10" fillId="0" borderId="21" xfId="0" applyNumberFormat="1" applyFont="1" applyBorder="1" applyAlignment="1">
      <alignment horizontal="center"/>
    </xf>
    <xf numFmtId="0" fontId="10" fillId="0" borderId="19" xfId="0" applyNumberFormat="1" applyFont="1" applyBorder="1" applyAlignment="1">
      <alignment horizontal="center"/>
    </xf>
    <xf numFmtId="0" fontId="10" fillId="0" borderId="20" xfId="0" applyNumberFormat="1" applyFont="1" applyBorder="1" applyAlignment="1">
      <alignment horizontal="center"/>
    </xf>
    <xf numFmtId="0" fontId="10" fillId="0" borderId="12" xfId="0" applyFont="1" applyFill="1" applyBorder="1" applyAlignment="1">
      <alignment horizontal="right"/>
    </xf>
    <xf numFmtId="173" fontId="10" fillId="0" borderId="12" xfId="0" applyNumberFormat="1" applyFont="1" applyFill="1" applyBorder="1" applyAlignment="1">
      <alignment horizontal="right"/>
    </xf>
    <xf numFmtId="171" fontId="10" fillId="0" borderId="12" xfId="0" applyNumberFormat="1" applyFont="1" applyFill="1" applyBorder="1" applyAlignment="1">
      <alignment horizontal="right"/>
    </xf>
    <xf numFmtId="173" fontId="10" fillId="0" borderId="47" xfId="0" applyNumberFormat="1" applyFont="1" applyFill="1" applyBorder="1" applyAlignment="1">
      <alignment horizontal="right"/>
    </xf>
    <xf numFmtId="173" fontId="10" fillId="23" borderId="2" xfId="0" applyNumberFormat="1" applyFont="1" applyFill="1" applyBorder="1"/>
    <xf numFmtId="173" fontId="10" fillId="0" borderId="2" xfId="0" applyNumberFormat="1" applyFont="1" applyFill="1" applyBorder="1"/>
    <xf numFmtId="0" fontId="10" fillId="23" borderId="2" xfId="0" applyFont="1" applyFill="1" applyBorder="1"/>
    <xf numFmtId="0" fontId="10" fillId="0" borderId="2" xfId="0" applyFont="1" applyFill="1" applyBorder="1"/>
    <xf numFmtId="171" fontId="10" fillId="23" borderId="2" xfId="0" applyNumberFormat="1" applyFont="1" applyFill="1" applyBorder="1"/>
    <xf numFmtId="173" fontId="10" fillId="10" borderId="2" xfId="0" applyNumberFormat="1" applyFont="1" applyFill="1" applyBorder="1"/>
    <xf numFmtId="0" fontId="10" fillId="10" borderId="2" xfId="0" applyFont="1" applyFill="1" applyBorder="1"/>
    <xf numFmtId="173" fontId="10" fillId="11" borderId="2" xfId="0" applyNumberFormat="1" applyFont="1" applyFill="1" applyBorder="1"/>
    <xf numFmtId="0" fontId="10" fillId="11" borderId="2" xfId="0" applyFont="1" applyFill="1" applyBorder="1"/>
    <xf numFmtId="173" fontId="10" fillId="12" borderId="2" xfId="0" applyNumberFormat="1" applyFont="1" applyFill="1" applyBorder="1"/>
    <xf numFmtId="0" fontId="10" fillId="12" borderId="2" xfId="0" applyFont="1" applyFill="1" applyBorder="1"/>
    <xf numFmtId="173" fontId="10" fillId="24" borderId="2" xfId="0" applyNumberFormat="1" applyFont="1" applyFill="1" applyBorder="1"/>
    <xf numFmtId="0" fontId="10" fillId="24" borderId="2" xfId="0" applyFont="1" applyFill="1" applyBorder="1"/>
    <xf numFmtId="173" fontId="10" fillId="14" borderId="2" xfId="0" applyNumberFormat="1" applyFont="1" applyFill="1" applyBorder="1"/>
    <xf numFmtId="0" fontId="10" fillId="14" borderId="2" xfId="0" applyFont="1" applyFill="1" applyBorder="1"/>
    <xf numFmtId="0" fontId="10" fillId="0" borderId="7" xfId="0" applyFont="1" applyBorder="1"/>
    <xf numFmtId="0" fontId="10" fillId="0" borderId="6" xfId="0" applyFont="1" applyBorder="1"/>
    <xf numFmtId="173" fontId="10" fillId="0" borderId="30" xfId="0" applyNumberFormat="1" applyFont="1" applyFill="1" applyBorder="1"/>
    <xf numFmtId="0" fontId="10" fillId="0" borderId="30" xfId="0" applyFont="1" applyFill="1" applyBorder="1"/>
    <xf numFmtId="0" fontId="10" fillId="0" borderId="30" xfId="0" applyFont="1" applyBorder="1"/>
    <xf numFmtId="173" fontId="10" fillId="14" borderId="30" xfId="0" applyNumberFormat="1" applyFont="1" applyFill="1" applyBorder="1"/>
    <xf numFmtId="0" fontId="10" fillId="14" borderId="30" xfId="0" applyFont="1" applyFill="1" applyBorder="1"/>
    <xf numFmtId="0" fontId="10" fillId="0" borderId="10" xfId="0" applyFont="1" applyBorder="1"/>
    <xf numFmtId="173" fontId="10" fillId="0" borderId="58" xfId="0" applyNumberFormat="1" applyFont="1" applyFill="1" applyBorder="1" applyAlignment="1">
      <alignment horizontal="right"/>
    </xf>
    <xf numFmtId="0" fontId="10" fillId="0" borderId="11" xfId="0" applyFont="1" applyBorder="1"/>
    <xf numFmtId="173" fontId="10" fillId="14" borderId="11" xfId="0" applyNumberFormat="1" applyFont="1" applyFill="1" applyBorder="1"/>
    <xf numFmtId="173" fontId="10" fillId="14" borderId="31" xfId="0" applyNumberFormat="1" applyFont="1" applyFill="1" applyBorder="1"/>
    <xf numFmtId="0" fontId="0" fillId="0" borderId="0" xfId="0" applyAlignment="1">
      <alignment horizontal="center"/>
    </xf>
    <xf numFmtId="173" fontId="10" fillId="0" borderId="2" xfId="0" applyNumberFormat="1" applyFont="1" applyBorder="1"/>
    <xf numFmtId="0" fontId="28" fillId="0" borderId="0" xfId="0" applyFont="1" applyAlignment="1">
      <alignment horizontal="right"/>
    </xf>
    <xf numFmtId="0" fontId="3" fillId="0" borderId="42" xfId="0" applyFont="1" applyBorder="1" applyAlignment="1">
      <alignment horizontal="center" vertical="center"/>
    </xf>
    <xf numFmtId="0" fontId="26" fillId="0" borderId="28" xfId="0" applyFont="1" applyBorder="1" applyAlignment="1">
      <alignment horizontal="right" vertical="center"/>
    </xf>
    <xf numFmtId="0" fontId="26" fillId="0" borderId="29" xfId="0" applyFont="1" applyBorder="1" applyAlignment="1">
      <alignment horizontal="right" vertical="center"/>
    </xf>
    <xf numFmtId="0" fontId="50" fillId="25" borderId="43" xfId="0" applyFont="1" applyFill="1" applyBorder="1" applyAlignment="1">
      <alignment horizontal="right" vertical="center"/>
    </xf>
    <xf numFmtId="9" fontId="0" fillId="25" borderId="2" xfId="4" applyFont="1" applyFill="1" applyBorder="1"/>
    <xf numFmtId="9" fontId="0" fillId="25" borderId="30" xfId="4" applyFont="1" applyFill="1" applyBorder="1"/>
    <xf numFmtId="0" fontId="50" fillId="26" borderId="44" xfId="0" applyFont="1" applyFill="1" applyBorder="1" applyAlignment="1">
      <alignment horizontal="right" vertical="center"/>
    </xf>
    <xf numFmtId="9" fontId="0" fillId="26" borderId="11" xfId="4" applyFont="1" applyFill="1" applyBorder="1"/>
    <xf numFmtId="9" fontId="0" fillId="26" borderId="31" xfId="4" applyFont="1" applyFill="1" applyBorder="1"/>
    <xf numFmtId="0" fontId="1" fillId="0" borderId="42" xfId="0" applyFont="1" applyBorder="1" applyAlignment="1">
      <alignment horizontal="center"/>
    </xf>
    <xf numFmtId="0" fontId="1" fillId="25" borderId="43" xfId="0" applyFont="1" applyFill="1" applyBorder="1" applyAlignment="1">
      <alignment horizontal="right"/>
    </xf>
    <xf numFmtId="0" fontId="0" fillId="25" borderId="30" xfId="0" applyFill="1" applyBorder="1"/>
    <xf numFmtId="0" fontId="1" fillId="26" borderId="44" xfId="0" applyFont="1" applyFill="1" applyBorder="1" applyAlignment="1">
      <alignment horizontal="right"/>
    </xf>
    <xf numFmtId="0" fontId="0" fillId="26" borderId="11" xfId="0" applyFill="1" applyBorder="1"/>
    <xf numFmtId="9" fontId="1" fillId="26" borderId="11" xfId="0" applyNumberFormat="1" applyFont="1" applyFill="1" applyBorder="1"/>
    <xf numFmtId="0" fontId="0" fillId="26" borderId="31" xfId="0" applyFill="1" applyBorder="1"/>
    <xf numFmtId="0" fontId="44" fillId="15" borderId="42" xfId="5" applyFont="1" applyFill="1" applyBorder="1" applyAlignment="1">
      <alignment horizontal="left" vertical="center"/>
    </xf>
    <xf numFmtId="0" fontId="44" fillId="15" borderId="43" xfId="5" applyFont="1" applyFill="1" applyBorder="1" applyAlignment="1">
      <alignment horizontal="left" vertical="center"/>
    </xf>
    <xf numFmtId="0" fontId="41" fillId="15" borderId="29" xfId="5" applyFont="1" applyFill="1" applyBorder="1" applyAlignment="1">
      <alignment horizontal="center" vertical="center"/>
    </xf>
    <xf numFmtId="0" fontId="41" fillId="15" borderId="30" xfId="5" applyFont="1" applyFill="1" applyBorder="1" applyAlignment="1">
      <alignment horizontal="center" vertical="center"/>
    </xf>
    <xf numFmtId="0" fontId="41" fillId="15" borderId="31" xfId="5" applyFont="1" applyFill="1" applyBorder="1" applyAlignment="1">
      <alignment horizontal="center" vertical="center"/>
    </xf>
    <xf numFmtId="0" fontId="44" fillId="16" borderId="28" xfId="5" applyFont="1" applyFill="1" applyBorder="1" applyAlignment="1">
      <alignment horizontal="left" vertical="center"/>
    </xf>
    <xf numFmtId="0" fontId="44" fillId="16" borderId="2" xfId="5" applyFont="1" applyFill="1" applyBorder="1" applyAlignment="1">
      <alignment horizontal="left" vertical="center"/>
    </xf>
    <xf numFmtId="0" fontId="44" fillId="16" borderId="11" xfId="5" applyFont="1" applyFill="1" applyBorder="1" applyAlignment="1">
      <alignment horizontal="left" vertical="center"/>
    </xf>
    <xf numFmtId="0" fontId="41" fillId="16" borderId="29" xfId="5" applyFont="1" applyFill="1" applyBorder="1" applyAlignment="1">
      <alignment horizontal="center" vertical="center" wrapText="1"/>
    </xf>
    <xf numFmtId="0" fontId="41" fillId="16" borderId="30" xfId="5" applyFont="1" applyFill="1" applyBorder="1" applyAlignment="1">
      <alignment horizontal="center" vertical="center"/>
    </xf>
    <xf numFmtId="0" fontId="41" fillId="16" borderId="31" xfId="5" applyFont="1" applyFill="1" applyBorder="1" applyAlignment="1">
      <alignment horizontal="center" vertical="center"/>
    </xf>
    <xf numFmtId="0" fontId="44" fillId="16" borderId="42" xfId="5" applyFont="1" applyFill="1" applyBorder="1" applyAlignment="1">
      <alignment horizontal="left" vertical="center"/>
    </xf>
    <xf numFmtId="0" fontId="44" fillId="16" borderId="43" xfId="5" applyFont="1" applyFill="1" applyBorder="1" applyAlignment="1">
      <alignment horizontal="left" vertical="center"/>
    </xf>
    <xf numFmtId="0" fontId="41" fillId="16" borderId="30" xfId="5" applyFont="1" applyFill="1" applyBorder="1" applyAlignment="1">
      <alignment horizontal="center" vertical="center" wrapText="1"/>
    </xf>
    <xf numFmtId="0" fontId="41" fillId="16" borderId="31" xfId="5" applyFont="1" applyFill="1" applyBorder="1" applyAlignment="1">
      <alignment horizontal="center" vertical="center" wrapText="1"/>
    </xf>
    <xf numFmtId="0" fontId="41" fillId="16" borderId="29" xfId="5" applyFont="1" applyFill="1" applyBorder="1" applyAlignment="1">
      <alignment horizontal="center" vertical="center"/>
    </xf>
    <xf numFmtId="0" fontId="42" fillId="17" borderId="69" xfId="5" applyFont="1" applyFill="1" applyBorder="1" applyAlignment="1">
      <alignment horizontal="center" vertical="center"/>
    </xf>
    <xf numFmtId="0" fontId="42" fillId="17" borderId="70" xfId="5" applyFont="1" applyFill="1" applyBorder="1" applyAlignment="1">
      <alignment horizontal="center" vertical="center"/>
    </xf>
    <xf numFmtId="0" fontId="42" fillId="17" borderId="71" xfId="5" applyFont="1" applyFill="1" applyBorder="1" applyAlignment="1">
      <alignment horizontal="center" vertical="center" wrapText="1"/>
    </xf>
    <xf numFmtId="0" fontId="42" fillId="17" borderId="74" xfId="5" applyFont="1" applyFill="1" applyBorder="1" applyAlignment="1">
      <alignment horizontal="center" vertical="center" wrapText="1"/>
    </xf>
    <xf numFmtId="0" fontId="44" fillId="15" borderId="6" xfId="5" applyFont="1" applyFill="1" applyBorder="1" applyAlignment="1">
      <alignment horizontal="left" vertical="center"/>
    </xf>
    <xf numFmtId="0" fontId="44" fillId="15" borderId="23" xfId="5" applyFont="1" applyFill="1" applyBorder="1" applyAlignment="1">
      <alignment horizontal="left" vertical="center"/>
    </xf>
    <xf numFmtId="0" fontId="41" fillId="15" borderId="57" xfId="5" applyFont="1" applyFill="1" applyBorder="1" applyAlignment="1">
      <alignment horizontal="center" vertical="center"/>
    </xf>
    <xf numFmtId="0" fontId="44" fillId="15" borderId="46" xfId="5" applyFont="1" applyFill="1" applyBorder="1" applyAlignment="1">
      <alignment horizontal="left" vertical="center" wrapText="1"/>
    </xf>
    <xf numFmtId="0" fontId="44" fillId="15" borderId="50" xfId="5" applyFont="1" applyFill="1" applyBorder="1" applyAlignment="1">
      <alignment horizontal="left" vertical="center" wrapText="1"/>
    </xf>
    <xf numFmtId="0" fontId="44" fillId="15" borderId="65" xfId="5" applyFont="1" applyFill="1" applyBorder="1" applyAlignment="1">
      <alignment horizontal="left" vertical="center" wrapText="1"/>
    </xf>
    <xf numFmtId="0" fontId="45" fillId="15" borderId="46" xfId="6" applyFont="1" applyFill="1" applyBorder="1" applyAlignment="1">
      <alignment horizontal="left" vertical="center" wrapText="1"/>
    </xf>
    <xf numFmtId="0" fontId="45" fillId="15" borderId="25" xfId="6" applyFont="1" applyFill="1" applyBorder="1" applyAlignment="1">
      <alignment horizontal="left" vertical="center" wrapText="1"/>
    </xf>
    <xf numFmtId="0" fontId="32" fillId="0" borderId="27" xfId="5" applyFont="1" applyBorder="1" applyAlignment="1">
      <alignment horizontal="center" vertical="center"/>
    </xf>
    <xf numFmtId="0" fontId="32" fillId="0" borderId="56" xfId="5" applyFont="1" applyBorder="1" applyAlignment="1">
      <alignment horizontal="center" vertical="center"/>
    </xf>
    <xf numFmtId="0" fontId="32" fillId="0" borderId="60" xfId="5" applyFont="1" applyBorder="1" applyAlignment="1">
      <alignment horizontal="center" vertical="center"/>
    </xf>
    <xf numFmtId="0" fontId="32" fillId="0" borderId="41" xfId="5" applyFont="1" applyBorder="1" applyAlignment="1">
      <alignment horizontal="center" vertical="center"/>
    </xf>
    <xf numFmtId="0" fontId="29" fillId="0" borderId="27" xfId="0" applyFont="1" applyBorder="1" applyAlignment="1">
      <alignment horizontal="center" vertical="center"/>
    </xf>
    <xf numFmtId="0" fontId="29" fillId="0" borderId="56" xfId="0" applyFont="1" applyBorder="1" applyAlignment="1">
      <alignment horizontal="center" vertical="center"/>
    </xf>
    <xf numFmtId="0" fontId="32" fillId="0" borderId="51" xfId="5" applyFont="1" applyBorder="1" applyAlignment="1">
      <alignment horizontal="center" vertical="center"/>
    </xf>
    <xf numFmtId="0" fontId="29" fillId="0" borderId="41" xfId="0" applyFont="1" applyBorder="1" applyAlignment="1">
      <alignment horizontal="center" vertical="center"/>
    </xf>
    <xf numFmtId="0" fontId="29" fillId="0" borderId="55" xfId="0" applyFont="1" applyBorder="1" applyAlignment="1">
      <alignment horizontal="center" vertical="center"/>
    </xf>
    <xf numFmtId="0" fontId="32" fillId="0" borderId="55" xfId="5" applyFont="1" applyBorder="1" applyAlignment="1">
      <alignment horizontal="center" vertical="center"/>
    </xf>
    <xf numFmtId="0" fontId="1" fillId="0" borderId="12" xfId="0" applyFont="1"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33" fillId="0" borderId="27" xfId="0" applyFont="1" applyBorder="1" applyAlignment="1">
      <alignment horizontal="center" vertical="center"/>
    </xf>
    <xf numFmtId="0" fontId="33" fillId="0" borderId="51" xfId="0" applyFont="1" applyBorder="1" applyAlignment="1">
      <alignment horizontal="center" vertical="center"/>
    </xf>
    <xf numFmtId="0" fontId="3" fillId="0" borderId="16" xfId="0" applyFont="1" applyBorder="1" applyAlignment="1">
      <alignment horizontal="center" vertical="center"/>
    </xf>
    <xf numFmtId="0" fontId="3" fillId="0" borderId="17" xfId="0" applyFont="1" applyBorder="1" applyAlignment="1">
      <alignment horizontal="center" vertical="center"/>
    </xf>
    <xf numFmtId="0" fontId="3" fillId="0" borderId="18" xfId="0" applyFont="1" applyBorder="1" applyAlignment="1">
      <alignment horizontal="center" vertical="center"/>
    </xf>
    <xf numFmtId="0" fontId="0" fillId="0" borderId="0" xfId="0" applyAlignment="1">
      <alignment horizontal="center"/>
    </xf>
    <xf numFmtId="0" fontId="33" fillId="0" borderId="60" xfId="0" applyFont="1" applyBorder="1" applyAlignment="1">
      <alignment horizontal="center" vertical="center"/>
    </xf>
    <xf numFmtId="0" fontId="33" fillId="0" borderId="55" xfId="0" applyFont="1" applyBorder="1" applyAlignment="1">
      <alignment horizontal="center" vertical="center"/>
    </xf>
    <xf numFmtId="0" fontId="33" fillId="0" borderId="60" xfId="0" applyFont="1" applyFill="1" applyBorder="1" applyAlignment="1">
      <alignment horizontal="center" vertical="center"/>
    </xf>
    <xf numFmtId="0" fontId="33" fillId="0" borderId="55" xfId="0" applyFont="1" applyFill="1" applyBorder="1" applyAlignment="1">
      <alignment horizontal="center" vertical="center"/>
    </xf>
    <xf numFmtId="0" fontId="50" fillId="0" borderId="77" xfId="0" applyFont="1" applyBorder="1" applyAlignment="1">
      <alignment horizontal="center" vertical="center"/>
    </xf>
    <xf numFmtId="0" fontId="50" fillId="0" borderId="80" xfId="0" applyFont="1" applyBorder="1" applyAlignment="1">
      <alignment horizontal="center" vertical="center" wrapText="1"/>
    </xf>
    <xf numFmtId="0" fontId="50" fillId="0" borderId="78" xfId="0" applyFont="1" applyBorder="1" applyAlignment="1">
      <alignment horizontal="center" vertical="center" wrapText="1"/>
    </xf>
    <xf numFmtId="0" fontId="50" fillId="0" borderId="81" xfId="0" applyFont="1" applyBorder="1" applyAlignment="1">
      <alignment horizontal="center" vertical="center"/>
    </xf>
    <xf numFmtId="0" fontId="49" fillId="0" borderId="80" xfId="0" applyFont="1" applyBorder="1" applyAlignment="1">
      <alignment wrapText="1"/>
    </xf>
    <xf numFmtId="0" fontId="49" fillId="0" borderId="0" xfId="0" applyFont="1" applyAlignment="1">
      <alignment wrapText="1"/>
    </xf>
    <xf numFmtId="0" fontId="29" fillId="0" borderId="45" xfId="0" applyFont="1" applyBorder="1" applyAlignment="1">
      <alignment horizontal="center" vertical="center"/>
    </xf>
    <xf numFmtId="0" fontId="29" fillId="0" borderId="35" xfId="0" applyFont="1" applyBorder="1" applyAlignment="1">
      <alignment horizontal="center" vertical="center"/>
    </xf>
    <xf numFmtId="0" fontId="40" fillId="0" borderId="29" xfId="0" applyFont="1" applyFill="1" applyBorder="1" applyAlignment="1">
      <alignment horizontal="center" vertical="center" wrapText="1"/>
    </xf>
    <xf numFmtId="0" fontId="40" fillId="0" borderId="31" xfId="0" applyFont="1" applyFill="1" applyBorder="1" applyAlignment="1">
      <alignment horizontal="center" vertical="center" wrapText="1"/>
    </xf>
    <xf numFmtId="0" fontId="29" fillId="0" borderId="16" xfId="0" applyFont="1" applyBorder="1" applyAlignment="1">
      <alignment horizontal="center" vertical="center"/>
    </xf>
    <xf numFmtId="0" fontId="29" fillId="0" borderId="17" xfId="0" applyFont="1" applyBorder="1" applyAlignment="1">
      <alignment horizontal="center" vertical="center"/>
    </xf>
    <xf numFmtId="0" fontId="29" fillId="0" borderId="18" xfId="0" applyFont="1" applyBorder="1" applyAlignment="1">
      <alignment horizontal="center" vertical="center"/>
    </xf>
    <xf numFmtId="0" fontId="40" fillId="0" borderId="28" xfId="0" applyFont="1" applyFill="1" applyBorder="1" applyAlignment="1">
      <alignment horizontal="center" vertical="center" wrapText="1"/>
    </xf>
    <xf numFmtId="0" fontId="40" fillId="0" borderId="11" xfId="0" applyFont="1" applyFill="1" applyBorder="1" applyAlignment="1">
      <alignment horizontal="center" vertical="center" wrapText="1"/>
    </xf>
    <xf numFmtId="0" fontId="40" fillId="0" borderId="38" xfId="0" applyFont="1" applyFill="1" applyBorder="1" applyAlignment="1">
      <alignment horizontal="center" vertical="center" wrapText="1"/>
    </xf>
    <xf numFmtId="0" fontId="40" fillId="0" borderId="65" xfId="0" applyFont="1" applyFill="1" applyBorder="1" applyAlignment="1">
      <alignment horizontal="center" vertical="center" wrapText="1"/>
    </xf>
    <xf numFmtId="0" fontId="40" fillId="0" borderId="76" xfId="0" applyFont="1" applyFill="1" applyBorder="1" applyAlignment="1">
      <alignment horizontal="center" vertical="center" wrapText="1"/>
    </xf>
    <xf numFmtId="0" fontId="40" fillId="0" borderId="32" xfId="0" applyFont="1" applyFill="1" applyBorder="1" applyAlignment="1">
      <alignment horizontal="center" vertical="center" wrapText="1"/>
    </xf>
    <xf numFmtId="0" fontId="47" fillId="0" borderId="28" xfId="0" applyFont="1" applyFill="1" applyBorder="1" applyAlignment="1">
      <alignment horizontal="center" vertical="center" wrapText="1"/>
    </xf>
    <xf numFmtId="0" fontId="47" fillId="0" borderId="11" xfId="0" applyFont="1" applyFill="1" applyBorder="1" applyAlignment="1">
      <alignment horizontal="center" vertical="center" wrapText="1"/>
    </xf>
    <xf numFmtId="0" fontId="40" fillId="0" borderId="28"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37" xfId="0" applyFont="1" applyBorder="1" applyAlignment="1">
      <alignment horizontal="center" vertical="center"/>
    </xf>
    <xf numFmtId="0" fontId="40" fillId="0" borderId="63" xfId="0" applyFont="1" applyBorder="1" applyAlignment="1">
      <alignment horizontal="center" vertical="center"/>
    </xf>
    <xf numFmtId="0" fontId="40" fillId="0" borderId="42" xfId="0" applyFont="1" applyBorder="1" applyAlignment="1">
      <alignment horizontal="center" vertical="center" wrapText="1"/>
    </xf>
    <xf numFmtId="0" fontId="40" fillId="0" borderId="44" xfId="0" applyFont="1" applyBorder="1" applyAlignment="1">
      <alignment horizontal="center" vertical="center" wrapText="1"/>
    </xf>
    <xf numFmtId="0" fontId="40" fillId="0" borderId="54" xfId="0" applyFont="1" applyBorder="1" applyAlignment="1">
      <alignment horizontal="center" vertical="center"/>
    </xf>
    <xf numFmtId="0" fontId="40" fillId="0" borderId="75" xfId="0" applyFont="1" applyBorder="1" applyAlignment="1">
      <alignment horizontal="center" vertical="center"/>
    </xf>
    <xf numFmtId="0" fontId="10" fillId="0" borderId="0" xfId="0" applyFont="1" applyAlignment="1">
      <alignment horizontal="center"/>
    </xf>
    <xf numFmtId="0" fontId="10" fillId="0" borderId="28" xfId="0" applyFont="1" applyBorder="1" applyAlignment="1">
      <alignment horizontal="center"/>
    </xf>
    <xf numFmtId="0" fontId="10" fillId="0" borderId="29" xfId="0" applyFont="1" applyBorder="1" applyAlignment="1">
      <alignment horizontal="center"/>
    </xf>
    <xf numFmtId="0" fontId="10" fillId="9" borderId="16" xfId="0" applyFont="1" applyFill="1" applyBorder="1" applyAlignment="1">
      <alignment horizontal="center"/>
    </xf>
    <xf numFmtId="0" fontId="10" fillId="9" borderId="17" xfId="0" applyFont="1" applyFill="1" applyBorder="1" applyAlignment="1">
      <alignment horizontal="center"/>
    </xf>
    <xf numFmtId="0" fontId="10" fillId="0" borderId="0" xfId="0" applyFont="1" applyBorder="1" applyAlignment="1">
      <alignment horizontal="center"/>
    </xf>
    <xf numFmtId="0" fontId="10" fillId="10" borderId="25" xfId="0" applyFont="1" applyFill="1" applyBorder="1" applyAlignment="1">
      <alignment horizontal="center"/>
    </xf>
    <xf numFmtId="0" fontId="10" fillId="10" borderId="50" xfId="0" applyFont="1" applyFill="1" applyBorder="1" applyAlignment="1">
      <alignment horizontal="center"/>
    </xf>
    <xf numFmtId="0" fontId="10" fillId="10" borderId="4" xfId="0" applyFont="1" applyFill="1" applyBorder="1" applyAlignment="1">
      <alignment horizontal="center"/>
    </xf>
    <xf numFmtId="0" fontId="10" fillId="10" borderId="5" xfId="0" applyFont="1" applyFill="1" applyBorder="1" applyAlignment="1">
      <alignment horizontal="center"/>
    </xf>
    <xf numFmtId="0" fontId="10" fillId="11" borderId="16" xfId="0" applyFont="1" applyFill="1" applyBorder="1" applyAlignment="1">
      <alignment horizontal="center"/>
    </xf>
    <xf numFmtId="0" fontId="10" fillId="11" borderId="17" xfId="0" applyFont="1" applyFill="1" applyBorder="1" applyAlignment="1">
      <alignment horizontal="center"/>
    </xf>
    <xf numFmtId="0" fontId="10" fillId="12" borderId="3" xfId="0" applyFont="1" applyFill="1" applyBorder="1" applyAlignment="1">
      <alignment horizontal="center"/>
    </xf>
    <xf numFmtId="0" fontId="10" fillId="12" borderId="4" xfId="0" applyFont="1" applyFill="1" applyBorder="1" applyAlignment="1">
      <alignment horizontal="center"/>
    </xf>
    <xf numFmtId="0" fontId="10" fillId="13" borderId="3" xfId="0" applyFont="1" applyFill="1" applyBorder="1" applyAlignment="1">
      <alignment horizontal="center"/>
    </xf>
    <xf numFmtId="0" fontId="10" fillId="13" borderId="4" xfId="0" applyFont="1" applyFill="1" applyBorder="1" applyAlignment="1">
      <alignment horizontal="center"/>
    </xf>
    <xf numFmtId="0" fontId="10" fillId="11" borderId="25" xfId="0" applyFont="1" applyFill="1" applyBorder="1" applyAlignment="1">
      <alignment horizontal="center"/>
    </xf>
    <xf numFmtId="0" fontId="10" fillId="11" borderId="50" xfId="0" applyFont="1" applyFill="1" applyBorder="1" applyAlignment="1">
      <alignment horizontal="center"/>
    </xf>
    <xf numFmtId="0" fontId="10" fillId="12" borderId="25" xfId="0" applyFont="1" applyFill="1" applyBorder="1" applyAlignment="1">
      <alignment horizontal="center"/>
    </xf>
    <xf numFmtId="0" fontId="10" fillId="12" borderId="39" xfId="0" applyFont="1" applyFill="1" applyBorder="1" applyAlignment="1">
      <alignment horizontal="center"/>
    </xf>
    <xf numFmtId="0" fontId="10" fillId="12" borderId="48" xfId="0" applyFont="1" applyFill="1" applyBorder="1" applyAlignment="1">
      <alignment horizontal="center"/>
    </xf>
    <xf numFmtId="0" fontId="10" fillId="13" borderId="36" xfId="0" applyFont="1" applyFill="1" applyBorder="1" applyAlignment="1">
      <alignment horizontal="center"/>
    </xf>
    <xf numFmtId="0" fontId="10" fillId="13" borderId="25" xfId="0" applyFont="1" applyFill="1" applyBorder="1" applyAlignment="1">
      <alignment horizontal="center"/>
    </xf>
    <xf numFmtId="0" fontId="10" fillId="13" borderId="39" xfId="0" applyFont="1" applyFill="1" applyBorder="1" applyAlignment="1">
      <alignment horizontal="center"/>
    </xf>
    <xf numFmtId="0" fontId="10" fillId="13" borderId="51" xfId="0" applyFont="1" applyFill="1" applyBorder="1" applyAlignment="1">
      <alignment horizontal="center"/>
    </xf>
    <xf numFmtId="0" fontId="10" fillId="14" borderId="41" xfId="0" applyFont="1" applyFill="1" applyBorder="1" applyAlignment="1">
      <alignment horizontal="center"/>
    </xf>
    <xf numFmtId="0" fontId="10" fillId="14" borderId="45" xfId="0" applyFont="1" applyFill="1" applyBorder="1" applyAlignment="1">
      <alignment horizontal="center"/>
    </xf>
    <xf numFmtId="0" fontId="10" fillId="9" borderId="18" xfId="0" applyFont="1" applyFill="1" applyBorder="1" applyAlignment="1">
      <alignment horizontal="center"/>
    </xf>
    <xf numFmtId="0" fontId="10" fillId="14" borderId="16" xfId="0" applyFont="1" applyFill="1" applyBorder="1" applyAlignment="1">
      <alignment horizontal="center"/>
    </xf>
    <xf numFmtId="0" fontId="10" fillId="14" borderId="17" xfId="0" applyFont="1" applyFill="1" applyBorder="1" applyAlignment="1">
      <alignment horizontal="center"/>
    </xf>
    <xf numFmtId="0" fontId="10" fillId="14" borderId="51" xfId="0" applyFont="1" applyFill="1" applyBorder="1" applyAlignment="1">
      <alignment horizontal="center"/>
    </xf>
    <xf numFmtId="0" fontId="35" fillId="0" borderId="0" xfId="0" applyFont="1" applyFill="1" applyAlignment="1">
      <alignment horizontal="left" wrapText="1"/>
    </xf>
    <xf numFmtId="0" fontId="33" fillId="8" borderId="2" xfId="0" applyFont="1" applyFill="1" applyBorder="1" applyAlignment="1">
      <alignment horizontal="left" vertical="center" wrapText="1"/>
    </xf>
  </cellXfs>
  <cellStyles count="7">
    <cellStyle name="Comma" xfId="1" builtinId="3"/>
    <cellStyle name="Currency" xfId="2" builtinId="4"/>
    <cellStyle name="Hyperlink" xfId="3" builtinId="8"/>
    <cellStyle name="Normal" xfId="0" builtinId="0"/>
    <cellStyle name="Normal 2" xfId="5" xr:uid="{00000000-0005-0000-0000-000004000000}"/>
    <cellStyle name="Normal 3" xfId="6" xr:uid="{00000000-0005-0000-0000-000005000000}"/>
    <cellStyle name="Percent" xfId="4" builtinId="5"/>
  </cellStyles>
  <dxfs count="0"/>
  <tableStyles count="0" defaultTableStyle="TableStyleMedium9" defaultPivotStyle="PivotStyleLight16"/>
  <colors>
    <mruColors>
      <color rgb="FFFFF359"/>
      <color rgb="FFE55E5C"/>
      <color rgb="FFFEEC7C"/>
      <color rgb="FFD45755"/>
      <color rgb="FF00F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5.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3.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4.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Installed Capacity</a:t>
            </a:r>
            <a:endParaRPr lang="en-US" b="1" baseline="0"/>
          </a:p>
          <a:p>
            <a:pPr>
              <a:defRPr b="1"/>
            </a:pPr>
            <a:r>
              <a:rPr lang="en-US" b="1" baseline="0"/>
              <a:t>Total =  1,728 MW</a:t>
            </a:r>
          </a:p>
        </c:rich>
      </c:tx>
      <c:layout>
        <c:manualLayout>
          <c:xMode val="edge"/>
          <c:yMode val="edge"/>
          <c:x val="0.32534753391982352"/>
          <c:y val="4.366812227074235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675216086588526"/>
          <c:y val="0.19716157205240176"/>
          <c:w val="0.58506266724802725"/>
          <c:h val="0.7843416543456085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748-439F-BFFE-D282BEF0EB4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748-439F-BFFE-D282BEF0EB4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748-439F-BFFE-D282BEF0EB4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748-439F-BFFE-D282BEF0EB4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748-439F-BFFE-D282BEF0EB4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748-439F-BFFE-D282BEF0EB4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748-439F-BFFE-D282BEF0EB4E}"/>
              </c:ext>
            </c:extLst>
          </c:dPt>
          <c:cat>
            <c:strRef>
              <c:f>'SREC II Data'!$B$12:$B$18</c:f>
              <c:strCache>
                <c:ptCount val="7"/>
                <c:pt idx="0">
                  <c:v>Commercial</c:v>
                </c:pt>
                <c:pt idx="1">
                  <c:v>CSS</c:v>
                </c:pt>
                <c:pt idx="2">
                  <c:v>LI</c:v>
                </c:pt>
                <c:pt idx="3">
                  <c:v>Non-Profit</c:v>
                </c:pt>
                <c:pt idx="4">
                  <c:v>Other</c:v>
                </c:pt>
                <c:pt idx="5">
                  <c:v>Public/Govt</c:v>
                </c:pt>
                <c:pt idx="6">
                  <c:v>Residential</c:v>
                </c:pt>
              </c:strCache>
            </c:strRef>
          </c:cat>
          <c:val>
            <c:numRef>
              <c:f>'SREC II Data'!$M$12:$M$18</c:f>
              <c:numCache>
                <c:formatCode>_(* #,##0_);_(* \(#,##0\);_(* "-"??_);_(@_)</c:formatCode>
                <c:ptCount val="7"/>
                <c:pt idx="0">
                  <c:v>350.57490300000006</c:v>
                </c:pt>
                <c:pt idx="1">
                  <c:v>310.36888200000004</c:v>
                </c:pt>
                <c:pt idx="2">
                  <c:v>141.20002599999998</c:v>
                </c:pt>
                <c:pt idx="3">
                  <c:v>20.055150000000001</c:v>
                </c:pt>
                <c:pt idx="4">
                  <c:v>102.90296300000001</c:v>
                </c:pt>
                <c:pt idx="5">
                  <c:v>253.50617500000001</c:v>
                </c:pt>
                <c:pt idx="6">
                  <c:v>549.24171000000092</c:v>
                </c:pt>
              </c:numCache>
            </c:numRef>
          </c:val>
          <c:extLst>
            <c:ext xmlns:c16="http://schemas.microsoft.com/office/drawing/2014/chart" uri="{C3380CC4-5D6E-409C-BE32-E72D297353CC}">
              <c16:uniqueId val="{0000000E-F748-439F-BFFE-D282BEF0EB4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Average</a:t>
            </a:r>
            <a:r>
              <a:rPr lang="en-US" sz="1800" baseline="0"/>
              <a:t> NPV of</a:t>
            </a:r>
            <a:r>
              <a:rPr lang="en-US" sz="1800"/>
              <a:t> Economic Returns</a:t>
            </a:r>
          </a:p>
          <a:p>
            <a:pPr>
              <a:defRPr sz="1800"/>
            </a:pPr>
            <a:r>
              <a:rPr lang="en-US" sz="1800"/>
              <a:t>per MW installed each year</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'Master Sheet'!$AZ$13</c:f>
              <c:strCache>
                <c:ptCount val="1"/>
                <c:pt idx="0">
                  <c:v>Avg. Economic Rent per MW</c:v>
                </c:pt>
              </c:strCache>
            </c:strRef>
          </c:tx>
          <c:spPr>
            <a:ln w="25400" cap="rnd">
              <a:solidFill>
                <a:schemeClr val="tx1">
                  <a:lumMod val="75000"/>
                  <a:lumOff val="25000"/>
                </a:schemeClr>
              </a:solidFill>
              <a:round/>
            </a:ln>
            <a:effectLst/>
          </c:spPr>
          <c:marker>
            <c:symbol val="circle"/>
            <c:size val="7"/>
            <c:spPr>
              <a:solidFill>
                <a:schemeClr val="accent1"/>
              </a:solidFill>
              <a:ln w="9525">
                <a:solidFill>
                  <a:schemeClr val="accent1"/>
                </a:solidFill>
              </a:ln>
              <a:effectLst/>
            </c:spPr>
          </c:marker>
          <c:cat>
            <c:numRef>
              <c:f>'Master Sheet'!$BA$12:$BF$12</c:f>
              <c:numCache>
                <c:formatCode>General</c:formatCode>
                <c:ptCount val="6"/>
                <c:pt idx="0">
                  <c:v>2014</c:v>
                </c:pt>
                <c:pt idx="1">
                  <c:v>2015</c:v>
                </c:pt>
                <c:pt idx="2">
                  <c:v>2016</c:v>
                </c:pt>
                <c:pt idx="3">
                  <c:v>2017</c:v>
                </c:pt>
                <c:pt idx="4">
                  <c:v>2018</c:v>
                </c:pt>
                <c:pt idx="5">
                  <c:v>2019</c:v>
                </c:pt>
              </c:numCache>
            </c:numRef>
          </c:cat>
          <c:val>
            <c:numRef>
              <c:f>'Master Sheet'!$BA$13:$BF$13</c:f>
              <c:numCache>
                <c:formatCode>"$"#,##0.00</c:formatCode>
                <c:ptCount val="6"/>
                <c:pt idx="0">
                  <c:v>0.62405325392753574</c:v>
                </c:pt>
                <c:pt idx="1">
                  <c:v>1.4343543206282019</c:v>
                </c:pt>
                <c:pt idx="2">
                  <c:v>1.4246240191048996</c:v>
                </c:pt>
                <c:pt idx="3">
                  <c:v>1.5250770482978855</c:v>
                </c:pt>
                <c:pt idx="4">
                  <c:v>1.4870017714683081</c:v>
                </c:pt>
                <c:pt idx="5">
                  <c:v>0.92629919034268227</c:v>
                </c:pt>
              </c:numCache>
            </c:numRef>
          </c:val>
          <c:smooth val="0"/>
          <c:extLst>
            <c:ext xmlns:c16="http://schemas.microsoft.com/office/drawing/2014/chart" uri="{C3380CC4-5D6E-409C-BE32-E72D297353CC}">
              <c16:uniqueId val="{00000000-2086-5F46-BFD2-7844D7A25F08}"/>
            </c:ext>
          </c:extLst>
        </c:ser>
        <c:dLbls>
          <c:showLegendKey val="0"/>
          <c:showVal val="0"/>
          <c:showCatName val="0"/>
          <c:showSerName val="0"/>
          <c:showPercent val="0"/>
          <c:showBubbleSize val="0"/>
        </c:dLbls>
        <c:marker val="1"/>
        <c:smooth val="0"/>
        <c:axId val="800697376"/>
        <c:axId val="1129415664"/>
      </c:lineChart>
      <c:catAx>
        <c:axId val="800697376"/>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Year</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29415664"/>
        <c:crosses val="autoZero"/>
        <c:auto val="1"/>
        <c:lblAlgn val="ctr"/>
        <c:lblOffset val="100"/>
        <c:noMultiLvlLbl val="0"/>
      </c:catAx>
      <c:valAx>
        <c:axId val="1129415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sz="1600"/>
                  <a:t>Economic Value,</a:t>
                </a:r>
                <a:r>
                  <a:rPr lang="en-US" sz="1600" baseline="0"/>
                  <a:t> $million</a:t>
                </a:r>
                <a:endParaRPr lang="en-US" sz="1600"/>
              </a:p>
            </c:rich>
          </c:tx>
          <c:layout>
            <c:manualLayout>
              <c:xMode val="edge"/>
              <c:yMode val="edge"/>
              <c:x val="1.3214473430732971E-2"/>
              <c:y val="0.25330706660556573"/>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800697376"/>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Economic Rent Distribution -  Annual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'Master Sheet'!$C$626</c:f>
              <c:strCache>
                <c:ptCount val="1"/>
                <c:pt idx="0">
                  <c:v>Solar Financiers</c:v>
                </c:pt>
              </c:strCache>
            </c:strRef>
          </c:tx>
          <c:spPr>
            <a:solidFill>
              <a:schemeClr val="accent1"/>
            </a:solidFill>
            <a:ln>
              <a:noFill/>
            </a:ln>
            <a:effectLst/>
          </c:spPr>
          <c:cat>
            <c:numRef>
              <c:f>'Master Sheet'!$D$625:$AM$625</c:f>
              <c:numCache>
                <c:formatCode>General</c:formatCode>
                <c:ptCount val="36"/>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numCache>
            </c:numRef>
          </c:cat>
          <c:val>
            <c:numRef>
              <c:f>'Master Sheet'!$D$626:$AM$626</c:f>
              <c:numCache>
                <c:formatCode>0.000</c:formatCode>
                <c:ptCount val="36"/>
                <c:pt idx="0">
                  <c:v>-14.085689757867087</c:v>
                </c:pt>
                <c:pt idx="1">
                  <c:v>-6.9670212525781103</c:v>
                </c:pt>
                <c:pt idx="2">
                  <c:v>-10.808211634704737</c:v>
                </c:pt>
                <c:pt idx="3">
                  <c:v>0.3065396126191855</c:v>
                </c:pt>
                <c:pt idx="4">
                  <c:v>2.4629818150734821</c:v>
                </c:pt>
                <c:pt idx="5">
                  <c:v>2.0609991551215181</c:v>
                </c:pt>
                <c:pt idx="6">
                  <c:v>12.499027187862616</c:v>
                </c:pt>
                <c:pt idx="7">
                  <c:v>10.840370114573743</c:v>
                </c:pt>
                <c:pt idx="8">
                  <c:v>8.9176135024438441</c:v>
                </c:pt>
                <c:pt idx="9">
                  <c:v>7.514912770920759</c:v>
                </c:pt>
                <c:pt idx="10">
                  <c:v>6.4324482944327723</c:v>
                </c:pt>
                <c:pt idx="11">
                  <c:v>5.3280145842804947</c:v>
                </c:pt>
                <c:pt idx="12">
                  <c:v>4.4869842525320278</c:v>
                </c:pt>
                <c:pt idx="13">
                  <c:v>4.5245499731029994</c:v>
                </c:pt>
                <c:pt idx="14">
                  <c:v>4.0021890511887168</c:v>
                </c:pt>
                <c:pt idx="15">
                  <c:v>3.4350210644902499</c:v>
                </c:pt>
                <c:pt idx="16">
                  <c:v>4.3651649085099757</c:v>
                </c:pt>
                <c:pt idx="17">
                  <c:v>4.6795582028720899</c:v>
                </c:pt>
                <c:pt idx="18">
                  <c:v>4.7319793209885335</c:v>
                </c:pt>
                <c:pt idx="19">
                  <c:v>4.785062249808484</c:v>
                </c:pt>
                <c:pt idx="20">
                  <c:v>4.3006117986542822</c:v>
                </c:pt>
                <c:pt idx="21">
                  <c:v>4.3550327325660305</c:v>
                </c:pt>
                <c:pt idx="22">
                  <c:v>4.051329768691514</c:v>
                </c:pt>
                <c:pt idx="23">
                  <c:v>4.4659075725488311</c:v>
                </c:pt>
                <c:pt idx="24">
                  <c:v>4.4064507541579792</c:v>
                </c:pt>
                <c:pt idx="25">
                  <c:v>4.4636038640376112</c:v>
                </c:pt>
                <c:pt idx="26">
                  <c:v>4.4632884575017826</c:v>
                </c:pt>
                <c:pt idx="27">
                  <c:v>3.7856846141596057</c:v>
                </c:pt>
                <c:pt idx="28">
                  <c:v>2.6107620231849857</c:v>
                </c:pt>
                <c:pt idx="29">
                  <c:v>1.8795370090493564</c:v>
                </c:pt>
                <c:pt idx="30">
                  <c:v>0.95553554295291954</c:v>
                </c:pt>
                <c:pt idx="31">
                  <c:v>0</c:v>
                </c:pt>
                <c:pt idx="32">
                  <c:v>0</c:v>
                </c:pt>
                <c:pt idx="33">
                  <c:v>0</c:v>
                </c:pt>
                <c:pt idx="34">
                  <c:v>0</c:v>
                </c:pt>
                <c:pt idx="35">
                  <c:v>0</c:v>
                </c:pt>
              </c:numCache>
            </c:numRef>
          </c:val>
          <c:extLst>
            <c:ext xmlns:c16="http://schemas.microsoft.com/office/drawing/2014/chart" uri="{C3380CC4-5D6E-409C-BE32-E72D297353CC}">
              <c16:uniqueId val="{00000000-9B33-4174-82D5-D3BD48CAF5DB}"/>
            </c:ext>
          </c:extLst>
        </c:ser>
        <c:ser>
          <c:idx val="1"/>
          <c:order val="1"/>
          <c:tx>
            <c:strRef>
              <c:f>'Master Sheet'!$C$627</c:f>
              <c:strCache>
                <c:ptCount val="1"/>
                <c:pt idx="0">
                  <c:v>Commercial</c:v>
                </c:pt>
              </c:strCache>
            </c:strRef>
          </c:tx>
          <c:spPr>
            <a:solidFill>
              <a:schemeClr val="accent2"/>
            </a:solidFill>
            <a:ln>
              <a:noFill/>
            </a:ln>
            <a:effectLst/>
          </c:spPr>
          <c:cat>
            <c:numRef>
              <c:f>'Master Sheet'!$D$625:$AM$625</c:f>
              <c:numCache>
                <c:formatCode>General</c:formatCode>
                <c:ptCount val="36"/>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numCache>
            </c:numRef>
          </c:cat>
          <c:val>
            <c:numRef>
              <c:f>'Master Sheet'!$D$627:$AM$627</c:f>
              <c:numCache>
                <c:formatCode>0.000</c:formatCode>
                <c:ptCount val="36"/>
                <c:pt idx="0">
                  <c:v>-1.3460567936477865</c:v>
                </c:pt>
                <c:pt idx="1">
                  <c:v>-0.7969249753882186</c:v>
                </c:pt>
                <c:pt idx="2">
                  <c:v>0.97760696868439956</c:v>
                </c:pt>
                <c:pt idx="3">
                  <c:v>-0.1447465470200453</c:v>
                </c:pt>
                <c:pt idx="4">
                  <c:v>0.19471257849994927</c:v>
                </c:pt>
                <c:pt idx="5">
                  <c:v>0.80843737861810649</c:v>
                </c:pt>
                <c:pt idx="6">
                  <c:v>2.3681365258585916</c:v>
                </c:pt>
                <c:pt idx="7">
                  <c:v>2.1539866268261076</c:v>
                </c:pt>
                <c:pt idx="8">
                  <c:v>1.9772328138451201</c:v>
                </c:pt>
                <c:pt idx="9">
                  <c:v>1.865737124046897</c:v>
                </c:pt>
                <c:pt idx="10">
                  <c:v>1.6886349219416148</c:v>
                </c:pt>
                <c:pt idx="11">
                  <c:v>1.5121367150156868</c:v>
                </c:pt>
                <c:pt idx="12">
                  <c:v>1.4552130662596914</c:v>
                </c:pt>
                <c:pt idx="13">
                  <c:v>1.3583917775968877</c:v>
                </c:pt>
                <c:pt idx="14">
                  <c:v>1.2796363239417674</c:v>
                </c:pt>
                <c:pt idx="15">
                  <c:v>1.1638811322865361</c:v>
                </c:pt>
                <c:pt idx="16">
                  <c:v>1.2860804200412081</c:v>
                </c:pt>
                <c:pt idx="17">
                  <c:v>1.3437986132981175</c:v>
                </c:pt>
                <c:pt idx="18">
                  <c:v>1.4019021761920796</c:v>
                </c:pt>
                <c:pt idx="19">
                  <c:v>1.4573870448463471</c:v>
                </c:pt>
                <c:pt idx="20">
                  <c:v>1.3838130190203912</c:v>
                </c:pt>
                <c:pt idx="21">
                  <c:v>1.400162869162294</c:v>
                </c:pt>
                <c:pt idx="22">
                  <c:v>1.5064392594054932</c:v>
                </c:pt>
                <c:pt idx="23">
                  <c:v>1.4335448780965137</c:v>
                </c:pt>
                <c:pt idx="24">
                  <c:v>1.4312624377621417</c:v>
                </c:pt>
                <c:pt idx="25">
                  <c:v>1.4485346750662984</c:v>
                </c:pt>
                <c:pt idx="26">
                  <c:v>1.3686654031311278</c:v>
                </c:pt>
                <c:pt idx="27">
                  <c:v>1.1737409753939891</c:v>
                </c:pt>
                <c:pt idx="28">
                  <c:v>0.71926838105571755</c:v>
                </c:pt>
                <c:pt idx="29">
                  <c:v>0.50889988193129643</c:v>
                </c:pt>
                <c:pt idx="30">
                  <c:v>0.25837952788131319</c:v>
                </c:pt>
                <c:pt idx="31">
                  <c:v>0</c:v>
                </c:pt>
                <c:pt idx="32">
                  <c:v>0</c:v>
                </c:pt>
                <c:pt idx="33">
                  <c:v>0</c:v>
                </c:pt>
                <c:pt idx="34">
                  <c:v>0</c:v>
                </c:pt>
                <c:pt idx="35">
                  <c:v>0</c:v>
                </c:pt>
              </c:numCache>
            </c:numRef>
          </c:val>
          <c:extLst>
            <c:ext xmlns:c16="http://schemas.microsoft.com/office/drawing/2014/chart" uri="{C3380CC4-5D6E-409C-BE32-E72D297353CC}">
              <c16:uniqueId val="{00000001-9B33-4174-82D5-D3BD48CAF5DB}"/>
            </c:ext>
          </c:extLst>
        </c:ser>
        <c:ser>
          <c:idx val="2"/>
          <c:order val="2"/>
          <c:tx>
            <c:strRef>
              <c:f>'Master Sheet'!$C$628</c:f>
              <c:strCache>
                <c:ptCount val="1"/>
                <c:pt idx="0">
                  <c:v>Residents</c:v>
                </c:pt>
              </c:strCache>
            </c:strRef>
          </c:tx>
          <c:spPr>
            <a:solidFill>
              <a:schemeClr val="accent3"/>
            </a:solidFill>
            <a:ln>
              <a:noFill/>
            </a:ln>
            <a:effectLst/>
          </c:spPr>
          <c:cat>
            <c:numRef>
              <c:f>'Master Sheet'!$D$625:$AM$625</c:f>
              <c:numCache>
                <c:formatCode>General</c:formatCode>
                <c:ptCount val="36"/>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numCache>
            </c:numRef>
          </c:cat>
          <c:val>
            <c:numRef>
              <c:f>'Master Sheet'!$D$628:$AM$628</c:f>
              <c:numCache>
                <c:formatCode>0.000</c:formatCode>
                <c:ptCount val="36"/>
                <c:pt idx="0">
                  <c:v>-5.0230740089395685</c:v>
                </c:pt>
                <c:pt idx="1">
                  <c:v>-3.5755002430367995</c:v>
                </c:pt>
                <c:pt idx="2">
                  <c:v>-1.0902839171924268</c:v>
                </c:pt>
                <c:pt idx="3">
                  <c:v>-1.9014892963254348</c:v>
                </c:pt>
                <c:pt idx="4">
                  <c:v>-1.1401502818254619</c:v>
                </c:pt>
                <c:pt idx="5">
                  <c:v>5.0604527355047058E-2</c:v>
                </c:pt>
                <c:pt idx="6">
                  <c:v>3.4120033434836978</c:v>
                </c:pt>
                <c:pt idx="7">
                  <c:v>3.2497904217050069</c:v>
                </c:pt>
                <c:pt idx="8">
                  <c:v>3.1283055056961411</c:v>
                </c:pt>
                <c:pt idx="9">
                  <c:v>3.0391854918296781</c:v>
                </c:pt>
                <c:pt idx="10">
                  <c:v>2.7689903706471712</c:v>
                </c:pt>
                <c:pt idx="11">
                  <c:v>2.431634478562541</c:v>
                </c:pt>
                <c:pt idx="12">
                  <c:v>2.2485320316453974</c:v>
                </c:pt>
                <c:pt idx="13">
                  <c:v>2.1483220779745991</c:v>
                </c:pt>
                <c:pt idx="14">
                  <c:v>2.0843701049214274</c:v>
                </c:pt>
                <c:pt idx="15">
                  <c:v>1.8961964370852242</c:v>
                </c:pt>
                <c:pt idx="16">
                  <c:v>2.2583328381763534</c:v>
                </c:pt>
                <c:pt idx="17">
                  <c:v>2.3936442008650824</c:v>
                </c:pt>
                <c:pt idx="18">
                  <c:v>2.5145129855031252</c:v>
                </c:pt>
                <c:pt idx="19">
                  <c:v>2.5441988417577543</c:v>
                </c:pt>
                <c:pt idx="20">
                  <c:v>2.3498867350083601</c:v>
                </c:pt>
                <c:pt idx="21">
                  <c:v>2.3803809821781599</c:v>
                </c:pt>
                <c:pt idx="22">
                  <c:v>2.5216859260086819</c:v>
                </c:pt>
                <c:pt idx="23">
                  <c:v>2.4426059344652078</c:v>
                </c:pt>
                <c:pt idx="24">
                  <c:v>2.4743454001089464</c:v>
                </c:pt>
                <c:pt idx="25">
                  <c:v>2.5065087394348584</c:v>
                </c:pt>
                <c:pt idx="26">
                  <c:v>2.2755184692279342</c:v>
                </c:pt>
                <c:pt idx="27">
                  <c:v>1.8048802499555328</c:v>
                </c:pt>
                <c:pt idx="28">
                  <c:v>1.5493021990798321</c:v>
                </c:pt>
                <c:pt idx="29">
                  <c:v>1.0495119727855018</c:v>
                </c:pt>
                <c:pt idx="30">
                  <c:v>0.53322683005845961</c:v>
                </c:pt>
                <c:pt idx="31">
                  <c:v>0</c:v>
                </c:pt>
                <c:pt idx="32">
                  <c:v>0</c:v>
                </c:pt>
                <c:pt idx="33">
                  <c:v>0</c:v>
                </c:pt>
                <c:pt idx="34">
                  <c:v>0</c:v>
                </c:pt>
                <c:pt idx="35">
                  <c:v>0</c:v>
                </c:pt>
              </c:numCache>
            </c:numRef>
          </c:val>
          <c:extLst>
            <c:ext xmlns:c16="http://schemas.microsoft.com/office/drawing/2014/chart" uri="{C3380CC4-5D6E-409C-BE32-E72D297353CC}">
              <c16:uniqueId val="{00000002-9B33-4174-82D5-D3BD48CAF5DB}"/>
            </c:ext>
          </c:extLst>
        </c:ser>
        <c:ser>
          <c:idx val="3"/>
          <c:order val="3"/>
          <c:tx>
            <c:strRef>
              <c:f>'Master Sheet'!$C$629</c:f>
              <c:strCache>
                <c:ptCount val="1"/>
                <c:pt idx="0">
                  <c:v>Low Income</c:v>
                </c:pt>
              </c:strCache>
            </c:strRef>
          </c:tx>
          <c:spPr>
            <a:solidFill>
              <a:schemeClr val="accent4"/>
            </a:solidFill>
            <a:ln>
              <a:noFill/>
            </a:ln>
            <a:effectLst/>
          </c:spPr>
          <c:cat>
            <c:numRef>
              <c:f>'Master Sheet'!$D$625:$AM$625</c:f>
              <c:numCache>
                <c:formatCode>General</c:formatCode>
                <c:ptCount val="36"/>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numCache>
            </c:numRef>
          </c:cat>
          <c:val>
            <c:numRef>
              <c:f>'Master Sheet'!$D$629:$AM$629</c:f>
              <c:numCache>
                <c:formatCode>0.000</c:formatCode>
                <c:ptCount val="36"/>
                <c:pt idx="0">
                  <c:v>-6.7243631840796025</c:v>
                </c:pt>
                <c:pt idx="1">
                  <c:v>-2.909941733964458</c:v>
                </c:pt>
                <c:pt idx="2">
                  <c:v>1.038809984442</c:v>
                </c:pt>
                <c:pt idx="3">
                  <c:v>-1.9845361085732593</c:v>
                </c:pt>
                <c:pt idx="4">
                  <c:v>-1.2514121147407757</c:v>
                </c:pt>
                <c:pt idx="5">
                  <c:v>-1.0176559973953685</c:v>
                </c:pt>
                <c:pt idx="6">
                  <c:v>2.3245271308555777</c:v>
                </c:pt>
                <c:pt idx="7">
                  <c:v>2.2181235307839882</c:v>
                </c:pt>
                <c:pt idx="8">
                  <c:v>2.1384329662815427</c:v>
                </c:pt>
                <c:pt idx="9">
                  <c:v>2.0800139935895352</c:v>
                </c:pt>
                <c:pt idx="10">
                  <c:v>1.9000255690875663</c:v>
                </c:pt>
                <c:pt idx="11">
                  <c:v>1.6662834051497994</c:v>
                </c:pt>
                <c:pt idx="12">
                  <c:v>1.6107165941920261</c:v>
                </c:pt>
                <c:pt idx="13">
                  <c:v>1.4473162563117883</c:v>
                </c:pt>
                <c:pt idx="14">
                  <c:v>1.278965047238334</c:v>
                </c:pt>
                <c:pt idx="15">
                  <c:v>1.0727613336306905</c:v>
                </c:pt>
                <c:pt idx="16">
                  <c:v>1.2362776808107507</c:v>
                </c:pt>
                <c:pt idx="17">
                  <c:v>1.2499739390786118</c:v>
                </c:pt>
                <c:pt idx="18">
                  <c:v>1.2638518414539417</c:v>
                </c:pt>
                <c:pt idx="19">
                  <c:v>1.2779131251399805</c:v>
                </c:pt>
                <c:pt idx="20">
                  <c:v>1.1421595310346491</c:v>
                </c:pt>
                <c:pt idx="21">
                  <c:v>1.1565928032206467</c:v>
                </c:pt>
                <c:pt idx="22">
                  <c:v>1.3212146884338751</c:v>
                </c:pt>
                <c:pt idx="23">
                  <c:v>1.1860269355095203</c:v>
                </c:pt>
                <c:pt idx="24">
                  <c:v>1.2010312948050921</c:v>
                </c:pt>
                <c:pt idx="25">
                  <c:v>1.2162295175997153</c:v>
                </c:pt>
                <c:pt idx="26">
                  <c:v>1.111648293274244</c:v>
                </c:pt>
                <c:pt idx="27">
                  <c:v>0.8487439081140058</c:v>
                </c:pt>
                <c:pt idx="28">
                  <c:v>0.85840195076411141</c:v>
                </c:pt>
                <c:pt idx="29">
                  <c:v>0.58133348425967479</c:v>
                </c:pt>
                <c:pt idx="30">
                  <c:v>0.29528095544229438</c:v>
                </c:pt>
                <c:pt idx="31">
                  <c:v>0</c:v>
                </c:pt>
                <c:pt idx="32">
                  <c:v>0</c:v>
                </c:pt>
                <c:pt idx="33">
                  <c:v>0</c:v>
                </c:pt>
                <c:pt idx="34">
                  <c:v>0</c:v>
                </c:pt>
                <c:pt idx="35">
                  <c:v>0</c:v>
                </c:pt>
              </c:numCache>
            </c:numRef>
          </c:val>
          <c:extLst>
            <c:ext xmlns:c16="http://schemas.microsoft.com/office/drawing/2014/chart" uri="{C3380CC4-5D6E-409C-BE32-E72D297353CC}">
              <c16:uniqueId val="{00000003-9B33-4174-82D5-D3BD48CAF5DB}"/>
            </c:ext>
          </c:extLst>
        </c:ser>
        <c:ser>
          <c:idx val="4"/>
          <c:order val="4"/>
          <c:tx>
            <c:strRef>
              <c:f>'Master Sheet'!$C$630</c:f>
              <c:strCache>
                <c:ptCount val="1"/>
                <c:pt idx="0">
                  <c:v>Public/Govt</c:v>
                </c:pt>
              </c:strCache>
            </c:strRef>
          </c:tx>
          <c:spPr>
            <a:solidFill>
              <a:schemeClr val="accent5"/>
            </a:solidFill>
            <a:ln>
              <a:noFill/>
            </a:ln>
            <a:effectLst/>
          </c:spPr>
          <c:cat>
            <c:numRef>
              <c:f>'Master Sheet'!$D$625:$AM$625</c:f>
              <c:numCache>
                <c:formatCode>General</c:formatCode>
                <c:ptCount val="36"/>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numCache>
            </c:numRef>
          </c:cat>
          <c:val>
            <c:numRef>
              <c:f>'Master Sheet'!$D$630:$AM$630</c:f>
              <c:numCache>
                <c:formatCode>0.000</c:formatCode>
                <c:ptCount val="36"/>
                <c:pt idx="0">
                  <c:v>-1.794824545846919</c:v>
                </c:pt>
                <c:pt idx="1">
                  <c:v>-0.60281929714602933</c:v>
                </c:pt>
                <c:pt idx="2">
                  <c:v>-0.45413357593594816</c:v>
                </c:pt>
                <c:pt idx="3">
                  <c:v>-0.23788383750412556</c:v>
                </c:pt>
                <c:pt idx="4">
                  <c:v>3.7579318740386891E-2</c:v>
                </c:pt>
                <c:pt idx="5">
                  <c:v>-0.6153099260812076</c:v>
                </c:pt>
                <c:pt idx="6">
                  <c:v>0.97384081723488991</c:v>
                </c:pt>
                <c:pt idx="7">
                  <c:v>0.87372642769810571</c:v>
                </c:pt>
                <c:pt idx="8">
                  <c:v>0.79978572021283101</c:v>
                </c:pt>
                <c:pt idx="9">
                  <c:v>0.74669838364452179</c:v>
                </c:pt>
                <c:pt idx="10">
                  <c:v>0.57146544983607006</c:v>
                </c:pt>
                <c:pt idx="11">
                  <c:v>0.36656945798062662</c:v>
                </c:pt>
                <c:pt idx="12">
                  <c:v>0.21302934987850913</c:v>
                </c:pt>
                <c:pt idx="13">
                  <c:v>8.3062109813832663E-2</c:v>
                </c:pt>
                <c:pt idx="14">
                  <c:v>-4.1587680611737135E-2</c:v>
                </c:pt>
                <c:pt idx="15">
                  <c:v>0.26483474376070065</c:v>
                </c:pt>
                <c:pt idx="16">
                  <c:v>0.61398388260803449</c:v>
                </c:pt>
                <c:pt idx="17">
                  <c:v>0.8311289411207925</c:v>
                </c:pt>
                <c:pt idx="18">
                  <c:v>1.0341832402825757</c:v>
                </c:pt>
                <c:pt idx="19">
                  <c:v>1.2383992972768638</c:v>
                </c:pt>
                <c:pt idx="20">
                  <c:v>1.5257026010842527</c:v>
                </c:pt>
                <c:pt idx="21">
                  <c:v>1.5443903359856956</c:v>
                </c:pt>
                <c:pt idx="22">
                  <c:v>1.5633246684344755</c:v>
                </c:pt>
                <c:pt idx="23">
                  <c:v>1.5825079962185744</c:v>
                </c:pt>
                <c:pt idx="24">
                  <c:v>1.6019427233414922</c:v>
                </c:pt>
                <c:pt idx="25">
                  <c:v>1.6216312593650652</c:v>
                </c:pt>
                <c:pt idx="26">
                  <c:v>1.4888136929729696</c:v>
                </c:pt>
                <c:pt idx="27">
                  <c:v>1.1968735283792022</c:v>
                </c:pt>
                <c:pt idx="28">
                  <c:v>0.96052902944936336</c:v>
                </c:pt>
                <c:pt idx="29">
                  <c:v>0.65032227753344496</c:v>
                </c:pt>
                <c:pt idx="30">
                  <c:v>0.33023532952427403</c:v>
                </c:pt>
                <c:pt idx="31">
                  <c:v>0</c:v>
                </c:pt>
                <c:pt idx="32">
                  <c:v>0</c:v>
                </c:pt>
                <c:pt idx="33">
                  <c:v>0</c:v>
                </c:pt>
                <c:pt idx="34">
                  <c:v>0</c:v>
                </c:pt>
                <c:pt idx="35">
                  <c:v>0</c:v>
                </c:pt>
              </c:numCache>
            </c:numRef>
          </c:val>
          <c:extLst>
            <c:ext xmlns:c16="http://schemas.microsoft.com/office/drawing/2014/chart" uri="{C3380CC4-5D6E-409C-BE32-E72D297353CC}">
              <c16:uniqueId val="{00000004-9B33-4174-82D5-D3BD48CAF5DB}"/>
            </c:ext>
          </c:extLst>
        </c:ser>
        <c:ser>
          <c:idx val="5"/>
          <c:order val="5"/>
          <c:tx>
            <c:strRef>
              <c:f>'Master Sheet'!$C$631</c:f>
              <c:strCache>
                <c:ptCount val="1"/>
                <c:pt idx="0">
                  <c:v>Non-Profit</c:v>
                </c:pt>
              </c:strCache>
            </c:strRef>
          </c:tx>
          <c:spPr>
            <a:solidFill>
              <a:schemeClr val="accent6"/>
            </a:solidFill>
            <a:ln>
              <a:noFill/>
            </a:ln>
            <a:effectLst/>
          </c:spPr>
          <c:cat>
            <c:numRef>
              <c:f>'Master Sheet'!$D$625:$AM$625</c:f>
              <c:numCache>
                <c:formatCode>General</c:formatCode>
                <c:ptCount val="36"/>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numCache>
            </c:numRef>
          </c:cat>
          <c:val>
            <c:numRef>
              <c:f>'Master Sheet'!$D$631:$AM$631</c:f>
              <c:numCache>
                <c:formatCode>0.000</c:formatCode>
                <c:ptCount val="36"/>
                <c:pt idx="0">
                  <c:v>-3.7372031327600821</c:v>
                </c:pt>
                <c:pt idx="1">
                  <c:v>-2.9137566179672518</c:v>
                </c:pt>
                <c:pt idx="2">
                  <c:v>0.97421646055364675</c:v>
                </c:pt>
                <c:pt idx="3">
                  <c:v>-2.5025074787652182</c:v>
                </c:pt>
                <c:pt idx="4">
                  <c:v>-2.1173853553825399</c:v>
                </c:pt>
                <c:pt idx="5">
                  <c:v>-2.439168143889491</c:v>
                </c:pt>
                <c:pt idx="6">
                  <c:v>2.2963791415062698</c:v>
                </c:pt>
                <c:pt idx="7">
                  <c:v>2.2004942794989346</c:v>
                </c:pt>
                <c:pt idx="8">
                  <c:v>2.1291800558188658</c:v>
                </c:pt>
                <c:pt idx="9">
                  <c:v>2.0774370076766786</c:v>
                </c:pt>
                <c:pt idx="10">
                  <c:v>1.9018433656557905</c:v>
                </c:pt>
                <c:pt idx="11">
                  <c:v>1.6974984462320171</c:v>
                </c:pt>
                <c:pt idx="12">
                  <c:v>1.6812822986276565</c:v>
                </c:pt>
                <c:pt idx="13">
                  <c:v>1.5197004657562356</c:v>
                </c:pt>
                <c:pt idx="14">
                  <c:v>1.3894851597913567</c:v>
                </c:pt>
                <c:pt idx="15">
                  <c:v>1.163100342921207</c:v>
                </c:pt>
                <c:pt idx="16">
                  <c:v>1.3275902413396956</c:v>
                </c:pt>
                <c:pt idx="17">
                  <c:v>1.3422745567594381</c:v>
                </c:pt>
                <c:pt idx="18">
                  <c:v>1.3571552383382124</c:v>
                </c:pt>
                <c:pt idx="19">
                  <c:v>1.3722342426378267</c:v>
                </c:pt>
                <c:pt idx="20">
                  <c:v>1.2375135331832134</c:v>
                </c:pt>
                <c:pt idx="21">
                  <c:v>1.2529950800012246</c:v>
                </c:pt>
                <c:pt idx="22">
                  <c:v>1.4186808591384834</c:v>
                </c:pt>
                <c:pt idx="23">
                  <c:v>1.2845728521576274</c:v>
                </c:pt>
                <c:pt idx="24">
                  <c:v>1.3006730456112561</c:v>
                </c:pt>
                <c:pt idx="25">
                  <c:v>1.3169834304928909</c:v>
                </c:pt>
                <c:pt idx="26">
                  <c:v>1.1933541618965142</c:v>
                </c:pt>
                <c:pt idx="27">
                  <c:v>0.9108888810542739</c:v>
                </c:pt>
                <c:pt idx="28">
                  <c:v>0.92124938380118948</c:v>
                </c:pt>
                <c:pt idx="29">
                  <c:v>0.62378812627430258</c:v>
                </c:pt>
                <c:pt idx="30">
                  <c:v>0.31679133949274341</c:v>
                </c:pt>
                <c:pt idx="31">
                  <c:v>0</c:v>
                </c:pt>
                <c:pt idx="32">
                  <c:v>0</c:v>
                </c:pt>
                <c:pt idx="33">
                  <c:v>0</c:v>
                </c:pt>
                <c:pt idx="34">
                  <c:v>0</c:v>
                </c:pt>
                <c:pt idx="35">
                  <c:v>0</c:v>
                </c:pt>
              </c:numCache>
            </c:numRef>
          </c:val>
          <c:extLst>
            <c:ext xmlns:c16="http://schemas.microsoft.com/office/drawing/2014/chart" uri="{C3380CC4-5D6E-409C-BE32-E72D297353CC}">
              <c16:uniqueId val="{00000005-9B33-4174-82D5-D3BD48CAF5DB}"/>
            </c:ext>
          </c:extLst>
        </c:ser>
        <c:dLbls>
          <c:showLegendKey val="0"/>
          <c:showVal val="0"/>
          <c:showCatName val="0"/>
          <c:showSerName val="0"/>
          <c:showPercent val="0"/>
          <c:showBubbleSize val="0"/>
        </c:dLbls>
        <c:axId val="799765344"/>
        <c:axId val="799663952"/>
      </c:areaChart>
      <c:catAx>
        <c:axId val="799765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663952"/>
        <c:crosses val="autoZero"/>
        <c:auto val="1"/>
        <c:lblAlgn val="ctr"/>
        <c:lblOffset val="100"/>
        <c:noMultiLvlLbl val="0"/>
      </c:catAx>
      <c:valAx>
        <c:axId val="79966395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76534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Economic Rent Distribution -  Annual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'Master Sheet'!$C$636</c:f>
              <c:strCache>
                <c:ptCount val="1"/>
                <c:pt idx="0">
                  <c:v>Solar Financiers</c:v>
                </c:pt>
              </c:strCache>
            </c:strRef>
          </c:tx>
          <c:spPr>
            <a:solidFill>
              <a:schemeClr val="accent1"/>
            </a:solidFill>
            <a:ln>
              <a:noFill/>
            </a:ln>
            <a:effectLst/>
          </c:spPr>
          <c:cat>
            <c:numRef>
              <c:f>'Master Sheet'!$D$635:$AM$635</c:f>
              <c:numCache>
                <c:formatCode>General</c:formatCode>
                <c:ptCount val="36"/>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numCache>
            </c:numRef>
          </c:cat>
          <c:val>
            <c:numRef>
              <c:f>'Master Sheet'!$D$636:$AM$636</c:f>
              <c:numCache>
                <c:formatCode>0.000</c:formatCode>
                <c:ptCount val="36"/>
                <c:pt idx="0">
                  <c:v>-14.085689757867087</c:v>
                </c:pt>
                <c:pt idx="1">
                  <c:v>-21.052711010445197</c:v>
                </c:pt>
                <c:pt idx="2">
                  <c:v>-31.860922645149934</c:v>
                </c:pt>
                <c:pt idx="3">
                  <c:v>-31.554383032530747</c:v>
                </c:pt>
                <c:pt idx="4">
                  <c:v>-29.091401217457264</c:v>
                </c:pt>
                <c:pt idx="5">
                  <c:v>-27.030402062335746</c:v>
                </c:pt>
                <c:pt idx="6">
                  <c:v>-14.53137487447313</c:v>
                </c:pt>
                <c:pt idx="7">
                  <c:v>-3.6910047598993874</c:v>
                </c:pt>
                <c:pt idx="8">
                  <c:v>5.2266087425444567</c:v>
                </c:pt>
                <c:pt idx="9">
                  <c:v>12.741521513465216</c:v>
                </c:pt>
                <c:pt idx="10">
                  <c:v>19.17396980789799</c:v>
                </c:pt>
                <c:pt idx="11">
                  <c:v>24.501984392178485</c:v>
                </c:pt>
                <c:pt idx="12">
                  <c:v>28.988968644710514</c:v>
                </c:pt>
                <c:pt idx="13">
                  <c:v>33.513518617813517</c:v>
                </c:pt>
                <c:pt idx="14">
                  <c:v>37.515707669002232</c:v>
                </c:pt>
                <c:pt idx="15">
                  <c:v>40.950728733492483</c:v>
                </c:pt>
                <c:pt idx="16">
                  <c:v>45.315893642002457</c:v>
                </c:pt>
                <c:pt idx="17">
                  <c:v>49.995451844874545</c:v>
                </c:pt>
                <c:pt idx="18">
                  <c:v>54.727431165863081</c:v>
                </c:pt>
                <c:pt idx="19">
                  <c:v>59.512493415671564</c:v>
                </c:pt>
                <c:pt idx="20">
                  <c:v>63.813105214325844</c:v>
                </c:pt>
                <c:pt idx="21">
                  <c:v>68.168137946891875</c:v>
                </c:pt>
                <c:pt idx="22">
                  <c:v>72.219467715583392</c:v>
                </c:pt>
                <c:pt idx="23">
                  <c:v>76.685375288132221</c:v>
                </c:pt>
                <c:pt idx="24">
                  <c:v>81.091826042290194</c:v>
                </c:pt>
                <c:pt idx="25">
                  <c:v>85.555429906327802</c:v>
                </c:pt>
                <c:pt idx="26">
                  <c:v>90.018718363829578</c:v>
                </c:pt>
                <c:pt idx="27">
                  <c:v>93.804402977989184</c:v>
                </c:pt>
                <c:pt idx="28">
                  <c:v>96.415165001174174</c:v>
                </c:pt>
                <c:pt idx="29">
                  <c:v>98.294702010223531</c:v>
                </c:pt>
                <c:pt idx="30">
                  <c:v>99.250237553176447</c:v>
                </c:pt>
                <c:pt idx="31">
                  <c:v>99.250237553176447</c:v>
                </c:pt>
                <c:pt idx="32">
                  <c:v>99.250237553176447</c:v>
                </c:pt>
                <c:pt idx="33">
                  <c:v>99.250237553176447</c:v>
                </c:pt>
                <c:pt idx="34">
                  <c:v>99.250237553176447</c:v>
                </c:pt>
                <c:pt idx="35">
                  <c:v>99.250237553176447</c:v>
                </c:pt>
              </c:numCache>
            </c:numRef>
          </c:val>
          <c:extLst>
            <c:ext xmlns:c16="http://schemas.microsoft.com/office/drawing/2014/chart" uri="{C3380CC4-5D6E-409C-BE32-E72D297353CC}">
              <c16:uniqueId val="{00000000-3878-43E8-A8FC-4C287AC4432A}"/>
            </c:ext>
          </c:extLst>
        </c:ser>
        <c:ser>
          <c:idx val="1"/>
          <c:order val="1"/>
          <c:tx>
            <c:strRef>
              <c:f>'Master Sheet'!$C$637</c:f>
              <c:strCache>
                <c:ptCount val="1"/>
                <c:pt idx="0">
                  <c:v>Commercial</c:v>
                </c:pt>
              </c:strCache>
            </c:strRef>
          </c:tx>
          <c:spPr>
            <a:solidFill>
              <a:schemeClr val="accent2"/>
            </a:solidFill>
            <a:ln>
              <a:noFill/>
            </a:ln>
            <a:effectLst/>
          </c:spPr>
          <c:cat>
            <c:numRef>
              <c:f>'Master Sheet'!$D$635:$AM$635</c:f>
              <c:numCache>
                <c:formatCode>General</c:formatCode>
                <c:ptCount val="36"/>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numCache>
            </c:numRef>
          </c:cat>
          <c:val>
            <c:numRef>
              <c:f>'Master Sheet'!$D$637:$AM$637</c:f>
              <c:numCache>
                <c:formatCode>0.000</c:formatCode>
                <c:ptCount val="36"/>
                <c:pt idx="0">
                  <c:v>-1.3460567936477865</c:v>
                </c:pt>
                <c:pt idx="1">
                  <c:v>-2.1429817690360053</c:v>
                </c:pt>
                <c:pt idx="2">
                  <c:v>-1.1653748003516058</c:v>
                </c:pt>
                <c:pt idx="3">
                  <c:v>-1.3101213473716511</c:v>
                </c:pt>
                <c:pt idx="4">
                  <c:v>-1.1154087688717018</c:v>
                </c:pt>
                <c:pt idx="5">
                  <c:v>-0.30697139025359532</c:v>
                </c:pt>
                <c:pt idx="6">
                  <c:v>2.0611651356049965</c:v>
                </c:pt>
                <c:pt idx="7">
                  <c:v>4.2151517624311037</c:v>
                </c:pt>
                <c:pt idx="8">
                  <c:v>6.1923845762762237</c:v>
                </c:pt>
                <c:pt idx="9">
                  <c:v>8.0581217003231203</c:v>
                </c:pt>
                <c:pt idx="10">
                  <c:v>9.7467566222647353</c:v>
                </c:pt>
                <c:pt idx="11">
                  <c:v>11.258893337280423</c:v>
                </c:pt>
                <c:pt idx="12">
                  <c:v>12.714106403540114</c:v>
                </c:pt>
                <c:pt idx="13">
                  <c:v>14.072498181137002</c:v>
                </c:pt>
                <c:pt idx="14">
                  <c:v>15.352134505078769</c:v>
                </c:pt>
                <c:pt idx="15">
                  <c:v>16.516015637365307</c:v>
                </c:pt>
                <c:pt idx="16">
                  <c:v>17.802096057406516</c:v>
                </c:pt>
                <c:pt idx="17">
                  <c:v>19.145894670704632</c:v>
                </c:pt>
                <c:pt idx="18">
                  <c:v>20.547796846896713</c:v>
                </c:pt>
                <c:pt idx="19">
                  <c:v>22.005183891743059</c:v>
                </c:pt>
                <c:pt idx="20">
                  <c:v>23.388996910763449</c:v>
                </c:pt>
                <c:pt idx="21">
                  <c:v>24.789159779925743</c:v>
                </c:pt>
                <c:pt idx="22">
                  <c:v>26.295599039331236</c:v>
                </c:pt>
                <c:pt idx="23">
                  <c:v>27.729143917427749</c:v>
                </c:pt>
                <c:pt idx="24">
                  <c:v>29.160406355189892</c:v>
                </c:pt>
                <c:pt idx="25">
                  <c:v>30.60894103025619</c:v>
                </c:pt>
                <c:pt idx="26">
                  <c:v>31.977606433387319</c:v>
                </c:pt>
                <c:pt idx="27">
                  <c:v>33.151347408781305</c:v>
                </c:pt>
                <c:pt idx="28">
                  <c:v>33.870615789837025</c:v>
                </c:pt>
                <c:pt idx="29">
                  <c:v>34.379515671768324</c:v>
                </c:pt>
                <c:pt idx="30">
                  <c:v>34.637895199649634</c:v>
                </c:pt>
                <c:pt idx="31">
                  <c:v>34.637895199649634</c:v>
                </c:pt>
                <c:pt idx="32">
                  <c:v>34.637895199649634</c:v>
                </c:pt>
                <c:pt idx="33">
                  <c:v>34.637895199649634</c:v>
                </c:pt>
                <c:pt idx="34">
                  <c:v>34.637895199649634</c:v>
                </c:pt>
                <c:pt idx="35">
                  <c:v>34.637895199649634</c:v>
                </c:pt>
              </c:numCache>
            </c:numRef>
          </c:val>
          <c:extLst>
            <c:ext xmlns:c16="http://schemas.microsoft.com/office/drawing/2014/chart" uri="{C3380CC4-5D6E-409C-BE32-E72D297353CC}">
              <c16:uniqueId val="{00000001-3878-43E8-A8FC-4C287AC4432A}"/>
            </c:ext>
          </c:extLst>
        </c:ser>
        <c:ser>
          <c:idx val="2"/>
          <c:order val="2"/>
          <c:tx>
            <c:strRef>
              <c:f>'Master Sheet'!$C$638</c:f>
              <c:strCache>
                <c:ptCount val="1"/>
                <c:pt idx="0">
                  <c:v>Residents</c:v>
                </c:pt>
              </c:strCache>
            </c:strRef>
          </c:tx>
          <c:spPr>
            <a:solidFill>
              <a:schemeClr val="accent3"/>
            </a:solidFill>
            <a:ln>
              <a:noFill/>
            </a:ln>
            <a:effectLst/>
          </c:spPr>
          <c:cat>
            <c:numRef>
              <c:f>'Master Sheet'!$D$635:$AM$635</c:f>
              <c:numCache>
                <c:formatCode>General</c:formatCode>
                <c:ptCount val="36"/>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numCache>
            </c:numRef>
          </c:cat>
          <c:val>
            <c:numRef>
              <c:f>'Master Sheet'!$D$638:$AM$638</c:f>
              <c:numCache>
                <c:formatCode>0.000</c:formatCode>
                <c:ptCount val="36"/>
                <c:pt idx="0">
                  <c:v>-5.0230740089395685</c:v>
                </c:pt>
                <c:pt idx="1">
                  <c:v>-8.5985742519763679</c:v>
                </c:pt>
                <c:pt idx="2">
                  <c:v>-9.6888581691687943</c:v>
                </c:pt>
                <c:pt idx="3">
                  <c:v>-11.590347465494229</c:v>
                </c:pt>
                <c:pt idx="4">
                  <c:v>-12.730497747319692</c:v>
                </c:pt>
                <c:pt idx="5">
                  <c:v>-12.679893219964645</c:v>
                </c:pt>
                <c:pt idx="6">
                  <c:v>-9.2678898764809468</c:v>
                </c:pt>
                <c:pt idx="7">
                  <c:v>-6.0180994547759399</c:v>
                </c:pt>
                <c:pt idx="8">
                  <c:v>-2.8897939490797988</c:v>
                </c:pt>
                <c:pt idx="9">
                  <c:v>0.14939154274987931</c:v>
                </c:pt>
                <c:pt idx="10">
                  <c:v>2.9183819133970506</c:v>
                </c:pt>
                <c:pt idx="11">
                  <c:v>5.350016391959592</c:v>
                </c:pt>
                <c:pt idx="12">
                  <c:v>7.5985484236049894</c:v>
                </c:pt>
                <c:pt idx="13">
                  <c:v>9.746870501579588</c:v>
                </c:pt>
                <c:pt idx="14">
                  <c:v>11.831240606501016</c:v>
                </c:pt>
                <c:pt idx="15">
                  <c:v>13.727437043586241</c:v>
                </c:pt>
                <c:pt idx="16">
                  <c:v>15.985769881762593</c:v>
                </c:pt>
                <c:pt idx="17">
                  <c:v>18.379414082627676</c:v>
                </c:pt>
                <c:pt idx="18">
                  <c:v>20.8939270681308</c:v>
                </c:pt>
                <c:pt idx="19">
                  <c:v>23.438125909888555</c:v>
                </c:pt>
                <c:pt idx="20">
                  <c:v>25.788012644896916</c:v>
                </c:pt>
                <c:pt idx="21">
                  <c:v>28.168393627075076</c:v>
                </c:pt>
                <c:pt idx="22">
                  <c:v>30.690079553083759</c:v>
                </c:pt>
                <c:pt idx="23">
                  <c:v>33.132685487548969</c:v>
                </c:pt>
                <c:pt idx="24">
                  <c:v>35.607030887657913</c:v>
                </c:pt>
                <c:pt idx="25">
                  <c:v>38.11353962709277</c:v>
                </c:pt>
                <c:pt idx="26">
                  <c:v>40.389058096320703</c:v>
                </c:pt>
                <c:pt idx="27">
                  <c:v>42.193938346276234</c:v>
                </c:pt>
                <c:pt idx="28">
                  <c:v>43.743240545356066</c:v>
                </c:pt>
                <c:pt idx="29">
                  <c:v>44.792752518141569</c:v>
                </c:pt>
                <c:pt idx="30">
                  <c:v>45.325979348200029</c:v>
                </c:pt>
                <c:pt idx="31">
                  <c:v>45.325979348200029</c:v>
                </c:pt>
                <c:pt idx="32">
                  <c:v>45.325979348200029</c:v>
                </c:pt>
                <c:pt idx="33">
                  <c:v>45.325979348200029</c:v>
                </c:pt>
                <c:pt idx="34">
                  <c:v>45.325979348200029</c:v>
                </c:pt>
                <c:pt idx="35">
                  <c:v>45.325979348200029</c:v>
                </c:pt>
              </c:numCache>
            </c:numRef>
          </c:val>
          <c:extLst>
            <c:ext xmlns:c16="http://schemas.microsoft.com/office/drawing/2014/chart" uri="{C3380CC4-5D6E-409C-BE32-E72D297353CC}">
              <c16:uniqueId val="{00000002-3878-43E8-A8FC-4C287AC4432A}"/>
            </c:ext>
          </c:extLst>
        </c:ser>
        <c:ser>
          <c:idx val="3"/>
          <c:order val="3"/>
          <c:tx>
            <c:strRef>
              <c:f>'Master Sheet'!$C$639</c:f>
              <c:strCache>
                <c:ptCount val="1"/>
                <c:pt idx="0">
                  <c:v>Low Income</c:v>
                </c:pt>
              </c:strCache>
            </c:strRef>
          </c:tx>
          <c:spPr>
            <a:solidFill>
              <a:schemeClr val="accent4"/>
            </a:solidFill>
            <a:ln>
              <a:noFill/>
            </a:ln>
            <a:effectLst/>
          </c:spPr>
          <c:cat>
            <c:numRef>
              <c:f>'Master Sheet'!$D$635:$AM$635</c:f>
              <c:numCache>
                <c:formatCode>General</c:formatCode>
                <c:ptCount val="36"/>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numCache>
            </c:numRef>
          </c:cat>
          <c:val>
            <c:numRef>
              <c:f>'Master Sheet'!$D$639:$AM$639</c:f>
              <c:numCache>
                <c:formatCode>0.000</c:formatCode>
                <c:ptCount val="36"/>
                <c:pt idx="0">
                  <c:v>-6.7243631840796025</c:v>
                </c:pt>
                <c:pt idx="1">
                  <c:v>-9.6343049180440605</c:v>
                </c:pt>
                <c:pt idx="2">
                  <c:v>-8.5954949336020601</c:v>
                </c:pt>
                <c:pt idx="3">
                  <c:v>-10.580031042175319</c:v>
                </c:pt>
                <c:pt idx="4">
                  <c:v>-11.831443156916094</c:v>
                </c:pt>
                <c:pt idx="5">
                  <c:v>-12.849099154311464</c:v>
                </c:pt>
                <c:pt idx="6">
                  <c:v>-10.524572023455885</c:v>
                </c:pt>
                <c:pt idx="7">
                  <c:v>-8.3064484926718976</c:v>
                </c:pt>
                <c:pt idx="8">
                  <c:v>-6.1680155263903549</c:v>
                </c:pt>
                <c:pt idx="9">
                  <c:v>-4.0880015328008197</c:v>
                </c:pt>
                <c:pt idx="10">
                  <c:v>-2.1879759637132534</c:v>
                </c:pt>
                <c:pt idx="11">
                  <c:v>-0.52169255856345398</c:v>
                </c:pt>
                <c:pt idx="12">
                  <c:v>1.0890240356285721</c:v>
                </c:pt>
                <c:pt idx="13">
                  <c:v>2.5363402919403604</c:v>
                </c:pt>
                <c:pt idx="14">
                  <c:v>3.8153053391786944</c:v>
                </c:pt>
                <c:pt idx="15">
                  <c:v>4.8880666728093853</c:v>
                </c:pt>
                <c:pt idx="16">
                  <c:v>6.1243443536201365</c:v>
                </c:pt>
                <c:pt idx="17">
                  <c:v>7.3743182926987485</c:v>
                </c:pt>
                <c:pt idx="18">
                  <c:v>8.6381701341526895</c:v>
                </c:pt>
                <c:pt idx="19">
                  <c:v>9.9160832592926695</c:v>
                </c:pt>
                <c:pt idx="20">
                  <c:v>11.058242790327318</c:v>
                </c:pt>
                <c:pt idx="21">
                  <c:v>12.214835593547965</c:v>
                </c:pt>
                <c:pt idx="22">
                  <c:v>13.53605028198184</c:v>
                </c:pt>
                <c:pt idx="23">
                  <c:v>14.722077217491361</c:v>
                </c:pt>
                <c:pt idx="24">
                  <c:v>15.923108512296453</c:v>
                </c:pt>
                <c:pt idx="25">
                  <c:v>17.13933802989617</c:v>
                </c:pt>
                <c:pt idx="26">
                  <c:v>18.250986323170412</c:v>
                </c:pt>
                <c:pt idx="27">
                  <c:v>19.099730231284418</c:v>
                </c:pt>
                <c:pt idx="28">
                  <c:v>19.95813218204853</c:v>
                </c:pt>
                <c:pt idx="29">
                  <c:v>20.539465666308203</c:v>
                </c:pt>
                <c:pt idx="30">
                  <c:v>20.834746621750497</c:v>
                </c:pt>
                <c:pt idx="31">
                  <c:v>20.834746621750497</c:v>
                </c:pt>
                <c:pt idx="32">
                  <c:v>20.834746621750497</c:v>
                </c:pt>
                <c:pt idx="33">
                  <c:v>20.834746621750497</c:v>
                </c:pt>
                <c:pt idx="34">
                  <c:v>20.834746621750497</c:v>
                </c:pt>
                <c:pt idx="35">
                  <c:v>20.834746621750497</c:v>
                </c:pt>
              </c:numCache>
            </c:numRef>
          </c:val>
          <c:extLst>
            <c:ext xmlns:c16="http://schemas.microsoft.com/office/drawing/2014/chart" uri="{C3380CC4-5D6E-409C-BE32-E72D297353CC}">
              <c16:uniqueId val="{00000003-3878-43E8-A8FC-4C287AC4432A}"/>
            </c:ext>
          </c:extLst>
        </c:ser>
        <c:ser>
          <c:idx val="4"/>
          <c:order val="4"/>
          <c:tx>
            <c:strRef>
              <c:f>'Master Sheet'!$C$640</c:f>
              <c:strCache>
                <c:ptCount val="1"/>
                <c:pt idx="0">
                  <c:v>Public/Govt</c:v>
                </c:pt>
              </c:strCache>
            </c:strRef>
          </c:tx>
          <c:spPr>
            <a:solidFill>
              <a:schemeClr val="accent5"/>
            </a:solidFill>
            <a:ln>
              <a:noFill/>
            </a:ln>
            <a:effectLst/>
          </c:spPr>
          <c:cat>
            <c:numRef>
              <c:f>'Master Sheet'!$D$635:$AM$635</c:f>
              <c:numCache>
                <c:formatCode>General</c:formatCode>
                <c:ptCount val="36"/>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numCache>
            </c:numRef>
          </c:cat>
          <c:val>
            <c:numRef>
              <c:f>'Master Sheet'!$D$640:$AM$640</c:f>
              <c:numCache>
                <c:formatCode>0.000</c:formatCode>
                <c:ptCount val="36"/>
                <c:pt idx="0">
                  <c:v>-1.794824545846919</c:v>
                </c:pt>
                <c:pt idx="1">
                  <c:v>-2.3976438429929483</c:v>
                </c:pt>
                <c:pt idx="2">
                  <c:v>-2.8517774189288962</c:v>
                </c:pt>
                <c:pt idx="3">
                  <c:v>-3.0896612564330219</c:v>
                </c:pt>
                <c:pt idx="4">
                  <c:v>-3.0520819376926349</c:v>
                </c:pt>
                <c:pt idx="5">
                  <c:v>-3.6673918637738425</c:v>
                </c:pt>
                <c:pt idx="6">
                  <c:v>-2.6935510465389525</c:v>
                </c:pt>
                <c:pt idx="7">
                  <c:v>-1.8198246188408467</c:v>
                </c:pt>
                <c:pt idx="8">
                  <c:v>-1.0200388986280156</c:v>
                </c:pt>
                <c:pt idx="9">
                  <c:v>-0.27334051498349377</c:v>
                </c:pt>
                <c:pt idx="10">
                  <c:v>0.2981249348525763</c:v>
                </c:pt>
                <c:pt idx="11">
                  <c:v>0.66469439283320297</c:v>
                </c:pt>
                <c:pt idx="12">
                  <c:v>0.87772374271171216</c:v>
                </c:pt>
                <c:pt idx="13">
                  <c:v>0.96078585252554483</c:v>
                </c:pt>
                <c:pt idx="14">
                  <c:v>0.9191981719138077</c:v>
                </c:pt>
                <c:pt idx="15">
                  <c:v>1.1840329156745084</c:v>
                </c:pt>
                <c:pt idx="16">
                  <c:v>1.7980167982825428</c:v>
                </c:pt>
                <c:pt idx="17">
                  <c:v>2.6291457394033353</c:v>
                </c:pt>
                <c:pt idx="18">
                  <c:v>3.663328979685911</c:v>
                </c:pt>
                <c:pt idx="19">
                  <c:v>4.9017282769627748</c:v>
                </c:pt>
                <c:pt idx="20">
                  <c:v>6.4274308780470273</c:v>
                </c:pt>
                <c:pt idx="21">
                  <c:v>7.9718212140327225</c:v>
                </c:pt>
                <c:pt idx="22">
                  <c:v>9.535145882467198</c:v>
                </c:pt>
                <c:pt idx="23">
                  <c:v>11.117653878685772</c:v>
                </c:pt>
                <c:pt idx="24">
                  <c:v>12.719596602027265</c:v>
                </c:pt>
                <c:pt idx="25">
                  <c:v>14.34122786139233</c:v>
                </c:pt>
                <c:pt idx="26">
                  <c:v>15.8300415543653</c:v>
                </c:pt>
                <c:pt idx="27">
                  <c:v>17.026915082744502</c:v>
                </c:pt>
                <c:pt idx="28">
                  <c:v>17.987444112193867</c:v>
                </c:pt>
                <c:pt idx="29">
                  <c:v>18.637766389727311</c:v>
                </c:pt>
                <c:pt idx="30">
                  <c:v>18.968001719251586</c:v>
                </c:pt>
                <c:pt idx="31">
                  <c:v>18.968001719251586</c:v>
                </c:pt>
                <c:pt idx="32">
                  <c:v>18.968001719251586</c:v>
                </c:pt>
                <c:pt idx="33">
                  <c:v>18.968001719251586</c:v>
                </c:pt>
                <c:pt idx="34">
                  <c:v>18.968001719251586</c:v>
                </c:pt>
                <c:pt idx="35">
                  <c:v>18.968001719251586</c:v>
                </c:pt>
              </c:numCache>
            </c:numRef>
          </c:val>
          <c:extLst>
            <c:ext xmlns:c16="http://schemas.microsoft.com/office/drawing/2014/chart" uri="{C3380CC4-5D6E-409C-BE32-E72D297353CC}">
              <c16:uniqueId val="{00000004-3878-43E8-A8FC-4C287AC4432A}"/>
            </c:ext>
          </c:extLst>
        </c:ser>
        <c:ser>
          <c:idx val="5"/>
          <c:order val="5"/>
          <c:tx>
            <c:strRef>
              <c:f>'Master Sheet'!$C$641</c:f>
              <c:strCache>
                <c:ptCount val="1"/>
                <c:pt idx="0">
                  <c:v>Non-Profit</c:v>
                </c:pt>
              </c:strCache>
            </c:strRef>
          </c:tx>
          <c:spPr>
            <a:solidFill>
              <a:schemeClr val="accent6"/>
            </a:solidFill>
            <a:ln>
              <a:noFill/>
            </a:ln>
            <a:effectLst/>
          </c:spPr>
          <c:cat>
            <c:numRef>
              <c:f>'Master Sheet'!$D$635:$AM$635</c:f>
              <c:numCache>
                <c:formatCode>General</c:formatCode>
                <c:ptCount val="36"/>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numCache>
            </c:numRef>
          </c:cat>
          <c:val>
            <c:numRef>
              <c:f>'Master Sheet'!$D$641:$AM$641</c:f>
              <c:numCache>
                <c:formatCode>0.000</c:formatCode>
                <c:ptCount val="36"/>
                <c:pt idx="0">
                  <c:v>-3.7372031327600821</c:v>
                </c:pt>
                <c:pt idx="1">
                  <c:v>-6.6509597507273339</c:v>
                </c:pt>
                <c:pt idx="2">
                  <c:v>-5.676743290173687</c:v>
                </c:pt>
                <c:pt idx="3">
                  <c:v>-8.1792507689389051</c:v>
                </c:pt>
                <c:pt idx="4">
                  <c:v>-10.296636124321445</c:v>
                </c:pt>
                <c:pt idx="5">
                  <c:v>-12.735804268210936</c:v>
                </c:pt>
                <c:pt idx="6">
                  <c:v>-10.439425126704666</c:v>
                </c:pt>
                <c:pt idx="7">
                  <c:v>-8.2389308472057312</c:v>
                </c:pt>
                <c:pt idx="8">
                  <c:v>-6.1097507913868654</c:v>
                </c:pt>
                <c:pt idx="9">
                  <c:v>-4.0323137837101868</c:v>
                </c:pt>
                <c:pt idx="10">
                  <c:v>-2.1304704180543963</c:v>
                </c:pt>
                <c:pt idx="11">
                  <c:v>-0.43297197182237923</c:v>
                </c:pt>
                <c:pt idx="12">
                  <c:v>1.2483103268052773</c:v>
                </c:pt>
                <c:pt idx="13">
                  <c:v>2.7680107925615127</c:v>
                </c:pt>
                <c:pt idx="14">
                  <c:v>4.1574959523528694</c:v>
                </c:pt>
                <c:pt idx="15">
                  <c:v>5.3205962952740764</c:v>
                </c:pt>
                <c:pt idx="16">
                  <c:v>6.648186536613772</c:v>
                </c:pt>
                <c:pt idx="17">
                  <c:v>7.9904610933732103</c:v>
                </c:pt>
                <c:pt idx="18">
                  <c:v>9.3476163317114231</c:v>
                </c:pt>
                <c:pt idx="19">
                  <c:v>10.71985057434925</c:v>
                </c:pt>
                <c:pt idx="20">
                  <c:v>11.957364107532463</c:v>
                </c:pt>
                <c:pt idx="21">
                  <c:v>13.210359187533687</c:v>
                </c:pt>
                <c:pt idx="22">
                  <c:v>14.62904004667217</c:v>
                </c:pt>
                <c:pt idx="23">
                  <c:v>15.913612898829797</c:v>
                </c:pt>
                <c:pt idx="24">
                  <c:v>17.214285944441052</c:v>
                </c:pt>
                <c:pt idx="25">
                  <c:v>18.531269374933942</c:v>
                </c:pt>
                <c:pt idx="26">
                  <c:v>19.724623536830457</c:v>
                </c:pt>
                <c:pt idx="27">
                  <c:v>20.63551241788473</c:v>
                </c:pt>
                <c:pt idx="28">
                  <c:v>21.556761801685919</c:v>
                </c:pt>
                <c:pt idx="29">
                  <c:v>22.180549927960222</c:v>
                </c:pt>
                <c:pt idx="30">
                  <c:v>22.497341267452963</c:v>
                </c:pt>
                <c:pt idx="31">
                  <c:v>22.497341267452963</c:v>
                </c:pt>
                <c:pt idx="32">
                  <c:v>22.497341267452963</c:v>
                </c:pt>
                <c:pt idx="33">
                  <c:v>22.497341267452963</c:v>
                </c:pt>
                <c:pt idx="34">
                  <c:v>22.497341267452963</c:v>
                </c:pt>
                <c:pt idx="35">
                  <c:v>22.497341267452963</c:v>
                </c:pt>
              </c:numCache>
            </c:numRef>
          </c:val>
          <c:extLst>
            <c:ext xmlns:c16="http://schemas.microsoft.com/office/drawing/2014/chart" uri="{C3380CC4-5D6E-409C-BE32-E72D297353CC}">
              <c16:uniqueId val="{00000005-3878-43E8-A8FC-4C287AC4432A}"/>
            </c:ext>
          </c:extLst>
        </c:ser>
        <c:dLbls>
          <c:showLegendKey val="0"/>
          <c:showVal val="0"/>
          <c:showCatName val="0"/>
          <c:showSerName val="0"/>
          <c:showPercent val="0"/>
          <c:showBubbleSize val="0"/>
        </c:dLbls>
        <c:axId val="799765344"/>
        <c:axId val="799663952"/>
      </c:areaChart>
      <c:catAx>
        <c:axId val="799765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663952"/>
        <c:crosses val="autoZero"/>
        <c:auto val="1"/>
        <c:lblAlgn val="ctr"/>
        <c:lblOffset val="100"/>
        <c:noMultiLvlLbl val="0"/>
      </c:catAx>
      <c:valAx>
        <c:axId val="79966395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76534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Economic Rent Distribution -  Annual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'Master Sheet'!$C$1261</c:f>
              <c:strCache>
                <c:ptCount val="1"/>
                <c:pt idx="0">
                  <c:v>Solar Financiers</c:v>
                </c:pt>
              </c:strCache>
            </c:strRef>
          </c:tx>
          <c:spPr>
            <a:solidFill>
              <a:schemeClr val="accent1"/>
            </a:solidFill>
            <a:ln>
              <a:noFill/>
            </a:ln>
            <a:effectLst/>
          </c:spPr>
          <c:cat>
            <c:numRef>
              <c:f>'Master Sheet'!$D$1260:$AM$1260</c:f>
              <c:numCache>
                <c:formatCode>General</c:formatCode>
                <c:ptCount val="36"/>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numCache>
            </c:numRef>
          </c:cat>
          <c:val>
            <c:numRef>
              <c:f>'Master Sheet'!$D$1261:$AM$1261</c:f>
              <c:numCache>
                <c:formatCode>0.000</c:formatCode>
                <c:ptCount val="36"/>
                <c:pt idx="0">
                  <c:v>-76.841725092660099</c:v>
                </c:pt>
                <c:pt idx="1">
                  <c:v>-387.44860321753731</c:v>
                </c:pt>
                <c:pt idx="2">
                  <c:v>-532.27038009442799</c:v>
                </c:pt>
                <c:pt idx="3">
                  <c:v>-410.35046149208608</c:v>
                </c:pt>
                <c:pt idx="4">
                  <c:v>17.615499483297</c:v>
                </c:pt>
                <c:pt idx="5">
                  <c:v>467.38443071374121</c:v>
                </c:pt>
                <c:pt idx="6">
                  <c:v>455.17001823905298</c:v>
                </c:pt>
                <c:pt idx="7">
                  <c:v>377.28904223238015</c:v>
                </c:pt>
                <c:pt idx="8">
                  <c:v>317.15903266916087</c:v>
                </c:pt>
                <c:pt idx="9">
                  <c:v>263.3634819054966</c:v>
                </c:pt>
                <c:pt idx="10">
                  <c:v>226.75494660131204</c:v>
                </c:pt>
                <c:pt idx="11">
                  <c:v>200.44828900081737</c:v>
                </c:pt>
                <c:pt idx="12">
                  <c:v>175.62851566894733</c:v>
                </c:pt>
                <c:pt idx="13">
                  <c:v>143.72346246612651</c:v>
                </c:pt>
                <c:pt idx="14">
                  <c:v>121.26011533634349</c:v>
                </c:pt>
                <c:pt idx="15">
                  <c:v>143.36169439199702</c:v>
                </c:pt>
                <c:pt idx="16">
                  <c:v>157.69663746243955</c:v>
                </c:pt>
                <c:pt idx="17">
                  <c:v>161.01908252478921</c:v>
                </c:pt>
                <c:pt idx="18">
                  <c:v>162.82432303589835</c:v>
                </c:pt>
                <c:pt idx="19">
                  <c:v>164.6524939213775</c:v>
                </c:pt>
                <c:pt idx="20">
                  <c:v>163.39220526189359</c:v>
                </c:pt>
                <c:pt idx="21">
                  <c:v>149.95413607923905</c:v>
                </c:pt>
                <c:pt idx="22">
                  <c:v>140.77211693074875</c:v>
                </c:pt>
                <c:pt idx="23">
                  <c:v>130.76820325080433</c:v>
                </c:pt>
                <c:pt idx="24">
                  <c:v>142.40536394732629</c:v>
                </c:pt>
                <c:pt idx="25">
                  <c:v>172.40577475210787</c:v>
                </c:pt>
                <c:pt idx="26">
                  <c:v>173.46969144836552</c:v>
                </c:pt>
                <c:pt idx="27">
                  <c:v>148.30936664699777</c:v>
                </c:pt>
                <c:pt idx="28">
                  <c:v>106.39007007297154</c:v>
                </c:pt>
                <c:pt idx="29">
                  <c:v>50.094400906107836</c:v>
                </c:pt>
                <c:pt idx="30">
                  <c:v>5.1799137744071215</c:v>
                </c:pt>
                <c:pt idx="31">
                  <c:v>0</c:v>
                </c:pt>
                <c:pt idx="32">
                  <c:v>0</c:v>
                </c:pt>
                <c:pt idx="33">
                  <c:v>0</c:v>
                </c:pt>
                <c:pt idx="34">
                  <c:v>0</c:v>
                </c:pt>
                <c:pt idx="35">
                  <c:v>0</c:v>
                </c:pt>
              </c:numCache>
            </c:numRef>
          </c:val>
          <c:extLst>
            <c:ext xmlns:c16="http://schemas.microsoft.com/office/drawing/2014/chart" uri="{C3380CC4-5D6E-409C-BE32-E72D297353CC}">
              <c16:uniqueId val="{00000000-5D19-41BB-9505-AA644747C7FA}"/>
            </c:ext>
          </c:extLst>
        </c:ser>
        <c:ser>
          <c:idx val="1"/>
          <c:order val="1"/>
          <c:tx>
            <c:strRef>
              <c:f>'Master Sheet'!$C$1262</c:f>
              <c:strCache>
                <c:ptCount val="1"/>
                <c:pt idx="0">
                  <c:v>Commercial</c:v>
                </c:pt>
              </c:strCache>
            </c:strRef>
          </c:tx>
          <c:spPr>
            <a:solidFill>
              <a:schemeClr val="accent2"/>
            </a:solidFill>
            <a:ln>
              <a:noFill/>
            </a:ln>
            <a:effectLst/>
          </c:spPr>
          <c:cat>
            <c:numRef>
              <c:f>'Master Sheet'!$D$1260:$AM$1260</c:f>
              <c:numCache>
                <c:formatCode>General</c:formatCode>
                <c:ptCount val="36"/>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numCache>
            </c:numRef>
          </c:cat>
          <c:val>
            <c:numRef>
              <c:f>'Master Sheet'!$D$1262:$AM$1262</c:f>
              <c:numCache>
                <c:formatCode>0.000</c:formatCode>
                <c:ptCount val="36"/>
                <c:pt idx="0">
                  <c:v>-4.9453211280000007</c:v>
                </c:pt>
                <c:pt idx="1">
                  <c:v>-17.327704125052378</c:v>
                </c:pt>
                <c:pt idx="2">
                  <c:v>9.596084319224941</c:v>
                </c:pt>
                <c:pt idx="3">
                  <c:v>-36.955476954918453</c:v>
                </c:pt>
                <c:pt idx="4">
                  <c:v>2.5956750535053743</c:v>
                </c:pt>
                <c:pt idx="5">
                  <c:v>50.586419596052941</c:v>
                </c:pt>
                <c:pt idx="6">
                  <c:v>49.901562940448358</c:v>
                </c:pt>
                <c:pt idx="7">
                  <c:v>44.471447866413783</c:v>
                </c:pt>
                <c:pt idx="8">
                  <c:v>42.191877559589415</c:v>
                </c:pt>
                <c:pt idx="9">
                  <c:v>39.91350922760676</c:v>
                </c:pt>
                <c:pt idx="10">
                  <c:v>37.032741446123737</c:v>
                </c:pt>
                <c:pt idx="11">
                  <c:v>34.591663539190257</c:v>
                </c:pt>
                <c:pt idx="12">
                  <c:v>34.014373079287928</c:v>
                </c:pt>
                <c:pt idx="13">
                  <c:v>30.459853047710777</c:v>
                </c:pt>
                <c:pt idx="14">
                  <c:v>27.70525319521138</c:v>
                </c:pt>
                <c:pt idx="15">
                  <c:v>28.580558012452979</c:v>
                </c:pt>
                <c:pt idx="16">
                  <c:v>29.020100276318267</c:v>
                </c:pt>
                <c:pt idx="17">
                  <c:v>31.002768026400886</c:v>
                </c:pt>
                <c:pt idx="18">
                  <c:v>32.381973689277281</c:v>
                </c:pt>
                <c:pt idx="19">
                  <c:v>32.792896702910959</c:v>
                </c:pt>
                <c:pt idx="20">
                  <c:v>32.825297851336998</c:v>
                </c:pt>
                <c:pt idx="21">
                  <c:v>32.167240509356418</c:v>
                </c:pt>
                <c:pt idx="22">
                  <c:v>33.89421277090149</c:v>
                </c:pt>
                <c:pt idx="23">
                  <c:v>30.861003685292246</c:v>
                </c:pt>
                <c:pt idx="24">
                  <c:v>32.048221906333481</c:v>
                </c:pt>
                <c:pt idx="25">
                  <c:v>34.894060372726251</c:v>
                </c:pt>
                <c:pt idx="26">
                  <c:v>34.477149683943217</c:v>
                </c:pt>
                <c:pt idx="27">
                  <c:v>30.819197410672103</c:v>
                </c:pt>
                <c:pt idx="28">
                  <c:v>21.159853054628279</c:v>
                </c:pt>
                <c:pt idx="29">
                  <c:v>9.5714108489875667</c:v>
                </c:pt>
                <c:pt idx="30">
                  <c:v>0.69531694859947923</c:v>
                </c:pt>
                <c:pt idx="31">
                  <c:v>0</c:v>
                </c:pt>
                <c:pt idx="32">
                  <c:v>0</c:v>
                </c:pt>
                <c:pt idx="33">
                  <c:v>0</c:v>
                </c:pt>
                <c:pt idx="34">
                  <c:v>0</c:v>
                </c:pt>
                <c:pt idx="35">
                  <c:v>0</c:v>
                </c:pt>
              </c:numCache>
            </c:numRef>
          </c:val>
          <c:extLst>
            <c:ext xmlns:c16="http://schemas.microsoft.com/office/drawing/2014/chart" uri="{C3380CC4-5D6E-409C-BE32-E72D297353CC}">
              <c16:uniqueId val="{00000001-5D19-41BB-9505-AA644747C7FA}"/>
            </c:ext>
          </c:extLst>
        </c:ser>
        <c:ser>
          <c:idx val="2"/>
          <c:order val="2"/>
          <c:tx>
            <c:strRef>
              <c:f>'Master Sheet'!$C$1263</c:f>
              <c:strCache>
                <c:ptCount val="1"/>
                <c:pt idx="0">
                  <c:v>Residents</c:v>
                </c:pt>
              </c:strCache>
            </c:strRef>
          </c:tx>
          <c:spPr>
            <a:solidFill>
              <a:schemeClr val="accent3"/>
            </a:solidFill>
            <a:ln>
              <a:noFill/>
            </a:ln>
            <a:effectLst/>
          </c:spPr>
          <c:cat>
            <c:numRef>
              <c:f>'Master Sheet'!$D$1260:$AM$1260</c:f>
              <c:numCache>
                <c:formatCode>General</c:formatCode>
                <c:ptCount val="36"/>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numCache>
            </c:numRef>
          </c:cat>
          <c:val>
            <c:numRef>
              <c:f>'Master Sheet'!$D$1263:$AM$1263</c:f>
              <c:numCache>
                <c:formatCode>0.000</c:formatCode>
                <c:ptCount val="36"/>
                <c:pt idx="0">
                  <c:v>-42.383187900786965</c:v>
                </c:pt>
                <c:pt idx="1">
                  <c:v>-99.981923578257735</c:v>
                </c:pt>
                <c:pt idx="2">
                  <c:v>-106.969214455317</c:v>
                </c:pt>
                <c:pt idx="3">
                  <c:v>-54.682369106934821</c:v>
                </c:pt>
                <c:pt idx="4">
                  <c:v>-49.730799178043902</c:v>
                </c:pt>
                <c:pt idx="5">
                  <c:v>81.716090520547965</c:v>
                </c:pt>
                <c:pt idx="6">
                  <c:v>81.160650610852841</c:v>
                </c:pt>
                <c:pt idx="7">
                  <c:v>77.875514802533985</c:v>
                </c:pt>
                <c:pt idx="8">
                  <c:v>75.452705974833734</c:v>
                </c:pt>
                <c:pt idx="9">
                  <c:v>73.715724670288481</c:v>
                </c:pt>
                <c:pt idx="10">
                  <c:v>71.055448101364703</c:v>
                </c:pt>
                <c:pt idx="11">
                  <c:v>64.627221208871816</c:v>
                </c:pt>
                <c:pt idx="12">
                  <c:v>56.736865857204549</c:v>
                </c:pt>
                <c:pt idx="13">
                  <c:v>51.665647830982678</c:v>
                </c:pt>
                <c:pt idx="14">
                  <c:v>49.727532901120753</c:v>
                </c:pt>
                <c:pt idx="15">
                  <c:v>55.561775495914048</c:v>
                </c:pt>
                <c:pt idx="16">
                  <c:v>59.401275627238306</c:v>
                </c:pt>
                <c:pt idx="17">
                  <c:v>63.629522700862779</c:v>
                </c:pt>
                <c:pt idx="18">
                  <c:v>64.437285779566139</c:v>
                </c:pt>
                <c:pt idx="19">
                  <c:v>65.233002085156599</c:v>
                </c:pt>
                <c:pt idx="20">
                  <c:v>64.199207137317529</c:v>
                </c:pt>
                <c:pt idx="21">
                  <c:v>62.22588829044264</c:v>
                </c:pt>
                <c:pt idx="22">
                  <c:v>61.641506504693943</c:v>
                </c:pt>
                <c:pt idx="23">
                  <c:v>63.334238425598663</c:v>
                </c:pt>
                <c:pt idx="24">
                  <c:v>63.303060634004559</c:v>
                </c:pt>
                <c:pt idx="25">
                  <c:v>70.186697179214576</c:v>
                </c:pt>
                <c:pt idx="26">
                  <c:v>66.581350942355783</c:v>
                </c:pt>
                <c:pt idx="27">
                  <c:v>53.35589411080619</c:v>
                </c:pt>
                <c:pt idx="28">
                  <c:v>35.364218273355235</c:v>
                </c:pt>
                <c:pt idx="29">
                  <c:v>19.108114234825603</c:v>
                </c:pt>
                <c:pt idx="30">
                  <c:v>0.87051865116750515</c:v>
                </c:pt>
                <c:pt idx="31">
                  <c:v>0</c:v>
                </c:pt>
                <c:pt idx="32">
                  <c:v>0</c:v>
                </c:pt>
                <c:pt idx="33">
                  <c:v>0</c:v>
                </c:pt>
                <c:pt idx="34">
                  <c:v>0</c:v>
                </c:pt>
                <c:pt idx="35">
                  <c:v>0</c:v>
                </c:pt>
              </c:numCache>
            </c:numRef>
          </c:val>
          <c:extLst>
            <c:ext xmlns:c16="http://schemas.microsoft.com/office/drawing/2014/chart" uri="{C3380CC4-5D6E-409C-BE32-E72D297353CC}">
              <c16:uniqueId val="{00000002-5D19-41BB-9505-AA644747C7FA}"/>
            </c:ext>
          </c:extLst>
        </c:ser>
        <c:ser>
          <c:idx val="3"/>
          <c:order val="3"/>
          <c:tx>
            <c:strRef>
              <c:f>'Master Sheet'!$C$1264</c:f>
              <c:strCache>
                <c:ptCount val="1"/>
                <c:pt idx="0">
                  <c:v>Low Income</c:v>
                </c:pt>
              </c:strCache>
            </c:strRef>
          </c:tx>
          <c:spPr>
            <a:solidFill>
              <a:schemeClr val="accent4"/>
            </a:solidFill>
            <a:ln>
              <a:noFill/>
            </a:ln>
            <a:effectLst/>
          </c:spPr>
          <c:cat>
            <c:numRef>
              <c:f>'Master Sheet'!$D$1260:$AM$1260</c:f>
              <c:numCache>
                <c:formatCode>General</c:formatCode>
                <c:ptCount val="36"/>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numCache>
            </c:numRef>
          </c:cat>
          <c:val>
            <c:numRef>
              <c:f>'Master Sheet'!$D$1264:$AM$1264</c:f>
              <c:numCache>
                <c:formatCode>0.000</c:formatCode>
                <c:ptCount val="36"/>
                <c:pt idx="0">
                  <c:v>-3.378992500000004E-2</c:v>
                </c:pt>
                <c:pt idx="1">
                  <c:v>-2.0283402756625017</c:v>
                </c:pt>
                <c:pt idx="2">
                  <c:v>0.55335208276209746</c:v>
                </c:pt>
                <c:pt idx="3">
                  <c:v>-7.9144940448178023</c:v>
                </c:pt>
                <c:pt idx="4">
                  <c:v>-2.5762988843070165</c:v>
                </c:pt>
                <c:pt idx="5">
                  <c:v>3.5172125380282004</c:v>
                </c:pt>
                <c:pt idx="6">
                  <c:v>5.5314800527508243</c:v>
                </c:pt>
                <c:pt idx="7">
                  <c:v>5.4304888773078712</c:v>
                </c:pt>
                <c:pt idx="8">
                  <c:v>5.3623477533787112</c:v>
                </c:pt>
                <c:pt idx="9">
                  <c:v>5.3204570732373018</c:v>
                </c:pt>
                <c:pt idx="10">
                  <c:v>5.3127604048735471</c:v>
                </c:pt>
                <c:pt idx="11">
                  <c:v>5.1999238739355178</c:v>
                </c:pt>
                <c:pt idx="12">
                  <c:v>5.1658787011940559</c:v>
                </c:pt>
                <c:pt idx="13">
                  <c:v>4.7347349713330935</c:v>
                </c:pt>
                <c:pt idx="14">
                  <c:v>4.3994551682293688</c:v>
                </c:pt>
                <c:pt idx="15">
                  <c:v>4.3834226680768706</c:v>
                </c:pt>
                <c:pt idx="16">
                  <c:v>4.5125354410882208</c:v>
                </c:pt>
                <c:pt idx="17">
                  <c:v>4.5618413226070942</c:v>
                </c:pt>
                <c:pt idx="18">
                  <c:v>4.611855496562316</c:v>
                </c:pt>
                <c:pt idx="19">
                  <c:v>4.662587359433056</c:v>
                </c:pt>
                <c:pt idx="20">
                  <c:v>4.7132926712688077</c:v>
                </c:pt>
                <c:pt idx="21">
                  <c:v>4.6791382817082132</c:v>
                </c:pt>
                <c:pt idx="22">
                  <c:v>4.8191847559962859</c:v>
                </c:pt>
                <c:pt idx="23">
                  <c:v>4.4466628184996031</c:v>
                </c:pt>
                <c:pt idx="24">
                  <c:v>4.6111101162190105</c:v>
                </c:pt>
                <c:pt idx="25">
                  <c:v>4.9020847447993265</c:v>
                </c:pt>
                <c:pt idx="26">
                  <c:v>5.0345249905508682</c:v>
                </c:pt>
                <c:pt idx="27">
                  <c:v>4.6102246645389142</c:v>
                </c:pt>
                <c:pt idx="28">
                  <c:v>4.6624013595854432</c:v>
                </c:pt>
                <c:pt idx="29">
                  <c:v>2.2810152351649036</c:v>
                </c:pt>
                <c:pt idx="30">
                  <c:v>0.47018736939047989</c:v>
                </c:pt>
                <c:pt idx="31">
                  <c:v>0</c:v>
                </c:pt>
                <c:pt idx="32">
                  <c:v>0</c:v>
                </c:pt>
                <c:pt idx="33">
                  <c:v>0</c:v>
                </c:pt>
                <c:pt idx="34">
                  <c:v>0</c:v>
                </c:pt>
                <c:pt idx="35">
                  <c:v>0</c:v>
                </c:pt>
              </c:numCache>
            </c:numRef>
          </c:val>
          <c:extLst>
            <c:ext xmlns:c16="http://schemas.microsoft.com/office/drawing/2014/chart" uri="{C3380CC4-5D6E-409C-BE32-E72D297353CC}">
              <c16:uniqueId val="{00000003-5D19-41BB-9505-AA644747C7FA}"/>
            </c:ext>
          </c:extLst>
        </c:ser>
        <c:ser>
          <c:idx val="4"/>
          <c:order val="4"/>
          <c:tx>
            <c:strRef>
              <c:f>'Master Sheet'!$C$1265</c:f>
              <c:strCache>
                <c:ptCount val="1"/>
                <c:pt idx="0">
                  <c:v>Public/Govt</c:v>
                </c:pt>
              </c:strCache>
            </c:strRef>
          </c:tx>
          <c:spPr>
            <a:solidFill>
              <a:schemeClr val="accent5"/>
            </a:solidFill>
            <a:ln>
              <a:noFill/>
            </a:ln>
            <a:effectLst/>
          </c:spPr>
          <c:cat>
            <c:numRef>
              <c:f>'Master Sheet'!$D$1260:$AM$1260</c:f>
              <c:numCache>
                <c:formatCode>General</c:formatCode>
                <c:ptCount val="36"/>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numCache>
            </c:numRef>
          </c:cat>
          <c:val>
            <c:numRef>
              <c:f>'Master Sheet'!$D$1265:$AM$1265</c:f>
              <c:numCache>
                <c:formatCode>0.000</c:formatCode>
                <c:ptCount val="36"/>
                <c:pt idx="0">
                  <c:v>-8.4000301500000069E-2</c:v>
                </c:pt>
                <c:pt idx="1">
                  <c:v>-1.7483891656038804</c:v>
                </c:pt>
                <c:pt idx="2">
                  <c:v>0.2287984178967033</c:v>
                </c:pt>
                <c:pt idx="3">
                  <c:v>-1.3497695017546678</c:v>
                </c:pt>
                <c:pt idx="4">
                  <c:v>8.921940624026373</c:v>
                </c:pt>
                <c:pt idx="5">
                  <c:v>12.6007042831719</c:v>
                </c:pt>
                <c:pt idx="6">
                  <c:v>12.773600571784209</c:v>
                </c:pt>
                <c:pt idx="7">
                  <c:v>12.649479579561325</c:v>
                </c:pt>
                <c:pt idx="8">
                  <c:v>12.584732816013014</c:v>
                </c:pt>
                <c:pt idx="9">
                  <c:v>12.567608829555491</c:v>
                </c:pt>
                <c:pt idx="10">
                  <c:v>12.606601952770673</c:v>
                </c:pt>
                <c:pt idx="11">
                  <c:v>12.249332156964535</c:v>
                </c:pt>
                <c:pt idx="12">
                  <c:v>11.903723268114952</c:v>
                </c:pt>
                <c:pt idx="13">
                  <c:v>11.168336966551797</c:v>
                </c:pt>
                <c:pt idx="14">
                  <c:v>11.217429558082042</c:v>
                </c:pt>
                <c:pt idx="15">
                  <c:v>11.474362226721857</c:v>
                </c:pt>
                <c:pt idx="16">
                  <c:v>12.07367974366348</c:v>
                </c:pt>
                <c:pt idx="17">
                  <c:v>12.791642755294086</c:v>
                </c:pt>
                <c:pt idx="18">
                  <c:v>14.041889728313205</c:v>
                </c:pt>
                <c:pt idx="19">
                  <c:v>14.458751948069077</c:v>
                </c:pt>
                <c:pt idx="20">
                  <c:v>14.612789328487816</c:v>
                </c:pt>
                <c:pt idx="21">
                  <c:v>14.410821499953345</c:v>
                </c:pt>
                <c:pt idx="22">
                  <c:v>14.51931975166173</c:v>
                </c:pt>
                <c:pt idx="23">
                  <c:v>14.222843352180526</c:v>
                </c:pt>
                <c:pt idx="24">
                  <c:v>15.069522823817564</c:v>
                </c:pt>
                <c:pt idx="25">
                  <c:v>15.449415457239414</c:v>
                </c:pt>
                <c:pt idx="26">
                  <c:v>15.566983157766506</c:v>
                </c:pt>
                <c:pt idx="27">
                  <c:v>12.704575991994965</c:v>
                </c:pt>
                <c:pt idx="28">
                  <c:v>12.139193894498135</c:v>
                </c:pt>
                <c:pt idx="29">
                  <c:v>3.4865485268234413</c:v>
                </c:pt>
                <c:pt idx="30">
                  <c:v>0.2692728344950503</c:v>
                </c:pt>
                <c:pt idx="31">
                  <c:v>0</c:v>
                </c:pt>
                <c:pt idx="32">
                  <c:v>0</c:v>
                </c:pt>
                <c:pt idx="33">
                  <c:v>0</c:v>
                </c:pt>
                <c:pt idx="34">
                  <c:v>0</c:v>
                </c:pt>
                <c:pt idx="35">
                  <c:v>0</c:v>
                </c:pt>
              </c:numCache>
            </c:numRef>
          </c:val>
          <c:extLst>
            <c:ext xmlns:c16="http://schemas.microsoft.com/office/drawing/2014/chart" uri="{C3380CC4-5D6E-409C-BE32-E72D297353CC}">
              <c16:uniqueId val="{00000004-5D19-41BB-9505-AA644747C7FA}"/>
            </c:ext>
          </c:extLst>
        </c:ser>
        <c:ser>
          <c:idx val="5"/>
          <c:order val="5"/>
          <c:tx>
            <c:strRef>
              <c:f>'Master Sheet'!$C$1266</c:f>
              <c:strCache>
                <c:ptCount val="1"/>
                <c:pt idx="0">
                  <c:v>Non-Profit</c:v>
                </c:pt>
              </c:strCache>
            </c:strRef>
          </c:tx>
          <c:spPr>
            <a:solidFill>
              <a:schemeClr val="accent6"/>
            </a:solidFill>
            <a:ln>
              <a:noFill/>
            </a:ln>
            <a:effectLst/>
          </c:spPr>
          <c:cat>
            <c:numRef>
              <c:f>'Master Sheet'!$D$1260:$AM$1260</c:f>
              <c:numCache>
                <c:formatCode>General</c:formatCode>
                <c:ptCount val="36"/>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numCache>
            </c:numRef>
          </c:cat>
          <c:val>
            <c:numRef>
              <c:f>'Master Sheet'!$D$1266:$AM$1266</c:f>
              <c:numCache>
                <c:formatCode>0.000</c:formatCode>
                <c:ptCount val="36"/>
                <c:pt idx="0">
                  <c:v>-1.5350786099999998</c:v>
                </c:pt>
                <c:pt idx="1">
                  <c:v>-3.6306380590070884</c:v>
                </c:pt>
                <c:pt idx="2">
                  <c:v>1.2411195485496542</c:v>
                </c:pt>
                <c:pt idx="3">
                  <c:v>-21.237454259710432</c:v>
                </c:pt>
                <c:pt idx="4">
                  <c:v>-1.3395761361077589</c:v>
                </c:pt>
                <c:pt idx="5">
                  <c:v>7.7322742985613013</c:v>
                </c:pt>
                <c:pt idx="6">
                  <c:v>8.0769602158890397</c:v>
                </c:pt>
                <c:pt idx="7">
                  <c:v>7.9216291785951372</c:v>
                </c:pt>
                <c:pt idx="8">
                  <c:v>7.8159659933251007</c:v>
                </c:pt>
                <c:pt idx="9">
                  <c:v>7.7499826007509869</c:v>
                </c:pt>
                <c:pt idx="10">
                  <c:v>7.6752264466339062</c:v>
                </c:pt>
                <c:pt idx="11">
                  <c:v>7.4558431494670554</c:v>
                </c:pt>
                <c:pt idx="12">
                  <c:v>7.4390761328960133</c:v>
                </c:pt>
                <c:pt idx="13">
                  <c:v>6.453455428854407</c:v>
                </c:pt>
                <c:pt idx="14">
                  <c:v>6.3249965687868475</c:v>
                </c:pt>
                <c:pt idx="15">
                  <c:v>6.456186222151814</c:v>
                </c:pt>
                <c:pt idx="16">
                  <c:v>6.5391652960924631</c:v>
                </c:pt>
                <c:pt idx="17">
                  <c:v>6.6106403392894553</c:v>
                </c:pt>
                <c:pt idx="18">
                  <c:v>6.6831345450435959</c:v>
                </c:pt>
                <c:pt idx="19">
                  <c:v>6.7566611065598723</c:v>
                </c:pt>
                <c:pt idx="20">
                  <c:v>6.7696199680487501</c:v>
                </c:pt>
                <c:pt idx="21">
                  <c:v>6.7347181058156291</c:v>
                </c:pt>
                <c:pt idx="22">
                  <c:v>6.9835691293376421</c:v>
                </c:pt>
                <c:pt idx="23">
                  <c:v>6.0814783473269012</c:v>
                </c:pt>
                <c:pt idx="24">
                  <c:v>6.8137882837791475</c:v>
                </c:pt>
                <c:pt idx="25">
                  <c:v>7.2077477790069544</c:v>
                </c:pt>
                <c:pt idx="26">
                  <c:v>7.0164569525851617</c:v>
                </c:pt>
                <c:pt idx="27">
                  <c:v>6.2857997282339877</c:v>
                </c:pt>
                <c:pt idx="28">
                  <c:v>6.3569031153425524</c:v>
                </c:pt>
                <c:pt idx="29">
                  <c:v>1.6597861256986031</c:v>
                </c:pt>
                <c:pt idx="30">
                  <c:v>6.2300465308864246E-2</c:v>
                </c:pt>
                <c:pt idx="31">
                  <c:v>0</c:v>
                </c:pt>
                <c:pt idx="32">
                  <c:v>0</c:v>
                </c:pt>
                <c:pt idx="33">
                  <c:v>0</c:v>
                </c:pt>
                <c:pt idx="34">
                  <c:v>0</c:v>
                </c:pt>
                <c:pt idx="35">
                  <c:v>0</c:v>
                </c:pt>
              </c:numCache>
            </c:numRef>
          </c:val>
          <c:extLst>
            <c:ext xmlns:c16="http://schemas.microsoft.com/office/drawing/2014/chart" uri="{C3380CC4-5D6E-409C-BE32-E72D297353CC}">
              <c16:uniqueId val="{00000005-5D19-41BB-9505-AA644747C7FA}"/>
            </c:ext>
          </c:extLst>
        </c:ser>
        <c:dLbls>
          <c:showLegendKey val="0"/>
          <c:showVal val="0"/>
          <c:showCatName val="0"/>
          <c:showSerName val="0"/>
          <c:showPercent val="0"/>
          <c:showBubbleSize val="0"/>
        </c:dLbls>
        <c:axId val="799765344"/>
        <c:axId val="799663952"/>
      </c:areaChart>
      <c:catAx>
        <c:axId val="799765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663952"/>
        <c:crosses val="autoZero"/>
        <c:auto val="1"/>
        <c:lblAlgn val="ctr"/>
        <c:lblOffset val="100"/>
        <c:noMultiLvlLbl val="0"/>
      </c:catAx>
      <c:valAx>
        <c:axId val="79966395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76534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Distribution of Economic Returns (undiscounted) - Cumulative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'Master Sheet'!$C$1271</c:f>
              <c:strCache>
                <c:ptCount val="1"/>
                <c:pt idx="0">
                  <c:v>Solar Financiers</c:v>
                </c:pt>
              </c:strCache>
            </c:strRef>
          </c:tx>
          <c:spPr>
            <a:solidFill>
              <a:schemeClr val="accent1"/>
            </a:solidFill>
            <a:ln>
              <a:noFill/>
            </a:ln>
            <a:effectLst/>
          </c:spPr>
          <c:cat>
            <c:numRef>
              <c:f>'Master Sheet'!$D$1270:$AM$1270</c:f>
              <c:numCache>
                <c:formatCode>General</c:formatCode>
                <c:ptCount val="36"/>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numCache>
            </c:numRef>
          </c:cat>
          <c:val>
            <c:numRef>
              <c:f>'Master Sheet'!$D$1271:$AM$1271</c:f>
              <c:numCache>
                <c:formatCode>0.000</c:formatCode>
                <c:ptCount val="36"/>
                <c:pt idx="0">
                  <c:v>-76.841725092660099</c:v>
                </c:pt>
                <c:pt idx="1">
                  <c:v>-464.29032831019742</c:v>
                </c:pt>
                <c:pt idx="2">
                  <c:v>-996.56070840462542</c:v>
                </c:pt>
                <c:pt idx="3">
                  <c:v>-1406.9111698967115</c:v>
                </c:pt>
                <c:pt idx="4">
                  <c:v>-1389.2956704134144</c:v>
                </c:pt>
                <c:pt idx="5">
                  <c:v>-921.91123969967316</c:v>
                </c:pt>
                <c:pt idx="6">
                  <c:v>-466.74122146062018</c:v>
                </c:pt>
                <c:pt idx="7">
                  <c:v>-89.452179228240027</c:v>
                </c:pt>
                <c:pt idx="8">
                  <c:v>227.70685344092084</c:v>
                </c:pt>
                <c:pt idx="9">
                  <c:v>491.07033534641744</c:v>
                </c:pt>
                <c:pt idx="10">
                  <c:v>717.82528194772954</c:v>
                </c:pt>
                <c:pt idx="11">
                  <c:v>918.27357094854688</c:v>
                </c:pt>
                <c:pt idx="12">
                  <c:v>1093.9020866174942</c:v>
                </c:pt>
                <c:pt idx="13">
                  <c:v>1237.6255490836206</c:v>
                </c:pt>
                <c:pt idx="14">
                  <c:v>1358.8856644199641</c:v>
                </c:pt>
                <c:pt idx="15">
                  <c:v>1502.247358811961</c:v>
                </c:pt>
                <c:pt idx="16">
                  <c:v>1659.9439962744007</c:v>
                </c:pt>
                <c:pt idx="17">
                  <c:v>1820.9630787991898</c:v>
                </c:pt>
                <c:pt idx="18">
                  <c:v>1983.7874018350881</c:v>
                </c:pt>
                <c:pt idx="19">
                  <c:v>2148.4398957564654</c:v>
                </c:pt>
                <c:pt idx="20">
                  <c:v>2311.832101018359</c:v>
                </c:pt>
                <c:pt idx="21">
                  <c:v>2461.7862370975981</c:v>
                </c:pt>
                <c:pt idx="22">
                  <c:v>2602.5583540283469</c:v>
                </c:pt>
                <c:pt idx="23">
                  <c:v>2733.3265572791511</c:v>
                </c:pt>
                <c:pt idx="24">
                  <c:v>2875.7319212264774</c:v>
                </c:pt>
                <c:pt idx="25">
                  <c:v>3048.1376959785853</c:v>
                </c:pt>
                <c:pt idx="26">
                  <c:v>3221.6073874269509</c:v>
                </c:pt>
                <c:pt idx="27">
                  <c:v>3369.9167540739486</c:v>
                </c:pt>
                <c:pt idx="28">
                  <c:v>3476.30682414692</c:v>
                </c:pt>
                <c:pt idx="29">
                  <c:v>3526.4012250530277</c:v>
                </c:pt>
                <c:pt idx="30">
                  <c:v>3531.5811388274346</c:v>
                </c:pt>
                <c:pt idx="31">
                  <c:v>3531.5811388274346</c:v>
                </c:pt>
                <c:pt idx="32">
                  <c:v>3531.5811388274346</c:v>
                </c:pt>
                <c:pt idx="33">
                  <c:v>3531.5811388274346</c:v>
                </c:pt>
                <c:pt idx="34">
                  <c:v>3531.5811388274346</c:v>
                </c:pt>
                <c:pt idx="35">
                  <c:v>3531.5811388274346</c:v>
                </c:pt>
              </c:numCache>
            </c:numRef>
          </c:val>
          <c:extLst>
            <c:ext xmlns:c16="http://schemas.microsoft.com/office/drawing/2014/chart" uri="{C3380CC4-5D6E-409C-BE32-E72D297353CC}">
              <c16:uniqueId val="{00000000-36FD-49E8-AE57-210040B423CF}"/>
            </c:ext>
          </c:extLst>
        </c:ser>
        <c:ser>
          <c:idx val="1"/>
          <c:order val="1"/>
          <c:tx>
            <c:strRef>
              <c:f>'Master Sheet'!$C$1272</c:f>
              <c:strCache>
                <c:ptCount val="1"/>
                <c:pt idx="0">
                  <c:v>Commercial</c:v>
                </c:pt>
              </c:strCache>
            </c:strRef>
          </c:tx>
          <c:spPr>
            <a:solidFill>
              <a:schemeClr val="accent2"/>
            </a:solidFill>
            <a:ln>
              <a:noFill/>
            </a:ln>
            <a:effectLst/>
          </c:spPr>
          <c:cat>
            <c:numRef>
              <c:f>'Master Sheet'!$D$1270:$AM$1270</c:f>
              <c:numCache>
                <c:formatCode>General</c:formatCode>
                <c:ptCount val="36"/>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numCache>
            </c:numRef>
          </c:cat>
          <c:val>
            <c:numRef>
              <c:f>'Master Sheet'!$D$1272:$AM$1272</c:f>
              <c:numCache>
                <c:formatCode>0.000</c:formatCode>
                <c:ptCount val="36"/>
                <c:pt idx="0">
                  <c:v>-4.9453211280000007</c:v>
                </c:pt>
                <c:pt idx="1">
                  <c:v>-22.273025253052378</c:v>
                </c:pt>
                <c:pt idx="2">
                  <c:v>-12.676940933827437</c:v>
                </c:pt>
                <c:pt idx="3">
                  <c:v>-49.632417888745891</c:v>
                </c:pt>
                <c:pt idx="4">
                  <c:v>-47.036742835240517</c:v>
                </c:pt>
                <c:pt idx="5">
                  <c:v>3.5496767608124244</c:v>
                </c:pt>
                <c:pt idx="6">
                  <c:v>53.451239701260782</c:v>
                </c:pt>
                <c:pt idx="7">
                  <c:v>97.922687567674558</c:v>
                </c:pt>
                <c:pt idx="8">
                  <c:v>140.11456512726397</c:v>
                </c:pt>
                <c:pt idx="9">
                  <c:v>180.02807435487074</c:v>
                </c:pt>
                <c:pt idx="10">
                  <c:v>217.06081580099448</c:v>
                </c:pt>
                <c:pt idx="11">
                  <c:v>251.65247934018473</c:v>
                </c:pt>
                <c:pt idx="12">
                  <c:v>285.66685241947266</c:v>
                </c:pt>
                <c:pt idx="13">
                  <c:v>316.12670546718346</c:v>
                </c:pt>
                <c:pt idx="14">
                  <c:v>343.83195866239481</c:v>
                </c:pt>
                <c:pt idx="15">
                  <c:v>372.41251667484778</c:v>
                </c:pt>
                <c:pt idx="16">
                  <c:v>401.43261695116604</c:v>
                </c:pt>
                <c:pt idx="17">
                  <c:v>432.43538497756691</c:v>
                </c:pt>
                <c:pt idx="18">
                  <c:v>464.8173586668442</c:v>
                </c:pt>
                <c:pt idx="19">
                  <c:v>497.61025536975518</c:v>
                </c:pt>
                <c:pt idx="20">
                  <c:v>530.43555322109216</c:v>
                </c:pt>
                <c:pt idx="21">
                  <c:v>562.60279373044864</c:v>
                </c:pt>
                <c:pt idx="22">
                  <c:v>596.49700650135014</c:v>
                </c:pt>
                <c:pt idx="23">
                  <c:v>627.35801018664233</c:v>
                </c:pt>
                <c:pt idx="24">
                  <c:v>659.40623209297587</c:v>
                </c:pt>
                <c:pt idx="25">
                  <c:v>694.30029246570211</c:v>
                </c:pt>
                <c:pt idx="26">
                  <c:v>728.77744214964537</c:v>
                </c:pt>
                <c:pt idx="27">
                  <c:v>759.5966395603175</c:v>
                </c:pt>
                <c:pt idx="28">
                  <c:v>780.75649261494573</c:v>
                </c:pt>
                <c:pt idx="29">
                  <c:v>790.32790346393324</c:v>
                </c:pt>
                <c:pt idx="30">
                  <c:v>791.02322041253274</c:v>
                </c:pt>
                <c:pt idx="31">
                  <c:v>791.02322041253274</c:v>
                </c:pt>
                <c:pt idx="32">
                  <c:v>791.02322041253274</c:v>
                </c:pt>
                <c:pt idx="33">
                  <c:v>791.02322041253274</c:v>
                </c:pt>
                <c:pt idx="34">
                  <c:v>791.02322041253274</c:v>
                </c:pt>
                <c:pt idx="35">
                  <c:v>791.02322041253274</c:v>
                </c:pt>
              </c:numCache>
            </c:numRef>
          </c:val>
          <c:extLst>
            <c:ext xmlns:c16="http://schemas.microsoft.com/office/drawing/2014/chart" uri="{C3380CC4-5D6E-409C-BE32-E72D297353CC}">
              <c16:uniqueId val="{00000001-36FD-49E8-AE57-210040B423CF}"/>
            </c:ext>
          </c:extLst>
        </c:ser>
        <c:ser>
          <c:idx val="2"/>
          <c:order val="2"/>
          <c:tx>
            <c:strRef>
              <c:f>'Master Sheet'!$C$1273</c:f>
              <c:strCache>
                <c:ptCount val="1"/>
                <c:pt idx="0">
                  <c:v>Residents</c:v>
                </c:pt>
              </c:strCache>
            </c:strRef>
          </c:tx>
          <c:spPr>
            <a:solidFill>
              <a:schemeClr val="accent3"/>
            </a:solidFill>
            <a:ln>
              <a:noFill/>
            </a:ln>
            <a:effectLst/>
          </c:spPr>
          <c:cat>
            <c:numRef>
              <c:f>'Master Sheet'!$D$1270:$AM$1270</c:f>
              <c:numCache>
                <c:formatCode>General</c:formatCode>
                <c:ptCount val="36"/>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numCache>
            </c:numRef>
          </c:cat>
          <c:val>
            <c:numRef>
              <c:f>'Master Sheet'!$D$1273:$AM$1273</c:f>
              <c:numCache>
                <c:formatCode>0.000</c:formatCode>
                <c:ptCount val="36"/>
                <c:pt idx="0">
                  <c:v>-42.383187900786965</c:v>
                </c:pt>
                <c:pt idx="1">
                  <c:v>-142.36511147904469</c:v>
                </c:pt>
                <c:pt idx="2">
                  <c:v>-249.33432593436169</c:v>
                </c:pt>
                <c:pt idx="3">
                  <c:v>-304.01669504129649</c:v>
                </c:pt>
                <c:pt idx="4">
                  <c:v>-353.74749421934041</c:v>
                </c:pt>
                <c:pt idx="5">
                  <c:v>-272.03140369879247</c:v>
                </c:pt>
                <c:pt idx="6">
                  <c:v>-190.87075308793965</c:v>
                </c:pt>
                <c:pt idx="7">
                  <c:v>-112.99523828540566</c:v>
                </c:pt>
                <c:pt idx="8">
                  <c:v>-37.542532310571929</c:v>
                </c:pt>
                <c:pt idx="9">
                  <c:v>36.173192359716552</c:v>
                </c:pt>
                <c:pt idx="10">
                  <c:v>107.22864046108126</c:v>
                </c:pt>
                <c:pt idx="11">
                  <c:v>171.85586166995307</c:v>
                </c:pt>
                <c:pt idx="12">
                  <c:v>228.59272752715762</c:v>
                </c:pt>
                <c:pt idx="13">
                  <c:v>280.25837535814031</c:v>
                </c:pt>
                <c:pt idx="14">
                  <c:v>329.98590825926107</c:v>
                </c:pt>
                <c:pt idx="15">
                  <c:v>385.54768375517511</c:v>
                </c:pt>
                <c:pt idx="16">
                  <c:v>444.94895938241342</c:v>
                </c:pt>
                <c:pt idx="17">
                  <c:v>508.57848208327619</c:v>
                </c:pt>
                <c:pt idx="18">
                  <c:v>573.01576786284227</c:v>
                </c:pt>
                <c:pt idx="19">
                  <c:v>638.24876994799888</c:v>
                </c:pt>
                <c:pt idx="20">
                  <c:v>702.44797708531644</c:v>
                </c:pt>
                <c:pt idx="21">
                  <c:v>764.67386537575908</c:v>
                </c:pt>
                <c:pt idx="22">
                  <c:v>826.31537188045297</c:v>
                </c:pt>
                <c:pt idx="23">
                  <c:v>889.64961030605161</c:v>
                </c:pt>
                <c:pt idx="24">
                  <c:v>952.95267094005612</c:v>
                </c:pt>
                <c:pt idx="25">
                  <c:v>1023.1393681192707</c:v>
                </c:pt>
                <c:pt idx="26">
                  <c:v>1089.7207190616264</c:v>
                </c:pt>
                <c:pt idx="27">
                  <c:v>1143.0766131724326</c:v>
                </c:pt>
                <c:pt idx="28">
                  <c:v>1178.4408314457878</c:v>
                </c:pt>
                <c:pt idx="29">
                  <c:v>1197.5489456806133</c:v>
                </c:pt>
                <c:pt idx="30">
                  <c:v>1198.4194643317808</c:v>
                </c:pt>
                <c:pt idx="31">
                  <c:v>1198.4194643317808</c:v>
                </c:pt>
                <c:pt idx="32">
                  <c:v>1198.4194643317808</c:v>
                </c:pt>
                <c:pt idx="33">
                  <c:v>1198.4194643317808</c:v>
                </c:pt>
                <c:pt idx="34">
                  <c:v>1198.4194643317808</c:v>
                </c:pt>
                <c:pt idx="35">
                  <c:v>1198.4194643317808</c:v>
                </c:pt>
              </c:numCache>
            </c:numRef>
          </c:val>
          <c:extLst>
            <c:ext xmlns:c16="http://schemas.microsoft.com/office/drawing/2014/chart" uri="{C3380CC4-5D6E-409C-BE32-E72D297353CC}">
              <c16:uniqueId val="{00000002-36FD-49E8-AE57-210040B423CF}"/>
            </c:ext>
          </c:extLst>
        </c:ser>
        <c:ser>
          <c:idx val="3"/>
          <c:order val="3"/>
          <c:tx>
            <c:strRef>
              <c:f>'Master Sheet'!$C$1274</c:f>
              <c:strCache>
                <c:ptCount val="1"/>
                <c:pt idx="0">
                  <c:v>Low Income</c:v>
                </c:pt>
              </c:strCache>
            </c:strRef>
          </c:tx>
          <c:spPr>
            <a:solidFill>
              <a:schemeClr val="accent4"/>
            </a:solidFill>
            <a:ln>
              <a:noFill/>
            </a:ln>
            <a:effectLst/>
          </c:spPr>
          <c:cat>
            <c:numRef>
              <c:f>'Master Sheet'!$D$1270:$AM$1270</c:f>
              <c:numCache>
                <c:formatCode>General</c:formatCode>
                <c:ptCount val="36"/>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numCache>
            </c:numRef>
          </c:cat>
          <c:val>
            <c:numRef>
              <c:f>'Master Sheet'!$D$1274:$AM$1274</c:f>
              <c:numCache>
                <c:formatCode>0.000</c:formatCode>
                <c:ptCount val="36"/>
                <c:pt idx="0">
                  <c:v>-3.378992500000004E-2</c:v>
                </c:pt>
                <c:pt idx="1">
                  <c:v>-2.062130200662502</c:v>
                </c:pt>
                <c:pt idx="2">
                  <c:v>-1.5087781179004045</c:v>
                </c:pt>
                <c:pt idx="3">
                  <c:v>-9.4232721627182059</c:v>
                </c:pt>
                <c:pt idx="4">
                  <c:v>-11.999571047025222</c:v>
                </c:pt>
                <c:pt idx="5">
                  <c:v>-8.4823585089970219</c:v>
                </c:pt>
                <c:pt idx="6">
                  <c:v>-2.9508784562461976</c:v>
                </c:pt>
                <c:pt idx="7">
                  <c:v>2.4796104210616736</c:v>
                </c:pt>
                <c:pt idx="8">
                  <c:v>7.8419581744403848</c:v>
                </c:pt>
                <c:pt idx="9">
                  <c:v>13.162415247677686</c:v>
                </c:pt>
                <c:pt idx="10">
                  <c:v>18.475175652551233</c:v>
                </c:pt>
                <c:pt idx="11">
                  <c:v>23.675099526486751</c:v>
                </c:pt>
                <c:pt idx="12">
                  <c:v>28.840978227680807</c:v>
                </c:pt>
                <c:pt idx="13">
                  <c:v>33.575713199013904</c:v>
                </c:pt>
                <c:pt idx="14">
                  <c:v>37.97516836724327</c:v>
                </c:pt>
                <c:pt idx="15">
                  <c:v>42.358591035320138</c:v>
                </c:pt>
                <c:pt idx="16">
                  <c:v>46.871126476408357</c:v>
                </c:pt>
                <c:pt idx="17">
                  <c:v>51.432967799015451</c:v>
                </c:pt>
                <c:pt idx="18">
                  <c:v>56.044823295577764</c:v>
                </c:pt>
                <c:pt idx="19">
                  <c:v>60.707410655010818</c:v>
                </c:pt>
                <c:pt idx="20">
                  <c:v>65.420703326279622</c:v>
                </c:pt>
                <c:pt idx="21">
                  <c:v>70.099841607987841</c:v>
                </c:pt>
                <c:pt idx="22">
                  <c:v>74.919026363984131</c:v>
                </c:pt>
                <c:pt idx="23">
                  <c:v>79.365689182483734</c:v>
                </c:pt>
                <c:pt idx="24">
                  <c:v>83.976799298702744</c:v>
                </c:pt>
                <c:pt idx="25">
                  <c:v>88.878884043502069</c:v>
                </c:pt>
                <c:pt idx="26">
                  <c:v>93.913409034052933</c:v>
                </c:pt>
                <c:pt idx="27">
                  <c:v>98.523633698591851</c:v>
                </c:pt>
                <c:pt idx="28">
                  <c:v>103.1860350581773</c:v>
                </c:pt>
                <c:pt idx="29">
                  <c:v>105.4670502933422</c:v>
                </c:pt>
                <c:pt idx="30">
                  <c:v>105.93723766273267</c:v>
                </c:pt>
                <c:pt idx="31">
                  <c:v>105.93723766273267</c:v>
                </c:pt>
                <c:pt idx="32">
                  <c:v>105.93723766273267</c:v>
                </c:pt>
                <c:pt idx="33">
                  <c:v>105.93723766273267</c:v>
                </c:pt>
                <c:pt idx="34">
                  <c:v>105.93723766273267</c:v>
                </c:pt>
                <c:pt idx="35">
                  <c:v>105.93723766273267</c:v>
                </c:pt>
              </c:numCache>
            </c:numRef>
          </c:val>
          <c:extLst>
            <c:ext xmlns:c16="http://schemas.microsoft.com/office/drawing/2014/chart" uri="{C3380CC4-5D6E-409C-BE32-E72D297353CC}">
              <c16:uniqueId val="{00000003-36FD-49E8-AE57-210040B423CF}"/>
            </c:ext>
          </c:extLst>
        </c:ser>
        <c:ser>
          <c:idx val="4"/>
          <c:order val="4"/>
          <c:tx>
            <c:strRef>
              <c:f>'Master Sheet'!$C$1275</c:f>
              <c:strCache>
                <c:ptCount val="1"/>
                <c:pt idx="0">
                  <c:v>Public/Govt</c:v>
                </c:pt>
              </c:strCache>
            </c:strRef>
          </c:tx>
          <c:spPr>
            <a:solidFill>
              <a:srgbClr val="FFFF00"/>
            </a:solidFill>
            <a:ln>
              <a:noFill/>
            </a:ln>
            <a:effectLst/>
          </c:spPr>
          <c:cat>
            <c:numRef>
              <c:f>'Master Sheet'!$D$1270:$AM$1270</c:f>
              <c:numCache>
                <c:formatCode>General</c:formatCode>
                <c:ptCount val="36"/>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numCache>
            </c:numRef>
          </c:cat>
          <c:val>
            <c:numRef>
              <c:f>'Master Sheet'!$D$1275:$AM$1275</c:f>
              <c:numCache>
                <c:formatCode>0.000</c:formatCode>
                <c:ptCount val="36"/>
                <c:pt idx="0">
                  <c:v>-8.4000301500000069E-2</c:v>
                </c:pt>
                <c:pt idx="1">
                  <c:v>-1.8323894671038805</c:v>
                </c:pt>
                <c:pt idx="2">
                  <c:v>-1.6035910492071772</c:v>
                </c:pt>
                <c:pt idx="3">
                  <c:v>-2.953360550961845</c:v>
                </c:pt>
                <c:pt idx="4">
                  <c:v>5.968580073064528</c:v>
                </c:pt>
                <c:pt idx="5">
                  <c:v>18.56928435623643</c:v>
                </c:pt>
                <c:pt idx="6">
                  <c:v>31.342884928020638</c:v>
                </c:pt>
                <c:pt idx="7">
                  <c:v>43.992364507581961</c:v>
                </c:pt>
                <c:pt idx="8">
                  <c:v>56.577097323594977</c:v>
                </c:pt>
                <c:pt idx="9">
                  <c:v>69.144706153150466</c:v>
                </c:pt>
                <c:pt idx="10">
                  <c:v>81.75130810592114</c:v>
                </c:pt>
                <c:pt idx="11">
                  <c:v>94.000640262885668</c:v>
                </c:pt>
                <c:pt idx="12">
                  <c:v>105.90436353100063</c:v>
                </c:pt>
                <c:pt idx="13">
                  <c:v>117.07270049755242</c:v>
                </c:pt>
                <c:pt idx="14">
                  <c:v>128.29013005563445</c:v>
                </c:pt>
                <c:pt idx="15">
                  <c:v>139.76449228235631</c:v>
                </c:pt>
                <c:pt idx="16">
                  <c:v>151.83817202601981</c:v>
                </c:pt>
                <c:pt idx="17">
                  <c:v>164.62981478131388</c:v>
                </c:pt>
                <c:pt idx="18">
                  <c:v>178.67170450962709</c:v>
                </c:pt>
                <c:pt idx="19">
                  <c:v>193.13045645769617</c:v>
                </c:pt>
                <c:pt idx="20">
                  <c:v>207.74324578618399</c:v>
                </c:pt>
                <c:pt idx="21">
                  <c:v>222.15406728613735</c:v>
                </c:pt>
                <c:pt idx="22">
                  <c:v>236.67338703779907</c:v>
                </c:pt>
                <c:pt idx="23">
                  <c:v>250.89623038997959</c:v>
                </c:pt>
                <c:pt idx="24">
                  <c:v>265.96575321379714</c:v>
                </c:pt>
                <c:pt idx="25">
                  <c:v>281.41516867103655</c:v>
                </c:pt>
                <c:pt idx="26">
                  <c:v>296.98215182880307</c:v>
                </c:pt>
                <c:pt idx="27">
                  <c:v>309.68672782079801</c:v>
                </c:pt>
                <c:pt idx="28">
                  <c:v>321.82592171529615</c:v>
                </c:pt>
                <c:pt idx="29">
                  <c:v>325.31247024211962</c:v>
                </c:pt>
                <c:pt idx="30">
                  <c:v>325.58174307661466</c:v>
                </c:pt>
                <c:pt idx="31">
                  <c:v>325.58174307661466</c:v>
                </c:pt>
                <c:pt idx="32">
                  <c:v>325.58174307661466</c:v>
                </c:pt>
                <c:pt idx="33">
                  <c:v>325.58174307661466</c:v>
                </c:pt>
                <c:pt idx="34">
                  <c:v>325.58174307661466</c:v>
                </c:pt>
                <c:pt idx="35">
                  <c:v>325.58174307661466</c:v>
                </c:pt>
              </c:numCache>
            </c:numRef>
          </c:val>
          <c:extLst>
            <c:ext xmlns:c16="http://schemas.microsoft.com/office/drawing/2014/chart" uri="{C3380CC4-5D6E-409C-BE32-E72D297353CC}">
              <c16:uniqueId val="{00000004-36FD-49E8-AE57-210040B423CF}"/>
            </c:ext>
          </c:extLst>
        </c:ser>
        <c:ser>
          <c:idx val="5"/>
          <c:order val="5"/>
          <c:tx>
            <c:strRef>
              <c:f>'Master Sheet'!$C$1276</c:f>
              <c:strCache>
                <c:ptCount val="1"/>
                <c:pt idx="0">
                  <c:v>Non-Profit</c:v>
                </c:pt>
              </c:strCache>
            </c:strRef>
          </c:tx>
          <c:spPr>
            <a:solidFill>
              <a:schemeClr val="accent6"/>
            </a:solidFill>
            <a:ln>
              <a:noFill/>
            </a:ln>
            <a:effectLst/>
          </c:spPr>
          <c:cat>
            <c:numRef>
              <c:f>'Master Sheet'!$D$1270:$AM$1270</c:f>
              <c:numCache>
                <c:formatCode>General</c:formatCode>
                <c:ptCount val="36"/>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pt idx="27">
                  <c:v>2041</c:v>
                </c:pt>
                <c:pt idx="28">
                  <c:v>2042</c:v>
                </c:pt>
                <c:pt idx="29">
                  <c:v>2043</c:v>
                </c:pt>
                <c:pt idx="30">
                  <c:v>2044</c:v>
                </c:pt>
                <c:pt idx="31">
                  <c:v>2045</c:v>
                </c:pt>
                <c:pt idx="32">
                  <c:v>2046</c:v>
                </c:pt>
                <c:pt idx="33">
                  <c:v>2047</c:v>
                </c:pt>
                <c:pt idx="34">
                  <c:v>2048</c:v>
                </c:pt>
                <c:pt idx="35">
                  <c:v>2049</c:v>
                </c:pt>
              </c:numCache>
            </c:numRef>
          </c:cat>
          <c:val>
            <c:numRef>
              <c:f>'Master Sheet'!$D$1276:$AM$1276</c:f>
              <c:numCache>
                <c:formatCode>0.000</c:formatCode>
                <c:ptCount val="36"/>
                <c:pt idx="0">
                  <c:v>-1.5350786099999998</c:v>
                </c:pt>
                <c:pt idx="1">
                  <c:v>-5.1657166690070877</c:v>
                </c:pt>
                <c:pt idx="2">
                  <c:v>-3.9245971204574337</c:v>
                </c:pt>
                <c:pt idx="3">
                  <c:v>-25.162051380167867</c:v>
                </c:pt>
                <c:pt idx="4">
                  <c:v>-26.501627516275626</c:v>
                </c:pt>
                <c:pt idx="5">
                  <c:v>-18.769353217714325</c:v>
                </c:pt>
                <c:pt idx="6">
                  <c:v>-10.692393001825286</c:v>
                </c:pt>
                <c:pt idx="7">
                  <c:v>-2.7707638232301486</c:v>
                </c:pt>
                <c:pt idx="8">
                  <c:v>5.0452021700949521</c:v>
                </c:pt>
                <c:pt idx="9">
                  <c:v>12.795184770845939</c:v>
                </c:pt>
                <c:pt idx="10">
                  <c:v>20.470411217479846</c:v>
                </c:pt>
                <c:pt idx="11">
                  <c:v>27.9262543669469</c:v>
                </c:pt>
                <c:pt idx="12">
                  <c:v>35.365330499842912</c:v>
                </c:pt>
                <c:pt idx="13">
                  <c:v>41.818785928697316</c:v>
                </c:pt>
                <c:pt idx="14">
                  <c:v>48.143782497484167</c:v>
                </c:pt>
                <c:pt idx="15">
                  <c:v>54.599968719635982</c:v>
                </c:pt>
                <c:pt idx="16">
                  <c:v>61.139134015728445</c:v>
                </c:pt>
                <c:pt idx="17">
                  <c:v>67.749774355017905</c:v>
                </c:pt>
                <c:pt idx="18">
                  <c:v>74.432908900061506</c:v>
                </c:pt>
                <c:pt idx="19">
                  <c:v>81.189570006621381</c:v>
                </c:pt>
                <c:pt idx="20">
                  <c:v>87.959189974670124</c:v>
                </c:pt>
                <c:pt idx="21">
                  <c:v>94.693908080485755</c:v>
                </c:pt>
                <c:pt idx="22">
                  <c:v>101.67747720982339</c:v>
                </c:pt>
                <c:pt idx="23">
                  <c:v>107.7589555571503</c:v>
                </c:pt>
                <c:pt idx="24">
                  <c:v>114.57274384092945</c:v>
                </c:pt>
                <c:pt idx="25">
                  <c:v>121.7804916199364</c:v>
                </c:pt>
                <c:pt idx="26">
                  <c:v>128.79694857252156</c:v>
                </c:pt>
                <c:pt idx="27">
                  <c:v>135.08274830075555</c:v>
                </c:pt>
                <c:pt idx="28">
                  <c:v>141.43965141609812</c:v>
                </c:pt>
                <c:pt idx="29">
                  <c:v>143.09943754179673</c:v>
                </c:pt>
                <c:pt idx="30">
                  <c:v>143.16173800710558</c:v>
                </c:pt>
                <c:pt idx="31">
                  <c:v>143.16173800710558</c:v>
                </c:pt>
                <c:pt idx="32">
                  <c:v>143.16173800710558</c:v>
                </c:pt>
                <c:pt idx="33">
                  <c:v>143.16173800710558</c:v>
                </c:pt>
                <c:pt idx="34">
                  <c:v>143.16173800710558</c:v>
                </c:pt>
                <c:pt idx="35">
                  <c:v>143.16173800710558</c:v>
                </c:pt>
              </c:numCache>
            </c:numRef>
          </c:val>
          <c:extLst>
            <c:ext xmlns:c16="http://schemas.microsoft.com/office/drawing/2014/chart" uri="{C3380CC4-5D6E-409C-BE32-E72D297353CC}">
              <c16:uniqueId val="{00000005-36FD-49E8-AE57-210040B423CF}"/>
            </c:ext>
          </c:extLst>
        </c:ser>
        <c:dLbls>
          <c:showLegendKey val="0"/>
          <c:showVal val="0"/>
          <c:showCatName val="0"/>
          <c:showSerName val="0"/>
          <c:showPercent val="0"/>
          <c:showBubbleSize val="0"/>
        </c:dLbls>
        <c:axId val="799765344"/>
        <c:axId val="799663952"/>
      </c:areaChart>
      <c:catAx>
        <c:axId val="799765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663952"/>
        <c:crosses val="autoZero"/>
        <c:auto val="1"/>
        <c:lblAlgn val="ctr"/>
        <c:lblOffset val="100"/>
        <c:noMultiLvlLbl val="0"/>
      </c:catAx>
      <c:valAx>
        <c:axId val="799663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Economic Returns,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765344"/>
        <c:crosses val="autoZero"/>
        <c:crossBetween val="midCat"/>
      </c:valAx>
      <c:spPr>
        <a:noFill/>
        <a:ln>
          <a:noFill/>
        </a:ln>
        <a:effectLst/>
      </c:spPr>
    </c:plotArea>
    <c:legend>
      <c:legendPos val="b"/>
      <c:layout>
        <c:manualLayout>
          <c:xMode val="edge"/>
          <c:yMode val="edge"/>
          <c:x val="0.14594311673447213"/>
          <c:y val="0.1236828639005253"/>
          <c:w val="0.14903779648274307"/>
          <c:h val="0.45670853977766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Number of Projects</a:t>
            </a:r>
            <a:endParaRPr lang="en-US" b="1" baseline="0"/>
          </a:p>
          <a:p>
            <a:pPr>
              <a:defRPr b="1"/>
            </a:pPr>
            <a:r>
              <a:rPr lang="en-US" b="1" baseline="0"/>
              <a:t>Total =  75,905</a:t>
            </a:r>
            <a:endParaRPr lang="en-US" b="1"/>
          </a:p>
        </c:rich>
      </c:tx>
      <c:layout>
        <c:manualLayout>
          <c:xMode val="edge"/>
          <c:yMode val="edge"/>
          <c:x val="0.32534753391982352"/>
          <c:y val="4.366812227074235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675216086588526"/>
          <c:y val="0.19716157205240176"/>
          <c:w val="0.58506266724802725"/>
          <c:h val="0.7843416543456085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0CC-48D9-B126-43D5A6148CA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0CC-48D9-B126-43D5A6148CA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0CC-48D9-B126-43D5A6148CA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0CC-48D9-B126-43D5A6148CA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0CC-48D9-B126-43D5A6148CA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0CC-48D9-B126-43D5A6148CA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0CC-48D9-B126-43D5A6148CA2}"/>
              </c:ext>
            </c:extLst>
          </c:dPt>
          <c:cat>
            <c:strRef>
              <c:f>'SREC II Data'!$B$12:$B$18</c:f>
              <c:strCache>
                <c:ptCount val="7"/>
                <c:pt idx="0">
                  <c:v>Commercial</c:v>
                </c:pt>
                <c:pt idx="1">
                  <c:v>CSS</c:v>
                </c:pt>
                <c:pt idx="2">
                  <c:v>LI</c:v>
                </c:pt>
                <c:pt idx="3">
                  <c:v>Non-Profit</c:v>
                </c:pt>
                <c:pt idx="4">
                  <c:v>Other</c:v>
                </c:pt>
                <c:pt idx="5">
                  <c:v>Public/Govt</c:v>
                </c:pt>
                <c:pt idx="6">
                  <c:v>Residential</c:v>
                </c:pt>
              </c:strCache>
            </c:strRef>
          </c:cat>
          <c:val>
            <c:numRef>
              <c:f>'SREC II Data'!$L$12:$L$18</c:f>
              <c:numCache>
                <c:formatCode>_(* #,##0_);_(* \(#,##0\);_(* "-"??_);_(@_)</c:formatCode>
                <c:ptCount val="7"/>
                <c:pt idx="0">
                  <c:v>1589</c:v>
                </c:pt>
                <c:pt idx="1">
                  <c:v>215</c:v>
                </c:pt>
                <c:pt idx="2">
                  <c:v>137</c:v>
                </c:pt>
                <c:pt idx="3">
                  <c:v>86</c:v>
                </c:pt>
                <c:pt idx="4">
                  <c:v>165</c:v>
                </c:pt>
                <c:pt idx="5">
                  <c:v>255</c:v>
                </c:pt>
                <c:pt idx="6">
                  <c:v>73458</c:v>
                </c:pt>
              </c:numCache>
            </c:numRef>
          </c:val>
          <c:extLst>
            <c:ext xmlns:c16="http://schemas.microsoft.com/office/drawing/2014/chart" uri="{C3380CC4-5D6E-409C-BE32-E72D297353CC}">
              <c16:uniqueId val="{00000000-720E-44DE-BC6C-FD1D66CBCC9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0.79625663648721423"/>
          <c:y val="0.23569868995633189"/>
          <c:w val="0.19627223917857173"/>
          <c:h val="0.5774180792903069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NPV of Economic Rent Accrued Over</a:t>
            </a:r>
            <a:r>
              <a:rPr lang="en-US" baseline="0"/>
              <a:t> Project Life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2-71A1-544D-99B2-C49F1D9F8F59}"/>
              </c:ext>
            </c:extLst>
          </c:dPt>
          <c:dPt>
            <c:idx val="1"/>
            <c:invertIfNegative val="0"/>
            <c:bubble3D val="0"/>
            <c:spPr>
              <a:solidFill>
                <a:schemeClr val="tx2">
                  <a:lumMod val="60000"/>
                  <a:lumOff val="40000"/>
                </a:schemeClr>
              </a:solidFill>
              <a:ln>
                <a:noFill/>
              </a:ln>
              <a:effectLst/>
            </c:spPr>
            <c:extLst>
              <c:ext xmlns:c16="http://schemas.microsoft.com/office/drawing/2014/chart" uri="{C3380CC4-5D6E-409C-BE32-E72D297353CC}">
                <c16:uniqueId val="{00000003-71A1-544D-99B2-C49F1D9F8F59}"/>
              </c:ext>
            </c:extLst>
          </c:dPt>
          <c:dPt>
            <c:idx val="2"/>
            <c:invertIfNegative val="0"/>
            <c:bubble3D val="0"/>
            <c:spPr>
              <a:solidFill>
                <a:schemeClr val="accent6"/>
              </a:solidFill>
              <a:ln>
                <a:noFill/>
              </a:ln>
              <a:effectLst/>
            </c:spPr>
            <c:extLst>
              <c:ext xmlns:c16="http://schemas.microsoft.com/office/drawing/2014/chart" uri="{C3380CC4-5D6E-409C-BE32-E72D297353CC}">
                <c16:uniqueId val="{00000004-71A1-544D-99B2-C49F1D9F8F59}"/>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5-71A1-544D-99B2-C49F1D9F8F59}"/>
              </c:ext>
            </c:extLst>
          </c:dPt>
          <c:dPt>
            <c:idx val="4"/>
            <c:invertIfNegative val="0"/>
            <c:bubble3D val="0"/>
            <c:spPr>
              <a:solidFill>
                <a:srgbClr val="FFF359"/>
              </a:solidFill>
              <a:ln>
                <a:noFill/>
              </a:ln>
              <a:effectLst/>
            </c:spPr>
            <c:extLst>
              <c:ext xmlns:c16="http://schemas.microsoft.com/office/drawing/2014/chart" uri="{C3380CC4-5D6E-409C-BE32-E72D297353CC}">
                <c16:uniqueId val="{00000006-71A1-544D-99B2-C49F1D9F8F59}"/>
              </c:ext>
            </c:extLst>
          </c:dPt>
          <c:dPt>
            <c:idx val="5"/>
            <c:invertIfNegative val="0"/>
            <c:bubble3D val="0"/>
            <c:spPr>
              <a:solidFill>
                <a:srgbClr val="E55E5C"/>
              </a:solidFill>
              <a:ln>
                <a:noFill/>
              </a:ln>
              <a:effectLst/>
            </c:spPr>
            <c:extLst>
              <c:ext xmlns:c16="http://schemas.microsoft.com/office/drawing/2014/chart" uri="{C3380CC4-5D6E-409C-BE32-E72D297353CC}">
                <c16:uniqueId val="{00000007-71A1-544D-99B2-C49F1D9F8F59}"/>
              </c:ext>
            </c:extLst>
          </c:dPt>
          <c:cat>
            <c:numRef>
              <c:f>'Master Sheet'!$BA$5:$BF$5</c:f>
              <c:numCache>
                <c:formatCode>General</c:formatCode>
                <c:ptCount val="6"/>
                <c:pt idx="0">
                  <c:v>2014</c:v>
                </c:pt>
                <c:pt idx="1">
                  <c:v>2015</c:v>
                </c:pt>
                <c:pt idx="2">
                  <c:v>2016</c:v>
                </c:pt>
                <c:pt idx="3">
                  <c:v>2017</c:v>
                </c:pt>
                <c:pt idx="4">
                  <c:v>2018</c:v>
                </c:pt>
                <c:pt idx="5">
                  <c:v>2019</c:v>
                </c:pt>
              </c:numCache>
            </c:numRef>
          </c:cat>
          <c:val>
            <c:numRef>
              <c:f>'Master Sheet'!$BA$6:$BF$6</c:f>
              <c:numCache>
                <c:formatCode>"$"#,##0.00</c:formatCode>
                <c:ptCount val="6"/>
                <c:pt idx="0">
                  <c:v>69.69138556364382</c:v>
                </c:pt>
                <c:pt idx="1">
                  <c:v>377.18516487922557</c:v>
                </c:pt>
                <c:pt idx="2" formatCode="0.000">
                  <c:v>559.99364600114006</c:v>
                </c:pt>
                <c:pt idx="3" formatCode="0.000">
                  <c:v>919.43696257159945</c:v>
                </c:pt>
                <c:pt idx="4" formatCode="0.000">
                  <c:v>616.14051019700059</c:v>
                </c:pt>
                <c:pt idx="5" formatCode="0.000">
                  <c:v>55.137261614979138</c:v>
                </c:pt>
              </c:numCache>
            </c:numRef>
          </c:val>
          <c:extLst>
            <c:ext xmlns:c16="http://schemas.microsoft.com/office/drawing/2014/chart" uri="{C3380CC4-5D6E-409C-BE32-E72D297353CC}">
              <c16:uniqueId val="{00000000-71A1-544D-99B2-C49F1D9F8F59}"/>
            </c:ext>
          </c:extLst>
        </c:ser>
        <c:dLbls>
          <c:showLegendKey val="0"/>
          <c:showVal val="0"/>
          <c:showCatName val="0"/>
          <c:showSerName val="0"/>
          <c:showPercent val="0"/>
          <c:showBubbleSize val="0"/>
        </c:dLbls>
        <c:gapWidth val="219"/>
        <c:overlap val="-27"/>
        <c:axId val="1131170672"/>
        <c:axId val="1131236944"/>
      </c:barChart>
      <c:catAx>
        <c:axId val="11311706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1236944"/>
        <c:crosses val="autoZero"/>
        <c:auto val="1"/>
        <c:lblAlgn val="ctr"/>
        <c:lblOffset val="100"/>
        <c:noMultiLvlLbl val="0"/>
      </c:catAx>
      <c:valAx>
        <c:axId val="1131236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Economic Rent (in millions</a:t>
                </a:r>
                <a:r>
                  <a:rPr lang="en-US" baseline="0"/>
                  <a:t> of $)</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1170672"/>
        <c:crosses val="autoZero"/>
        <c:crossBetween val="between"/>
        <c:majorUnit val="6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 Capacity Installed per Year</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2-8AE8-FA4E-80CA-C7C8C618A861}"/>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8AE8-FA4E-80CA-C7C8C618A861}"/>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4-8AE8-FA4E-80CA-C7C8C618A861}"/>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5-8AE8-FA4E-80CA-C7C8C618A861}"/>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6-8AE8-FA4E-80CA-C7C8C618A861}"/>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7-8AE8-FA4E-80CA-C7C8C618A861}"/>
              </c:ext>
            </c:extLst>
          </c:dPt>
          <c:cat>
            <c:numRef>
              <c:f>'Master Sheet'!$BA$5:$BF$5</c:f>
              <c:numCache>
                <c:formatCode>General</c:formatCode>
                <c:ptCount val="6"/>
                <c:pt idx="0">
                  <c:v>2014</c:v>
                </c:pt>
                <c:pt idx="1">
                  <c:v>2015</c:v>
                </c:pt>
                <c:pt idx="2">
                  <c:v>2016</c:v>
                </c:pt>
                <c:pt idx="3">
                  <c:v>2017</c:v>
                </c:pt>
                <c:pt idx="4">
                  <c:v>2018</c:v>
                </c:pt>
                <c:pt idx="5">
                  <c:v>2019</c:v>
                </c:pt>
              </c:numCache>
            </c:numRef>
          </c:cat>
          <c:val>
            <c:numRef>
              <c:f>'Master Sheet'!$BA$7:$BF$7</c:f>
              <c:numCache>
                <c:formatCode>0.0</c:formatCode>
                <c:ptCount val="6"/>
                <c:pt idx="0">
                  <c:v>54.970585920000133</c:v>
                </c:pt>
                <c:pt idx="1">
                  <c:v>265.3289030000002</c:v>
                </c:pt>
                <c:pt idx="2">
                  <c:v>384.78915096000082</c:v>
                </c:pt>
                <c:pt idx="3">
                  <c:v>560.79256885000007</c:v>
                </c:pt>
                <c:pt idx="4">
                  <c:v>374.05580099999969</c:v>
                </c:pt>
                <c:pt idx="5">
                  <c:v>36.505725000000005</c:v>
                </c:pt>
              </c:numCache>
            </c:numRef>
          </c:val>
          <c:extLst>
            <c:ext xmlns:c16="http://schemas.microsoft.com/office/drawing/2014/chart" uri="{C3380CC4-5D6E-409C-BE32-E72D297353CC}">
              <c16:uniqueId val="{00000000-8AE8-FA4E-80CA-C7C8C618A861}"/>
            </c:ext>
          </c:extLst>
        </c:ser>
        <c:dLbls>
          <c:showLegendKey val="0"/>
          <c:showVal val="0"/>
          <c:showCatName val="0"/>
          <c:showSerName val="0"/>
          <c:showPercent val="0"/>
          <c:showBubbleSize val="0"/>
        </c:dLbls>
        <c:gapWidth val="219"/>
        <c:overlap val="-27"/>
        <c:axId val="1130469504"/>
        <c:axId val="1130549584"/>
      </c:barChart>
      <c:catAx>
        <c:axId val="11304695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0549584"/>
        <c:crosses val="autoZero"/>
        <c:auto val="1"/>
        <c:lblAlgn val="ctr"/>
        <c:lblOffset val="100"/>
        <c:noMultiLvlLbl val="0"/>
      </c:catAx>
      <c:valAx>
        <c:axId val="11305495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 Installed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0469504"/>
        <c:crosses val="autoZero"/>
        <c:crossBetween val="between"/>
        <c:majorUnit val="2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NPV of Economic Value</a:t>
            </a:r>
            <a:r>
              <a:rPr lang="en-US" baseline="0"/>
              <a:t> Distribution Over SREC II Lifetime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871-9046-BB56-58809FC0EA9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871-9046-BB56-58809FC0EA9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871-9046-BB56-58809FC0EA9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871-9046-BB56-58809FC0EA97}"/>
              </c:ext>
            </c:extLst>
          </c:dPt>
          <c:dPt>
            <c:idx val="4"/>
            <c:bubble3D val="0"/>
            <c:spPr>
              <a:solidFill>
                <a:srgbClr val="FFF359"/>
              </a:solidFill>
              <a:ln w="19050">
                <a:solidFill>
                  <a:schemeClr val="lt1"/>
                </a:solidFill>
              </a:ln>
              <a:effectLst/>
            </c:spPr>
            <c:extLst>
              <c:ext xmlns:c16="http://schemas.microsoft.com/office/drawing/2014/chart" uri="{C3380CC4-5D6E-409C-BE32-E72D297353CC}">
                <c16:uniqueId val="{00000001-BCB2-8A40-BEA6-0B0B67319D5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871-9046-BB56-58809FC0EA97}"/>
              </c:ext>
            </c:extLst>
          </c:dPt>
          <c:cat>
            <c:strRef>
              <c:f>'Master Sheet'!$BA$9:$BF$9</c:f>
              <c:strCache>
                <c:ptCount val="6"/>
                <c:pt idx="0">
                  <c:v>Solar Financiers</c:v>
                </c:pt>
                <c:pt idx="1">
                  <c:v>Commercial</c:v>
                </c:pt>
                <c:pt idx="2">
                  <c:v>Residents</c:v>
                </c:pt>
                <c:pt idx="3">
                  <c:v>Low Income</c:v>
                </c:pt>
                <c:pt idx="4">
                  <c:v>Public/Govt</c:v>
                </c:pt>
                <c:pt idx="5">
                  <c:v>Non-Profit</c:v>
                </c:pt>
              </c:strCache>
            </c:strRef>
          </c:cat>
          <c:val>
            <c:numRef>
              <c:f>'Master Sheet'!$BA$10:$BF$10</c:f>
              <c:numCache>
                <c:formatCode>"$"#,##0.00</c:formatCode>
                <c:ptCount val="6"/>
                <c:pt idx="0">
                  <c:v>1428.8949205031072</c:v>
                </c:pt>
                <c:pt idx="1">
                  <c:v>357.95680384718349</c:v>
                </c:pt>
                <c:pt idx="2">
                  <c:v>475.35134089087131</c:v>
                </c:pt>
                <c:pt idx="3">
                  <c:v>58.26855799994555</c:v>
                </c:pt>
                <c:pt idx="4">
                  <c:v>201.42522454511928</c:v>
                </c:pt>
                <c:pt idx="5">
                  <c:v>75.688083041361537</c:v>
                </c:pt>
              </c:numCache>
            </c:numRef>
          </c:val>
          <c:extLst>
            <c:ext xmlns:c16="http://schemas.microsoft.com/office/drawing/2014/chart" uri="{C3380CC4-5D6E-409C-BE32-E72D297353CC}">
              <c16:uniqueId val="{00000000-BCB2-8A40-BEA6-0B0B67319D5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4.2528423252268382E-2"/>
          <c:y val="0.83920656084123668"/>
          <c:w val="0.9189033942314484"/>
          <c:h val="0.1416241100852808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b="0" i="0" baseline="0">
                <a:effectLst/>
              </a:rPr>
              <a:t>NPV of Economic Returns to Recipients by Project Type and Ownership for Projects installed in 2017</a:t>
            </a:r>
          </a:p>
          <a:p>
            <a:pPr>
              <a:defRPr sz="1800"/>
            </a:pPr>
            <a:r>
              <a:rPr lang="en-US" sz="1800" b="0" i="0" baseline="0">
                <a:effectLst/>
              </a:rPr>
              <a:t>(per MW)</a:t>
            </a:r>
            <a:endParaRPr lang="en-US" sz="1800">
              <a:effectLst/>
            </a:endParaRPr>
          </a:p>
        </c:rich>
      </c:tx>
      <c:layout>
        <c:manualLayout>
          <c:xMode val="edge"/>
          <c:yMode val="edge"/>
          <c:x val="0.13105641739275284"/>
          <c:y val="1.0411453254419436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518698947293202"/>
          <c:y val="0.11658544211365715"/>
          <c:w val="0.86363874851125944"/>
          <c:h val="0.57085667036087129"/>
        </c:manualLayout>
      </c:layout>
      <c:barChart>
        <c:barDir val="col"/>
        <c:grouping val="stacked"/>
        <c:varyColors val="0"/>
        <c:ser>
          <c:idx val="0"/>
          <c:order val="0"/>
          <c:tx>
            <c:strRef>
              <c:f>'Master Sheet'!$AB$4</c:f>
              <c:strCache>
                <c:ptCount val="1"/>
                <c:pt idx="0">
                  <c:v>Solar Financiers</c:v>
                </c:pt>
              </c:strCache>
            </c:strRef>
          </c:tx>
          <c:spPr>
            <a:solidFill>
              <a:schemeClr val="accent1"/>
            </a:solidFill>
            <a:ln>
              <a:noFill/>
            </a:ln>
            <a:effectLst/>
          </c:spPr>
          <c:invertIfNegative val="0"/>
          <c:cat>
            <c:strRef>
              <c:f>'Master Sheet'!$B$6:$B$17</c:f>
              <c:strCache>
                <c:ptCount val="12"/>
                <c:pt idx="0">
                  <c:v>Com 3P</c:v>
                </c:pt>
                <c:pt idx="1">
                  <c:v>Com DO</c:v>
                </c:pt>
                <c:pt idx="2">
                  <c:v>CSS 3P</c:v>
                </c:pt>
                <c:pt idx="3">
                  <c:v>CSS DO</c:v>
                </c:pt>
                <c:pt idx="4">
                  <c:v>LoI 3P</c:v>
                </c:pt>
                <c:pt idx="5">
                  <c:v>LoI DO</c:v>
                </c:pt>
                <c:pt idx="6">
                  <c:v>NPO 3P</c:v>
                </c:pt>
                <c:pt idx="7">
                  <c:v>NPO DO</c:v>
                </c:pt>
                <c:pt idx="8">
                  <c:v>P&amp;G 3P</c:v>
                </c:pt>
                <c:pt idx="9">
                  <c:v>P&amp;G DO</c:v>
                </c:pt>
                <c:pt idx="10">
                  <c:v>Res 3P</c:v>
                </c:pt>
                <c:pt idx="11">
                  <c:v>Res DO</c:v>
                </c:pt>
              </c:strCache>
            </c:strRef>
          </c:cat>
          <c:val>
            <c:numRef>
              <c:f>'Master Sheet'!$AB$6:$AB$17</c:f>
              <c:numCache>
                <c:formatCode>"$"#,##0.00</c:formatCode>
                <c:ptCount val="12"/>
                <c:pt idx="0">
                  <c:v>1.2433156298853609</c:v>
                </c:pt>
                <c:pt idx="1">
                  <c:v>0</c:v>
                </c:pt>
                <c:pt idx="2">
                  <c:v>1.1181709630759074</c:v>
                </c:pt>
                <c:pt idx="3">
                  <c:v>0</c:v>
                </c:pt>
                <c:pt idx="4">
                  <c:v>1.3709037112950937</c:v>
                </c:pt>
                <c:pt idx="5">
                  <c:v>0</c:v>
                </c:pt>
                <c:pt idx="6">
                  <c:v>0.99914374235783943</c:v>
                </c:pt>
                <c:pt idx="7">
                  <c:v>0</c:v>
                </c:pt>
                <c:pt idx="8">
                  <c:v>1.0866504033211977</c:v>
                </c:pt>
                <c:pt idx="9">
                  <c:v>0</c:v>
                </c:pt>
                <c:pt idx="10">
                  <c:v>0.88592764688553871</c:v>
                </c:pt>
                <c:pt idx="11">
                  <c:v>0</c:v>
                </c:pt>
              </c:numCache>
            </c:numRef>
          </c:val>
          <c:extLst>
            <c:ext xmlns:c16="http://schemas.microsoft.com/office/drawing/2014/chart" uri="{C3380CC4-5D6E-409C-BE32-E72D297353CC}">
              <c16:uniqueId val="{00000000-EE35-1541-BD7C-B8C10E49C13F}"/>
            </c:ext>
          </c:extLst>
        </c:ser>
        <c:ser>
          <c:idx val="1"/>
          <c:order val="1"/>
          <c:tx>
            <c:strRef>
              <c:f>'Master Sheet'!$BB$9</c:f>
              <c:strCache>
                <c:ptCount val="1"/>
                <c:pt idx="0">
                  <c:v>Commercial</c:v>
                </c:pt>
              </c:strCache>
            </c:strRef>
          </c:tx>
          <c:spPr>
            <a:solidFill>
              <a:schemeClr val="accent2"/>
            </a:solidFill>
            <a:ln>
              <a:noFill/>
            </a:ln>
            <a:effectLst/>
          </c:spPr>
          <c:invertIfNegative val="0"/>
          <c:cat>
            <c:strRef>
              <c:f>'Master Sheet'!$B$6:$B$17</c:f>
              <c:strCache>
                <c:ptCount val="12"/>
                <c:pt idx="0">
                  <c:v>Com 3P</c:v>
                </c:pt>
                <c:pt idx="1">
                  <c:v>Com DO</c:v>
                </c:pt>
                <c:pt idx="2">
                  <c:v>CSS 3P</c:v>
                </c:pt>
                <c:pt idx="3">
                  <c:v>CSS DO</c:v>
                </c:pt>
                <c:pt idx="4">
                  <c:v>LoI 3P</c:v>
                </c:pt>
                <c:pt idx="5">
                  <c:v>LoI DO</c:v>
                </c:pt>
                <c:pt idx="6">
                  <c:v>NPO 3P</c:v>
                </c:pt>
                <c:pt idx="7">
                  <c:v>NPO DO</c:v>
                </c:pt>
                <c:pt idx="8">
                  <c:v>P&amp;G 3P</c:v>
                </c:pt>
                <c:pt idx="9">
                  <c:v>P&amp;G DO</c:v>
                </c:pt>
                <c:pt idx="10">
                  <c:v>Res 3P</c:v>
                </c:pt>
                <c:pt idx="11">
                  <c:v>Res DO</c:v>
                </c:pt>
              </c:strCache>
            </c:strRef>
          </c:cat>
          <c:val>
            <c:numRef>
              <c:f>'Master Sheet'!$AC$6:$AC$17</c:f>
              <c:numCache>
                <c:formatCode>"$"#,##0.00</c:formatCode>
                <c:ptCount val="12"/>
                <c:pt idx="0">
                  <c:v>0.59998332126232656</c:v>
                </c:pt>
                <c:pt idx="1">
                  <c:v>1.6084358899500215</c:v>
                </c:pt>
                <c:pt idx="2">
                  <c:v>0.14999583031558164</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E35-1541-BD7C-B8C10E49C13F}"/>
            </c:ext>
          </c:extLst>
        </c:ser>
        <c:ser>
          <c:idx val="2"/>
          <c:order val="2"/>
          <c:tx>
            <c:strRef>
              <c:f>'Master Sheet'!$BC$9</c:f>
              <c:strCache>
                <c:ptCount val="1"/>
                <c:pt idx="0">
                  <c:v>Residents</c:v>
                </c:pt>
              </c:strCache>
            </c:strRef>
          </c:tx>
          <c:spPr>
            <a:solidFill>
              <a:schemeClr val="accent3"/>
            </a:solidFill>
            <a:ln>
              <a:noFill/>
            </a:ln>
            <a:effectLst/>
          </c:spPr>
          <c:invertIfNegative val="0"/>
          <c:cat>
            <c:strRef>
              <c:f>'Master Sheet'!$B$6:$B$17</c:f>
              <c:strCache>
                <c:ptCount val="12"/>
                <c:pt idx="0">
                  <c:v>Com 3P</c:v>
                </c:pt>
                <c:pt idx="1">
                  <c:v>Com DO</c:v>
                </c:pt>
                <c:pt idx="2">
                  <c:v>CSS 3P</c:v>
                </c:pt>
                <c:pt idx="3">
                  <c:v>CSS DO</c:v>
                </c:pt>
                <c:pt idx="4">
                  <c:v>LoI 3P</c:v>
                </c:pt>
                <c:pt idx="5">
                  <c:v>LoI DO</c:v>
                </c:pt>
                <c:pt idx="6">
                  <c:v>NPO 3P</c:v>
                </c:pt>
                <c:pt idx="7">
                  <c:v>NPO DO</c:v>
                </c:pt>
                <c:pt idx="8">
                  <c:v>P&amp;G 3P</c:v>
                </c:pt>
                <c:pt idx="9">
                  <c:v>P&amp;G DO</c:v>
                </c:pt>
                <c:pt idx="10">
                  <c:v>Res 3P</c:v>
                </c:pt>
                <c:pt idx="11">
                  <c:v>Res DO</c:v>
                </c:pt>
              </c:strCache>
            </c:strRef>
          </c:cat>
          <c:val>
            <c:numRef>
              <c:f>'Master Sheet'!$AD$6:$AD$17</c:f>
              <c:numCache>
                <c:formatCode>"$"#,##0.00</c:formatCode>
                <c:ptCount val="12"/>
                <c:pt idx="0">
                  <c:v>0</c:v>
                </c:pt>
                <c:pt idx="1">
                  <c:v>0</c:v>
                </c:pt>
                <c:pt idx="2">
                  <c:v>0.29999166063116328</c:v>
                </c:pt>
                <c:pt idx="3">
                  <c:v>1.4202928267295494</c:v>
                </c:pt>
                <c:pt idx="4">
                  <c:v>0.23999332850493071</c:v>
                </c:pt>
                <c:pt idx="5">
                  <c:v>0</c:v>
                </c:pt>
                <c:pt idx="6">
                  <c:v>0</c:v>
                </c:pt>
                <c:pt idx="7">
                  <c:v>0</c:v>
                </c:pt>
                <c:pt idx="8">
                  <c:v>0</c:v>
                </c:pt>
                <c:pt idx="9">
                  <c:v>0</c:v>
                </c:pt>
                <c:pt idx="10">
                  <c:v>0.51863792028558142</c:v>
                </c:pt>
                <c:pt idx="11">
                  <c:v>0.97978465956808636</c:v>
                </c:pt>
              </c:numCache>
            </c:numRef>
          </c:val>
          <c:extLst>
            <c:ext xmlns:c16="http://schemas.microsoft.com/office/drawing/2014/chart" uri="{C3380CC4-5D6E-409C-BE32-E72D297353CC}">
              <c16:uniqueId val="{00000002-EE35-1541-BD7C-B8C10E49C13F}"/>
            </c:ext>
          </c:extLst>
        </c:ser>
        <c:ser>
          <c:idx val="3"/>
          <c:order val="3"/>
          <c:tx>
            <c:strRef>
              <c:f>'Master Sheet'!$BD$9</c:f>
              <c:strCache>
                <c:ptCount val="1"/>
                <c:pt idx="0">
                  <c:v>Low Income</c:v>
                </c:pt>
              </c:strCache>
            </c:strRef>
          </c:tx>
          <c:spPr>
            <a:solidFill>
              <a:schemeClr val="accent4"/>
            </a:solidFill>
            <a:ln>
              <a:noFill/>
            </a:ln>
            <a:effectLst/>
          </c:spPr>
          <c:invertIfNegative val="0"/>
          <c:cat>
            <c:strRef>
              <c:f>'Master Sheet'!$B$6:$B$17</c:f>
              <c:strCache>
                <c:ptCount val="12"/>
                <c:pt idx="0">
                  <c:v>Com 3P</c:v>
                </c:pt>
                <c:pt idx="1">
                  <c:v>Com DO</c:v>
                </c:pt>
                <c:pt idx="2">
                  <c:v>CSS 3P</c:v>
                </c:pt>
                <c:pt idx="3">
                  <c:v>CSS DO</c:v>
                </c:pt>
                <c:pt idx="4">
                  <c:v>LoI 3P</c:v>
                </c:pt>
                <c:pt idx="5">
                  <c:v>LoI DO</c:v>
                </c:pt>
                <c:pt idx="6">
                  <c:v>NPO 3P</c:v>
                </c:pt>
                <c:pt idx="7">
                  <c:v>NPO DO</c:v>
                </c:pt>
                <c:pt idx="8">
                  <c:v>P&amp;G 3P</c:v>
                </c:pt>
                <c:pt idx="9">
                  <c:v>P&amp;G DO</c:v>
                </c:pt>
                <c:pt idx="10">
                  <c:v>Res 3P</c:v>
                </c:pt>
                <c:pt idx="11">
                  <c:v>Res DO</c:v>
                </c:pt>
              </c:strCache>
            </c:strRef>
          </c:cat>
          <c:val>
            <c:numRef>
              <c:f>'Master Sheet'!$AE$6:$AE$17</c:f>
              <c:numCache>
                <c:formatCode>"$"#,##0.00</c:formatCode>
                <c:ptCount val="12"/>
                <c:pt idx="0">
                  <c:v>0</c:v>
                </c:pt>
                <c:pt idx="1">
                  <c:v>0</c:v>
                </c:pt>
                <c:pt idx="2">
                  <c:v>0</c:v>
                </c:pt>
                <c:pt idx="3">
                  <c:v>0</c:v>
                </c:pt>
                <c:pt idx="4">
                  <c:v>0.35998999275739596</c:v>
                </c:pt>
                <c:pt idx="5">
                  <c:v>1.6205277736366961</c:v>
                </c:pt>
                <c:pt idx="6">
                  <c:v>0</c:v>
                </c:pt>
                <c:pt idx="7">
                  <c:v>0</c:v>
                </c:pt>
                <c:pt idx="8">
                  <c:v>0</c:v>
                </c:pt>
                <c:pt idx="9">
                  <c:v>0</c:v>
                </c:pt>
                <c:pt idx="10">
                  <c:v>0</c:v>
                </c:pt>
                <c:pt idx="11">
                  <c:v>0</c:v>
                </c:pt>
              </c:numCache>
            </c:numRef>
          </c:val>
          <c:extLst>
            <c:ext xmlns:c16="http://schemas.microsoft.com/office/drawing/2014/chart" uri="{C3380CC4-5D6E-409C-BE32-E72D297353CC}">
              <c16:uniqueId val="{00000003-EE35-1541-BD7C-B8C10E49C13F}"/>
            </c:ext>
          </c:extLst>
        </c:ser>
        <c:ser>
          <c:idx val="4"/>
          <c:order val="4"/>
          <c:tx>
            <c:strRef>
              <c:f>'Master Sheet'!$BE$9</c:f>
              <c:strCache>
                <c:ptCount val="1"/>
                <c:pt idx="0">
                  <c:v>Public/Govt</c:v>
                </c:pt>
              </c:strCache>
            </c:strRef>
          </c:tx>
          <c:spPr>
            <a:solidFill>
              <a:schemeClr val="accent5"/>
            </a:solidFill>
            <a:ln>
              <a:noFill/>
            </a:ln>
            <a:effectLst/>
          </c:spPr>
          <c:invertIfNegative val="0"/>
          <c:cat>
            <c:strRef>
              <c:f>'Master Sheet'!$B$6:$B$17</c:f>
              <c:strCache>
                <c:ptCount val="12"/>
                <c:pt idx="0">
                  <c:v>Com 3P</c:v>
                </c:pt>
                <c:pt idx="1">
                  <c:v>Com DO</c:v>
                </c:pt>
                <c:pt idx="2">
                  <c:v>CSS 3P</c:v>
                </c:pt>
                <c:pt idx="3">
                  <c:v>CSS DO</c:v>
                </c:pt>
                <c:pt idx="4">
                  <c:v>LoI 3P</c:v>
                </c:pt>
                <c:pt idx="5">
                  <c:v>LoI DO</c:v>
                </c:pt>
                <c:pt idx="6">
                  <c:v>NPO 3P</c:v>
                </c:pt>
                <c:pt idx="7">
                  <c:v>NPO DO</c:v>
                </c:pt>
                <c:pt idx="8">
                  <c:v>P&amp;G 3P</c:v>
                </c:pt>
                <c:pt idx="9">
                  <c:v>P&amp;G DO</c:v>
                </c:pt>
                <c:pt idx="10">
                  <c:v>Res 3P</c:v>
                </c:pt>
                <c:pt idx="11">
                  <c:v>Res DO</c:v>
                </c:pt>
              </c:strCache>
            </c:strRef>
          </c:cat>
          <c:val>
            <c:numRef>
              <c:f>'Master Sheet'!$AF$6:$AF$17</c:f>
              <c:numCache>
                <c:formatCode>"$"#,##0.00</c:formatCode>
                <c:ptCount val="12"/>
                <c:pt idx="0">
                  <c:v>0</c:v>
                </c:pt>
                <c:pt idx="1">
                  <c:v>0</c:v>
                </c:pt>
                <c:pt idx="2">
                  <c:v>0.14999583031558164</c:v>
                </c:pt>
                <c:pt idx="3">
                  <c:v>0</c:v>
                </c:pt>
                <c:pt idx="4">
                  <c:v>0</c:v>
                </c:pt>
                <c:pt idx="5">
                  <c:v>0</c:v>
                </c:pt>
                <c:pt idx="6">
                  <c:v>0</c:v>
                </c:pt>
                <c:pt idx="7">
                  <c:v>0</c:v>
                </c:pt>
                <c:pt idx="8">
                  <c:v>0.59998332126232656</c:v>
                </c:pt>
                <c:pt idx="9">
                  <c:v>1.6474023631056438</c:v>
                </c:pt>
                <c:pt idx="10">
                  <c:v>0</c:v>
                </c:pt>
                <c:pt idx="11">
                  <c:v>0</c:v>
                </c:pt>
              </c:numCache>
            </c:numRef>
          </c:val>
          <c:extLst>
            <c:ext xmlns:c16="http://schemas.microsoft.com/office/drawing/2014/chart" uri="{C3380CC4-5D6E-409C-BE32-E72D297353CC}">
              <c16:uniqueId val="{00000004-EE35-1541-BD7C-B8C10E49C13F}"/>
            </c:ext>
          </c:extLst>
        </c:ser>
        <c:ser>
          <c:idx val="5"/>
          <c:order val="5"/>
          <c:tx>
            <c:strRef>
              <c:f>'Master Sheet'!$BF$9</c:f>
              <c:strCache>
                <c:ptCount val="1"/>
                <c:pt idx="0">
                  <c:v>Non-Profit</c:v>
                </c:pt>
              </c:strCache>
            </c:strRef>
          </c:tx>
          <c:spPr>
            <a:solidFill>
              <a:schemeClr val="accent6"/>
            </a:solidFill>
            <a:ln>
              <a:noFill/>
            </a:ln>
            <a:effectLst/>
          </c:spPr>
          <c:invertIfNegative val="0"/>
          <c:cat>
            <c:strRef>
              <c:f>'Master Sheet'!$B$6:$B$17</c:f>
              <c:strCache>
                <c:ptCount val="12"/>
                <c:pt idx="0">
                  <c:v>Com 3P</c:v>
                </c:pt>
                <c:pt idx="1">
                  <c:v>Com DO</c:v>
                </c:pt>
                <c:pt idx="2">
                  <c:v>CSS 3P</c:v>
                </c:pt>
                <c:pt idx="3">
                  <c:v>CSS DO</c:v>
                </c:pt>
                <c:pt idx="4">
                  <c:v>LoI 3P</c:v>
                </c:pt>
                <c:pt idx="5">
                  <c:v>LoI DO</c:v>
                </c:pt>
                <c:pt idx="6">
                  <c:v>NPO 3P</c:v>
                </c:pt>
                <c:pt idx="7">
                  <c:v>NPO DO</c:v>
                </c:pt>
                <c:pt idx="8">
                  <c:v>P&amp;G 3P</c:v>
                </c:pt>
                <c:pt idx="9">
                  <c:v>P&amp;G DO</c:v>
                </c:pt>
                <c:pt idx="10">
                  <c:v>Res 3P</c:v>
                </c:pt>
                <c:pt idx="11">
                  <c:v>Res DO</c:v>
                </c:pt>
              </c:strCache>
            </c:strRef>
          </c:cat>
          <c:val>
            <c:numRef>
              <c:f>'Master Sheet'!$AG$6:$AG$17</c:f>
              <c:numCache>
                <c:formatCode>"$"#,##0.00</c:formatCode>
                <c:ptCount val="12"/>
                <c:pt idx="0">
                  <c:v>0</c:v>
                </c:pt>
                <c:pt idx="1">
                  <c:v>0</c:v>
                </c:pt>
                <c:pt idx="2">
                  <c:v>0</c:v>
                </c:pt>
                <c:pt idx="3">
                  <c:v>0</c:v>
                </c:pt>
                <c:pt idx="4">
                  <c:v>0</c:v>
                </c:pt>
                <c:pt idx="5">
                  <c:v>0</c:v>
                </c:pt>
                <c:pt idx="6">
                  <c:v>0.59998332126232656</c:v>
                </c:pt>
                <c:pt idx="7">
                  <c:v>0.80181444316647732</c:v>
                </c:pt>
                <c:pt idx="8">
                  <c:v>0</c:v>
                </c:pt>
                <c:pt idx="9">
                  <c:v>0</c:v>
                </c:pt>
                <c:pt idx="10">
                  <c:v>0</c:v>
                </c:pt>
                <c:pt idx="11">
                  <c:v>0</c:v>
                </c:pt>
              </c:numCache>
            </c:numRef>
          </c:val>
          <c:extLst>
            <c:ext xmlns:c16="http://schemas.microsoft.com/office/drawing/2014/chart" uri="{C3380CC4-5D6E-409C-BE32-E72D297353CC}">
              <c16:uniqueId val="{00000005-EE35-1541-BD7C-B8C10E49C13F}"/>
            </c:ext>
          </c:extLst>
        </c:ser>
        <c:dLbls>
          <c:showLegendKey val="0"/>
          <c:showVal val="0"/>
          <c:showCatName val="0"/>
          <c:showSerName val="0"/>
          <c:showPercent val="0"/>
          <c:showBubbleSize val="0"/>
        </c:dLbls>
        <c:gapWidth val="150"/>
        <c:overlap val="100"/>
        <c:axId val="939404640"/>
        <c:axId val="1163231568"/>
      </c:barChart>
      <c:catAx>
        <c:axId val="939404640"/>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Project Type</a:t>
                </a:r>
              </a:p>
            </c:rich>
          </c:tx>
          <c:layout>
            <c:manualLayout>
              <c:xMode val="edge"/>
              <c:yMode val="edge"/>
              <c:x val="0.45393396750716009"/>
              <c:y val="0.79367296667446308"/>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163231568"/>
        <c:crosses val="autoZero"/>
        <c:auto val="1"/>
        <c:lblAlgn val="ctr"/>
        <c:lblOffset val="100"/>
        <c:noMultiLvlLbl val="0"/>
      </c:catAx>
      <c:valAx>
        <c:axId val="11632315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Economic Returns, $million</a:t>
                </a:r>
              </a:p>
            </c:rich>
          </c:tx>
          <c:layout>
            <c:manualLayout>
              <c:xMode val="edge"/>
              <c:yMode val="edge"/>
              <c:x val="1.6080779246846838E-2"/>
              <c:y val="0.24361687333214058"/>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939404640"/>
        <c:crosses val="autoZero"/>
        <c:crossBetween val="between"/>
        <c:majorUnit val="1"/>
      </c:valAx>
      <c:spPr>
        <a:noFill/>
        <a:ln>
          <a:noFill/>
        </a:ln>
        <a:effectLst/>
      </c:spPr>
    </c:plotArea>
    <c:legend>
      <c:legendPos val="b"/>
      <c:layout>
        <c:manualLayout>
          <c:xMode val="edge"/>
          <c:yMode val="edge"/>
          <c:x val="0.11047699716720662"/>
          <c:y val="0.86427622508217483"/>
          <c:w val="0.85884173816468024"/>
          <c:h val="0.1219665962703530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200" b="0" i="0" u="none" strike="noStrike" kern="1200" spc="0" baseline="0">
                <a:solidFill>
                  <a:schemeClr val="tx1"/>
                </a:solidFill>
                <a:latin typeface="+mn-lt"/>
                <a:ea typeface="+mn-ea"/>
                <a:cs typeface="+mn-cs"/>
              </a:defRPr>
            </a:pPr>
            <a:r>
              <a:rPr lang="en-US" sz="2200" b="0" i="0" baseline="0">
                <a:solidFill>
                  <a:schemeClr val="tx1"/>
                </a:solidFill>
                <a:effectLst/>
              </a:rPr>
              <a:t>NPV of Economic Returns to Recipients by Project Type and Ownership for Projects installed in 2017</a:t>
            </a:r>
            <a:endParaRPr lang="en-US" sz="2200">
              <a:solidFill>
                <a:schemeClr val="tx1"/>
              </a:solidFill>
              <a:effectLst/>
            </a:endParaRPr>
          </a:p>
        </c:rich>
      </c:tx>
      <c:layout>
        <c:manualLayout>
          <c:xMode val="edge"/>
          <c:yMode val="edge"/>
          <c:x val="0.13217400064077756"/>
          <c:y val="1.2771106076834364E-2"/>
        </c:manualLayout>
      </c:layout>
      <c:overlay val="0"/>
      <c:spPr>
        <a:noFill/>
        <a:ln>
          <a:noFill/>
        </a:ln>
        <a:effectLst/>
      </c:spPr>
      <c:txPr>
        <a:bodyPr rot="0" spcFirstLastPara="1" vertOverflow="ellipsis" vert="horz" wrap="square" anchor="ctr" anchorCtr="1"/>
        <a:lstStyle/>
        <a:p>
          <a:pPr>
            <a:defRPr sz="22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5984517835768497"/>
          <c:y val="0.1366235987338858"/>
          <c:w val="0.767728351556623"/>
          <c:h val="0.53736477448974329"/>
        </c:manualLayout>
      </c:layout>
      <c:barChart>
        <c:barDir val="col"/>
        <c:grouping val="stacked"/>
        <c:varyColors val="0"/>
        <c:ser>
          <c:idx val="0"/>
          <c:order val="0"/>
          <c:tx>
            <c:strRef>
              <c:f>'Master Sheet'!$BA$9</c:f>
              <c:strCache>
                <c:ptCount val="1"/>
                <c:pt idx="0">
                  <c:v>Solar Financiers</c:v>
                </c:pt>
              </c:strCache>
            </c:strRef>
          </c:tx>
          <c:spPr>
            <a:solidFill>
              <a:schemeClr val="accent1"/>
            </a:solidFill>
            <a:ln>
              <a:noFill/>
            </a:ln>
            <a:effectLst/>
          </c:spPr>
          <c:invertIfNegative val="0"/>
          <c:cat>
            <c:strRef>
              <c:f>'Master Sheet'!$B$24:$B$35</c:f>
              <c:strCache>
                <c:ptCount val="12"/>
                <c:pt idx="0">
                  <c:v>Com 3P</c:v>
                </c:pt>
                <c:pt idx="1">
                  <c:v>Com DO</c:v>
                </c:pt>
                <c:pt idx="2">
                  <c:v>CSS 3P</c:v>
                </c:pt>
                <c:pt idx="3">
                  <c:v>CSS DO</c:v>
                </c:pt>
                <c:pt idx="4">
                  <c:v>LoI 3P</c:v>
                </c:pt>
                <c:pt idx="5">
                  <c:v>LoI DO</c:v>
                </c:pt>
                <c:pt idx="6">
                  <c:v>NPO 3P</c:v>
                </c:pt>
                <c:pt idx="7">
                  <c:v>NPO DO</c:v>
                </c:pt>
                <c:pt idx="8">
                  <c:v>P&amp;G 3P</c:v>
                </c:pt>
                <c:pt idx="9">
                  <c:v>P&amp;G DO</c:v>
                </c:pt>
                <c:pt idx="10">
                  <c:v>Res 3P</c:v>
                </c:pt>
                <c:pt idx="11">
                  <c:v>Res DO</c:v>
                </c:pt>
              </c:strCache>
            </c:strRef>
          </c:cat>
          <c:val>
            <c:numRef>
              <c:f>'Master Sheet'!$AB$24:$AB$35</c:f>
              <c:numCache>
                <c:formatCode>"$"#,##0.00</c:formatCode>
                <c:ptCount val="12"/>
                <c:pt idx="0">
                  <c:v>110.31023670647738</c:v>
                </c:pt>
                <c:pt idx="1">
                  <c:v>0</c:v>
                </c:pt>
                <c:pt idx="2">
                  <c:v>113.98224932029285</c:v>
                </c:pt>
                <c:pt idx="3">
                  <c:v>0</c:v>
                </c:pt>
                <c:pt idx="4">
                  <c:v>74.012306998839264</c:v>
                </c:pt>
                <c:pt idx="5">
                  <c:v>0</c:v>
                </c:pt>
                <c:pt idx="6">
                  <c:v>58.742562226559578</c:v>
                </c:pt>
                <c:pt idx="7">
                  <c:v>0</c:v>
                </c:pt>
                <c:pt idx="8">
                  <c:v>122.22577152053367</c:v>
                </c:pt>
                <c:pt idx="9">
                  <c:v>0</c:v>
                </c:pt>
                <c:pt idx="10">
                  <c:v>40.708871378702213</c:v>
                </c:pt>
                <c:pt idx="11">
                  <c:v>0</c:v>
                </c:pt>
              </c:numCache>
            </c:numRef>
          </c:val>
          <c:extLst>
            <c:ext xmlns:c16="http://schemas.microsoft.com/office/drawing/2014/chart" uri="{C3380CC4-5D6E-409C-BE32-E72D297353CC}">
              <c16:uniqueId val="{00000000-AB29-834C-A776-335A0984B4ED}"/>
            </c:ext>
          </c:extLst>
        </c:ser>
        <c:ser>
          <c:idx val="1"/>
          <c:order val="1"/>
          <c:tx>
            <c:strRef>
              <c:f>'Master Sheet'!$BB$9</c:f>
              <c:strCache>
                <c:ptCount val="1"/>
                <c:pt idx="0">
                  <c:v>Commercial</c:v>
                </c:pt>
              </c:strCache>
            </c:strRef>
          </c:tx>
          <c:spPr>
            <a:solidFill>
              <a:schemeClr val="accent2"/>
            </a:solidFill>
            <a:ln>
              <a:noFill/>
            </a:ln>
            <a:effectLst/>
          </c:spPr>
          <c:invertIfNegative val="0"/>
          <c:cat>
            <c:strRef>
              <c:f>'Master Sheet'!$B$24:$B$35</c:f>
              <c:strCache>
                <c:ptCount val="12"/>
                <c:pt idx="0">
                  <c:v>Com 3P</c:v>
                </c:pt>
                <c:pt idx="1">
                  <c:v>Com DO</c:v>
                </c:pt>
                <c:pt idx="2">
                  <c:v>CSS 3P</c:v>
                </c:pt>
                <c:pt idx="3">
                  <c:v>CSS DO</c:v>
                </c:pt>
                <c:pt idx="4">
                  <c:v>LoI 3P</c:v>
                </c:pt>
                <c:pt idx="5">
                  <c:v>LoI DO</c:v>
                </c:pt>
                <c:pt idx="6">
                  <c:v>NPO 3P</c:v>
                </c:pt>
                <c:pt idx="7">
                  <c:v>NPO DO</c:v>
                </c:pt>
                <c:pt idx="8">
                  <c:v>P&amp;G 3P</c:v>
                </c:pt>
                <c:pt idx="9">
                  <c:v>P&amp;G DO</c:v>
                </c:pt>
                <c:pt idx="10">
                  <c:v>Res 3P</c:v>
                </c:pt>
                <c:pt idx="11">
                  <c:v>Res DO</c:v>
                </c:pt>
              </c:strCache>
            </c:strRef>
          </c:cat>
          <c:val>
            <c:numRef>
              <c:f>'Master Sheet'!$AC$24:$AC$35</c:f>
              <c:numCache>
                <c:formatCode>"$"#,##0.00</c:formatCode>
                <c:ptCount val="12"/>
                <c:pt idx="0">
                  <c:v>53.232100198473482</c:v>
                </c:pt>
                <c:pt idx="1">
                  <c:v>61.159143278826399</c:v>
                </c:pt>
                <c:pt idx="2">
                  <c:v>15.290025132654373</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AB29-834C-A776-335A0984B4ED}"/>
            </c:ext>
          </c:extLst>
        </c:ser>
        <c:ser>
          <c:idx val="2"/>
          <c:order val="2"/>
          <c:tx>
            <c:strRef>
              <c:f>'Master Sheet'!$BC$9</c:f>
              <c:strCache>
                <c:ptCount val="1"/>
                <c:pt idx="0">
                  <c:v>Residents</c:v>
                </c:pt>
              </c:strCache>
            </c:strRef>
          </c:tx>
          <c:spPr>
            <a:solidFill>
              <a:schemeClr val="accent3"/>
            </a:solidFill>
            <a:ln>
              <a:noFill/>
            </a:ln>
            <a:effectLst/>
          </c:spPr>
          <c:invertIfNegative val="0"/>
          <c:cat>
            <c:strRef>
              <c:f>'Master Sheet'!$B$24:$B$35</c:f>
              <c:strCache>
                <c:ptCount val="12"/>
                <c:pt idx="0">
                  <c:v>Com 3P</c:v>
                </c:pt>
                <c:pt idx="1">
                  <c:v>Com DO</c:v>
                </c:pt>
                <c:pt idx="2">
                  <c:v>CSS 3P</c:v>
                </c:pt>
                <c:pt idx="3">
                  <c:v>CSS DO</c:v>
                </c:pt>
                <c:pt idx="4">
                  <c:v>LoI 3P</c:v>
                </c:pt>
                <c:pt idx="5">
                  <c:v>LoI DO</c:v>
                </c:pt>
                <c:pt idx="6">
                  <c:v>NPO 3P</c:v>
                </c:pt>
                <c:pt idx="7">
                  <c:v>NPO DO</c:v>
                </c:pt>
                <c:pt idx="8">
                  <c:v>P&amp;G 3P</c:v>
                </c:pt>
                <c:pt idx="9">
                  <c:v>P&amp;G DO</c:v>
                </c:pt>
                <c:pt idx="10">
                  <c:v>Res 3P</c:v>
                </c:pt>
                <c:pt idx="11">
                  <c:v>Res DO</c:v>
                </c:pt>
              </c:strCache>
            </c:strRef>
          </c:cat>
          <c:val>
            <c:numRef>
              <c:f>'Master Sheet'!$AD$24:$AD$35</c:f>
              <c:numCache>
                <c:formatCode>"$"#,##0.00</c:formatCode>
                <c:ptCount val="12"/>
                <c:pt idx="0">
                  <c:v>0</c:v>
                </c:pt>
                <c:pt idx="1">
                  <c:v>0</c:v>
                </c:pt>
                <c:pt idx="2">
                  <c:v>30.580050265308746</c:v>
                </c:pt>
                <c:pt idx="3">
                  <c:v>2.0682777810493436</c:v>
                </c:pt>
                <c:pt idx="4">
                  <c:v>12.956752367531347</c:v>
                </c:pt>
                <c:pt idx="5">
                  <c:v>0</c:v>
                </c:pt>
                <c:pt idx="6">
                  <c:v>0</c:v>
                </c:pt>
                <c:pt idx="7">
                  <c:v>0</c:v>
                </c:pt>
                <c:pt idx="8">
                  <c:v>0</c:v>
                </c:pt>
                <c:pt idx="9">
                  <c:v>0</c:v>
                </c:pt>
                <c:pt idx="10">
                  <c:v>23.831702806934924</c:v>
                </c:pt>
                <c:pt idx="11">
                  <c:v>43.256098613732505</c:v>
                </c:pt>
              </c:numCache>
            </c:numRef>
          </c:val>
          <c:extLst>
            <c:ext xmlns:c16="http://schemas.microsoft.com/office/drawing/2014/chart" uri="{C3380CC4-5D6E-409C-BE32-E72D297353CC}">
              <c16:uniqueId val="{00000002-AB29-834C-A776-335A0984B4ED}"/>
            </c:ext>
          </c:extLst>
        </c:ser>
        <c:ser>
          <c:idx val="3"/>
          <c:order val="3"/>
          <c:tx>
            <c:strRef>
              <c:f>'Master Sheet'!$BD$9</c:f>
              <c:strCache>
                <c:ptCount val="1"/>
                <c:pt idx="0">
                  <c:v>Low Income</c:v>
                </c:pt>
              </c:strCache>
            </c:strRef>
          </c:tx>
          <c:spPr>
            <a:solidFill>
              <a:schemeClr val="accent4"/>
            </a:solidFill>
            <a:ln>
              <a:noFill/>
            </a:ln>
            <a:effectLst/>
          </c:spPr>
          <c:invertIfNegative val="0"/>
          <c:cat>
            <c:strRef>
              <c:f>'Master Sheet'!$B$24:$B$35</c:f>
              <c:strCache>
                <c:ptCount val="12"/>
                <c:pt idx="0">
                  <c:v>Com 3P</c:v>
                </c:pt>
                <c:pt idx="1">
                  <c:v>Com DO</c:v>
                </c:pt>
                <c:pt idx="2">
                  <c:v>CSS 3P</c:v>
                </c:pt>
                <c:pt idx="3">
                  <c:v>CSS DO</c:v>
                </c:pt>
                <c:pt idx="4">
                  <c:v>LoI 3P</c:v>
                </c:pt>
                <c:pt idx="5">
                  <c:v>LoI DO</c:v>
                </c:pt>
                <c:pt idx="6">
                  <c:v>NPO 3P</c:v>
                </c:pt>
                <c:pt idx="7">
                  <c:v>NPO DO</c:v>
                </c:pt>
                <c:pt idx="8">
                  <c:v>P&amp;G 3P</c:v>
                </c:pt>
                <c:pt idx="9">
                  <c:v>P&amp;G DO</c:v>
                </c:pt>
                <c:pt idx="10">
                  <c:v>Res 3P</c:v>
                </c:pt>
                <c:pt idx="11">
                  <c:v>Res DO</c:v>
                </c:pt>
              </c:strCache>
            </c:strRef>
          </c:cat>
          <c:val>
            <c:numRef>
              <c:f>'Master Sheet'!$AE$24:$AE$35</c:f>
              <c:numCache>
                <c:formatCode>"$"#,##0.00</c:formatCode>
                <c:ptCount val="12"/>
                <c:pt idx="0">
                  <c:v>0</c:v>
                </c:pt>
                <c:pt idx="1">
                  <c:v>0</c:v>
                </c:pt>
                <c:pt idx="2">
                  <c:v>0</c:v>
                </c:pt>
                <c:pt idx="3">
                  <c:v>0</c:v>
                </c:pt>
                <c:pt idx="4">
                  <c:v>19.435128551297012</c:v>
                </c:pt>
                <c:pt idx="5">
                  <c:v>4.6046843750374018</c:v>
                </c:pt>
                <c:pt idx="6">
                  <c:v>0</c:v>
                </c:pt>
                <c:pt idx="7">
                  <c:v>0</c:v>
                </c:pt>
                <c:pt idx="8">
                  <c:v>0</c:v>
                </c:pt>
                <c:pt idx="9">
                  <c:v>0</c:v>
                </c:pt>
                <c:pt idx="10">
                  <c:v>0</c:v>
                </c:pt>
                <c:pt idx="11">
                  <c:v>0</c:v>
                </c:pt>
              </c:numCache>
            </c:numRef>
          </c:val>
          <c:extLst>
            <c:ext xmlns:c16="http://schemas.microsoft.com/office/drawing/2014/chart" uri="{C3380CC4-5D6E-409C-BE32-E72D297353CC}">
              <c16:uniqueId val="{00000003-AB29-834C-A776-335A0984B4ED}"/>
            </c:ext>
          </c:extLst>
        </c:ser>
        <c:ser>
          <c:idx val="4"/>
          <c:order val="4"/>
          <c:tx>
            <c:strRef>
              <c:f>'Master Sheet'!$BE$9</c:f>
              <c:strCache>
                <c:ptCount val="1"/>
                <c:pt idx="0">
                  <c:v>Public/Govt</c:v>
                </c:pt>
              </c:strCache>
            </c:strRef>
          </c:tx>
          <c:spPr>
            <a:solidFill>
              <a:schemeClr val="accent5"/>
            </a:solidFill>
            <a:ln>
              <a:noFill/>
            </a:ln>
            <a:effectLst/>
          </c:spPr>
          <c:invertIfNegative val="0"/>
          <c:cat>
            <c:strRef>
              <c:f>'Master Sheet'!$B$24:$B$35</c:f>
              <c:strCache>
                <c:ptCount val="12"/>
                <c:pt idx="0">
                  <c:v>Com 3P</c:v>
                </c:pt>
                <c:pt idx="1">
                  <c:v>Com DO</c:v>
                </c:pt>
                <c:pt idx="2">
                  <c:v>CSS 3P</c:v>
                </c:pt>
                <c:pt idx="3">
                  <c:v>CSS DO</c:v>
                </c:pt>
                <c:pt idx="4">
                  <c:v>LoI 3P</c:v>
                </c:pt>
                <c:pt idx="5">
                  <c:v>LoI DO</c:v>
                </c:pt>
                <c:pt idx="6">
                  <c:v>NPO 3P</c:v>
                </c:pt>
                <c:pt idx="7">
                  <c:v>NPO DO</c:v>
                </c:pt>
                <c:pt idx="8">
                  <c:v>P&amp;G 3P</c:v>
                </c:pt>
                <c:pt idx="9">
                  <c:v>P&amp;G DO</c:v>
                </c:pt>
                <c:pt idx="10">
                  <c:v>Res 3P</c:v>
                </c:pt>
                <c:pt idx="11">
                  <c:v>Res DO</c:v>
                </c:pt>
              </c:strCache>
            </c:strRef>
          </c:cat>
          <c:val>
            <c:numRef>
              <c:f>'Master Sheet'!$AF$24:$AF$35</c:f>
              <c:numCache>
                <c:formatCode>"$"#,##0.00</c:formatCode>
                <c:ptCount val="12"/>
                <c:pt idx="0">
                  <c:v>0</c:v>
                </c:pt>
                <c:pt idx="1">
                  <c:v>0</c:v>
                </c:pt>
                <c:pt idx="2">
                  <c:v>15.290025132654373</c:v>
                </c:pt>
                <c:pt idx="3">
                  <c:v>0</c:v>
                </c:pt>
                <c:pt idx="4">
                  <c:v>0</c:v>
                </c:pt>
                <c:pt idx="5">
                  <c:v>0</c:v>
                </c:pt>
                <c:pt idx="6">
                  <c:v>0</c:v>
                </c:pt>
                <c:pt idx="7">
                  <c:v>0</c:v>
                </c:pt>
                <c:pt idx="8">
                  <c:v>67.485756335806386</c:v>
                </c:pt>
                <c:pt idx="9">
                  <c:v>9.7525688608592098</c:v>
                </c:pt>
                <c:pt idx="10">
                  <c:v>0</c:v>
                </c:pt>
                <c:pt idx="11">
                  <c:v>0</c:v>
                </c:pt>
              </c:numCache>
            </c:numRef>
          </c:val>
          <c:extLst>
            <c:ext xmlns:c16="http://schemas.microsoft.com/office/drawing/2014/chart" uri="{C3380CC4-5D6E-409C-BE32-E72D297353CC}">
              <c16:uniqueId val="{00000004-AB29-834C-A776-335A0984B4ED}"/>
            </c:ext>
          </c:extLst>
        </c:ser>
        <c:ser>
          <c:idx val="5"/>
          <c:order val="5"/>
          <c:tx>
            <c:strRef>
              <c:f>'Master Sheet'!$BF$9</c:f>
              <c:strCache>
                <c:ptCount val="1"/>
                <c:pt idx="0">
                  <c:v>Non-Profit</c:v>
                </c:pt>
              </c:strCache>
            </c:strRef>
          </c:tx>
          <c:spPr>
            <a:solidFill>
              <a:schemeClr val="accent6"/>
            </a:solidFill>
            <a:ln>
              <a:noFill/>
            </a:ln>
            <a:effectLst/>
          </c:spPr>
          <c:invertIfNegative val="0"/>
          <c:cat>
            <c:strRef>
              <c:f>'Master Sheet'!$B$24:$B$35</c:f>
              <c:strCache>
                <c:ptCount val="12"/>
                <c:pt idx="0">
                  <c:v>Com 3P</c:v>
                </c:pt>
                <c:pt idx="1">
                  <c:v>Com DO</c:v>
                </c:pt>
                <c:pt idx="2">
                  <c:v>CSS 3P</c:v>
                </c:pt>
                <c:pt idx="3">
                  <c:v>CSS DO</c:v>
                </c:pt>
                <c:pt idx="4">
                  <c:v>LoI 3P</c:v>
                </c:pt>
                <c:pt idx="5">
                  <c:v>LoI DO</c:v>
                </c:pt>
                <c:pt idx="6">
                  <c:v>NPO 3P</c:v>
                </c:pt>
                <c:pt idx="7">
                  <c:v>NPO DO</c:v>
                </c:pt>
                <c:pt idx="8">
                  <c:v>P&amp;G 3P</c:v>
                </c:pt>
                <c:pt idx="9">
                  <c:v>P&amp;G DO</c:v>
                </c:pt>
                <c:pt idx="10">
                  <c:v>Res 3P</c:v>
                </c:pt>
                <c:pt idx="11">
                  <c:v>Res DO</c:v>
                </c:pt>
              </c:strCache>
            </c:strRef>
          </c:cat>
          <c:val>
            <c:numRef>
              <c:f>'Master Sheet'!$AG$24:$AG$35</c:f>
              <c:numCache>
                <c:formatCode>"$"#,##0.00</c:formatCode>
                <c:ptCount val="12"/>
                <c:pt idx="0">
                  <c:v>0</c:v>
                </c:pt>
                <c:pt idx="1">
                  <c:v>0</c:v>
                </c:pt>
                <c:pt idx="2">
                  <c:v>0</c:v>
                </c:pt>
                <c:pt idx="3">
                  <c:v>0</c:v>
                </c:pt>
                <c:pt idx="4">
                  <c:v>0</c:v>
                </c:pt>
                <c:pt idx="5">
                  <c:v>0</c:v>
                </c:pt>
                <c:pt idx="6">
                  <c:v>35.274761868575467</c:v>
                </c:pt>
                <c:pt idx="7">
                  <c:v>5.2378888514535111</c:v>
                </c:pt>
                <c:pt idx="8">
                  <c:v>0</c:v>
                </c:pt>
                <c:pt idx="9">
                  <c:v>0</c:v>
                </c:pt>
                <c:pt idx="10">
                  <c:v>0</c:v>
                </c:pt>
                <c:pt idx="11">
                  <c:v>0</c:v>
                </c:pt>
              </c:numCache>
            </c:numRef>
          </c:val>
          <c:extLst>
            <c:ext xmlns:c16="http://schemas.microsoft.com/office/drawing/2014/chart" uri="{C3380CC4-5D6E-409C-BE32-E72D297353CC}">
              <c16:uniqueId val="{00000005-AB29-834C-A776-335A0984B4ED}"/>
            </c:ext>
          </c:extLst>
        </c:ser>
        <c:dLbls>
          <c:showLegendKey val="0"/>
          <c:showVal val="0"/>
          <c:showCatName val="0"/>
          <c:showSerName val="0"/>
          <c:showPercent val="0"/>
          <c:showBubbleSize val="0"/>
        </c:dLbls>
        <c:gapWidth val="150"/>
        <c:overlap val="100"/>
        <c:axId val="1381427056"/>
        <c:axId val="799061888"/>
      </c:barChart>
      <c:catAx>
        <c:axId val="1381427056"/>
        <c:scaling>
          <c:orientation val="minMax"/>
        </c:scaling>
        <c:delete val="0"/>
        <c:axPos val="b"/>
        <c:title>
          <c:tx>
            <c:rich>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r>
                  <a:rPr lang="en-US" sz="2000">
                    <a:solidFill>
                      <a:schemeClr val="tx1"/>
                    </a:solidFill>
                  </a:rPr>
                  <a:t>Project Type</a:t>
                </a:r>
              </a:p>
            </c:rich>
          </c:tx>
          <c:layout>
            <c:manualLayout>
              <c:xMode val="edge"/>
              <c:yMode val="edge"/>
              <c:x val="0.47525093189606504"/>
              <c:y val="0.79016723490715779"/>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99061888"/>
        <c:crosses val="autoZero"/>
        <c:auto val="1"/>
        <c:lblAlgn val="ctr"/>
        <c:lblOffset val="100"/>
        <c:noMultiLvlLbl val="0"/>
      </c:catAx>
      <c:valAx>
        <c:axId val="7990618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baseline="0">
                    <a:solidFill>
                      <a:schemeClr val="tx1"/>
                    </a:solidFill>
                    <a:latin typeface="+mn-lt"/>
                    <a:ea typeface="+mn-ea"/>
                    <a:cs typeface="+mn-cs"/>
                  </a:defRPr>
                </a:pPr>
                <a:r>
                  <a:rPr lang="en-US" sz="2000">
                    <a:solidFill>
                      <a:schemeClr val="tx1"/>
                    </a:solidFill>
                  </a:rPr>
                  <a:t>Economic Return, $million</a:t>
                </a:r>
              </a:p>
            </c:rich>
          </c:tx>
          <c:layout>
            <c:manualLayout>
              <c:xMode val="edge"/>
              <c:yMode val="edge"/>
              <c:x val="3.0177567954705345E-2"/>
              <c:y val="0.22438095681271736"/>
            </c:manualLayout>
          </c:layout>
          <c:overlay val="0"/>
          <c:spPr>
            <a:noFill/>
            <a:ln>
              <a:noFill/>
            </a:ln>
            <a:effectLst/>
          </c:spPr>
          <c:txPr>
            <a:bodyPr rot="-54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1381427056"/>
        <c:crosses val="autoZero"/>
        <c:crossBetween val="between"/>
        <c:majorUnit val="100"/>
      </c:valAx>
      <c:spPr>
        <a:noFill/>
        <a:ln>
          <a:noFill/>
        </a:ln>
        <a:effectLst/>
      </c:spPr>
    </c:plotArea>
    <c:legend>
      <c:legendPos val="b"/>
      <c:layout>
        <c:manualLayout>
          <c:xMode val="edge"/>
          <c:yMode val="edge"/>
          <c:x val="0.17406203254266264"/>
          <c:y val="0.86216250801949412"/>
          <c:w val="0.76015918857600417"/>
          <c:h val="9.2758451634721184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Economic Rent Distribution -  Annual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'Master Sheet'!$BO$4</c:f>
              <c:strCache>
                <c:ptCount val="1"/>
                <c:pt idx="0">
                  <c:v>Solar Financiers</c:v>
                </c:pt>
              </c:strCache>
            </c:strRef>
          </c:tx>
          <c:spPr>
            <a:solidFill>
              <a:schemeClr val="accent1"/>
            </a:solidFill>
            <a:ln>
              <a:noFill/>
            </a:ln>
            <a:effectLst/>
          </c:spPr>
          <c:cat>
            <c:numRef>
              <c:f>'Master Sheet'!$BN$5:$BN$10</c:f>
              <c:numCache>
                <c:formatCode>General</c:formatCode>
                <c:ptCount val="6"/>
                <c:pt idx="0">
                  <c:v>2014</c:v>
                </c:pt>
                <c:pt idx="1">
                  <c:v>2015</c:v>
                </c:pt>
                <c:pt idx="2">
                  <c:v>2016</c:v>
                </c:pt>
                <c:pt idx="3">
                  <c:v>2017</c:v>
                </c:pt>
                <c:pt idx="4">
                  <c:v>2018</c:v>
                </c:pt>
                <c:pt idx="5">
                  <c:v>2019</c:v>
                </c:pt>
              </c:numCache>
            </c:numRef>
          </c:cat>
          <c:val>
            <c:numRef>
              <c:f>'Master Sheet'!$BO$5:$BO$10</c:f>
              <c:numCache>
                <c:formatCode>"$"#,##0.00</c:formatCode>
                <c:ptCount val="6"/>
                <c:pt idx="0">
                  <c:v>32.791598657080641</c:v>
                </c:pt>
                <c:pt idx="1">
                  <c:v>204.59800401263237</c:v>
                </c:pt>
                <c:pt idx="2" formatCode="0.000">
                  <c:v>302.1372246868558</c:v>
                </c:pt>
                <c:pt idx="3" formatCode="0.000">
                  <c:v>519.98199815140492</c:v>
                </c:pt>
                <c:pt idx="4" formatCode="0.000">
                  <c:v>338.48608184601801</c:v>
                </c:pt>
                <c:pt idx="5" formatCode="0.000">
                  <c:v>30.900013149115633</c:v>
                </c:pt>
              </c:numCache>
            </c:numRef>
          </c:val>
          <c:extLst>
            <c:ext xmlns:c16="http://schemas.microsoft.com/office/drawing/2014/chart" uri="{C3380CC4-5D6E-409C-BE32-E72D297353CC}">
              <c16:uniqueId val="{00000000-94B9-DC4E-8DD9-66E5CC06E6B6}"/>
            </c:ext>
          </c:extLst>
        </c:ser>
        <c:ser>
          <c:idx val="1"/>
          <c:order val="1"/>
          <c:tx>
            <c:strRef>
              <c:f>'Master Sheet'!$BP$4</c:f>
              <c:strCache>
                <c:ptCount val="1"/>
                <c:pt idx="0">
                  <c:v>Commercial</c:v>
                </c:pt>
              </c:strCache>
            </c:strRef>
          </c:tx>
          <c:spPr>
            <a:solidFill>
              <a:schemeClr val="accent2"/>
            </a:solidFill>
            <a:ln>
              <a:noFill/>
            </a:ln>
            <a:effectLst/>
          </c:spPr>
          <c:cat>
            <c:numRef>
              <c:f>'Master Sheet'!$BN$5:$BN$10</c:f>
              <c:numCache>
                <c:formatCode>General</c:formatCode>
                <c:ptCount val="6"/>
                <c:pt idx="0">
                  <c:v>2014</c:v>
                </c:pt>
                <c:pt idx="1">
                  <c:v>2015</c:v>
                </c:pt>
                <c:pt idx="2">
                  <c:v>2016</c:v>
                </c:pt>
                <c:pt idx="3">
                  <c:v>2017</c:v>
                </c:pt>
                <c:pt idx="4">
                  <c:v>2018</c:v>
                </c:pt>
                <c:pt idx="5">
                  <c:v>2019</c:v>
                </c:pt>
              </c:numCache>
            </c:numRef>
          </c:cat>
          <c:val>
            <c:numRef>
              <c:f>'Master Sheet'!$BP$5:$BP$10</c:f>
              <c:numCache>
                <c:formatCode>"$"#,##0.00</c:formatCode>
                <c:ptCount val="6"/>
                <c:pt idx="0">
                  <c:v>10.944070116345401</c:v>
                </c:pt>
                <c:pt idx="1">
                  <c:v>47.630243257736886</c:v>
                </c:pt>
                <c:pt idx="2" formatCode="0.000">
                  <c:v>70.169991641479413</c:v>
                </c:pt>
                <c:pt idx="3" formatCode="0.000">
                  <c:v>129.68126860995426</c:v>
                </c:pt>
                <c:pt idx="4" formatCode="0.000">
                  <c:v>92.483863716896536</c:v>
                </c:pt>
                <c:pt idx="5" formatCode="0.000">
                  <c:v>7.0473665047710181</c:v>
                </c:pt>
              </c:numCache>
            </c:numRef>
          </c:val>
          <c:extLst>
            <c:ext xmlns:c16="http://schemas.microsoft.com/office/drawing/2014/chart" uri="{C3380CC4-5D6E-409C-BE32-E72D297353CC}">
              <c16:uniqueId val="{00000001-94B9-DC4E-8DD9-66E5CC06E6B6}"/>
            </c:ext>
          </c:extLst>
        </c:ser>
        <c:ser>
          <c:idx val="2"/>
          <c:order val="2"/>
          <c:tx>
            <c:strRef>
              <c:f>'Master Sheet'!$BQ$4</c:f>
              <c:strCache>
                <c:ptCount val="1"/>
                <c:pt idx="0">
                  <c:v>Residents</c:v>
                </c:pt>
              </c:strCache>
            </c:strRef>
          </c:tx>
          <c:spPr>
            <a:solidFill>
              <a:schemeClr val="accent3"/>
            </a:solidFill>
            <a:ln>
              <a:noFill/>
            </a:ln>
            <a:effectLst/>
          </c:spPr>
          <c:cat>
            <c:numRef>
              <c:f>'Master Sheet'!$BN$5:$BN$10</c:f>
              <c:numCache>
                <c:formatCode>General</c:formatCode>
                <c:ptCount val="6"/>
                <c:pt idx="0">
                  <c:v>2014</c:v>
                </c:pt>
                <c:pt idx="1">
                  <c:v>2015</c:v>
                </c:pt>
                <c:pt idx="2">
                  <c:v>2016</c:v>
                </c:pt>
                <c:pt idx="3">
                  <c:v>2017</c:v>
                </c:pt>
                <c:pt idx="4">
                  <c:v>2018</c:v>
                </c:pt>
                <c:pt idx="5">
                  <c:v>2019</c:v>
                </c:pt>
              </c:numCache>
            </c:numRef>
          </c:cat>
          <c:val>
            <c:numRef>
              <c:f>'Master Sheet'!$BQ$5:$BQ$10</c:f>
              <c:numCache>
                <c:formatCode>"$"#,##0.00</c:formatCode>
                <c:ptCount val="6"/>
                <c:pt idx="0">
                  <c:v>23.027703600466197</c:v>
                </c:pt>
                <c:pt idx="1">
                  <c:v>81.636112822535694</c:v>
                </c:pt>
                <c:pt idx="2" formatCode="0.000">
                  <c:v>129.06045506739068</c:v>
                </c:pt>
                <c:pt idx="3" formatCode="0.000">
                  <c:v>112.69288183455687</c:v>
                </c:pt>
                <c:pt idx="4" formatCode="0.000">
                  <c:v>119.58056817025664</c:v>
                </c:pt>
                <c:pt idx="5" formatCode="0.000">
                  <c:v>9.353619395665266</c:v>
                </c:pt>
              </c:numCache>
            </c:numRef>
          </c:val>
          <c:extLst>
            <c:ext xmlns:c16="http://schemas.microsoft.com/office/drawing/2014/chart" uri="{C3380CC4-5D6E-409C-BE32-E72D297353CC}">
              <c16:uniqueId val="{00000002-94B9-DC4E-8DD9-66E5CC06E6B6}"/>
            </c:ext>
          </c:extLst>
        </c:ser>
        <c:ser>
          <c:idx val="3"/>
          <c:order val="3"/>
          <c:tx>
            <c:strRef>
              <c:f>'Master Sheet'!$BR$4</c:f>
              <c:strCache>
                <c:ptCount val="1"/>
                <c:pt idx="0">
                  <c:v>Low Income</c:v>
                </c:pt>
              </c:strCache>
            </c:strRef>
          </c:tx>
          <c:spPr>
            <a:solidFill>
              <a:schemeClr val="accent4"/>
            </a:solidFill>
            <a:ln>
              <a:noFill/>
            </a:ln>
            <a:effectLst/>
          </c:spPr>
          <c:cat>
            <c:numRef>
              <c:f>'Master Sheet'!$BN$5:$BN$10</c:f>
              <c:numCache>
                <c:formatCode>General</c:formatCode>
                <c:ptCount val="6"/>
                <c:pt idx="0">
                  <c:v>2014</c:v>
                </c:pt>
                <c:pt idx="1">
                  <c:v>2015</c:v>
                </c:pt>
                <c:pt idx="2">
                  <c:v>2016</c:v>
                </c:pt>
                <c:pt idx="3">
                  <c:v>2017</c:v>
                </c:pt>
                <c:pt idx="4">
                  <c:v>2018</c:v>
                </c:pt>
                <c:pt idx="5">
                  <c:v>2019</c:v>
                </c:pt>
              </c:numCache>
            </c:numRef>
          </c:cat>
          <c:val>
            <c:numRef>
              <c:f>'Master Sheet'!$BR$5:$BR$10</c:f>
              <c:numCache>
                <c:formatCode>"$"#,##0.00</c:formatCode>
                <c:ptCount val="6"/>
                <c:pt idx="0">
                  <c:v>2.3997135374012046E-2</c:v>
                </c:pt>
                <c:pt idx="1">
                  <c:v>4.5561451393250199</c:v>
                </c:pt>
                <c:pt idx="2" formatCode="0.000">
                  <c:v>7.7192650833489358</c:v>
                </c:pt>
                <c:pt idx="3" formatCode="0.000">
                  <c:v>24.039812926334413</c:v>
                </c:pt>
                <c:pt idx="4" formatCode="0.000">
                  <c:v>17.620433553369423</c:v>
                </c:pt>
                <c:pt idx="5" formatCode="0.000">
                  <c:v>4.3089041621937465</c:v>
                </c:pt>
              </c:numCache>
            </c:numRef>
          </c:val>
          <c:extLst>
            <c:ext xmlns:c16="http://schemas.microsoft.com/office/drawing/2014/chart" uri="{C3380CC4-5D6E-409C-BE32-E72D297353CC}">
              <c16:uniqueId val="{00000003-94B9-DC4E-8DD9-66E5CC06E6B6}"/>
            </c:ext>
          </c:extLst>
        </c:ser>
        <c:ser>
          <c:idx val="4"/>
          <c:order val="4"/>
          <c:tx>
            <c:strRef>
              <c:f>'Master Sheet'!$BS$4</c:f>
              <c:strCache>
                <c:ptCount val="1"/>
                <c:pt idx="0">
                  <c:v>Public/Govt</c:v>
                </c:pt>
              </c:strCache>
            </c:strRef>
          </c:tx>
          <c:spPr>
            <a:solidFill>
              <a:srgbClr val="FFF359"/>
            </a:solidFill>
            <a:ln>
              <a:noFill/>
            </a:ln>
            <a:effectLst/>
          </c:spPr>
          <c:cat>
            <c:numRef>
              <c:f>'Master Sheet'!$BN$5:$BN$10</c:f>
              <c:numCache>
                <c:formatCode>General</c:formatCode>
                <c:ptCount val="6"/>
                <c:pt idx="0">
                  <c:v>2014</c:v>
                </c:pt>
                <c:pt idx="1">
                  <c:v>2015</c:v>
                </c:pt>
                <c:pt idx="2">
                  <c:v>2016</c:v>
                </c:pt>
                <c:pt idx="3">
                  <c:v>2017</c:v>
                </c:pt>
                <c:pt idx="4">
                  <c:v>2018</c:v>
                </c:pt>
                <c:pt idx="5">
                  <c:v>2019</c:v>
                </c:pt>
              </c:numCache>
            </c:numRef>
          </c:cat>
          <c:val>
            <c:numRef>
              <c:f>'Master Sheet'!$BS$5:$BS$10</c:f>
              <c:numCache>
                <c:formatCode>"$"#,##0.00</c:formatCode>
                <c:ptCount val="6"/>
                <c:pt idx="0">
                  <c:v>0.44225931711891753</c:v>
                </c:pt>
                <c:pt idx="1">
                  <c:v>31.754693503924905</c:v>
                </c:pt>
                <c:pt idx="2" formatCode="0.000">
                  <c:v>38.983922119922248</c:v>
                </c:pt>
                <c:pt idx="3" formatCode="0.000">
                  <c:v>92.528350329319977</c:v>
                </c:pt>
                <c:pt idx="4" formatCode="0.000">
                  <c:v>34.648435896192204</c:v>
                </c:pt>
                <c:pt idx="5" formatCode="0.000">
                  <c:v>3.0675633786410179</c:v>
                </c:pt>
              </c:numCache>
            </c:numRef>
          </c:val>
          <c:extLst>
            <c:ext xmlns:c16="http://schemas.microsoft.com/office/drawing/2014/chart" uri="{C3380CC4-5D6E-409C-BE32-E72D297353CC}">
              <c16:uniqueId val="{00000004-94B9-DC4E-8DD9-66E5CC06E6B6}"/>
            </c:ext>
          </c:extLst>
        </c:ser>
        <c:ser>
          <c:idx val="5"/>
          <c:order val="5"/>
          <c:tx>
            <c:strRef>
              <c:f>'Master Sheet'!$BT$4</c:f>
              <c:strCache>
                <c:ptCount val="1"/>
                <c:pt idx="0">
                  <c:v>Non-Profit</c:v>
                </c:pt>
              </c:strCache>
            </c:strRef>
          </c:tx>
          <c:spPr>
            <a:solidFill>
              <a:schemeClr val="accent6"/>
            </a:solidFill>
            <a:ln>
              <a:noFill/>
            </a:ln>
            <a:effectLst/>
          </c:spPr>
          <c:cat>
            <c:numRef>
              <c:f>'Master Sheet'!$BN$5:$BN$10</c:f>
              <c:numCache>
                <c:formatCode>General</c:formatCode>
                <c:ptCount val="6"/>
                <c:pt idx="0">
                  <c:v>2014</c:v>
                </c:pt>
                <c:pt idx="1">
                  <c:v>2015</c:v>
                </c:pt>
                <c:pt idx="2">
                  <c:v>2016</c:v>
                </c:pt>
                <c:pt idx="3">
                  <c:v>2017</c:v>
                </c:pt>
                <c:pt idx="4">
                  <c:v>2018</c:v>
                </c:pt>
                <c:pt idx="5">
                  <c:v>2019</c:v>
                </c:pt>
              </c:numCache>
            </c:numRef>
          </c:cat>
          <c:val>
            <c:numRef>
              <c:f>'Master Sheet'!$BT$5:$BT$10</c:f>
              <c:numCache>
                <c:formatCode>"$"#,##0.00</c:formatCode>
                <c:ptCount val="6"/>
                <c:pt idx="0">
                  <c:v>2.4617567372586531</c:v>
                </c:pt>
                <c:pt idx="1">
                  <c:v>7.0099661430706472</c:v>
                </c:pt>
                <c:pt idx="2" formatCode="0.000">
                  <c:v>11.922787402143001</c:v>
                </c:pt>
                <c:pt idx="3" formatCode="0.000">
                  <c:v>40.512650720028979</c:v>
                </c:pt>
                <c:pt idx="4" formatCode="0.000">
                  <c:v>13.321127014267807</c:v>
                </c:pt>
                <c:pt idx="5" formatCode="0.000">
                  <c:v>0.45979502459244953</c:v>
                </c:pt>
              </c:numCache>
            </c:numRef>
          </c:val>
          <c:extLst>
            <c:ext xmlns:c16="http://schemas.microsoft.com/office/drawing/2014/chart" uri="{C3380CC4-5D6E-409C-BE32-E72D297353CC}">
              <c16:uniqueId val="{00000005-94B9-DC4E-8DD9-66E5CC06E6B6}"/>
            </c:ext>
          </c:extLst>
        </c:ser>
        <c:dLbls>
          <c:showLegendKey val="0"/>
          <c:showVal val="0"/>
          <c:showCatName val="0"/>
          <c:showSerName val="0"/>
          <c:showPercent val="0"/>
          <c:showBubbleSize val="0"/>
        </c:dLbls>
        <c:axId val="799765344"/>
        <c:axId val="799663952"/>
      </c:areaChart>
      <c:catAx>
        <c:axId val="799765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663952"/>
        <c:crosses val="autoZero"/>
        <c:auto val="1"/>
        <c:lblAlgn val="ctr"/>
        <c:lblOffset val="100"/>
        <c:noMultiLvlLbl val="0"/>
      </c:catAx>
      <c:valAx>
        <c:axId val="79966395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76534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200" b="0" i="0" u="none" strike="noStrike" kern="1200" spc="0" baseline="0">
                <a:solidFill>
                  <a:schemeClr val="tx1"/>
                </a:solidFill>
                <a:latin typeface="+mn-lt"/>
                <a:ea typeface="+mn-ea"/>
                <a:cs typeface="+mn-cs"/>
              </a:defRPr>
            </a:pPr>
            <a:r>
              <a:rPr lang="en-US" sz="2200">
                <a:solidFill>
                  <a:schemeClr val="tx1"/>
                </a:solidFill>
              </a:rPr>
              <a:t>Economic</a:t>
            </a:r>
            <a:r>
              <a:rPr lang="en-US" sz="2200" baseline="0">
                <a:solidFill>
                  <a:schemeClr val="tx1"/>
                </a:solidFill>
              </a:rPr>
              <a:t> Rent Distribution - Cumulative</a:t>
            </a:r>
          </a:p>
        </c:rich>
      </c:tx>
      <c:layout>
        <c:manualLayout>
          <c:xMode val="edge"/>
          <c:yMode val="edge"/>
          <c:x val="0.31968560652607497"/>
          <c:y val="2.953831154379645E-2"/>
        </c:manualLayout>
      </c:layout>
      <c:overlay val="0"/>
      <c:spPr>
        <a:noFill/>
        <a:ln>
          <a:noFill/>
        </a:ln>
        <a:effectLst/>
      </c:spPr>
      <c:txPr>
        <a:bodyPr rot="0" spcFirstLastPara="1" vertOverflow="ellipsis" vert="horz" wrap="square" anchor="ctr" anchorCtr="1"/>
        <a:lstStyle/>
        <a:p>
          <a:pPr>
            <a:defRPr sz="22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4643589719352307"/>
          <c:y val="0.13898351351410049"/>
          <c:w val="0.80531670936090971"/>
          <c:h val="0.66000788849457559"/>
        </c:manualLayout>
      </c:layout>
      <c:areaChart>
        <c:grouping val="stacked"/>
        <c:varyColors val="0"/>
        <c:ser>
          <c:idx val="0"/>
          <c:order val="0"/>
          <c:tx>
            <c:strRef>
              <c:f>'Master Sheet'!$BO$4</c:f>
              <c:strCache>
                <c:ptCount val="1"/>
                <c:pt idx="0">
                  <c:v>Solar Financiers</c:v>
                </c:pt>
              </c:strCache>
            </c:strRef>
          </c:tx>
          <c:spPr>
            <a:solidFill>
              <a:schemeClr val="accent1"/>
            </a:solidFill>
            <a:ln>
              <a:noFill/>
            </a:ln>
            <a:effectLst/>
          </c:spPr>
          <c:cat>
            <c:numRef>
              <c:f>'Master Sheet'!$BN$13:$BN$18</c:f>
              <c:numCache>
                <c:formatCode>General</c:formatCode>
                <c:ptCount val="6"/>
                <c:pt idx="0">
                  <c:v>2014</c:v>
                </c:pt>
                <c:pt idx="1">
                  <c:v>2015</c:v>
                </c:pt>
                <c:pt idx="2">
                  <c:v>2016</c:v>
                </c:pt>
                <c:pt idx="3">
                  <c:v>2017</c:v>
                </c:pt>
                <c:pt idx="4">
                  <c:v>2018</c:v>
                </c:pt>
                <c:pt idx="5">
                  <c:v>2019</c:v>
                </c:pt>
              </c:numCache>
            </c:numRef>
          </c:cat>
          <c:val>
            <c:numRef>
              <c:f>'Master Sheet'!$BO$13:$BO$18</c:f>
              <c:numCache>
                <c:formatCode>"$"#,##0</c:formatCode>
                <c:ptCount val="6"/>
                <c:pt idx="0">
                  <c:v>32.791598657080641</c:v>
                </c:pt>
                <c:pt idx="1">
                  <c:v>237.38960266971301</c:v>
                </c:pt>
                <c:pt idx="2">
                  <c:v>539.52682735656879</c:v>
                </c:pt>
                <c:pt idx="3">
                  <c:v>1059.5088255079736</c:v>
                </c:pt>
                <c:pt idx="4">
                  <c:v>1397.9949073539915</c:v>
                </c:pt>
                <c:pt idx="5">
                  <c:v>1428.8949205031072</c:v>
                </c:pt>
              </c:numCache>
            </c:numRef>
          </c:val>
          <c:extLst>
            <c:ext xmlns:c16="http://schemas.microsoft.com/office/drawing/2014/chart" uri="{C3380CC4-5D6E-409C-BE32-E72D297353CC}">
              <c16:uniqueId val="{00000000-CC77-4241-BB19-53E3F26DB1FE}"/>
            </c:ext>
          </c:extLst>
        </c:ser>
        <c:ser>
          <c:idx val="1"/>
          <c:order val="1"/>
          <c:tx>
            <c:strRef>
              <c:f>'Master Sheet'!$BP$4</c:f>
              <c:strCache>
                <c:ptCount val="1"/>
                <c:pt idx="0">
                  <c:v>Commercial</c:v>
                </c:pt>
              </c:strCache>
            </c:strRef>
          </c:tx>
          <c:spPr>
            <a:solidFill>
              <a:schemeClr val="accent2"/>
            </a:solidFill>
            <a:ln>
              <a:noFill/>
            </a:ln>
            <a:effectLst/>
          </c:spPr>
          <c:cat>
            <c:numRef>
              <c:f>'Master Sheet'!$BN$13:$BN$18</c:f>
              <c:numCache>
                <c:formatCode>General</c:formatCode>
                <c:ptCount val="6"/>
                <c:pt idx="0">
                  <c:v>2014</c:v>
                </c:pt>
                <c:pt idx="1">
                  <c:v>2015</c:v>
                </c:pt>
                <c:pt idx="2">
                  <c:v>2016</c:v>
                </c:pt>
                <c:pt idx="3">
                  <c:v>2017</c:v>
                </c:pt>
                <c:pt idx="4">
                  <c:v>2018</c:v>
                </c:pt>
                <c:pt idx="5">
                  <c:v>2019</c:v>
                </c:pt>
              </c:numCache>
            </c:numRef>
          </c:cat>
          <c:val>
            <c:numRef>
              <c:f>'Master Sheet'!$BP$13:$BP$18</c:f>
              <c:numCache>
                <c:formatCode>"$"#,##0</c:formatCode>
                <c:ptCount val="6"/>
                <c:pt idx="0">
                  <c:v>10.944070116345401</c:v>
                </c:pt>
                <c:pt idx="1">
                  <c:v>58.574313374082287</c:v>
                </c:pt>
                <c:pt idx="2">
                  <c:v>128.74430501556171</c:v>
                </c:pt>
                <c:pt idx="3">
                  <c:v>258.42557362551599</c:v>
                </c:pt>
                <c:pt idx="4">
                  <c:v>350.9094373424125</c:v>
                </c:pt>
                <c:pt idx="5">
                  <c:v>357.95680384718349</c:v>
                </c:pt>
              </c:numCache>
            </c:numRef>
          </c:val>
          <c:extLst>
            <c:ext xmlns:c16="http://schemas.microsoft.com/office/drawing/2014/chart" uri="{C3380CC4-5D6E-409C-BE32-E72D297353CC}">
              <c16:uniqueId val="{00000001-CC77-4241-BB19-53E3F26DB1FE}"/>
            </c:ext>
          </c:extLst>
        </c:ser>
        <c:ser>
          <c:idx val="2"/>
          <c:order val="2"/>
          <c:tx>
            <c:strRef>
              <c:f>'Master Sheet'!$BQ$4</c:f>
              <c:strCache>
                <c:ptCount val="1"/>
                <c:pt idx="0">
                  <c:v>Residents</c:v>
                </c:pt>
              </c:strCache>
            </c:strRef>
          </c:tx>
          <c:spPr>
            <a:solidFill>
              <a:schemeClr val="accent3"/>
            </a:solidFill>
            <a:ln>
              <a:noFill/>
            </a:ln>
            <a:effectLst/>
          </c:spPr>
          <c:cat>
            <c:numRef>
              <c:f>'Master Sheet'!$BN$13:$BN$18</c:f>
              <c:numCache>
                <c:formatCode>General</c:formatCode>
                <c:ptCount val="6"/>
                <c:pt idx="0">
                  <c:v>2014</c:v>
                </c:pt>
                <c:pt idx="1">
                  <c:v>2015</c:v>
                </c:pt>
                <c:pt idx="2">
                  <c:v>2016</c:v>
                </c:pt>
                <c:pt idx="3">
                  <c:v>2017</c:v>
                </c:pt>
                <c:pt idx="4">
                  <c:v>2018</c:v>
                </c:pt>
                <c:pt idx="5">
                  <c:v>2019</c:v>
                </c:pt>
              </c:numCache>
            </c:numRef>
          </c:cat>
          <c:val>
            <c:numRef>
              <c:f>'Master Sheet'!$BQ$13:$BQ$18</c:f>
              <c:numCache>
                <c:formatCode>"$"#,##0</c:formatCode>
                <c:ptCount val="6"/>
                <c:pt idx="0">
                  <c:v>23.027703600466197</c:v>
                </c:pt>
                <c:pt idx="1">
                  <c:v>104.66381642300189</c:v>
                </c:pt>
                <c:pt idx="2">
                  <c:v>233.72427149039257</c:v>
                </c:pt>
                <c:pt idx="3">
                  <c:v>346.41715332494942</c:v>
                </c:pt>
                <c:pt idx="4">
                  <c:v>465.99772149520606</c:v>
                </c:pt>
                <c:pt idx="5">
                  <c:v>475.35134089087131</c:v>
                </c:pt>
              </c:numCache>
            </c:numRef>
          </c:val>
          <c:extLst>
            <c:ext xmlns:c16="http://schemas.microsoft.com/office/drawing/2014/chart" uri="{C3380CC4-5D6E-409C-BE32-E72D297353CC}">
              <c16:uniqueId val="{00000002-CC77-4241-BB19-53E3F26DB1FE}"/>
            </c:ext>
          </c:extLst>
        </c:ser>
        <c:ser>
          <c:idx val="3"/>
          <c:order val="3"/>
          <c:tx>
            <c:strRef>
              <c:f>'Master Sheet'!$BR$4</c:f>
              <c:strCache>
                <c:ptCount val="1"/>
                <c:pt idx="0">
                  <c:v>Low Income</c:v>
                </c:pt>
              </c:strCache>
            </c:strRef>
          </c:tx>
          <c:spPr>
            <a:solidFill>
              <a:schemeClr val="accent4"/>
            </a:solidFill>
            <a:ln>
              <a:noFill/>
            </a:ln>
            <a:effectLst/>
          </c:spPr>
          <c:cat>
            <c:numRef>
              <c:f>'Master Sheet'!$BN$13:$BN$18</c:f>
              <c:numCache>
                <c:formatCode>General</c:formatCode>
                <c:ptCount val="6"/>
                <c:pt idx="0">
                  <c:v>2014</c:v>
                </c:pt>
                <c:pt idx="1">
                  <c:v>2015</c:v>
                </c:pt>
                <c:pt idx="2">
                  <c:v>2016</c:v>
                </c:pt>
                <c:pt idx="3">
                  <c:v>2017</c:v>
                </c:pt>
                <c:pt idx="4">
                  <c:v>2018</c:v>
                </c:pt>
                <c:pt idx="5">
                  <c:v>2019</c:v>
                </c:pt>
              </c:numCache>
            </c:numRef>
          </c:cat>
          <c:val>
            <c:numRef>
              <c:f>'Master Sheet'!$BR$13:$BR$18</c:f>
              <c:numCache>
                <c:formatCode>"$"#,##0</c:formatCode>
                <c:ptCount val="6"/>
                <c:pt idx="0">
                  <c:v>2.3997135374012046E-2</c:v>
                </c:pt>
                <c:pt idx="1">
                  <c:v>4.5801422746990319</c:v>
                </c:pt>
                <c:pt idx="2">
                  <c:v>12.299407358047969</c:v>
                </c:pt>
                <c:pt idx="3">
                  <c:v>36.339220284382378</c:v>
                </c:pt>
                <c:pt idx="4">
                  <c:v>53.959653837751802</c:v>
                </c:pt>
                <c:pt idx="5">
                  <c:v>58.26855799994555</c:v>
                </c:pt>
              </c:numCache>
            </c:numRef>
          </c:val>
          <c:extLst>
            <c:ext xmlns:c16="http://schemas.microsoft.com/office/drawing/2014/chart" uri="{C3380CC4-5D6E-409C-BE32-E72D297353CC}">
              <c16:uniqueId val="{00000003-CC77-4241-BB19-53E3F26DB1FE}"/>
            </c:ext>
          </c:extLst>
        </c:ser>
        <c:ser>
          <c:idx val="4"/>
          <c:order val="4"/>
          <c:tx>
            <c:strRef>
              <c:f>'Master Sheet'!$BS$4</c:f>
              <c:strCache>
                <c:ptCount val="1"/>
                <c:pt idx="0">
                  <c:v>Public/Govt</c:v>
                </c:pt>
              </c:strCache>
            </c:strRef>
          </c:tx>
          <c:spPr>
            <a:solidFill>
              <a:schemeClr val="accent5"/>
            </a:solidFill>
            <a:ln>
              <a:noFill/>
            </a:ln>
            <a:effectLst/>
          </c:spPr>
          <c:cat>
            <c:numRef>
              <c:f>'Master Sheet'!$BN$13:$BN$18</c:f>
              <c:numCache>
                <c:formatCode>General</c:formatCode>
                <c:ptCount val="6"/>
                <c:pt idx="0">
                  <c:v>2014</c:v>
                </c:pt>
                <c:pt idx="1">
                  <c:v>2015</c:v>
                </c:pt>
                <c:pt idx="2">
                  <c:v>2016</c:v>
                </c:pt>
                <c:pt idx="3">
                  <c:v>2017</c:v>
                </c:pt>
                <c:pt idx="4">
                  <c:v>2018</c:v>
                </c:pt>
                <c:pt idx="5">
                  <c:v>2019</c:v>
                </c:pt>
              </c:numCache>
            </c:numRef>
          </c:cat>
          <c:val>
            <c:numRef>
              <c:f>'Master Sheet'!$BS$13:$BS$18</c:f>
              <c:numCache>
                <c:formatCode>"$"#,##0</c:formatCode>
                <c:ptCount val="6"/>
                <c:pt idx="0">
                  <c:v>0.44225931711891753</c:v>
                </c:pt>
                <c:pt idx="1">
                  <c:v>32.196952821043823</c:v>
                </c:pt>
                <c:pt idx="2">
                  <c:v>71.180874940966078</c:v>
                </c:pt>
                <c:pt idx="3">
                  <c:v>163.70922527028605</c:v>
                </c:pt>
                <c:pt idx="4">
                  <c:v>198.35766116647827</c:v>
                </c:pt>
                <c:pt idx="5">
                  <c:v>201.42522454511928</c:v>
                </c:pt>
              </c:numCache>
            </c:numRef>
          </c:val>
          <c:extLst>
            <c:ext xmlns:c16="http://schemas.microsoft.com/office/drawing/2014/chart" uri="{C3380CC4-5D6E-409C-BE32-E72D297353CC}">
              <c16:uniqueId val="{00000004-CC77-4241-BB19-53E3F26DB1FE}"/>
            </c:ext>
          </c:extLst>
        </c:ser>
        <c:ser>
          <c:idx val="5"/>
          <c:order val="5"/>
          <c:tx>
            <c:strRef>
              <c:f>'Master Sheet'!$BT$4</c:f>
              <c:strCache>
                <c:ptCount val="1"/>
                <c:pt idx="0">
                  <c:v>Non-Profit</c:v>
                </c:pt>
              </c:strCache>
            </c:strRef>
          </c:tx>
          <c:spPr>
            <a:solidFill>
              <a:schemeClr val="accent6"/>
            </a:solidFill>
            <a:ln>
              <a:noFill/>
            </a:ln>
            <a:effectLst/>
          </c:spPr>
          <c:cat>
            <c:numRef>
              <c:f>'Master Sheet'!$BN$13:$BN$18</c:f>
              <c:numCache>
                <c:formatCode>General</c:formatCode>
                <c:ptCount val="6"/>
                <c:pt idx="0">
                  <c:v>2014</c:v>
                </c:pt>
                <c:pt idx="1">
                  <c:v>2015</c:v>
                </c:pt>
                <c:pt idx="2">
                  <c:v>2016</c:v>
                </c:pt>
                <c:pt idx="3">
                  <c:v>2017</c:v>
                </c:pt>
                <c:pt idx="4">
                  <c:v>2018</c:v>
                </c:pt>
                <c:pt idx="5">
                  <c:v>2019</c:v>
                </c:pt>
              </c:numCache>
            </c:numRef>
          </c:cat>
          <c:val>
            <c:numRef>
              <c:f>'Master Sheet'!$BT$13:$BT$18</c:f>
              <c:numCache>
                <c:formatCode>"$"#,##0</c:formatCode>
                <c:ptCount val="6"/>
                <c:pt idx="0">
                  <c:v>2.4617567372586531</c:v>
                </c:pt>
                <c:pt idx="1">
                  <c:v>9.4717228803293008</c:v>
                </c:pt>
                <c:pt idx="2">
                  <c:v>21.394510282472304</c:v>
                </c:pt>
                <c:pt idx="3">
                  <c:v>61.907161002501283</c:v>
                </c:pt>
                <c:pt idx="4">
                  <c:v>75.228288016769085</c:v>
                </c:pt>
                <c:pt idx="5">
                  <c:v>75.688083041361537</c:v>
                </c:pt>
              </c:numCache>
            </c:numRef>
          </c:val>
          <c:extLst>
            <c:ext xmlns:c16="http://schemas.microsoft.com/office/drawing/2014/chart" uri="{C3380CC4-5D6E-409C-BE32-E72D297353CC}">
              <c16:uniqueId val="{00000005-CC77-4241-BB19-53E3F26DB1FE}"/>
            </c:ext>
          </c:extLst>
        </c:ser>
        <c:dLbls>
          <c:showLegendKey val="0"/>
          <c:showVal val="0"/>
          <c:showCatName val="0"/>
          <c:showSerName val="0"/>
          <c:showPercent val="0"/>
          <c:showBubbleSize val="0"/>
        </c:dLbls>
        <c:axId val="799765344"/>
        <c:axId val="799663952"/>
      </c:areaChart>
      <c:catAx>
        <c:axId val="799765344"/>
        <c:scaling>
          <c:orientation val="minMax"/>
        </c:scaling>
        <c:delete val="0"/>
        <c:axPos val="b"/>
        <c:title>
          <c:tx>
            <c:rich>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r>
                  <a:rPr lang="en-US" sz="2000">
                    <a:solidFill>
                      <a:schemeClr val="tx1"/>
                    </a:solidFill>
                  </a:rPr>
                  <a:t>Year</a:t>
                </a:r>
              </a:p>
            </c:rich>
          </c:tx>
          <c:layout>
            <c:manualLayout>
              <c:xMode val="edge"/>
              <c:yMode val="edge"/>
              <c:x val="0.52459538145967044"/>
              <c:y val="0.8644929209883444"/>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799663952"/>
        <c:crosses val="autoZero"/>
        <c:auto val="1"/>
        <c:lblAlgn val="ctr"/>
        <c:lblOffset val="100"/>
        <c:noMultiLvlLbl val="0"/>
      </c:catAx>
      <c:valAx>
        <c:axId val="799663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0" i="0" u="none" strike="noStrike" kern="1200" baseline="0">
                    <a:solidFill>
                      <a:schemeClr val="tx1"/>
                    </a:solidFill>
                    <a:latin typeface="+mn-lt"/>
                    <a:ea typeface="+mn-ea"/>
                    <a:cs typeface="+mn-cs"/>
                  </a:defRPr>
                </a:pPr>
                <a:r>
                  <a:rPr lang="en-US" sz="2000">
                    <a:solidFill>
                      <a:schemeClr val="tx1"/>
                    </a:solidFill>
                  </a:rPr>
                  <a:t>NPV of Economic Rent (million $)</a:t>
                </a:r>
              </a:p>
            </c:rich>
          </c:tx>
          <c:layout>
            <c:manualLayout>
              <c:xMode val="edge"/>
              <c:yMode val="edge"/>
              <c:x val="1.5588950005651208E-2"/>
              <c:y val="0.22538077735331088"/>
            </c:manualLayout>
          </c:layout>
          <c:overlay val="0"/>
          <c:spPr>
            <a:noFill/>
            <a:ln>
              <a:noFill/>
            </a:ln>
            <a:effectLst/>
          </c:spPr>
          <c:txPr>
            <a:bodyPr rot="-54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799765344"/>
        <c:crosses val="autoZero"/>
        <c:crossBetween val="midCat"/>
        <c:majorUnit val="1000"/>
      </c:valAx>
      <c:spPr>
        <a:noFill/>
        <a:ln>
          <a:noFill/>
        </a:ln>
        <a:effectLst/>
      </c:spPr>
    </c:plotArea>
    <c:legend>
      <c:legendPos val="b"/>
      <c:layout>
        <c:manualLayout>
          <c:xMode val="edge"/>
          <c:yMode val="edge"/>
          <c:x val="0.05"/>
          <c:y val="0.92820176153655054"/>
          <c:w val="0.9"/>
          <c:h val="5.8865677246972191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4.xml"/><Relationship Id="rId3" Type="http://schemas.openxmlformats.org/officeDocument/2006/relationships/chart" Target="../charts/chart5.xml"/><Relationship Id="rId7" Type="http://schemas.openxmlformats.org/officeDocument/2006/relationships/chart" Target="../charts/chart9.xml"/><Relationship Id="rId12" Type="http://schemas.openxmlformats.org/officeDocument/2006/relationships/chart" Target="../charts/chart13.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2.xml"/><Relationship Id="rId5" Type="http://schemas.openxmlformats.org/officeDocument/2006/relationships/chart" Target="../charts/chart7.xml"/><Relationship Id="rId10" Type="http://schemas.openxmlformats.org/officeDocument/2006/relationships/chart" Target="../charts/chart11.xml"/><Relationship Id="rId4" Type="http://schemas.openxmlformats.org/officeDocument/2006/relationships/chart" Target="../charts/chart6.xml"/><Relationship Id="rId9"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xdr:from>
      <xdr:col>17</xdr:col>
      <xdr:colOff>358140</xdr:colOff>
      <xdr:row>7</xdr:row>
      <xdr:rowOff>22860</xdr:rowOff>
    </xdr:from>
    <xdr:to>
      <xdr:col>24</xdr:col>
      <xdr:colOff>243840</xdr:colOff>
      <xdr:row>25</xdr:row>
      <xdr:rowOff>137160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601980</xdr:colOff>
      <xdr:row>7</xdr:row>
      <xdr:rowOff>22860</xdr:rowOff>
    </xdr:from>
    <xdr:to>
      <xdr:col>17</xdr:col>
      <xdr:colOff>861060</xdr:colOff>
      <xdr:row>25</xdr:row>
      <xdr:rowOff>137160</xdr:rowOff>
    </xdr:to>
    <xdr:graphicFrame macro="">
      <xdr:nvGraphicFramePr>
        <xdr:cNvPr id="10" name="Chart 9">
          <a:extLst>
            <a:ext uri="{FF2B5EF4-FFF2-40B4-BE49-F238E27FC236}">
              <a16:creationId xmlns:a16="http://schemas.microsoft.com/office/drawing/2014/main" id="{00000000-0008-0000-0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51</xdr:col>
      <xdr:colOff>1339850</xdr:colOff>
      <xdr:row>15</xdr:row>
      <xdr:rowOff>33866</xdr:rowOff>
    </xdr:from>
    <xdr:to>
      <xdr:col>57</xdr:col>
      <xdr:colOff>270934</xdr:colOff>
      <xdr:row>38</xdr:row>
      <xdr:rowOff>38100</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58</xdr:col>
      <xdr:colOff>5080</xdr:colOff>
      <xdr:row>15</xdr:row>
      <xdr:rowOff>65615</xdr:rowOff>
    </xdr:from>
    <xdr:to>
      <xdr:col>68</xdr:col>
      <xdr:colOff>558800</xdr:colOff>
      <xdr:row>36</xdr:row>
      <xdr:rowOff>1</xdr:rowOff>
    </xdr:to>
    <xdr:graphicFrame macro="">
      <xdr:nvGraphicFramePr>
        <xdr:cNvPr id="4" name="Chart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53</xdr:col>
      <xdr:colOff>243417</xdr:colOff>
      <xdr:row>40</xdr:row>
      <xdr:rowOff>63500</xdr:rowOff>
    </xdr:from>
    <xdr:to>
      <xdr:col>60</xdr:col>
      <xdr:colOff>486832</xdr:colOff>
      <xdr:row>70</xdr:row>
      <xdr:rowOff>105833</xdr:rowOff>
    </xdr:to>
    <xdr:graphicFrame macro="">
      <xdr:nvGraphicFramePr>
        <xdr:cNvPr id="5" name="Chart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70</xdr:col>
      <xdr:colOff>653354</xdr:colOff>
      <xdr:row>81</xdr:row>
      <xdr:rowOff>111858</xdr:rowOff>
    </xdr:from>
    <xdr:to>
      <xdr:col>79</xdr:col>
      <xdr:colOff>482600</xdr:colOff>
      <xdr:row>120</xdr:row>
      <xdr:rowOff>38100</xdr:rowOff>
    </xdr:to>
    <xdr:graphicFrame macro="">
      <xdr:nvGraphicFramePr>
        <xdr:cNvPr id="8" name="Chart 7">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80</xdr:col>
      <xdr:colOff>619125</xdr:colOff>
      <xdr:row>35</xdr:row>
      <xdr:rowOff>228654</xdr:rowOff>
    </xdr:from>
    <xdr:to>
      <xdr:col>90</xdr:col>
      <xdr:colOff>666751</xdr:colOff>
      <xdr:row>84</xdr:row>
      <xdr:rowOff>95250</xdr:rowOff>
    </xdr:to>
    <xdr:graphicFrame macro="">
      <xdr:nvGraphicFramePr>
        <xdr:cNvPr id="10" name="Chart 9">
          <a:extLst>
            <a:ext uri="{FF2B5EF4-FFF2-40B4-BE49-F238E27FC236}">
              <a16:creationId xmlns:a16="http://schemas.microsoft.com/office/drawing/2014/main" id="{00000000-0008-0000-05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62</xdr:col>
      <xdr:colOff>243417</xdr:colOff>
      <xdr:row>40</xdr:row>
      <xdr:rowOff>99483</xdr:rowOff>
    </xdr:from>
    <xdr:to>
      <xdr:col>70</xdr:col>
      <xdr:colOff>381000</xdr:colOff>
      <xdr:row>69</xdr:row>
      <xdr:rowOff>63500</xdr:rowOff>
    </xdr:to>
    <xdr:graphicFrame macro="">
      <xdr:nvGraphicFramePr>
        <xdr:cNvPr id="11" name="Chart 10">
          <a:extLst>
            <a:ext uri="{FF2B5EF4-FFF2-40B4-BE49-F238E27FC236}">
              <a16:creationId xmlns:a16="http://schemas.microsoft.com/office/drawing/2014/main" id="{00000000-0008-0000-05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56</xdr:col>
      <xdr:colOff>63499</xdr:colOff>
      <xdr:row>72</xdr:row>
      <xdr:rowOff>116416</xdr:rowOff>
    </xdr:from>
    <xdr:to>
      <xdr:col>68</xdr:col>
      <xdr:colOff>190499</xdr:colOff>
      <xdr:row>117</xdr:row>
      <xdr:rowOff>25400</xdr:rowOff>
    </xdr:to>
    <xdr:graphicFrame macro="">
      <xdr:nvGraphicFramePr>
        <xdr:cNvPr id="12" name="Chart 11">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71</xdr:col>
      <xdr:colOff>158750</xdr:colOff>
      <xdr:row>41</xdr:row>
      <xdr:rowOff>14817</xdr:rowOff>
    </xdr:from>
    <xdr:to>
      <xdr:col>78</xdr:col>
      <xdr:colOff>762000</xdr:colOff>
      <xdr:row>70</xdr:row>
      <xdr:rowOff>105833</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78</xdr:col>
      <xdr:colOff>0</xdr:colOff>
      <xdr:row>9</xdr:row>
      <xdr:rowOff>0</xdr:rowOff>
    </xdr:from>
    <xdr:to>
      <xdr:col>84</xdr:col>
      <xdr:colOff>43872</xdr:colOff>
      <xdr:row>32</xdr:row>
      <xdr:rowOff>11545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9"/>
        <a:stretch>
          <a:fillRect/>
        </a:stretch>
      </xdr:blipFill>
      <xdr:spPr>
        <a:xfrm>
          <a:off x="58246818" y="1350818"/>
          <a:ext cx="5308600" cy="3556000"/>
        </a:xfrm>
        <a:prstGeom prst="rect">
          <a:avLst/>
        </a:prstGeom>
      </xdr:spPr>
    </xdr:pic>
    <xdr:clientData/>
  </xdr:twoCellAnchor>
  <xdr:twoCellAnchor>
    <xdr:from>
      <xdr:col>1</xdr:col>
      <xdr:colOff>117764</xdr:colOff>
      <xdr:row>642</xdr:row>
      <xdr:rowOff>48492</xdr:rowOff>
    </xdr:from>
    <xdr:to>
      <xdr:col>11</xdr:col>
      <xdr:colOff>449311</xdr:colOff>
      <xdr:row>671</xdr:row>
      <xdr:rowOff>12508</xdr:rowOff>
    </xdr:to>
    <xdr:graphicFrame macro="">
      <xdr:nvGraphicFramePr>
        <xdr:cNvPr id="14" name="Chart 13">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0</xdr:colOff>
      <xdr:row>643</xdr:row>
      <xdr:rowOff>0</xdr:rowOff>
    </xdr:from>
    <xdr:to>
      <xdr:col>24</xdr:col>
      <xdr:colOff>165293</xdr:colOff>
      <xdr:row>671</xdr:row>
      <xdr:rowOff>95635</xdr:rowOff>
    </xdr:to>
    <xdr:graphicFrame macro="">
      <xdr:nvGraphicFramePr>
        <xdr:cNvPr id="16" name="Chart 15">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0</xdr:colOff>
      <xdr:row>1279</xdr:row>
      <xdr:rowOff>0</xdr:rowOff>
    </xdr:from>
    <xdr:to>
      <xdr:col>16</xdr:col>
      <xdr:colOff>72467</xdr:colOff>
      <xdr:row>1307</xdr:row>
      <xdr:rowOff>93556</xdr:rowOff>
    </xdr:to>
    <xdr:graphicFrame macro="">
      <xdr:nvGraphicFramePr>
        <xdr:cNvPr id="17" name="Chart 16">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202276</xdr:colOff>
      <xdr:row>1279</xdr:row>
      <xdr:rowOff>81048</xdr:rowOff>
    </xdr:from>
    <xdr:to>
      <xdr:col>28</xdr:col>
      <xdr:colOff>298989</xdr:colOff>
      <xdr:row>1308</xdr:row>
      <xdr:rowOff>47143</xdr:rowOff>
    </xdr:to>
    <xdr:graphicFrame macro="">
      <xdr:nvGraphicFramePr>
        <xdr:cNvPr id="18" name="Chart 17">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C:/C:/C:/C:/C:/C:/C:/C:/C:/C:/env-fp-salt01.env.govt.state.ma.us/ENEUsers/mjudge/Application%20Data/Microsoft/Excel/Documents%20and%20Settings/Lisa/My%20Documents/Downloads/PV%20Detail%20Form%20with%20PTS%20data%20-%20srectrade%20-%205-9-11.xls?85FA4A47" TargetMode="External"/><Relationship Id="rId1" Type="http://schemas.openxmlformats.org/officeDocument/2006/relationships/externalLinkPath" Target="file:///\\85FA4A47\PV%20Detail%20Form%20with%20PTS%20data%20-%20srectrade%20-%205-9-11.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C:/C:/C:/C:/C:/C:/C:/C:/C:/C:/C:/C:/C:/env-fp-salt01.env.govt.state.ma.us/ENEUsers/mjudge/Application%20Data/Microsoft/Excel/Documents%20and%20Settings/Lisa/My%20Documents/Downloads/PV%20Detail%20Form%20with%20PTS%20data%20-%20srectrade%20-%205-9-11.xls?A647D0A2" TargetMode="External"/><Relationship Id="rId1" Type="http://schemas.openxmlformats.org/officeDocument/2006/relationships/externalLinkPath" Target="file:///\\A647D0A2\PV%20Detail%20Form%20with%20PTS%20data%20-%20srectrade%20-%205-9-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C:/C:/C:/C:/C:/C:/C:/C:/C:/env-fp-salt01.env.govt.state.ma.us/Documents%20and%20Settings/nhowlett/Local%20Settings/Temporary%20Internet%20Files/Content.Outlook/EZ1D14J8/SQA%20pv-proj-detail-form%20for%20Stephen%20Field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C:/C:/C:/C:/C:/C:/C:/C:/C:/C:/C:/C:/env-fp-salt01.env.govt.state.ma.us/Documents%20and%20Settings/nhowlett/Local%20Settings/Temporary%20Internet%20Files/Content.Outlook/EZ1D14J8/SQA%20pv-proj-detail-form%20for%20Stephen%20Field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C:/C:/C:/C:/C:/C:/C:/C:/C:/C:/Tm-AltTech/RPS%20Review/PV%20Project%20Detail%20Forms/2011/11044_ConEd%20New%20Bedfor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C:/C:/C:/C:/C:/C:/C:/C:/C:/C:/C:/C:/C:/Tm-AltTech/RPS%20Review/PV%20Project%20Detail%20Forms/2011/11044_ConEd%20New%20Bedfo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s"/>
      <sheetName val="Drop-Down Lists"/>
      <sheetName val="macro notification"/>
    </sheetNames>
    <sheetDataSet>
      <sheetData sheetId="0" refreshError="1"/>
      <sheetData sheetId="1">
        <row r="6">
          <cell r="C6" t="str">
            <v>yes</v>
          </cell>
          <cell r="G6" t="str">
            <v>system owner</v>
          </cell>
          <cell r="K6" t="str">
            <v>system owner</v>
          </cell>
        </row>
        <row r="7">
          <cell r="G7" t="str">
            <v>Clean Asset Partners</v>
          </cell>
          <cell r="K7" t="str">
            <v>Alternate Energy Systems</v>
          </cell>
        </row>
        <row r="8">
          <cell r="G8" t="str">
            <v>Energy New England</v>
          </cell>
          <cell r="K8" t="str">
            <v>Alternate Energy, Inc.</v>
          </cell>
        </row>
        <row r="9">
          <cell r="G9" t="str">
            <v xml:space="preserve">Flett Exchange, LLC </v>
          </cell>
          <cell r="K9" t="str">
            <v>Ameresco</v>
          </cell>
        </row>
        <row r="10">
          <cell r="G10" t="str">
            <v>Knollwood Energy, LLC</v>
          </cell>
          <cell r="K10" t="str">
            <v>Automated Building Systems, Inc.</v>
          </cell>
        </row>
        <row r="11">
          <cell r="G11" t="str">
            <v>MMWEC</v>
          </cell>
          <cell r="K11" t="str">
            <v>CDH Energy Corporation</v>
          </cell>
        </row>
        <row r="12">
          <cell r="G12" t="str">
            <v>Nexant Clean Energy Markets</v>
          </cell>
          <cell r="K12" t="str">
            <v>Clean Energy Design</v>
          </cell>
        </row>
        <row r="13">
          <cell r="G13" t="str">
            <v>Solar Farm Bank LLC</v>
          </cell>
          <cell r="K13" t="str">
            <v>CSG</v>
          </cell>
        </row>
        <row r="14">
          <cell r="G14" t="str">
            <v>Sol Systems</v>
          </cell>
          <cell r="K14" t="str">
            <v>DECK Monitoring</v>
          </cell>
        </row>
        <row r="15">
          <cell r="G15" t="str">
            <v>SRECTrade</v>
          </cell>
          <cell r="K15" t="str">
            <v>Fatspaniel.com</v>
          </cell>
        </row>
        <row r="16">
          <cell r="G16" t="str">
            <v>SunDial LLC</v>
          </cell>
          <cell r="K16" t="str">
            <v>Heliotronics</v>
          </cell>
        </row>
        <row r="17">
          <cell r="G17" t="str">
            <v>Tecta America New England, LLC</v>
          </cell>
          <cell r="K17" t="str">
            <v>Locus Energy</v>
          </cell>
        </row>
        <row r="18">
          <cell r="G18" t="str">
            <v>Turning Mill Energy, LLC</v>
          </cell>
          <cell r="K18" t="str">
            <v>PowerDash LLC</v>
          </cell>
        </row>
        <row r="19">
          <cell r="G19" t="str">
            <v>other</v>
          </cell>
          <cell r="K19" t="str">
            <v>Solar Design Associates</v>
          </cell>
        </row>
        <row r="20">
          <cell r="K20" t="str">
            <v>Solar Works, Inc.</v>
          </cell>
        </row>
        <row r="21">
          <cell r="K21" t="str">
            <v>SolarOne Solutions</v>
          </cell>
        </row>
        <row r="22">
          <cell r="K22" t="str">
            <v>Solectria</v>
          </cell>
        </row>
        <row r="23">
          <cell r="K23" t="str">
            <v>SRECTrade</v>
          </cell>
        </row>
        <row r="24">
          <cell r="K24" t="str">
            <v>SunRun Inc.</v>
          </cell>
        </row>
        <row r="25">
          <cell r="K25" t="str">
            <v>other</v>
          </cell>
        </row>
      </sheetData>
      <sheetData sheetId="2">
        <row r="2">
          <cell r="A2" t="str">
            <v>Residential (3 or fewer dwelling units per building)</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sts"/>
      <sheetName val="Drop-Down Lists"/>
      <sheetName val="macro notification"/>
    </sheetNames>
    <sheetDataSet>
      <sheetData sheetId="0" refreshError="1"/>
      <sheetData sheetId="1">
        <row r="6">
          <cell r="C6" t="str">
            <v>yes</v>
          </cell>
          <cell r="G6" t="str">
            <v>system owner</v>
          </cell>
          <cell r="K6" t="str">
            <v>system owner</v>
          </cell>
        </row>
        <row r="7">
          <cell r="G7" t="str">
            <v>Clean Asset Partners</v>
          </cell>
          <cell r="K7" t="str">
            <v>Alternate Energy Systems</v>
          </cell>
        </row>
        <row r="8">
          <cell r="G8" t="str">
            <v>Energy New England</v>
          </cell>
          <cell r="K8" t="str">
            <v>Alternate Energy, Inc.</v>
          </cell>
        </row>
        <row r="9">
          <cell r="G9" t="str">
            <v xml:space="preserve">Flett Exchange, LLC </v>
          </cell>
          <cell r="K9" t="str">
            <v>Ameresco</v>
          </cell>
        </row>
        <row r="10">
          <cell r="G10" t="str">
            <v>Knollwood Energy, LLC</v>
          </cell>
          <cell r="K10" t="str">
            <v>Automated Building Systems, Inc.</v>
          </cell>
        </row>
        <row r="11">
          <cell r="G11" t="str">
            <v>MMWEC</v>
          </cell>
          <cell r="K11" t="str">
            <v>CDH Energy Corporation</v>
          </cell>
        </row>
        <row r="12">
          <cell r="G12" t="str">
            <v>Nexant Clean Energy Markets</v>
          </cell>
          <cell r="K12" t="str">
            <v>Clean Energy Design</v>
          </cell>
        </row>
        <row r="13">
          <cell r="G13" t="str">
            <v>Solar Farm Bank LLC</v>
          </cell>
          <cell r="K13" t="str">
            <v>CSG</v>
          </cell>
        </row>
        <row r="14">
          <cell r="G14" t="str">
            <v>Sol Systems</v>
          </cell>
          <cell r="K14" t="str">
            <v>DECK Monitoring</v>
          </cell>
        </row>
        <row r="15">
          <cell r="G15" t="str">
            <v>SRECTrade</v>
          </cell>
          <cell r="K15" t="str">
            <v>Fatspaniel.com</v>
          </cell>
        </row>
        <row r="16">
          <cell r="G16" t="str">
            <v>SunDial LLC</v>
          </cell>
          <cell r="K16" t="str">
            <v>Heliotronics</v>
          </cell>
        </row>
        <row r="17">
          <cell r="G17" t="str">
            <v>Tecta America New England, LLC</v>
          </cell>
          <cell r="K17" t="str">
            <v>Locus Energy</v>
          </cell>
        </row>
        <row r="18">
          <cell r="G18" t="str">
            <v>Turning Mill Energy, LLC</v>
          </cell>
          <cell r="K18" t="str">
            <v>PowerDash LLC</v>
          </cell>
        </row>
        <row r="19">
          <cell r="G19" t="str">
            <v>other</v>
          </cell>
          <cell r="K19" t="str">
            <v>Solar Design Associates</v>
          </cell>
        </row>
        <row r="20">
          <cell r="K20" t="str">
            <v>Solar Works, Inc.</v>
          </cell>
        </row>
        <row r="21">
          <cell r="K21" t="str">
            <v>SolarOne Solutions</v>
          </cell>
        </row>
        <row r="22">
          <cell r="K22" t="str">
            <v>Solectria</v>
          </cell>
        </row>
        <row r="23">
          <cell r="K23" t="str">
            <v>SRECTrade</v>
          </cell>
        </row>
        <row r="24">
          <cell r="K24" t="str">
            <v>SunRun Inc.</v>
          </cell>
        </row>
        <row r="25">
          <cell r="K25" t="str">
            <v>other</v>
          </cell>
        </row>
      </sheetData>
      <sheetData sheetId="2">
        <row r="2">
          <cell r="A2" t="str">
            <v>Residential (3 or fewer dwelling units per building)</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nd Definitions"/>
      <sheetName val="PV Project Form"/>
      <sheetName val="Drop-Down Lists"/>
    </sheetNames>
    <sheetDataSet>
      <sheetData sheetId="0"/>
      <sheetData sheetId="1"/>
      <sheetData sheetId="2">
        <row r="2">
          <cell r="A2" t="str">
            <v>Residential (3 of fewer dwelling units per building)</v>
          </cell>
          <cell r="B2" t="str">
            <v>Fixed</v>
          </cell>
          <cell r="C2">
            <v>90</v>
          </cell>
          <cell r="D2">
            <v>0</v>
          </cell>
          <cell r="E2" t="str">
            <v>AL</v>
          </cell>
          <cell r="F2" t="str">
            <v>Abington</v>
          </cell>
          <cell r="G2" t="str">
            <v>National Grid</v>
          </cell>
          <cell r="H2" t="str">
            <v>Massachusetts Clean Energy Center (CEC)</v>
          </cell>
        </row>
        <row r="3">
          <cell r="A3" t="str">
            <v>Multi-family residential (4 or more dwelling units per building)</v>
          </cell>
          <cell r="B3" t="str">
            <v xml:space="preserve">Single Axis </v>
          </cell>
          <cell r="C3">
            <v>91</v>
          </cell>
          <cell r="D3">
            <v>1</v>
          </cell>
          <cell r="E3" t="str">
            <v>AK</v>
          </cell>
          <cell r="F3" t="str">
            <v>Acton</v>
          </cell>
          <cell r="G3" t="str">
            <v>NSTAR</v>
          </cell>
        </row>
        <row r="4">
          <cell r="A4" t="str">
            <v>Mixed use (commercial &amp; residential)</v>
          </cell>
          <cell r="B4" t="str">
            <v>Dual Axis</v>
          </cell>
          <cell r="C4">
            <v>92</v>
          </cell>
          <cell r="D4">
            <v>2</v>
          </cell>
          <cell r="E4" t="str">
            <v>AZ</v>
          </cell>
          <cell r="F4" t="str">
            <v>Acushnet</v>
          </cell>
          <cell r="G4" t="str">
            <v>Unitil (Fitchburg Gas &amp; Electric)</v>
          </cell>
        </row>
        <row r="5">
          <cell r="A5" t="str">
            <v>Retail</v>
          </cell>
          <cell r="C5">
            <v>93</v>
          </cell>
          <cell r="D5">
            <v>3</v>
          </cell>
          <cell r="E5" t="str">
            <v>AR</v>
          </cell>
          <cell r="F5" t="str">
            <v>Adams</v>
          </cell>
          <cell r="G5" t="str">
            <v>Western Massachusetts Electric Company</v>
          </cell>
        </row>
        <row r="6">
          <cell r="A6" t="str">
            <v>Restaurant / Food Service</v>
          </cell>
          <cell r="C6">
            <v>94</v>
          </cell>
          <cell r="D6">
            <v>4</v>
          </cell>
          <cell r="E6" t="str">
            <v>CA</v>
          </cell>
          <cell r="F6" t="str">
            <v>Agawam</v>
          </cell>
          <cell r="G6" t="str">
            <v>Municipal Light Plant</v>
          </cell>
        </row>
        <row r="7">
          <cell r="A7" t="str">
            <v>Commercial / Office</v>
          </cell>
          <cell r="C7">
            <v>95</v>
          </cell>
          <cell r="D7">
            <v>5</v>
          </cell>
          <cell r="E7" t="str">
            <v>CO</v>
          </cell>
          <cell r="F7" t="str">
            <v>Alford</v>
          </cell>
        </row>
        <row r="8">
          <cell r="A8" t="str">
            <v>Industrial</v>
          </cell>
          <cell r="C8">
            <v>96</v>
          </cell>
          <cell r="D8">
            <v>6</v>
          </cell>
          <cell r="E8" t="str">
            <v>CT</v>
          </cell>
          <cell r="F8" t="str">
            <v>Amesbury</v>
          </cell>
        </row>
        <row r="9">
          <cell r="A9" t="str">
            <v>Municipal / Government / Public</v>
          </cell>
          <cell r="C9">
            <v>97</v>
          </cell>
          <cell r="D9">
            <v>7</v>
          </cell>
          <cell r="E9" t="str">
            <v>DE</v>
          </cell>
          <cell r="F9" t="str">
            <v>Amherst</v>
          </cell>
        </row>
        <row r="10">
          <cell r="A10" t="str">
            <v>Religious</v>
          </cell>
          <cell r="C10">
            <v>98</v>
          </cell>
          <cell r="D10">
            <v>8</v>
          </cell>
          <cell r="E10" t="str">
            <v>FL</v>
          </cell>
          <cell r="F10" t="str">
            <v>Andover</v>
          </cell>
        </row>
        <row r="11">
          <cell r="A11" t="str">
            <v>School (K-12)</v>
          </cell>
          <cell r="C11">
            <v>99</v>
          </cell>
          <cell r="D11">
            <v>9</v>
          </cell>
          <cell r="E11" t="str">
            <v>GA</v>
          </cell>
          <cell r="F11" t="str">
            <v>Aquinnah</v>
          </cell>
        </row>
        <row r="12">
          <cell r="A12" t="str">
            <v>College / University</v>
          </cell>
          <cell r="C12">
            <v>100</v>
          </cell>
          <cell r="D12">
            <v>10</v>
          </cell>
          <cell r="E12" t="str">
            <v>HI</v>
          </cell>
          <cell r="F12" t="str">
            <v>Arlington</v>
          </cell>
        </row>
        <row r="13">
          <cell r="A13" t="str">
            <v>Hospital / Health Care</v>
          </cell>
          <cell r="C13">
            <v>101</v>
          </cell>
          <cell r="D13">
            <v>11</v>
          </cell>
          <cell r="E13" t="str">
            <v>ID</v>
          </cell>
          <cell r="F13" t="str">
            <v>Ashburnham</v>
          </cell>
        </row>
        <row r="14">
          <cell r="A14" t="str">
            <v>Agricultural</v>
          </cell>
          <cell r="C14">
            <v>102</v>
          </cell>
          <cell r="D14">
            <v>12</v>
          </cell>
          <cell r="E14" t="str">
            <v>IL</v>
          </cell>
          <cell r="F14" t="str">
            <v>Ashby</v>
          </cell>
        </row>
        <row r="15">
          <cell r="A15" t="str">
            <v>Other</v>
          </cell>
          <cell r="C15">
            <v>103</v>
          </cell>
          <cell r="D15">
            <v>13</v>
          </cell>
          <cell r="E15" t="str">
            <v>IN</v>
          </cell>
          <cell r="F15" t="str">
            <v>Ashfield</v>
          </cell>
        </row>
        <row r="16">
          <cell r="C16">
            <v>104</v>
          </cell>
          <cell r="D16">
            <v>14</v>
          </cell>
          <cell r="E16" t="str">
            <v>IA</v>
          </cell>
          <cell r="F16" t="str">
            <v>Ashland</v>
          </cell>
        </row>
        <row r="17">
          <cell r="C17">
            <v>105</v>
          </cell>
          <cell r="D17">
            <v>15</v>
          </cell>
          <cell r="E17" t="str">
            <v>KS</v>
          </cell>
          <cell r="F17" t="str">
            <v>Athol</v>
          </cell>
        </row>
        <row r="18">
          <cell r="C18">
            <v>106</v>
          </cell>
          <cell r="D18">
            <v>16</v>
          </cell>
          <cell r="E18" t="str">
            <v>KY</v>
          </cell>
          <cell r="F18" t="str">
            <v>Attleboro</v>
          </cell>
        </row>
        <row r="19">
          <cell r="C19">
            <v>107</v>
          </cell>
          <cell r="D19">
            <v>17</v>
          </cell>
          <cell r="E19" t="str">
            <v>LA</v>
          </cell>
          <cell r="F19" t="str">
            <v>Auburn</v>
          </cell>
        </row>
        <row r="20">
          <cell r="C20">
            <v>108</v>
          </cell>
          <cell r="D20">
            <v>18</v>
          </cell>
          <cell r="E20" t="str">
            <v>ME</v>
          </cell>
          <cell r="F20" t="str">
            <v>Avon</v>
          </cell>
        </row>
        <row r="21">
          <cell r="C21">
            <v>109</v>
          </cell>
          <cell r="D21">
            <v>19</v>
          </cell>
          <cell r="E21" t="str">
            <v>MD</v>
          </cell>
          <cell r="F21" t="str">
            <v>Ayer</v>
          </cell>
        </row>
        <row r="22">
          <cell r="C22">
            <v>110</v>
          </cell>
          <cell r="D22">
            <v>20</v>
          </cell>
          <cell r="E22" t="str">
            <v>MA</v>
          </cell>
          <cell r="F22" t="str">
            <v>Barnstable</v>
          </cell>
        </row>
        <row r="23">
          <cell r="C23">
            <v>111</v>
          </cell>
          <cell r="D23">
            <v>21</v>
          </cell>
          <cell r="E23" t="str">
            <v>MI</v>
          </cell>
          <cell r="F23" t="str">
            <v>Barre</v>
          </cell>
        </row>
        <row r="24">
          <cell r="C24">
            <v>112</v>
          </cell>
          <cell r="D24">
            <v>22</v>
          </cell>
          <cell r="E24" t="str">
            <v>MN</v>
          </cell>
          <cell r="F24" t="str">
            <v>Becket</v>
          </cell>
        </row>
        <row r="25">
          <cell r="C25">
            <v>113</v>
          </cell>
          <cell r="D25">
            <v>23</v>
          </cell>
          <cell r="E25" t="str">
            <v>MS</v>
          </cell>
          <cell r="F25" t="str">
            <v>Bedford</v>
          </cell>
        </row>
        <row r="26">
          <cell r="C26">
            <v>114</v>
          </cell>
          <cell r="D26">
            <v>24</v>
          </cell>
          <cell r="E26" t="str">
            <v>MO</v>
          </cell>
          <cell r="F26" t="str">
            <v>Belchertown</v>
          </cell>
        </row>
        <row r="27">
          <cell r="C27">
            <v>115</v>
          </cell>
          <cell r="D27">
            <v>25</v>
          </cell>
          <cell r="E27" t="str">
            <v>MT</v>
          </cell>
          <cell r="F27" t="str">
            <v>Bellingham</v>
          </cell>
        </row>
        <row r="28">
          <cell r="C28">
            <v>116</v>
          </cell>
          <cell r="D28">
            <v>26</v>
          </cell>
          <cell r="E28" t="str">
            <v>NE</v>
          </cell>
          <cell r="F28" t="str">
            <v>Belmont</v>
          </cell>
        </row>
        <row r="29">
          <cell r="C29">
            <v>117</v>
          </cell>
          <cell r="D29">
            <v>27</v>
          </cell>
          <cell r="E29" t="str">
            <v>NV</v>
          </cell>
          <cell r="F29" t="str">
            <v>Berkley</v>
          </cell>
        </row>
        <row r="30">
          <cell r="C30">
            <v>118</v>
          </cell>
          <cell r="D30">
            <v>28</v>
          </cell>
          <cell r="E30" t="str">
            <v>NH</v>
          </cell>
          <cell r="F30" t="str">
            <v>Berlin</v>
          </cell>
        </row>
        <row r="31">
          <cell r="C31">
            <v>119</v>
          </cell>
          <cell r="D31">
            <v>29</v>
          </cell>
          <cell r="E31" t="str">
            <v>NJ</v>
          </cell>
          <cell r="F31" t="str">
            <v>Bernardston</v>
          </cell>
        </row>
        <row r="32">
          <cell r="C32">
            <v>120</v>
          </cell>
          <cell r="D32">
            <v>30</v>
          </cell>
          <cell r="E32" t="str">
            <v>NM</v>
          </cell>
          <cell r="F32" t="str">
            <v>Beverly</v>
          </cell>
        </row>
        <row r="33">
          <cell r="C33">
            <v>121</v>
          </cell>
          <cell r="D33">
            <v>31</v>
          </cell>
          <cell r="E33" t="str">
            <v>NY</v>
          </cell>
          <cell r="F33" t="str">
            <v>Billerica</v>
          </cell>
        </row>
        <row r="34">
          <cell r="C34">
            <v>122</v>
          </cell>
          <cell r="D34">
            <v>32</v>
          </cell>
          <cell r="E34" t="str">
            <v>NC</v>
          </cell>
          <cell r="F34" t="str">
            <v>Blackstone</v>
          </cell>
        </row>
        <row r="35">
          <cell r="C35">
            <v>123</v>
          </cell>
          <cell r="D35">
            <v>33</v>
          </cell>
          <cell r="E35" t="str">
            <v>ND</v>
          </cell>
          <cell r="F35" t="str">
            <v>Blandford</v>
          </cell>
        </row>
        <row r="36">
          <cell r="C36">
            <v>124</v>
          </cell>
          <cell r="D36">
            <v>34</v>
          </cell>
          <cell r="E36" t="str">
            <v>OH</v>
          </cell>
          <cell r="F36" t="str">
            <v>Bolton</v>
          </cell>
        </row>
        <row r="37">
          <cell r="C37">
            <v>125</v>
          </cell>
          <cell r="D37">
            <v>35</v>
          </cell>
          <cell r="E37" t="str">
            <v>OK</v>
          </cell>
          <cell r="F37" t="str">
            <v>Boston</v>
          </cell>
        </row>
        <row r="38">
          <cell r="C38">
            <v>126</v>
          </cell>
          <cell r="D38">
            <v>36</v>
          </cell>
          <cell r="E38" t="str">
            <v>OR</v>
          </cell>
          <cell r="F38" t="str">
            <v>Bourne</v>
          </cell>
        </row>
        <row r="39">
          <cell r="C39">
            <v>127</v>
          </cell>
          <cell r="D39">
            <v>37</v>
          </cell>
          <cell r="E39" t="str">
            <v>PA</v>
          </cell>
          <cell r="F39" t="str">
            <v>Boxborough</v>
          </cell>
        </row>
        <row r="40">
          <cell r="C40">
            <v>128</v>
          </cell>
          <cell r="D40">
            <v>38</v>
          </cell>
          <cell r="E40" t="str">
            <v>RI</v>
          </cell>
          <cell r="F40" t="str">
            <v>Boxford</v>
          </cell>
        </row>
        <row r="41">
          <cell r="C41">
            <v>129</v>
          </cell>
          <cell r="D41">
            <v>39</v>
          </cell>
          <cell r="E41" t="str">
            <v>SC</v>
          </cell>
          <cell r="F41" t="str">
            <v>Boylston</v>
          </cell>
        </row>
        <row r="42">
          <cell r="C42">
            <v>130</v>
          </cell>
          <cell r="D42">
            <v>40</v>
          </cell>
          <cell r="E42" t="str">
            <v>SD</v>
          </cell>
          <cell r="F42" t="str">
            <v>Braintree</v>
          </cell>
        </row>
        <row r="43">
          <cell r="C43">
            <v>131</v>
          </cell>
          <cell r="D43">
            <v>41</v>
          </cell>
          <cell r="E43" t="str">
            <v>TN</v>
          </cell>
          <cell r="F43" t="str">
            <v>Brewster</v>
          </cell>
        </row>
        <row r="44">
          <cell r="C44">
            <v>132</v>
          </cell>
          <cell r="D44">
            <v>42</v>
          </cell>
          <cell r="E44" t="str">
            <v>TX</v>
          </cell>
          <cell r="F44" t="str">
            <v>Bridgewater</v>
          </cell>
        </row>
        <row r="45">
          <cell r="C45">
            <v>133</v>
          </cell>
          <cell r="D45">
            <v>43</v>
          </cell>
          <cell r="E45" t="str">
            <v>UT</v>
          </cell>
          <cell r="F45" t="str">
            <v>Brimfield</v>
          </cell>
        </row>
        <row r="46">
          <cell r="C46">
            <v>134</v>
          </cell>
          <cell r="D46">
            <v>44</v>
          </cell>
          <cell r="E46" t="str">
            <v>VT</v>
          </cell>
          <cell r="F46" t="str">
            <v>Brockton</v>
          </cell>
        </row>
        <row r="47">
          <cell r="C47">
            <v>135</v>
          </cell>
          <cell r="D47">
            <v>45</v>
          </cell>
          <cell r="E47" t="str">
            <v>VA</v>
          </cell>
          <cell r="F47" t="str">
            <v>Brookfield</v>
          </cell>
        </row>
        <row r="48">
          <cell r="C48">
            <v>136</v>
          </cell>
          <cell r="D48">
            <v>46</v>
          </cell>
          <cell r="E48" t="str">
            <v>WA</v>
          </cell>
          <cell r="F48" t="str">
            <v>Brookline</v>
          </cell>
        </row>
        <row r="49">
          <cell r="C49">
            <v>137</v>
          </cell>
          <cell r="D49">
            <v>47</v>
          </cell>
          <cell r="E49" t="str">
            <v>WV</v>
          </cell>
          <cell r="F49" t="str">
            <v>Buckland</v>
          </cell>
        </row>
        <row r="50">
          <cell r="C50">
            <v>138</v>
          </cell>
          <cell r="D50">
            <v>48</v>
          </cell>
          <cell r="E50" t="str">
            <v>WI</v>
          </cell>
          <cell r="F50" t="str">
            <v>Burlington</v>
          </cell>
        </row>
        <row r="51">
          <cell r="C51">
            <v>139</v>
          </cell>
          <cell r="D51">
            <v>49</v>
          </cell>
          <cell r="E51" t="str">
            <v>WY</v>
          </cell>
          <cell r="F51" t="str">
            <v>Cambridge</v>
          </cell>
        </row>
        <row r="52">
          <cell r="C52">
            <v>140</v>
          </cell>
          <cell r="D52">
            <v>50</v>
          </cell>
          <cell r="F52" t="str">
            <v>Canton</v>
          </cell>
        </row>
        <row r="53">
          <cell r="C53">
            <v>141</v>
          </cell>
          <cell r="D53">
            <v>51</v>
          </cell>
          <cell r="F53" t="str">
            <v>Carlisle</v>
          </cell>
        </row>
        <row r="54">
          <cell r="C54">
            <v>142</v>
          </cell>
          <cell r="D54">
            <v>52</v>
          </cell>
          <cell r="F54" t="str">
            <v>Carver</v>
          </cell>
        </row>
        <row r="55">
          <cell r="C55">
            <v>143</v>
          </cell>
          <cell r="D55">
            <v>53</v>
          </cell>
          <cell r="F55" t="str">
            <v>Charlemont</v>
          </cell>
        </row>
        <row r="56">
          <cell r="C56">
            <v>144</v>
          </cell>
          <cell r="D56">
            <v>54</v>
          </cell>
          <cell r="F56" t="str">
            <v>Charlton</v>
          </cell>
        </row>
        <row r="57">
          <cell r="C57">
            <v>145</v>
          </cell>
          <cell r="D57">
            <v>55</v>
          </cell>
          <cell r="F57" t="str">
            <v>Chatham</v>
          </cell>
        </row>
        <row r="58">
          <cell r="C58">
            <v>146</v>
          </cell>
          <cell r="D58">
            <v>56</v>
          </cell>
          <cell r="F58" t="str">
            <v>Chelmsford</v>
          </cell>
        </row>
        <row r="59">
          <cell r="C59">
            <v>147</v>
          </cell>
          <cell r="D59">
            <v>57</v>
          </cell>
          <cell r="F59" t="str">
            <v>Chelsea</v>
          </cell>
        </row>
        <row r="60">
          <cell r="C60">
            <v>148</v>
          </cell>
          <cell r="D60">
            <v>58</v>
          </cell>
          <cell r="F60" t="str">
            <v>Cheshire</v>
          </cell>
        </row>
        <row r="61">
          <cell r="C61">
            <v>149</v>
          </cell>
          <cell r="D61">
            <v>59</v>
          </cell>
          <cell r="F61" t="str">
            <v>Chester</v>
          </cell>
        </row>
        <row r="62">
          <cell r="C62">
            <v>150</v>
          </cell>
          <cell r="D62">
            <v>60</v>
          </cell>
          <cell r="F62" t="str">
            <v>Chesterfield</v>
          </cell>
        </row>
        <row r="63">
          <cell r="C63">
            <v>151</v>
          </cell>
          <cell r="D63">
            <v>61</v>
          </cell>
          <cell r="F63" t="str">
            <v>Chicopee</v>
          </cell>
        </row>
        <row r="64">
          <cell r="C64">
            <v>152</v>
          </cell>
          <cell r="D64">
            <v>62</v>
          </cell>
          <cell r="F64" t="str">
            <v>Chilmark</v>
          </cell>
        </row>
        <row r="65">
          <cell r="C65">
            <v>153</v>
          </cell>
          <cell r="D65">
            <v>63</v>
          </cell>
          <cell r="F65" t="str">
            <v>Clarksburg</v>
          </cell>
        </row>
        <row r="66">
          <cell r="C66">
            <v>154</v>
          </cell>
          <cell r="D66">
            <v>64</v>
          </cell>
          <cell r="F66" t="str">
            <v>Clinton</v>
          </cell>
        </row>
        <row r="67">
          <cell r="C67">
            <v>155</v>
          </cell>
          <cell r="D67">
            <v>65</v>
          </cell>
          <cell r="F67" t="str">
            <v>Cohasset</v>
          </cell>
        </row>
        <row r="68">
          <cell r="C68">
            <v>156</v>
          </cell>
          <cell r="D68">
            <v>66</v>
          </cell>
          <cell r="F68" t="str">
            <v>Colrain</v>
          </cell>
        </row>
        <row r="69">
          <cell r="C69">
            <v>157</v>
          </cell>
          <cell r="D69">
            <v>67</v>
          </cell>
          <cell r="F69" t="str">
            <v>Concord</v>
          </cell>
        </row>
        <row r="70">
          <cell r="C70">
            <v>158</v>
          </cell>
          <cell r="D70">
            <v>68</v>
          </cell>
          <cell r="F70" t="str">
            <v>Conway</v>
          </cell>
        </row>
        <row r="71">
          <cell r="C71">
            <v>159</v>
          </cell>
          <cell r="D71">
            <v>69</v>
          </cell>
          <cell r="F71" t="str">
            <v>Cummington</v>
          </cell>
        </row>
        <row r="72">
          <cell r="C72">
            <v>160</v>
          </cell>
          <cell r="D72">
            <v>70</v>
          </cell>
          <cell r="F72" t="str">
            <v>Dalton</v>
          </cell>
        </row>
        <row r="73">
          <cell r="C73">
            <v>161</v>
          </cell>
          <cell r="D73">
            <v>71</v>
          </cell>
          <cell r="F73" t="str">
            <v>Danvers</v>
          </cell>
        </row>
        <row r="74">
          <cell r="C74">
            <v>162</v>
          </cell>
          <cell r="D74">
            <v>72</v>
          </cell>
          <cell r="F74" t="str">
            <v>Dartmouth</v>
          </cell>
        </row>
        <row r="75">
          <cell r="C75">
            <v>163</v>
          </cell>
          <cell r="D75">
            <v>73</v>
          </cell>
          <cell r="F75" t="str">
            <v>Dedham</v>
          </cell>
        </row>
        <row r="76">
          <cell r="C76">
            <v>164</v>
          </cell>
          <cell r="D76">
            <v>74</v>
          </cell>
          <cell r="F76" t="str">
            <v>Deerfield</v>
          </cell>
        </row>
        <row r="77">
          <cell r="C77">
            <v>165</v>
          </cell>
          <cell r="D77">
            <v>75</v>
          </cell>
          <cell r="F77" t="str">
            <v>Dennis</v>
          </cell>
        </row>
        <row r="78">
          <cell r="C78">
            <v>166</v>
          </cell>
          <cell r="D78">
            <v>76</v>
          </cell>
          <cell r="F78" t="str">
            <v>Dighton</v>
          </cell>
        </row>
        <row r="79">
          <cell r="C79">
            <v>167</v>
          </cell>
          <cell r="D79">
            <v>77</v>
          </cell>
          <cell r="F79" t="str">
            <v>Douglas</v>
          </cell>
        </row>
        <row r="80">
          <cell r="C80">
            <v>168</v>
          </cell>
          <cell r="D80">
            <v>78</v>
          </cell>
          <cell r="F80" t="str">
            <v>Dover</v>
          </cell>
        </row>
        <row r="81">
          <cell r="C81">
            <v>169</v>
          </cell>
          <cell r="D81">
            <v>79</v>
          </cell>
          <cell r="F81" t="str">
            <v>Dracut</v>
          </cell>
        </row>
        <row r="82">
          <cell r="C82">
            <v>170</v>
          </cell>
          <cell r="D82">
            <v>80</v>
          </cell>
          <cell r="F82" t="str">
            <v>Dudley</v>
          </cell>
        </row>
        <row r="83">
          <cell r="C83">
            <v>171</v>
          </cell>
          <cell r="D83">
            <v>81</v>
          </cell>
          <cell r="F83" t="str">
            <v>Dunstable</v>
          </cell>
        </row>
        <row r="84">
          <cell r="C84">
            <v>172</v>
          </cell>
          <cell r="D84">
            <v>82</v>
          </cell>
          <cell r="F84" t="str">
            <v>Duxbury</v>
          </cell>
        </row>
        <row r="85">
          <cell r="C85">
            <v>173</v>
          </cell>
          <cell r="D85">
            <v>83</v>
          </cell>
          <cell r="F85" t="str">
            <v>East Bridgewater</v>
          </cell>
        </row>
        <row r="86">
          <cell r="C86">
            <v>174</v>
          </cell>
          <cell r="D86">
            <v>84</v>
          </cell>
          <cell r="F86" t="str">
            <v>East Brookfield</v>
          </cell>
        </row>
        <row r="87">
          <cell r="C87">
            <v>175</v>
          </cell>
          <cell r="D87">
            <v>85</v>
          </cell>
          <cell r="F87" t="str">
            <v>East Longmeadow</v>
          </cell>
        </row>
        <row r="88">
          <cell r="C88">
            <v>176</v>
          </cell>
          <cell r="D88">
            <v>86</v>
          </cell>
          <cell r="F88" t="str">
            <v>Eastham</v>
          </cell>
        </row>
        <row r="89">
          <cell r="C89">
            <v>177</v>
          </cell>
          <cell r="D89">
            <v>87</v>
          </cell>
          <cell r="F89" t="str">
            <v>Easthampton</v>
          </cell>
        </row>
        <row r="90">
          <cell r="C90">
            <v>178</v>
          </cell>
          <cell r="D90">
            <v>88</v>
          </cell>
          <cell r="F90" t="str">
            <v>Easton</v>
          </cell>
        </row>
        <row r="91">
          <cell r="C91">
            <v>179</v>
          </cell>
          <cell r="D91">
            <v>89</v>
          </cell>
          <cell r="F91" t="str">
            <v>Edgartown</v>
          </cell>
        </row>
        <row r="92">
          <cell r="C92">
            <v>180</v>
          </cell>
          <cell r="D92">
            <v>90</v>
          </cell>
          <cell r="F92" t="str">
            <v>Egremont</v>
          </cell>
        </row>
        <row r="93">
          <cell r="C93">
            <v>181</v>
          </cell>
          <cell r="F93" t="str">
            <v>Erving</v>
          </cell>
        </row>
        <row r="94">
          <cell r="C94">
            <v>182</v>
          </cell>
          <cell r="F94" t="str">
            <v>Essex</v>
          </cell>
        </row>
        <row r="95">
          <cell r="C95">
            <v>183</v>
          </cell>
          <cell r="F95" t="str">
            <v>Everett</v>
          </cell>
        </row>
        <row r="96">
          <cell r="C96">
            <v>184</v>
          </cell>
          <cell r="F96" t="str">
            <v>Fairhaven</v>
          </cell>
        </row>
        <row r="97">
          <cell r="C97">
            <v>185</v>
          </cell>
          <cell r="F97" t="str">
            <v>Fall River</v>
          </cell>
        </row>
        <row r="98">
          <cell r="C98">
            <v>186</v>
          </cell>
          <cell r="F98" t="str">
            <v>Falmouth</v>
          </cell>
        </row>
        <row r="99">
          <cell r="C99">
            <v>187</v>
          </cell>
          <cell r="F99" t="str">
            <v>Fitchburg</v>
          </cell>
        </row>
        <row r="100">
          <cell r="C100">
            <v>188</v>
          </cell>
          <cell r="F100" t="str">
            <v>Florida</v>
          </cell>
        </row>
        <row r="101">
          <cell r="C101">
            <v>189</v>
          </cell>
          <cell r="F101" t="str">
            <v>Foxborough</v>
          </cell>
        </row>
        <row r="102">
          <cell r="C102">
            <v>190</v>
          </cell>
          <cell r="F102" t="str">
            <v>Framingham</v>
          </cell>
        </row>
        <row r="103">
          <cell r="C103">
            <v>191</v>
          </cell>
          <cell r="F103" t="str">
            <v>Franklin</v>
          </cell>
        </row>
        <row r="104">
          <cell r="C104">
            <v>192</v>
          </cell>
          <cell r="F104" t="str">
            <v>Freetown</v>
          </cell>
        </row>
        <row r="105">
          <cell r="C105">
            <v>193</v>
          </cell>
          <cell r="F105" t="str">
            <v>Gardner</v>
          </cell>
        </row>
        <row r="106">
          <cell r="C106">
            <v>194</v>
          </cell>
          <cell r="F106" t="str">
            <v>Georgetown</v>
          </cell>
        </row>
        <row r="107">
          <cell r="C107">
            <v>195</v>
          </cell>
          <cell r="F107" t="str">
            <v>Gill</v>
          </cell>
        </row>
        <row r="108">
          <cell r="C108">
            <v>196</v>
          </cell>
          <cell r="F108" t="str">
            <v>Gloucester</v>
          </cell>
        </row>
        <row r="109">
          <cell r="C109">
            <v>197</v>
          </cell>
          <cell r="F109" t="str">
            <v>Goshen</v>
          </cell>
        </row>
        <row r="110">
          <cell r="C110">
            <v>198</v>
          </cell>
          <cell r="F110" t="str">
            <v>Gosnold</v>
          </cell>
        </row>
        <row r="111">
          <cell r="C111">
            <v>199</v>
          </cell>
          <cell r="F111" t="str">
            <v>Grafton</v>
          </cell>
        </row>
        <row r="112">
          <cell r="C112">
            <v>200</v>
          </cell>
          <cell r="F112" t="str">
            <v>Granby</v>
          </cell>
        </row>
        <row r="113">
          <cell r="C113">
            <v>201</v>
          </cell>
          <cell r="F113" t="str">
            <v>Granville</v>
          </cell>
        </row>
        <row r="114">
          <cell r="C114">
            <v>202</v>
          </cell>
          <cell r="F114" t="str">
            <v>Great Barrington</v>
          </cell>
        </row>
        <row r="115">
          <cell r="C115">
            <v>203</v>
          </cell>
          <cell r="F115" t="str">
            <v>Greenfield</v>
          </cell>
        </row>
        <row r="116">
          <cell r="C116">
            <v>204</v>
          </cell>
          <cell r="F116" t="str">
            <v>Groton</v>
          </cell>
        </row>
        <row r="117">
          <cell r="C117">
            <v>205</v>
          </cell>
          <cell r="F117" t="str">
            <v>Groveland</v>
          </cell>
        </row>
        <row r="118">
          <cell r="C118">
            <v>206</v>
          </cell>
          <cell r="F118" t="str">
            <v>Hadley</v>
          </cell>
        </row>
        <row r="119">
          <cell r="C119">
            <v>207</v>
          </cell>
          <cell r="F119" t="str">
            <v>Halifax</v>
          </cell>
        </row>
        <row r="120">
          <cell r="C120">
            <v>208</v>
          </cell>
          <cell r="F120" t="str">
            <v>Hamilton</v>
          </cell>
        </row>
        <row r="121">
          <cell r="C121">
            <v>209</v>
          </cell>
          <cell r="F121" t="str">
            <v>Hampden</v>
          </cell>
        </row>
        <row r="122">
          <cell r="C122">
            <v>210</v>
          </cell>
          <cell r="F122" t="str">
            <v>Hancock</v>
          </cell>
        </row>
        <row r="123">
          <cell r="C123">
            <v>211</v>
          </cell>
          <cell r="F123" t="str">
            <v>Hanover</v>
          </cell>
        </row>
        <row r="124">
          <cell r="C124">
            <v>212</v>
          </cell>
          <cell r="F124" t="str">
            <v>Hanson</v>
          </cell>
        </row>
        <row r="125">
          <cell r="C125">
            <v>213</v>
          </cell>
          <cell r="F125" t="str">
            <v>Hardwick</v>
          </cell>
        </row>
        <row r="126">
          <cell r="C126">
            <v>214</v>
          </cell>
          <cell r="F126" t="str">
            <v>Harvard</v>
          </cell>
        </row>
        <row r="127">
          <cell r="C127">
            <v>215</v>
          </cell>
          <cell r="F127" t="str">
            <v>Harwich</v>
          </cell>
        </row>
        <row r="128">
          <cell r="C128">
            <v>216</v>
          </cell>
          <cell r="F128" t="str">
            <v>Hatfield</v>
          </cell>
        </row>
        <row r="129">
          <cell r="C129">
            <v>217</v>
          </cell>
          <cell r="F129" t="str">
            <v>Haverhill</v>
          </cell>
        </row>
        <row r="130">
          <cell r="C130">
            <v>218</v>
          </cell>
          <cell r="F130" t="str">
            <v>Hawley</v>
          </cell>
        </row>
        <row r="131">
          <cell r="C131">
            <v>219</v>
          </cell>
          <cell r="F131" t="str">
            <v>Heath</v>
          </cell>
        </row>
        <row r="132">
          <cell r="C132">
            <v>220</v>
          </cell>
          <cell r="F132" t="str">
            <v>Hingham</v>
          </cell>
        </row>
        <row r="133">
          <cell r="C133">
            <v>221</v>
          </cell>
          <cell r="F133" t="str">
            <v>Hinsdale</v>
          </cell>
        </row>
        <row r="134">
          <cell r="C134">
            <v>222</v>
          </cell>
          <cell r="F134" t="str">
            <v>Holbrook</v>
          </cell>
        </row>
        <row r="135">
          <cell r="C135">
            <v>223</v>
          </cell>
          <cell r="F135" t="str">
            <v>Holden</v>
          </cell>
        </row>
        <row r="136">
          <cell r="C136">
            <v>224</v>
          </cell>
          <cell r="F136" t="str">
            <v>Holland</v>
          </cell>
        </row>
        <row r="137">
          <cell r="C137">
            <v>225</v>
          </cell>
          <cell r="F137" t="str">
            <v>Holliston</v>
          </cell>
        </row>
        <row r="138">
          <cell r="C138">
            <v>226</v>
          </cell>
          <cell r="F138" t="str">
            <v>Holyoke</v>
          </cell>
        </row>
        <row r="139">
          <cell r="C139">
            <v>227</v>
          </cell>
          <cell r="F139" t="str">
            <v>Hopedale</v>
          </cell>
        </row>
        <row r="140">
          <cell r="C140">
            <v>228</v>
          </cell>
          <cell r="F140" t="str">
            <v>Hopkinton</v>
          </cell>
        </row>
        <row r="141">
          <cell r="C141">
            <v>229</v>
          </cell>
          <cell r="F141" t="str">
            <v>Hubbardston</v>
          </cell>
        </row>
        <row r="142">
          <cell r="C142">
            <v>230</v>
          </cell>
          <cell r="F142" t="str">
            <v>Hudson</v>
          </cell>
        </row>
        <row r="143">
          <cell r="C143">
            <v>231</v>
          </cell>
          <cell r="F143" t="str">
            <v>Hull</v>
          </cell>
        </row>
        <row r="144">
          <cell r="C144">
            <v>232</v>
          </cell>
          <cell r="F144" t="str">
            <v>Huntington</v>
          </cell>
        </row>
        <row r="145">
          <cell r="C145">
            <v>233</v>
          </cell>
          <cell r="F145" t="str">
            <v>Ipswich</v>
          </cell>
        </row>
        <row r="146">
          <cell r="C146">
            <v>234</v>
          </cell>
          <cell r="F146" t="str">
            <v>Kingston</v>
          </cell>
        </row>
        <row r="147">
          <cell r="C147">
            <v>235</v>
          </cell>
          <cell r="F147" t="str">
            <v>Lakeville</v>
          </cell>
        </row>
        <row r="148">
          <cell r="C148">
            <v>236</v>
          </cell>
          <cell r="F148" t="str">
            <v>Lancaster</v>
          </cell>
        </row>
        <row r="149">
          <cell r="C149">
            <v>237</v>
          </cell>
          <cell r="F149" t="str">
            <v>Lanesborough</v>
          </cell>
        </row>
        <row r="150">
          <cell r="C150">
            <v>238</v>
          </cell>
          <cell r="F150" t="str">
            <v>Lawrence</v>
          </cell>
        </row>
        <row r="151">
          <cell r="C151">
            <v>239</v>
          </cell>
          <cell r="F151" t="str">
            <v>Lee</v>
          </cell>
        </row>
        <row r="152">
          <cell r="C152">
            <v>240</v>
          </cell>
          <cell r="F152" t="str">
            <v>Leicester</v>
          </cell>
        </row>
        <row r="153">
          <cell r="C153">
            <v>241</v>
          </cell>
          <cell r="F153" t="str">
            <v>Lenox</v>
          </cell>
        </row>
        <row r="154">
          <cell r="C154">
            <v>242</v>
          </cell>
          <cell r="F154" t="str">
            <v>Leominster</v>
          </cell>
        </row>
        <row r="155">
          <cell r="C155">
            <v>243</v>
          </cell>
          <cell r="F155" t="str">
            <v>Leverett</v>
          </cell>
        </row>
        <row r="156">
          <cell r="C156">
            <v>244</v>
          </cell>
          <cell r="F156" t="str">
            <v>Lexington</v>
          </cell>
        </row>
        <row r="157">
          <cell r="C157">
            <v>245</v>
          </cell>
          <cell r="F157" t="str">
            <v>Leyden</v>
          </cell>
        </row>
        <row r="158">
          <cell r="C158">
            <v>246</v>
          </cell>
          <cell r="F158" t="str">
            <v>Lincoln</v>
          </cell>
        </row>
        <row r="159">
          <cell r="C159">
            <v>247</v>
          </cell>
          <cell r="F159" t="str">
            <v>Littleton</v>
          </cell>
        </row>
        <row r="160">
          <cell r="C160">
            <v>248</v>
          </cell>
          <cell r="F160" t="str">
            <v>Longmeadow</v>
          </cell>
        </row>
        <row r="161">
          <cell r="C161">
            <v>249</v>
          </cell>
          <cell r="F161" t="str">
            <v>Lowell</v>
          </cell>
        </row>
        <row r="162">
          <cell r="C162">
            <v>250</v>
          </cell>
          <cell r="F162" t="str">
            <v>Ludlow</v>
          </cell>
        </row>
        <row r="163">
          <cell r="C163">
            <v>251</v>
          </cell>
          <cell r="F163" t="str">
            <v>Lunenburg</v>
          </cell>
        </row>
        <row r="164">
          <cell r="C164">
            <v>252</v>
          </cell>
          <cell r="F164" t="str">
            <v>Lynn</v>
          </cell>
        </row>
        <row r="165">
          <cell r="C165">
            <v>253</v>
          </cell>
          <cell r="F165" t="str">
            <v>Lynnfield</v>
          </cell>
        </row>
        <row r="166">
          <cell r="C166">
            <v>254</v>
          </cell>
          <cell r="F166" t="str">
            <v>Malden</v>
          </cell>
        </row>
        <row r="167">
          <cell r="C167">
            <v>255</v>
          </cell>
          <cell r="F167" t="str">
            <v>Manchester-by-the-Sea</v>
          </cell>
        </row>
        <row r="168">
          <cell r="C168">
            <v>256</v>
          </cell>
          <cell r="F168" t="str">
            <v>Mansfield</v>
          </cell>
        </row>
        <row r="169">
          <cell r="C169">
            <v>257</v>
          </cell>
          <cell r="F169" t="str">
            <v>Marblehead</v>
          </cell>
        </row>
        <row r="170">
          <cell r="C170">
            <v>258</v>
          </cell>
          <cell r="F170" t="str">
            <v>Marion</v>
          </cell>
        </row>
        <row r="171">
          <cell r="C171">
            <v>259</v>
          </cell>
          <cell r="F171" t="str">
            <v>Marlborough</v>
          </cell>
        </row>
        <row r="172">
          <cell r="C172">
            <v>260</v>
          </cell>
          <cell r="F172" t="str">
            <v>Marshfield</v>
          </cell>
        </row>
        <row r="173">
          <cell r="C173">
            <v>261</v>
          </cell>
          <cell r="F173" t="str">
            <v>Mashpee</v>
          </cell>
        </row>
        <row r="174">
          <cell r="C174">
            <v>262</v>
          </cell>
          <cell r="F174" t="str">
            <v>Mattapoisett</v>
          </cell>
        </row>
        <row r="175">
          <cell r="C175">
            <v>263</v>
          </cell>
          <cell r="F175" t="str">
            <v>Maynard</v>
          </cell>
        </row>
        <row r="176">
          <cell r="C176">
            <v>264</v>
          </cell>
          <cell r="F176" t="str">
            <v>Medfield</v>
          </cell>
        </row>
        <row r="177">
          <cell r="C177">
            <v>265</v>
          </cell>
          <cell r="F177" t="str">
            <v>Medford</v>
          </cell>
        </row>
        <row r="178">
          <cell r="C178">
            <v>266</v>
          </cell>
          <cell r="F178" t="str">
            <v>Medway</v>
          </cell>
        </row>
        <row r="179">
          <cell r="C179">
            <v>267</v>
          </cell>
          <cell r="F179" t="str">
            <v>Melrose</v>
          </cell>
        </row>
        <row r="180">
          <cell r="C180">
            <v>268</v>
          </cell>
          <cell r="F180" t="str">
            <v>Mendon</v>
          </cell>
        </row>
        <row r="181">
          <cell r="C181">
            <v>269</v>
          </cell>
          <cell r="F181" t="str">
            <v>Merrimac</v>
          </cell>
        </row>
        <row r="182">
          <cell r="C182">
            <v>270</v>
          </cell>
          <cell r="F182" t="str">
            <v>Methuen</v>
          </cell>
        </row>
        <row r="183">
          <cell r="F183" t="str">
            <v>Middleborough</v>
          </cell>
        </row>
        <row r="184">
          <cell r="F184" t="str">
            <v>Middlefield</v>
          </cell>
        </row>
        <row r="185">
          <cell r="F185" t="str">
            <v>Middleton</v>
          </cell>
        </row>
        <row r="186">
          <cell r="F186" t="str">
            <v>Milford</v>
          </cell>
        </row>
        <row r="187">
          <cell r="F187" t="str">
            <v>Millbury</v>
          </cell>
        </row>
        <row r="188">
          <cell r="F188" t="str">
            <v>Millis</v>
          </cell>
        </row>
        <row r="189">
          <cell r="F189" t="str">
            <v>Millville</v>
          </cell>
        </row>
        <row r="190">
          <cell r="F190" t="str">
            <v>Milton</v>
          </cell>
        </row>
        <row r="191">
          <cell r="F191" t="str">
            <v>Monroe</v>
          </cell>
        </row>
        <row r="192">
          <cell r="F192" t="str">
            <v>Monson</v>
          </cell>
        </row>
        <row r="193">
          <cell r="F193" t="str">
            <v>Montague</v>
          </cell>
        </row>
        <row r="194">
          <cell r="F194" t="str">
            <v>Monterey</v>
          </cell>
        </row>
        <row r="195">
          <cell r="F195" t="str">
            <v>Montgomery</v>
          </cell>
        </row>
        <row r="196">
          <cell r="F196" t="str">
            <v>Mount Washington</v>
          </cell>
        </row>
        <row r="197">
          <cell r="F197" t="str">
            <v>Nahant</v>
          </cell>
        </row>
        <row r="198">
          <cell r="F198" t="str">
            <v>Nantucket</v>
          </cell>
        </row>
        <row r="199">
          <cell r="F199" t="str">
            <v>Natick</v>
          </cell>
        </row>
        <row r="200">
          <cell r="F200" t="str">
            <v>Needham</v>
          </cell>
        </row>
        <row r="201">
          <cell r="F201" t="str">
            <v>New Ashford</v>
          </cell>
        </row>
        <row r="202">
          <cell r="F202" t="str">
            <v>New Bedford</v>
          </cell>
        </row>
        <row r="203">
          <cell r="F203" t="str">
            <v>New Braintree</v>
          </cell>
        </row>
        <row r="204">
          <cell r="F204" t="str">
            <v>New Marlborough</v>
          </cell>
        </row>
        <row r="205">
          <cell r="F205" t="str">
            <v>New Salem</v>
          </cell>
        </row>
        <row r="206">
          <cell r="F206" t="str">
            <v>Newbury</v>
          </cell>
        </row>
        <row r="207">
          <cell r="F207" t="str">
            <v>Newburyport</v>
          </cell>
        </row>
        <row r="208">
          <cell r="F208" t="str">
            <v>Newton</v>
          </cell>
        </row>
        <row r="209">
          <cell r="F209" t="str">
            <v>Norfolk</v>
          </cell>
        </row>
        <row r="210">
          <cell r="F210" t="str">
            <v>North Adams</v>
          </cell>
        </row>
        <row r="211">
          <cell r="F211" t="str">
            <v>North Andover</v>
          </cell>
        </row>
        <row r="212">
          <cell r="F212" t="str">
            <v>North Attleborough</v>
          </cell>
        </row>
        <row r="213">
          <cell r="F213" t="str">
            <v>North Brookfield</v>
          </cell>
        </row>
        <row r="214">
          <cell r="F214" t="str">
            <v>North Reading</v>
          </cell>
        </row>
        <row r="215">
          <cell r="F215" t="str">
            <v>Northampton</v>
          </cell>
        </row>
        <row r="216">
          <cell r="F216" t="str">
            <v>Northborough</v>
          </cell>
        </row>
        <row r="217">
          <cell r="F217" t="str">
            <v>Northbridge</v>
          </cell>
        </row>
        <row r="218">
          <cell r="F218" t="str">
            <v>Northfield</v>
          </cell>
        </row>
        <row r="219">
          <cell r="F219" t="str">
            <v>Norton</v>
          </cell>
        </row>
        <row r="220">
          <cell r="F220" t="str">
            <v>Norwell</v>
          </cell>
        </row>
        <row r="221">
          <cell r="F221" t="str">
            <v>Norwood</v>
          </cell>
        </row>
        <row r="222">
          <cell r="F222" t="str">
            <v>Oak Bluffs</v>
          </cell>
        </row>
        <row r="223">
          <cell r="F223" t="str">
            <v>Oakham</v>
          </cell>
        </row>
        <row r="224">
          <cell r="F224" t="str">
            <v>Orange</v>
          </cell>
        </row>
        <row r="225">
          <cell r="F225" t="str">
            <v>Orleans</v>
          </cell>
        </row>
        <row r="226">
          <cell r="F226" t="str">
            <v>Otis</v>
          </cell>
        </row>
        <row r="227">
          <cell r="F227" t="str">
            <v>Oxford</v>
          </cell>
        </row>
        <row r="228">
          <cell r="F228" t="str">
            <v>Palmer</v>
          </cell>
        </row>
        <row r="229">
          <cell r="F229" t="str">
            <v>Paxton</v>
          </cell>
        </row>
        <row r="230">
          <cell r="F230" t="str">
            <v>Peabody</v>
          </cell>
        </row>
        <row r="231">
          <cell r="F231" t="str">
            <v>Pelham</v>
          </cell>
        </row>
        <row r="232">
          <cell r="F232" t="str">
            <v>Pembroke</v>
          </cell>
        </row>
        <row r="233">
          <cell r="F233" t="str">
            <v>Pepperell</v>
          </cell>
        </row>
        <row r="234">
          <cell r="F234" t="str">
            <v>Peru</v>
          </cell>
        </row>
        <row r="235">
          <cell r="F235" t="str">
            <v>Petersham</v>
          </cell>
        </row>
        <row r="236">
          <cell r="F236" t="str">
            <v>Phillipston</v>
          </cell>
        </row>
        <row r="237">
          <cell r="F237" t="str">
            <v>Pittsfield</v>
          </cell>
        </row>
        <row r="238">
          <cell r="F238" t="str">
            <v>Plainfield</v>
          </cell>
        </row>
        <row r="239">
          <cell r="F239" t="str">
            <v>Plainville</v>
          </cell>
        </row>
        <row r="240">
          <cell r="F240" t="str">
            <v>Plymouth</v>
          </cell>
        </row>
        <row r="241">
          <cell r="F241" t="str">
            <v>Plympton</v>
          </cell>
        </row>
        <row r="242">
          <cell r="F242" t="str">
            <v>Princeton</v>
          </cell>
        </row>
        <row r="243">
          <cell r="F243" t="str">
            <v>Provincetown</v>
          </cell>
        </row>
        <row r="244">
          <cell r="F244" t="str">
            <v>Quincy</v>
          </cell>
        </row>
        <row r="245">
          <cell r="F245" t="str">
            <v>Randolph</v>
          </cell>
        </row>
        <row r="246">
          <cell r="F246" t="str">
            <v>Raynham</v>
          </cell>
        </row>
        <row r="247">
          <cell r="F247" t="str">
            <v>Reading</v>
          </cell>
        </row>
        <row r="248">
          <cell r="F248" t="str">
            <v>Rehoboth</v>
          </cell>
        </row>
        <row r="249">
          <cell r="F249" t="str">
            <v>Revere</v>
          </cell>
        </row>
        <row r="250">
          <cell r="F250" t="str">
            <v>Richmond</v>
          </cell>
        </row>
        <row r="251">
          <cell r="F251" t="str">
            <v>Rochester</v>
          </cell>
        </row>
        <row r="252">
          <cell r="F252" t="str">
            <v>Rockland</v>
          </cell>
        </row>
        <row r="253">
          <cell r="F253" t="str">
            <v>Rockport</v>
          </cell>
        </row>
        <row r="254">
          <cell r="F254" t="str">
            <v>Rowe</v>
          </cell>
        </row>
        <row r="255">
          <cell r="F255" t="str">
            <v>Rowley</v>
          </cell>
        </row>
        <row r="256">
          <cell r="F256" t="str">
            <v>Royalston</v>
          </cell>
        </row>
        <row r="257">
          <cell r="F257" t="str">
            <v>Russell</v>
          </cell>
        </row>
        <row r="258">
          <cell r="F258" t="str">
            <v>Rutland</v>
          </cell>
        </row>
        <row r="259">
          <cell r="F259" t="str">
            <v>Salem</v>
          </cell>
        </row>
        <row r="260">
          <cell r="F260" t="str">
            <v>Salisbury</v>
          </cell>
        </row>
        <row r="261">
          <cell r="F261" t="str">
            <v>Sandisfield</v>
          </cell>
        </row>
        <row r="262">
          <cell r="F262" t="str">
            <v>Sandwich</v>
          </cell>
        </row>
        <row r="263">
          <cell r="F263" t="str">
            <v>Saugus</v>
          </cell>
        </row>
        <row r="264">
          <cell r="F264" t="str">
            <v>Savoy</v>
          </cell>
        </row>
        <row r="265">
          <cell r="F265" t="str">
            <v>Scituate</v>
          </cell>
        </row>
        <row r="266">
          <cell r="F266" t="str">
            <v>Seekonk</v>
          </cell>
        </row>
        <row r="267">
          <cell r="F267" t="str">
            <v>Sharon</v>
          </cell>
        </row>
        <row r="268">
          <cell r="F268" t="str">
            <v>Sheffield</v>
          </cell>
        </row>
        <row r="269">
          <cell r="F269" t="str">
            <v>Shelburne</v>
          </cell>
        </row>
        <row r="270">
          <cell r="F270" t="str">
            <v>Sherborn</v>
          </cell>
        </row>
        <row r="271">
          <cell r="F271" t="str">
            <v>Shirley</v>
          </cell>
        </row>
        <row r="272">
          <cell r="F272" t="str">
            <v>Shrewsbury</v>
          </cell>
        </row>
        <row r="273">
          <cell r="F273" t="str">
            <v>Shutesbury</v>
          </cell>
        </row>
        <row r="274">
          <cell r="F274" t="str">
            <v>Somerset</v>
          </cell>
        </row>
        <row r="275">
          <cell r="F275" t="str">
            <v>Somerville</v>
          </cell>
        </row>
        <row r="276">
          <cell r="F276" t="str">
            <v>South Hadley</v>
          </cell>
        </row>
        <row r="277">
          <cell r="F277" t="str">
            <v>Southampton</v>
          </cell>
        </row>
        <row r="278">
          <cell r="F278" t="str">
            <v>Southborough</v>
          </cell>
        </row>
        <row r="279">
          <cell r="F279" t="str">
            <v>Southbridge</v>
          </cell>
        </row>
        <row r="280">
          <cell r="F280" t="str">
            <v>Southwick</v>
          </cell>
        </row>
        <row r="281">
          <cell r="F281" t="str">
            <v>Spencer</v>
          </cell>
        </row>
        <row r="282">
          <cell r="F282" t="str">
            <v>Springfield</v>
          </cell>
        </row>
        <row r="283">
          <cell r="F283" t="str">
            <v>Sterling</v>
          </cell>
        </row>
        <row r="284">
          <cell r="F284" t="str">
            <v>Stockbridge</v>
          </cell>
        </row>
        <row r="285">
          <cell r="F285" t="str">
            <v>Stoneham</v>
          </cell>
        </row>
        <row r="286">
          <cell r="F286" t="str">
            <v>Stoughton</v>
          </cell>
        </row>
        <row r="287">
          <cell r="F287" t="str">
            <v>Stow</v>
          </cell>
        </row>
        <row r="288">
          <cell r="F288" t="str">
            <v>Sturbridge</v>
          </cell>
        </row>
        <row r="289">
          <cell r="F289" t="str">
            <v>Sudbury</v>
          </cell>
        </row>
        <row r="290">
          <cell r="F290" t="str">
            <v>Sunderland</v>
          </cell>
        </row>
        <row r="291">
          <cell r="F291" t="str">
            <v>Sutton</v>
          </cell>
        </row>
        <row r="292">
          <cell r="F292" t="str">
            <v>Swampscott</v>
          </cell>
        </row>
        <row r="293">
          <cell r="F293" t="str">
            <v>Swansea</v>
          </cell>
        </row>
        <row r="294">
          <cell r="F294" t="str">
            <v>Taunton</v>
          </cell>
        </row>
        <row r="295">
          <cell r="F295" t="str">
            <v>Templeton</v>
          </cell>
        </row>
        <row r="296">
          <cell r="F296" t="str">
            <v>Tewksbury</v>
          </cell>
        </row>
        <row r="297">
          <cell r="F297" t="str">
            <v>Tisbury</v>
          </cell>
        </row>
        <row r="298">
          <cell r="F298" t="str">
            <v>Tolland</v>
          </cell>
        </row>
        <row r="299">
          <cell r="F299" t="str">
            <v>Topsfield</v>
          </cell>
        </row>
        <row r="300">
          <cell r="F300" t="str">
            <v>Townsend</v>
          </cell>
        </row>
        <row r="301">
          <cell r="F301" t="str">
            <v>Truro</v>
          </cell>
        </row>
        <row r="302">
          <cell r="F302" t="str">
            <v>Tyngsborough</v>
          </cell>
        </row>
        <row r="303">
          <cell r="F303" t="str">
            <v>Tyringham</v>
          </cell>
        </row>
        <row r="304">
          <cell r="F304" t="str">
            <v>Upton</v>
          </cell>
        </row>
        <row r="305">
          <cell r="F305" t="str">
            <v>Uxbridge</v>
          </cell>
        </row>
        <row r="306">
          <cell r="F306" t="str">
            <v>Wakefield</v>
          </cell>
        </row>
        <row r="307">
          <cell r="F307" t="str">
            <v>Wales</v>
          </cell>
        </row>
        <row r="308">
          <cell r="F308" t="str">
            <v>Walpole</v>
          </cell>
        </row>
        <row r="309">
          <cell r="F309" t="str">
            <v>Waltham</v>
          </cell>
        </row>
        <row r="310">
          <cell r="F310" t="str">
            <v>Ware</v>
          </cell>
        </row>
        <row r="311">
          <cell r="F311" t="str">
            <v>Wareham</v>
          </cell>
        </row>
        <row r="312">
          <cell r="F312" t="str">
            <v>Warren</v>
          </cell>
        </row>
        <row r="313">
          <cell r="F313" t="str">
            <v>Warwick</v>
          </cell>
        </row>
        <row r="314">
          <cell r="F314" t="str">
            <v>Washington</v>
          </cell>
        </row>
        <row r="315">
          <cell r="F315" t="str">
            <v>Watertown</v>
          </cell>
        </row>
        <row r="316">
          <cell r="F316" t="str">
            <v>Wayland</v>
          </cell>
        </row>
        <row r="317">
          <cell r="F317" t="str">
            <v>Webster</v>
          </cell>
        </row>
        <row r="318">
          <cell r="F318" t="str">
            <v>Wellesley</v>
          </cell>
        </row>
        <row r="319">
          <cell r="F319" t="str">
            <v>Wellfleet</v>
          </cell>
        </row>
        <row r="320">
          <cell r="F320" t="str">
            <v>Wendell</v>
          </cell>
        </row>
        <row r="321">
          <cell r="F321" t="str">
            <v>Wenham</v>
          </cell>
        </row>
        <row r="322">
          <cell r="F322" t="str">
            <v>West Boylston</v>
          </cell>
        </row>
        <row r="323">
          <cell r="F323" t="str">
            <v>West Bridgewater</v>
          </cell>
        </row>
        <row r="324">
          <cell r="F324" t="str">
            <v>West Brookfield</v>
          </cell>
        </row>
        <row r="325">
          <cell r="F325" t="str">
            <v>West Newbury</v>
          </cell>
        </row>
        <row r="326">
          <cell r="F326" t="str">
            <v>West Springfield</v>
          </cell>
        </row>
        <row r="327">
          <cell r="F327" t="str">
            <v>West Stockbridge</v>
          </cell>
        </row>
        <row r="328">
          <cell r="F328" t="str">
            <v>West Tisbury</v>
          </cell>
        </row>
        <row r="329">
          <cell r="F329" t="str">
            <v>Westborough</v>
          </cell>
        </row>
        <row r="330">
          <cell r="F330" t="str">
            <v>Westfield</v>
          </cell>
        </row>
        <row r="331">
          <cell r="F331" t="str">
            <v>Westford</v>
          </cell>
        </row>
        <row r="332">
          <cell r="F332" t="str">
            <v>Westhampton</v>
          </cell>
        </row>
        <row r="333">
          <cell r="F333" t="str">
            <v>Westminster</v>
          </cell>
        </row>
        <row r="334">
          <cell r="F334" t="str">
            <v>Weston</v>
          </cell>
        </row>
        <row r="335">
          <cell r="F335" t="str">
            <v>Westport</v>
          </cell>
        </row>
        <row r="336">
          <cell r="F336" t="str">
            <v>Westwood</v>
          </cell>
        </row>
        <row r="337">
          <cell r="F337" t="str">
            <v>Weymouth</v>
          </cell>
        </row>
        <row r="338">
          <cell r="F338" t="str">
            <v>Whately</v>
          </cell>
        </row>
        <row r="339">
          <cell r="F339" t="str">
            <v>Whitman</v>
          </cell>
        </row>
        <row r="340">
          <cell r="F340" t="str">
            <v>Wilbraham</v>
          </cell>
        </row>
        <row r="341">
          <cell r="F341" t="str">
            <v>Williamsburg</v>
          </cell>
        </row>
        <row r="342">
          <cell r="F342" t="str">
            <v>Williamstown</v>
          </cell>
        </row>
        <row r="343">
          <cell r="F343" t="str">
            <v>Wilmington</v>
          </cell>
        </row>
        <row r="344">
          <cell r="F344" t="str">
            <v>Winchendon</v>
          </cell>
        </row>
        <row r="345">
          <cell r="F345" t="str">
            <v>Winchester</v>
          </cell>
        </row>
        <row r="346">
          <cell r="F346" t="str">
            <v>Windsor</v>
          </cell>
        </row>
        <row r="347">
          <cell r="F347" t="str">
            <v>Winthrop</v>
          </cell>
        </row>
        <row r="348">
          <cell r="F348" t="str">
            <v>Woburn</v>
          </cell>
        </row>
        <row r="349">
          <cell r="F349" t="str">
            <v>Worcester</v>
          </cell>
        </row>
        <row r="350">
          <cell r="F350" t="str">
            <v>Worthington</v>
          </cell>
        </row>
        <row r="351">
          <cell r="F351" t="str">
            <v>Wrentham</v>
          </cell>
        </row>
        <row r="352">
          <cell r="F352" t="str">
            <v>Yarmouth</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nd Definitions"/>
      <sheetName val="PV Project Form"/>
      <sheetName val="Drop-Down Lists"/>
    </sheetNames>
    <sheetDataSet>
      <sheetData sheetId="0"/>
      <sheetData sheetId="1"/>
      <sheetData sheetId="2">
        <row r="2">
          <cell r="A2" t="str">
            <v>Residential (3 of fewer dwelling units per building)</v>
          </cell>
          <cell r="B2" t="str">
            <v>Fixed</v>
          </cell>
          <cell r="C2">
            <v>90</v>
          </cell>
          <cell r="D2">
            <v>0</v>
          </cell>
          <cell r="E2" t="str">
            <v>AL</v>
          </cell>
          <cell r="F2" t="str">
            <v>Abington</v>
          </cell>
          <cell r="G2" t="str">
            <v>National Grid</v>
          </cell>
          <cell r="H2" t="str">
            <v>Massachusetts Clean Energy Center (CEC)</v>
          </cell>
        </row>
        <row r="3">
          <cell r="A3" t="str">
            <v>Multi-family residential (4 or more dwelling units per building)</v>
          </cell>
          <cell r="B3" t="str">
            <v xml:space="preserve">Single Axis </v>
          </cell>
          <cell r="C3">
            <v>91</v>
          </cell>
          <cell r="D3">
            <v>1</v>
          </cell>
          <cell r="E3" t="str">
            <v>AK</v>
          </cell>
          <cell r="F3" t="str">
            <v>Acton</v>
          </cell>
          <cell r="G3" t="str">
            <v>NSTAR</v>
          </cell>
        </row>
        <row r="4">
          <cell r="A4" t="str">
            <v>Mixed use (commercial &amp; residential)</v>
          </cell>
          <cell r="B4" t="str">
            <v>Dual Axis</v>
          </cell>
          <cell r="C4">
            <v>92</v>
          </cell>
          <cell r="D4">
            <v>2</v>
          </cell>
          <cell r="E4" t="str">
            <v>AZ</v>
          </cell>
          <cell r="F4" t="str">
            <v>Acushnet</v>
          </cell>
          <cell r="G4" t="str">
            <v>Unitil (Fitchburg Gas &amp; Electric)</v>
          </cell>
        </row>
        <row r="5">
          <cell r="A5" t="str">
            <v>Retail</v>
          </cell>
          <cell r="C5">
            <v>93</v>
          </cell>
          <cell r="D5">
            <v>3</v>
          </cell>
          <cell r="E5" t="str">
            <v>AR</v>
          </cell>
          <cell r="F5" t="str">
            <v>Adams</v>
          </cell>
          <cell r="G5" t="str">
            <v>Western Massachusetts Electric Company</v>
          </cell>
        </row>
        <row r="6">
          <cell r="A6" t="str">
            <v>Restaurant / Food Service</v>
          </cell>
          <cell r="C6">
            <v>94</v>
          </cell>
          <cell r="D6">
            <v>4</v>
          </cell>
          <cell r="E6" t="str">
            <v>CA</v>
          </cell>
          <cell r="F6" t="str">
            <v>Agawam</v>
          </cell>
          <cell r="G6" t="str">
            <v>Municipal Light Plant</v>
          </cell>
        </row>
        <row r="7">
          <cell r="A7" t="str">
            <v>Commercial / Office</v>
          </cell>
          <cell r="C7">
            <v>95</v>
          </cell>
          <cell r="D7">
            <v>5</v>
          </cell>
          <cell r="E7" t="str">
            <v>CO</v>
          </cell>
          <cell r="F7" t="str">
            <v>Alford</v>
          </cell>
        </row>
        <row r="8">
          <cell r="A8" t="str">
            <v>Industrial</v>
          </cell>
          <cell r="C8">
            <v>96</v>
          </cell>
          <cell r="D8">
            <v>6</v>
          </cell>
          <cell r="E8" t="str">
            <v>CT</v>
          </cell>
          <cell r="F8" t="str">
            <v>Amesbury</v>
          </cell>
        </row>
        <row r="9">
          <cell r="A9" t="str">
            <v>Municipal / Government / Public</v>
          </cell>
          <cell r="C9">
            <v>97</v>
          </cell>
          <cell r="D9">
            <v>7</v>
          </cell>
          <cell r="E9" t="str">
            <v>DE</v>
          </cell>
          <cell r="F9" t="str">
            <v>Amherst</v>
          </cell>
        </row>
        <row r="10">
          <cell r="A10" t="str">
            <v>Religious</v>
          </cell>
          <cell r="C10">
            <v>98</v>
          </cell>
          <cell r="D10">
            <v>8</v>
          </cell>
          <cell r="E10" t="str">
            <v>FL</v>
          </cell>
          <cell r="F10" t="str">
            <v>Andover</v>
          </cell>
        </row>
        <row r="11">
          <cell r="A11" t="str">
            <v>School (K-12)</v>
          </cell>
          <cell r="C11">
            <v>99</v>
          </cell>
          <cell r="D11">
            <v>9</v>
          </cell>
          <cell r="E11" t="str">
            <v>GA</v>
          </cell>
          <cell r="F11" t="str">
            <v>Aquinnah</v>
          </cell>
        </row>
        <row r="12">
          <cell r="A12" t="str">
            <v>College / University</v>
          </cell>
          <cell r="C12">
            <v>100</v>
          </cell>
          <cell r="D12">
            <v>10</v>
          </cell>
          <cell r="E12" t="str">
            <v>HI</v>
          </cell>
          <cell r="F12" t="str">
            <v>Arlington</v>
          </cell>
        </row>
        <row r="13">
          <cell r="A13" t="str">
            <v>Hospital / Health Care</v>
          </cell>
          <cell r="C13">
            <v>101</v>
          </cell>
          <cell r="D13">
            <v>11</v>
          </cell>
          <cell r="E13" t="str">
            <v>ID</v>
          </cell>
          <cell r="F13" t="str">
            <v>Ashburnham</v>
          </cell>
        </row>
        <row r="14">
          <cell r="A14" t="str">
            <v>Agricultural</v>
          </cell>
          <cell r="C14">
            <v>102</v>
          </cell>
          <cell r="D14">
            <v>12</v>
          </cell>
          <cell r="E14" t="str">
            <v>IL</v>
          </cell>
          <cell r="F14" t="str">
            <v>Ashby</v>
          </cell>
        </row>
        <row r="15">
          <cell r="A15" t="str">
            <v>Other</v>
          </cell>
          <cell r="C15">
            <v>103</v>
          </cell>
          <cell r="D15">
            <v>13</v>
          </cell>
          <cell r="E15" t="str">
            <v>IN</v>
          </cell>
          <cell r="F15" t="str">
            <v>Ashfield</v>
          </cell>
        </row>
        <row r="16">
          <cell r="C16">
            <v>104</v>
          </cell>
          <cell r="D16">
            <v>14</v>
          </cell>
          <cell r="E16" t="str">
            <v>IA</v>
          </cell>
          <cell r="F16" t="str">
            <v>Ashland</v>
          </cell>
        </row>
        <row r="17">
          <cell r="C17">
            <v>105</v>
          </cell>
          <cell r="D17">
            <v>15</v>
          </cell>
          <cell r="E17" t="str">
            <v>KS</v>
          </cell>
          <cell r="F17" t="str">
            <v>Athol</v>
          </cell>
        </row>
        <row r="18">
          <cell r="C18">
            <v>106</v>
          </cell>
          <cell r="D18">
            <v>16</v>
          </cell>
          <cell r="E18" t="str">
            <v>KY</v>
          </cell>
          <cell r="F18" t="str">
            <v>Attleboro</v>
          </cell>
        </row>
        <row r="19">
          <cell r="C19">
            <v>107</v>
          </cell>
          <cell r="D19">
            <v>17</v>
          </cell>
          <cell r="E19" t="str">
            <v>LA</v>
          </cell>
          <cell r="F19" t="str">
            <v>Auburn</v>
          </cell>
        </row>
        <row r="20">
          <cell r="C20">
            <v>108</v>
          </cell>
          <cell r="D20">
            <v>18</v>
          </cell>
          <cell r="E20" t="str">
            <v>ME</v>
          </cell>
          <cell r="F20" t="str">
            <v>Avon</v>
          </cell>
        </row>
        <row r="21">
          <cell r="C21">
            <v>109</v>
          </cell>
          <cell r="D21">
            <v>19</v>
          </cell>
          <cell r="E21" t="str">
            <v>MD</v>
          </cell>
          <cell r="F21" t="str">
            <v>Ayer</v>
          </cell>
        </row>
        <row r="22">
          <cell r="C22">
            <v>110</v>
          </cell>
          <cell r="D22">
            <v>20</v>
          </cell>
          <cell r="E22" t="str">
            <v>MA</v>
          </cell>
          <cell r="F22" t="str">
            <v>Barnstable</v>
          </cell>
        </row>
        <row r="23">
          <cell r="C23">
            <v>111</v>
          </cell>
          <cell r="D23">
            <v>21</v>
          </cell>
          <cell r="E23" t="str">
            <v>MI</v>
          </cell>
          <cell r="F23" t="str">
            <v>Barre</v>
          </cell>
        </row>
        <row r="24">
          <cell r="C24">
            <v>112</v>
          </cell>
          <cell r="D24">
            <v>22</v>
          </cell>
          <cell r="E24" t="str">
            <v>MN</v>
          </cell>
          <cell r="F24" t="str">
            <v>Becket</v>
          </cell>
        </row>
        <row r="25">
          <cell r="C25">
            <v>113</v>
          </cell>
          <cell r="D25">
            <v>23</v>
          </cell>
          <cell r="E25" t="str">
            <v>MS</v>
          </cell>
          <cell r="F25" t="str">
            <v>Bedford</v>
          </cell>
        </row>
        <row r="26">
          <cell r="C26">
            <v>114</v>
          </cell>
          <cell r="D26">
            <v>24</v>
          </cell>
          <cell r="E26" t="str">
            <v>MO</v>
          </cell>
          <cell r="F26" t="str">
            <v>Belchertown</v>
          </cell>
        </row>
        <row r="27">
          <cell r="C27">
            <v>115</v>
          </cell>
          <cell r="D27">
            <v>25</v>
          </cell>
          <cell r="E27" t="str">
            <v>MT</v>
          </cell>
          <cell r="F27" t="str">
            <v>Bellingham</v>
          </cell>
        </row>
        <row r="28">
          <cell r="C28">
            <v>116</v>
          </cell>
          <cell r="D28">
            <v>26</v>
          </cell>
          <cell r="E28" t="str">
            <v>NE</v>
          </cell>
          <cell r="F28" t="str">
            <v>Belmont</v>
          </cell>
        </row>
        <row r="29">
          <cell r="C29">
            <v>117</v>
          </cell>
          <cell r="D29">
            <v>27</v>
          </cell>
          <cell r="E29" t="str">
            <v>NV</v>
          </cell>
          <cell r="F29" t="str">
            <v>Berkley</v>
          </cell>
        </row>
        <row r="30">
          <cell r="C30">
            <v>118</v>
          </cell>
          <cell r="D30">
            <v>28</v>
          </cell>
          <cell r="E30" t="str">
            <v>NH</v>
          </cell>
          <cell r="F30" t="str">
            <v>Berlin</v>
          </cell>
        </row>
        <row r="31">
          <cell r="C31">
            <v>119</v>
          </cell>
          <cell r="D31">
            <v>29</v>
          </cell>
          <cell r="E31" t="str">
            <v>NJ</v>
          </cell>
          <cell r="F31" t="str">
            <v>Bernardston</v>
          </cell>
        </row>
        <row r="32">
          <cell r="C32">
            <v>120</v>
          </cell>
          <cell r="D32">
            <v>30</v>
          </cell>
          <cell r="E32" t="str">
            <v>NM</v>
          </cell>
          <cell r="F32" t="str">
            <v>Beverly</v>
          </cell>
        </row>
        <row r="33">
          <cell r="C33">
            <v>121</v>
          </cell>
          <cell r="D33">
            <v>31</v>
          </cell>
          <cell r="E33" t="str">
            <v>NY</v>
          </cell>
          <cell r="F33" t="str">
            <v>Billerica</v>
          </cell>
        </row>
        <row r="34">
          <cell r="C34">
            <v>122</v>
          </cell>
          <cell r="D34">
            <v>32</v>
          </cell>
          <cell r="E34" t="str">
            <v>NC</v>
          </cell>
          <cell r="F34" t="str">
            <v>Blackstone</v>
          </cell>
        </row>
        <row r="35">
          <cell r="C35">
            <v>123</v>
          </cell>
          <cell r="D35">
            <v>33</v>
          </cell>
          <cell r="E35" t="str">
            <v>ND</v>
          </cell>
          <cell r="F35" t="str">
            <v>Blandford</v>
          </cell>
        </row>
        <row r="36">
          <cell r="C36">
            <v>124</v>
          </cell>
          <cell r="D36">
            <v>34</v>
          </cell>
          <cell r="E36" t="str">
            <v>OH</v>
          </cell>
          <cell r="F36" t="str">
            <v>Bolton</v>
          </cell>
        </row>
        <row r="37">
          <cell r="C37">
            <v>125</v>
          </cell>
          <cell r="D37">
            <v>35</v>
          </cell>
          <cell r="E37" t="str">
            <v>OK</v>
          </cell>
          <cell r="F37" t="str">
            <v>Boston</v>
          </cell>
        </row>
        <row r="38">
          <cell r="C38">
            <v>126</v>
          </cell>
          <cell r="D38">
            <v>36</v>
          </cell>
          <cell r="E38" t="str">
            <v>OR</v>
          </cell>
          <cell r="F38" t="str">
            <v>Bourne</v>
          </cell>
        </row>
        <row r="39">
          <cell r="C39">
            <v>127</v>
          </cell>
          <cell r="D39">
            <v>37</v>
          </cell>
          <cell r="E39" t="str">
            <v>PA</v>
          </cell>
          <cell r="F39" t="str">
            <v>Boxborough</v>
          </cell>
        </row>
        <row r="40">
          <cell r="C40">
            <v>128</v>
          </cell>
          <cell r="D40">
            <v>38</v>
          </cell>
          <cell r="E40" t="str">
            <v>RI</v>
          </cell>
          <cell r="F40" t="str">
            <v>Boxford</v>
          </cell>
        </row>
        <row r="41">
          <cell r="C41">
            <v>129</v>
          </cell>
          <cell r="D41">
            <v>39</v>
          </cell>
          <cell r="E41" t="str">
            <v>SC</v>
          </cell>
          <cell r="F41" t="str">
            <v>Boylston</v>
          </cell>
        </row>
        <row r="42">
          <cell r="C42">
            <v>130</v>
          </cell>
          <cell r="D42">
            <v>40</v>
          </cell>
          <cell r="E42" t="str">
            <v>SD</v>
          </cell>
          <cell r="F42" t="str">
            <v>Braintree</v>
          </cell>
        </row>
        <row r="43">
          <cell r="C43">
            <v>131</v>
          </cell>
          <cell r="D43">
            <v>41</v>
          </cell>
          <cell r="E43" t="str">
            <v>TN</v>
          </cell>
          <cell r="F43" t="str">
            <v>Brewster</v>
          </cell>
        </row>
        <row r="44">
          <cell r="C44">
            <v>132</v>
          </cell>
          <cell r="D44">
            <v>42</v>
          </cell>
          <cell r="E44" t="str">
            <v>TX</v>
          </cell>
          <cell r="F44" t="str">
            <v>Bridgewater</v>
          </cell>
        </row>
        <row r="45">
          <cell r="C45">
            <v>133</v>
          </cell>
          <cell r="D45">
            <v>43</v>
          </cell>
          <cell r="E45" t="str">
            <v>UT</v>
          </cell>
          <cell r="F45" t="str">
            <v>Brimfield</v>
          </cell>
        </row>
        <row r="46">
          <cell r="C46">
            <v>134</v>
          </cell>
          <cell r="D46">
            <v>44</v>
          </cell>
          <cell r="E46" t="str">
            <v>VT</v>
          </cell>
          <cell r="F46" t="str">
            <v>Brockton</v>
          </cell>
        </row>
        <row r="47">
          <cell r="C47">
            <v>135</v>
          </cell>
          <cell r="D47">
            <v>45</v>
          </cell>
          <cell r="E47" t="str">
            <v>VA</v>
          </cell>
          <cell r="F47" t="str">
            <v>Brookfield</v>
          </cell>
        </row>
        <row r="48">
          <cell r="C48">
            <v>136</v>
          </cell>
          <cell r="D48">
            <v>46</v>
          </cell>
          <cell r="E48" t="str">
            <v>WA</v>
          </cell>
          <cell r="F48" t="str">
            <v>Brookline</v>
          </cell>
        </row>
        <row r="49">
          <cell r="C49">
            <v>137</v>
          </cell>
          <cell r="D49">
            <v>47</v>
          </cell>
          <cell r="E49" t="str">
            <v>WV</v>
          </cell>
          <cell r="F49" t="str">
            <v>Buckland</v>
          </cell>
        </row>
        <row r="50">
          <cell r="C50">
            <v>138</v>
          </cell>
          <cell r="D50">
            <v>48</v>
          </cell>
          <cell r="E50" t="str">
            <v>WI</v>
          </cell>
          <cell r="F50" t="str">
            <v>Burlington</v>
          </cell>
        </row>
        <row r="51">
          <cell r="C51">
            <v>139</v>
          </cell>
          <cell r="D51">
            <v>49</v>
          </cell>
          <cell r="E51" t="str">
            <v>WY</v>
          </cell>
          <cell r="F51" t="str">
            <v>Cambridge</v>
          </cell>
        </row>
        <row r="52">
          <cell r="C52">
            <v>140</v>
          </cell>
          <cell r="D52">
            <v>50</v>
          </cell>
          <cell r="F52" t="str">
            <v>Canton</v>
          </cell>
        </row>
        <row r="53">
          <cell r="C53">
            <v>141</v>
          </cell>
          <cell r="D53">
            <v>51</v>
          </cell>
          <cell r="F53" t="str">
            <v>Carlisle</v>
          </cell>
        </row>
        <row r="54">
          <cell r="C54">
            <v>142</v>
          </cell>
          <cell r="D54">
            <v>52</v>
          </cell>
          <cell r="F54" t="str">
            <v>Carver</v>
          </cell>
        </row>
        <row r="55">
          <cell r="C55">
            <v>143</v>
          </cell>
          <cell r="D55">
            <v>53</v>
          </cell>
          <cell r="F55" t="str">
            <v>Charlemont</v>
          </cell>
        </row>
        <row r="56">
          <cell r="C56">
            <v>144</v>
          </cell>
          <cell r="D56">
            <v>54</v>
          </cell>
          <cell r="F56" t="str">
            <v>Charlton</v>
          </cell>
        </row>
        <row r="57">
          <cell r="C57">
            <v>145</v>
          </cell>
          <cell r="D57">
            <v>55</v>
          </cell>
          <cell r="F57" t="str">
            <v>Chatham</v>
          </cell>
        </row>
        <row r="58">
          <cell r="C58">
            <v>146</v>
          </cell>
          <cell r="D58">
            <v>56</v>
          </cell>
          <cell r="F58" t="str">
            <v>Chelmsford</v>
          </cell>
        </row>
        <row r="59">
          <cell r="C59">
            <v>147</v>
          </cell>
          <cell r="D59">
            <v>57</v>
          </cell>
          <cell r="F59" t="str">
            <v>Chelsea</v>
          </cell>
        </row>
        <row r="60">
          <cell r="C60">
            <v>148</v>
          </cell>
          <cell r="D60">
            <v>58</v>
          </cell>
          <cell r="F60" t="str">
            <v>Cheshire</v>
          </cell>
        </row>
        <row r="61">
          <cell r="C61">
            <v>149</v>
          </cell>
          <cell r="D61">
            <v>59</v>
          </cell>
          <cell r="F61" t="str">
            <v>Chester</v>
          </cell>
        </row>
        <row r="62">
          <cell r="C62">
            <v>150</v>
          </cell>
          <cell r="D62">
            <v>60</v>
          </cell>
          <cell r="F62" t="str">
            <v>Chesterfield</v>
          </cell>
        </row>
        <row r="63">
          <cell r="C63">
            <v>151</v>
          </cell>
          <cell r="D63">
            <v>61</v>
          </cell>
          <cell r="F63" t="str">
            <v>Chicopee</v>
          </cell>
        </row>
        <row r="64">
          <cell r="C64">
            <v>152</v>
          </cell>
          <cell r="D64">
            <v>62</v>
          </cell>
          <cell r="F64" t="str">
            <v>Chilmark</v>
          </cell>
        </row>
        <row r="65">
          <cell r="C65">
            <v>153</v>
          </cell>
          <cell r="D65">
            <v>63</v>
          </cell>
          <cell r="F65" t="str">
            <v>Clarksburg</v>
          </cell>
        </row>
        <row r="66">
          <cell r="C66">
            <v>154</v>
          </cell>
          <cell r="D66">
            <v>64</v>
          </cell>
          <cell r="F66" t="str">
            <v>Clinton</v>
          </cell>
        </row>
        <row r="67">
          <cell r="C67">
            <v>155</v>
          </cell>
          <cell r="D67">
            <v>65</v>
          </cell>
          <cell r="F67" t="str">
            <v>Cohasset</v>
          </cell>
        </row>
        <row r="68">
          <cell r="C68">
            <v>156</v>
          </cell>
          <cell r="D68">
            <v>66</v>
          </cell>
          <cell r="F68" t="str">
            <v>Colrain</v>
          </cell>
        </row>
        <row r="69">
          <cell r="C69">
            <v>157</v>
          </cell>
          <cell r="D69">
            <v>67</v>
          </cell>
          <cell r="F69" t="str">
            <v>Concord</v>
          </cell>
        </row>
        <row r="70">
          <cell r="C70">
            <v>158</v>
          </cell>
          <cell r="D70">
            <v>68</v>
          </cell>
          <cell r="F70" t="str">
            <v>Conway</v>
          </cell>
        </row>
        <row r="71">
          <cell r="C71">
            <v>159</v>
          </cell>
          <cell r="D71">
            <v>69</v>
          </cell>
          <cell r="F71" t="str">
            <v>Cummington</v>
          </cell>
        </row>
        <row r="72">
          <cell r="C72">
            <v>160</v>
          </cell>
          <cell r="D72">
            <v>70</v>
          </cell>
          <cell r="F72" t="str">
            <v>Dalton</v>
          </cell>
        </row>
        <row r="73">
          <cell r="C73">
            <v>161</v>
          </cell>
          <cell r="D73">
            <v>71</v>
          </cell>
          <cell r="F73" t="str">
            <v>Danvers</v>
          </cell>
        </row>
        <row r="74">
          <cell r="C74">
            <v>162</v>
          </cell>
          <cell r="D74">
            <v>72</v>
          </cell>
          <cell r="F74" t="str">
            <v>Dartmouth</v>
          </cell>
        </row>
        <row r="75">
          <cell r="C75">
            <v>163</v>
          </cell>
          <cell r="D75">
            <v>73</v>
          </cell>
          <cell r="F75" t="str">
            <v>Dedham</v>
          </cell>
        </row>
        <row r="76">
          <cell r="C76">
            <v>164</v>
          </cell>
          <cell r="D76">
            <v>74</v>
          </cell>
          <cell r="F76" t="str">
            <v>Deerfield</v>
          </cell>
        </row>
        <row r="77">
          <cell r="C77">
            <v>165</v>
          </cell>
          <cell r="D77">
            <v>75</v>
          </cell>
          <cell r="F77" t="str">
            <v>Dennis</v>
          </cell>
        </row>
        <row r="78">
          <cell r="C78">
            <v>166</v>
          </cell>
          <cell r="D78">
            <v>76</v>
          </cell>
          <cell r="F78" t="str">
            <v>Dighton</v>
          </cell>
        </row>
        <row r="79">
          <cell r="C79">
            <v>167</v>
          </cell>
          <cell r="D79">
            <v>77</v>
          </cell>
          <cell r="F79" t="str">
            <v>Douglas</v>
          </cell>
        </row>
        <row r="80">
          <cell r="C80">
            <v>168</v>
          </cell>
          <cell r="D80">
            <v>78</v>
          </cell>
          <cell r="F80" t="str">
            <v>Dover</v>
          </cell>
        </row>
        <row r="81">
          <cell r="C81">
            <v>169</v>
          </cell>
          <cell r="D81">
            <v>79</v>
          </cell>
          <cell r="F81" t="str">
            <v>Dracut</v>
          </cell>
        </row>
        <row r="82">
          <cell r="C82">
            <v>170</v>
          </cell>
          <cell r="D82">
            <v>80</v>
          </cell>
          <cell r="F82" t="str">
            <v>Dudley</v>
          </cell>
        </row>
        <row r="83">
          <cell r="C83">
            <v>171</v>
          </cell>
          <cell r="D83">
            <v>81</v>
          </cell>
          <cell r="F83" t="str">
            <v>Dunstable</v>
          </cell>
        </row>
        <row r="84">
          <cell r="C84">
            <v>172</v>
          </cell>
          <cell r="D84">
            <v>82</v>
          </cell>
          <cell r="F84" t="str">
            <v>Duxbury</v>
          </cell>
        </row>
        <row r="85">
          <cell r="C85">
            <v>173</v>
          </cell>
          <cell r="D85">
            <v>83</v>
          </cell>
          <cell r="F85" t="str">
            <v>East Bridgewater</v>
          </cell>
        </row>
        <row r="86">
          <cell r="C86">
            <v>174</v>
          </cell>
          <cell r="D86">
            <v>84</v>
          </cell>
          <cell r="F86" t="str">
            <v>East Brookfield</v>
          </cell>
        </row>
        <row r="87">
          <cell r="C87">
            <v>175</v>
          </cell>
          <cell r="D87">
            <v>85</v>
          </cell>
          <cell r="F87" t="str">
            <v>East Longmeadow</v>
          </cell>
        </row>
        <row r="88">
          <cell r="C88">
            <v>176</v>
          </cell>
          <cell r="D88">
            <v>86</v>
          </cell>
          <cell r="F88" t="str">
            <v>Eastham</v>
          </cell>
        </row>
        <row r="89">
          <cell r="C89">
            <v>177</v>
          </cell>
          <cell r="D89">
            <v>87</v>
          </cell>
          <cell r="F89" t="str">
            <v>Easthampton</v>
          </cell>
        </row>
        <row r="90">
          <cell r="C90">
            <v>178</v>
          </cell>
          <cell r="D90">
            <v>88</v>
          </cell>
          <cell r="F90" t="str">
            <v>Easton</v>
          </cell>
        </row>
        <row r="91">
          <cell r="C91">
            <v>179</v>
          </cell>
          <cell r="D91">
            <v>89</v>
          </cell>
          <cell r="F91" t="str">
            <v>Edgartown</v>
          </cell>
        </row>
        <row r="92">
          <cell r="C92">
            <v>180</v>
          </cell>
          <cell r="D92">
            <v>90</v>
          </cell>
          <cell r="F92" t="str">
            <v>Egremont</v>
          </cell>
        </row>
        <row r="93">
          <cell r="C93">
            <v>181</v>
          </cell>
          <cell r="F93" t="str">
            <v>Erving</v>
          </cell>
        </row>
        <row r="94">
          <cell r="C94">
            <v>182</v>
          </cell>
          <cell r="F94" t="str">
            <v>Essex</v>
          </cell>
        </row>
        <row r="95">
          <cell r="C95">
            <v>183</v>
          </cell>
          <cell r="F95" t="str">
            <v>Everett</v>
          </cell>
        </row>
        <row r="96">
          <cell r="C96">
            <v>184</v>
          </cell>
          <cell r="F96" t="str">
            <v>Fairhaven</v>
          </cell>
        </row>
        <row r="97">
          <cell r="C97">
            <v>185</v>
          </cell>
          <cell r="F97" t="str">
            <v>Fall River</v>
          </cell>
        </row>
        <row r="98">
          <cell r="C98">
            <v>186</v>
          </cell>
          <cell r="F98" t="str">
            <v>Falmouth</v>
          </cell>
        </row>
        <row r="99">
          <cell r="C99">
            <v>187</v>
          </cell>
          <cell r="F99" t="str">
            <v>Fitchburg</v>
          </cell>
        </row>
        <row r="100">
          <cell r="C100">
            <v>188</v>
          </cell>
          <cell r="F100" t="str">
            <v>Florida</v>
          </cell>
        </row>
        <row r="101">
          <cell r="C101">
            <v>189</v>
          </cell>
          <cell r="F101" t="str">
            <v>Foxborough</v>
          </cell>
        </row>
        <row r="102">
          <cell r="C102">
            <v>190</v>
          </cell>
          <cell r="F102" t="str">
            <v>Framingham</v>
          </cell>
        </row>
        <row r="103">
          <cell r="C103">
            <v>191</v>
          </cell>
          <cell r="F103" t="str">
            <v>Franklin</v>
          </cell>
        </row>
        <row r="104">
          <cell r="C104">
            <v>192</v>
          </cell>
          <cell r="F104" t="str">
            <v>Freetown</v>
          </cell>
        </row>
        <row r="105">
          <cell r="C105">
            <v>193</v>
          </cell>
          <cell r="F105" t="str">
            <v>Gardner</v>
          </cell>
        </row>
        <row r="106">
          <cell r="C106">
            <v>194</v>
          </cell>
          <cell r="F106" t="str">
            <v>Georgetown</v>
          </cell>
        </row>
        <row r="107">
          <cell r="C107">
            <v>195</v>
          </cell>
          <cell r="F107" t="str">
            <v>Gill</v>
          </cell>
        </row>
        <row r="108">
          <cell r="C108">
            <v>196</v>
          </cell>
          <cell r="F108" t="str">
            <v>Gloucester</v>
          </cell>
        </row>
        <row r="109">
          <cell r="C109">
            <v>197</v>
          </cell>
          <cell r="F109" t="str">
            <v>Goshen</v>
          </cell>
        </row>
        <row r="110">
          <cell r="C110">
            <v>198</v>
          </cell>
          <cell r="F110" t="str">
            <v>Gosnold</v>
          </cell>
        </row>
        <row r="111">
          <cell r="C111">
            <v>199</v>
          </cell>
          <cell r="F111" t="str">
            <v>Grafton</v>
          </cell>
        </row>
        <row r="112">
          <cell r="C112">
            <v>200</v>
          </cell>
          <cell r="F112" t="str">
            <v>Granby</v>
          </cell>
        </row>
        <row r="113">
          <cell r="C113">
            <v>201</v>
          </cell>
          <cell r="F113" t="str">
            <v>Granville</v>
          </cell>
        </row>
        <row r="114">
          <cell r="C114">
            <v>202</v>
          </cell>
          <cell r="F114" t="str">
            <v>Great Barrington</v>
          </cell>
        </row>
        <row r="115">
          <cell r="C115">
            <v>203</v>
          </cell>
          <cell r="F115" t="str">
            <v>Greenfield</v>
          </cell>
        </row>
        <row r="116">
          <cell r="C116">
            <v>204</v>
          </cell>
          <cell r="F116" t="str">
            <v>Groton</v>
          </cell>
        </row>
        <row r="117">
          <cell r="C117">
            <v>205</v>
          </cell>
          <cell r="F117" t="str">
            <v>Groveland</v>
          </cell>
        </row>
        <row r="118">
          <cell r="C118">
            <v>206</v>
          </cell>
          <cell r="F118" t="str">
            <v>Hadley</v>
          </cell>
        </row>
        <row r="119">
          <cell r="C119">
            <v>207</v>
          </cell>
          <cell r="F119" t="str">
            <v>Halifax</v>
          </cell>
        </row>
        <row r="120">
          <cell r="C120">
            <v>208</v>
          </cell>
          <cell r="F120" t="str">
            <v>Hamilton</v>
          </cell>
        </row>
        <row r="121">
          <cell r="C121">
            <v>209</v>
          </cell>
          <cell r="F121" t="str">
            <v>Hampden</v>
          </cell>
        </row>
        <row r="122">
          <cell r="C122">
            <v>210</v>
          </cell>
          <cell r="F122" t="str">
            <v>Hancock</v>
          </cell>
        </row>
        <row r="123">
          <cell r="C123">
            <v>211</v>
          </cell>
          <cell r="F123" t="str">
            <v>Hanover</v>
          </cell>
        </row>
        <row r="124">
          <cell r="C124">
            <v>212</v>
          </cell>
          <cell r="F124" t="str">
            <v>Hanson</v>
          </cell>
        </row>
        <row r="125">
          <cell r="C125">
            <v>213</v>
          </cell>
          <cell r="F125" t="str">
            <v>Hardwick</v>
          </cell>
        </row>
        <row r="126">
          <cell r="C126">
            <v>214</v>
          </cell>
          <cell r="F126" t="str">
            <v>Harvard</v>
          </cell>
        </row>
        <row r="127">
          <cell r="C127">
            <v>215</v>
          </cell>
          <cell r="F127" t="str">
            <v>Harwich</v>
          </cell>
        </row>
        <row r="128">
          <cell r="C128">
            <v>216</v>
          </cell>
          <cell r="F128" t="str">
            <v>Hatfield</v>
          </cell>
        </row>
        <row r="129">
          <cell r="C129">
            <v>217</v>
          </cell>
          <cell r="F129" t="str">
            <v>Haverhill</v>
          </cell>
        </row>
        <row r="130">
          <cell r="C130">
            <v>218</v>
          </cell>
          <cell r="F130" t="str">
            <v>Hawley</v>
          </cell>
        </row>
        <row r="131">
          <cell r="C131">
            <v>219</v>
          </cell>
          <cell r="F131" t="str">
            <v>Heath</v>
          </cell>
        </row>
        <row r="132">
          <cell r="C132">
            <v>220</v>
          </cell>
          <cell r="F132" t="str">
            <v>Hingham</v>
          </cell>
        </row>
        <row r="133">
          <cell r="C133">
            <v>221</v>
          </cell>
          <cell r="F133" t="str">
            <v>Hinsdale</v>
          </cell>
        </row>
        <row r="134">
          <cell r="C134">
            <v>222</v>
          </cell>
          <cell r="F134" t="str">
            <v>Holbrook</v>
          </cell>
        </row>
        <row r="135">
          <cell r="C135">
            <v>223</v>
          </cell>
          <cell r="F135" t="str">
            <v>Holden</v>
          </cell>
        </row>
        <row r="136">
          <cell r="C136">
            <v>224</v>
          </cell>
          <cell r="F136" t="str">
            <v>Holland</v>
          </cell>
        </row>
        <row r="137">
          <cell r="C137">
            <v>225</v>
          </cell>
          <cell r="F137" t="str">
            <v>Holliston</v>
          </cell>
        </row>
        <row r="138">
          <cell r="C138">
            <v>226</v>
          </cell>
          <cell r="F138" t="str">
            <v>Holyoke</v>
          </cell>
        </row>
        <row r="139">
          <cell r="C139">
            <v>227</v>
          </cell>
          <cell r="F139" t="str">
            <v>Hopedale</v>
          </cell>
        </row>
        <row r="140">
          <cell r="C140">
            <v>228</v>
          </cell>
          <cell r="F140" t="str">
            <v>Hopkinton</v>
          </cell>
        </row>
        <row r="141">
          <cell r="C141">
            <v>229</v>
          </cell>
          <cell r="F141" t="str">
            <v>Hubbardston</v>
          </cell>
        </row>
        <row r="142">
          <cell r="C142">
            <v>230</v>
          </cell>
          <cell r="F142" t="str">
            <v>Hudson</v>
          </cell>
        </row>
        <row r="143">
          <cell r="C143">
            <v>231</v>
          </cell>
          <cell r="F143" t="str">
            <v>Hull</v>
          </cell>
        </row>
        <row r="144">
          <cell r="C144">
            <v>232</v>
          </cell>
          <cell r="F144" t="str">
            <v>Huntington</v>
          </cell>
        </row>
        <row r="145">
          <cell r="C145">
            <v>233</v>
          </cell>
          <cell r="F145" t="str">
            <v>Ipswich</v>
          </cell>
        </row>
        <row r="146">
          <cell r="C146">
            <v>234</v>
          </cell>
          <cell r="F146" t="str">
            <v>Kingston</v>
          </cell>
        </row>
        <row r="147">
          <cell r="C147">
            <v>235</v>
          </cell>
          <cell r="F147" t="str">
            <v>Lakeville</v>
          </cell>
        </row>
        <row r="148">
          <cell r="C148">
            <v>236</v>
          </cell>
          <cell r="F148" t="str">
            <v>Lancaster</v>
          </cell>
        </row>
        <row r="149">
          <cell r="C149">
            <v>237</v>
          </cell>
          <cell r="F149" t="str">
            <v>Lanesborough</v>
          </cell>
        </row>
        <row r="150">
          <cell r="C150">
            <v>238</v>
          </cell>
          <cell r="F150" t="str">
            <v>Lawrence</v>
          </cell>
        </row>
        <row r="151">
          <cell r="C151">
            <v>239</v>
          </cell>
          <cell r="F151" t="str">
            <v>Lee</v>
          </cell>
        </row>
        <row r="152">
          <cell r="C152">
            <v>240</v>
          </cell>
          <cell r="F152" t="str">
            <v>Leicester</v>
          </cell>
        </row>
        <row r="153">
          <cell r="C153">
            <v>241</v>
          </cell>
          <cell r="F153" t="str">
            <v>Lenox</v>
          </cell>
        </row>
        <row r="154">
          <cell r="C154">
            <v>242</v>
          </cell>
          <cell r="F154" t="str">
            <v>Leominster</v>
          </cell>
        </row>
        <row r="155">
          <cell r="C155">
            <v>243</v>
          </cell>
          <cell r="F155" t="str">
            <v>Leverett</v>
          </cell>
        </row>
        <row r="156">
          <cell r="C156">
            <v>244</v>
          </cell>
          <cell r="F156" t="str">
            <v>Lexington</v>
          </cell>
        </row>
        <row r="157">
          <cell r="C157">
            <v>245</v>
          </cell>
          <cell r="F157" t="str">
            <v>Leyden</v>
          </cell>
        </row>
        <row r="158">
          <cell r="C158">
            <v>246</v>
          </cell>
          <cell r="F158" t="str">
            <v>Lincoln</v>
          </cell>
        </row>
        <row r="159">
          <cell r="C159">
            <v>247</v>
          </cell>
          <cell r="F159" t="str">
            <v>Littleton</v>
          </cell>
        </row>
        <row r="160">
          <cell r="C160">
            <v>248</v>
          </cell>
          <cell r="F160" t="str">
            <v>Longmeadow</v>
          </cell>
        </row>
        <row r="161">
          <cell r="C161">
            <v>249</v>
          </cell>
          <cell r="F161" t="str">
            <v>Lowell</v>
          </cell>
        </row>
        <row r="162">
          <cell r="C162">
            <v>250</v>
          </cell>
          <cell r="F162" t="str">
            <v>Ludlow</v>
          </cell>
        </row>
        <row r="163">
          <cell r="C163">
            <v>251</v>
          </cell>
          <cell r="F163" t="str">
            <v>Lunenburg</v>
          </cell>
        </row>
        <row r="164">
          <cell r="C164">
            <v>252</v>
          </cell>
          <cell r="F164" t="str">
            <v>Lynn</v>
          </cell>
        </row>
        <row r="165">
          <cell r="C165">
            <v>253</v>
          </cell>
          <cell r="F165" t="str">
            <v>Lynnfield</v>
          </cell>
        </row>
        <row r="166">
          <cell r="C166">
            <v>254</v>
          </cell>
          <cell r="F166" t="str">
            <v>Malden</v>
          </cell>
        </row>
        <row r="167">
          <cell r="C167">
            <v>255</v>
          </cell>
          <cell r="F167" t="str">
            <v>Manchester-by-the-Sea</v>
          </cell>
        </row>
        <row r="168">
          <cell r="C168">
            <v>256</v>
          </cell>
          <cell r="F168" t="str">
            <v>Mansfield</v>
          </cell>
        </row>
        <row r="169">
          <cell r="C169">
            <v>257</v>
          </cell>
          <cell r="F169" t="str">
            <v>Marblehead</v>
          </cell>
        </row>
        <row r="170">
          <cell r="C170">
            <v>258</v>
          </cell>
          <cell r="F170" t="str">
            <v>Marion</v>
          </cell>
        </row>
        <row r="171">
          <cell r="C171">
            <v>259</v>
          </cell>
          <cell r="F171" t="str">
            <v>Marlborough</v>
          </cell>
        </row>
        <row r="172">
          <cell r="C172">
            <v>260</v>
          </cell>
          <cell r="F172" t="str">
            <v>Marshfield</v>
          </cell>
        </row>
        <row r="173">
          <cell r="C173">
            <v>261</v>
          </cell>
          <cell r="F173" t="str">
            <v>Mashpee</v>
          </cell>
        </row>
        <row r="174">
          <cell r="C174">
            <v>262</v>
          </cell>
          <cell r="F174" t="str">
            <v>Mattapoisett</v>
          </cell>
        </row>
        <row r="175">
          <cell r="C175">
            <v>263</v>
          </cell>
          <cell r="F175" t="str">
            <v>Maynard</v>
          </cell>
        </row>
        <row r="176">
          <cell r="C176">
            <v>264</v>
          </cell>
          <cell r="F176" t="str">
            <v>Medfield</v>
          </cell>
        </row>
        <row r="177">
          <cell r="C177">
            <v>265</v>
          </cell>
          <cell r="F177" t="str">
            <v>Medford</v>
          </cell>
        </row>
        <row r="178">
          <cell r="C178">
            <v>266</v>
          </cell>
          <cell r="F178" t="str">
            <v>Medway</v>
          </cell>
        </row>
        <row r="179">
          <cell r="C179">
            <v>267</v>
          </cell>
          <cell r="F179" t="str">
            <v>Melrose</v>
          </cell>
        </row>
        <row r="180">
          <cell r="C180">
            <v>268</v>
          </cell>
          <cell r="F180" t="str">
            <v>Mendon</v>
          </cell>
        </row>
        <row r="181">
          <cell r="C181">
            <v>269</v>
          </cell>
          <cell r="F181" t="str">
            <v>Merrimac</v>
          </cell>
        </row>
        <row r="182">
          <cell r="C182">
            <v>270</v>
          </cell>
          <cell r="F182" t="str">
            <v>Methuen</v>
          </cell>
        </row>
        <row r="183">
          <cell r="F183" t="str">
            <v>Middleborough</v>
          </cell>
        </row>
        <row r="184">
          <cell r="F184" t="str">
            <v>Middlefield</v>
          </cell>
        </row>
        <row r="185">
          <cell r="F185" t="str">
            <v>Middleton</v>
          </cell>
        </row>
        <row r="186">
          <cell r="F186" t="str">
            <v>Milford</v>
          </cell>
        </row>
        <row r="187">
          <cell r="F187" t="str">
            <v>Millbury</v>
          </cell>
        </row>
        <row r="188">
          <cell r="F188" t="str">
            <v>Millis</v>
          </cell>
        </row>
        <row r="189">
          <cell r="F189" t="str">
            <v>Millville</v>
          </cell>
        </row>
        <row r="190">
          <cell r="F190" t="str">
            <v>Milton</v>
          </cell>
        </row>
        <row r="191">
          <cell r="F191" t="str">
            <v>Monroe</v>
          </cell>
        </row>
        <row r="192">
          <cell r="F192" t="str">
            <v>Monson</v>
          </cell>
        </row>
        <row r="193">
          <cell r="F193" t="str">
            <v>Montague</v>
          </cell>
        </row>
        <row r="194">
          <cell r="F194" t="str">
            <v>Monterey</v>
          </cell>
        </row>
        <row r="195">
          <cell r="F195" t="str">
            <v>Montgomery</v>
          </cell>
        </row>
        <row r="196">
          <cell r="F196" t="str">
            <v>Mount Washington</v>
          </cell>
        </row>
        <row r="197">
          <cell r="F197" t="str">
            <v>Nahant</v>
          </cell>
        </row>
        <row r="198">
          <cell r="F198" t="str">
            <v>Nantucket</v>
          </cell>
        </row>
        <row r="199">
          <cell r="F199" t="str">
            <v>Natick</v>
          </cell>
        </row>
        <row r="200">
          <cell r="F200" t="str">
            <v>Needham</v>
          </cell>
        </row>
        <row r="201">
          <cell r="F201" t="str">
            <v>New Ashford</v>
          </cell>
        </row>
        <row r="202">
          <cell r="F202" t="str">
            <v>New Bedford</v>
          </cell>
        </row>
        <row r="203">
          <cell r="F203" t="str">
            <v>New Braintree</v>
          </cell>
        </row>
        <row r="204">
          <cell r="F204" t="str">
            <v>New Marlborough</v>
          </cell>
        </row>
        <row r="205">
          <cell r="F205" t="str">
            <v>New Salem</v>
          </cell>
        </row>
        <row r="206">
          <cell r="F206" t="str">
            <v>Newbury</v>
          </cell>
        </row>
        <row r="207">
          <cell r="F207" t="str">
            <v>Newburyport</v>
          </cell>
        </row>
        <row r="208">
          <cell r="F208" t="str">
            <v>Newton</v>
          </cell>
        </row>
        <row r="209">
          <cell r="F209" t="str">
            <v>Norfolk</v>
          </cell>
        </row>
        <row r="210">
          <cell r="F210" t="str">
            <v>North Adams</v>
          </cell>
        </row>
        <row r="211">
          <cell r="F211" t="str">
            <v>North Andover</v>
          </cell>
        </row>
        <row r="212">
          <cell r="F212" t="str">
            <v>North Attleborough</v>
          </cell>
        </row>
        <row r="213">
          <cell r="F213" t="str">
            <v>North Brookfield</v>
          </cell>
        </row>
        <row r="214">
          <cell r="F214" t="str">
            <v>North Reading</v>
          </cell>
        </row>
        <row r="215">
          <cell r="F215" t="str">
            <v>Northampton</v>
          </cell>
        </row>
        <row r="216">
          <cell r="F216" t="str">
            <v>Northborough</v>
          </cell>
        </row>
        <row r="217">
          <cell r="F217" t="str">
            <v>Northbridge</v>
          </cell>
        </row>
        <row r="218">
          <cell r="F218" t="str">
            <v>Northfield</v>
          </cell>
        </row>
        <row r="219">
          <cell r="F219" t="str">
            <v>Norton</v>
          </cell>
        </row>
        <row r="220">
          <cell r="F220" t="str">
            <v>Norwell</v>
          </cell>
        </row>
        <row r="221">
          <cell r="F221" t="str">
            <v>Norwood</v>
          </cell>
        </row>
        <row r="222">
          <cell r="F222" t="str">
            <v>Oak Bluffs</v>
          </cell>
        </row>
        <row r="223">
          <cell r="F223" t="str">
            <v>Oakham</v>
          </cell>
        </row>
        <row r="224">
          <cell r="F224" t="str">
            <v>Orange</v>
          </cell>
        </row>
        <row r="225">
          <cell r="F225" t="str">
            <v>Orleans</v>
          </cell>
        </row>
        <row r="226">
          <cell r="F226" t="str">
            <v>Otis</v>
          </cell>
        </row>
        <row r="227">
          <cell r="F227" t="str">
            <v>Oxford</v>
          </cell>
        </row>
        <row r="228">
          <cell r="F228" t="str">
            <v>Palmer</v>
          </cell>
        </row>
        <row r="229">
          <cell r="F229" t="str">
            <v>Paxton</v>
          </cell>
        </row>
        <row r="230">
          <cell r="F230" t="str">
            <v>Peabody</v>
          </cell>
        </row>
        <row r="231">
          <cell r="F231" t="str">
            <v>Pelham</v>
          </cell>
        </row>
        <row r="232">
          <cell r="F232" t="str">
            <v>Pembroke</v>
          </cell>
        </row>
        <row r="233">
          <cell r="F233" t="str">
            <v>Pepperell</v>
          </cell>
        </row>
        <row r="234">
          <cell r="F234" t="str">
            <v>Peru</v>
          </cell>
        </row>
        <row r="235">
          <cell r="F235" t="str">
            <v>Petersham</v>
          </cell>
        </row>
        <row r="236">
          <cell r="F236" t="str">
            <v>Phillipston</v>
          </cell>
        </row>
        <row r="237">
          <cell r="F237" t="str">
            <v>Pittsfield</v>
          </cell>
        </row>
        <row r="238">
          <cell r="F238" t="str">
            <v>Plainfield</v>
          </cell>
        </row>
        <row r="239">
          <cell r="F239" t="str">
            <v>Plainville</v>
          </cell>
        </row>
        <row r="240">
          <cell r="F240" t="str">
            <v>Plymouth</v>
          </cell>
        </row>
        <row r="241">
          <cell r="F241" t="str">
            <v>Plympton</v>
          </cell>
        </row>
        <row r="242">
          <cell r="F242" t="str">
            <v>Princeton</v>
          </cell>
        </row>
        <row r="243">
          <cell r="F243" t="str">
            <v>Provincetown</v>
          </cell>
        </row>
        <row r="244">
          <cell r="F244" t="str">
            <v>Quincy</v>
          </cell>
        </row>
        <row r="245">
          <cell r="F245" t="str">
            <v>Randolph</v>
          </cell>
        </row>
        <row r="246">
          <cell r="F246" t="str">
            <v>Raynham</v>
          </cell>
        </row>
        <row r="247">
          <cell r="F247" t="str">
            <v>Reading</v>
          </cell>
        </row>
        <row r="248">
          <cell r="F248" t="str">
            <v>Rehoboth</v>
          </cell>
        </row>
        <row r="249">
          <cell r="F249" t="str">
            <v>Revere</v>
          </cell>
        </row>
        <row r="250">
          <cell r="F250" t="str">
            <v>Richmond</v>
          </cell>
        </row>
        <row r="251">
          <cell r="F251" t="str">
            <v>Rochester</v>
          </cell>
        </row>
        <row r="252">
          <cell r="F252" t="str">
            <v>Rockland</v>
          </cell>
        </row>
        <row r="253">
          <cell r="F253" t="str">
            <v>Rockport</v>
          </cell>
        </row>
        <row r="254">
          <cell r="F254" t="str">
            <v>Rowe</v>
          </cell>
        </row>
        <row r="255">
          <cell r="F255" t="str">
            <v>Rowley</v>
          </cell>
        </row>
        <row r="256">
          <cell r="F256" t="str">
            <v>Royalston</v>
          </cell>
        </row>
        <row r="257">
          <cell r="F257" t="str">
            <v>Russell</v>
          </cell>
        </row>
        <row r="258">
          <cell r="F258" t="str">
            <v>Rutland</v>
          </cell>
        </row>
        <row r="259">
          <cell r="F259" t="str">
            <v>Salem</v>
          </cell>
        </row>
        <row r="260">
          <cell r="F260" t="str">
            <v>Salisbury</v>
          </cell>
        </row>
        <row r="261">
          <cell r="F261" t="str">
            <v>Sandisfield</v>
          </cell>
        </row>
        <row r="262">
          <cell r="F262" t="str">
            <v>Sandwich</v>
          </cell>
        </row>
        <row r="263">
          <cell r="F263" t="str">
            <v>Saugus</v>
          </cell>
        </row>
        <row r="264">
          <cell r="F264" t="str">
            <v>Savoy</v>
          </cell>
        </row>
        <row r="265">
          <cell r="F265" t="str">
            <v>Scituate</v>
          </cell>
        </row>
        <row r="266">
          <cell r="F266" t="str">
            <v>Seekonk</v>
          </cell>
        </row>
        <row r="267">
          <cell r="F267" t="str">
            <v>Sharon</v>
          </cell>
        </row>
        <row r="268">
          <cell r="F268" t="str">
            <v>Sheffield</v>
          </cell>
        </row>
        <row r="269">
          <cell r="F269" t="str">
            <v>Shelburne</v>
          </cell>
        </row>
        <row r="270">
          <cell r="F270" t="str">
            <v>Sherborn</v>
          </cell>
        </row>
        <row r="271">
          <cell r="F271" t="str">
            <v>Shirley</v>
          </cell>
        </row>
        <row r="272">
          <cell r="F272" t="str">
            <v>Shrewsbury</v>
          </cell>
        </row>
        <row r="273">
          <cell r="F273" t="str">
            <v>Shutesbury</v>
          </cell>
        </row>
        <row r="274">
          <cell r="F274" t="str">
            <v>Somerset</v>
          </cell>
        </row>
        <row r="275">
          <cell r="F275" t="str">
            <v>Somerville</v>
          </cell>
        </row>
        <row r="276">
          <cell r="F276" t="str">
            <v>South Hadley</v>
          </cell>
        </row>
        <row r="277">
          <cell r="F277" t="str">
            <v>Southampton</v>
          </cell>
        </row>
        <row r="278">
          <cell r="F278" t="str">
            <v>Southborough</v>
          </cell>
        </row>
        <row r="279">
          <cell r="F279" t="str">
            <v>Southbridge</v>
          </cell>
        </row>
        <row r="280">
          <cell r="F280" t="str">
            <v>Southwick</v>
          </cell>
        </row>
        <row r="281">
          <cell r="F281" t="str">
            <v>Spencer</v>
          </cell>
        </row>
        <row r="282">
          <cell r="F282" t="str">
            <v>Springfield</v>
          </cell>
        </row>
        <row r="283">
          <cell r="F283" t="str">
            <v>Sterling</v>
          </cell>
        </row>
        <row r="284">
          <cell r="F284" t="str">
            <v>Stockbridge</v>
          </cell>
        </row>
        <row r="285">
          <cell r="F285" t="str">
            <v>Stoneham</v>
          </cell>
        </row>
        <row r="286">
          <cell r="F286" t="str">
            <v>Stoughton</v>
          </cell>
        </row>
        <row r="287">
          <cell r="F287" t="str">
            <v>Stow</v>
          </cell>
        </row>
        <row r="288">
          <cell r="F288" t="str">
            <v>Sturbridge</v>
          </cell>
        </row>
        <row r="289">
          <cell r="F289" t="str">
            <v>Sudbury</v>
          </cell>
        </row>
        <row r="290">
          <cell r="F290" t="str">
            <v>Sunderland</v>
          </cell>
        </row>
        <row r="291">
          <cell r="F291" t="str">
            <v>Sutton</v>
          </cell>
        </row>
        <row r="292">
          <cell r="F292" t="str">
            <v>Swampscott</v>
          </cell>
        </row>
        <row r="293">
          <cell r="F293" t="str">
            <v>Swansea</v>
          </cell>
        </row>
        <row r="294">
          <cell r="F294" t="str">
            <v>Taunton</v>
          </cell>
        </row>
        <row r="295">
          <cell r="F295" t="str">
            <v>Templeton</v>
          </cell>
        </row>
        <row r="296">
          <cell r="F296" t="str">
            <v>Tewksbury</v>
          </cell>
        </row>
        <row r="297">
          <cell r="F297" t="str">
            <v>Tisbury</v>
          </cell>
        </row>
        <row r="298">
          <cell r="F298" t="str">
            <v>Tolland</v>
          </cell>
        </row>
        <row r="299">
          <cell r="F299" t="str">
            <v>Topsfield</v>
          </cell>
        </row>
        <row r="300">
          <cell r="F300" t="str">
            <v>Townsend</v>
          </cell>
        </row>
        <row r="301">
          <cell r="F301" t="str">
            <v>Truro</v>
          </cell>
        </row>
        <row r="302">
          <cell r="F302" t="str">
            <v>Tyngsborough</v>
          </cell>
        </row>
        <row r="303">
          <cell r="F303" t="str">
            <v>Tyringham</v>
          </cell>
        </row>
        <row r="304">
          <cell r="F304" t="str">
            <v>Upton</v>
          </cell>
        </row>
        <row r="305">
          <cell r="F305" t="str">
            <v>Uxbridge</v>
          </cell>
        </row>
        <row r="306">
          <cell r="F306" t="str">
            <v>Wakefield</v>
          </cell>
        </row>
        <row r="307">
          <cell r="F307" t="str">
            <v>Wales</v>
          </cell>
        </row>
        <row r="308">
          <cell r="F308" t="str">
            <v>Walpole</v>
          </cell>
        </row>
        <row r="309">
          <cell r="F309" t="str">
            <v>Waltham</v>
          </cell>
        </row>
        <row r="310">
          <cell r="F310" t="str">
            <v>Ware</v>
          </cell>
        </row>
        <row r="311">
          <cell r="F311" t="str">
            <v>Wareham</v>
          </cell>
        </row>
        <row r="312">
          <cell r="F312" t="str">
            <v>Warren</v>
          </cell>
        </row>
        <row r="313">
          <cell r="F313" t="str">
            <v>Warwick</v>
          </cell>
        </row>
        <row r="314">
          <cell r="F314" t="str">
            <v>Washington</v>
          </cell>
        </row>
        <row r="315">
          <cell r="F315" t="str">
            <v>Watertown</v>
          </cell>
        </row>
        <row r="316">
          <cell r="F316" t="str">
            <v>Wayland</v>
          </cell>
        </row>
        <row r="317">
          <cell r="F317" t="str">
            <v>Webster</v>
          </cell>
        </row>
        <row r="318">
          <cell r="F318" t="str">
            <v>Wellesley</v>
          </cell>
        </row>
        <row r="319">
          <cell r="F319" t="str">
            <v>Wellfleet</v>
          </cell>
        </row>
        <row r="320">
          <cell r="F320" t="str">
            <v>Wendell</v>
          </cell>
        </row>
        <row r="321">
          <cell r="F321" t="str">
            <v>Wenham</v>
          </cell>
        </row>
        <row r="322">
          <cell r="F322" t="str">
            <v>West Boylston</v>
          </cell>
        </row>
        <row r="323">
          <cell r="F323" t="str">
            <v>West Bridgewater</v>
          </cell>
        </row>
        <row r="324">
          <cell r="F324" t="str">
            <v>West Brookfield</v>
          </cell>
        </row>
        <row r="325">
          <cell r="F325" t="str">
            <v>West Newbury</v>
          </cell>
        </row>
        <row r="326">
          <cell r="F326" t="str">
            <v>West Springfield</v>
          </cell>
        </row>
        <row r="327">
          <cell r="F327" t="str">
            <v>West Stockbridge</v>
          </cell>
        </row>
        <row r="328">
          <cell r="F328" t="str">
            <v>West Tisbury</v>
          </cell>
        </row>
        <row r="329">
          <cell r="F329" t="str">
            <v>Westborough</v>
          </cell>
        </row>
        <row r="330">
          <cell r="F330" t="str">
            <v>Westfield</v>
          </cell>
        </row>
        <row r="331">
          <cell r="F331" t="str">
            <v>Westford</v>
          </cell>
        </row>
        <row r="332">
          <cell r="F332" t="str">
            <v>Westhampton</v>
          </cell>
        </row>
        <row r="333">
          <cell r="F333" t="str">
            <v>Westminster</v>
          </cell>
        </row>
        <row r="334">
          <cell r="F334" t="str">
            <v>Weston</v>
          </cell>
        </row>
        <row r="335">
          <cell r="F335" t="str">
            <v>Westport</v>
          </cell>
        </row>
        <row r="336">
          <cell r="F336" t="str">
            <v>Westwood</v>
          </cell>
        </row>
        <row r="337">
          <cell r="F337" t="str">
            <v>Weymouth</v>
          </cell>
        </row>
        <row r="338">
          <cell r="F338" t="str">
            <v>Whately</v>
          </cell>
        </row>
        <row r="339">
          <cell r="F339" t="str">
            <v>Whitman</v>
          </cell>
        </row>
        <row r="340">
          <cell r="F340" t="str">
            <v>Wilbraham</v>
          </cell>
        </row>
        <row r="341">
          <cell r="F341" t="str">
            <v>Williamsburg</v>
          </cell>
        </row>
        <row r="342">
          <cell r="F342" t="str">
            <v>Williamstown</v>
          </cell>
        </row>
        <row r="343">
          <cell r="F343" t="str">
            <v>Wilmington</v>
          </cell>
        </row>
        <row r="344">
          <cell r="F344" t="str">
            <v>Winchendon</v>
          </cell>
        </row>
        <row r="345">
          <cell r="F345" t="str">
            <v>Winchester</v>
          </cell>
        </row>
        <row r="346">
          <cell r="F346" t="str">
            <v>Windsor</v>
          </cell>
        </row>
        <row r="347">
          <cell r="F347" t="str">
            <v>Winthrop</v>
          </cell>
        </row>
        <row r="348">
          <cell r="F348" t="str">
            <v>Woburn</v>
          </cell>
        </row>
        <row r="349">
          <cell r="F349" t="str">
            <v>Worcester</v>
          </cell>
        </row>
        <row r="350">
          <cell r="F350" t="str">
            <v>Worthington</v>
          </cell>
        </row>
        <row r="351">
          <cell r="F351" t="str">
            <v>Wrentham</v>
          </cell>
        </row>
        <row r="352">
          <cell r="F352" t="str">
            <v>Yarmouth</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nd Definitions"/>
      <sheetName val="PV Project Detail Form"/>
      <sheetName val="Drop-Down Lists"/>
    </sheetNames>
    <sheetDataSet>
      <sheetData sheetId="0" refreshError="1"/>
      <sheetData sheetId="1" refreshError="1"/>
      <sheetData sheetId="2">
        <row r="2">
          <cell r="J2" t="str">
            <v>Roof</v>
          </cell>
        </row>
        <row r="3">
          <cell r="J3" t="str">
            <v>Ground</v>
          </cell>
        </row>
        <row r="4">
          <cell r="J4" t="str">
            <v>Both</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nd Definitions"/>
      <sheetName val="PV Project Detail Form"/>
      <sheetName val="Drop-Down Lists"/>
    </sheetNames>
    <sheetDataSet>
      <sheetData sheetId="0" refreshError="1"/>
      <sheetData sheetId="1" refreshError="1"/>
      <sheetData sheetId="2">
        <row r="2">
          <cell r="J2" t="str">
            <v>Roof</v>
          </cell>
        </row>
        <row r="3">
          <cell r="J3" t="str">
            <v>Ground</v>
          </cell>
        </row>
        <row r="4">
          <cell r="J4" t="str">
            <v>Both</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8.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69.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comments" Target="../comments72.xml"/><Relationship Id="rId2" Type="http://schemas.openxmlformats.org/officeDocument/2006/relationships/vmlDrawing" Target="../drawings/vmlDrawing72.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comments" Target="../comments73.xml"/><Relationship Id="rId2" Type="http://schemas.openxmlformats.org/officeDocument/2006/relationships/vmlDrawing" Target="../drawings/vmlDrawing73.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E3:H41"/>
  <sheetViews>
    <sheetView workbookViewId="0">
      <selection activeCell="G15" sqref="G15"/>
    </sheetView>
  </sheetViews>
  <sheetFormatPr defaultColWidth="10.7109375" defaultRowHeight="15" x14ac:dyDescent="0.25"/>
  <cols>
    <col min="1" max="4" width="10.7109375" style="97"/>
    <col min="5" max="6" width="22.42578125" style="97" customWidth="1"/>
    <col min="7" max="7" width="48" style="97" customWidth="1"/>
    <col min="8" max="8" width="22.42578125" style="97" customWidth="1"/>
    <col min="9" max="9" width="10.7109375" style="97"/>
    <col min="10" max="10" width="10.7109375" style="97" customWidth="1"/>
    <col min="11" max="16384" width="10.7109375" style="97"/>
  </cols>
  <sheetData>
    <row r="3" spans="5:8" ht="15.75" thickBot="1" x14ac:dyDescent="0.3"/>
    <row r="4" spans="5:8" ht="24" customHeight="1" x14ac:dyDescent="0.25">
      <c r="E4" s="671" t="s">
        <v>210</v>
      </c>
      <c r="F4" s="672"/>
      <c r="G4" s="672"/>
      <c r="H4" s="673" t="s">
        <v>211</v>
      </c>
    </row>
    <row r="5" spans="5:8" ht="24" customHeight="1" thickBot="1" x14ac:dyDescent="0.3">
      <c r="E5" s="484" t="s">
        <v>212</v>
      </c>
      <c r="F5" s="485" t="s">
        <v>213</v>
      </c>
      <c r="G5" s="485" t="s">
        <v>214</v>
      </c>
      <c r="H5" s="674"/>
    </row>
    <row r="6" spans="5:8" x14ac:dyDescent="0.25">
      <c r="E6" s="675" t="s">
        <v>215</v>
      </c>
      <c r="F6" s="486" t="s">
        <v>216</v>
      </c>
      <c r="G6" s="487" t="s">
        <v>118</v>
      </c>
      <c r="H6" s="677" t="s">
        <v>118</v>
      </c>
    </row>
    <row r="7" spans="5:8" x14ac:dyDescent="0.25">
      <c r="E7" s="676"/>
      <c r="F7" s="488" t="s">
        <v>217</v>
      </c>
      <c r="G7" s="678" t="s">
        <v>218</v>
      </c>
      <c r="H7" s="658"/>
    </row>
    <row r="8" spans="5:8" x14ac:dyDescent="0.25">
      <c r="E8" s="489" t="s">
        <v>219</v>
      </c>
      <c r="F8" s="488" t="s">
        <v>220</v>
      </c>
      <c r="G8" s="679"/>
      <c r="H8" s="658"/>
    </row>
    <row r="9" spans="5:8" ht="15.75" thickBot="1" x14ac:dyDescent="0.3">
      <c r="E9" s="490" t="s">
        <v>221</v>
      </c>
      <c r="F9" s="491" t="s">
        <v>222</v>
      </c>
      <c r="G9" s="680"/>
      <c r="H9" s="659"/>
    </row>
    <row r="10" spans="5:8" ht="21" customHeight="1" thickBot="1" x14ac:dyDescent="0.3">
      <c r="E10" s="492" t="s">
        <v>215</v>
      </c>
      <c r="F10" s="493" t="s">
        <v>223</v>
      </c>
      <c r="G10" s="494" t="s">
        <v>224</v>
      </c>
      <c r="H10" s="495" t="s">
        <v>127</v>
      </c>
    </row>
    <row r="11" spans="5:8" ht="51" x14ac:dyDescent="0.25">
      <c r="E11" s="655" t="s">
        <v>215</v>
      </c>
      <c r="F11" s="496" t="s">
        <v>216</v>
      </c>
      <c r="G11" s="497" t="s">
        <v>225</v>
      </c>
      <c r="H11" s="657" t="s">
        <v>117</v>
      </c>
    </row>
    <row r="12" spans="5:8" ht="25.5" x14ac:dyDescent="0.25">
      <c r="E12" s="656"/>
      <c r="F12" s="488" t="s">
        <v>217</v>
      </c>
      <c r="G12" s="498" t="s">
        <v>226</v>
      </c>
      <c r="H12" s="658"/>
    </row>
    <row r="13" spans="5:8" ht="39.6" customHeight="1" x14ac:dyDescent="0.25">
      <c r="E13" s="656" t="s">
        <v>219</v>
      </c>
      <c r="F13" s="488" t="s">
        <v>220</v>
      </c>
      <c r="G13" s="681" t="s">
        <v>227</v>
      </c>
      <c r="H13" s="658"/>
    </row>
    <row r="14" spans="5:8" x14ac:dyDescent="0.25">
      <c r="E14" s="656"/>
      <c r="F14" s="488" t="s">
        <v>222</v>
      </c>
      <c r="G14" s="682"/>
      <c r="H14" s="658"/>
    </row>
    <row r="15" spans="5:8" x14ac:dyDescent="0.25">
      <c r="E15" s="656" t="s">
        <v>221</v>
      </c>
      <c r="F15" s="488" t="s">
        <v>228</v>
      </c>
      <c r="G15" s="498" t="s">
        <v>229</v>
      </c>
      <c r="H15" s="658"/>
    </row>
    <row r="16" spans="5:8" ht="38.25" x14ac:dyDescent="0.25">
      <c r="E16" s="656"/>
      <c r="F16" s="488" t="s">
        <v>222</v>
      </c>
      <c r="G16" s="498" t="s">
        <v>230</v>
      </c>
      <c r="H16" s="658"/>
    </row>
    <row r="17" spans="5:8" x14ac:dyDescent="0.25">
      <c r="E17" s="656"/>
      <c r="F17" s="488" t="s">
        <v>231</v>
      </c>
      <c r="G17" s="499" t="s">
        <v>232</v>
      </c>
      <c r="H17" s="658"/>
    </row>
    <row r="18" spans="5:8" ht="26.25" thickBot="1" x14ac:dyDescent="0.3">
      <c r="E18" s="500" t="s">
        <v>233</v>
      </c>
      <c r="F18" s="491"/>
      <c r="G18" s="501" t="s">
        <v>234</v>
      </c>
      <c r="H18" s="659"/>
    </row>
    <row r="19" spans="5:8" x14ac:dyDescent="0.25">
      <c r="E19" s="666" t="s">
        <v>215</v>
      </c>
      <c r="F19" s="502" t="s">
        <v>216</v>
      </c>
      <c r="G19" s="502" t="s">
        <v>235</v>
      </c>
      <c r="H19" s="663" t="s">
        <v>236</v>
      </c>
    </row>
    <row r="20" spans="5:8" x14ac:dyDescent="0.25">
      <c r="E20" s="667"/>
      <c r="F20" s="503" t="s">
        <v>236</v>
      </c>
      <c r="G20" s="503" t="s">
        <v>224</v>
      </c>
      <c r="H20" s="668"/>
    </row>
    <row r="21" spans="5:8" x14ac:dyDescent="0.25">
      <c r="E21" s="504" t="s">
        <v>219</v>
      </c>
      <c r="F21" s="503" t="s">
        <v>220</v>
      </c>
      <c r="G21" s="503" t="s">
        <v>235</v>
      </c>
      <c r="H21" s="668"/>
    </row>
    <row r="22" spans="5:8" ht="15.75" thickBot="1" x14ac:dyDescent="0.3">
      <c r="E22" s="505" t="s">
        <v>221</v>
      </c>
      <c r="F22" s="506" t="s">
        <v>222</v>
      </c>
      <c r="G22" s="506" t="s">
        <v>235</v>
      </c>
      <c r="H22" s="669"/>
    </row>
    <row r="23" spans="5:8" ht="21.6" customHeight="1" thickBot="1" x14ac:dyDescent="0.3">
      <c r="E23" s="507" t="s">
        <v>215</v>
      </c>
      <c r="F23" s="508" t="s">
        <v>223</v>
      </c>
      <c r="G23" s="508" t="s">
        <v>224</v>
      </c>
      <c r="H23" s="509" t="s">
        <v>127</v>
      </c>
    </row>
    <row r="24" spans="5:8" x14ac:dyDescent="0.25">
      <c r="E24" s="666" t="s">
        <v>215</v>
      </c>
      <c r="F24" s="510" t="s">
        <v>216</v>
      </c>
      <c r="G24" s="510" t="s">
        <v>237</v>
      </c>
      <c r="H24" s="670" t="s">
        <v>119</v>
      </c>
    </row>
    <row r="25" spans="5:8" x14ac:dyDescent="0.25">
      <c r="E25" s="667"/>
      <c r="F25" s="511" t="s">
        <v>217</v>
      </c>
      <c r="G25" s="511" t="s">
        <v>238</v>
      </c>
      <c r="H25" s="664"/>
    </row>
    <row r="26" spans="5:8" x14ac:dyDescent="0.25">
      <c r="E26" s="667" t="s">
        <v>219</v>
      </c>
      <c r="F26" s="511" t="s">
        <v>220</v>
      </c>
      <c r="G26" s="661" t="s">
        <v>237</v>
      </c>
      <c r="H26" s="664"/>
    </row>
    <row r="27" spans="5:8" x14ac:dyDescent="0.25">
      <c r="E27" s="667"/>
      <c r="F27" s="511" t="s">
        <v>222</v>
      </c>
      <c r="G27" s="661"/>
      <c r="H27" s="664"/>
    </row>
    <row r="28" spans="5:8" x14ac:dyDescent="0.25">
      <c r="E28" s="512" t="s">
        <v>221</v>
      </c>
      <c r="F28" s="511" t="s">
        <v>222</v>
      </c>
      <c r="G28" s="511" t="s">
        <v>238</v>
      </c>
      <c r="H28" s="664"/>
    </row>
    <row r="29" spans="5:8" ht="15.75" thickBot="1" x14ac:dyDescent="0.3">
      <c r="E29" s="513" t="s">
        <v>233</v>
      </c>
      <c r="F29" s="514" t="s">
        <v>233</v>
      </c>
      <c r="G29" s="514" t="s">
        <v>238</v>
      </c>
      <c r="H29" s="665"/>
    </row>
    <row r="30" spans="5:8" ht="26.25" x14ac:dyDescent="0.25">
      <c r="E30" s="655" t="s">
        <v>215</v>
      </c>
      <c r="F30" s="515" t="s">
        <v>216</v>
      </c>
      <c r="G30" s="516" t="s">
        <v>239</v>
      </c>
      <c r="H30" s="657" t="s">
        <v>116</v>
      </c>
    </row>
    <row r="31" spans="5:8" x14ac:dyDescent="0.25">
      <c r="E31" s="656"/>
      <c r="F31" s="517" t="s">
        <v>240</v>
      </c>
      <c r="G31" s="518" t="s">
        <v>241</v>
      </c>
      <c r="H31" s="658"/>
    </row>
    <row r="32" spans="5:8" ht="26.25" x14ac:dyDescent="0.25">
      <c r="E32" s="656"/>
      <c r="F32" s="517" t="s">
        <v>217</v>
      </c>
      <c r="G32" s="518" t="s">
        <v>242</v>
      </c>
      <c r="H32" s="658"/>
    </row>
    <row r="33" spans="5:8" ht="26.25" x14ac:dyDescent="0.25">
      <c r="E33" s="656" t="s">
        <v>219</v>
      </c>
      <c r="F33" s="517" t="s">
        <v>220</v>
      </c>
      <c r="G33" s="518" t="s">
        <v>243</v>
      </c>
      <c r="H33" s="658"/>
    </row>
    <row r="34" spans="5:8" ht="26.25" x14ac:dyDescent="0.25">
      <c r="E34" s="656"/>
      <c r="F34" s="517" t="s">
        <v>222</v>
      </c>
      <c r="G34" s="518" t="s">
        <v>243</v>
      </c>
      <c r="H34" s="658"/>
    </row>
    <row r="35" spans="5:8" x14ac:dyDescent="0.25">
      <c r="E35" s="656" t="s">
        <v>221</v>
      </c>
      <c r="F35" s="517" t="s">
        <v>228</v>
      </c>
      <c r="G35" s="518" t="s">
        <v>244</v>
      </c>
      <c r="H35" s="658"/>
    </row>
    <row r="36" spans="5:8" ht="26.25" x14ac:dyDescent="0.25">
      <c r="E36" s="656"/>
      <c r="F36" s="517" t="s">
        <v>222</v>
      </c>
      <c r="G36" s="518" t="s">
        <v>239</v>
      </c>
      <c r="H36" s="658"/>
    </row>
    <row r="37" spans="5:8" x14ac:dyDescent="0.25">
      <c r="E37" s="656"/>
      <c r="F37" s="517" t="s">
        <v>231</v>
      </c>
      <c r="G37" s="518" t="s">
        <v>245</v>
      </c>
      <c r="H37" s="658"/>
    </row>
    <row r="38" spans="5:8" ht="15.75" thickBot="1" x14ac:dyDescent="0.3">
      <c r="E38" s="490" t="s">
        <v>233</v>
      </c>
      <c r="F38" s="519" t="s">
        <v>246</v>
      </c>
      <c r="G38" s="520" t="s">
        <v>241</v>
      </c>
      <c r="H38" s="659"/>
    </row>
    <row r="39" spans="5:8" x14ac:dyDescent="0.25">
      <c r="E39" s="521" t="s">
        <v>215</v>
      </c>
      <c r="F39" s="522" t="s">
        <v>247</v>
      </c>
      <c r="G39" s="660" t="s">
        <v>110</v>
      </c>
      <c r="H39" s="663" t="s">
        <v>248</v>
      </c>
    </row>
    <row r="40" spans="5:8" ht="26.25" x14ac:dyDescent="0.25">
      <c r="E40" s="512" t="s">
        <v>219</v>
      </c>
      <c r="F40" s="523" t="s">
        <v>249</v>
      </c>
      <c r="G40" s="661"/>
      <c r="H40" s="664"/>
    </row>
    <row r="41" spans="5:8" ht="27" thickBot="1" x14ac:dyDescent="0.3">
      <c r="E41" s="513" t="s">
        <v>221</v>
      </c>
      <c r="F41" s="524" t="s">
        <v>250</v>
      </c>
      <c r="G41" s="662"/>
      <c r="H41" s="665"/>
    </row>
  </sheetData>
  <sheetProtection algorithmName="SHA-512" hashValue="I/jgqnsklSQO+aIUC4uQfOB+sqdpRxrDG7cC4CDvIn+Cnd+xsfaLH1tjLdIsAUl7XoafCn3o/+Pjm3oFmyTXMA==" saltValue="2OrCLpvm4/dNm4eTOi4aTg==" spinCount="100000" sheet="1" objects="1" scenarios="1"/>
  <mergeCells count="22">
    <mergeCell ref="E11:E12"/>
    <mergeCell ref="H11:H18"/>
    <mergeCell ref="E13:E14"/>
    <mergeCell ref="G13:G14"/>
    <mergeCell ref="E15:E17"/>
    <mergeCell ref="E4:G4"/>
    <mergeCell ref="H4:H5"/>
    <mergeCell ref="E6:E7"/>
    <mergeCell ref="H6:H9"/>
    <mergeCell ref="G7:G9"/>
    <mergeCell ref="E19:E20"/>
    <mergeCell ref="H19:H22"/>
    <mergeCell ref="E24:E25"/>
    <mergeCell ref="H24:H29"/>
    <mergeCell ref="E26:E27"/>
    <mergeCell ref="G26:G27"/>
    <mergeCell ref="E30:E32"/>
    <mergeCell ref="H30:H38"/>
    <mergeCell ref="E33:E34"/>
    <mergeCell ref="E35:E37"/>
    <mergeCell ref="G39:G41"/>
    <mergeCell ref="H39:H41"/>
  </mergeCell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AP112"/>
  <sheetViews>
    <sheetView topLeftCell="A3"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CSS DO 14</v>
      </c>
      <c r="D6" s="82" t="s">
        <v>172</v>
      </c>
      <c r="T6" s="2"/>
    </row>
    <row r="7" spans="1:42" ht="18.75" customHeight="1" x14ac:dyDescent="0.25">
      <c r="A7" s="90"/>
      <c r="C7" s="2"/>
      <c r="D7" s="374" t="s">
        <v>174</v>
      </c>
      <c r="T7" s="2"/>
    </row>
    <row r="8" spans="1:42" ht="18.75" customHeight="1" x14ac:dyDescent="0.25">
      <c r="A8" s="90" t="s">
        <v>111</v>
      </c>
      <c r="B8" s="376" t="str">
        <f ca="1">VLOOKUP($B$6,'Fin. Assumptions'!$A$6:$P$17,2)</f>
        <v>CSS</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2014</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(Residential)</v>
      </c>
      <c r="C11" s="1"/>
      <c r="E11" s="18" t="s">
        <v>0</v>
      </c>
      <c r="G11" s="396">
        <f ca="1">VLOOKUP($B$6,'Fin. Assumptions'!$A$6:$P$17,14)</f>
        <v>0.2</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0.26400000000000001</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1307992.2371206773</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4.3599741237355909</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4359974.1237355908</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0.91168473450243492</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4359974.1237355908</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-653996.11856033863</v>
      </c>
      <c r="O22" s="28"/>
      <c r="P22" s="26"/>
      <c r="Q22" s="26"/>
      <c r="R22" s="23"/>
      <c r="T22" s="2"/>
    </row>
    <row r="23" spans="1:36" ht="18" customHeight="1" x14ac:dyDescent="0.2">
      <c r="A23" s="48"/>
      <c r="B23" s="77"/>
      <c r="C23" s="21"/>
      <c r="E23" s="54" t="s">
        <v>77</v>
      </c>
      <c r="G23" s="83">
        <f ca="1">SUM(G20:G22)</f>
        <v>3705978.0051752524</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12</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4359974.1237355908</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v>
      </c>
      <c r="C31" s="2" t="s">
        <v>7</v>
      </c>
      <c r="E31" s="57" t="s">
        <v>10</v>
      </c>
      <c r="F31" s="5"/>
      <c r="G31" s="83">
        <f ca="1">NetCost*LoanPer-B22</f>
        <v>653996.11856033828</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-181499.80078426516</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6.9081399740680727E-2</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174762</v>
      </c>
      <c r="F54" s="9">
        <f t="shared" ca="1" si="2"/>
        <v>177365.95380000002</v>
      </c>
      <c r="G54" s="9">
        <f t="shared" ca="1" si="2"/>
        <v>180008.70651162002</v>
      </c>
      <c r="H54" s="9">
        <f t="shared" ca="1" si="2"/>
        <v>182690.83623864315</v>
      </c>
      <c r="I54" s="9">
        <f t="shared" ca="1" si="2"/>
        <v>185412.92969859895</v>
      </c>
      <c r="J54" s="9">
        <f t="shared" ca="1" si="2"/>
        <v>188175.58235110808</v>
      </c>
      <c r="K54" s="9">
        <f t="shared" ca="1" si="2"/>
        <v>190979.3985281396</v>
      </c>
      <c r="L54" s="9">
        <f t="shared" ca="1" si="2"/>
        <v>193824.9915662088</v>
      </c>
      <c r="M54" s="9">
        <f t="shared" ca="1" si="2"/>
        <v>196712.98394054535</v>
      </c>
      <c r="N54" s="9">
        <f t="shared" ca="1" si="2"/>
        <v>199644.00740125947</v>
      </c>
      <c r="O54" s="9">
        <f t="shared" ca="1" si="2"/>
        <v>202618.70311153823</v>
      </c>
      <c r="P54" s="9">
        <f t="shared" ca="1" si="2"/>
        <v>205637.72178790014</v>
      </c>
      <c r="Q54" s="9">
        <f t="shared" ca="1" si="2"/>
        <v>208701.72384253988</v>
      </c>
      <c r="R54" s="9">
        <f t="shared" ca="1" si="2"/>
        <v>211811.37952779367</v>
      </c>
      <c r="S54" s="9">
        <f t="shared" ca="1" si="2"/>
        <v>214967.36908275788</v>
      </c>
      <c r="T54" s="9">
        <f t="shared" ca="1" si="2"/>
        <v>218170.38288209087</v>
      </c>
      <c r="U54" s="9">
        <f t="shared" ca="1" si="2"/>
        <v>221421.12158703408</v>
      </c>
      <c r="V54" s="9">
        <f t="shared" ca="1" si="2"/>
        <v>224720.29629868091</v>
      </c>
      <c r="W54" s="9">
        <f t="shared" ca="1" si="2"/>
        <v>228068.62871353122</v>
      </c>
      <c r="X54" s="9">
        <f t="shared" ca="1" si="2"/>
        <v>231466.85128136279</v>
      </c>
      <c r="Y54" s="9">
        <f t="shared" ca="1" si="2"/>
        <v>234915.70736545511</v>
      </c>
      <c r="Z54" s="9">
        <f t="shared" ca="1" si="2"/>
        <v>238415.95140520038</v>
      </c>
      <c r="AA54" s="9">
        <f t="shared" ca="1" si="2"/>
        <v>241968.34908113792</v>
      </c>
      <c r="AB54" s="9">
        <f t="shared" ca="1" si="2"/>
        <v>245573.6774824468</v>
      </c>
      <c r="AC54" s="9">
        <f t="shared" ca="1" si="2"/>
        <v>249232.72527693523</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378138.09156877844</v>
      </c>
      <c r="F57" s="10">
        <f ca="1">IF(F$49&gt;OptInTerm,0,VLOOKUP($B$10+F$49-1,'SREC Prices'!$B$6:$D$22,2))*((F$50/1000)*$B$18)</f>
        <v>308607.41888874414</v>
      </c>
      <c r="G57" s="10">
        <f ca="1">IF(G$49&gt;OptInTerm,0,VLOOKUP($B$10+G$49-1,'SREC Prices'!$B$6:$D$22,2))*((G$50/1000)*$B$18)</f>
        <v>284980.98447347747</v>
      </c>
      <c r="H57" s="10">
        <f ca="1">IF(H$49&gt;OptInTerm,0,VLOOKUP($B$10+H$49-1,'SREC Prices'!$B$6:$D$22,2))*((H$50/1000)*$B$18)</f>
        <v>281463.41475737491</v>
      </c>
      <c r="I57" s="10">
        <f ca="1">IF(I$49&gt;OptInTerm,0,VLOOKUP($B$10+I$49-1,'SREC Prices'!$B$6:$D$22,2))*((I$50/1000)*$B$18)</f>
        <v>290467.10503242031</v>
      </c>
      <c r="J57" s="10">
        <f ca="1">IF(J$49&gt;OptInTerm,0,VLOOKUP($B$10+J$49-1,'SREC Prices'!$B$6:$D$22,2))*((J$50/1000)*$B$18)</f>
        <v>274512.23627033492</v>
      </c>
      <c r="K57" s="10">
        <f ca="1">IF(K$49&gt;OptInTerm,0,VLOOKUP($B$10+K$49-1,'SREC Prices'!$B$6:$D$22,2))*((K$50/1000)*$B$18)</f>
        <v>250463.92847782234</v>
      </c>
      <c r="L57" s="10">
        <f ca="1">IF(L$49&gt;OptInTerm,0,VLOOKUP($B$10+L$49-1,'SREC Prices'!$B$6:$D$22,2))*((L$50/1000)*$B$18)</f>
        <v>231777.05183871565</v>
      </c>
      <c r="M57" s="10">
        <f ca="1">IF(M$49&gt;OptInTerm,0,VLOOKUP($B$10+M$49-1,'SREC Prices'!$B$6:$D$22,2))*((M$50/1000)*$B$18)</f>
        <v>217352.51982937261</v>
      </c>
      <c r="N57" s="10">
        <f ca="1">IF(N$49&gt;OptInTerm,0,VLOOKUP($B$10+N$49-1,'SREC Prices'!$B$6:$D$22,2))*((N$50/1000)*$B$18)</f>
        <v>208635.53579555367</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552900.0915687785</v>
      </c>
      <c r="F59" s="10">
        <f t="shared" ref="F59:AH59" ca="1" si="5">SUM(F54:F58)</f>
        <v>485973.37268874416</v>
      </c>
      <c r="G59" s="10">
        <f t="shared" ca="1" si="5"/>
        <v>464989.69098509749</v>
      </c>
      <c r="H59" s="10">
        <f t="shared" ca="1" si="5"/>
        <v>464154.25099601806</v>
      </c>
      <c r="I59" s="10">
        <f t="shared" ca="1" si="5"/>
        <v>475880.03473101929</v>
      </c>
      <c r="J59" s="10">
        <f t="shared" ca="1" si="5"/>
        <v>462687.818621443</v>
      </c>
      <c r="K59" s="10">
        <f t="shared" ca="1" si="5"/>
        <v>441443.32700596191</v>
      </c>
      <c r="L59" s="10">
        <f t="shared" ca="1" si="5"/>
        <v>425602.04340492445</v>
      </c>
      <c r="M59" s="10">
        <f t="shared" ca="1" si="5"/>
        <v>414065.503769918</v>
      </c>
      <c r="N59" s="10">
        <f t="shared" ca="1" si="5"/>
        <v>408279.54319681315</v>
      </c>
      <c r="O59" s="10">
        <f t="shared" ca="1" si="5"/>
        <v>230321.68788161478</v>
      </c>
      <c r="P59" s="10">
        <f t="shared" ca="1" si="5"/>
        <v>233202.1916341263</v>
      </c>
      <c r="Q59" s="10">
        <f t="shared" ca="1" si="5"/>
        <v>236128.3713395349</v>
      </c>
      <c r="R59" s="10">
        <f t="shared" ca="1" si="5"/>
        <v>239100.89378730374</v>
      </c>
      <c r="S59" s="10">
        <f t="shared" ca="1" si="5"/>
        <v>242120.43577097039</v>
      </c>
      <c r="T59" s="10">
        <f t="shared" ca="1" si="5"/>
        <v>245187.68423686232</v>
      </c>
      <c r="U59" s="10">
        <f t="shared" ca="1" si="5"/>
        <v>248303.33643503167</v>
      </c>
      <c r="V59" s="10">
        <f t="shared" ca="1" si="5"/>
        <v>251468.10007243851</v>
      </c>
      <c r="W59" s="10">
        <f t="shared" ca="1" si="5"/>
        <v>254682.69346842001</v>
      </c>
      <c r="X59" s="10">
        <f t="shared" ca="1" si="5"/>
        <v>257947.84571247714</v>
      </c>
      <c r="Y59" s="10">
        <f t="shared" ca="1" si="5"/>
        <v>261264.29682441388</v>
      </c>
      <c r="Z59" s="10">
        <f t="shared" ca="1" si="5"/>
        <v>264632.79791686439</v>
      </c>
      <c r="AA59" s="10">
        <f t="shared" ca="1" si="5"/>
        <v>268054.11136024358</v>
      </c>
      <c r="AB59" s="10">
        <f t="shared" ca="1" si="5"/>
        <v>271529.01095015695</v>
      </c>
      <c r="AC59" s="10">
        <f t="shared" ca="1" si="5"/>
        <v>275058.28207730682</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531900.0915687785</v>
      </c>
      <c r="F63" s="10">
        <f t="shared" ca="1" si="9"/>
        <v>464448.37268874416</v>
      </c>
      <c r="G63" s="10">
        <f t="shared" ca="1" si="9"/>
        <v>442926.56598509749</v>
      </c>
      <c r="H63" s="10">
        <f t="shared" ca="1" si="9"/>
        <v>441539.54787101806</v>
      </c>
      <c r="I63" s="10">
        <f t="shared" ca="1" si="9"/>
        <v>452699.96402789431</v>
      </c>
      <c r="J63" s="10">
        <f t="shared" ca="1" si="9"/>
        <v>438928.2461507399</v>
      </c>
      <c r="K63" s="10">
        <f t="shared" ca="1" si="9"/>
        <v>417089.76522349124</v>
      </c>
      <c r="L63" s="10">
        <f t="shared" ca="1" si="9"/>
        <v>400639.64257789199</v>
      </c>
      <c r="M63" s="10">
        <f t="shared" ca="1" si="9"/>
        <v>388479.04292220972</v>
      </c>
      <c r="N63" s="10">
        <f t="shared" ca="1" si="9"/>
        <v>232053.42082791217</v>
      </c>
      <c r="O63" s="10">
        <f t="shared" ca="1" si="9"/>
        <v>203439.91245349127</v>
      </c>
      <c r="P63" s="10">
        <f t="shared" ca="1" si="9"/>
        <v>205648.37182029971</v>
      </c>
      <c r="Q63" s="10">
        <f t="shared" ca="1" si="9"/>
        <v>207885.70603036266</v>
      </c>
      <c r="R63" s="10">
        <f t="shared" ca="1" si="9"/>
        <v>210152.16184540218</v>
      </c>
      <c r="S63" s="10">
        <f t="shared" ca="1" si="9"/>
        <v>212447.98553052131</v>
      </c>
      <c r="T63" s="10">
        <f t="shared" ca="1" si="9"/>
        <v>214773.42274040199</v>
      </c>
      <c r="U63" s="10">
        <f t="shared" ca="1" si="9"/>
        <v>217128.71840115986</v>
      </c>
      <c r="V63" s="10">
        <f t="shared" ca="1" si="9"/>
        <v>219514.11658771988</v>
      </c>
      <c r="W63" s="10">
        <f t="shared" ca="1" si="9"/>
        <v>221929.86039658342</v>
      </c>
      <c r="X63" s="10">
        <f t="shared" ca="1" si="9"/>
        <v>74376.191813844634</v>
      </c>
      <c r="Y63" s="10">
        <f t="shared" ca="1" si="9"/>
        <v>226853.35157831557</v>
      </c>
      <c r="Z63" s="10">
        <f t="shared" ca="1" si="9"/>
        <v>229361.57903961363</v>
      </c>
      <c r="AA63" s="10">
        <f t="shared" ca="1" si="9"/>
        <v>231901.11201106154</v>
      </c>
      <c r="AB63" s="10">
        <f t="shared" ca="1" si="9"/>
        <v>234472.18661724537</v>
      </c>
      <c r="AC63" s="10">
        <f t="shared" ca="1" si="9"/>
        <v>237075.03713607247</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531900.0915687785</v>
      </c>
      <c r="F65" s="59">
        <f t="shared" ref="F65:AH65" ca="1" si="10">SUM(F63:F64)</f>
        <v>464448.37268874416</v>
      </c>
      <c r="G65" s="59">
        <f t="shared" ca="1" si="10"/>
        <v>442926.56598509749</v>
      </c>
      <c r="H65" s="59">
        <f t="shared" ca="1" si="10"/>
        <v>441539.54787101806</v>
      </c>
      <c r="I65" s="59">
        <f t="shared" ca="1" si="10"/>
        <v>452699.96402789431</v>
      </c>
      <c r="J65" s="59">
        <f ca="1">SUM(J63:J64)</f>
        <v>438928.2461507399</v>
      </c>
      <c r="K65" s="59">
        <f t="shared" ca="1" si="10"/>
        <v>417089.76522349124</v>
      </c>
      <c r="L65" s="59">
        <f t="shared" ca="1" si="10"/>
        <v>400639.64257789199</v>
      </c>
      <c r="M65" s="59">
        <f t="shared" ca="1" si="10"/>
        <v>388479.04292220972</v>
      </c>
      <c r="N65" s="59">
        <f t="shared" ca="1" si="10"/>
        <v>232053.42082791217</v>
      </c>
      <c r="O65" s="59">
        <f t="shared" ca="1" si="10"/>
        <v>203439.91245349127</v>
      </c>
      <c r="P65" s="59">
        <f t="shared" ca="1" si="10"/>
        <v>205648.37182029971</v>
      </c>
      <c r="Q65" s="59">
        <f t="shared" ca="1" si="10"/>
        <v>207885.70603036266</v>
      </c>
      <c r="R65" s="59">
        <f t="shared" ca="1" si="10"/>
        <v>210152.16184540218</v>
      </c>
      <c r="S65" s="59">
        <f t="shared" ca="1" si="10"/>
        <v>212447.98553052131</v>
      </c>
      <c r="T65" s="59">
        <f t="shared" ca="1" si="10"/>
        <v>214773.42274040199</v>
      </c>
      <c r="U65" s="59">
        <f t="shared" ca="1" si="10"/>
        <v>217128.71840115986</v>
      </c>
      <c r="V65" s="59">
        <f t="shared" ca="1" si="10"/>
        <v>219514.11658771988</v>
      </c>
      <c r="W65" s="59">
        <f t="shared" ca="1" si="10"/>
        <v>221929.86039658342</v>
      </c>
      <c r="X65" s="59">
        <f t="shared" ca="1" si="10"/>
        <v>74376.191813844634</v>
      </c>
      <c r="Y65" s="59">
        <f t="shared" ca="1" si="10"/>
        <v>226853.35157831557</v>
      </c>
      <c r="Z65" s="59">
        <f t="shared" ca="1" si="10"/>
        <v>229361.57903961363</v>
      </c>
      <c r="AA65" s="59">
        <f t="shared" ca="1" si="10"/>
        <v>231901.11201106154</v>
      </c>
      <c r="AB65" s="59">
        <f t="shared" ca="1" si="10"/>
        <v>234472.18661724537</v>
      </c>
      <c r="AC65" s="59">
        <f t="shared" ca="1" si="10"/>
        <v>237075.03713607247</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-39239.767113620292</v>
      </c>
      <c r="F66" s="59">
        <f t="shared" ca="1" si="11"/>
        <v>-36913.750285535818</v>
      </c>
      <c r="G66" s="59">
        <f t="shared" ca="1" si="11"/>
        <v>-34448.172447766279</v>
      </c>
      <c r="H66" s="59">
        <f t="shared" ca="1" si="11"/>
        <v>-31834.659939730565</v>
      </c>
      <c r="I66" s="59">
        <f t="shared" ca="1" si="11"/>
        <v>-29064.336681212713</v>
      </c>
      <c r="J66" s="59">
        <f t="shared" ca="1" si="11"/>
        <v>-26127.794027183787</v>
      </c>
      <c r="K66" s="59">
        <f t="shared" ca="1" si="11"/>
        <v>-23015.058813913125</v>
      </c>
      <c r="L66" s="59">
        <f t="shared" ca="1" si="11"/>
        <v>-19715.559487846225</v>
      </c>
      <c r="M66" s="59">
        <f t="shared" ca="1" si="11"/>
        <v>-16218.09020221531</v>
      </c>
      <c r="N66" s="59">
        <f t="shared" ca="1" si="11"/>
        <v>-12510.77275944654</v>
      </c>
      <c r="O66" s="59">
        <f t="shared" ca="1" si="11"/>
        <v>-8581.0162701116424</v>
      </c>
      <c r="P66" s="59">
        <f t="shared" ca="1" si="11"/>
        <v>-4415.4743914166529</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492660.3244551582</v>
      </c>
      <c r="F67" s="59">
        <f t="shared" ref="F67:AH67" ca="1" si="12">F65+F66</f>
        <v>427534.62240320834</v>
      </c>
      <c r="G67" s="59">
        <f t="shared" ca="1" si="12"/>
        <v>408478.3935373312</v>
      </c>
      <c r="H67" s="59">
        <f t="shared" ca="1" si="12"/>
        <v>409704.88793128752</v>
      </c>
      <c r="I67" s="59">
        <f ca="1">I65+I66</f>
        <v>423635.62734668161</v>
      </c>
      <c r="J67" s="59">
        <f ca="1">J65+J66</f>
        <v>412800.45212355611</v>
      </c>
      <c r="K67" s="59">
        <f t="shared" ca="1" si="12"/>
        <v>394074.7064095781</v>
      </c>
      <c r="L67" s="59">
        <f t="shared" ca="1" si="12"/>
        <v>380924.08309004578</v>
      </c>
      <c r="M67" s="59">
        <f t="shared" ca="1" si="12"/>
        <v>372260.95271999441</v>
      </c>
      <c r="N67" s="59">
        <f t="shared" ca="1" si="12"/>
        <v>219542.64806846564</v>
      </c>
      <c r="O67" s="59">
        <f t="shared" ca="1" si="12"/>
        <v>194858.89618337963</v>
      </c>
      <c r="P67" s="59">
        <f t="shared" ca="1" si="12"/>
        <v>201232.89742888307</v>
      </c>
      <c r="Q67" s="59">
        <f t="shared" ca="1" si="12"/>
        <v>207885.70603036266</v>
      </c>
      <c r="R67" s="59">
        <f t="shared" ca="1" si="12"/>
        <v>210152.16184540218</v>
      </c>
      <c r="S67" s="59">
        <f t="shared" ca="1" si="12"/>
        <v>212447.98553052131</v>
      </c>
      <c r="T67" s="59">
        <f t="shared" ca="1" si="12"/>
        <v>214773.42274040199</v>
      </c>
      <c r="U67" s="59">
        <f t="shared" ca="1" si="12"/>
        <v>217128.71840115986</v>
      </c>
      <c r="V67" s="59">
        <f t="shared" ca="1" si="12"/>
        <v>219514.11658771988</v>
      </c>
      <c r="W67" s="59">
        <f t="shared" ca="1" si="12"/>
        <v>221929.86039658342</v>
      </c>
      <c r="X67" s="59">
        <f t="shared" ca="1" si="12"/>
        <v>74376.191813844634</v>
      </c>
      <c r="Y67" s="59">
        <f t="shared" ca="1" si="12"/>
        <v>226853.35157831557</v>
      </c>
      <c r="Z67" s="59">
        <f t="shared" ca="1" si="12"/>
        <v>229361.57903961363</v>
      </c>
      <c r="AA67" s="59">
        <f t="shared" ca="1" si="12"/>
        <v>231901.11201106154</v>
      </c>
      <c r="AB67" s="59">
        <f t="shared" ca="1" si="12"/>
        <v>234472.18661724537</v>
      </c>
      <c r="AC67" s="59">
        <f t="shared" ca="1" si="12"/>
        <v>237075.03713607247</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-90649.499699749125</v>
      </c>
      <c r="F68" s="59">
        <f t="shared" ca="1" si="14"/>
        <v>-78666.370522190336</v>
      </c>
      <c r="G68" s="59">
        <f t="shared" ca="1" si="14"/>
        <v>-75160.024410868937</v>
      </c>
      <c r="H68" s="59">
        <f t="shared" ca="1" si="14"/>
        <v>-75385.699379356898</v>
      </c>
      <c r="I68" s="59">
        <f t="shared" ca="1" si="14"/>
        <v>-77948.955431789422</v>
      </c>
      <c r="J68" s="59">
        <f t="shared" ca="1" si="14"/>
        <v>-75955.283190734335</v>
      </c>
      <c r="K68" s="59">
        <f t="shared" ca="1" si="14"/>
        <v>-72509.745979362371</v>
      </c>
      <c r="L68" s="59">
        <f t="shared" ca="1" si="14"/>
        <v>-70090.031288568425</v>
      </c>
      <c r="M68" s="59">
        <f t="shared" ca="1" si="14"/>
        <v>-68496.015300478975</v>
      </c>
      <c r="N68" s="59">
        <f t="shared" ca="1" si="14"/>
        <v>-40395.84724459768</v>
      </c>
      <c r="O68" s="59">
        <f t="shared" ca="1" si="14"/>
        <v>-35854.036897741855</v>
      </c>
      <c r="P68" s="59">
        <f t="shared" ca="1" si="14"/>
        <v>-37026.853126914488</v>
      </c>
      <c r="Q68" s="59">
        <f t="shared" ca="1" si="14"/>
        <v>-38250.969909586733</v>
      </c>
      <c r="R68" s="59">
        <f t="shared" ca="1" si="14"/>
        <v>-38667.997779554004</v>
      </c>
      <c r="S68" s="59">
        <f t="shared" ca="1" si="14"/>
        <v>-39090.429337615926</v>
      </c>
      <c r="T68" s="59">
        <f t="shared" ca="1" si="14"/>
        <v>-39518.30978423397</v>
      </c>
      <c r="U68" s="59">
        <f t="shared" ca="1" si="14"/>
        <v>-39951.684185813414</v>
      </c>
      <c r="V68" s="59">
        <f t="shared" ca="1" si="14"/>
        <v>-40390.597452140464</v>
      </c>
      <c r="W68" s="59">
        <f t="shared" ca="1" si="14"/>
        <v>-40835.094312971349</v>
      </c>
      <c r="X68" s="59">
        <f t="shared" ca="1" si="14"/>
        <v>-13685.219293747412</v>
      </c>
      <c r="Y68" s="59">
        <f t="shared" ca="1" si="14"/>
        <v>-41741.01669041007</v>
      </c>
      <c r="Z68" s="59">
        <f t="shared" ca="1" si="14"/>
        <v>-42202.530543288914</v>
      </c>
      <c r="AA68" s="59">
        <f t="shared" ca="1" si="14"/>
        <v>-42669.804610035324</v>
      </c>
      <c r="AB68" s="59">
        <f t="shared" ca="1" si="14"/>
        <v>-43142.882337573152</v>
      </c>
      <c r="AC68" s="59">
        <f t="shared" ca="1" si="14"/>
        <v>-43621.806833037343</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-39412.825956412657</v>
      </c>
      <c r="F69" s="24">
        <f t="shared" ca="1" si="16"/>
        <v>-34202.769792256666</v>
      </c>
      <c r="G69" s="24">
        <f t="shared" ca="1" si="16"/>
        <v>-32678.271482986496</v>
      </c>
      <c r="H69" s="24">
        <f t="shared" ca="1" si="16"/>
        <v>-32776.391034503002</v>
      </c>
      <c r="I69" s="24">
        <f t="shared" ca="1" si="16"/>
        <v>-33890.850187734526</v>
      </c>
      <c r="J69" s="24">
        <f t="shared" ca="1" si="16"/>
        <v>-33024.036169884486</v>
      </c>
      <c r="K69" s="24">
        <f t="shared" ca="1" si="16"/>
        <v>-31525.976512766247</v>
      </c>
      <c r="L69" s="24">
        <f t="shared" ca="1" si="16"/>
        <v>-30473.926647203662</v>
      </c>
      <c r="M69" s="24">
        <f t="shared" ca="1" si="16"/>
        <v>-29780.876217599554</v>
      </c>
      <c r="N69" s="24">
        <f t="shared" ca="1" si="16"/>
        <v>-17563.411845477251</v>
      </c>
      <c r="O69" s="24">
        <f t="shared" ca="1" si="16"/>
        <v>-15588.711694670372</v>
      </c>
      <c r="P69" s="24">
        <f t="shared" ca="1" si="16"/>
        <v>-16098.631794310646</v>
      </c>
      <c r="Q69" s="24">
        <f t="shared" ca="1" si="16"/>
        <v>-16630.856482429015</v>
      </c>
      <c r="R69" s="24">
        <f t="shared" ca="1" si="16"/>
        <v>-16812.172947632174</v>
      </c>
      <c r="S69" s="24">
        <f t="shared" ca="1" si="16"/>
        <v>-16995.838842441706</v>
      </c>
      <c r="T69" s="24">
        <f t="shared" ca="1" si="16"/>
        <v>-17181.873819232158</v>
      </c>
      <c r="U69" s="24">
        <f t="shared" ca="1" si="16"/>
        <v>-17370.297472092789</v>
      </c>
      <c r="V69" s="24">
        <f t="shared" ca="1" si="16"/>
        <v>-17561.129327017592</v>
      </c>
      <c r="W69" s="24">
        <f t="shared" ca="1" si="16"/>
        <v>-17754.388831726676</v>
      </c>
      <c r="X69" s="24">
        <f t="shared" ca="1" si="16"/>
        <v>-5950.0953451075711</v>
      </c>
      <c r="Y69" s="24">
        <f t="shared" ca="1" si="16"/>
        <v>-18148.268126265248</v>
      </c>
      <c r="Z69" s="24">
        <f t="shared" ca="1" si="16"/>
        <v>-18348.926323169089</v>
      </c>
      <c r="AA69" s="24">
        <f t="shared" ca="1" si="16"/>
        <v>-18552.088960884925</v>
      </c>
      <c r="AB69" s="24">
        <f t="shared" ca="1" si="16"/>
        <v>-18757.77492937963</v>
      </c>
      <c r="AC69" s="24">
        <f t="shared" ca="1" si="16"/>
        <v>-18966.002970885798</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362597.99879899644</v>
      </c>
      <c r="F70" s="420">
        <f t="shared" ref="F70:AH70" ca="1" si="17">SUM(F67:F69)</f>
        <v>314665.48208876135</v>
      </c>
      <c r="G70" s="420">
        <f t="shared" ca="1" si="17"/>
        <v>300640.09764347575</v>
      </c>
      <c r="H70" s="420">
        <f t="shared" ca="1" si="17"/>
        <v>301542.79751742759</v>
      </c>
      <c r="I70" s="420">
        <f t="shared" ca="1" si="17"/>
        <v>311795.82172715763</v>
      </c>
      <c r="J70" s="420">
        <f t="shared" ca="1" si="17"/>
        <v>303821.13276293728</v>
      </c>
      <c r="K70" s="420">
        <f t="shared" ca="1" si="17"/>
        <v>290038.98391744943</v>
      </c>
      <c r="L70" s="420">
        <f t="shared" ca="1" si="17"/>
        <v>280360.12515427364</v>
      </c>
      <c r="M70" s="420">
        <f t="shared" ca="1" si="17"/>
        <v>273984.0612019159</v>
      </c>
      <c r="N70" s="420">
        <f t="shared" ca="1" si="17"/>
        <v>161583.38897839072</v>
      </c>
      <c r="O70" s="420">
        <f t="shared" ca="1" si="17"/>
        <v>143416.14759096742</v>
      </c>
      <c r="P70" s="420">
        <f t="shared" ca="1" si="17"/>
        <v>148107.41250765795</v>
      </c>
      <c r="Q70" s="420">
        <f t="shared" ca="1" si="17"/>
        <v>153003.8796383469</v>
      </c>
      <c r="R70" s="420">
        <f t="shared" ca="1" si="17"/>
        <v>154671.99111821598</v>
      </c>
      <c r="S70" s="420">
        <f t="shared" ca="1" si="17"/>
        <v>156361.71735046367</v>
      </c>
      <c r="T70" s="420">
        <f t="shared" ca="1" si="17"/>
        <v>158073.23913693585</v>
      </c>
      <c r="U70" s="420">
        <f t="shared" ca="1" si="17"/>
        <v>159806.73674325366</v>
      </c>
      <c r="V70" s="420">
        <f t="shared" ca="1" si="17"/>
        <v>161562.38980856183</v>
      </c>
      <c r="W70" s="420">
        <f t="shared" ca="1" si="17"/>
        <v>163340.37725188539</v>
      </c>
      <c r="X70" s="420">
        <f t="shared" ca="1" si="17"/>
        <v>54740.877174989655</v>
      </c>
      <c r="Y70" s="420">
        <f t="shared" ca="1" si="17"/>
        <v>166964.06676164025</v>
      </c>
      <c r="Z70" s="420">
        <f t="shared" ca="1" si="17"/>
        <v>168810.12217315563</v>
      </c>
      <c r="AA70" s="420">
        <f t="shared" ca="1" si="17"/>
        <v>170679.2184401413</v>
      </c>
      <c r="AB70" s="420">
        <f t="shared" ca="1" si="17"/>
        <v>172571.52935029258</v>
      </c>
      <c r="AC70" s="420">
        <f t="shared" ca="1" si="17"/>
        <v>174487.22733214931</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362597.99879899644</v>
      </c>
      <c r="F72" s="59">
        <f t="shared" ca="1" si="18"/>
        <v>314665.48208876135</v>
      </c>
      <c r="G72" s="59">
        <f t="shared" ca="1" si="18"/>
        <v>300640.09764347575</v>
      </c>
      <c r="H72" s="59">
        <f t="shared" ca="1" si="18"/>
        <v>301542.79751742759</v>
      </c>
      <c r="I72" s="59">
        <f t="shared" ca="1" si="18"/>
        <v>311795.82172715763</v>
      </c>
      <c r="J72" s="59">
        <f t="shared" ca="1" si="18"/>
        <v>303821.13276293728</v>
      </c>
      <c r="K72" s="59">
        <f t="shared" ca="1" si="18"/>
        <v>290038.98391744943</v>
      </c>
      <c r="L72" s="59">
        <f t="shared" ca="1" si="18"/>
        <v>280360.12515427364</v>
      </c>
      <c r="M72" s="59">
        <f t="shared" ca="1" si="18"/>
        <v>273984.0612019159</v>
      </c>
      <c r="N72" s="59">
        <f t="shared" ca="1" si="18"/>
        <v>161583.38897839072</v>
      </c>
      <c r="O72" s="59">
        <f t="shared" ca="1" si="18"/>
        <v>143416.14759096742</v>
      </c>
      <c r="P72" s="59">
        <f t="shared" ca="1" si="18"/>
        <v>148107.41250765795</v>
      </c>
      <c r="Q72" s="59">
        <f t="shared" ca="1" si="18"/>
        <v>153003.8796383469</v>
      </c>
      <c r="R72" s="59">
        <f t="shared" ca="1" si="18"/>
        <v>154671.99111821598</v>
      </c>
      <c r="S72" s="59">
        <f t="shared" ca="1" si="18"/>
        <v>156361.71735046367</v>
      </c>
      <c r="T72" s="59">
        <f t="shared" ca="1" si="18"/>
        <v>158073.23913693585</v>
      </c>
      <c r="U72" s="59">
        <f t="shared" ca="1" si="18"/>
        <v>159806.73674325366</v>
      </c>
      <c r="V72" s="59">
        <f t="shared" ca="1" si="18"/>
        <v>161562.38980856183</v>
      </c>
      <c r="W72" s="59">
        <f t="shared" ca="1" si="18"/>
        <v>163340.37725188539</v>
      </c>
      <c r="X72" s="59">
        <f t="shared" ca="1" si="18"/>
        <v>54740.877174989655</v>
      </c>
      <c r="Y72" s="59">
        <f t="shared" ca="1" si="18"/>
        <v>166964.06676164025</v>
      </c>
      <c r="Z72" s="59">
        <f t="shared" ca="1" si="18"/>
        <v>168810.12217315563</v>
      </c>
      <c r="AA72" s="59">
        <f t="shared" ca="1" si="18"/>
        <v>170679.2184401413</v>
      </c>
      <c r="AB72" s="59">
        <f t="shared" ca="1" si="18"/>
        <v>172571.52935029258</v>
      </c>
      <c r="AC72" s="59">
        <f t="shared" ca="1" si="18"/>
        <v>174487.22733214931</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-4359974.1237355908</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1307992.2371206773</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-3051981.8866149136</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653996.11856033828</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-38766.947134741182</v>
      </c>
      <c r="F80" s="10">
        <f ca="1">Principle</f>
        <v>-41092.963962825655</v>
      </c>
      <c r="G80" s="10">
        <f t="shared" ref="G80:AH80" ca="1" si="20">Principle</f>
        <v>-43558.541800595194</v>
      </c>
      <c r="H80" s="10">
        <f t="shared" ca="1" si="20"/>
        <v>-46172.054308630904</v>
      </c>
      <c r="I80" s="10">
        <f t="shared" ca="1" si="20"/>
        <v>-48942.37756714876</v>
      </c>
      <c r="J80" s="10">
        <f t="shared" ca="1" si="20"/>
        <v>-51878.920221177686</v>
      </c>
      <c r="K80" s="10">
        <f t="shared" ca="1" si="20"/>
        <v>-54991.655434448345</v>
      </c>
      <c r="L80" s="10">
        <f t="shared" ca="1" si="20"/>
        <v>-58291.154760515245</v>
      </c>
      <c r="M80" s="10">
        <f t="shared" ca="1" si="20"/>
        <v>-61788.624046146164</v>
      </c>
      <c r="N80" s="10">
        <f t="shared" ca="1" si="20"/>
        <v>-65495.941488914934</v>
      </c>
      <c r="O80" s="10">
        <f t="shared" ca="1" si="20"/>
        <v>-69425.697978249838</v>
      </c>
      <c r="P80" s="10">
        <f t="shared" ca="1" si="20"/>
        <v>-73591.239856944827</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653996.11856033828</v>
      </c>
      <c r="E81" s="10">
        <f ca="1">E79+E80</f>
        <v>-38766.947134741182</v>
      </c>
      <c r="F81" s="10">
        <f t="shared" ref="F81:AH81" ca="1" si="21">F79+F80</f>
        <v>-41092.963962825655</v>
      </c>
      <c r="G81" s="10">
        <f t="shared" ca="1" si="21"/>
        <v>-43558.541800595194</v>
      </c>
      <c r="H81" s="10">
        <f t="shared" ca="1" si="21"/>
        <v>-46172.054308630904</v>
      </c>
      <c r="I81" s="10">
        <f t="shared" ca="1" si="21"/>
        <v>-48942.37756714876</v>
      </c>
      <c r="J81" s="10">
        <f t="shared" ca="1" si="21"/>
        <v>-51878.920221177686</v>
      </c>
      <c r="K81" s="10">
        <f t="shared" ca="1" si="21"/>
        <v>-54991.655434448345</v>
      </c>
      <c r="L81" s="10">
        <f t="shared" ca="1" si="21"/>
        <v>-58291.154760515245</v>
      </c>
      <c r="M81" s="10">
        <f t="shared" ca="1" si="21"/>
        <v>-61788.624046146164</v>
      </c>
      <c r="N81" s="10">
        <f t="shared" ca="1" si="21"/>
        <v>-65495.941488914934</v>
      </c>
      <c r="O81" s="10">
        <f t="shared" ca="1" si="21"/>
        <v>-69425.697978249838</v>
      </c>
      <c r="P81" s="10">
        <f t="shared" ca="1" si="21"/>
        <v>-73591.239856944827</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-2397985.7680545752</v>
      </c>
      <c r="E83" s="430">
        <f t="shared" ca="1" si="22"/>
        <v>323831.05166425527</v>
      </c>
      <c r="F83" s="430">
        <f t="shared" ca="1" si="22"/>
        <v>273572.51812593569</v>
      </c>
      <c r="G83" s="430">
        <f t="shared" ca="1" si="22"/>
        <v>257081.55584288057</v>
      </c>
      <c r="H83" s="430">
        <f t="shared" ca="1" si="22"/>
        <v>255370.74320879669</v>
      </c>
      <c r="I83" s="430">
        <f t="shared" ca="1" si="22"/>
        <v>262853.44416000886</v>
      </c>
      <c r="J83" s="430">
        <f t="shared" ca="1" si="22"/>
        <v>251942.2125417596</v>
      </c>
      <c r="K83" s="430">
        <f t="shared" ca="1" si="22"/>
        <v>235047.3284830011</v>
      </c>
      <c r="L83" s="430">
        <f t="shared" ca="1" si="22"/>
        <v>222068.97039375838</v>
      </c>
      <c r="M83" s="430">
        <f t="shared" ca="1" si="22"/>
        <v>212195.43715576973</v>
      </c>
      <c r="N83" s="430">
        <f t="shared" ca="1" si="22"/>
        <v>96087.447489475788</v>
      </c>
      <c r="O83" s="430">
        <f t="shared" ca="1" si="22"/>
        <v>73990.449612717581</v>
      </c>
      <c r="P83" s="430">
        <f t="shared" ca="1" si="22"/>
        <v>74516.172650713124</v>
      </c>
      <c r="Q83" s="430">
        <f t="shared" ca="1" si="22"/>
        <v>153003.8796383469</v>
      </c>
      <c r="R83" s="430">
        <f t="shared" ca="1" si="22"/>
        <v>154671.99111821598</v>
      </c>
      <c r="S83" s="430">
        <f t="shared" ca="1" si="22"/>
        <v>156361.71735046367</v>
      </c>
      <c r="T83" s="430">
        <f t="shared" ca="1" si="22"/>
        <v>158073.23913693585</v>
      </c>
      <c r="U83" s="430">
        <f t="shared" ca="1" si="22"/>
        <v>159806.73674325366</v>
      </c>
      <c r="V83" s="430">
        <f t="shared" ca="1" si="22"/>
        <v>161562.38980856183</v>
      </c>
      <c r="W83" s="430">
        <f t="shared" ca="1" si="22"/>
        <v>163340.37725188539</v>
      </c>
      <c r="X83" s="430">
        <f t="shared" ca="1" si="22"/>
        <v>54740.877174989655</v>
      </c>
      <c r="Y83" s="430">
        <f t="shared" ca="1" si="22"/>
        <v>166964.06676164025</v>
      </c>
      <c r="Z83" s="430">
        <f t="shared" ca="1" si="22"/>
        <v>168810.12217315563</v>
      </c>
      <c r="AA83" s="430">
        <f t="shared" ca="1" si="22"/>
        <v>170679.2184401413</v>
      </c>
      <c r="AB83" s="430">
        <f t="shared" ca="1" si="22"/>
        <v>172571.52935029258</v>
      </c>
      <c r="AC83" s="430">
        <f t="shared" ca="1" si="22"/>
        <v>174487.22733214931</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-2397985.7680545752</v>
      </c>
      <c r="E84" s="44">
        <f ca="1">D84+E83</f>
        <v>-2074154.7163903199</v>
      </c>
      <c r="F84" s="44">
        <f t="shared" ref="F84:AH84" ca="1" si="23">E84+F83</f>
        <v>-1800582.1982643842</v>
      </c>
      <c r="G84" s="44">
        <f t="shared" ca="1" si="23"/>
        <v>-1543500.6424215036</v>
      </c>
      <c r="H84" s="44">
        <f t="shared" ca="1" si="23"/>
        <v>-1288129.8992127068</v>
      </c>
      <c r="I84" s="44">
        <f t="shared" ca="1" si="23"/>
        <v>-1025276.455052698</v>
      </c>
      <c r="J84" s="44">
        <f t="shared" ca="1" si="23"/>
        <v>-773334.24251093843</v>
      </c>
      <c r="K84" s="44">
        <f t="shared" ca="1" si="23"/>
        <v>-538286.91402793734</v>
      </c>
      <c r="L84" s="44">
        <f t="shared" ca="1" si="23"/>
        <v>-316217.94363417896</v>
      </c>
      <c r="M84" s="44">
        <f t="shared" ca="1" si="23"/>
        <v>-104022.50647840922</v>
      </c>
      <c r="N84" s="44">
        <f t="shared" ca="1" si="23"/>
        <v>-7935.0589889334369</v>
      </c>
      <c r="O84" s="44">
        <f t="shared" ca="1" si="23"/>
        <v>66055.390623784144</v>
      </c>
      <c r="P84" s="44">
        <f t="shared" ca="1" si="23"/>
        <v>140571.56327449728</v>
      </c>
      <c r="Q84" s="44">
        <f t="shared" ca="1" si="23"/>
        <v>293575.44291284418</v>
      </c>
      <c r="R84" s="44">
        <f t="shared" ca="1" si="23"/>
        <v>448247.4340310602</v>
      </c>
      <c r="S84" s="44">
        <f t="shared" ca="1" si="23"/>
        <v>604609.15138152381</v>
      </c>
      <c r="T84" s="44">
        <f t="shared" ca="1" si="23"/>
        <v>762682.39051845972</v>
      </c>
      <c r="U84" s="44">
        <f t="shared" ca="1" si="23"/>
        <v>922489.12726171338</v>
      </c>
      <c r="V84" s="44">
        <f t="shared" ca="1" si="23"/>
        <v>1084051.5170702753</v>
      </c>
      <c r="W84" s="44">
        <f t="shared" ca="1" si="23"/>
        <v>1247391.8943221606</v>
      </c>
      <c r="X84" s="44">
        <f t="shared" ca="1" si="23"/>
        <v>1302132.7714971502</v>
      </c>
      <c r="Y84" s="44">
        <f t="shared" ca="1" si="23"/>
        <v>1469096.8382587903</v>
      </c>
      <c r="Z84" s="44">
        <f t="shared" ca="1" si="23"/>
        <v>1637906.960431946</v>
      </c>
      <c r="AA84" s="44">
        <f t="shared" ca="1" si="23"/>
        <v>1808586.1788720873</v>
      </c>
      <c r="AB84" s="44">
        <f t="shared" ca="1" si="23"/>
        <v>1981157.7082223799</v>
      </c>
      <c r="AC84" s="44">
        <f t="shared" ca="1" si="23"/>
        <v>2155644.9355545291</v>
      </c>
      <c r="AD84" s="44">
        <f ca="1">AC84+AD83</f>
        <v>2155644.9355545291</v>
      </c>
      <c r="AE84" s="44">
        <f t="shared" ca="1" si="23"/>
        <v>2155644.9355545291</v>
      </c>
      <c r="AF84" s="44">
        <f t="shared" ca="1" si="23"/>
        <v>2155644.9355545291</v>
      </c>
      <c r="AG84" s="44">
        <f t="shared" ca="1" si="23"/>
        <v>2155644.9355545291</v>
      </c>
      <c r="AH84" s="44">
        <f t="shared" ca="1" si="23"/>
        <v>2155644.9355545291</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653996.11856033828</v>
      </c>
      <c r="F89" s="9">
        <f ca="1">E93</f>
        <v>615229.17142559704</v>
      </c>
      <c r="G89" s="9">
        <f t="shared" ref="G89:AH89" ca="1" si="24">F93</f>
        <v>574136.20746277133</v>
      </c>
      <c r="H89" s="9">
        <f t="shared" ca="1" si="24"/>
        <v>530577.66566217609</v>
      </c>
      <c r="I89" s="9">
        <f t="shared" ca="1" si="24"/>
        <v>484405.61135354522</v>
      </c>
      <c r="J89" s="9">
        <f t="shared" ca="1" si="24"/>
        <v>435463.23378639645</v>
      </c>
      <c r="K89" s="9">
        <f t="shared" ca="1" si="24"/>
        <v>383584.31356521876</v>
      </c>
      <c r="L89" s="9">
        <f t="shared" ca="1" si="24"/>
        <v>328592.65813077043</v>
      </c>
      <c r="M89" s="9">
        <f t="shared" ca="1" si="24"/>
        <v>270301.50337025517</v>
      </c>
      <c r="N89" s="9">
        <f t="shared" ca="1" si="24"/>
        <v>208512.879324109</v>
      </c>
      <c r="O89" s="9">
        <f t="shared" ca="1" si="24"/>
        <v>143016.93783519405</v>
      </c>
      <c r="P89" s="9">
        <f t="shared" ca="1" si="24"/>
        <v>73591.239856944216</v>
      </c>
      <c r="Q89" s="9">
        <f t="shared" ca="1" si="24"/>
        <v>-6.1118043959140778E-10</v>
      </c>
      <c r="R89" s="9">
        <f t="shared" ca="1" si="24"/>
        <v>-6.1118043959140778E-10</v>
      </c>
      <c r="S89" s="9">
        <f t="shared" ca="1" si="24"/>
        <v>-6.1118043959140778E-10</v>
      </c>
      <c r="T89" s="9">
        <f t="shared" ca="1" si="24"/>
        <v>-6.1118043959140778E-10</v>
      </c>
      <c r="U89" s="9">
        <f t="shared" ca="1" si="24"/>
        <v>-6.1118043959140778E-10</v>
      </c>
      <c r="V89" s="9">
        <f t="shared" ca="1" si="24"/>
        <v>-6.1118043959140778E-10</v>
      </c>
      <c r="W89" s="9">
        <f t="shared" ca="1" si="24"/>
        <v>-6.1118043959140778E-10</v>
      </c>
      <c r="X89" s="9">
        <f t="shared" ca="1" si="24"/>
        <v>-6.1118043959140778E-10</v>
      </c>
      <c r="Y89" s="9">
        <f t="shared" ca="1" si="24"/>
        <v>-6.1118043959140778E-10</v>
      </c>
      <c r="Z89" s="9">
        <f t="shared" ca="1" si="24"/>
        <v>-6.1118043959140778E-10</v>
      </c>
      <c r="AA89" s="9">
        <f t="shared" ca="1" si="24"/>
        <v>-6.1118043959140778E-10</v>
      </c>
      <c r="AB89" s="9">
        <f t="shared" ca="1" si="24"/>
        <v>-6.1118043959140778E-10</v>
      </c>
      <c r="AC89" s="9">
        <f t="shared" ca="1" si="24"/>
        <v>-6.1118043959140778E-10</v>
      </c>
      <c r="AD89" s="9">
        <f t="shared" ca="1" si="24"/>
        <v>-6.1118043959140778E-10</v>
      </c>
      <c r="AE89" s="9">
        <f t="shared" ca="1" si="24"/>
        <v>-6.1118043959140778E-10</v>
      </c>
      <c r="AF89" s="9">
        <f t="shared" ca="1" si="24"/>
        <v>-6.1118043959140778E-10</v>
      </c>
      <c r="AG89" s="9">
        <f t="shared" ca="1" si="24"/>
        <v>-6.1118043959140778E-10</v>
      </c>
      <c r="AH89" s="9">
        <f t="shared" ca="1" si="24"/>
        <v>-6.1118043959140778E-10</v>
      </c>
    </row>
    <row r="90" spans="1:36" x14ac:dyDescent="0.2">
      <c r="A90" s="2" t="s">
        <v>47</v>
      </c>
      <c r="D90" s="9"/>
      <c r="E90" s="9">
        <f t="shared" ref="E90:AH90" ca="1" si="25">IF(ProjectYear&lt;=LoanTerm,PMT(LoanInterest,LoanTerm,LoanAmount),0)</f>
        <v>-78006.714248361473</v>
      </c>
      <c r="F90" s="9">
        <f t="shared" ca="1" si="25"/>
        <v>-78006.714248361473</v>
      </c>
      <c r="G90" s="9">
        <f t="shared" ca="1" si="25"/>
        <v>-78006.714248361473</v>
      </c>
      <c r="H90" s="9">
        <f t="shared" ca="1" si="25"/>
        <v>-78006.714248361473</v>
      </c>
      <c r="I90" s="9">
        <f t="shared" ca="1" si="25"/>
        <v>-78006.714248361473</v>
      </c>
      <c r="J90" s="9">
        <f t="shared" ca="1" si="25"/>
        <v>-78006.714248361473</v>
      </c>
      <c r="K90" s="9">
        <f t="shared" ca="1" si="25"/>
        <v>-78006.714248361473</v>
      </c>
      <c r="L90" s="9">
        <f t="shared" ca="1" si="25"/>
        <v>-78006.714248361473</v>
      </c>
      <c r="M90" s="9">
        <f t="shared" ca="1" si="25"/>
        <v>-78006.714248361473</v>
      </c>
      <c r="N90" s="9">
        <f t="shared" ca="1" si="25"/>
        <v>-78006.714248361473</v>
      </c>
      <c r="O90" s="9">
        <f t="shared" ca="1" si="25"/>
        <v>-78006.714248361473</v>
      </c>
      <c r="P90" s="9">
        <f t="shared" ca="1" si="25"/>
        <v>-78006.714248361473</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-38766.947134741182</v>
      </c>
      <c r="F91" s="9">
        <f t="shared" ca="1" si="26"/>
        <v>-41092.963962825655</v>
      </c>
      <c r="G91" s="9">
        <f t="shared" ca="1" si="26"/>
        <v>-43558.541800595194</v>
      </c>
      <c r="H91" s="9">
        <f t="shared" ca="1" si="26"/>
        <v>-46172.054308630904</v>
      </c>
      <c r="I91" s="9">
        <f t="shared" ca="1" si="26"/>
        <v>-48942.37756714876</v>
      </c>
      <c r="J91" s="9">
        <f t="shared" ca="1" si="26"/>
        <v>-51878.920221177686</v>
      </c>
      <c r="K91" s="9">
        <f t="shared" ca="1" si="26"/>
        <v>-54991.655434448345</v>
      </c>
      <c r="L91" s="9">
        <f t="shared" ca="1" si="26"/>
        <v>-58291.154760515245</v>
      </c>
      <c r="M91" s="9">
        <f t="shared" ca="1" si="26"/>
        <v>-61788.624046146164</v>
      </c>
      <c r="N91" s="9">
        <f t="shared" ca="1" si="26"/>
        <v>-65495.941488914934</v>
      </c>
      <c r="O91" s="9">
        <f t="shared" ca="1" si="26"/>
        <v>-69425.697978249838</v>
      </c>
      <c r="P91" s="9">
        <f t="shared" ca="1" si="26"/>
        <v>-73591.239856944827</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-39239.767113620292</v>
      </c>
      <c r="F92" s="9">
        <f t="shared" ca="1" si="27"/>
        <v>-36913.750285535818</v>
      </c>
      <c r="G92" s="9">
        <f t="shared" ca="1" si="27"/>
        <v>-34448.172447766279</v>
      </c>
      <c r="H92" s="9">
        <f t="shared" ca="1" si="27"/>
        <v>-31834.659939730565</v>
      </c>
      <c r="I92" s="9">
        <f t="shared" ca="1" si="27"/>
        <v>-29064.336681212713</v>
      </c>
      <c r="J92" s="9">
        <f t="shared" ca="1" si="27"/>
        <v>-26127.794027183787</v>
      </c>
      <c r="K92" s="9">
        <f t="shared" ca="1" si="27"/>
        <v>-23015.058813913125</v>
      </c>
      <c r="L92" s="9">
        <f t="shared" ca="1" si="27"/>
        <v>-19715.559487846225</v>
      </c>
      <c r="M92" s="9">
        <f t="shared" ca="1" si="27"/>
        <v>-16218.09020221531</v>
      </c>
      <c r="N92" s="9">
        <f t="shared" ca="1" si="27"/>
        <v>-12510.77275944654</v>
      </c>
      <c r="O92" s="9">
        <f t="shared" ca="1" si="27"/>
        <v>-8581.0162701116424</v>
      </c>
      <c r="P92" s="9">
        <f t="shared" ca="1" si="27"/>
        <v>-4415.4743914166529</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615229.17142559704</v>
      </c>
      <c r="F93" s="70">
        <f t="shared" ca="1" si="28"/>
        <v>574136.20746277133</v>
      </c>
      <c r="G93" s="70">
        <f t="shared" ca="1" si="28"/>
        <v>530577.66566217609</v>
      </c>
      <c r="H93" s="70">
        <f t="shared" ca="1" si="28"/>
        <v>484405.61135354522</v>
      </c>
      <c r="I93" s="70">
        <f t="shared" ca="1" si="28"/>
        <v>435463.23378639645</v>
      </c>
      <c r="J93" s="70">
        <f t="shared" ca="1" si="28"/>
        <v>383584.31356521876</v>
      </c>
      <c r="K93" s="70">
        <f t="shared" ca="1" si="28"/>
        <v>328592.65813077043</v>
      </c>
      <c r="L93" s="70">
        <f t="shared" ca="1" si="28"/>
        <v>270301.50337025517</v>
      </c>
      <c r="M93" s="70">
        <f t="shared" ca="1" si="28"/>
        <v>208512.879324109</v>
      </c>
      <c r="N93" s="70">
        <f t="shared" ca="1" si="28"/>
        <v>143016.93783519405</v>
      </c>
      <c r="O93" s="70">
        <f t="shared" ca="1" si="28"/>
        <v>73591.239856944216</v>
      </c>
      <c r="P93" s="70">
        <f t="shared" ca="1" si="28"/>
        <v>-6.1118043959140778E-10</v>
      </c>
      <c r="Q93" s="70">
        <f t="shared" ca="1" si="28"/>
        <v>-6.1118043959140778E-10</v>
      </c>
      <c r="R93" s="70">
        <f t="shared" ca="1" si="28"/>
        <v>-6.1118043959140778E-10</v>
      </c>
      <c r="S93" s="70">
        <f t="shared" ca="1" si="28"/>
        <v>-6.1118043959140778E-10</v>
      </c>
      <c r="T93" s="70">
        <f t="shared" ca="1" si="28"/>
        <v>-6.1118043959140778E-10</v>
      </c>
      <c r="U93" s="70">
        <f t="shared" ca="1" si="28"/>
        <v>-6.1118043959140778E-10</v>
      </c>
      <c r="V93" s="70">
        <f t="shared" ca="1" si="28"/>
        <v>-6.1118043959140778E-10</v>
      </c>
      <c r="W93" s="70">
        <f t="shared" ca="1" si="28"/>
        <v>-6.1118043959140778E-10</v>
      </c>
      <c r="X93" s="70">
        <f t="shared" ca="1" si="28"/>
        <v>-6.1118043959140778E-10</v>
      </c>
      <c r="Y93" s="70">
        <f t="shared" ca="1" si="28"/>
        <v>-6.1118043959140778E-10</v>
      </c>
      <c r="Z93" s="70">
        <f t="shared" ca="1" si="28"/>
        <v>-6.1118043959140778E-10</v>
      </c>
      <c r="AA93" s="70">
        <f t="shared" ca="1" si="28"/>
        <v>-6.1118043959140778E-10</v>
      </c>
      <c r="AB93" s="70">
        <f t="shared" ca="1" si="28"/>
        <v>-6.1118043959140778E-10</v>
      </c>
      <c r="AC93" s="70">
        <f t="shared" ca="1" si="28"/>
        <v>-6.1118043959140778E-10</v>
      </c>
      <c r="AD93" s="70">
        <f t="shared" ca="1" si="28"/>
        <v>-6.1118043959140778E-10</v>
      </c>
      <c r="AE93" s="70">
        <f t="shared" ca="1" si="28"/>
        <v>-6.1118043959140778E-10</v>
      </c>
      <c r="AF93" s="70">
        <f t="shared" ca="1" si="28"/>
        <v>-6.1118043959140778E-10</v>
      </c>
      <c r="AG93" s="70">
        <f t="shared" ca="1" si="28"/>
        <v>-6.1118043959140778E-10</v>
      </c>
      <c r="AH93" s="70">
        <f t="shared" ca="1" si="28"/>
        <v>-6.1118043959140778E-10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371259.06472376641</v>
      </c>
      <c r="D103" s="42">
        <f ca="1">IF($C$112="3P",VLOOKUP($A103,'Fin. Assumptions'!$F$23:$L$29,$D$111+1)*(-D$55-D$56),VLOOKUP($A103,'Fin. Assumptions'!$F$32:$L$38,$D$111+1)*D$83)</f>
        <v>-2397985.7680545752</v>
      </c>
      <c r="E103" s="42">
        <f ca="1">IF($C$112="3P",VLOOKUP($A103,'Fin. Assumptions'!$F$23:$L$29,$D$111+1)*(-E$55-E$56),VLOOKUP($A103,'Fin. Assumptions'!$F$32:$L$38,$D$111+1)*E$83)</f>
        <v>323831.05166425527</v>
      </c>
      <c r="F103" s="42">
        <f ca="1">IF($C$112="3P",VLOOKUP($A103,'Fin. Assumptions'!$F$23:$L$29,$D$111+1)*(-F$55-F$56),VLOOKUP($A103,'Fin. Assumptions'!$F$32:$L$38,$D$111+1)*F$83)</f>
        <v>273572.51812593569</v>
      </c>
      <c r="G103" s="42">
        <f ca="1">IF($C$112="3P",VLOOKUP($A103,'Fin. Assumptions'!$F$23:$L$29,$D$111+1)*(-G$55-G$56),VLOOKUP($A103,'Fin. Assumptions'!$F$32:$L$38,$D$111+1)*G$83)</f>
        <v>257081.55584288057</v>
      </c>
      <c r="H103" s="42">
        <f ca="1">IF($C$112="3P",VLOOKUP($A103,'Fin. Assumptions'!$F$23:$L$29,$D$111+1)*(-H$55-H$56),VLOOKUP($A103,'Fin. Assumptions'!$F$32:$L$38,$D$111+1)*H$83)</f>
        <v>255370.74320879669</v>
      </c>
      <c r="I103" s="42">
        <f ca="1">IF($C$112="3P",VLOOKUP($A103,'Fin. Assumptions'!$F$23:$L$29,$D$111+1)*(-I$55-I$56),VLOOKUP($A103,'Fin. Assumptions'!$F$32:$L$38,$D$111+1)*I$83)</f>
        <v>262853.44416000886</v>
      </c>
      <c r="J103" s="42">
        <f ca="1">IF($C$112="3P",VLOOKUP($A103,'Fin. Assumptions'!$F$23:$L$29,$D$111+1)*(-J$55-J$56),VLOOKUP($A103,'Fin. Assumptions'!$F$32:$L$38,$D$111+1)*J$83)</f>
        <v>251942.2125417596</v>
      </c>
      <c r="K103" s="42">
        <f ca="1">IF($C$112="3P",VLOOKUP($A103,'Fin. Assumptions'!$F$23:$L$29,$D$111+1)*(-K$55-K$56),VLOOKUP($A103,'Fin. Assumptions'!$F$32:$L$38,$D$111+1)*K$83)</f>
        <v>235047.3284830011</v>
      </c>
      <c r="L103" s="42">
        <f ca="1">IF($C$112="3P",VLOOKUP($A103,'Fin. Assumptions'!$F$23:$L$29,$D$111+1)*(-L$55-L$56),VLOOKUP($A103,'Fin. Assumptions'!$F$32:$L$38,$D$111+1)*L$83)</f>
        <v>222068.97039375838</v>
      </c>
      <c r="M103" s="42">
        <f ca="1">IF($C$112="3P",VLOOKUP($A103,'Fin. Assumptions'!$F$23:$L$29,$D$111+1)*(-M$55-M$56),VLOOKUP($A103,'Fin. Assumptions'!$F$32:$L$38,$D$111+1)*M$83)</f>
        <v>212195.43715576973</v>
      </c>
      <c r="N103" s="42">
        <f ca="1">IF($C$112="3P",VLOOKUP($A103,'Fin. Assumptions'!$F$23:$L$29,$D$111+1)*(-N$55-N$56),VLOOKUP($A103,'Fin. Assumptions'!$F$32:$L$38,$D$111+1)*N$83)</f>
        <v>96087.447489475788</v>
      </c>
      <c r="O103" s="42">
        <f ca="1">IF($C$112="3P",VLOOKUP($A103,'Fin. Assumptions'!$F$23:$L$29,$D$111+1)*(-O$55-O$56),VLOOKUP($A103,'Fin. Assumptions'!$F$32:$L$38,$D$111+1)*O$83)</f>
        <v>73990.449612717581</v>
      </c>
      <c r="P103" s="42">
        <f ca="1">IF($C$112="3P",VLOOKUP($A103,'Fin. Assumptions'!$F$23:$L$29,$D$111+1)*(-P$55-P$56),VLOOKUP($A103,'Fin. Assumptions'!$F$32:$L$38,$D$111+1)*P$83)</f>
        <v>74516.172650713124</v>
      </c>
      <c r="Q103" s="42">
        <f ca="1">IF($C$112="3P",VLOOKUP($A103,'Fin. Assumptions'!$F$23:$L$29,$D$111+1)*(-Q$55-Q$56),VLOOKUP($A103,'Fin. Assumptions'!$F$32:$L$38,$D$111+1)*Q$83)</f>
        <v>153003.8796383469</v>
      </c>
      <c r="R103" s="42">
        <f ca="1">IF($C$112="3P",VLOOKUP($A103,'Fin. Assumptions'!$F$23:$L$29,$D$111+1)*(-R$55-R$56),VLOOKUP($A103,'Fin. Assumptions'!$F$32:$L$38,$D$111+1)*R$83)</f>
        <v>154671.99111821598</v>
      </c>
      <c r="S103" s="42">
        <f ca="1">IF($C$112="3P",VLOOKUP($A103,'Fin. Assumptions'!$F$23:$L$29,$D$111+1)*(-S$55-S$56),VLOOKUP($A103,'Fin. Assumptions'!$F$32:$L$38,$D$111+1)*S$83)</f>
        <v>156361.71735046367</v>
      </c>
      <c r="T103" s="42">
        <f ca="1">IF($C$112="3P",VLOOKUP($A103,'Fin. Assumptions'!$F$23:$L$29,$D$111+1)*(-T$55-T$56),VLOOKUP($A103,'Fin. Assumptions'!$F$32:$L$38,$D$111+1)*T$83)</f>
        <v>158073.23913693585</v>
      </c>
      <c r="U103" s="42">
        <f ca="1">IF($C$112="3P",VLOOKUP($A103,'Fin. Assumptions'!$F$23:$L$29,$D$111+1)*(-U$55-U$56),VLOOKUP($A103,'Fin. Assumptions'!$F$32:$L$38,$D$111+1)*U$83)</f>
        <v>159806.73674325366</v>
      </c>
      <c r="V103" s="42">
        <f ca="1">IF($C$112="3P",VLOOKUP($A103,'Fin. Assumptions'!$F$23:$L$29,$D$111+1)*(-V$55-V$56),VLOOKUP($A103,'Fin. Assumptions'!$F$32:$L$38,$D$111+1)*V$83)</f>
        <v>161562.38980856183</v>
      </c>
      <c r="W103" s="42">
        <f ca="1">IF($C$112="3P",VLOOKUP($A103,'Fin. Assumptions'!$F$23:$L$29,$D$111+1)*(-W$55-W$56),VLOOKUP($A103,'Fin. Assumptions'!$F$32:$L$38,$D$111+1)*W$83)</f>
        <v>163340.37725188539</v>
      </c>
      <c r="X103" s="42">
        <f ca="1">IF($C$112="3P",VLOOKUP($A103,'Fin. Assumptions'!$F$23:$L$29,$D$111+1)*(-X$55-X$56),VLOOKUP($A103,'Fin. Assumptions'!$F$32:$L$38,$D$111+1)*X$83)</f>
        <v>54740.877174989655</v>
      </c>
      <c r="Y103" s="42">
        <f ca="1">IF($C$112="3P",VLOOKUP($A103,'Fin. Assumptions'!$F$23:$L$29,$D$111+1)*(-Y$55-Y$56),VLOOKUP($A103,'Fin. Assumptions'!$F$32:$L$38,$D$111+1)*Y$83)</f>
        <v>166964.06676164025</v>
      </c>
      <c r="Z103" s="42">
        <f ca="1">IF($C$112="3P",VLOOKUP($A103,'Fin. Assumptions'!$F$23:$L$29,$D$111+1)*(-Z$55-Z$56),VLOOKUP($A103,'Fin. Assumptions'!$F$32:$L$38,$D$111+1)*Z$83)</f>
        <v>168810.12217315563</v>
      </c>
      <c r="AA103" s="42">
        <f ca="1">IF($C$112="3P",VLOOKUP($A103,'Fin. Assumptions'!$F$23:$L$29,$D$111+1)*(-AA$55-AA$56),VLOOKUP($A103,'Fin. Assumptions'!$F$32:$L$38,$D$111+1)*AA$83)</f>
        <v>170679.2184401413</v>
      </c>
      <c r="AB103" s="42">
        <f ca="1">IF($C$112="3P",VLOOKUP($A103,'Fin. Assumptions'!$F$23:$L$29,$D$111+1)*(-AB$55-AB$56),VLOOKUP($A103,'Fin. Assumptions'!$F$32:$L$38,$D$111+1)*AB$83)</f>
        <v>172571.52935029258</v>
      </c>
      <c r="AC103" s="42">
        <f ca="1">IF($C$112="3P",VLOOKUP($A103,'Fin. Assumptions'!$F$23:$L$29,$D$111+1)*(-AC$55-AC$56),VLOOKUP($A103,'Fin. Assumptions'!$F$32:$L$38,$D$111+1)*AC$83)</f>
        <v>174487.22733214931</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371259.06472376641</v>
      </c>
    </row>
    <row r="111" spans="1:34" ht="15.75" x14ac:dyDescent="0.25">
      <c r="A111" s="92"/>
      <c r="B111" s="93" t="s">
        <v>111</v>
      </c>
      <c r="C111" s="463" t="str">
        <f ca="1">LEFT($B$6,3)</f>
        <v>CSS</v>
      </c>
      <c r="D111" s="380">
        <f ca="1">HLOOKUP(C111,'Fin. Assumptions'!$G$32:$L$40,9)</f>
        <v>2</v>
      </c>
    </row>
    <row r="112" spans="1:34" x14ac:dyDescent="0.2">
      <c r="A112" s="94"/>
      <c r="B112" s="93" t="s">
        <v>160</v>
      </c>
      <c r="C112" s="376" t="str">
        <f ca="1">RIGHT(LEFT($B$6,6),2)</f>
        <v>DO</v>
      </c>
    </row>
  </sheetData>
  <sheetProtection algorithmName="SHA-512" hashValue="DL3L/lu186OWQdqtPbPXsxxlaFPyQjhQcCB9ibsGJ0I/evOsOY/rYW0qZaroOdeMcZofCHxlwsHTDoReue0RUQ==" saltValue="hT24TpvxvrCTjFL7JLgzJg=="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LOI 3P 14</v>
      </c>
      <c r="D6" s="82" t="s">
        <v>172</v>
      </c>
      <c r="T6" s="2"/>
    </row>
    <row r="7" spans="1:42" ht="18.75" customHeight="1" x14ac:dyDescent="0.25">
      <c r="A7" s="90"/>
      <c r="C7" s="2"/>
      <c r="D7" s="374" t="s">
        <v>174</v>
      </c>
      <c r="T7" s="2"/>
    </row>
    <row r="8" spans="1:42" ht="18.75" customHeight="1" x14ac:dyDescent="0.25">
      <c r="A8" s="90" t="s">
        <v>111</v>
      </c>
      <c r="B8" s="376" t="str">
        <f ca="1">VLOOKUP($B$6,'Fin. Assumptions'!$A$6:$P$17,2)</f>
        <v>LI</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2014</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1551776.1194029851</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5.172587064676617</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5172587.0646766173</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1</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5172587.0646766173</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-775888.05970149254</v>
      </c>
      <c r="O22" s="28"/>
      <c r="P22" s="26"/>
      <c r="Q22" s="26"/>
      <c r="R22" s="23"/>
      <c r="T22" s="2"/>
    </row>
    <row r="23" spans="1:36" ht="18" customHeight="1" x14ac:dyDescent="0.2">
      <c r="A23" s="48"/>
      <c r="B23" s="77"/>
      <c r="C23" s="21"/>
      <c r="E23" s="54" t="s">
        <v>77</v>
      </c>
      <c r="G23" s="83">
        <f ca="1">SUM(G20:G22)</f>
        <v>4396699.0049751252</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11</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5172587.0646766173</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v>
      </c>
      <c r="C31" s="2" t="s">
        <v>7</v>
      </c>
      <c r="E31" s="57" t="s">
        <v>10</v>
      </c>
      <c r="F31" s="5"/>
      <c r="G31" s="83">
        <f ca="1">NetCost*LoanPer-B22</f>
        <v>775888.05970149208</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-133931.41805513669</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7.0142891483139236E-2</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174762</v>
      </c>
      <c r="F54" s="9">
        <f t="shared" ca="1" si="2"/>
        <v>177365.95380000002</v>
      </c>
      <c r="G54" s="9">
        <f t="shared" ca="1" si="2"/>
        <v>180008.70651162002</v>
      </c>
      <c r="H54" s="9">
        <f t="shared" ca="1" si="2"/>
        <v>182690.83623864315</v>
      </c>
      <c r="I54" s="9">
        <f t="shared" ca="1" si="2"/>
        <v>185412.92969859895</v>
      </c>
      <c r="J54" s="9">
        <f t="shared" ca="1" si="2"/>
        <v>188175.58235110808</v>
      </c>
      <c r="K54" s="9">
        <f t="shared" ca="1" si="2"/>
        <v>190979.3985281396</v>
      </c>
      <c r="L54" s="9">
        <f t="shared" ca="1" si="2"/>
        <v>193824.9915662088</v>
      </c>
      <c r="M54" s="9">
        <f t="shared" ca="1" si="2"/>
        <v>196712.98394054535</v>
      </c>
      <c r="N54" s="9">
        <f t="shared" ca="1" si="2"/>
        <v>199644.00740125947</v>
      </c>
      <c r="O54" s="9">
        <f t="shared" ca="1" si="2"/>
        <v>202618.70311153823</v>
      </c>
      <c r="P54" s="9">
        <f t="shared" ca="1" si="2"/>
        <v>205637.72178790014</v>
      </c>
      <c r="Q54" s="9">
        <f t="shared" ca="1" si="2"/>
        <v>208701.72384253988</v>
      </c>
      <c r="R54" s="9">
        <f t="shared" ca="1" si="2"/>
        <v>211811.37952779367</v>
      </c>
      <c r="S54" s="9">
        <f t="shared" ca="1" si="2"/>
        <v>214967.36908275788</v>
      </c>
      <c r="T54" s="9">
        <f t="shared" ca="1" si="2"/>
        <v>218170.38288209087</v>
      </c>
      <c r="U54" s="9">
        <f t="shared" ca="1" si="2"/>
        <v>221421.12158703408</v>
      </c>
      <c r="V54" s="9">
        <f t="shared" ca="1" si="2"/>
        <v>224720.29629868091</v>
      </c>
      <c r="W54" s="9">
        <f t="shared" ca="1" si="2"/>
        <v>228068.62871353122</v>
      </c>
      <c r="X54" s="9">
        <f t="shared" ca="1" si="2"/>
        <v>231466.85128136279</v>
      </c>
      <c r="Y54" s="9">
        <f t="shared" ca="1" si="2"/>
        <v>234915.70736545511</v>
      </c>
      <c r="Z54" s="9">
        <f t="shared" ca="1" si="2"/>
        <v>238415.95140520038</v>
      </c>
      <c r="AA54" s="9">
        <f t="shared" ca="1" si="2"/>
        <v>241968.34908113792</v>
      </c>
      <c r="AB54" s="9">
        <f t="shared" ca="1" si="2"/>
        <v>245573.6774824468</v>
      </c>
      <c r="AC54" s="9">
        <f t="shared" ca="1" si="2"/>
        <v>249232.72527693523</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-26214.3</v>
      </c>
      <c r="F55" s="9">
        <f t="shared" ca="1" si="3"/>
        <v>-26604.893070000002</v>
      </c>
      <c r="G55" s="9">
        <f t="shared" ca="1" si="3"/>
        <v>-27001.305976743002</v>
      </c>
      <c r="H55" s="9">
        <f t="shared" ca="1" si="3"/>
        <v>-27403.625435796472</v>
      </c>
      <c r="I55" s="9">
        <f t="shared" ca="1" si="3"/>
        <v>-27811.939454789841</v>
      </c>
      <c r="J55" s="9">
        <f t="shared" ca="1" si="3"/>
        <v>-28226.337352666211</v>
      </c>
      <c r="K55" s="9">
        <f t="shared" ca="1" si="3"/>
        <v>-28646.90977922094</v>
      </c>
      <c r="L55" s="9">
        <f t="shared" ca="1" si="3"/>
        <v>-29073.74873493132</v>
      </c>
      <c r="M55" s="9">
        <f t="shared" ca="1" si="3"/>
        <v>-29506.9475910818</v>
      </c>
      <c r="N55" s="9">
        <f t="shared" ca="1" si="3"/>
        <v>-29946.60111018892</v>
      </c>
      <c r="O55" s="9">
        <f t="shared" ca="1" si="3"/>
        <v>-30392.805466730733</v>
      </c>
      <c r="P55" s="9">
        <f t="shared" ca="1" si="3"/>
        <v>-30845.65826818502</v>
      </c>
      <c r="Q55" s="9">
        <f t="shared" ca="1" si="3"/>
        <v>-31305.25857638098</v>
      </c>
      <c r="R55" s="9">
        <f t="shared" ca="1" si="3"/>
        <v>-31771.70692916905</v>
      </c>
      <c r="S55" s="9">
        <f t="shared" ca="1" si="3"/>
        <v>-32245.10536241368</v>
      </c>
      <c r="T55" s="9">
        <f t="shared" ca="1" si="3"/>
        <v>-32725.557432313628</v>
      </c>
      <c r="U55" s="9">
        <f t="shared" ca="1" si="3"/>
        <v>-33213.168238055114</v>
      </c>
      <c r="V55" s="9">
        <f t="shared" ca="1" si="3"/>
        <v>-33708.044444802137</v>
      </c>
      <c r="W55" s="9">
        <f t="shared" ca="1" si="3"/>
        <v>-34210.294307029682</v>
      </c>
      <c r="X55" s="9">
        <f t="shared" ca="1" si="3"/>
        <v>-34720.027692204414</v>
      </c>
      <c r="Y55" s="9">
        <f t="shared" ca="1" si="3"/>
        <v>-35237.356104818267</v>
      </c>
      <c r="Z55" s="9">
        <f t="shared" ca="1" si="3"/>
        <v>-35762.392710780055</v>
      </c>
      <c r="AA55" s="9">
        <f t="shared" ca="1" si="3"/>
        <v>-36295.252362170686</v>
      </c>
      <c r="AB55" s="9">
        <f t="shared" ca="1" si="3"/>
        <v>-36836.05162236702</v>
      </c>
      <c r="AC55" s="9">
        <f t="shared" ca="1" si="3"/>
        <v>-37384.908791540285</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414768.48</v>
      </c>
      <c r="F57" s="10">
        <f ca="1">IF(F$49&gt;OptInTerm,0,VLOOKUP($B$10+F$49-1,'SREC Prices'!$B$6:$D$22,2))*((F$50/1000)*$B$18)</f>
        <v>338502.3432</v>
      </c>
      <c r="G57" s="10">
        <f ca="1">IF(G$49&gt;OptInTerm,0,VLOOKUP($B$10+G$49-1,'SREC Prices'!$B$6:$D$22,2))*((G$50/1000)*$B$18)</f>
        <v>312587.20661699999</v>
      </c>
      <c r="H57" s="10">
        <f ca="1">IF(H$49&gt;OptInTerm,0,VLOOKUP($B$10+H$49-1,'SREC Prices'!$B$6:$D$22,2))*((H$50/1000)*$B$18)</f>
        <v>308728.88851318503</v>
      </c>
      <c r="I57" s="10">
        <f ca="1">IF(I$49&gt;OptInTerm,0,VLOOKUP($B$10+I$49-1,'SREC Prices'!$B$6:$D$22,2))*((I$50/1000)*$B$18)</f>
        <v>318604.76987250091</v>
      </c>
      <c r="J57" s="10">
        <f ca="1">IF(J$49&gt;OptInTerm,0,VLOOKUP($B$10+J$49-1,'SREC Prices'!$B$6:$D$22,2))*((J$50/1000)*$B$18)</f>
        <v>301104.34658111713</v>
      </c>
      <c r="K57" s="10">
        <f ca="1">IF(K$49&gt;OptInTerm,0,VLOOKUP($B$10+K$49-1,'SREC Prices'!$B$6:$D$22,2))*((K$50/1000)*$B$18)</f>
        <v>274726.46957779396</v>
      </c>
      <c r="L57" s="10">
        <f ca="1">IF(L$49&gt;OptInTerm,0,VLOOKUP($B$10+L$49-1,'SREC Prices'!$B$6:$D$22,2))*((L$50/1000)*$B$18)</f>
        <v>254229.38771176347</v>
      </c>
      <c r="M57" s="10">
        <f ca="1">IF(M$49&gt;OptInTerm,0,VLOOKUP($B$10+M$49-1,'SREC Prices'!$B$6:$D$22,2))*((M$50/1000)*$B$18)</f>
        <v>238407.54550748935</v>
      </c>
      <c r="N57" s="10">
        <f ca="1">IF(N$49&gt;OptInTerm,0,VLOOKUP($B$10+N$49-1,'SREC Prices'!$B$6:$D$22,2))*((N$50/1000)*$B$18)</f>
        <v>228846.14373785642</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550816.17999999993</v>
      </c>
      <c r="F59" s="10">
        <f t="shared" ref="F59:AH59" ca="1" si="5">SUM(F54:F58)</f>
        <v>476763.40393000003</v>
      </c>
      <c r="G59" s="10">
        <f t="shared" ca="1" si="5"/>
        <v>453094.60715187702</v>
      </c>
      <c r="H59" s="10">
        <f t="shared" ca="1" si="5"/>
        <v>451516.09931603167</v>
      </c>
      <c r="I59" s="10">
        <f t="shared" ca="1" si="5"/>
        <v>463705.76011631003</v>
      </c>
      <c r="J59" s="10">
        <f t="shared" ca="1" si="5"/>
        <v>448553.59157955903</v>
      </c>
      <c r="K59" s="10">
        <f t="shared" ca="1" si="5"/>
        <v>424558.9583267126</v>
      </c>
      <c r="L59" s="10">
        <f t="shared" ca="1" si="5"/>
        <v>406480.63054304093</v>
      </c>
      <c r="M59" s="10">
        <f t="shared" ca="1" si="5"/>
        <v>393113.58185695292</v>
      </c>
      <c r="N59" s="10">
        <f t="shared" ca="1" si="5"/>
        <v>386043.55002892693</v>
      </c>
      <c r="O59" s="10">
        <f t="shared" ca="1" si="5"/>
        <v>187428.88241488405</v>
      </c>
      <c r="P59" s="10">
        <f t="shared" ca="1" si="5"/>
        <v>189856.53336594129</v>
      </c>
      <c r="Q59" s="10">
        <f t="shared" ca="1" si="5"/>
        <v>192323.11276315391</v>
      </c>
      <c r="R59" s="10">
        <f t="shared" ca="1" si="5"/>
        <v>194829.18685813469</v>
      </c>
      <c r="S59" s="10">
        <f t="shared" ca="1" si="5"/>
        <v>197375.33040855671</v>
      </c>
      <c r="T59" s="10">
        <f t="shared" ca="1" si="5"/>
        <v>199962.12680454869</v>
      </c>
      <c r="U59" s="10">
        <f t="shared" ca="1" si="5"/>
        <v>202590.16819697656</v>
      </c>
      <c r="V59" s="10">
        <f t="shared" ca="1" si="5"/>
        <v>205260.05562763638</v>
      </c>
      <c r="W59" s="10">
        <f t="shared" ca="1" si="5"/>
        <v>207972.39916139032</v>
      </c>
      <c r="X59" s="10">
        <f t="shared" ca="1" si="5"/>
        <v>210727.81802027271</v>
      </c>
      <c r="Y59" s="10">
        <f t="shared" ca="1" si="5"/>
        <v>213526.94071959564</v>
      </c>
      <c r="Z59" s="10">
        <f t="shared" ca="1" si="5"/>
        <v>216370.40520608431</v>
      </c>
      <c r="AA59" s="10">
        <f t="shared" ca="1" si="5"/>
        <v>219258.85899807289</v>
      </c>
      <c r="AB59" s="10">
        <f t="shared" ca="1" si="5"/>
        <v>222192.95932778993</v>
      </c>
      <c r="AC59" s="10">
        <f t="shared" ca="1" si="5"/>
        <v>225173.37328576655</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529816.17999999993</v>
      </c>
      <c r="F63" s="10">
        <f t="shared" ca="1" si="9"/>
        <v>455238.40393000003</v>
      </c>
      <c r="G63" s="10">
        <f t="shared" ca="1" si="9"/>
        <v>431031.48215187702</v>
      </c>
      <c r="H63" s="10">
        <f t="shared" ca="1" si="9"/>
        <v>428901.39619103167</v>
      </c>
      <c r="I63" s="10">
        <f t="shared" ca="1" si="9"/>
        <v>440525.68941318506</v>
      </c>
      <c r="J63" s="10">
        <f t="shared" ca="1" si="9"/>
        <v>424794.01910885592</v>
      </c>
      <c r="K63" s="10">
        <f t="shared" ca="1" si="9"/>
        <v>400205.39654424193</v>
      </c>
      <c r="L63" s="10">
        <f t="shared" ca="1" si="9"/>
        <v>381518.22971600847</v>
      </c>
      <c r="M63" s="10">
        <f t="shared" ca="1" si="9"/>
        <v>367527.12100924464</v>
      </c>
      <c r="N63" s="10">
        <f t="shared" ca="1" si="9"/>
        <v>209817.42766002595</v>
      </c>
      <c r="O63" s="10">
        <f t="shared" ca="1" si="9"/>
        <v>160547.10698676054</v>
      </c>
      <c r="P63" s="10">
        <f t="shared" ca="1" si="9"/>
        <v>162302.7135521147</v>
      </c>
      <c r="Q63" s="10">
        <f t="shared" ca="1" si="9"/>
        <v>164080.44745398167</v>
      </c>
      <c r="R63" s="10">
        <f t="shared" ca="1" si="9"/>
        <v>165880.45491623314</v>
      </c>
      <c r="S63" s="10">
        <f t="shared" ca="1" si="9"/>
        <v>167702.88016810763</v>
      </c>
      <c r="T63" s="10">
        <f t="shared" ca="1" si="9"/>
        <v>169547.86530808837</v>
      </c>
      <c r="U63" s="10">
        <f t="shared" ca="1" si="9"/>
        <v>171415.55016310472</v>
      </c>
      <c r="V63" s="10">
        <f t="shared" ca="1" si="9"/>
        <v>173306.07214291775</v>
      </c>
      <c r="W63" s="10">
        <f t="shared" ca="1" si="9"/>
        <v>175219.56608955373</v>
      </c>
      <c r="X63" s="10">
        <f t="shared" ca="1" si="9"/>
        <v>27156.164121640206</v>
      </c>
      <c r="Y63" s="10">
        <f t="shared" ca="1" si="9"/>
        <v>179115.99547349734</v>
      </c>
      <c r="Z63" s="10">
        <f t="shared" ca="1" si="9"/>
        <v>181099.18632883354</v>
      </c>
      <c r="AA63" s="10">
        <f t="shared" ca="1" si="9"/>
        <v>183105.85964889085</v>
      </c>
      <c r="AB63" s="10">
        <f t="shared" ca="1" si="9"/>
        <v>185136.13499487835</v>
      </c>
      <c r="AC63" s="10">
        <f t="shared" ca="1" si="9"/>
        <v>187190.12834453216</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-879339.80099502509</v>
      </c>
      <c r="F64" s="59">
        <f ca="1">IF($B$11="Non-Taxable",0,-(AssetBasis)*Dep_02)</f>
        <v>-1406943.68159204</v>
      </c>
      <c r="G64" s="59">
        <f ca="1">IF($B$11="Non-Taxable",0,-(AssetBasis)*Dep_03)</f>
        <v>-844166.20895522402</v>
      </c>
      <c r="H64" s="59">
        <f ca="1">IF($B$11="Non-Taxable",0,-(AssetBasis)*DEP_04)</f>
        <v>-506499.72537313442</v>
      </c>
      <c r="I64" s="59">
        <f ca="1">IF($B$11="Non-Taxable",0,-(AssetBasis)*DEP_05)</f>
        <v>-506499.72537313442</v>
      </c>
      <c r="J64" s="59">
        <f ca="1">IF($B$11="Non-Taxable",0,-(AssetBasis)*DEP_06)</f>
        <v>-253249.86268656721</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-349523.62099502515</v>
      </c>
      <c r="F65" s="59">
        <f t="shared" ref="F65:AH65" ca="1" si="10">SUM(F63:F64)</f>
        <v>-951705.27766203997</v>
      </c>
      <c r="G65" s="59">
        <f t="shared" ca="1" si="10"/>
        <v>-413134.726803347</v>
      </c>
      <c r="H65" s="59">
        <f t="shared" ca="1" si="10"/>
        <v>-77598.329182102752</v>
      </c>
      <c r="I65" s="59">
        <f t="shared" ca="1" si="10"/>
        <v>-65974.035959949368</v>
      </c>
      <c r="J65" s="59">
        <f ca="1">SUM(J63:J64)</f>
        <v>171544.15642228871</v>
      </c>
      <c r="K65" s="59">
        <f t="shared" ca="1" si="10"/>
        <v>400205.39654424193</v>
      </c>
      <c r="L65" s="59">
        <f t="shared" ca="1" si="10"/>
        <v>381518.22971600847</v>
      </c>
      <c r="M65" s="59">
        <f t="shared" ca="1" si="10"/>
        <v>367527.12100924464</v>
      </c>
      <c r="N65" s="59">
        <f t="shared" ca="1" si="10"/>
        <v>209817.42766002595</v>
      </c>
      <c r="O65" s="59">
        <f t="shared" ca="1" si="10"/>
        <v>160547.10698676054</v>
      </c>
      <c r="P65" s="59">
        <f t="shared" ca="1" si="10"/>
        <v>162302.7135521147</v>
      </c>
      <c r="Q65" s="59">
        <f t="shared" ca="1" si="10"/>
        <v>164080.44745398167</v>
      </c>
      <c r="R65" s="59">
        <f t="shared" ca="1" si="10"/>
        <v>165880.45491623314</v>
      </c>
      <c r="S65" s="59">
        <f t="shared" ca="1" si="10"/>
        <v>167702.88016810763</v>
      </c>
      <c r="T65" s="59">
        <f t="shared" ca="1" si="10"/>
        <v>169547.86530808837</v>
      </c>
      <c r="U65" s="59">
        <f t="shared" ca="1" si="10"/>
        <v>171415.55016310472</v>
      </c>
      <c r="V65" s="59">
        <f t="shared" ca="1" si="10"/>
        <v>173306.07214291775</v>
      </c>
      <c r="W65" s="59">
        <f t="shared" ca="1" si="10"/>
        <v>175219.56608955373</v>
      </c>
      <c r="X65" s="59">
        <f t="shared" ca="1" si="10"/>
        <v>27156.164121640206</v>
      </c>
      <c r="Y65" s="59">
        <f t="shared" ca="1" si="10"/>
        <v>179115.99547349734</v>
      </c>
      <c r="Z65" s="59">
        <f t="shared" ca="1" si="10"/>
        <v>181099.18632883354</v>
      </c>
      <c r="AA65" s="59">
        <f t="shared" ca="1" si="10"/>
        <v>183105.85964889085</v>
      </c>
      <c r="AB65" s="59">
        <f t="shared" ca="1" si="10"/>
        <v>185136.13499487835</v>
      </c>
      <c r="AC65" s="59">
        <f t="shared" ca="1" si="10"/>
        <v>187190.12834453216</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-46553.28358208952</v>
      </c>
      <c r="F66" s="59">
        <f t="shared" ca="1" si="11"/>
        <v>-43443.852993554174</v>
      </c>
      <c r="G66" s="59">
        <f t="shared" ca="1" si="11"/>
        <v>-40147.85656970671</v>
      </c>
      <c r="H66" s="59">
        <f t="shared" ca="1" si="11"/>
        <v>-36654.100360428398</v>
      </c>
      <c r="I66" s="59">
        <f t="shared" ca="1" si="11"/>
        <v>-32950.718778593393</v>
      </c>
      <c r="J66" s="59">
        <f t="shared" ca="1" si="11"/>
        <v>-29025.13430184828</v>
      </c>
      <c r="K66" s="59">
        <f t="shared" ca="1" si="11"/>
        <v>-24864.014756498462</v>
      </c>
      <c r="L66" s="59">
        <f t="shared" ca="1" si="11"/>
        <v>-20453.228038427653</v>
      </c>
      <c r="M66" s="59">
        <f t="shared" ca="1" si="11"/>
        <v>-15777.794117272597</v>
      </c>
      <c r="N66" s="59">
        <f t="shared" ca="1" si="11"/>
        <v>-10821.834160848237</v>
      </c>
      <c r="O66" s="59">
        <f t="shared" ca="1" si="11"/>
        <v>-5568.5166070384157</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-396076.90457711468</v>
      </c>
      <c r="F67" s="59">
        <f t="shared" ref="F67:AH67" ca="1" si="12">F65+F66</f>
        <v>-995149.13065559417</v>
      </c>
      <c r="G67" s="59">
        <f t="shared" ca="1" si="12"/>
        <v>-453282.5833730537</v>
      </c>
      <c r="H67" s="59">
        <f t="shared" ca="1" si="12"/>
        <v>-114252.42954253114</v>
      </c>
      <c r="I67" s="59">
        <f ca="1">I65+I66</f>
        <v>-98924.754738542761</v>
      </c>
      <c r="J67" s="59">
        <f ca="1">J65+J66</f>
        <v>142519.02212044044</v>
      </c>
      <c r="K67" s="59">
        <f t="shared" ca="1" si="12"/>
        <v>375341.38178774348</v>
      </c>
      <c r="L67" s="59">
        <f t="shared" ca="1" si="12"/>
        <v>361065.00167758082</v>
      </c>
      <c r="M67" s="59">
        <f t="shared" ca="1" si="12"/>
        <v>351749.32689197204</v>
      </c>
      <c r="N67" s="59">
        <f t="shared" ca="1" si="12"/>
        <v>198995.59349917772</v>
      </c>
      <c r="O67" s="59">
        <f t="shared" ca="1" si="12"/>
        <v>154978.59037972213</v>
      </c>
      <c r="P67" s="59">
        <f t="shared" ca="1" si="12"/>
        <v>162302.7135521147</v>
      </c>
      <c r="Q67" s="59">
        <f t="shared" ca="1" si="12"/>
        <v>164080.44745398167</v>
      </c>
      <c r="R67" s="59">
        <f t="shared" ca="1" si="12"/>
        <v>165880.45491623314</v>
      </c>
      <c r="S67" s="59">
        <f t="shared" ca="1" si="12"/>
        <v>167702.88016810763</v>
      </c>
      <c r="T67" s="59">
        <f t="shared" ca="1" si="12"/>
        <v>169547.86530808837</v>
      </c>
      <c r="U67" s="59">
        <f t="shared" ca="1" si="12"/>
        <v>171415.55016310472</v>
      </c>
      <c r="V67" s="59">
        <f t="shared" ca="1" si="12"/>
        <v>173306.07214291775</v>
      </c>
      <c r="W67" s="59">
        <f t="shared" ca="1" si="12"/>
        <v>175219.56608955373</v>
      </c>
      <c r="X67" s="59">
        <f t="shared" ca="1" si="12"/>
        <v>27156.164121640206</v>
      </c>
      <c r="Y67" s="59">
        <f t="shared" ca="1" si="12"/>
        <v>179115.99547349734</v>
      </c>
      <c r="Z67" s="59">
        <f t="shared" ca="1" si="12"/>
        <v>181099.18632883354</v>
      </c>
      <c r="AA67" s="59">
        <f t="shared" ca="1" si="12"/>
        <v>183105.85964889085</v>
      </c>
      <c r="AB67" s="59">
        <f t="shared" ca="1" si="12"/>
        <v>185136.13499487835</v>
      </c>
      <c r="AC67" s="59">
        <f t="shared" ca="1" si="12"/>
        <v>187190.12834453216</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152158.27770169161</v>
      </c>
      <c r="F68" s="59">
        <f t="shared" ca="1" si="14"/>
        <v>359832.44315567845</v>
      </c>
      <c r="G68" s="59">
        <f t="shared" ca="1" si="14"/>
        <v>169593.64569686956</v>
      </c>
      <c r="H68" s="59">
        <f t="shared" ca="1" si="14"/>
        <v>50971.274623142788</v>
      </c>
      <c r="I68" s="59">
        <f t="shared" ca="1" si="14"/>
        <v>46035.763336258526</v>
      </c>
      <c r="J68" s="59">
        <f t="shared" ca="1" si="14"/>
        <v>-38800.128967557939</v>
      </c>
      <c r="K68" s="59">
        <f t="shared" ca="1" si="14"/>
        <v>-120859.9249356534</v>
      </c>
      <c r="L68" s="59">
        <f t="shared" ca="1" si="14"/>
        <v>-116262.93054018101</v>
      </c>
      <c r="M68" s="59">
        <f t="shared" ca="1" si="14"/>
        <v>-113263.28325921499</v>
      </c>
      <c r="N68" s="59">
        <f t="shared" ca="1" si="14"/>
        <v>-64076.581106735219</v>
      </c>
      <c r="O68" s="59">
        <f t="shared" ca="1" si="14"/>
        <v>-49903.106102270518</v>
      </c>
      <c r="P68" s="59">
        <f t="shared" ca="1" si="14"/>
        <v>-52261.47376378093</v>
      </c>
      <c r="Q68" s="59">
        <f t="shared" ca="1" si="14"/>
        <v>-52833.904080182096</v>
      </c>
      <c r="R68" s="59">
        <f t="shared" ca="1" si="14"/>
        <v>-53413.506483027064</v>
      </c>
      <c r="S68" s="59">
        <f t="shared" ca="1" si="14"/>
        <v>-54000.327414130654</v>
      </c>
      <c r="T68" s="59">
        <f t="shared" ca="1" si="14"/>
        <v>-54594.412629204446</v>
      </c>
      <c r="U68" s="59">
        <f t="shared" ca="1" si="14"/>
        <v>-55195.807152519723</v>
      </c>
      <c r="V68" s="59">
        <f t="shared" ca="1" si="14"/>
        <v>-55804.555230019512</v>
      </c>
      <c r="W68" s="59">
        <f t="shared" ca="1" si="14"/>
        <v>-56420.700280836296</v>
      </c>
      <c r="X68" s="59">
        <f t="shared" ca="1" si="14"/>
        <v>-8744.2848471681446</v>
      </c>
      <c r="Y68" s="59">
        <f t="shared" ca="1" si="14"/>
        <v>-57675.350542466142</v>
      </c>
      <c r="Z68" s="59">
        <f t="shared" ca="1" si="14"/>
        <v>-58313.937997884401</v>
      </c>
      <c r="AA68" s="59">
        <f t="shared" ca="1" si="14"/>
        <v>-58960.086806942854</v>
      </c>
      <c r="AB68" s="59">
        <f t="shared" ca="1" si="14"/>
        <v>-59613.835468350822</v>
      </c>
      <c r="AC68" s="59">
        <f t="shared" ca="1" si="14"/>
        <v>-60275.221326939354</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-38661.031713432836</v>
      </c>
      <c r="F69" s="24">
        <f t="shared" ca="1" si="16"/>
        <v>-32943.564074915666</v>
      </c>
      <c r="G69" s="24">
        <f t="shared" ca="1" si="16"/>
        <v>-31270.690046573625</v>
      </c>
      <c r="H69" s="24">
        <f t="shared" ca="1" si="16"/>
        <v>-31379.783666448264</v>
      </c>
      <c r="I69" s="24">
        <f t="shared" ca="1" si="16"/>
        <v>-32605.997650767331</v>
      </c>
      <c r="J69" s="24">
        <f t="shared" ca="1" si="16"/>
        <v>-31661.510784560611</v>
      </c>
      <c r="K69" s="24">
        <f t="shared" ca="1" si="16"/>
        <v>-30027.310543019477</v>
      </c>
      <c r="L69" s="24">
        <f t="shared" ca="1" si="16"/>
        <v>-28885.200134206465</v>
      </c>
      <c r="M69" s="24">
        <f t="shared" ca="1" si="16"/>
        <v>-28139.946151357763</v>
      </c>
      <c r="N69" s="24">
        <f t="shared" ca="1" si="16"/>
        <v>-15919.647479934218</v>
      </c>
      <c r="O69" s="24">
        <f t="shared" ca="1" si="16"/>
        <v>-12398.287230377769</v>
      </c>
      <c r="P69" s="24">
        <f t="shared" ca="1" si="16"/>
        <v>-12984.217084169177</v>
      </c>
      <c r="Q69" s="24">
        <f t="shared" ca="1" si="16"/>
        <v>-13126.435796318534</v>
      </c>
      <c r="R69" s="24">
        <f t="shared" ca="1" si="16"/>
        <v>-13270.436393298651</v>
      </c>
      <c r="S69" s="24">
        <f t="shared" ca="1" si="16"/>
        <v>-13416.230413448611</v>
      </c>
      <c r="T69" s="24">
        <f t="shared" ca="1" si="16"/>
        <v>-13563.82922464707</v>
      </c>
      <c r="U69" s="24">
        <f t="shared" ca="1" si="16"/>
        <v>-13713.244013048377</v>
      </c>
      <c r="V69" s="24">
        <f t="shared" ca="1" si="16"/>
        <v>-13864.485771433421</v>
      </c>
      <c r="W69" s="24">
        <f t="shared" ca="1" si="16"/>
        <v>-14017.565287164298</v>
      </c>
      <c r="X69" s="24">
        <f t="shared" ca="1" si="16"/>
        <v>-2172.4931297312164</v>
      </c>
      <c r="Y69" s="24">
        <f t="shared" ca="1" si="16"/>
        <v>-14329.279637879788</v>
      </c>
      <c r="Z69" s="24">
        <f t="shared" ca="1" si="16"/>
        <v>-14487.934906306684</v>
      </c>
      <c r="AA69" s="24">
        <f t="shared" ca="1" si="16"/>
        <v>-14648.468771911268</v>
      </c>
      <c r="AB69" s="24">
        <f t="shared" ca="1" si="16"/>
        <v>-14810.890799590268</v>
      </c>
      <c r="AC69" s="24">
        <f t="shared" ca="1" si="16"/>
        <v>-14975.210267562574</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-282579.65858885588</v>
      </c>
      <c r="F70" s="420">
        <f t="shared" ref="F70:AH70" ca="1" si="17">SUM(F67:F69)</f>
        <v>-668260.25157483143</v>
      </c>
      <c r="G70" s="420">
        <f t="shared" ca="1" si="17"/>
        <v>-314959.62772275775</v>
      </c>
      <c r="H70" s="420">
        <f t="shared" ca="1" si="17"/>
        <v>-94660.938585836615</v>
      </c>
      <c r="I70" s="420">
        <f t="shared" ca="1" si="17"/>
        <v>-85494.989053051569</v>
      </c>
      <c r="J70" s="420">
        <f t="shared" ca="1" si="17"/>
        <v>72057.38236832188</v>
      </c>
      <c r="K70" s="420">
        <f t="shared" ca="1" si="17"/>
        <v>224454.14630907061</v>
      </c>
      <c r="L70" s="420">
        <f t="shared" ca="1" si="17"/>
        <v>215916.87100319334</v>
      </c>
      <c r="M70" s="420">
        <f t="shared" ca="1" si="17"/>
        <v>210346.09748139928</v>
      </c>
      <c r="N70" s="420">
        <f t="shared" ca="1" si="17"/>
        <v>118999.36491250829</v>
      </c>
      <c r="O70" s="420">
        <f t="shared" ca="1" si="17"/>
        <v>92677.197047073845</v>
      </c>
      <c r="P70" s="420">
        <f t="shared" ca="1" si="17"/>
        <v>97057.022704164585</v>
      </c>
      <c r="Q70" s="420">
        <f t="shared" ca="1" si="17"/>
        <v>98120.107577481045</v>
      </c>
      <c r="R70" s="420">
        <f t="shared" ca="1" si="17"/>
        <v>99196.512039907422</v>
      </c>
      <c r="S70" s="420">
        <f t="shared" ca="1" si="17"/>
        <v>100286.32234052836</v>
      </c>
      <c r="T70" s="420">
        <f t="shared" ca="1" si="17"/>
        <v>101389.62345423685</v>
      </c>
      <c r="U70" s="420">
        <f t="shared" ca="1" si="17"/>
        <v>102506.49899753662</v>
      </c>
      <c r="V70" s="420">
        <f t="shared" ca="1" si="17"/>
        <v>103637.03114146482</v>
      </c>
      <c r="W70" s="420">
        <f t="shared" ca="1" si="17"/>
        <v>104781.30052155314</v>
      </c>
      <c r="X70" s="420">
        <f t="shared" ca="1" si="17"/>
        <v>16239.386144740847</v>
      </c>
      <c r="Y70" s="420">
        <f t="shared" ca="1" si="17"/>
        <v>107111.36529315141</v>
      </c>
      <c r="Z70" s="420">
        <f t="shared" ca="1" si="17"/>
        <v>108297.31342464246</v>
      </c>
      <c r="AA70" s="420">
        <f t="shared" ca="1" si="17"/>
        <v>109497.30407003673</v>
      </c>
      <c r="AB70" s="420">
        <f t="shared" ca="1" si="17"/>
        <v>110711.40872693725</v>
      </c>
      <c r="AC70" s="420">
        <f t="shared" ca="1" si="17"/>
        <v>111939.69675003023</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596760.14240616921</v>
      </c>
      <c r="F72" s="59">
        <f t="shared" ca="1" si="18"/>
        <v>738683.43001720856</v>
      </c>
      <c r="G72" s="59">
        <f t="shared" ca="1" si="18"/>
        <v>529206.58123246627</v>
      </c>
      <c r="H72" s="59">
        <f t="shared" ca="1" si="18"/>
        <v>411838.78678729781</v>
      </c>
      <c r="I72" s="59">
        <f t="shared" ca="1" si="18"/>
        <v>421004.73632008285</v>
      </c>
      <c r="J72" s="59">
        <f t="shared" ca="1" si="18"/>
        <v>325307.24505488912</v>
      </c>
      <c r="K72" s="59">
        <f t="shared" ca="1" si="18"/>
        <v>224454.14630907061</v>
      </c>
      <c r="L72" s="59">
        <f t="shared" ca="1" si="18"/>
        <v>215916.87100319334</v>
      </c>
      <c r="M72" s="59">
        <f t="shared" ca="1" si="18"/>
        <v>210346.09748139928</v>
      </c>
      <c r="N72" s="59">
        <f t="shared" ca="1" si="18"/>
        <v>118999.36491250829</v>
      </c>
      <c r="O72" s="59">
        <f t="shared" ca="1" si="18"/>
        <v>92677.197047073845</v>
      </c>
      <c r="P72" s="59">
        <f t="shared" ca="1" si="18"/>
        <v>97057.022704164585</v>
      </c>
      <c r="Q72" s="59">
        <f t="shared" ca="1" si="18"/>
        <v>98120.107577481045</v>
      </c>
      <c r="R72" s="59">
        <f t="shared" ca="1" si="18"/>
        <v>99196.512039907422</v>
      </c>
      <c r="S72" s="59">
        <f t="shared" ca="1" si="18"/>
        <v>100286.32234052836</v>
      </c>
      <c r="T72" s="59">
        <f t="shared" ca="1" si="18"/>
        <v>101389.62345423685</v>
      </c>
      <c r="U72" s="59">
        <f t="shared" ca="1" si="18"/>
        <v>102506.49899753662</v>
      </c>
      <c r="V72" s="59">
        <f t="shared" ca="1" si="18"/>
        <v>103637.03114146482</v>
      </c>
      <c r="W72" s="59">
        <f t="shared" ca="1" si="18"/>
        <v>104781.30052155314</v>
      </c>
      <c r="X72" s="59">
        <f t="shared" ca="1" si="18"/>
        <v>16239.386144740847</v>
      </c>
      <c r="Y72" s="59">
        <f t="shared" ca="1" si="18"/>
        <v>107111.36529315141</v>
      </c>
      <c r="Z72" s="59">
        <f t="shared" ca="1" si="18"/>
        <v>108297.31342464246</v>
      </c>
      <c r="AA72" s="59">
        <f t="shared" ca="1" si="18"/>
        <v>109497.30407003673</v>
      </c>
      <c r="AB72" s="59">
        <f t="shared" ca="1" si="18"/>
        <v>110711.40872693725</v>
      </c>
      <c r="AC72" s="59">
        <f t="shared" ca="1" si="18"/>
        <v>111939.69675003023</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-5172587.0646766173</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1551776.1194029851</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-3620810.9452736322</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775888.05970149208</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-51823.843142255741</v>
      </c>
      <c r="F80" s="10">
        <f ca="1">Principle</f>
        <v>-54933.273730791087</v>
      </c>
      <c r="G80" s="10">
        <f t="shared" ref="G80:AH80" ca="1" si="20">Principle</f>
        <v>-58229.270154638551</v>
      </c>
      <c r="H80" s="10">
        <f t="shared" ca="1" si="20"/>
        <v>-61723.026363916862</v>
      </c>
      <c r="I80" s="10">
        <f t="shared" ca="1" si="20"/>
        <v>-65426.407945751867</v>
      </c>
      <c r="J80" s="10">
        <f t="shared" ca="1" si="20"/>
        <v>-69351.992422496987</v>
      </c>
      <c r="K80" s="10">
        <f t="shared" ca="1" si="20"/>
        <v>-73513.111967846795</v>
      </c>
      <c r="L80" s="10">
        <f t="shared" ca="1" si="20"/>
        <v>-77923.898685917608</v>
      </c>
      <c r="M80" s="10">
        <f t="shared" ca="1" si="20"/>
        <v>-82599.332607072662</v>
      </c>
      <c r="N80" s="10">
        <f t="shared" ca="1" si="20"/>
        <v>-87555.292563497031</v>
      </c>
      <c r="O80" s="10">
        <f t="shared" ca="1" si="20"/>
        <v>-92808.610117306845</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775888.05970149208</v>
      </c>
      <c r="E81" s="10">
        <f ca="1">E79+E80</f>
        <v>-51823.843142255741</v>
      </c>
      <c r="F81" s="10">
        <f t="shared" ref="F81:AH81" ca="1" si="21">F79+F80</f>
        <v>-54933.273730791087</v>
      </c>
      <c r="G81" s="10">
        <f t="shared" ca="1" si="21"/>
        <v>-58229.270154638551</v>
      </c>
      <c r="H81" s="10">
        <f t="shared" ca="1" si="21"/>
        <v>-61723.026363916862</v>
      </c>
      <c r="I81" s="10">
        <f t="shared" ca="1" si="21"/>
        <v>-65426.407945751867</v>
      </c>
      <c r="J81" s="10">
        <f t="shared" ca="1" si="21"/>
        <v>-69351.992422496987</v>
      </c>
      <c r="K81" s="10">
        <f t="shared" ca="1" si="21"/>
        <v>-73513.111967846795</v>
      </c>
      <c r="L81" s="10">
        <f t="shared" ca="1" si="21"/>
        <v>-77923.898685917608</v>
      </c>
      <c r="M81" s="10">
        <f t="shared" ca="1" si="21"/>
        <v>-82599.332607072662</v>
      </c>
      <c r="N81" s="10">
        <f t="shared" ca="1" si="21"/>
        <v>-87555.292563497031</v>
      </c>
      <c r="O81" s="10">
        <f t="shared" ca="1" si="21"/>
        <v>-92808.610117306845</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-2844922.8855721401</v>
      </c>
      <c r="E83" s="430">
        <f t="shared" ca="1" si="22"/>
        <v>544936.29926391342</v>
      </c>
      <c r="F83" s="430">
        <f t="shared" ca="1" si="22"/>
        <v>683750.15628641751</v>
      </c>
      <c r="G83" s="430">
        <f t="shared" ca="1" si="22"/>
        <v>470977.3110778277</v>
      </c>
      <c r="H83" s="430">
        <f t="shared" ca="1" si="22"/>
        <v>350115.76042338094</v>
      </c>
      <c r="I83" s="430">
        <f t="shared" ca="1" si="22"/>
        <v>355578.328374331</v>
      </c>
      <c r="J83" s="430">
        <f t="shared" ca="1" si="22"/>
        <v>255955.25263239213</v>
      </c>
      <c r="K83" s="430">
        <f t="shared" ca="1" si="22"/>
        <v>150941.03434122383</v>
      </c>
      <c r="L83" s="430">
        <f t="shared" ca="1" si="22"/>
        <v>137992.97231727574</v>
      </c>
      <c r="M83" s="430">
        <f t="shared" ca="1" si="22"/>
        <v>127746.76487432662</v>
      </c>
      <c r="N83" s="430">
        <f t="shared" ca="1" si="22"/>
        <v>31444.072349011258</v>
      </c>
      <c r="O83" s="430">
        <f t="shared" ca="1" si="22"/>
        <v>-131.41307023300033</v>
      </c>
      <c r="P83" s="430">
        <f t="shared" ca="1" si="22"/>
        <v>97057.022704164585</v>
      </c>
      <c r="Q83" s="430">
        <f t="shared" ca="1" si="22"/>
        <v>98120.107577481045</v>
      </c>
      <c r="R83" s="430">
        <f t="shared" ca="1" si="22"/>
        <v>99196.512039907422</v>
      </c>
      <c r="S83" s="430">
        <f t="shared" ca="1" si="22"/>
        <v>100286.32234052836</v>
      </c>
      <c r="T83" s="430">
        <f t="shared" ca="1" si="22"/>
        <v>101389.62345423685</v>
      </c>
      <c r="U83" s="430">
        <f t="shared" ca="1" si="22"/>
        <v>102506.49899753662</v>
      </c>
      <c r="V83" s="430">
        <f t="shared" ca="1" si="22"/>
        <v>103637.03114146482</v>
      </c>
      <c r="W83" s="430">
        <f t="shared" ca="1" si="22"/>
        <v>104781.30052155314</v>
      </c>
      <c r="X83" s="430">
        <f t="shared" ca="1" si="22"/>
        <v>16239.386144740847</v>
      </c>
      <c r="Y83" s="430">
        <f t="shared" ca="1" si="22"/>
        <v>107111.36529315141</v>
      </c>
      <c r="Z83" s="430">
        <f t="shared" ca="1" si="22"/>
        <v>108297.31342464246</v>
      </c>
      <c r="AA83" s="430">
        <f t="shared" ca="1" si="22"/>
        <v>109497.30407003673</v>
      </c>
      <c r="AB83" s="430">
        <f t="shared" ca="1" si="22"/>
        <v>110711.40872693725</v>
      </c>
      <c r="AC83" s="430">
        <f t="shared" ca="1" si="22"/>
        <v>111939.69675003023</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-2844922.8855721401</v>
      </c>
      <c r="E84" s="44">
        <f ca="1">D84+E83</f>
        <v>-2299986.5863082269</v>
      </c>
      <c r="F84" s="44">
        <f t="shared" ref="F84:AH84" ca="1" si="23">E84+F83</f>
        <v>-1616236.4300218094</v>
      </c>
      <c r="G84" s="44">
        <f t="shared" ca="1" si="23"/>
        <v>-1145259.1189439818</v>
      </c>
      <c r="H84" s="44">
        <f t="shared" ca="1" si="23"/>
        <v>-795143.35852060094</v>
      </c>
      <c r="I84" s="44">
        <f t="shared" ca="1" si="23"/>
        <v>-439565.03014626994</v>
      </c>
      <c r="J84" s="44">
        <f t="shared" ca="1" si="23"/>
        <v>-183609.77751387781</v>
      </c>
      <c r="K84" s="44">
        <f t="shared" ca="1" si="23"/>
        <v>-32668.74317265398</v>
      </c>
      <c r="L84" s="44">
        <f t="shared" ca="1" si="23"/>
        <v>105324.22914462176</v>
      </c>
      <c r="M84" s="44">
        <f t="shared" ca="1" si="23"/>
        <v>233070.99401894838</v>
      </c>
      <c r="N84" s="44">
        <f t="shared" ca="1" si="23"/>
        <v>264515.0663679596</v>
      </c>
      <c r="O84" s="44">
        <f t="shared" ca="1" si="23"/>
        <v>264383.65329772659</v>
      </c>
      <c r="P84" s="44">
        <f t="shared" ca="1" si="23"/>
        <v>361440.67600189114</v>
      </c>
      <c r="Q84" s="44">
        <f t="shared" ca="1" si="23"/>
        <v>459560.78357937222</v>
      </c>
      <c r="R84" s="44">
        <f t="shared" ca="1" si="23"/>
        <v>558757.29561927961</v>
      </c>
      <c r="S84" s="44">
        <f t="shared" ca="1" si="23"/>
        <v>659043.61795980798</v>
      </c>
      <c r="T84" s="44">
        <f t="shared" ca="1" si="23"/>
        <v>760433.24141404487</v>
      </c>
      <c r="U84" s="44">
        <f t="shared" ca="1" si="23"/>
        <v>862939.74041158147</v>
      </c>
      <c r="V84" s="44">
        <f t="shared" ca="1" si="23"/>
        <v>966576.7715530463</v>
      </c>
      <c r="W84" s="44">
        <f t="shared" ca="1" si="23"/>
        <v>1071358.0720745996</v>
      </c>
      <c r="X84" s="44">
        <f t="shared" ca="1" si="23"/>
        <v>1087597.4582193403</v>
      </c>
      <c r="Y84" s="44">
        <f t="shared" ca="1" si="23"/>
        <v>1194708.8235124918</v>
      </c>
      <c r="Z84" s="44">
        <f t="shared" ca="1" si="23"/>
        <v>1303006.1369371342</v>
      </c>
      <c r="AA84" s="44">
        <f t="shared" ca="1" si="23"/>
        <v>1412503.4410071708</v>
      </c>
      <c r="AB84" s="44">
        <f t="shared" ca="1" si="23"/>
        <v>1523214.849734108</v>
      </c>
      <c r="AC84" s="44">
        <f t="shared" ca="1" si="23"/>
        <v>1635154.5464841381</v>
      </c>
      <c r="AD84" s="44">
        <f ca="1">AC84+AD83</f>
        <v>1635154.5464841381</v>
      </c>
      <c r="AE84" s="44">
        <f t="shared" ca="1" si="23"/>
        <v>1635154.5464841381</v>
      </c>
      <c r="AF84" s="44">
        <f t="shared" ca="1" si="23"/>
        <v>1635154.5464841381</v>
      </c>
      <c r="AG84" s="44">
        <f t="shared" ca="1" si="23"/>
        <v>1635154.5464841381</v>
      </c>
      <c r="AH84" s="44">
        <f t="shared" ca="1" si="23"/>
        <v>1635154.5464841381</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775888.05970149208</v>
      </c>
      <c r="F89" s="9">
        <f ca="1">E93</f>
        <v>724064.21655923629</v>
      </c>
      <c r="G89" s="9">
        <f t="shared" ref="G89:AH89" ca="1" si="24">F93</f>
        <v>669130.94282844523</v>
      </c>
      <c r="H89" s="9">
        <f t="shared" ca="1" si="24"/>
        <v>610901.67267380666</v>
      </c>
      <c r="I89" s="9">
        <f t="shared" ca="1" si="24"/>
        <v>549178.64630988985</v>
      </c>
      <c r="J89" s="9">
        <f t="shared" ca="1" si="24"/>
        <v>483752.238364138</v>
      </c>
      <c r="K89" s="9">
        <f t="shared" ca="1" si="24"/>
        <v>414400.24594164104</v>
      </c>
      <c r="L89" s="9">
        <f t="shared" ca="1" si="24"/>
        <v>340887.13397379423</v>
      </c>
      <c r="M89" s="9">
        <f t="shared" ca="1" si="24"/>
        <v>262963.23528787663</v>
      </c>
      <c r="N89" s="9">
        <f t="shared" ca="1" si="24"/>
        <v>180363.90268080396</v>
      </c>
      <c r="O89" s="9">
        <f t="shared" ca="1" si="24"/>
        <v>92808.610117306933</v>
      </c>
      <c r="P89" s="9">
        <f t="shared" ca="1" si="24"/>
        <v>0</v>
      </c>
      <c r="Q89" s="9">
        <f t="shared" ca="1" si="24"/>
        <v>0</v>
      </c>
      <c r="R89" s="9">
        <f t="shared" ca="1" si="24"/>
        <v>0</v>
      </c>
      <c r="S89" s="9">
        <f t="shared" ca="1" si="24"/>
        <v>0</v>
      </c>
      <c r="T89" s="9">
        <f t="shared" ca="1" si="24"/>
        <v>0</v>
      </c>
      <c r="U89" s="9">
        <f t="shared" ca="1" si="24"/>
        <v>0</v>
      </c>
      <c r="V89" s="9">
        <f t="shared" ca="1" si="24"/>
        <v>0</v>
      </c>
      <c r="W89" s="9">
        <f t="shared" ca="1" si="24"/>
        <v>0</v>
      </c>
      <c r="X89" s="9">
        <f t="shared" ca="1" si="24"/>
        <v>0</v>
      </c>
      <c r="Y89" s="9">
        <f t="shared" ca="1" si="24"/>
        <v>0</v>
      </c>
      <c r="Z89" s="9">
        <f t="shared" ca="1" si="24"/>
        <v>0</v>
      </c>
      <c r="AA89" s="9">
        <f t="shared" ca="1" si="24"/>
        <v>0</v>
      </c>
      <c r="AB89" s="9">
        <f t="shared" ca="1" si="24"/>
        <v>0</v>
      </c>
      <c r="AC89" s="9">
        <f t="shared" ca="1" si="24"/>
        <v>0</v>
      </c>
      <c r="AD89" s="9">
        <f t="shared" ca="1" si="24"/>
        <v>0</v>
      </c>
      <c r="AE89" s="9">
        <f t="shared" ca="1" si="24"/>
        <v>0</v>
      </c>
      <c r="AF89" s="9">
        <f t="shared" ca="1" si="24"/>
        <v>0</v>
      </c>
      <c r="AG89" s="9">
        <f t="shared" ca="1" si="24"/>
        <v>0</v>
      </c>
      <c r="AH89" s="9">
        <f t="shared" ca="1" si="24"/>
        <v>0</v>
      </c>
    </row>
    <row r="90" spans="1:36" x14ac:dyDescent="0.2">
      <c r="A90" s="2" t="s">
        <v>47</v>
      </c>
      <c r="D90" s="9"/>
      <c r="E90" s="9">
        <f t="shared" ref="E90:AH90" ca="1" si="25">IF(ProjectYear&lt;=LoanTerm,PMT(LoanInterest,LoanTerm,LoanAmount),0)</f>
        <v>-98377.12672434526</v>
      </c>
      <c r="F90" s="9">
        <f t="shared" ca="1" si="25"/>
        <v>-98377.12672434526</v>
      </c>
      <c r="G90" s="9">
        <f t="shared" ca="1" si="25"/>
        <v>-98377.12672434526</v>
      </c>
      <c r="H90" s="9">
        <f t="shared" ca="1" si="25"/>
        <v>-98377.12672434526</v>
      </c>
      <c r="I90" s="9">
        <f t="shared" ca="1" si="25"/>
        <v>-98377.12672434526</v>
      </c>
      <c r="J90" s="9">
        <f t="shared" ca="1" si="25"/>
        <v>-98377.12672434526</v>
      </c>
      <c r="K90" s="9">
        <f t="shared" ca="1" si="25"/>
        <v>-98377.12672434526</v>
      </c>
      <c r="L90" s="9">
        <f t="shared" ca="1" si="25"/>
        <v>-98377.12672434526</v>
      </c>
      <c r="M90" s="9">
        <f t="shared" ca="1" si="25"/>
        <v>-98377.12672434526</v>
      </c>
      <c r="N90" s="9">
        <f t="shared" ca="1" si="25"/>
        <v>-98377.12672434526</v>
      </c>
      <c r="O90" s="9">
        <f t="shared" ca="1" si="25"/>
        <v>-98377.12672434526</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-51823.843142255741</v>
      </c>
      <c r="F91" s="9">
        <f t="shared" ca="1" si="26"/>
        <v>-54933.273730791087</v>
      </c>
      <c r="G91" s="9">
        <f t="shared" ca="1" si="26"/>
        <v>-58229.270154638551</v>
      </c>
      <c r="H91" s="9">
        <f t="shared" ca="1" si="26"/>
        <v>-61723.026363916862</v>
      </c>
      <c r="I91" s="9">
        <f t="shared" ca="1" si="26"/>
        <v>-65426.407945751867</v>
      </c>
      <c r="J91" s="9">
        <f t="shared" ca="1" si="26"/>
        <v>-69351.992422496987</v>
      </c>
      <c r="K91" s="9">
        <f t="shared" ca="1" si="26"/>
        <v>-73513.111967846795</v>
      </c>
      <c r="L91" s="9">
        <f t="shared" ca="1" si="26"/>
        <v>-77923.898685917608</v>
      </c>
      <c r="M91" s="9">
        <f t="shared" ca="1" si="26"/>
        <v>-82599.332607072662</v>
      </c>
      <c r="N91" s="9">
        <f t="shared" ca="1" si="26"/>
        <v>-87555.292563497031</v>
      </c>
      <c r="O91" s="9">
        <f t="shared" ca="1" si="26"/>
        <v>-92808.610117306845</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-46553.28358208952</v>
      </c>
      <c r="F92" s="9">
        <f t="shared" ca="1" si="27"/>
        <v>-43443.852993554174</v>
      </c>
      <c r="G92" s="9">
        <f t="shared" ca="1" si="27"/>
        <v>-40147.85656970671</v>
      </c>
      <c r="H92" s="9">
        <f t="shared" ca="1" si="27"/>
        <v>-36654.100360428398</v>
      </c>
      <c r="I92" s="9">
        <f t="shared" ca="1" si="27"/>
        <v>-32950.718778593393</v>
      </c>
      <c r="J92" s="9">
        <f t="shared" ca="1" si="27"/>
        <v>-29025.13430184828</v>
      </c>
      <c r="K92" s="9">
        <f t="shared" ca="1" si="27"/>
        <v>-24864.014756498462</v>
      </c>
      <c r="L92" s="9">
        <f t="shared" ca="1" si="27"/>
        <v>-20453.228038427653</v>
      </c>
      <c r="M92" s="9">
        <f t="shared" ca="1" si="27"/>
        <v>-15777.794117272597</v>
      </c>
      <c r="N92" s="9">
        <f t="shared" ca="1" si="27"/>
        <v>-10821.834160848237</v>
      </c>
      <c r="O92" s="9">
        <f t="shared" ca="1" si="27"/>
        <v>-5568.5166070384157</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724064.21655923629</v>
      </c>
      <c r="F93" s="70">
        <f t="shared" ca="1" si="28"/>
        <v>669130.94282844523</v>
      </c>
      <c r="G93" s="70">
        <f t="shared" ca="1" si="28"/>
        <v>610901.67267380666</v>
      </c>
      <c r="H93" s="70">
        <f t="shared" ca="1" si="28"/>
        <v>549178.64630988985</v>
      </c>
      <c r="I93" s="70">
        <f t="shared" ca="1" si="28"/>
        <v>483752.238364138</v>
      </c>
      <c r="J93" s="70">
        <f t="shared" ca="1" si="28"/>
        <v>414400.24594164104</v>
      </c>
      <c r="K93" s="70">
        <f t="shared" ca="1" si="28"/>
        <v>340887.13397379423</v>
      </c>
      <c r="L93" s="70">
        <f t="shared" ca="1" si="28"/>
        <v>262963.23528787663</v>
      </c>
      <c r="M93" s="70">
        <f t="shared" ca="1" si="28"/>
        <v>180363.90268080396</v>
      </c>
      <c r="N93" s="70">
        <f t="shared" ca="1" si="28"/>
        <v>92808.610117306933</v>
      </c>
      <c r="O93" s="70">
        <f t="shared" ca="1" si="28"/>
        <v>0</v>
      </c>
      <c r="P93" s="70">
        <f t="shared" ca="1" si="28"/>
        <v>0</v>
      </c>
      <c r="Q93" s="70">
        <f t="shared" ca="1" si="28"/>
        <v>0</v>
      </c>
      <c r="R93" s="70">
        <f t="shared" ca="1" si="28"/>
        <v>0</v>
      </c>
      <c r="S93" s="70">
        <f t="shared" ca="1" si="28"/>
        <v>0</v>
      </c>
      <c r="T93" s="70">
        <f t="shared" ca="1" si="28"/>
        <v>0</v>
      </c>
      <c r="U93" s="70">
        <f t="shared" ca="1" si="28"/>
        <v>0</v>
      </c>
      <c r="V93" s="70">
        <f t="shared" ca="1" si="28"/>
        <v>0</v>
      </c>
      <c r="W93" s="70">
        <f t="shared" ca="1" si="28"/>
        <v>0</v>
      </c>
      <c r="X93" s="70">
        <f t="shared" ca="1" si="28"/>
        <v>0</v>
      </c>
      <c r="Y93" s="70">
        <f t="shared" ca="1" si="28"/>
        <v>0</v>
      </c>
      <c r="Z93" s="70">
        <f t="shared" ca="1" si="28"/>
        <v>0</v>
      </c>
      <c r="AA93" s="70">
        <f t="shared" ca="1" si="28"/>
        <v>0</v>
      </c>
      <c r="AB93" s="70">
        <f t="shared" ca="1" si="28"/>
        <v>0</v>
      </c>
      <c r="AC93" s="70">
        <f t="shared" ca="1" si="28"/>
        <v>0</v>
      </c>
      <c r="AD93" s="70">
        <f t="shared" ca="1" si="28"/>
        <v>0</v>
      </c>
      <c r="AE93" s="70">
        <f t="shared" ca="1" si="28"/>
        <v>0</v>
      </c>
      <c r="AF93" s="70">
        <f t="shared" ca="1" si="28"/>
        <v>0</v>
      </c>
      <c r="AG93" s="70">
        <f t="shared" ca="1" si="28"/>
        <v>0</v>
      </c>
      <c r="AH93" s="70">
        <f t="shared" ca="1" si="28"/>
        <v>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310212.95770127344</v>
      </c>
      <c r="D101" s="42">
        <f ca="1">IF($C$112="3P",D83,0)</f>
        <v>-2844922.8855721401</v>
      </c>
      <c r="E101" s="42">
        <f t="shared" ref="E101:AH101" ca="1" si="29">IF($C$112="3P",E83,0)</f>
        <v>544936.29926391342</v>
      </c>
      <c r="F101" s="42">
        <f t="shared" ca="1" si="29"/>
        <v>683750.15628641751</v>
      </c>
      <c r="G101" s="42">
        <f t="shared" ca="1" si="29"/>
        <v>470977.3110778277</v>
      </c>
      <c r="H101" s="42">
        <f t="shared" ca="1" si="29"/>
        <v>350115.76042338094</v>
      </c>
      <c r="I101" s="42">
        <f t="shared" ca="1" si="29"/>
        <v>355578.328374331</v>
      </c>
      <c r="J101" s="42">
        <f t="shared" ca="1" si="29"/>
        <v>255955.25263239213</v>
      </c>
      <c r="K101" s="42">
        <f t="shared" ca="1" si="29"/>
        <v>150941.03434122383</v>
      </c>
      <c r="L101" s="42">
        <f t="shared" ca="1" si="29"/>
        <v>137992.97231727574</v>
      </c>
      <c r="M101" s="42">
        <f t="shared" ca="1" si="29"/>
        <v>127746.76487432662</v>
      </c>
      <c r="N101" s="42">
        <f t="shared" ca="1" si="29"/>
        <v>31444.072349011258</v>
      </c>
      <c r="O101" s="42">
        <f t="shared" ca="1" si="29"/>
        <v>-131.41307023300033</v>
      </c>
      <c r="P101" s="42">
        <f t="shared" ca="1" si="29"/>
        <v>97057.022704164585</v>
      </c>
      <c r="Q101" s="42">
        <f t="shared" ca="1" si="29"/>
        <v>98120.107577481045</v>
      </c>
      <c r="R101" s="42">
        <f t="shared" ca="1" si="29"/>
        <v>99196.512039907422</v>
      </c>
      <c r="S101" s="42">
        <f t="shared" ca="1" si="29"/>
        <v>100286.32234052836</v>
      </c>
      <c r="T101" s="42">
        <f t="shared" ca="1" si="29"/>
        <v>101389.62345423685</v>
      </c>
      <c r="U101" s="42">
        <f t="shared" ca="1" si="29"/>
        <v>102506.49899753662</v>
      </c>
      <c r="V101" s="42">
        <f t="shared" ca="1" si="29"/>
        <v>103637.03114146482</v>
      </c>
      <c r="W101" s="42">
        <f t="shared" ca="1" si="29"/>
        <v>104781.30052155314</v>
      </c>
      <c r="X101" s="42">
        <f t="shared" ca="1" si="29"/>
        <v>16239.386144740847</v>
      </c>
      <c r="Y101" s="42">
        <f t="shared" ca="1" si="29"/>
        <v>107111.36529315141</v>
      </c>
      <c r="Z101" s="42">
        <f t="shared" ca="1" si="29"/>
        <v>108297.31342464246</v>
      </c>
      <c r="AA101" s="42">
        <f t="shared" ca="1" si="29"/>
        <v>109497.30407003673</v>
      </c>
      <c r="AB101" s="42">
        <f t="shared" ca="1" si="29"/>
        <v>110711.40872693725</v>
      </c>
      <c r="AC101" s="42">
        <f t="shared" ca="1" si="29"/>
        <v>111939.69675003023</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230022.05368578123</v>
      </c>
      <c r="D103" s="42">
        <f ca="1">IF($C$112="3P",VLOOKUP($A103,'Fin. Assumptions'!$F$23:$L$29,$D$111+1)*(-D$55-D$56),VLOOKUP($A103,'Fin. Assumptions'!$F$32:$L$38,$D$111+1)*D$83)</f>
        <v>0</v>
      </c>
      <c r="E103" s="42">
        <f ca="1">IF($C$112="3P",VLOOKUP($A103,'Fin. Assumptions'!$F$23:$L$29,$D$111+1)*(-E$55-E$56),VLOOKUP($A103,'Fin. Assumptions'!$F$32:$L$38,$D$111+1)*E$83)</f>
        <v>15485.720000000001</v>
      </c>
      <c r="F103" s="42">
        <f ca="1">IF($C$112="3P",VLOOKUP($A103,'Fin. Assumptions'!$F$23:$L$29,$D$111+1)*(-F$55-F$56),VLOOKUP($A103,'Fin. Assumptions'!$F$32:$L$38,$D$111+1)*F$83)</f>
        <v>15641.957228000003</v>
      </c>
      <c r="G103" s="42">
        <f ca="1">IF($C$112="3P",VLOOKUP($A103,'Fin. Assumptions'!$F$23:$L$29,$D$111+1)*(-G$55-G$56),VLOOKUP($A103,'Fin. Assumptions'!$F$32:$L$38,$D$111+1)*G$83)</f>
        <v>15800.522390697202</v>
      </c>
      <c r="H103" s="42">
        <f ca="1">IF($C$112="3P",VLOOKUP($A103,'Fin. Assumptions'!$F$23:$L$29,$D$111+1)*(-H$55-H$56),VLOOKUP($A103,'Fin. Assumptions'!$F$32:$L$38,$D$111+1)*H$83)</f>
        <v>15961.45017431859</v>
      </c>
      <c r="I103" s="42">
        <f ca="1">IF($C$112="3P",VLOOKUP($A103,'Fin. Assumptions'!$F$23:$L$29,$D$111+1)*(-I$55-I$56),VLOOKUP($A103,'Fin. Assumptions'!$F$32:$L$38,$D$111+1)*I$83)</f>
        <v>16124.775781915938</v>
      </c>
      <c r="J103" s="42">
        <f ca="1">IF($C$112="3P",VLOOKUP($A103,'Fin. Assumptions'!$F$23:$L$29,$D$111+1)*(-J$55-J$56),VLOOKUP($A103,'Fin. Assumptions'!$F$32:$L$38,$D$111+1)*J$83)</f>
        <v>16290.534941066486</v>
      </c>
      <c r="K103" s="42">
        <f ca="1">IF($C$112="3P",VLOOKUP($A103,'Fin. Assumptions'!$F$23:$L$29,$D$111+1)*(-K$55-K$56),VLOOKUP($A103,'Fin. Assumptions'!$F$32:$L$38,$D$111+1)*K$83)</f>
        <v>16458.763911688377</v>
      </c>
      <c r="L103" s="42">
        <f ca="1">IF($C$112="3P",VLOOKUP($A103,'Fin. Assumptions'!$F$23:$L$29,$D$111+1)*(-L$55-L$56),VLOOKUP($A103,'Fin. Assumptions'!$F$32:$L$38,$D$111+1)*L$83)</f>
        <v>16629.499493972526</v>
      </c>
      <c r="M103" s="42">
        <f ca="1">IF($C$112="3P",VLOOKUP($A103,'Fin. Assumptions'!$F$23:$L$29,$D$111+1)*(-M$55-M$56),VLOOKUP($A103,'Fin. Assumptions'!$F$32:$L$38,$D$111+1)*M$83)</f>
        <v>16802.779036432719</v>
      </c>
      <c r="N103" s="42">
        <f ca="1">IF($C$112="3P",VLOOKUP($A103,'Fin. Assumptions'!$F$23:$L$29,$D$111+1)*(-N$55-N$56),VLOOKUP($A103,'Fin. Assumptions'!$F$32:$L$38,$D$111+1)*N$83)</f>
        <v>16978.640444075569</v>
      </c>
      <c r="O103" s="42">
        <f ca="1">IF($C$112="3P",VLOOKUP($A103,'Fin. Assumptions'!$F$23:$L$29,$D$111+1)*(-O$55-O$56),VLOOKUP($A103,'Fin. Assumptions'!$F$32:$L$38,$D$111+1)*O$83)</f>
        <v>17157.122186692293</v>
      </c>
      <c r="P103" s="42">
        <f ca="1">IF($C$112="3P",VLOOKUP($A103,'Fin. Assumptions'!$F$23:$L$29,$D$111+1)*(-P$55-P$56),VLOOKUP($A103,'Fin. Assumptions'!$F$32:$L$38,$D$111+1)*P$83)</f>
        <v>17338.26330727401</v>
      </c>
      <c r="Q103" s="42">
        <f ca="1">IF($C$112="3P",VLOOKUP($A103,'Fin. Assumptions'!$F$23:$L$29,$D$111+1)*(-Q$55-Q$56),VLOOKUP($A103,'Fin. Assumptions'!$F$32:$L$38,$D$111+1)*Q$83)</f>
        <v>17522.10343055239</v>
      </c>
      <c r="R103" s="42">
        <f ca="1">IF($C$112="3P",VLOOKUP($A103,'Fin. Assumptions'!$F$23:$L$29,$D$111+1)*(-R$55-R$56),VLOOKUP($A103,'Fin. Assumptions'!$F$32:$L$38,$D$111+1)*R$83)</f>
        <v>17708.68277166762</v>
      </c>
      <c r="S103" s="42">
        <f ca="1">IF($C$112="3P",VLOOKUP($A103,'Fin. Assumptions'!$F$23:$L$29,$D$111+1)*(-S$55-S$56),VLOOKUP($A103,'Fin. Assumptions'!$F$32:$L$38,$D$111+1)*S$83)</f>
        <v>17898.042144965475</v>
      </c>
      <c r="T103" s="42">
        <f ca="1">IF($C$112="3P",VLOOKUP($A103,'Fin. Assumptions'!$F$23:$L$29,$D$111+1)*(-T$55-T$56),VLOOKUP($A103,'Fin. Assumptions'!$F$32:$L$38,$D$111+1)*T$83)</f>
        <v>18090.22297292545</v>
      </c>
      <c r="U103" s="42">
        <f ca="1">IF($C$112="3P",VLOOKUP($A103,'Fin. Assumptions'!$F$23:$L$29,$D$111+1)*(-U$55-U$56),VLOOKUP($A103,'Fin. Assumptions'!$F$32:$L$38,$D$111+1)*U$83)</f>
        <v>18285.267295222046</v>
      </c>
      <c r="V103" s="42">
        <f ca="1">IF($C$112="3P",VLOOKUP($A103,'Fin. Assumptions'!$F$23:$L$29,$D$111+1)*(-V$55-V$56),VLOOKUP($A103,'Fin. Assumptions'!$F$32:$L$38,$D$111+1)*V$83)</f>
        <v>18483.217777920854</v>
      </c>
      <c r="W103" s="42">
        <f ca="1">IF($C$112="3P",VLOOKUP($A103,'Fin. Assumptions'!$F$23:$L$29,$D$111+1)*(-W$55-W$56),VLOOKUP($A103,'Fin. Assumptions'!$F$32:$L$38,$D$111+1)*W$83)</f>
        <v>18684.117722811872</v>
      </c>
      <c r="X103" s="42">
        <f ca="1">IF($C$112="3P",VLOOKUP($A103,'Fin. Assumptions'!$F$23:$L$29,$D$111+1)*(-X$55-X$56),VLOOKUP($A103,'Fin. Assumptions'!$F$32:$L$38,$D$111+1)*X$83)</f>
        <v>18888.011076881765</v>
      </c>
      <c r="Y103" s="42">
        <f ca="1">IF($C$112="3P",VLOOKUP($A103,'Fin. Assumptions'!$F$23:$L$29,$D$111+1)*(-Y$55-Y$56),VLOOKUP($A103,'Fin. Assumptions'!$F$32:$L$38,$D$111+1)*Y$83)</f>
        <v>19094.942441927309</v>
      </c>
      <c r="Z103" s="42">
        <f ca="1">IF($C$112="3P",VLOOKUP($A103,'Fin. Assumptions'!$F$23:$L$29,$D$111+1)*(-Z$55-Z$56),VLOOKUP($A103,'Fin. Assumptions'!$F$32:$L$38,$D$111+1)*Z$83)</f>
        <v>19304.957084312024</v>
      </c>
      <c r="AA103" s="42">
        <f ca="1">IF($C$112="3P",VLOOKUP($A103,'Fin. Assumptions'!$F$23:$L$29,$D$111+1)*(-AA$55-AA$56),VLOOKUP($A103,'Fin. Assumptions'!$F$32:$L$38,$D$111+1)*AA$83)</f>
        <v>19518.100944868274</v>
      </c>
      <c r="AB103" s="42">
        <f ca="1">IF($C$112="3P",VLOOKUP($A103,'Fin. Assumptions'!$F$23:$L$29,$D$111+1)*(-AB$55-AB$56),VLOOKUP($A103,'Fin. Assumptions'!$F$32:$L$38,$D$111+1)*AB$83)</f>
        <v>19734.420648946809</v>
      </c>
      <c r="AC103" s="42">
        <f ca="1">IF($C$112="3P",VLOOKUP($A103,'Fin. Assumptions'!$F$23:$L$29,$D$111+1)*(-AC$55-AC$56),VLOOKUP($A103,'Fin. Assumptions'!$F$32:$L$38,$D$111+1)*AC$83)</f>
        <v>19953.963516616117</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345033.08052867191</v>
      </c>
      <c r="D104" s="42">
        <f ca="1">IF($C$112="3P",VLOOKUP($A104,'Fin. Assumptions'!$F$23:$L$29,$D$111+1)*(-D$55-D$56),VLOOKUP($A104,'Fin. Assumptions'!$F$32:$L$38,$D$111+1)*D$83)</f>
        <v>0</v>
      </c>
      <c r="E104" s="42">
        <f ca="1">IF($C$112="3P",VLOOKUP($A104,'Fin. Assumptions'!$F$23:$L$29,$D$111+1)*(-E$55-E$56),VLOOKUP($A104,'Fin. Assumptions'!$F$32:$L$38,$D$111+1)*E$83)</f>
        <v>23228.58</v>
      </c>
      <c r="F104" s="42">
        <f ca="1">IF($C$112="3P",VLOOKUP($A104,'Fin. Assumptions'!$F$23:$L$29,$D$111+1)*(-F$55-F$56),VLOOKUP($A104,'Fin. Assumptions'!$F$32:$L$38,$D$111+1)*F$83)</f>
        <v>23462.935842000003</v>
      </c>
      <c r="G104" s="42">
        <f ca="1">IF($C$112="3P",VLOOKUP($A104,'Fin. Assumptions'!$F$23:$L$29,$D$111+1)*(-G$55-G$56),VLOOKUP($A104,'Fin. Assumptions'!$F$32:$L$38,$D$111+1)*G$83)</f>
        <v>23700.7835860458</v>
      </c>
      <c r="H104" s="42">
        <f ca="1">IF($C$112="3P",VLOOKUP($A104,'Fin. Assumptions'!$F$23:$L$29,$D$111+1)*(-H$55-H$56),VLOOKUP($A104,'Fin. Assumptions'!$F$32:$L$38,$D$111+1)*H$83)</f>
        <v>23942.175261477882</v>
      </c>
      <c r="I104" s="42">
        <f ca="1">IF($C$112="3P",VLOOKUP($A104,'Fin. Assumptions'!$F$23:$L$29,$D$111+1)*(-I$55-I$56),VLOOKUP($A104,'Fin. Assumptions'!$F$32:$L$38,$D$111+1)*I$83)</f>
        <v>24187.163672873903</v>
      </c>
      <c r="J104" s="42">
        <f ca="1">IF($C$112="3P",VLOOKUP($A104,'Fin. Assumptions'!$F$23:$L$29,$D$111+1)*(-J$55-J$56),VLOOKUP($A104,'Fin. Assumptions'!$F$32:$L$38,$D$111+1)*J$83)</f>
        <v>24435.802411599725</v>
      </c>
      <c r="K104" s="42">
        <f ca="1">IF($C$112="3P",VLOOKUP($A104,'Fin. Assumptions'!$F$23:$L$29,$D$111+1)*(-K$55-K$56),VLOOKUP($A104,'Fin. Assumptions'!$F$32:$L$38,$D$111+1)*K$83)</f>
        <v>24688.145867532559</v>
      </c>
      <c r="L104" s="42">
        <f ca="1">IF($C$112="3P",VLOOKUP($A104,'Fin. Assumptions'!$F$23:$L$29,$D$111+1)*(-L$55-L$56),VLOOKUP($A104,'Fin. Assumptions'!$F$32:$L$38,$D$111+1)*L$83)</f>
        <v>24944.24924095879</v>
      </c>
      <c r="M104" s="42">
        <f ca="1">IF($C$112="3P",VLOOKUP($A104,'Fin. Assumptions'!$F$23:$L$29,$D$111+1)*(-M$55-M$56),VLOOKUP($A104,'Fin. Assumptions'!$F$32:$L$38,$D$111+1)*M$83)</f>
        <v>25204.168554649081</v>
      </c>
      <c r="N104" s="42">
        <f ca="1">IF($C$112="3P",VLOOKUP($A104,'Fin. Assumptions'!$F$23:$L$29,$D$111+1)*(-N$55-N$56),VLOOKUP($A104,'Fin. Assumptions'!$F$32:$L$38,$D$111+1)*N$83)</f>
        <v>25467.960666113348</v>
      </c>
      <c r="O104" s="42">
        <f ca="1">IF($C$112="3P",VLOOKUP($A104,'Fin. Assumptions'!$F$23:$L$29,$D$111+1)*(-O$55-O$56),VLOOKUP($A104,'Fin. Assumptions'!$F$32:$L$38,$D$111+1)*O$83)</f>
        <v>25735.683280038436</v>
      </c>
      <c r="P104" s="42">
        <f ca="1">IF($C$112="3P",VLOOKUP($A104,'Fin. Assumptions'!$F$23:$L$29,$D$111+1)*(-P$55-P$56),VLOOKUP($A104,'Fin. Assumptions'!$F$32:$L$38,$D$111+1)*P$83)</f>
        <v>26007.39496091101</v>
      </c>
      <c r="Q104" s="42">
        <f ca="1">IF($C$112="3P",VLOOKUP($A104,'Fin. Assumptions'!$F$23:$L$29,$D$111+1)*(-Q$55-Q$56),VLOOKUP($A104,'Fin. Assumptions'!$F$32:$L$38,$D$111+1)*Q$83)</f>
        <v>26283.155145828587</v>
      </c>
      <c r="R104" s="42">
        <f ca="1">IF($C$112="3P",VLOOKUP($A104,'Fin. Assumptions'!$F$23:$L$29,$D$111+1)*(-R$55-R$56),VLOOKUP($A104,'Fin. Assumptions'!$F$32:$L$38,$D$111+1)*R$83)</f>
        <v>26563.02415750143</v>
      </c>
      <c r="S104" s="42">
        <f ca="1">IF($C$112="3P",VLOOKUP($A104,'Fin. Assumptions'!$F$23:$L$29,$D$111+1)*(-S$55-S$56),VLOOKUP($A104,'Fin. Assumptions'!$F$32:$L$38,$D$111+1)*S$83)</f>
        <v>26847.063217448209</v>
      </c>
      <c r="T104" s="42">
        <f ca="1">IF($C$112="3P",VLOOKUP($A104,'Fin. Assumptions'!$F$23:$L$29,$D$111+1)*(-T$55-T$56),VLOOKUP($A104,'Fin. Assumptions'!$F$32:$L$38,$D$111+1)*T$83)</f>
        <v>27135.334459388174</v>
      </c>
      <c r="U104" s="42">
        <f ca="1">IF($C$112="3P",VLOOKUP($A104,'Fin. Assumptions'!$F$23:$L$29,$D$111+1)*(-U$55-U$56),VLOOKUP($A104,'Fin. Assumptions'!$F$32:$L$38,$D$111+1)*U$83)</f>
        <v>27427.900942833068</v>
      </c>
      <c r="V104" s="42">
        <f ca="1">IF($C$112="3P",VLOOKUP($A104,'Fin. Assumptions'!$F$23:$L$29,$D$111+1)*(-V$55-V$56),VLOOKUP($A104,'Fin. Assumptions'!$F$32:$L$38,$D$111+1)*V$83)</f>
        <v>27724.826666881283</v>
      </c>
      <c r="W104" s="42">
        <f ca="1">IF($C$112="3P",VLOOKUP($A104,'Fin. Assumptions'!$F$23:$L$29,$D$111+1)*(-W$55-W$56),VLOOKUP($A104,'Fin. Assumptions'!$F$32:$L$38,$D$111+1)*W$83)</f>
        <v>28026.17658421781</v>
      </c>
      <c r="X104" s="42">
        <f ca="1">IF($C$112="3P",VLOOKUP($A104,'Fin. Assumptions'!$F$23:$L$29,$D$111+1)*(-X$55-X$56),VLOOKUP($A104,'Fin. Assumptions'!$F$32:$L$38,$D$111+1)*X$83)</f>
        <v>28332.016615322649</v>
      </c>
      <c r="Y104" s="42">
        <f ca="1">IF($C$112="3P",VLOOKUP($A104,'Fin. Assumptions'!$F$23:$L$29,$D$111+1)*(-Y$55-Y$56),VLOOKUP($A104,'Fin. Assumptions'!$F$32:$L$38,$D$111+1)*Y$83)</f>
        <v>28642.413662890958</v>
      </c>
      <c r="Z104" s="42">
        <f ca="1">IF($C$112="3P",VLOOKUP($A104,'Fin. Assumptions'!$F$23:$L$29,$D$111+1)*(-Z$55-Z$56),VLOOKUP($A104,'Fin. Assumptions'!$F$32:$L$38,$D$111+1)*Z$83)</f>
        <v>28957.435626468032</v>
      </c>
      <c r="AA104" s="42">
        <f ca="1">IF($C$112="3P",VLOOKUP($A104,'Fin. Assumptions'!$F$23:$L$29,$D$111+1)*(-AA$55-AA$56),VLOOKUP($A104,'Fin. Assumptions'!$F$32:$L$38,$D$111+1)*AA$83)</f>
        <v>29277.151417302412</v>
      </c>
      <c r="AB104" s="42">
        <f ca="1">IF($C$112="3P",VLOOKUP($A104,'Fin. Assumptions'!$F$23:$L$29,$D$111+1)*(-AB$55-AB$56),VLOOKUP($A104,'Fin. Assumptions'!$F$32:$L$38,$D$111+1)*AB$83)</f>
        <v>29601.630973420211</v>
      </c>
      <c r="AC104" s="42">
        <f ca="1">IF($C$112="3P",VLOOKUP($A104,'Fin. Assumptions'!$F$23:$L$29,$D$111+1)*(-AC$55-AC$56),VLOOKUP($A104,'Fin. Assumptions'!$F$32:$L$38,$D$111+1)*AC$83)</f>
        <v>29930.945274924168</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885268.09191572666</v>
      </c>
    </row>
    <row r="111" spans="1:34" ht="15.75" x14ac:dyDescent="0.25">
      <c r="A111" s="92"/>
      <c r="B111" s="93" t="s">
        <v>111</v>
      </c>
      <c r="C111" s="463" t="str">
        <f ca="1">LEFT($B$6,3)</f>
        <v>LOI</v>
      </c>
      <c r="D111" s="380">
        <f ca="1">HLOOKUP(C111,'Fin. Assumptions'!$G$32:$L$40,9)</f>
        <v>3</v>
      </c>
    </row>
    <row r="112" spans="1:34" x14ac:dyDescent="0.2">
      <c r="A112" s="94"/>
      <c r="B112" s="93" t="s">
        <v>160</v>
      </c>
      <c r="C112" s="376" t="str">
        <f ca="1">RIGHT(LEFT($B$6,6),2)</f>
        <v>3P</v>
      </c>
    </row>
  </sheetData>
  <sheetProtection algorithmName="SHA-512" hashValue="BXvRCxfb3BrwTB4MywLOxsJqMwwg9uwfLAmXKB1pjC48WjopkVf+t+dw5gPeVYM3Fs2JoXeYVnmTtN1yWnImeQ==" saltValue="xRvfLFPm/Is/zYI7xMkKsA=="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LOI DO 14</v>
      </c>
      <c r="D6" s="82" t="s">
        <v>172</v>
      </c>
      <c r="T6" s="2"/>
    </row>
    <row r="7" spans="1:42" ht="18.75" customHeight="1" x14ac:dyDescent="0.25">
      <c r="A7" s="90"/>
      <c r="C7" s="2"/>
      <c r="D7" s="374" t="s">
        <v>174</v>
      </c>
      <c r="T7" s="2"/>
    </row>
    <row r="8" spans="1:42" ht="18.75" customHeight="1" x14ac:dyDescent="0.25">
      <c r="A8" s="90" t="s">
        <v>111</v>
      </c>
      <c r="B8" s="376" t="str">
        <f ca="1">VLOOKUP($B$6,'Fin. Assumptions'!$A$6:$P$17,2)</f>
        <v>LI</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2014</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Non-Taxable</v>
      </c>
      <c r="C11" s="1"/>
      <c r="E11" s="18" t="s">
        <v>0</v>
      </c>
      <c r="G11" s="396">
        <f ca="1">VLOOKUP($B$6,'Fin. Assumptions'!$A$6:$P$17,14)</f>
        <v>0</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0</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5.172587064676617</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5172587.0646766173</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1</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5172587.0646766173</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0</v>
      </c>
      <c r="O22" s="28"/>
      <c r="P22" s="26"/>
      <c r="Q22" s="26"/>
      <c r="R22" s="23"/>
      <c r="T22" s="2"/>
    </row>
    <row r="23" spans="1:36" ht="18" customHeight="1" x14ac:dyDescent="0.2">
      <c r="A23" s="48"/>
      <c r="B23" s="77"/>
      <c r="C23" s="21"/>
      <c r="E23" s="54" t="s">
        <v>77</v>
      </c>
      <c r="G23" s="83">
        <f ca="1">SUM(G20:G22)</f>
        <v>5172587.0646766173</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1</v>
      </c>
      <c r="H25" s="37" t="s">
        <v>9</v>
      </c>
      <c r="N25" s="23"/>
      <c r="O25" s="28"/>
      <c r="P25" s="5"/>
      <c r="Q25" s="5"/>
      <c r="R25" s="5"/>
      <c r="T25" s="2"/>
    </row>
    <row r="26" spans="1:36" ht="18" customHeight="1" x14ac:dyDescent="0.25">
      <c r="A26" s="8" t="s">
        <v>19</v>
      </c>
      <c r="B26" s="12"/>
      <c r="C26" s="13"/>
      <c r="E26" s="73" t="s">
        <v>74</v>
      </c>
      <c r="F26" s="72"/>
      <c r="G26" s="86">
        <f ca="1">1-FedTaxCredit-G25</f>
        <v>-0.30000000000000004</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0</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5172587.0646766173</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v>
      </c>
      <c r="C31" s="2" t="s">
        <v>7</v>
      </c>
      <c r="E31" s="57" t="s">
        <v>10</v>
      </c>
      <c r="F31" s="5"/>
      <c r="G31" s="83">
        <f ca="1">NetCost*LoanPer-B22</f>
        <v>-1551776.1194029853</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-2801675.5712165013</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e">
        <f ca="1">IF(G25=100%,#REF!, "N/A")</f>
        <v>#REF!</v>
      </c>
      <c r="K35" s="405"/>
    </row>
    <row r="36" spans="1:34" ht="18" customHeight="1" thickBot="1" x14ac:dyDescent="0.3">
      <c r="A36" s="385" t="s">
        <v>96</v>
      </c>
      <c r="B36" s="390"/>
      <c r="C36" s="384" t="s">
        <v>7</v>
      </c>
      <c r="F36" s="407" t="s">
        <v>81</v>
      </c>
      <c r="G36" s="408"/>
      <c r="H36" s="408"/>
      <c r="I36" s="408"/>
      <c r="J36" s="409">
        <f ca="1">IRR(D83:AH83,0.1)</f>
        <v>1.2436455572076177E-2</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174762</v>
      </c>
      <c r="F54" s="9">
        <f t="shared" ca="1" si="2"/>
        <v>177365.95380000002</v>
      </c>
      <c r="G54" s="9">
        <f t="shared" ca="1" si="2"/>
        <v>180008.70651162002</v>
      </c>
      <c r="H54" s="9">
        <f t="shared" ca="1" si="2"/>
        <v>182690.83623864315</v>
      </c>
      <c r="I54" s="9">
        <f t="shared" ca="1" si="2"/>
        <v>185412.92969859895</v>
      </c>
      <c r="J54" s="9">
        <f t="shared" ca="1" si="2"/>
        <v>188175.58235110808</v>
      </c>
      <c r="K54" s="9">
        <f t="shared" ca="1" si="2"/>
        <v>190979.3985281396</v>
      </c>
      <c r="L54" s="9">
        <f t="shared" ca="1" si="2"/>
        <v>193824.9915662088</v>
      </c>
      <c r="M54" s="9">
        <f t="shared" ca="1" si="2"/>
        <v>196712.98394054535</v>
      </c>
      <c r="N54" s="9">
        <f t="shared" ca="1" si="2"/>
        <v>199644.00740125947</v>
      </c>
      <c r="O54" s="9">
        <f t="shared" ca="1" si="2"/>
        <v>202618.70311153823</v>
      </c>
      <c r="P54" s="9">
        <f t="shared" ca="1" si="2"/>
        <v>205637.72178790014</v>
      </c>
      <c r="Q54" s="9">
        <f t="shared" ca="1" si="2"/>
        <v>208701.72384253988</v>
      </c>
      <c r="R54" s="9">
        <f t="shared" ca="1" si="2"/>
        <v>211811.37952779367</v>
      </c>
      <c r="S54" s="9">
        <f t="shared" ca="1" si="2"/>
        <v>214967.36908275788</v>
      </c>
      <c r="T54" s="9">
        <f t="shared" ca="1" si="2"/>
        <v>218170.38288209087</v>
      </c>
      <c r="U54" s="9">
        <f t="shared" ca="1" si="2"/>
        <v>221421.12158703408</v>
      </c>
      <c r="V54" s="9">
        <f t="shared" ca="1" si="2"/>
        <v>224720.29629868091</v>
      </c>
      <c r="W54" s="9">
        <f t="shared" ca="1" si="2"/>
        <v>228068.62871353122</v>
      </c>
      <c r="X54" s="9">
        <f t="shared" ca="1" si="2"/>
        <v>231466.85128136279</v>
      </c>
      <c r="Y54" s="9">
        <f t="shared" ca="1" si="2"/>
        <v>234915.70736545511</v>
      </c>
      <c r="Z54" s="9">
        <f t="shared" ca="1" si="2"/>
        <v>238415.95140520038</v>
      </c>
      <c r="AA54" s="9">
        <f t="shared" ca="1" si="2"/>
        <v>241968.34908113792</v>
      </c>
      <c r="AB54" s="9">
        <f t="shared" ca="1" si="2"/>
        <v>245573.6774824468</v>
      </c>
      <c r="AC54" s="9">
        <f t="shared" ca="1" si="2"/>
        <v>249232.72527693523</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414768.48</v>
      </c>
      <c r="F57" s="10">
        <f ca="1">IF(F$49&gt;OptInTerm,0,VLOOKUP($B$10+F$49-1,'SREC Prices'!$B$6:$D$22,2))*((F$50/1000)*$B$18)</f>
        <v>338502.3432</v>
      </c>
      <c r="G57" s="10">
        <f ca="1">IF(G$49&gt;OptInTerm,0,VLOOKUP($B$10+G$49-1,'SREC Prices'!$B$6:$D$22,2))*((G$50/1000)*$B$18)</f>
        <v>312587.20661699999</v>
      </c>
      <c r="H57" s="10">
        <f ca="1">IF(H$49&gt;OptInTerm,0,VLOOKUP($B$10+H$49-1,'SREC Prices'!$B$6:$D$22,2))*((H$50/1000)*$B$18)</f>
        <v>308728.88851318503</v>
      </c>
      <c r="I57" s="10">
        <f ca="1">IF(I$49&gt;OptInTerm,0,VLOOKUP($B$10+I$49-1,'SREC Prices'!$B$6:$D$22,2))*((I$50/1000)*$B$18)</f>
        <v>318604.76987250091</v>
      </c>
      <c r="J57" s="10">
        <f ca="1">IF(J$49&gt;OptInTerm,0,VLOOKUP($B$10+J$49-1,'SREC Prices'!$B$6:$D$22,2))*((J$50/1000)*$B$18)</f>
        <v>301104.34658111713</v>
      </c>
      <c r="K57" s="10">
        <f ca="1">IF(K$49&gt;OptInTerm,0,VLOOKUP($B$10+K$49-1,'SREC Prices'!$B$6:$D$22,2))*((K$50/1000)*$B$18)</f>
        <v>274726.46957779396</v>
      </c>
      <c r="L57" s="10">
        <f ca="1">IF(L$49&gt;OptInTerm,0,VLOOKUP($B$10+L$49-1,'SREC Prices'!$B$6:$D$22,2))*((L$50/1000)*$B$18)</f>
        <v>254229.38771176347</v>
      </c>
      <c r="M57" s="10">
        <f ca="1">IF(M$49&gt;OptInTerm,0,VLOOKUP($B$10+M$49-1,'SREC Prices'!$B$6:$D$22,2))*((M$50/1000)*$B$18)</f>
        <v>238407.54550748935</v>
      </c>
      <c r="N57" s="10">
        <f ca="1">IF(N$49&gt;OptInTerm,0,VLOOKUP($B$10+N$49-1,'SREC Prices'!$B$6:$D$22,2))*((N$50/1000)*$B$18)</f>
        <v>228846.14373785642</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589530.48</v>
      </c>
      <c r="F59" s="10">
        <f t="shared" ref="F59:AH59" ca="1" si="5">SUM(F54:F58)</f>
        <v>515868.29700000002</v>
      </c>
      <c r="G59" s="10">
        <f t="shared" ca="1" si="5"/>
        <v>492595.91312862001</v>
      </c>
      <c r="H59" s="10">
        <f t="shared" ca="1" si="5"/>
        <v>491419.72475182818</v>
      </c>
      <c r="I59" s="10">
        <f t="shared" ca="1" si="5"/>
        <v>504017.69957109983</v>
      </c>
      <c r="J59" s="10">
        <f t="shared" ca="1" si="5"/>
        <v>489279.92893222522</v>
      </c>
      <c r="K59" s="10">
        <f t="shared" ca="1" si="5"/>
        <v>465705.86810593354</v>
      </c>
      <c r="L59" s="10">
        <f t="shared" ca="1" si="5"/>
        <v>448054.37927797227</v>
      </c>
      <c r="M59" s="10">
        <f t="shared" ca="1" si="5"/>
        <v>435120.52944803471</v>
      </c>
      <c r="N59" s="10">
        <f t="shared" ca="1" si="5"/>
        <v>428490.15113911591</v>
      </c>
      <c r="O59" s="10">
        <f t="shared" ca="1" si="5"/>
        <v>230321.68788161478</v>
      </c>
      <c r="P59" s="10">
        <f t="shared" ca="1" si="5"/>
        <v>233202.1916341263</v>
      </c>
      <c r="Q59" s="10">
        <f t="shared" ca="1" si="5"/>
        <v>236128.3713395349</v>
      </c>
      <c r="R59" s="10">
        <f t="shared" ca="1" si="5"/>
        <v>239100.89378730374</v>
      </c>
      <c r="S59" s="10">
        <f t="shared" ca="1" si="5"/>
        <v>242120.43577097039</v>
      </c>
      <c r="T59" s="10">
        <f t="shared" ca="1" si="5"/>
        <v>245187.68423686232</v>
      </c>
      <c r="U59" s="10">
        <f t="shared" ca="1" si="5"/>
        <v>248303.33643503167</v>
      </c>
      <c r="V59" s="10">
        <f t="shared" ca="1" si="5"/>
        <v>251468.10007243851</v>
      </c>
      <c r="W59" s="10">
        <f t="shared" ca="1" si="5"/>
        <v>254682.69346842001</v>
      </c>
      <c r="X59" s="10">
        <f t="shared" ca="1" si="5"/>
        <v>257947.84571247714</v>
      </c>
      <c r="Y59" s="10">
        <f t="shared" ca="1" si="5"/>
        <v>261264.29682441388</v>
      </c>
      <c r="Z59" s="10">
        <f t="shared" ca="1" si="5"/>
        <v>264632.79791686439</v>
      </c>
      <c r="AA59" s="10">
        <f t="shared" ca="1" si="5"/>
        <v>268054.11136024358</v>
      </c>
      <c r="AB59" s="10">
        <f t="shared" ca="1" si="5"/>
        <v>271529.01095015695</v>
      </c>
      <c r="AC59" s="10">
        <f t="shared" ca="1" si="5"/>
        <v>275058.28207730682</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568530.48</v>
      </c>
      <c r="F63" s="10">
        <f t="shared" ca="1" si="9"/>
        <v>494343.29700000002</v>
      </c>
      <c r="G63" s="10">
        <f t="shared" ca="1" si="9"/>
        <v>470532.78812862001</v>
      </c>
      <c r="H63" s="10">
        <f t="shared" ca="1" si="9"/>
        <v>468805.02162682818</v>
      </c>
      <c r="I63" s="10">
        <f t="shared" ca="1" si="9"/>
        <v>480837.62886797485</v>
      </c>
      <c r="J63" s="10">
        <f t="shared" ca="1" si="9"/>
        <v>465520.35646152211</v>
      </c>
      <c r="K63" s="10">
        <f t="shared" ca="1" si="9"/>
        <v>441352.30632346286</v>
      </c>
      <c r="L63" s="10">
        <f t="shared" ca="1" si="9"/>
        <v>423091.97845093982</v>
      </c>
      <c r="M63" s="10">
        <f t="shared" ca="1" si="9"/>
        <v>409534.06860032643</v>
      </c>
      <c r="N63" s="10">
        <f t="shared" ca="1" si="9"/>
        <v>252264.02877021494</v>
      </c>
      <c r="O63" s="10">
        <f t="shared" ca="1" si="9"/>
        <v>203439.91245349127</v>
      </c>
      <c r="P63" s="10">
        <f t="shared" ca="1" si="9"/>
        <v>205648.37182029971</v>
      </c>
      <c r="Q63" s="10">
        <f t="shared" ca="1" si="9"/>
        <v>207885.70603036266</v>
      </c>
      <c r="R63" s="10">
        <f t="shared" ca="1" si="9"/>
        <v>210152.16184540218</v>
      </c>
      <c r="S63" s="10">
        <f t="shared" ca="1" si="9"/>
        <v>212447.98553052131</v>
      </c>
      <c r="T63" s="10">
        <f t="shared" ca="1" si="9"/>
        <v>214773.42274040199</v>
      </c>
      <c r="U63" s="10">
        <f t="shared" ca="1" si="9"/>
        <v>217128.71840115986</v>
      </c>
      <c r="V63" s="10">
        <f t="shared" ca="1" si="9"/>
        <v>219514.11658771988</v>
      </c>
      <c r="W63" s="10">
        <f t="shared" ca="1" si="9"/>
        <v>221929.86039658342</v>
      </c>
      <c r="X63" s="10">
        <f t="shared" ca="1" si="9"/>
        <v>74376.191813844634</v>
      </c>
      <c r="Y63" s="10">
        <f t="shared" ca="1" si="9"/>
        <v>226853.35157831557</v>
      </c>
      <c r="Z63" s="10">
        <f t="shared" ca="1" si="9"/>
        <v>229361.57903961363</v>
      </c>
      <c r="AA63" s="10">
        <f t="shared" ca="1" si="9"/>
        <v>231901.11201106154</v>
      </c>
      <c r="AB63" s="10">
        <f t="shared" ca="1" si="9"/>
        <v>234472.18661724537</v>
      </c>
      <c r="AC63" s="10">
        <f t="shared" ca="1" si="9"/>
        <v>237075.03713607247</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568530.48</v>
      </c>
      <c r="F65" s="59">
        <f t="shared" ref="F65:AH65" ca="1" si="10">SUM(F63:F64)</f>
        <v>494343.29700000002</v>
      </c>
      <c r="G65" s="59">
        <f t="shared" ca="1" si="10"/>
        <v>470532.78812862001</v>
      </c>
      <c r="H65" s="59">
        <f t="shared" ca="1" si="10"/>
        <v>468805.02162682818</v>
      </c>
      <c r="I65" s="59">
        <f t="shared" ca="1" si="10"/>
        <v>480837.62886797485</v>
      </c>
      <c r="J65" s="59">
        <f ca="1">SUM(J63:J64)</f>
        <v>465520.35646152211</v>
      </c>
      <c r="K65" s="59">
        <f t="shared" ca="1" si="10"/>
        <v>441352.30632346286</v>
      </c>
      <c r="L65" s="59">
        <f t="shared" ca="1" si="10"/>
        <v>423091.97845093982</v>
      </c>
      <c r="M65" s="59">
        <f t="shared" ca="1" si="10"/>
        <v>409534.06860032643</v>
      </c>
      <c r="N65" s="59">
        <f t="shared" ca="1" si="10"/>
        <v>252264.02877021494</v>
      </c>
      <c r="O65" s="59">
        <f t="shared" ca="1" si="10"/>
        <v>203439.91245349127</v>
      </c>
      <c r="P65" s="59">
        <f t="shared" ca="1" si="10"/>
        <v>205648.37182029971</v>
      </c>
      <c r="Q65" s="59">
        <f t="shared" ca="1" si="10"/>
        <v>207885.70603036266</v>
      </c>
      <c r="R65" s="59">
        <f t="shared" ca="1" si="10"/>
        <v>210152.16184540218</v>
      </c>
      <c r="S65" s="59">
        <f t="shared" ca="1" si="10"/>
        <v>212447.98553052131</v>
      </c>
      <c r="T65" s="59">
        <f t="shared" ca="1" si="10"/>
        <v>214773.42274040199</v>
      </c>
      <c r="U65" s="59">
        <f t="shared" ca="1" si="10"/>
        <v>217128.71840115986</v>
      </c>
      <c r="V65" s="59">
        <f t="shared" ca="1" si="10"/>
        <v>219514.11658771988</v>
      </c>
      <c r="W65" s="59">
        <f t="shared" ca="1" si="10"/>
        <v>221929.86039658342</v>
      </c>
      <c r="X65" s="59">
        <f t="shared" ca="1" si="10"/>
        <v>74376.191813844634</v>
      </c>
      <c r="Y65" s="59">
        <f t="shared" ca="1" si="10"/>
        <v>226853.35157831557</v>
      </c>
      <c r="Z65" s="59">
        <f t="shared" ca="1" si="10"/>
        <v>229361.57903961363</v>
      </c>
      <c r="AA65" s="59">
        <f t="shared" ca="1" si="10"/>
        <v>231901.11201106154</v>
      </c>
      <c r="AB65" s="59">
        <f t="shared" ca="1" si="10"/>
        <v>234472.18661724537</v>
      </c>
      <c r="AC65" s="59">
        <f t="shared" ca="1" si="10"/>
        <v>237075.03713607247</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0</v>
      </c>
      <c r="F66" s="59">
        <f t="shared" ca="1" si="11"/>
        <v>0</v>
      </c>
      <c r="G66" s="59">
        <f t="shared" ca="1" si="11"/>
        <v>0</v>
      </c>
      <c r="H66" s="59">
        <f t="shared" ca="1" si="11"/>
        <v>0</v>
      </c>
      <c r="I66" s="59">
        <f t="shared" ca="1" si="11"/>
        <v>0</v>
      </c>
      <c r="J66" s="59">
        <f t="shared" ca="1" si="11"/>
        <v>0</v>
      </c>
      <c r="K66" s="59">
        <f t="shared" ca="1" si="11"/>
        <v>0</v>
      </c>
      <c r="L66" s="59">
        <f t="shared" ca="1" si="11"/>
        <v>0</v>
      </c>
      <c r="M66" s="59">
        <f t="shared" ca="1" si="11"/>
        <v>0</v>
      </c>
      <c r="N66" s="59">
        <f t="shared" ca="1" si="11"/>
        <v>0</v>
      </c>
      <c r="O66" s="59">
        <f t="shared" ca="1" si="11"/>
        <v>0</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568530.48</v>
      </c>
      <c r="F67" s="59">
        <f t="shared" ref="F67:AH67" ca="1" si="12">F65+F66</f>
        <v>494343.29700000002</v>
      </c>
      <c r="G67" s="59">
        <f t="shared" ca="1" si="12"/>
        <v>470532.78812862001</v>
      </c>
      <c r="H67" s="59">
        <f t="shared" ca="1" si="12"/>
        <v>468805.02162682818</v>
      </c>
      <c r="I67" s="59">
        <f ca="1">I65+I66</f>
        <v>480837.62886797485</v>
      </c>
      <c r="J67" s="59">
        <f ca="1">J65+J66</f>
        <v>465520.35646152211</v>
      </c>
      <c r="K67" s="59">
        <f t="shared" ca="1" si="12"/>
        <v>441352.30632346286</v>
      </c>
      <c r="L67" s="59">
        <f t="shared" ca="1" si="12"/>
        <v>423091.97845093982</v>
      </c>
      <c r="M67" s="59">
        <f t="shared" ca="1" si="12"/>
        <v>409534.06860032643</v>
      </c>
      <c r="N67" s="59">
        <f t="shared" ca="1" si="12"/>
        <v>252264.02877021494</v>
      </c>
      <c r="O67" s="59">
        <f t="shared" ca="1" si="12"/>
        <v>203439.91245349127</v>
      </c>
      <c r="P67" s="59">
        <f t="shared" ca="1" si="12"/>
        <v>205648.37182029971</v>
      </c>
      <c r="Q67" s="59">
        <f t="shared" ca="1" si="12"/>
        <v>207885.70603036266</v>
      </c>
      <c r="R67" s="59">
        <f t="shared" ca="1" si="12"/>
        <v>210152.16184540218</v>
      </c>
      <c r="S67" s="59">
        <f t="shared" ca="1" si="12"/>
        <v>212447.98553052131</v>
      </c>
      <c r="T67" s="59">
        <f t="shared" ca="1" si="12"/>
        <v>214773.42274040199</v>
      </c>
      <c r="U67" s="59">
        <f t="shared" ca="1" si="12"/>
        <v>217128.71840115986</v>
      </c>
      <c r="V67" s="59">
        <f t="shared" ca="1" si="12"/>
        <v>219514.11658771988</v>
      </c>
      <c r="W67" s="59">
        <f t="shared" ca="1" si="12"/>
        <v>221929.86039658342</v>
      </c>
      <c r="X67" s="59">
        <f t="shared" ca="1" si="12"/>
        <v>74376.191813844634</v>
      </c>
      <c r="Y67" s="59">
        <f t="shared" ca="1" si="12"/>
        <v>226853.35157831557</v>
      </c>
      <c r="Z67" s="59">
        <f t="shared" ca="1" si="12"/>
        <v>229361.57903961363</v>
      </c>
      <c r="AA67" s="59">
        <f t="shared" ca="1" si="12"/>
        <v>231901.11201106154</v>
      </c>
      <c r="AB67" s="59">
        <f t="shared" ca="1" si="12"/>
        <v>234472.18661724537</v>
      </c>
      <c r="AC67" s="59">
        <f t="shared" ca="1" si="12"/>
        <v>237075.03713607247</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0</v>
      </c>
      <c r="F68" s="59">
        <f t="shared" ca="1" si="14"/>
        <v>0</v>
      </c>
      <c r="G68" s="59">
        <f t="shared" ca="1" si="14"/>
        <v>0</v>
      </c>
      <c r="H68" s="59">
        <f t="shared" ca="1" si="14"/>
        <v>0</v>
      </c>
      <c r="I68" s="59">
        <f t="shared" ca="1" si="14"/>
        <v>0</v>
      </c>
      <c r="J68" s="59">
        <f t="shared" ca="1" si="14"/>
        <v>0</v>
      </c>
      <c r="K68" s="59">
        <f t="shared" ca="1" si="14"/>
        <v>0</v>
      </c>
      <c r="L68" s="59">
        <f t="shared" ca="1" si="14"/>
        <v>0</v>
      </c>
      <c r="M68" s="59">
        <f t="shared" ca="1" si="14"/>
        <v>0</v>
      </c>
      <c r="N68" s="59">
        <f t="shared" ca="1" si="14"/>
        <v>0</v>
      </c>
      <c r="O68" s="59">
        <f t="shared" ca="1" si="14"/>
        <v>0</v>
      </c>
      <c r="P68" s="59">
        <f t="shared" ca="1" si="14"/>
        <v>0</v>
      </c>
      <c r="Q68" s="59">
        <f t="shared" ca="1" si="14"/>
        <v>0</v>
      </c>
      <c r="R68" s="59">
        <f t="shared" ca="1" si="14"/>
        <v>0</v>
      </c>
      <c r="S68" s="59">
        <f t="shared" ca="1" si="14"/>
        <v>0</v>
      </c>
      <c r="T68" s="59">
        <f t="shared" ca="1" si="14"/>
        <v>0</v>
      </c>
      <c r="U68" s="59">
        <f t="shared" ca="1" si="14"/>
        <v>0</v>
      </c>
      <c r="V68" s="59">
        <f t="shared" ca="1" si="14"/>
        <v>0</v>
      </c>
      <c r="W68" s="59">
        <f t="shared" ca="1" si="14"/>
        <v>0</v>
      </c>
      <c r="X68" s="59">
        <f t="shared" ca="1" si="14"/>
        <v>0</v>
      </c>
      <c r="Y68" s="59">
        <f t="shared" ca="1" si="14"/>
        <v>0</v>
      </c>
      <c r="Z68" s="59">
        <f t="shared" ca="1" si="14"/>
        <v>0</v>
      </c>
      <c r="AA68" s="59">
        <f t="shared" ca="1" si="14"/>
        <v>0</v>
      </c>
      <c r="AB68" s="59">
        <f t="shared" ca="1" si="14"/>
        <v>0</v>
      </c>
      <c r="AC68" s="59">
        <f t="shared" ca="1" si="14"/>
        <v>0</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0</v>
      </c>
      <c r="F69" s="24">
        <f t="shared" ca="1" si="16"/>
        <v>0</v>
      </c>
      <c r="G69" s="24">
        <f t="shared" ca="1" si="16"/>
        <v>0</v>
      </c>
      <c r="H69" s="24">
        <f t="shared" ca="1" si="16"/>
        <v>0</v>
      </c>
      <c r="I69" s="24">
        <f t="shared" ca="1" si="16"/>
        <v>0</v>
      </c>
      <c r="J69" s="24">
        <f t="shared" ca="1" si="16"/>
        <v>0</v>
      </c>
      <c r="K69" s="24">
        <f t="shared" ca="1" si="16"/>
        <v>0</v>
      </c>
      <c r="L69" s="24">
        <f t="shared" ca="1" si="16"/>
        <v>0</v>
      </c>
      <c r="M69" s="24">
        <f t="shared" ca="1" si="16"/>
        <v>0</v>
      </c>
      <c r="N69" s="24">
        <f t="shared" ca="1" si="16"/>
        <v>0</v>
      </c>
      <c r="O69" s="24">
        <f t="shared" ca="1" si="16"/>
        <v>0</v>
      </c>
      <c r="P69" s="24">
        <f t="shared" ca="1" si="16"/>
        <v>0</v>
      </c>
      <c r="Q69" s="24">
        <f t="shared" ca="1" si="16"/>
        <v>0</v>
      </c>
      <c r="R69" s="24">
        <f t="shared" ca="1" si="16"/>
        <v>0</v>
      </c>
      <c r="S69" s="24">
        <f t="shared" ca="1" si="16"/>
        <v>0</v>
      </c>
      <c r="T69" s="24">
        <f t="shared" ca="1" si="16"/>
        <v>0</v>
      </c>
      <c r="U69" s="24">
        <f t="shared" ca="1" si="16"/>
        <v>0</v>
      </c>
      <c r="V69" s="24">
        <f t="shared" ca="1" si="16"/>
        <v>0</v>
      </c>
      <c r="W69" s="24">
        <f t="shared" ca="1" si="16"/>
        <v>0</v>
      </c>
      <c r="X69" s="24">
        <f t="shared" ca="1" si="16"/>
        <v>0</v>
      </c>
      <c r="Y69" s="24">
        <f t="shared" ca="1" si="16"/>
        <v>0</v>
      </c>
      <c r="Z69" s="24">
        <f t="shared" ca="1" si="16"/>
        <v>0</v>
      </c>
      <c r="AA69" s="24">
        <f t="shared" ca="1" si="16"/>
        <v>0</v>
      </c>
      <c r="AB69" s="24">
        <f t="shared" ca="1" si="16"/>
        <v>0</v>
      </c>
      <c r="AC69" s="24">
        <f t="shared" ca="1" si="16"/>
        <v>0</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568530.48</v>
      </c>
      <c r="F70" s="420">
        <f t="shared" ref="F70:AH70" ca="1" si="17">SUM(F67:F69)</f>
        <v>494343.29700000002</v>
      </c>
      <c r="G70" s="420">
        <f t="shared" ca="1" si="17"/>
        <v>470532.78812862001</v>
      </c>
      <c r="H70" s="420">
        <f t="shared" ca="1" si="17"/>
        <v>468805.02162682818</v>
      </c>
      <c r="I70" s="420">
        <f t="shared" ca="1" si="17"/>
        <v>480837.62886797485</v>
      </c>
      <c r="J70" s="420">
        <f t="shared" ca="1" si="17"/>
        <v>465520.35646152211</v>
      </c>
      <c r="K70" s="420">
        <f t="shared" ca="1" si="17"/>
        <v>441352.30632346286</v>
      </c>
      <c r="L70" s="420">
        <f t="shared" ca="1" si="17"/>
        <v>423091.97845093982</v>
      </c>
      <c r="M70" s="420">
        <f t="shared" ca="1" si="17"/>
        <v>409534.06860032643</v>
      </c>
      <c r="N70" s="420">
        <f t="shared" ca="1" si="17"/>
        <v>252264.02877021494</v>
      </c>
      <c r="O70" s="420">
        <f t="shared" ca="1" si="17"/>
        <v>203439.91245349127</v>
      </c>
      <c r="P70" s="420">
        <f t="shared" ca="1" si="17"/>
        <v>205648.37182029971</v>
      </c>
      <c r="Q70" s="420">
        <f t="shared" ca="1" si="17"/>
        <v>207885.70603036266</v>
      </c>
      <c r="R70" s="420">
        <f t="shared" ca="1" si="17"/>
        <v>210152.16184540218</v>
      </c>
      <c r="S70" s="420">
        <f t="shared" ca="1" si="17"/>
        <v>212447.98553052131</v>
      </c>
      <c r="T70" s="420">
        <f t="shared" ca="1" si="17"/>
        <v>214773.42274040199</v>
      </c>
      <c r="U70" s="420">
        <f t="shared" ca="1" si="17"/>
        <v>217128.71840115986</v>
      </c>
      <c r="V70" s="420">
        <f t="shared" ca="1" si="17"/>
        <v>219514.11658771988</v>
      </c>
      <c r="W70" s="420">
        <f t="shared" ca="1" si="17"/>
        <v>221929.86039658342</v>
      </c>
      <c r="X70" s="420">
        <f t="shared" ca="1" si="17"/>
        <v>74376.191813844634</v>
      </c>
      <c r="Y70" s="420">
        <f t="shared" ca="1" si="17"/>
        <v>226853.35157831557</v>
      </c>
      <c r="Z70" s="420">
        <f t="shared" ca="1" si="17"/>
        <v>229361.57903961363</v>
      </c>
      <c r="AA70" s="420">
        <f t="shared" ca="1" si="17"/>
        <v>231901.11201106154</v>
      </c>
      <c r="AB70" s="420">
        <f t="shared" ca="1" si="17"/>
        <v>234472.18661724537</v>
      </c>
      <c r="AC70" s="420">
        <f t="shared" ca="1" si="17"/>
        <v>237075.03713607247</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568530.48</v>
      </c>
      <c r="F72" s="59">
        <f t="shared" ca="1" si="18"/>
        <v>494343.29700000002</v>
      </c>
      <c r="G72" s="59">
        <f t="shared" ca="1" si="18"/>
        <v>470532.78812862001</v>
      </c>
      <c r="H72" s="59">
        <f t="shared" ca="1" si="18"/>
        <v>468805.02162682818</v>
      </c>
      <c r="I72" s="59">
        <f t="shared" ca="1" si="18"/>
        <v>480837.62886797485</v>
      </c>
      <c r="J72" s="59">
        <f t="shared" ca="1" si="18"/>
        <v>465520.35646152211</v>
      </c>
      <c r="K72" s="59">
        <f t="shared" ca="1" si="18"/>
        <v>441352.30632346286</v>
      </c>
      <c r="L72" s="59">
        <f t="shared" ca="1" si="18"/>
        <v>423091.97845093982</v>
      </c>
      <c r="M72" s="59">
        <f t="shared" ca="1" si="18"/>
        <v>409534.06860032643</v>
      </c>
      <c r="N72" s="59">
        <f t="shared" ca="1" si="18"/>
        <v>252264.02877021494</v>
      </c>
      <c r="O72" s="59">
        <f t="shared" ca="1" si="18"/>
        <v>203439.91245349127</v>
      </c>
      <c r="P72" s="59">
        <f t="shared" ca="1" si="18"/>
        <v>205648.37182029971</v>
      </c>
      <c r="Q72" s="59">
        <f t="shared" ca="1" si="18"/>
        <v>207885.70603036266</v>
      </c>
      <c r="R72" s="59">
        <f t="shared" ca="1" si="18"/>
        <v>210152.16184540218</v>
      </c>
      <c r="S72" s="59">
        <f t="shared" ca="1" si="18"/>
        <v>212447.98553052131</v>
      </c>
      <c r="T72" s="59">
        <f t="shared" ca="1" si="18"/>
        <v>214773.42274040199</v>
      </c>
      <c r="U72" s="59">
        <f t="shared" ca="1" si="18"/>
        <v>217128.71840115986</v>
      </c>
      <c r="V72" s="59">
        <f t="shared" ca="1" si="18"/>
        <v>219514.11658771988</v>
      </c>
      <c r="W72" s="59">
        <f t="shared" ca="1" si="18"/>
        <v>221929.86039658342</v>
      </c>
      <c r="X72" s="59">
        <f t="shared" ca="1" si="18"/>
        <v>74376.191813844634</v>
      </c>
      <c r="Y72" s="59">
        <f t="shared" ca="1" si="18"/>
        <v>226853.35157831557</v>
      </c>
      <c r="Z72" s="59">
        <f t="shared" ca="1" si="18"/>
        <v>229361.57903961363</v>
      </c>
      <c r="AA72" s="59">
        <f t="shared" ca="1" si="18"/>
        <v>231901.11201106154</v>
      </c>
      <c r="AB72" s="59">
        <f t="shared" ca="1" si="18"/>
        <v>234472.18661724537</v>
      </c>
      <c r="AC72" s="59">
        <f t="shared" ca="1" si="18"/>
        <v>237075.03713607247</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-5172587.0646766173</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0</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-5172587.0646766173</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-1551776.1194029853</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0</v>
      </c>
      <c r="F80" s="10">
        <f ca="1">Principle</f>
        <v>0</v>
      </c>
      <c r="G80" s="10">
        <f t="shared" ref="G80:AH80" ca="1" si="20">Principle</f>
        <v>0</v>
      </c>
      <c r="H80" s="10">
        <f t="shared" ca="1" si="20"/>
        <v>0</v>
      </c>
      <c r="I80" s="10">
        <f t="shared" ca="1" si="20"/>
        <v>0</v>
      </c>
      <c r="J80" s="10">
        <f t="shared" ca="1" si="20"/>
        <v>0</v>
      </c>
      <c r="K80" s="10">
        <f t="shared" ca="1" si="20"/>
        <v>0</v>
      </c>
      <c r="L80" s="10">
        <f t="shared" ca="1" si="20"/>
        <v>0</v>
      </c>
      <c r="M80" s="10">
        <f t="shared" ca="1" si="20"/>
        <v>0</v>
      </c>
      <c r="N80" s="10">
        <f t="shared" ca="1" si="20"/>
        <v>0</v>
      </c>
      <c r="O80" s="10">
        <f t="shared" ca="1" si="20"/>
        <v>0</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-1551776.1194029853</v>
      </c>
      <c r="E81" s="10">
        <f ca="1">E79+E80</f>
        <v>0</v>
      </c>
      <c r="F81" s="10">
        <f t="shared" ref="F81:AH81" ca="1" si="21">F79+F80</f>
        <v>0</v>
      </c>
      <c r="G81" s="10">
        <f t="shared" ca="1" si="21"/>
        <v>0</v>
      </c>
      <c r="H81" s="10">
        <f t="shared" ca="1" si="21"/>
        <v>0</v>
      </c>
      <c r="I81" s="10">
        <f t="shared" ca="1" si="21"/>
        <v>0</v>
      </c>
      <c r="J81" s="10">
        <f t="shared" ca="1" si="21"/>
        <v>0</v>
      </c>
      <c r="K81" s="10">
        <f t="shared" ca="1" si="21"/>
        <v>0</v>
      </c>
      <c r="L81" s="10">
        <f t="shared" ca="1" si="21"/>
        <v>0</v>
      </c>
      <c r="M81" s="10">
        <f t="shared" ca="1" si="21"/>
        <v>0</v>
      </c>
      <c r="N81" s="10">
        <f t="shared" ca="1" si="21"/>
        <v>0</v>
      </c>
      <c r="O81" s="10">
        <f t="shared" ca="1" si="21"/>
        <v>0</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-6724363.1840796024</v>
      </c>
      <c r="E83" s="430">
        <f t="shared" ca="1" si="22"/>
        <v>568530.48</v>
      </c>
      <c r="F83" s="430">
        <f t="shared" ca="1" si="22"/>
        <v>494343.29700000002</v>
      </c>
      <c r="G83" s="430">
        <f t="shared" ca="1" si="22"/>
        <v>470532.78812862001</v>
      </c>
      <c r="H83" s="430">
        <f t="shared" ca="1" si="22"/>
        <v>468805.02162682818</v>
      </c>
      <c r="I83" s="430">
        <f t="shared" ca="1" si="22"/>
        <v>480837.62886797485</v>
      </c>
      <c r="J83" s="430">
        <f t="shared" ca="1" si="22"/>
        <v>465520.35646152211</v>
      </c>
      <c r="K83" s="430">
        <f t="shared" ca="1" si="22"/>
        <v>441352.30632346286</v>
      </c>
      <c r="L83" s="430">
        <f t="shared" ca="1" si="22"/>
        <v>423091.97845093982</v>
      </c>
      <c r="M83" s="430">
        <f t="shared" ca="1" si="22"/>
        <v>409534.06860032643</v>
      </c>
      <c r="N83" s="430">
        <f t="shared" ca="1" si="22"/>
        <v>252264.02877021494</v>
      </c>
      <c r="O83" s="430">
        <f t="shared" ca="1" si="22"/>
        <v>203439.91245349127</v>
      </c>
      <c r="P83" s="430">
        <f t="shared" ca="1" si="22"/>
        <v>205648.37182029971</v>
      </c>
      <c r="Q83" s="430">
        <f t="shared" ca="1" si="22"/>
        <v>207885.70603036266</v>
      </c>
      <c r="R83" s="430">
        <f t="shared" ca="1" si="22"/>
        <v>210152.16184540218</v>
      </c>
      <c r="S83" s="430">
        <f t="shared" ca="1" si="22"/>
        <v>212447.98553052131</v>
      </c>
      <c r="T83" s="430">
        <f t="shared" ca="1" si="22"/>
        <v>214773.42274040199</v>
      </c>
      <c r="U83" s="430">
        <f t="shared" ca="1" si="22"/>
        <v>217128.71840115986</v>
      </c>
      <c r="V83" s="430">
        <f t="shared" ca="1" si="22"/>
        <v>219514.11658771988</v>
      </c>
      <c r="W83" s="430">
        <f t="shared" ca="1" si="22"/>
        <v>221929.86039658342</v>
      </c>
      <c r="X83" s="430">
        <f t="shared" ca="1" si="22"/>
        <v>74376.191813844634</v>
      </c>
      <c r="Y83" s="430">
        <f t="shared" ca="1" si="22"/>
        <v>226853.35157831557</v>
      </c>
      <c r="Z83" s="430">
        <f t="shared" ca="1" si="22"/>
        <v>229361.57903961363</v>
      </c>
      <c r="AA83" s="430">
        <f t="shared" ca="1" si="22"/>
        <v>231901.11201106154</v>
      </c>
      <c r="AB83" s="430">
        <f t="shared" ca="1" si="22"/>
        <v>234472.18661724537</v>
      </c>
      <c r="AC83" s="430">
        <f t="shared" ca="1" si="22"/>
        <v>237075.03713607247</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-6724363.1840796024</v>
      </c>
      <c r="E84" s="44">
        <f ca="1">D84+E83</f>
        <v>-6155832.7040796019</v>
      </c>
      <c r="F84" s="44">
        <f t="shared" ref="F84:AH84" ca="1" si="23">E84+F83</f>
        <v>-5661489.4070796017</v>
      </c>
      <c r="G84" s="44">
        <f t="shared" ca="1" si="23"/>
        <v>-5190956.6189509816</v>
      </c>
      <c r="H84" s="44">
        <f t="shared" ca="1" si="23"/>
        <v>-4722151.5973241534</v>
      </c>
      <c r="I84" s="44">
        <f t="shared" ca="1" si="23"/>
        <v>-4241313.9684561789</v>
      </c>
      <c r="J84" s="44">
        <f t="shared" ca="1" si="23"/>
        <v>-3775793.6119946567</v>
      </c>
      <c r="K84" s="44">
        <f t="shared" ca="1" si="23"/>
        <v>-3334441.3056711936</v>
      </c>
      <c r="L84" s="44">
        <f t="shared" ca="1" si="23"/>
        <v>-2911349.3272202536</v>
      </c>
      <c r="M84" s="44">
        <f t="shared" ca="1" si="23"/>
        <v>-2501815.2586199273</v>
      </c>
      <c r="N84" s="44">
        <f t="shared" ca="1" si="23"/>
        <v>-2249551.2298497125</v>
      </c>
      <c r="O84" s="44">
        <f t="shared" ca="1" si="23"/>
        <v>-2046111.3173962212</v>
      </c>
      <c r="P84" s="44">
        <f t="shared" ca="1" si="23"/>
        <v>-1840462.9455759216</v>
      </c>
      <c r="Q84" s="44">
        <f t="shared" ca="1" si="23"/>
        <v>-1632577.2395455588</v>
      </c>
      <c r="R84" s="44">
        <f t="shared" ca="1" si="23"/>
        <v>-1422425.0777001567</v>
      </c>
      <c r="S84" s="44">
        <f t="shared" ca="1" si="23"/>
        <v>-1209977.0921696355</v>
      </c>
      <c r="T84" s="44">
        <f t="shared" ca="1" si="23"/>
        <v>-995203.66942923353</v>
      </c>
      <c r="U84" s="44">
        <f t="shared" ca="1" si="23"/>
        <v>-778074.95102807367</v>
      </c>
      <c r="V84" s="44">
        <f t="shared" ca="1" si="23"/>
        <v>-558560.83444035379</v>
      </c>
      <c r="W84" s="44">
        <f t="shared" ca="1" si="23"/>
        <v>-336630.97404377034</v>
      </c>
      <c r="X84" s="44">
        <f t="shared" ca="1" si="23"/>
        <v>-262254.78222992574</v>
      </c>
      <c r="Y84" s="44">
        <f t="shared" ca="1" si="23"/>
        <v>-35401.430651610164</v>
      </c>
      <c r="Z84" s="44">
        <f t="shared" ca="1" si="23"/>
        <v>193960.14838800346</v>
      </c>
      <c r="AA84" s="44">
        <f t="shared" ca="1" si="23"/>
        <v>425861.26039906498</v>
      </c>
      <c r="AB84" s="44">
        <f t="shared" ca="1" si="23"/>
        <v>660333.44701631041</v>
      </c>
      <c r="AC84" s="44">
        <f t="shared" ca="1" si="23"/>
        <v>897408.48415238294</v>
      </c>
      <c r="AD84" s="44">
        <f ca="1">AC84+AD83</f>
        <v>897408.48415238294</v>
      </c>
      <c r="AE84" s="44">
        <f t="shared" ca="1" si="23"/>
        <v>897408.48415238294</v>
      </c>
      <c r="AF84" s="44">
        <f t="shared" ca="1" si="23"/>
        <v>897408.48415238294</v>
      </c>
      <c r="AG84" s="44">
        <f t="shared" ca="1" si="23"/>
        <v>897408.48415238294</v>
      </c>
      <c r="AH84" s="44">
        <f t="shared" ca="1" si="23"/>
        <v>897408.48415238294</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-1551776.1194029853</v>
      </c>
      <c r="F89" s="9">
        <f ca="1">E93</f>
        <v>-1551776.1194029853</v>
      </c>
      <c r="G89" s="9">
        <f t="shared" ref="G89:AH89" ca="1" si="24">F93</f>
        <v>-1551776.1194029853</v>
      </c>
      <c r="H89" s="9">
        <f t="shared" ca="1" si="24"/>
        <v>-1551776.1194029853</v>
      </c>
      <c r="I89" s="9">
        <f t="shared" ca="1" si="24"/>
        <v>-1551776.1194029853</v>
      </c>
      <c r="J89" s="9">
        <f t="shared" ca="1" si="24"/>
        <v>-1551776.1194029853</v>
      </c>
      <c r="K89" s="9">
        <f t="shared" ca="1" si="24"/>
        <v>-1551776.1194029853</v>
      </c>
      <c r="L89" s="9">
        <f t="shared" ca="1" si="24"/>
        <v>-1551776.1194029853</v>
      </c>
      <c r="M89" s="9">
        <f t="shared" ca="1" si="24"/>
        <v>-1551776.1194029853</v>
      </c>
      <c r="N89" s="9">
        <f t="shared" ca="1" si="24"/>
        <v>-1551776.1194029853</v>
      </c>
      <c r="O89" s="9">
        <f t="shared" ca="1" si="24"/>
        <v>-1551776.1194029853</v>
      </c>
      <c r="P89" s="9">
        <f t="shared" ca="1" si="24"/>
        <v>-1551776.1194029853</v>
      </c>
      <c r="Q89" s="9">
        <f t="shared" ca="1" si="24"/>
        <v>-1551776.1194029853</v>
      </c>
      <c r="R89" s="9">
        <f t="shared" ca="1" si="24"/>
        <v>-1551776.1194029853</v>
      </c>
      <c r="S89" s="9">
        <f t="shared" ca="1" si="24"/>
        <v>-1551776.1194029853</v>
      </c>
      <c r="T89" s="9">
        <f t="shared" ca="1" si="24"/>
        <v>-1551776.1194029853</v>
      </c>
      <c r="U89" s="9">
        <f t="shared" ca="1" si="24"/>
        <v>-1551776.1194029853</v>
      </c>
      <c r="V89" s="9">
        <f t="shared" ca="1" si="24"/>
        <v>-1551776.1194029853</v>
      </c>
      <c r="W89" s="9">
        <f t="shared" ca="1" si="24"/>
        <v>-1551776.1194029853</v>
      </c>
      <c r="X89" s="9">
        <f t="shared" ca="1" si="24"/>
        <v>-1551776.1194029853</v>
      </c>
      <c r="Y89" s="9">
        <f t="shared" ca="1" si="24"/>
        <v>-1551776.1194029853</v>
      </c>
      <c r="Z89" s="9">
        <f t="shared" ca="1" si="24"/>
        <v>-1551776.1194029853</v>
      </c>
      <c r="AA89" s="9">
        <f t="shared" ca="1" si="24"/>
        <v>-1551776.1194029853</v>
      </c>
      <c r="AB89" s="9">
        <f t="shared" ca="1" si="24"/>
        <v>-1551776.1194029853</v>
      </c>
      <c r="AC89" s="9">
        <f t="shared" ca="1" si="24"/>
        <v>-1551776.1194029853</v>
      </c>
      <c r="AD89" s="9">
        <f t="shared" ca="1" si="24"/>
        <v>-1551776.1194029853</v>
      </c>
      <c r="AE89" s="9">
        <f t="shared" ca="1" si="24"/>
        <v>-1551776.1194029853</v>
      </c>
      <c r="AF89" s="9">
        <f t="shared" ca="1" si="24"/>
        <v>-1551776.1194029853</v>
      </c>
      <c r="AG89" s="9">
        <f t="shared" ca="1" si="24"/>
        <v>-1551776.1194029853</v>
      </c>
      <c r="AH89" s="9">
        <f t="shared" ca="1" si="24"/>
        <v>-1551776.1194029853</v>
      </c>
    </row>
    <row r="90" spans="1:36" x14ac:dyDescent="0.2">
      <c r="A90" s="2" t="s">
        <v>47</v>
      </c>
      <c r="D90" s="9"/>
      <c r="E90" s="9">
        <f t="shared" ref="E90:AH90" ca="1" si="25">IF(ProjectYear&lt;=LoanTerm,PMT(LoanInterest,LoanTerm,LoanAmount),0)</f>
        <v>0</v>
      </c>
      <c r="F90" s="9">
        <f t="shared" ca="1" si="25"/>
        <v>0</v>
      </c>
      <c r="G90" s="9">
        <f t="shared" ca="1" si="25"/>
        <v>0</v>
      </c>
      <c r="H90" s="9">
        <f t="shared" ca="1" si="25"/>
        <v>0</v>
      </c>
      <c r="I90" s="9">
        <f t="shared" ca="1" si="25"/>
        <v>0</v>
      </c>
      <c r="J90" s="9">
        <f t="shared" ca="1" si="25"/>
        <v>0</v>
      </c>
      <c r="K90" s="9">
        <f t="shared" ca="1" si="25"/>
        <v>0</v>
      </c>
      <c r="L90" s="9">
        <f t="shared" ca="1" si="25"/>
        <v>0</v>
      </c>
      <c r="M90" s="9">
        <f t="shared" ca="1" si="25"/>
        <v>0</v>
      </c>
      <c r="N90" s="9">
        <f t="shared" ca="1" si="25"/>
        <v>0</v>
      </c>
      <c r="O90" s="9">
        <f t="shared" ca="1" si="25"/>
        <v>0</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0</v>
      </c>
      <c r="F91" s="9">
        <f t="shared" ca="1" si="26"/>
        <v>0</v>
      </c>
      <c r="G91" s="9">
        <f t="shared" ca="1" si="26"/>
        <v>0</v>
      </c>
      <c r="H91" s="9">
        <f t="shared" ca="1" si="26"/>
        <v>0</v>
      </c>
      <c r="I91" s="9">
        <f t="shared" ca="1" si="26"/>
        <v>0</v>
      </c>
      <c r="J91" s="9">
        <f t="shared" ca="1" si="26"/>
        <v>0</v>
      </c>
      <c r="K91" s="9">
        <f t="shared" ca="1" si="26"/>
        <v>0</v>
      </c>
      <c r="L91" s="9">
        <f t="shared" ca="1" si="26"/>
        <v>0</v>
      </c>
      <c r="M91" s="9">
        <f t="shared" ca="1" si="26"/>
        <v>0</v>
      </c>
      <c r="N91" s="9">
        <f t="shared" ca="1" si="26"/>
        <v>0</v>
      </c>
      <c r="O91" s="9">
        <f t="shared" ca="1" si="26"/>
        <v>0</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0</v>
      </c>
      <c r="F92" s="9">
        <f t="shared" ca="1" si="27"/>
        <v>0</v>
      </c>
      <c r="G92" s="9">
        <f t="shared" ca="1" si="27"/>
        <v>0</v>
      </c>
      <c r="H92" s="9">
        <f t="shared" ca="1" si="27"/>
        <v>0</v>
      </c>
      <c r="I92" s="9">
        <f t="shared" ca="1" si="27"/>
        <v>0</v>
      </c>
      <c r="J92" s="9">
        <f t="shared" ca="1" si="27"/>
        <v>0</v>
      </c>
      <c r="K92" s="9">
        <f t="shared" ca="1" si="27"/>
        <v>0</v>
      </c>
      <c r="L92" s="9">
        <f t="shared" ca="1" si="27"/>
        <v>0</v>
      </c>
      <c r="M92" s="9">
        <f t="shared" ca="1" si="27"/>
        <v>0</v>
      </c>
      <c r="N92" s="9">
        <f t="shared" ca="1" si="27"/>
        <v>0</v>
      </c>
      <c r="O92" s="9">
        <f t="shared" ca="1" si="27"/>
        <v>0</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-1551776.1194029853</v>
      </c>
      <c r="F93" s="70">
        <f t="shared" ca="1" si="28"/>
        <v>-1551776.1194029853</v>
      </c>
      <c r="G93" s="70">
        <f t="shared" ca="1" si="28"/>
        <v>-1551776.1194029853</v>
      </c>
      <c r="H93" s="70">
        <f t="shared" ca="1" si="28"/>
        <v>-1551776.1194029853</v>
      </c>
      <c r="I93" s="70">
        <f t="shared" ca="1" si="28"/>
        <v>-1551776.1194029853</v>
      </c>
      <c r="J93" s="70">
        <f t="shared" ca="1" si="28"/>
        <v>-1551776.1194029853</v>
      </c>
      <c r="K93" s="70">
        <f t="shared" ca="1" si="28"/>
        <v>-1551776.1194029853</v>
      </c>
      <c r="L93" s="70">
        <f t="shared" ca="1" si="28"/>
        <v>-1551776.1194029853</v>
      </c>
      <c r="M93" s="70">
        <f t="shared" ca="1" si="28"/>
        <v>-1551776.1194029853</v>
      </c>
      <c r="N93" s="70">
        <f t="shared" ca="1" si="28"/>
        <v>-1551776.1194029853</v>
      </c>
      <c r="O93" s="70">
        <f t="shared" ca="1" si="28"/>
        <v>-1551776.1194029853</v>
      </c>
      <c r="P93" s="70">
        <f t="shared" ca="1" si="28"/>
        <v>-1551776.1194029853</v>
      </c>
      <c r="Q93" s="70">
        <f t="shared" ca="1" si="28"/>
        <v>-1551776.1194029853</v>
      </c>
      <c r="R93" s="70">
        <f t="shared" ca="1" si="28"/>
        <v>-1551776.1194029853</v>
      </c>
      <c r="S93" s="70">
        <f t="shared" ca="1" si="28"/>
        <v>-1551776.1194029853</v>
      </c>
      <c r="T93" s="70">
        <f t="shared" ca="1" si="28"/>
        <v>-1551776.1194029853</v>
      </c>
      <c r="U93" s="70">
        <f t="shared" ca="1" si="28"/>
        <v>-1551776.1194029853</v>
      </c>
      <c r="V93" s="70">
        <f t="shared" ca="1" si="28"/>
        <v>-1551776.1194029853</v>
      </c>
      <c r="W93" s="70">
        <f t="shared" ca="1" si="28"/>
        <v>-1551776.1194029853</v>
      </c>
      <c r="X93" s="70">
        <f t="shared" ca="1" si="28"/>
        <v>-1551776.1194029853</v>
      </c>
      <c r="Y93" s="70">
        <f t="shared" ca="1" si="28"/>
        <v>-1551776.1194029853</v>
      </c>
      <c r="Z93" s="70">
        <f t="shared" ca="1" si="28"/>
        <v>-1551776.1194029853</v>
      </c>
      <c r="AA93" s="70">
        <f t="shared" ca="1" si="28"/>
        <v>-1551776.1194029853</v>
      </c>
      <c r="AB93" s="70">
        <f t="shared" ca="1" si="28"/>
        <v>-1551776.1194029853</v>
      </c>
      <c r="AC93" s="70">
        <f t="shared" ca="1" si="28"/>
        <v>-1551776.1194029853</v>
      </c>
      <c r="AD93" s="70">
        <f t="shared" ca="1" si="28"/>
        <v>-1551776.1194029853</v>
      </c>
      <c r="AE93" s="70">
        <f t="shared" ca="1" si="28"/>
        <v>-1551776.1194029853</v>
      </c>
      <c r="AF93" s="70">
        <f t="shared" ca="1" si="28"/>
        <v>-1551776.1194029853</v>
      </c>
      <c r="AG93" s="70">
        <f t="shared" ca="1" si="28"/>
        <v>-1551776.1194029853</v>
      </c>
      <c r="AH93" s="70">
        <f t="shared" ca="1" si="28"/>
        <v>-1551776.1194029853</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-1780079.2018831621</v>
      </c>
      <c r="D104" s="42">
        <f ca="1">IF($C$112="3P",VLOOKUP($A104,'Fin. Assumptions'!$F$23:$L$29,$D$111+1)*(-D$55-D$56),VLOOKUP($A104,'Fin. Assumptions'!$F$32:$L$38,$D$111+1)*D$83)</f>
        <v>-6724363.1840796024</v>
      </c>
      <c r="E104" s="42">
        <f ca="1">IF($C$112="3P",VLOOKUP($A104,'Fin. Assumptions'!$F$23:$L$29,$D$111+1)*(-E$55-E$56),VLOOKUP($A104,'Fin. Assumptions'!$F$32:$L$38,$D$111+1)*E$83)</f>
        <v>568530.48</v>
      </c>
      <c r="F104" s="42">
        <f ca="1">IF($C$112="3P",VLOOKUP($A104,'Fin. Assumptions'!$F$23:$L$29,$D$111+1)*(-F$55-F$56),VLOOKUP($A104,'Fin. Assumptions'!$F$32:$L$38,$D$111+1)*F$83)</f>
        <v>494343.29700000002</v>
      </c>
      <c r="G104" s="42">
        <f ca="1">IF($C$112="3P",VLOOKUP($A104,'Fin. Assumptions'!$F$23:$L$29,$D$111+1)*(-G$55-G$56),VLOOKUP($A104,'Fin. Assumptions'!$F$32:$L$38,$D$111+1)*G$83)</f>
        <v>470532.78812862001</v>
      </c>
      <c r="H104" s="42">
        <f ca="1">IF($C$112="3P",VLOOKUP($A104,'Fin. Assumptions'!$F$23:$L$29,$D$111+1)*(-H$55-H$56),VLOOKUP($A104,'Fin. Assumptions'!$F$32:$L$38,$D$111+1)*H$83)</f>
        <v>468805.02162682818</v>
      </c>
      <c r="I104" s="42">
        <f ca="1">IF($C$112="3P",VLOOKUP($A104,'Fin. Assumptions'!$F$23:$L$29,$D$111+1)*(-I$55-I$56),VLOOKUP($A104,'Fin. Assumptions'!$F$32:$L$38,$D$111+1)*I$83)</f>
        <v>480837.62886797485</v>
      </c>
      <c r="J104" s="42">
        <f ca="1">IF($C$112="3P",VLOOKUP($A104,'Fin. Assumptions'!$F$23:$L$29,$D$111+1)*(-J$55-J$56),VLOOKUP($A104,'Fin. Assumptions'!$F$32:$L$38,$D$111+1)*J$83)</f>
        <v>465520.35646152211</v>
      </c>
      <c r="K104" s="42">
        <f ca="1">IF($C$112="3P",VLOOKUP($A104,'Fin. Assumptions'!$F$23:$L$29,$D$111+1)*(-K$55-K$56),VLOOKUP($A104,'Fin. Assumptions'!$F$32:$L$38,$D$111+1)*K$83)</f>
        <v>441352.30632346286</v>
      </c>
      <c r="L104" s="42">
        <f ca="1">IF($C$112="3P",VLOOKUP($A104,'Fin. Assumptions'!$F$23:$L$29,$D$111+1)*(-L$55-L$56),VLOOKUP($A104,'Fin. Assumptions'!$F$32:$L$38,$D$111+1)*L$83)</f>
        <v>423091.97845093982</v>
      </c>
      <c r="M104" s="42">
        <f ca="1">IF($C$112="3P",VLOOKUP($A104,'Fin. Assumptions'!$F$23:$L$29,$D$111+1)*(-M$55-M$56),VLOOKUP($A104,'Fin. Assumptions'!$F$32:$L$38,$D$111+1)*M$83)</f>
        <v>409534.06860032643</v>
      </c>
      <c r="N104" s="42">
        <f ca="1">IF($C$112="3P",VLOOKUP($A104,'Fin. Assumptions'!$F$23:$L$29,$D$111+1)*(-N$55-N$56),VLOOKUP($A104,'Fin. Assumptions'!$F$32:$L$38,$D$111+1)*N$83)</f>
        <v>252264.02877021494</v>
      </c>
      <c r="O104" s="42">
        <f ca="1">IF($C$112="3P",VLOOKUP($A104,'Fin. Assumptions'!$F$23:$L$29,$D$111+1)*(-O$55-O$56),VLOOKUP($A104,'Fin. Assumptions'!$F$32:$L$38,$D$111+1)*O$83)</f>
        <v>203439.91245349127</v>
      </c>
      <c r="P104" s="42">
        <f ca="1">IF($C$112="3P",VLOOKUP($A104,'Fin. Assumptions'!$F$23:$L$29,$D$111+1)*(-P$55-P$56),VLOOKUP($A104,'Fin. Assumptions'!$F$32:$L$38,$D$111+1)*P$83)</f>
        <v>205648.37182029971</v>
      </c>
      <c r="Q104" s="42">
        <f ca="1">IF($C$112="3P",VLOOKUP($A104,'Fin. Assumptions'!$F$23:$L$29,$D$111+1)*(-Q$55-Q$56),VLOOKUP($A104,'Fin. Assumptions'!$F$32:$L$38,$D$111+1)*Q$83)</f>
        <v>207885.70603036266</v>
      </c>
      <c r="R104" s="42">
        <f ca="1">IF($C$112="3P",VLOOKUP($A104,'Fin. Assumptions'!$F$23:$L$29,$D$111+1)*(-R$55-R$56),VLOOKUP($A104,'Fin. Assumptions'!$F$32:$L$38,$D$111+1)*R$83)</f>
        <v>210152.16184540218</v>
      </c>
      <c r="S104" s="42">
        <f ca="1">IF($C$112="3P",VLOOKUP($A104,'Fin. Assumptions'!$F$23:$L$29,$D$111+1)*(-S$55-S$56),VLOOKUP($A104,'Fin. Assumptions'!$F$32:$L$38,$D$111+1)*S$83)</f>
        <v>212447.98553052131</v>
      </c>
      <c r="T104" s="42">
        <f ca="1">IF($C$112="3P",VLOOKUP($A104,'Fin. Assumptions'!$F$23:$L$29,$D$111+1)*(-T$55-T$56),VLOOKUP($A104,'Fin. Assumptions'!$F$32:$L$38,$D$111+1)*T$83)</f>
        <v>214773.42274040199</v>
      </c>
      <c r="U104" s="42">
        <f ca="1">IF($C$112="3P",VLOOKUP($A104,'Fin. Assumptions'!$F$23:$L$29,$D$111+1)*(-U$55-U$56),VLOOKUP($A104,'Fin. Assumptions'!$F$32:$L$38,$D$111+1)*U$83)</f>
        <v>217128.71840115986</v>
      </c>
      <c r="V104" s="42">
        <f ca="1">IF($C$112="3P",VLOOKUP($A104,'Fin. Assumptions'!$F$23:$L$29,$D$111+1)*(-V$55-V$56),VLOOKUP($A104,'Fin. Assumptions'!$F$32:$L$38,$D$111+1)*V$83)</f>
        <v>219514.11658771988</v>
      </c>
      <c r="W104" s="42">
        <f ca="1">IF($C$112="3P",VLOOKUP($A104,'Fin. Assumptions'!$F$23:$L$29,$D$111+1)*(-W$55-W$56),VLOOKUP($A104,'Fin. Assumptions'!$F$32:$L$38,$D$111+1)*W$83)</f>
        <v>221929.86039658342</v>
      </c>
      <c r="X104" s="42">
        <f ca="1">IF($C$112="3P",VLOOKUP($A104,'Fin. Assumptions'!$F$23:$L$29,$D$111+1)*(-X$55-X$56),VLOOKUP($A104,'Fin. Assumptions'!$F$32:$L$38,$D$111+1)*X$83)</f>
        <v>74376.191813844634</v>
      </c>
      <c r="Y104" s="42">
        <f ca="1">IF($C$112="3P",VLOOKUP($A104,'Fin. Assumptions'!$F$23:$L$29,$D$111+1)*(-Y$55-Y$56),VLOOKUP($A104,'Fin. Assumptions'!$F$32:$L$38,$D$111+1)*Y$83)</f>
        <v>226853.35157831557</v>
      </c>
      <c r="Z104" s="42">
        <f ca="1">IF($C$112="3P",VLOOKUP($A104,'Fin. Assumptions'!$F$23:$L$29,$D$111+1)*(-Z$55-Z$56),VLOOKUP($A104,'Fin. Assumptions'!$F$32:$L$38,$D$111+1)*Z$83)</f>
        <v>229361.57903961363</v>
      </c>
      <c r="AA104" s="42">
        <f ca="1">IF($C$112="3P",VLOOKUP($A104,'Fin. Assumptions'!$F$23:$L$29,$D$111+1)*(-AA$55-AA$56),VLOOKUP($A104,'Fin. Assumptions'!$F$32:$L$38,$D$111+1)*AA$83)</f>
        <v>231901.11201106154</v>
      </c>
      <c r="AB104" s="42">
        <f ca="1">IF($C$112="3P",VLOOKUP($A104,'Fin. Assumptions'!$F$23:$L$29,$D$111+1)*(-AB$55-AB$56),VLOOKUP($A104,'Fin. Assumptions'!$F$32:$L$38,$D$111+1)*AB$83)</f>
        <v>234472.18661724537</v>
      </c>
      <c r="AC104" s="42">
        <f ca="1">IF($C$112="3P",VLOOKUP($A104,'Fin. Assumptions'!$F$23:$L$29,$D$111+1)*(-AC$55-AC$56),VLOOKUP($A104,'Fin. Assumptions'!$F$32:$L$38,$D$111+1)*AC$83)</f>
        <v>237075.03713607247</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-1780079.2018831621</v>
      </c>
    </row>
    <row r="111" spans="1:34" ht="15.75" x14ac:dyDescent="0.25">
      <c r="A111" s="92"/>
      <c r="B111" s="93" t="s">
        <v>111</v>
      </c>
      <c r="C111" s="463" t="str">
        <f ca="1">LEFT($B$6,3)</f>
        <v>LOI</v>
      </c>
      <c r="D111" s="380">
        <f ca="1">HLOOKUP(C111,'Fin. Assumptions'!$G$32:$L$40,9)</f>
        <v>3</v>
      </c>
    </row>
    <row r="112" spans="1:34" x14ac:dyDescent="0.2">
      <c r="A112" s="94"/>
      <c r="B112" s="93" t="s">
        <v>160</v>
      </c>
      <c r="C112" s="376" t="str">
        <f ca="1">RIGHT(LEFT($B$6,6),2)</f>
        <v>DO</v>
      </c>
    </row>
  </sheetData>
  <sheetProtection algorithmName="SHA-512" hashValue="qyp4Dpmx2RDHd8ry+r/qFpCJHMookRM3/U0bJL0fBYSgZSa3DQudoJUn1xc21NODnWqm8f5A4qjWnlZYONpthQ==" saltValue="NhFwAkqiW6q02oiI95Fc/A=="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NPO 3P 14</v>
      </c>
      <c r="D6" s="82" t="s">
        <v>172</v>
      </c>
      <c r="T6" s="2"/>
    </row>
    <row r="7" spans="1:42" ht="18.75" customHeight="1" x14ac:dyDescent="0.25">
      <c r="A7" s="90"/>
      <c r="C7" s="2"/>
      <c r="D7" s="374" t="s">
        <v>174</v>
      </c>
      <c r="T7" s="2"/>
    </row>
    <row r="8" spans="1:42" ht="18.75" customHeight="1" x14ac:dyDescent="0.25">
      <c r="A8" s="90" t="s">
        <v>111</v>
      </c>
      <c r="B8" s="376" t="str">
        <f ca="1">VLOOKUP($B$6,'Fin. Assumptions'!$A$6:$P$17,2)</f>
        <v>NP/Other</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2014</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862431.49217540352</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2.8747716405846782</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2874771.6405846784</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0.89014986999581269</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2874771.6405846784</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-431215.74608770176</v>
      </c>
      <c r="O22" s="28"/>
      <c r="P22" s="26"/>
      <c r="Q22" s="26"/>
      <c r="R22" s="23"/>
      <c r="T22" s="2"/>
    </row>
    <row r="23" spans="1:36" ht="18" customHeight="1" x14ac:dyDescent="0.2">
      <c r="A23" s="48"/>
      <c r="B23" s="77"/>
      <c r="C23" s="21"/>
      <c r="E23" s="54" t="s">
        <v>77</v>
      </c>
      <c r="G23" s="83">
        <f ca="1">SUM(G20:G22)</f>
        <v>2443555.8944969764</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11</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2874771.6405846784</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v>
      </c>
      <c r="C31" s="2" t="s">
        <v>7</v>
      </c>
      <c r="E31" s="57" t="s">
        <v>10</v>
      </c>
      <c r="F31" s="5"/>
      <c r="G31" s="83">
        <f ca="1">NetCost*LoanPer-B22</f>
        <v>431215.74608770153</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711254.84411650617</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0.16579343463667962</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174762</v>
      </c>
      <c r="F54" s="9">
        <f t="shared" ca="1" si="2"/>
        <v>177365.95380000002</v>
      </c>
      <c r="G54" s="9">
        <f t="shared" ca="1" si="2"/>
        <v>180008.70651162002</v>
      </c>
      <c r="H54" s="9">
        <f t="shared" ca="1" si="2"/>
        <v>182690.83623864315</v>
      </c>
      <c r="I54" s="9">
        <f t="shared" ca="1" si="2"/>
        <v>185412.92969859895</v>
      </c>
      <c r="J54" s="9">
        <f t="shared" ca="1" si="2"/>
        <v>188175.58235110808</v>
      </c>
      <c r="K54" s="9">
        <f t="shared" ca="1" si="2"/>
        <v>190979.3985281396</v>
      </c>
      <c r="L54" s="9">
        <f t="shared" ca="1" si="2"/>
        <v>193824.9915662088</v>
      </c>
      <c r="M54" s="9">
        <f t="shared" ca="1" si="2"/>
        <v>196712.98394054535</v>
      </c>
      <c r="N54" s="9">
        <f t="shared" ca="1" si="2"/>
        <v>199644.00740125947</v>
      </c>
      <c r="O54" s="9">
        <f t="shared" ca="1" si="2"/>
        <v>202618.70311153823</v>
      </c>
      <c r="P54" s="9">
        <f t="shared" ca="1" si="2"/>
        <v>205637.72178790014</v>
      </c>
      <c r="Q54" s="9">
        <f t="shared" ca="1" si="2"/>
        <v>208701.72384253988</v>
      </c>
      <c r="R54" s="9">
        <f t="shared" ca="1" si="2"/>
        <v>211811.37952779367</v>
      </c>
      <c r="S54" s="9">
        <f t="shared" ca="1" si="2"/>
        <v>214967.36908275788</v>
      </c>
      <c r="T54" s="9">
        <f t="shared" ca="1" si="2"/>
        <v>218170.38288209087</v>
      </c>
      <c r="U54" s="9">
        <f t="shared" ca="1" si="2"/>
        <v>221421.12158703408</v>
      </c>
      <c r="V54" s="9">
        <f t="shared" ca="1" si="2"/>
        <v>224720.29629868091</v>
      </c>
      <c r="W54" s="9">
        <f t="shared" ca="1" si="2"/>
        <v>228068.62871353122</v>
      </c>
      <c r="X54" s="9">
        <f t="shared" ca="1" si="2"/>
        <v>231466.85128136279</v>
      </c>
      <c r="Y54" s="9">
        <f t="shared" ca="1" si="2"/>
        <v>234915.70736545511</v>
      </c>
      <c r="Z54" s="9">
        <f t="shared" ca="1" si="2"/>
        <v>238415.95140520038</v>
      </c>
      <c r="AA54" s="9">
        <f t="shared" ca="1" si="2"/>
        <v>241968.34908113792</v>
      </c>
      <c r="AB54" s="9">
        <f t="shared" ca="1" si="2"/>
        <v>245573.6774824468</v>
      </c>
      <c r="AC54" s="9">
        <f t="shared" ca="1" si="2"/>
        <v>249232.72527693523</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-26214.3</v>
      </c>
      <c r="F55" s="9">
        <f t="shared" ca="1" si="3"/>
        <v>-26604.893070000002</v>
      </c>
      <c r="G55" s="9">
        <f t="shared" ca="1" si="3"/>
        <v>-27001.305976743002</v>
      </c>
      <c r="H55" s="9">
        <f t="shared" ca="1" si="3"/>
        <v>-27403.625435796472</v>
      </c>
      <c r="I55" s="9">
        <f t="shared" ca="1" si="3"/>
        <v>-27811.939454789841</v>
      </c>
      <c r="J55" s="9">
        <f t="shared" ca="1" si="3"/>
        <v>-28226.337352666211</v>
      </c>
      <c r="K55" s="9">
        <f t="shared" ca="1" si="3"/>
        <v>-28646.90977922094</v>
      </c>
      <c r="L55" s="9">
        <f t="shared" ca="1" si="3"/>
        <v>-29073.74873493132</v>
      </c>
      <c r="M55" s="9">
        <f t="shared" ca="1" si="3"/>
        <v>-29506.9475910818</v>
      </c>
      <c r="N55" s="9">
        <f t="shared" ca="1" si="3"/>
        <v>-29946.60111018892</v>
      </c>
      <c r="O55" s="9">
        <f t="shared" ca="1" si="3"/>
        <v>-30392.805466730733</v>
      </c>
      <c r="P55" s="9">
        <f t="shared" ca="1" si="3"/>
        <v>-30845.65826818502</v>
      </c>
      <c r="Q55" s="9">
        <f t="shared" ca="1" si="3"/>
        <v>-31305.25857638098</v>
      </c>
      <c r="R55" s="9">
        <f t="shared" ca="1" si="3"/>
        <v>-31771.70692916905</v>
      </c>
      <c r="S55" s="9">
        <f t="shared" ca="1" si="3"/>
        <v>-32245.10536241368</v>
      </c>
      <c r="T55" s="9">
        <f t="shared" ca="1" si="3"/>
        <v>-32725.557432313628</v>
      </c>
      <c r="U55" s="9">
        <f t="shared" ca="1" si="3"/>
        <v>-33213.168238055114</v>
      </c>
      <c r="V55" s="9">
        <f t="shared" ca="1" si="3"/>
        <v>-33708.044444802137</v>
      </c>
      <c r="W55" s="9">
        <f t="shared" ca="1" si="3"/>
        <v>-34210.294307029682</v>
      </c>
      <c r="X55" s="9">
        <f t="shared" ca="1" si="3"/>
        <v>-34720.027692204414</v>
      </c>
      <c r="Y55" s="9">
        <f t="shared" ca="1" si="3"/>
        <v>-35237.356104818267</v>
      </c>
      <c r="Z55" s="9">
        <f t="shared" ca="1" si="3"/>
        <v>-35762.392710780055</v>
      </c>
      <c r="AA55" s="9">
        <f t="shared" ca="1" si="3"/>
        <v>-36295.252362170686</v>
      </c>
      <c r="AB55" s="9">
        <f t="shared" ca="1" si="3"/>
        <v>-36836.05162236702</v>
      </c>
      <c r="AC55" s="9">
        <f t="shared" ca="1" si="3"/>
        <v>-37384.908791540285</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369206.10855036078</v>
      </c>
      <c r="F57" s="10">
        <f ca="1">IF(F$49&gt;OptInTerm,0,VLOOKUP($B$10+F$49-1,'SREC Prices'!$B$6:$D$22,2))*((F$50/1000)*$B$18)</f>
        <v>301317.81679275801</v>
      </c>
      <c r="G57" s="10">
        <f ca="1">IF(G$49&gt;OptInTerm,0,VLOOKUP($B$10+G$49-1,'SREC Prices'!$B$6:$D$22,2))*((G$50/1000)*$B$18)</f>
        <v>278249.46133247681</v>
      </c>
      <c r="H57" s="10">
        <f ca="1">IF(H$49&gt;OptInTerm,0,VLOOKUP($B$10+H$49-1,'SREC Prices'!$B$6:$D$22,2))*((H$50/1000)*$B$18)</f>
        <v>274814.9799739634</v>
      </c>
      <c r="I57" s="10">
        <f ca="1">IF(I$49&gt;OptInTerm,0,VLOOKUP($B$10+I$49-1,'SREC Prices'!$B$6:$D$22,2))*((I$50/1000)*$B$18)</f>
        <v>283605.99448205251</v>
      </c>
      <c r="J57" s="10">
        <f ca="1">IF(J$49&gt;OptInTerm,0,VLOOKUP($B$10+J$49-1,'SREC Prices'!$B$6:$D$22,2))*((J$50/1000)*$B$18)</f>
        <v>268027.99496435554</v>
      </c>
      <c r="K57" s="10">
        <f ca="1">IF(K$49&gt;OptInTerm,0,VLOOKUP($B$10+K$49-1,'SREC Prices'!$B$6:$D$22,2))*((K$50/1000)*$B$18)</f>
        <v>244547.73117908186</v>
      </c>
      <c r="L57" s="10">
        <f ca="1">IF(L$49&gt;OptInTerm,0,VLOOKUP($B$10+L$49-1,'SREC Prices'!$B$6:$D$22,2))*((L$50/1000)*$B$18)</f>
        <v>226302.25642074132</v>
      </c>
      <c r="M57" s="10">
        <f ca="1">IF(M$49&gt;OptInTerm,0,VLOOKUP($B$10+M$49-1,'SREC Prices'!$B$6:$D$22,2))*((M$50/1000)*$B$18)</f>
        <v>212218.44563951247</v>
      </c>
      <c r="N57" s="10">
        <f ca="1">IF(N$49&gt;OptInTerm,0,VLOOKUP($B$10+N$49-1,'SREC Prices'!$B$6:$D$22,2))*((N$50/1000)*$B$18)</f>
        <v>203707.36509729596</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505253.80855036079</v>
      </c>
      <c r="F59" s="10">
        <f t="shared" ref="F59:AH59" ca="1" si="5">SUM(F54:F58)</f>
        <v>439578.87752275803</v>
      </c>
      <c r="G59" s="10">
        <f t="shared" ca="1" si="5"/>
        <v>418756.86186735384</v>
      </c>
      <c r="H59" s="10">
        <f t="shared" ca="1" si="5"/>
        <v>417602.19077681005</v>
      </c>
      <c r="I59" s="10">
        <f t="shared" ca="1" si="5"/>
        <v>428706.98472586164</v>
      </c>
      <c r="J59" s="10">
        <f t="shared" ca="1" si="5"/>
        <v>415477.23996279738</v>
      </c>
      <c r="K59" s="10">
        <f t="shared" ca="1" si="5"/>
        <v>394380.21992800053</v>
      </c>
      <c r="L59" s="10">
        <f t="shared" ca="1" si="5"/>
        <v>378553.49925201881</v>
      </c>
      <c r="M59" s="10">
        <f t="shared" ca="1" si="5"/>
        <v>366924.48198897601</v>
      </c>
      <c r="N59" s="10">
        <f t="shared" ca="1" si="5"/>
        <v>360904.77138836647</v>
      </c>
      <c r="O59" s="10">
        <f t="shared" ca="1" si="5"/>
        <v>187428.88241488405</v>
      </c>
      <c r="P59" s="10">
        <f t="shared" ca="1" si="5"/>
        <v>189856.53336594129</v>
      </c>
      <c r="Q59" s="10">
        <f t="shared" ca="1" si="5"/>
        <v>192323.11276315391</v>
      </c>
      <c r="R59" s="10">
        <f t="shared" ca="1" si="5"/>
        <v>194829.18685813469</v>
      </c>
      <c r="S59" s="10">
        <f t="shared" ca="1" si="5"/>
        <v>197375.33040855671</v>
      </c>
      <c r="T59" s="10">
        <f t="shared" ca="1" si="5"/>
        <v>199962.12680454869</v>
      </c>
      <c r="U59" s="10">
        <f t="shared" ca="1" si="5"/>
        <v>202590.16819697656</v>
      </c>
      <c r="V59" s="10">
        <f t="shared" ca="1" si="5"/>
        <v>205260.05562763638</v>
      </c>
      <c r="W59" s="10">
        <f t="shared" ca="1" si="5"/>
        <v>207972.39916139032</v>
      </c>
      <c r="X59" s="10">
        <f t="shared" ca="1" si="5"/>
        <v>210727.81802027271</v>
      </c>
      <c r="Y59" s="10">
        <f t="shared" ca="1" si="5"/>
        <v>213526.94071959564</v>
      </c>
      <c r="Z59" s="10">
        <f t="shared" ca="1" si="5"/>
        <v>216370.40520608431</v>
      </c>
      <c r="AA59" s="10">
        <f t="shared" ca="1" si="5"/>
        <v>219258.85899807289</v>
      </c>
      <c r="AB59" s="10">
        <f t="shared" ca="1" si="5"/>
        <v>222192.95932778993</v>
      </c>
      <c r="AC59" s="10">
        <f t="shared" ca="1" si="5"/>
        <v>225173.37328576655</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484253.80855036079</v>
      </c>
      <c r="F63" s="10">
        <f t="shared" ca="1" si="9"/>
        <v>418053.87752275803</v>
      </c>
      <c r="G63" s="10">
        <f t="shared" ca="1" si="9"/>
        <v>396693.73686735384</v>
      </c>
      <c r="H63" s="10">
        <f t="shared" ca="1" si="9"/>
        <v>394987.48765181005</v>
      </c>
      <c r="I63" s="10">
        <f t="shared" ca="1" si="9"/>
        <v>405526.91402273666</v>
      </c>
      <c r="J63" s="10">
        <f t="shared" ca="1" si="9"/>
        <v>391717.66749209428</v>
      </c>
      <c r="K63" s="10">
        <f t="shared" ca="1" si="9"/>
        <v>370026.65814552986</v>
      </c>
      <c r="L63" s="10">
        <f t="shared" ca="1" si="9"/>
        <v>353591.09842498635</v>
      </c>
      <c r="M63" s="10">
        <f t="shared" ca="1" si="9"/>
        <v>341338.02114126773</v>
      </c>
      <c r="N63" s="10">
        <f t="shared" ca="1" si="9"/>
        <v>184678.64901946549</v>
      </c>
      <c r="O63" s="10">
        <f t="shared" ca="1" si="9"/>
        <v>160547.10698676054</v>
      </c>
      <c r="P63" s="10">
        <f t="shared" ca="1" si="9"/>
        <v>162302.7135521147</v>
      </c>
      <c r="Q63" s="10">
        <f t="shared" ca="1" si="9"/>
        <v>164080.44745398167</v>
      </c>
      <c r="R63" s="10">
        <f t="shared" ca="1" si="9"/>
        <v>165880.45491623314</v>
      </c>
      <c r="S63" s="10">
        <f t="shared" ca="1" si="9"/>
        <v>167702.88016810763</v>
      </c>
      <c r="T63" s="10">
        <f t="shared" ca="1" si="9"/>
        <v>169547.86530808837</v>
      </c>
      <c r="U63" s="10">
        <f t="shared" ca="1" si="9"/>
        <v>171415.55016310472</v>
      </c>
      <c r="V63" s="10">
        <f t="shared" ca="1" si="9"/>
        <v>173306.07214291775</v>
      </c>
      <c r="W63" s="10">
        <f t="shared" ca="1" si="9"/>
        <v>175219.56608955373</v>
      </c>
      <c r="X63" s="10">
        <f t="shared" ca="1" si="9"/>
        <v>27156.164121640206</v>
      </c>
      <c r="Y63" s="10">
        <f t="shared" ca="1" si="9"/>
        <v>179115.99547349734</v>
      </c>
      <c r="Z63" s="10">
        <f t="shared" ca="1" si="9"/>
        <v>181099.18632883354</v>
      </c>
      <c r="AA63" s="10">
        <f t="shared" ca="1" si="9"/>
        <v>183105.85964889085</v>
      </c>
      <c r="AB63" s="10">
        <f t="shared" ca="1" si="9"/>
        <v>185136.13499487835</v>
      </c>
      <c r="AC63" s="10">
        <f t="shared" ca="1" si="9"/>
        <v>187190.12834453216</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-488711.17889939528</v>
      </c>
      <c r="F64" s="59">
        <f ca="1">IF($B$11="Non-Taxable",0,-(AssetBasis)*Dep_02)</f>
        <v>-781937.88623903249</v>
      </c>
      <c r="G64" s="59">
        <f ca="1">IF($B$11="Non-Taxable",0,-(AssetBasis)*Dep_03)</f>
        <v>-469162.73174341948</v>
      </c>
      <c r="H64" s="59">
        <f ca="1">IF($B$11="Non-Taxable",0,-(AssetBasis)*DEP_04)</f>
        <v>-281497.63904605166</v>
      </c>
      <c r="I64" s="59">
        <f ca="1">IF($B$11="Non-Taxable",0,-(AssetBasis)*DEP_05)</f>
        <v>-281497.63904605166</v>
      </c>
      <c r="J64" s="59">
        <f ca="1">IF($B$11="Non-Taxable",0,-(AssetBasis)*DEP_06)</f>
        <v>-140748.81952302583</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-4457.3703490344924</v>
      </c>
      <c r="F65" s="59">
        <f t="shared" ref="F65:AH65" ca="1" si="10">SUM(F63:F64)</f>
        <v>-363884.00871627446</v>
      </c>
      <c r="G65" s="59">
        <f t="shared" ca="1" si="10"/>
        <v>-72468.994876065641</v>
      </c>
      <c r="H65" s="59">
        <f t="shared" ca="1" si="10"/>
        <v>113489.84860575839</v>
      </c>
      <c r="I65" s="59">
        <f t="shared" ca="1" si="10"/>
        <v>124029.274976685</v>
      </c>
      <c r="J65" s="59">
        <f ca="1">SUM(J63:J64)</f>
        <v>250968.84796906845</v>
      </c>
      <c r="K65" s="59">
        <f t="shared" ca="1" si="10"/>
        <v>370026.65814552986</v>
      </c>
      <c r="L65" s="59">
        <f t="shared" ca="1" si="10"/>
        <v>353591.09842498635</v>
      </c>
      <c r="M65" s="59">
        <f t="shared" ca="1" si="10"/>
        <v>341338.02114126773</v>
      </c>
      <c r="N65" s="59">
        <f t="shared" ca="1" si="10"/>
        <v>184678.64901946549</v>
      </c>
      <c r="O65" s="59">
        <f t="shared" ca="1" si="10"/>
        <v>160547.10698676054</v>
      </c>
      <c r="P65" s="59">
        <f t="shared" ca="1" si="10"/>
        <v>162302.7135521147</v>
      </c>
      <c r="Q65" s="59">
        <f t="shared" ca="1" si="10"/>
        <v>164080.44745398167</v>
      </c>
      <c r="R65" s="59">
        <f t="shared" ca="1" si="10"/>
        <v>165880.45491623314</v>
      </c>
      <c r="S65" s="59">
        <f t="shared" ca="1" si="10"/>
        <v>167702.88016810763</v>
      </c>
      <c r="T65" s="59">
        <f t="shared" ca="1" si="10"/>
        <v>169547.86530808837</v>
      </c>
      <c r="U65" s="59">
        <f t="shared" ca="1" si="10"/>
        <v>171415.55016310472</v>
      </c>
      <c r="V65" s="59">
        <f t="shared" ca="1" si="10"/>
        <v>173306.07214291775</v>
      </c>
      <c r="W65" s="59">
        <f t="shared" ca="1" si="10"/>
        <v>175219.56608955373</v>
      </c>
      <c r="X65" s="59">
        <f t="shared" ca="1" si="10"/>
        <v>27156.164121640206</v>
      </c>
      <c r="Y65" s="59">
        <f t="shared" ca="1" si="10"/>
        <v>179115.99547349734</v>
      </c>
      <c r="Z65" s="59">
        <f t="shared" ca="1" si="10"/>
        <v>181099.18632883354</v>
      </c>
      <c r="AA65" s="59">
        <f t="shared" ca="1" si="10"/>
        <v>183105.85964889085</v>
      </c>
      <c r="AB65" s="59">
        <f t="shared" ca="1" si="10"/>
        <v>185136.13499487835</v>
      </c>
      <c r="AC65" s="59">
        <f t="shared" ca="1" si="10"/>
        <v>187190.12834453216</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-25872.944765262091</v>
      </c>
      <c r="F66" s="59">
        <f t="shared" ca="1" si="11"/>
        <v>-24144.814767155083</v>
      </c>
      <c r="G66" s="59">
        <f t="shared" ca="1" si="11"/>
        <v>-22312.996969161653</v>
      </c>
      <c r="H66" s="59">
        <f t="shared" ca="1" si="11"/>
        <v>-20371.270103288618</v>
      </c>
      <c r="I66" s="59">
        <f t="shared" ca="1" si="11"/>
        <v>-18313.0396254632</v>
      </c>
      <c r="J66" s="59">
        <f t="shared" ca="1" si="11"/>
        <v>-16131.31531896826</v>
      </c>
      <c r="K66" s="59">
        <f t="shared" ca="1" si="11"/>
        <v>-13818.687554083623</v>
      </c>
      <c r="L66" s="59">
        <f t="shared" ca="1" si="11"/>
        <v>-11367.302123305908</v>
      </c>
      <c r="M66" s="59">
        <f t="shared" ca="1" si="11"/>
        <v>-8768.8335666815292</v>
      </c>
      <c r="N66" s="59">
        <f t="shared" ca="1" si="11"/>
        <v>-6014.4568966596871</v>
      </c>
      <c r="O66" s="59">
        <f t="shared" ca="1" si="11"/>
        <v>-3094.8176264365352</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-30330.315114296583</v>
      </c>
      <c r="F67" s="59">
        <f t="shared" ref="F67:AH67" ca="1" si="12">F65+F66</f>
        <v>-388028.82348342956</v>
      </c>
      <c r="G67" s="59">
        <f t="shared" ca="1" si="12"/>
        <v>-94781.991845227298</v>
      </c>
      <c r="H67" s="59">
        <f t="shared" ca="1" si="12"/>
        <v>93118.578502469783</v>
      </c>
      <c r="I67" s="59">
        <f ca="1">I65+I66</f>
        <v>105716.23535122181</v>
      </c>
      <c r="J67" s="59">
        <f ca="1">J65+J66</f>
        <v>234837.53265010018</v>
      </c>
      <c r="K67" s="59">
        <f t="shared" ca="1" si="12"/>
        <v>356207.97059144621</v>
      </c>
      <c r="L67" s="59">
        <f t="shared" ca="1" si="12"/>
        <v>342223.79630168044</v>
      </c>
      <c r="M67" s="59">
        <f t="shared" ca="1" si="12"/>
        <v>332569.18757458619</v>
      </c>
      <c r="N67" s="59">
        <f t="shared" ca="1" si="12"/>
        <v>178664.19212280581</v>
      </c>
      <c r="O67" s="59">
        <f t="shared" ca="1" si="12"/>
        <v>157452.28936032401</v>
      </c>
      <c r="P67" s="59">
        <f t="shared" ca="1" si="12"/>
        <v>162302.7135521147</v>
      </c>
      <c r="Q67" s="59">
        <f t="shared" ca="1" si="12"/>
        <v>164080.44745398167</v>
      </c>
      <c r="R67" s="59">
        <f t="shared" ca="1" si="12"/>
        <v>165880.45491623314</v>
      </c>
      <c r="S67" s="59">
        <f t="shared" ca="1" si="12"/>
        <v>167702.88016810763</v>
      </c>
      <c r="T67" s="59">
        <f t="shared" ca="1" si="12"/>
        <v>169547.86530808837</v>
      </c>
      <c r="U67" s="59">
        <f t="shared" ca="1" si="12"/>
        <v>171415.55016310472</v>
      </c>
      <c r="V67" s="59">
        <f t="shared" ca="1" si="12"/>
        <v>173306.07214291775</v>
      </c>
      <c r="W67" s="59">
        <f t="shared" ca="1" si="12"/>
        <v>175219.56608955373</v>
      </c>
      <c r="X67" s="59">
        <f t="shared" ca="1" si="12"/>
        <v>27156.164121640206</v>
      </c>
      <c r="Y67" s="59">
        <f t="shared" ca="1" si="12"/>
        <v>179115.99547349734</v>
      </c>
      <c r="Z67" s="59">
        <f t="shared" ca="1" si="12"/>
        <v>181099.18632883354</v>
      </c>
      <c r="AA67" s="59">
        <f t="shared" ca="1" si="12"/>
        <v>183105.85964889085</v>
      </c>
      <c r="AB67" s="59">
        <f t="shared" ca="1" si="12"/>
        <v>185136.13499487835</v>
      </c>
      <c r="AC67" s="59">
        <f t="shared" ca="1" si="12"/>
        <v>187190.12834453216</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23450.274475986567</v>
      </c>
      <c r="F68" s="59">
        <f t="shared" ca="1" si="14"/>
        <v>146839.54197635723</v>
      </c>
      <c r="G68" s="59">
        <f t="shared" ca="1" si="14"/>
        <v>43656.357862978934</v>
      </c>
      <c r="H68" s="59">
        <f t="shared" ca="1" si="14"/>
        <v>-22102.24838450582</v>
      </c>
      <c r="I68" s="59">
        <f t="shared" ca="1" si="14"/>
        <v>-26158.693889803973</v>
      </c>
      <c r="J68" s="59">
        <f t="shared" ca="1" si="14"/>
        <v>-71676.71856668753</v>
      </c>
      <c r="K68" s="59">
        <f t="shared" ca="1" si="14"/>
        <v>-114698.96653044567</v>
      </c>
      <c r="L68" s="59">
        <f t="shared" ca="1" si="14"/>
        <v>-110196.0624091411</v>
      </c>
      <c r="M68" s="59">
        <f t="shared" ca="1" si="14"/>
        <v>-107087.27839901674</v>
      </c>
      <c r="N68" s="59">
        <f t="shared" ca="1" si="14"/>
        <v>-57529.869863543463</v>
      </c>
      <c r="O68" s="59">
        <f t="shared" ca="1" si="14"/>
        <v>-50699.637174024327</v>
      </c>
      <c r="P68" s="59">
        <f t="shared" ca="1" si="14"/>
        <v>-52261.47376378093</v>
      </c>
      <c r="Q68" s="59">
        <f t="shared" ca="1" si="14"/>
        <v>-52833.904080182096</v>
      </c>
      <c r="R68" s="59">
        <f t="shared" ca="1" si="14"/>
        <v>-53413.506483027064</v>
      </c>
      <c r="S68" s="59">
        <f t="shared" ca="1" si="14"/>
        <v>-54000.327414130654</v>
      </c>
      <c r="T68" s="59">
        <f t="shared" ca="1" si="14"/>
        <v>-54594.412629204446</v>
      </c>
      <c r="U68" s="59">
        <f t="shared" ca="1" si="14"/>
        <v>-55195.807152519723</v>
      </c>
      <c r="V68" s="59">
        <f t="shared" ca="1" si="14"/>
        <v>-55804.555230019512</v>
      </c>
      <c r="W68" s="59">
        <f t="shared" ca="1" si="14"/>
        <v>-56420.700280836296</v>
      </c>
      <c r="X68" s="59">
        <f t="shared" ca="1" si="14"/>
        <v>-8744.2848471681446</v>
      </c>
      <c r="Y68" s="59">
        <f t="shared" ca="1" si="14"/>
        <v>-57675.350542466142</v>
      </c>
      <c r="Z68" s="59">
        <f t="shared" ca="1" si="14"/>
        <v>-58313.937997884401</v>
      </c>
      <c r="AA68" s="59">
        <f t="shared" ca="1" si="14"/>
        <v>-58960.086806942854</v>
      </c>
      <c r="AB68" s="59">
        <f t="shared" ca="1" si="14"/>
        <v>-59613.835468350822</v>
      </c>
      <c r="AC68" s="59">
        <f t="shared" ca="1" si="14"/>
        <v>-60275.221326939354</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-36670.469102807896</v>
      </c>
      <c r="F69" s="24">
        <f t="shared" ca="1" si="16"/>
        <v>-31512.725020448237</v>
      </c>
      <c r="G69" s="24">
        <f t="shared" ca="1" si="16"/>
        <v>-29950.459191855374</v>
      </c>
      <c r="H69" s="24">
        <f t="shared" ca="1" si="16"/>
        <v>-29969.297403881719</v>
      </c>
      <c r="I69" s="24">
        <f t="shared" ca="1" si="16"/>
        <v>-30977.109951781877</v>
      </c>
      <c r="J69" s="24">
        <f t="shared" ca="1" si="16"/>
        <v>-30046.908173850083</v>
      </c>
      <c r="K69" s="24">
        <f t="shared" ca="1" si="16"/>
        <v>-28496.637647315696</v>
      </c>
      <c r="L69" s="24">
        <f t="shared" ca="1" si="16"/>
        <v>-27377.903704134435</v>
      </c>
      <c r="M69" s="24">
        <f t="shared" ca="1" si="16"/>
        <v>-26605.535005966896</v>
      </c>
      <c r="N69" s="24">
        <f t="shared" ca="1" si="16"/>
        <v>-14293.135369824464</v>
      </c>
      <c r="O69" s="24">
        <f t="shared" ca="1" si="16"/>
        <v>-12596.183148825921</v>
      </c>
      <c r="P69" s="24">
        <f t="shared" ca="1" si="16"/>
        <v>-12984.217084169177</v>
      </c>
      <c r="Q69" s="24">
        <f t="shared" ca="1" si="16"/>
        <v>-13126.435796318534</v>
      </c>
      <c r="R69" s="24">
        <f t="shared" ca="1" si="16"/>
        <v>-13270.436393298651</v>
      </c>
      <c r="S69" s="24">
        <f t="shared" ca="1" si="16"/>
        <v>-13416.230413448611</v>
      </c>
      <c r="T69" s="24">
        <f t="shared" ca="1" si="16"/>
        <v>-13563.82922464707</v>
      </c>
      <c r="U69" s="24">
        <f t="shared" ca="1" si="16"/>
        <v>-13713.244013048377</v>
      </c>
      <c r="V69" s="24">
        <f t="shared" ca="1" si="16"/>
        <v>-13864.485771433421</v>
      </c>
      <c r="W69" s="24">
        <f t="shared" ca="1" si="16"/>
        <v>-14017.565287164298</v>
      </c>
      <c r="X69" s="24">
        <f t="shared" ca="1" si="16"/>
        <v>-2172.4931297312164</v>
      </c>
      <c r="Y69" s="24">
        <f t="shared" ca="1" si="16"/>
        <v>-14329.279637879788</v>
      </c>
      <c r="Z69" s="24">
        <f t="shared" ca="1" si="16"/>
        <v>-14487.934906306684</v>
      </c>
      <c r="AA69" s="24">
        <f t="shared" ca="1" si="16"/>
        <v>-14648.468771911268</v>
      </c>
      <c r="AB69" s="24">
        <f t="shared" ca="1" si="16"/>
        <v>-14810.890799590268</v>
      </c>
      <c r="AC69" s="24">
        <f t="shared" ca="1" si="16"/>
        <v>-14975.210267562574</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-43550.509741117916</v>
      </c>
      <c r="F70" s="420">
        <f t="shared" ref="F70:AH70" ca="1" si="17">SUM(F67:F69)</f>
        <v>-272702.00652752054</v>
      </c>
      <c r="G70" s="420">
        <f t="shared" ca="1" si="17"/>
        <v>-81076.093174103735</v>
      </c>
      <c r="H70" s="420">
        <f t="shared" ca="1" si="17"/>
        <v>41047.032714082248</v>
      </c>
      <c r="I70" s="420">
        <f t="shared" ca="1" si="17"/>
        <v>48580.43150963595</v>
      </c>
      <c r="J70" s="420">
        <f t="shared" ca="1" si="17"/>
        <v>133113.90590956254</v>
      </c>
      <c r="K70" s="420">
        <f t="shared" ca="1" si="17"/>
        <v>213012.36641368485</v>
      </c>
      <c r="L70" s="420">
        <f t="shared" ca="1" si="17"/>
        <v>204649.83018840491</v>
      </c>
      <c r="M70" s="420">
        <f t="shared" ca="1" si="17"/>
        <v>198876.37416960255</v>
      </c>
      <c r="N70" s="420">
        <f t="shared" ca="1" si="17"/>
        <v>106841.18688943789</v>
      </c>
      <c r="O70" s="420">
        <f t="shared" ca="1" si="17"/>
        <v>94156.469037473755</v>
      </c>
      <c r="P70" s="420">
        <f t="shared" ca="1" si="17"/>
        <v>97057.022704164585</v>
      </c>
      <c r="Q70" s="420">
        <f t="shared" ca="1" si="17"/>
        <v>98120.107577481045</v>
      </c>
      <c r="R70" s="420">
        <f t="shared" ca="1" si="17"/>
        <v>99196.512039907422</v>
      </c>
      <c r="S70" s="420">
        <f t="shared" ca="1" si="17"/>
        <v>100286.32234052836</v>
      </c>
      <c r="T70" s="420">
        <f t="shared" ca="1" si="17"/>
        <v>101389.62345423685</v>
      </c>
      <c r="U70" s="420">
        <f t="shared" ca="1" si="17"/>
        <v>102506.49899753662</v>
      </c>
      <c r="V70" s="420">
        <f t="shared" ca="1" si="17"/>
        <v>103637.03114146482</v>
      </c>
      <c r="W70" s="420">
        <f t="shared" ca="1" si="17"/>
        <v>104781.30052155314</v>
      </c>
      <c r="X70" s="420">
        <f t="shared" ca="1" si="17"/>
        <v>16239.386144740847</v>
      </c>
      <c r="Y70" s="420">
        <f t="shared" ca="1" si="17"/>
        <v>107111.36529315141</v>
      </c>
      <c r="Z70" s="420">
        <f t="shared" ca="1" si="17"/>
        <v>108297.31342464246</v>
      </c>
      <c r="AA70" s="420">
        <f t="shared" ca="1" si="17"/>
        <v>109497.30407003673</v>
      </c>
      <c r="AB70" s="420">
        <f t="shared" ca="1" si="17"/>
        <v>110711.40872693725</v>
      </c>
      <c r="AC70" s="420">
        <f t="shared" ca="1" si="17"/>
        <v>111939.69675003023</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445160.66915827733</v>
      </c>
      <c r="F72" s="59">
        <f t="shared" ca="1" si="18"/>
        <v>509235.87971151195</v>
      </c>
      <c r="G72" s="59">
        <f t="shared" ca="1" si="18"/>
        <v>388086.63856931578</v>
      </c>
      <c r="H72" s="59">
        <f t="shared" ca="1" si="18"/>
        <v>322544.67176013393</v>
      </c>
      <c r="I72" s="59">
        <f t="shared" ca="1" si="18"/>
        <v>330078.07055568759</v>
      </c>
      <c r="J72" s="59">
        <f t="shared" ca="1" si="18"/>
        <v>273862.72543258837</v>
      </c>
      <c r="K72" s="59">
        <f t="shared" ca="1" si="18"/>
        <v>213012.36641368485</v>
      </c>
      <c r="L72" s="59">
        <f t="shared" ca="1" si="18"/>
        <v>204649.83018840491</v>
      </c>
      <c r="M72" s="59">
        <f t="shared" ca="1" si="18"/>
        <v>198876.37416960255</v>
      </c>
      <c r="N72" s="59">
        <f t="shared" ca="1" si="18"/>
        <v>106841.18688943789</v>
      </c>
      <c r="O72" s="59">
        <f t="shared" ca="1" si="18"/>
        <v>94156.469037473755</v>
      </c>
      <c r="P72" s="59">
        <f t="shared" ca="1" si="18"/>
        <v>97057.022704164585</v>
      </c>
      <c r="Q72" s="59">
        <f t="shared" ca="1" si="18"/>
        <v>98120.107577481045</v>
      </c>
      <c r="R72" s="59">
        <f t="shared" ca="1" si="18"/>
        <v>99196.512039907422</v>
      </c>
      <c r="S72" s="59">
        <f t="shared" ca="1" si="18"/>
        <v>100286.32234052836</v>
      </c>
      <c r="T72" s="59">
        <f t="shared" ca="1" si="18"/>
        <v>101389.62345423685</v>
      </c>
      <c r="U72" s="59">
        <f t="shared" ca="1" si="18"/>
        <v>102506.49899753662</v>
      </c>
      <c r="V72" s="59">
        <f t="shared" ca="1" si="18"/>
        <v>103637.03114146482</v>
      </c>
      <c r="W72" s="59">
        <f t="shared" ca="1" si="18"/>
        <v>104781.30052155314</v>
      </c>
      <c r="X72" s="59">
        <f t="shared" ca="1" si="18"/>
        <v>16239.386144740847</v>
      </c>
      <c r="Y72" s="59">
        <f t="shared" ca="1" si="18"/>
        <v>107111.36529315141</v>
      </c>
      <c r="Z72" s="59">
        <f t="shared" ca="1" si="18"/>
        <v>108297.31342464246</v>
      </c>
      <c r="AA72" s="59">
        <f t="shared" ca="1" si="18"/>
        <v>109497.30407003673</v>
      </c>
      <c r="AB72" s="59">
        <f t="shared" ca="1" si="18"/>
        <v>110711.40872693725</v>
      </c>
      <c r="AC72" s="59">
        <f t="shared" ca="1" si="18"/>
        <v>111939.69675003023</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-2874771.6405846784</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862431.49217540352</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-2012340.1484092749</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431215.74608770153</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-28802.166635116799</v>
      </c>
      <c r="F80" s="10">
        <f ca="1">Principle</f>
        <v>-30530.296633223807</v>
      </c>
      <c r="G80" s="10">
        <f t="shared" ref="G80:AH80" ca="1" si="20">Principle</f>
        <v>-32362.114431217236</v>
      </c>
      <c r="H80" s="10">
        <f t="shared" ca="1" si="20"/>
        <v>-34303.841297090272</v>
      </c>
      <c r="I80" s="10">
        <f t="shared" ca="1" si="20"/>
        <v>-36362.07177491569</v>
      </c>
      <c r="J80" s="10">
        <f t="shared" ca="1" si="20"/>
        <v>-38543.796081410634</v>
      </c>
      <c r="K80" s="10">
        <f t="shared" ca="1" si="20"/>
        <v>-40856.423846295264</v>
      </c>
      <c r="L80" s="10">
        <f t="shared" ca="1" si="20"/>
        <v>-43307.809277072985</v>
      </c>
      <c r="M80" s="10">
        <f t="shared" ca="1" si="20"/>
        <v>-45906.277833697357</v>
      </c>
      <c r="N80" s="10">
        <f t="shared" ca="1" si="20"/>
        <v>-48660.654503719205</v>
      </c>
      <c r="O80" s="10">
        <f t="shared" ca="1" si="20"/>
        <v>-51580.293773942358</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431215.74608770153</v>
      </c>
      <c r="E81" s="10">
        <f ca="1">E79+E80</f>
        <v>-28802.166635116799</v>
      </c>
      <c r="F81" s="10">
        <f t="shared" ref="F81:AH81" ca="1" si="21">F79+F80</f>
        <v>-30530.296633223807</v>
      </c>
      <c r="G81" s="10">
        <f t="shared" ca="1" si="21"/>
        <v>-32362.114431217236</v>
      </c>
      <c r="H81" s="10">
        <f t="shared" ca="1" si="21"/>
        <v>-34303.841297090272</v>
      </c>
      <c r="I81" s="10">
        <f t="shared" ca="1" si="21"/>
        <v>-36362.07177491569</v>
      </c>
      <c r="J81" s="10">
        <f t="shared" ca="1" si="21"/>
        <v>-38543.796081410634</v>
      </c>
      <c r="K81" s="10">
        <f t="shared" ca="1" si="21"/>
        <v>-40856.423846295264</v>
      </c>
      <c r="L81" s="10">
        <f t="shared" ca="1" si="21"/>
        <v>-43307.809277072985</v>
      </c>
      <c r="M81" s="10">
        <f t="shared" ca="1" si="21"/>
        <v>-45906.277833697357</v>
      </c>
      <c r="N81" s="10">
        <f t="shared" ca="1" si="21"/>
        <v>-48660.654503719205</v>
      </c>
      <c r="O81" s="10">
        <f t="shared" ca="1" si="21"/>
        <v>-51580.293773942358</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-1581124.4023215733</v>
      </c>
      <c r="E83" s="430">
        <f t="shared" ca="1" si="22"/>
        <v>416358.50252316054</v>
      </c>
      <c r="F83" s="430">
        <f t="shared" ca="1" si="22"/>
        <v>478705.58307828812</v>
      </c>
      <c r="G83" s="430">
        <f t="shared" ca="1" si="22"/>
        <v>355724.52413809852</v>
      </c>
      <c r="H83" s="430">
        <f t="shared" ca="1" si="22"/>
        <v>288240.83046304365</v>
      </c>
      <c r="I83" s="430">
        <f t="shared" ca="1" si="22"/>
        <v>293715.99878077192</v>
      </c>
      <c r="J83" s="430">
        <f t="shared" ca="1" si="22"/>
        <v>235318.92935117774</v>
      </c>
      <c r="K83" s="430">
        <f t="shared" ca="1" si="22"/>
        <v>172155.94256738957</v>
      </c>
      <c r="L83" s="430">
        <f t="shared" ca="1" si="22"/>
        <v>161342.02091133193</v>
      </c>
      <c r="M83" s="430">
        <f t="shared" ca="1" si="22"/>
        <v>152970.0963359052</v>
      </c>
      <c r="N83" s="430">
        <f t="shared" ca="1" si="22"/>
        <v>58180.532385718681</v>
      </c>
      <c r="O83" s="430">
        <f t="shared" ca="1" si="22"/>
        <v>42576.175263531397</v>
      </c>
      <c r="P83" s="430">
        <f t="shared" ca="1" si="22"/>
        <v>97057.022704164585</v>
      </c>
      <c r="Q83" s="430">
        <f t="shared" ca="1" si="22"/>
        <v>98120.107577481045</v>
      </c>
      <c r="R83" s="430">
        <f t="shared" ca="1" si="22"/>
        <v>99196.512039907422</v>
      </c>
      <c r="S83" s="430">
        <f t="shared" ca="1" si="22"/>
        <v>100286.32234052836</v>
      </c>
      <c r="T83" s="430">
        <f t="shared" ca="1" si="22"/>
        <v>101389.62345423685</v>
      </c>
      <c r="U83" s="430">
        <f t="shared" ca="1" si="22"/>
        <v>102506.49899753662</v>
      </c>
      <c r="V83" s="430">
        <f t="shared" ca="1" si="22"/>
        <v>103637.03114146482</v>
      </c>
      <c r="W83" s="430">
        <f t="shared" ca="1" si="22"/>
        <v>104781.30052155314</v>
      </c>
      <c r="X83" s="430">
        <f t="shared" ca="1" si="22"/>
        <v>16239.386144740847</v>
      </c>
      <c r="Y83" s="430">
        <f t="shared" ca="1" si="22"/>
        <v>107111.36529315141</v>
      </c>
      <c r="Z83" s="430">
        <f t="shared" ca="1" si="22"/>
        <v>108297.31342464246</v>
      </c>
      <c r="AA83" s="430">
        <f t="shared" ca="1" si="22"/>
        <v>109497.30407003673</v>
      </c>
      <c r="AB83" s="430">
        <f t="shared" ca="1" si="22"/>
        <v>110711.40872693725</v>
      </c>
      <c r="AC83" s="430">
        <f t="shared" ca="1" si="22"/>
        <v>111939.69675003023</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-1581124.4023215733</v>
      </c>
      <c r="E84" s="44">
        <f ca="1">D84+E83</f>
        <v>-1164765.8997984128</v>
      </c>
      <c r="F84" s="44">
        <f t="shared" ref="F84:AH84" ca="1" si="23">E84+F83</f>
        <v>-686060.31672012468</v>
      </c>
      <c r="G84" s="44">
        <f t="shared" ca="1" si="23"/>
        <v>-330335.79258202616</v>
      </c>
      <c r="H84" s="44">
        <f t="shared" ca="1" si="23"/>
        <v>-42094.962118982512</v>
      </c>
      <c r="I84" s="44">
        <f t="shared" ca="1" si="23"/>
        <v>251621.0366617894</v>
      </c>
      <c r="J84" s="44">
        <f t="shared" ca="1" si="23"/>
        <v>486939.96601296717</v>
      </c>
      <c r="K84" s="44">
        <f t="shared" ca="1" si="23"/>
        <v>659095.90858035674</v>
      </c>
      <c r="L84" s="44">
        <f t="shared" ca="1" si="23"/>
        <v>820437.92949168873</v>
      </c>
      <c r="M84" s="44">
        <f t="shared" ca="1" si="23"/>
        <v>973408.02582759387</v>
      </c>
      <c r="N84" s="44">
        <f t="shared" ca="1" si="23"/>
        <v>1031588.5582133125</v>
      </c>
      <c r="O84" s="44">
        <f t="shared" ca="1" si="23"/>
        <v>1074164.7334768439</v>
      </c>
      <c r="P84" s="44">
        <f t="shared" ca="1" si="23"/>
        <v>1171221.7561810084</v>
      </c>
      <c r="Q84" s="44">
        <f t="shared" ca="1" si="23"/>
        <v>1269341.8637584895</v>
      </c>
      <c r="R84" s="44">
        <f t="shared" ca="1" si="23"/>
        <v>1368538.375798397</v>
      </c>
      <c r="S84" s="44">
        <f t="shared" ca="1" si="23"/>
        <v>1468824.6981389252</v>
      </c>
      <c r="T84" s="44">
        <f t="shared" ca="1" si="23"/>
        <v>1570214.3215931621</v>
      </c>
      <c r="U84" s="44">
        <f t="shared" ca="1" si="23"/>
        <v>1672720.8205906989</v>
      </c>
      <c r="V84" s="44">
        <f t="shared" ca="1" si="23"/>
        <v>1776357.8517321637</v>
      </c>
      <c r="W84" s="44">
        <f t="shared" ca="1" si="23"/>
        <v>1881139.1522537167</v>
      </c>
      <c r="X84" s="44">
        <f t="shared" ca="1" si="23"/>
        <v>1897378.5383984575</v>
      </c>
      <c r="Y84" s="44">
        <f t="shared" ca="1" si="23"/>
        <v>2004489.9036916089</v>
      </c>
      <c r="Z84" s="44">
        <f t="shared" ca="1" si="23"/>
        <v>2112787.2171162516</v>
      </c>
      <c r="AA84" s="44">
        <f t="shared" ca="1" si="23"/>
        <v>2222284.5211862884</v>
      </c>
      <c r="AB84" s="44">
        <f t="shared" ca="1" si="23"/>
        <v>2332995.9299132256</v>
      </c>
      <c r="AC84" s="44">
        <f t="shared" ca="1" si="23"/>
        <v>2444935.626663256</v>
      </c>
      <c r="AD84" s="44">
        <f ca="1">AC84+AD83</f>
        <v>2444935.626663256</v>
      </c>
      <c r="AE84" s="44">
        <f t="shared" ca="1" si="23"/>
        <v>2444935.626663256</v>
      </c>
      <c r="AF84" s="44">
        <f t="shared" ca="1" si="23"/>
        <v>2444935.626663256</v>
      </c>
      <c r="AG84" s="44">
        <f t="shared" ca="1" si="23"/>
        <v>2444935.626663256</v>
      </c>
      <c r="AH84" s="44">
        <f t="shared" ca="1" si="23"/>
        <v>2444935.626663256</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431215.74608770153</v>
      </c>
      <c r="F89" s="9">
        <f ca="1">E93</f>
        <v>402413.57945258473</v>
      </c>
      <c r="G89" s="9">
        <f t="shared" ref="G89:AH89" ca="1" si="24">F93</f>
        <v>371883.2828193609</v>
      </c>
      <c r="H89" s="9">
        <f t="shared" ca="1" si="24"/>
        <v>339521.16838814365</v>
      </c>
      <c r="I89" s="9">
        <f t="shared" ca="1" si="24"/>
        <v>305217.32709105336</v>
      </c>
      <c r="J89" s="9">
        <f t="shared" ca="1" si="24"/>
        <v>268855.25531613769</v>
      </c>
      <c r="K89" s="9">
        <f t="shared" ca="1" si="24"/>
        <v>230311.45923472705</v>
      </c>
      <c r="L89" s="9">
        <f t="shared" ca="1" si="24"/>
        <v>189455.0353884318</v>
      </c>
      <c r="M89" s="9">
        <f t="shared" ca="1" si="24"/>
        <v>146147.22611135882</v>
      </c>
      <c r="N89" s="9">
        <f t="shared" ca="1" si="24"/>
        <v>100240.94827766146</v>
      </c>
      <c r="O89" s="9">
        <f t="shared" ca="1" si="24"/>
        <v>51580.293773942256</v>
      </c>
      <c r="P89" s="9">
        <f t="shared" ca="1" si="24"/>
        <v>-1.0186340659856796E-10</v>
      </c>
      <c r="Q89" s="9">
        <f t="shared" ca="1" si="24"/>
        <v>-1.0186340659856796E-10</v>
      </c>
      <c r="R89" s="9">
        <f t="shared" ca="1" si="24"/>
        <v>-1.0186340659856796E-10</v>
      </c>
      <c r="S89" s="9">
        <f t="shared" ca="1" si="24"/>
        <v>-1.0186340659856796E-10</v>
      </c>
      <c r="T89" s="9">
        <f t="shared" ca="1" si="24"/>
        <v>-1.0186340659856796E-10</v>
      </c>
      <c r="U89" s="9">
        <f t="shared" ca="1" si="24"/>
        <v>-1.0186340659856796E-10</v>
      </c>
      <c r="V89" s="9">
        <f t="shared" ca="1" si="24"/>
        <v>-1.0186340659856796E-10</v>
      </c>
      <c r="W89" s="9">
        <f t="shared" ca="1" si="24"/>
        <v>-1.0186340659856796E-10</v>
      </c>
      <c r="X89" s="9">
        <f t="shared" ca="1" si="24"/>
        <v>-1.0186340659856796E-10</v>
      </c>
      <c r="Y89" s="9">
        <f t="shared" ca="1" si="24"/>
        <v>-1.0186340659856796E-10</v>
      </c>
      <c r="Z89" s="9">
        <f t="shared" ca="1" si="24"/>
        <v>-1.0186340659856796E-10</v>
      </c>
      <c r="AA89" s="9">
        <f t="shared" ca="1" si="24"/>
        <v>-1.0186340659856796E-10</v>
      </c>
      <c r="AB89" s="9">
        <f t="shared" ca="1" si="24"/>
        <v>-1.0186340659856796E-10</v>
      </c>
      <c r="AC89" s="9">
        <f t="shared" ca="1" si="24"/>
        <v>-1.0186340659856796E-10</v>
      </c>
      <c r="AD89" s="9">
        <f t="shared" ca="1" si="24"/>
        <v>-1.0186340659856796E-10</v>
      </c>
      <c r="AE89" s="9">
        <f t="shared" ca="1" si="24"/>
        <v>-1.0186340659856796E-10</v>
      </c>
      <c r="AF89" s="9">
        <f t="shared" ca="1" si="24"/>
        <v>-1.0186340659856796E-10</v>
      </c>
      <c r="AG89" s="9">
        <f t="shared" ca="1" si="24"/>
        <v>-1.0186340659856796E-10</v>
      </c>
      <c r="AH89" s="9">
        <f t="shared" ca="1" si="24"/>
        <v>-1.0186340659856796E-10</v>
      </c>
    </row>
    <row r="90" spans="1:36" x14ac:dyDescent="0.2">
      <c r="A90" s="2" t="s">
        <v>47</v>
      </c>
      <c r="D90" s="9"/>
      <c r="E90" s="9">
        <f t="shared" ref="E90:AH90" ca="1" si="25">IF(ProjectYear&lt;=LoanTerm,PMT(LoanInterest,LoanTerm,LoanAmount),0)</f>
        <v>-54675.11140037889</v>
      </c>
      <c r="F90" s="9">
        <f t="shared" ca="1" si="25"/>
        <v>-54675.11140037889</v>
      </c>
      <c r="G90" s="9">
        <f t="shared" ca="1" si="25"/>
        <v>-54675.11140037889</v>
      </c>
      <c r="H90" s="9">
        <f t="shared" ca="1" si="25"/>
        <v>-54675.11140037889</v>
      </c>
      <c r="I90" s="9">
        <f t="shared" ca="1" si="25"/>
        <v>-54675.11140037889</v>
      </c>
      <c r="J90" s="9">
        <f t="shared" ca="1" si="25"/>
        <v>-54675.11140037889</v>
      </c>
      <c r="K90" s="9">
        <f t="shared" ca="1" si="25"/>
        <v>-54675.11140037889</v>
      </c>
      <c r="L90" s="9">
        <f t="shared" ca="1" si="25"/>
        <v>-54675.11140037889</v>
      </c>
      <c r="M90" s="9">
        <f t="shared" ca="1" si="25"/>
        <v>-54675.11140037889</v>
      </c>
      <c r="N90" s="9">
        <f t="shared" ca="1" si="25"/>
        <v>-54675.11140037889</v>
      </c>
      <c r="O90" s="9">
        <f t="shared" ca="1" si="25"/>
        <v>-54675.11140037889</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-28802.166635116799</v>
      </c>
      <c r="F91" s="9">
        <f t="shared" ca="1" si="26"/>
        <v>-30530.296633223807</v>
      </c>
      <c r="G91" s="9">
        <f t="shared" ca="1" si="26"/>
        <v>-32362.114431217236</v>
      </c>
      <c r="H91" s="9">
        <f t="shared" ca="1" si="26"/>
        <v>-34303.841297090272</v>
      </c>
      <c r="I91" s="9">
        <f t="shared" ca="1" si="26"/>
        <v>-36362.07177491569</v>
      </c>
      <c r="J91" s="9">
        <f t="shared" ca="1" si="26"/>
        <v>-38543.796081410634</v>
      </c>
      <c r="K91" s="9">
        <f t="shared" ca="1" si="26"/>
        <v>-40856.423846295264</v>
      </c>
      <c r="L91" s="9">
        <f t="shared" ca="1" si="26"/>
        <v>-43307.809277072985</v>
      </c>
      <c r="M91" s="9">
        <f t="shared" ca="1" si="26"/>
        <v>-45906.277833697357</v>
      </c>
      <c r="N91" s="9">
        <f t="shared" ca="1" si="26"/>
        <v>-48660.654503719205</v>
      </c>
      <c r="O91" s="9">
        <f t="shared" ca="1" si="26"/>
        <v>-51580.293773942358</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-25872.944765262091</v>
      </c>
      <c r="F92" s="9">
        <f t="shared" ca="1" si="27"/>
        <v>-24144.814767155083</v>
      </c>
      <c r="G92" s="9">
        <f t="shared" ca="1" si="27"/>
        <v>-22312.996969161653</v>
      </c>
      <c r="H92" s="9">
        <f t="shared" ca="1" si="27"/>
        <v>-20371.270103288618</v>
      </c>
      <c r="I92" s="9">
        <f t="shared" ca="1" si="27"/>
        <v>-18313.0396254632</v>
      </c>
      <c r="J92" s="9">
        <f t="shared" ca="1" si="27"/>
        <v>-16131.31531896826</v>
      </c>
      <c r="K92" s="9">
        <f t="shared" ca="1" si="27"/>
        <v>-13818.687554083623</v>
      </c>
      <c r="L92" s="9">
        <f t="shared" ca="1" si="27"/>
        <v>-11367.302123305908</v>
      </c>
      <c r="M92" s="9">
        <f t="shared" ca="1" si="27"/>
        <v>-8768.8335666815292</v>
      </c>
      <c r="N92" s="9">
        <f t="shared" ca="1" si="27"/>
        <v>-6014.4568966596871</v>
      </c>
      <c r="O92" s="9">
        <f t="shared" ca="1" si="27"/>
        <v>-3094.8176264365352</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402413.57945258473</v>
      </c>
      <c r="F93" s="70">
        <f t="shared" ca="1" si="28"/>
        <v>371883.2828193609</v>
      </c>
      <c r="G93" s="70">
        <f t="shared" ca="1" si="28"/>
        <v>339521.16838814365</v>
      </c>
      <c r="H93" s="70">
        <f t="shared" ca="1" si="28"/>
        <v>305217.32709105336</v>
      </c>
      <c r="I93" s="70">
        <f t="shared" ca="1" si="28"/>
        <v>268855.25531613769</v>
      </c>
      <c r="J93" s="70">
        <f t="shared" ca="1" si="28"/>
        <v>230311.45923472705</v>
      </c>
      <c r="K93" s="70">
        <f t="shared" ca="1" si="28"/>
        <v>189455.0353884318</v>
      </c>
      <c r="L93" s="70">
        <f t="shared" ca="1" si="28"/>
        <v>146147.22611135882</v>
      </c>
      <c r="M93" s="70">
        <f t="shared" ca="1" si="28"/>
        <v>100240.94827766146</v>
      </c>
      <c r="N93" s="70">
        <f t="shared" ca="1" si="28"/>
        <v>51580.293773942256</v>
      </c>
      <c r="O93" s="70">
        <f t="shared" ca="1" si="28"/>
        <v>-1.0186340659856796E-10</v>
      </c>
      <c r="P93" s="70">
        <f t="shared" ca="1" si="28"/>
        <v>-1.0186340659856796E-10</v>
      </c>
      <c r="Q93" s="70">
        <f t="shared" ca="1" si="28"/>
        <v>-1.0186340659856796E-10</v>
      </c>
      <c r="R93" s="70">
        <f t="shared" ca="1" si="28"/>
        <v>-1.0186340659856796E-10</v>
      </c>
      <c r="S93" s="70">
        <f t="shared" ca="1" si="28"/>
        <v>-1.0186340659856796E-10</v>
      </c>
      <c r="T93" s="70">
        <f t="shared" ca="1" si="28"/>
        <v>-1.0186340659856796E-10</v>
      </c>
      <c r="U93" s="70">
        <f t="shared" ca="1" si="28"/>
        <v>-1.0186340659856796E-10</v>
      </c>
      <c r="V93" s="70">
        <f t="shared" ca="1" si="28"/>
        <v>-1.0186340659856796E-10</v>
      </c>
      <c r="W93" s="70">
        <f t="shared" ca="1" si="28"/>
        <v>-1.0186340659856796E-10</v>
      </c>
      <c r="X93" s="70">
        <f t="shared" ca="1" si="28"/>
        <v>-1.0186340659856796E-10</v>
      </c>
      <c r="Y93" s="70">
        <f t="shared" ca="1" si="28"/>
        <v>-1.0186340659856796E-10</v>
      </c>
      <c r="Z93" s="70">
        <f t="shared" ca="1" si="28"/>
        <v>-1.0186340659856796E-10</v>
      </c>
      <c r="AA93" s="70">
        <f t="shared" ca="1" si="28"/>
        <v>-1.0186340659856796E-10</v>
      </c>
      <c r="AB93" s="70">
        <f t="shared" ca="1" si="28"/>
        <v>-1.0186340659856796E-10</v>
      </c>
      <c r="AC93" s="70">
        <f t="shared" ca="1" si="28"/>
        <v>-1.0186340659856796E-10</v>
      </c>
      <c r="AD93" s="70">
        <f t="shared" ca="1" si="28"/>
        <v>-1.0186340659856796E-10</v>
      </c>
      <c r="AE93" s="70">
        <f t="shared" ca="1" si="28"/>
        <v>-1.0186340659856796E-10</v>
      </c>
      <c r="AF93" s="70">
        <f t="shared" ca="1" si="28"/>
        <v>-1.0186340659856796E-10</v>
      </c>
      <c r="AG93" s="70">
        <f t="shared" ca="1" si="28"/>
        <v>-1.0186340659856796E-10</v>
      </c>
      <c r="AH93" s="70">
        <f t="shared" ca="1" si="28"/>
        <v>-1.0186340659856796E-10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1100262.1099709175</v>
      </c>
      <c r="D101" s="42">
        <f ca="1">IF($C$112="3P",D83,0)</f>
        <v>-1581124.4023215733</v>
      </c>
      <c r="E101" s="42">
        <f t="shared" ref="E101:AH101" ca="1" si="29">IF($C$112="3P",E83,0)</f>
        <v>416358.50252316054</v>
      </c>
      <c r="F101" s="42">
        <f t="shared" ca="1" si="29"/>
        <v>478705.58307828812</v>
      </c>
      <c r="G101" s="42">
        <f t="shared" ca="1" si="29"/>
        <v>355724.52413809852</v>
      </c>
      <c r="H101" s="42">
        <f t="shared" ca="1" si="29"/>
        <v>288240.83046304365</v>
      </c>
      <c r="I101" s="42">
        <f t="shared" ca="1" si="29"/>
        <v>293715.99878077192</v>
      </c>
      <c r="J101" s="42">
        <f t="shared" ca="1" si="29"/>
        <v>235318.92935117774</v>
      </c>
      <c r="K101" s="42">
        <f t="shared" ca="1" si="29"/>
        <v>172155.94256738957</v>
      </c>
      <c r="L101" s="42">
        <f t="shared" ca="1" si="29"/>
        <v>161342.02091133193</v>
      </c>
      <c r="M101" s="42">
        <f t="shared" ca="1" si="29"/>
        <v>152970.0963359052</v>
      </c>
      <c r="N101" s="42">
        <f t="shared" ca="1" si="29"/>
        <v>58180.532385718681</v>
      </c>
      <c r="O101" s="42">
        <f t="shared" ca="1" si="29"/>
        <v>42576.175263531397</v>
      </c>
      <c r="P101" s="42">
        <f t="shared" ca="1" si="29"/>
        <v>97057.022704164585</v>
      </c>
      <c r="Q101" s="42">
        <f t="shared" ca="1" si="29"/>
        <v>98120.107577481045</v>
      </c>
      <c r="R101" s="42">
        <f t="shared" ca="1" si="29"/>
        <v>99196.512039907422</v>
      </c>
      <c r="S101" s="42">
        <f t="shared" ca="1" si="29"/>
        <v>100286.32234052836</v>
      </c>
      <c r="T101" s="42">
        <f t="shared" ca="1" si="29"/>
        <v>101389.62345423685</v>
      </c>
      <c r="U101" s="42">
        <f t="shared" ca="1" si="29"/>
        <v>102506.49899753662</v>
      </c>
      <c r="V101" s="42">
        <f t="shared" ca="1" si="29"/>
        <v>103637.03114146482</v>
      </c>
      <c r="W101" s="42">
        <f t="shared" ca="1" si="29"/>
        <v>104781.30052155314</v>
      </c>
      <c r="X101" s="42">
        <f t="shared" ca="1" si="29"/>
        <v>16239.386144740847</v>
      </c>
      <c r="Y101" s="42">
        <f t="shared" ca="1" si="29"/>
        <v>107111.36529315141</v>
      </c>
      <c r="Z101" s="42">
        <f t="shared" ca="1" si="29"/>
        <v>108297.31342464246</v>
      </c>
      <c r="AA101" s="42">
        <f t="shared" ca="1" si="29"/>
        <v>109497.30407003673</v>
      </c>
      <c r="AB101" s="42">
        <f t="shared" ca="1" si="29"/>
        <v>110711.40872693725</v>
      </c>
      <c r="AC101" s="42">
        <f t="shared" ca="1" si="29"/>
        <v>111939.69675003023</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575055.13421445305</v>
      </c>
      <c r="D106" s="42">
        <f ca="1">IF($C$112="3P",VLOOKUP($A106,'Fin. Assumptions'!$F$23:$L$29,$D$111+1)*(-D$55-D$56),VLOOKUP($A106,'Fin. Assumptions'!$F$32:$L$38,$D$111+1)*D$83)</f>
        <v>0</v>
      </c>
      <c r="E106" s="42">
        <f ca="1">IF($C$112="3P",VLOOKUP($A106,'Fin. Assumptions'!$F$23:$L$29,$D$111+1)*(-E$55-E$56),VLOOKUP($A106,'Fin. Assumptions'!$F$32:$L$38,$D$111+1)*E$83)</f>
        <v>38714.300000000003</v>
      </c>
      <c r="F106" s="42">
        <f ca="1">IF($C$112="3P",VLOOKUP($A106,'Fin. Assumptions'!$F$23:$L$29,$D$111+1)*(-F$55-F$56),VLOOKUP($A106,'Fin. Assumptions'!$F$32:$L$38,$D$111+1)*F$83)</f>
        <v>39104.893070000006</v>
      </c>
      <c r="G106" s="42">
        <f ca="1">IF($C$112="3P",VLOOKUP($A106,'Fin. Assumptions'!$F$23:$L$29,$D$111+1)*(-G$55-G$56),VLOOKUP($A106,'Fin. Assumptions'!$F$32:$L$38,$D$111+1)*G$83)</f>
        <v>39501.305976743002</v>
      </c>
      <c r="H106" s="42">
        <f ca="1">IF($C$112="3P",VLOOKUP($A106,'Fin. Assumptions'!$F$23:$L$29,$D$111+1)*(-H$55-H$56),VLOOKUP($A106,'Fin. Assumptions'!$F$32:$L$38,$D$111+1)*H$83)</f>
        <v>39903.625435796472</v>
      </c>
      <c r="I106" s="42">
        <f ca="1">IF($C$112="3P",VLOOKUP($A106,'Fin. Assumptions'!$F$23:$L$29,$D$111+1)*(-I$55-I$56),VLOOKUP($A106,'Fin. Assumptions'!$F$32:$L$38,$D$111+1)*I$83)</f>
        <v>40311.939454789841</v>
      </c>
      <c r="J106" s="42">
        <f ca="1">IF($C$112="3P",VLOOKUP($A106,'Fin. Assumptions'!$F$23:$L$29,$D$111+1)*(-J$55-J$56),VLOOKUP($A106,'Fin. Assumptions'!$F$32:$L$38,$D$111+1)*J$83)</f>
        <v>40726.337352666211</v>
      </c>
      <c r="K106" s="42">
        <f ca="1">IF($C$112="3P",VLOOKUP($A106,'Fin. Assumptions'!$F$23:$L$29,$D$111+1)*(-K$55-K$56),VLOOKUP($A106,'Fin. Assumptions'!$F$32:$L$38,$D$111+1)*K$83)</f>
        <v>41146.909779220936</v>
      </c>
      <c r="L106" s="42">
        <f ca="1">IF($C$112="3P",VLOOKUP($A106,'Fin. Assumptions'!$F$23:$L$29,$D$111+1)*(-L$55-L$56),VLOOKUP($A106,'Fin. Assumptions'!$F$32:$L$38,$D$111+1)*L$83)</f>
        <v>41573.748734931316</v>
      </c>
      <c r="M106" s="42">
        <f ca="1">IF($C$112="3P",VLOOKUP($A106,'Fin. Assumptions'!$F$23:$L$29,$D$111+1)*(-M$55-M$56),VLOOKUP($A106,'Fin. Assumptions'!$F$32:$L$38,$D$111+1)*M$83)</f>
        <v>42006.9475910818</v>
      </c>
      <c r="N106" s="42">
        <f ca="1">IF($C$112="3P",VLOOKUP($A106,'Fin. Assumptions'!$F$23:$L$29,$D$111+1)*(-N$55-N$56),VLOOKUP($A106,'Fin. Assumptions'!$F$32:$L$38,$D$111+1)*N$83)</f>
        <v>42446.601110188916</v>
      </c>
      <c r="O106" s="42">
        <f ca="1">IF($C$112="3P",VLOOKUP($A106,'Fin. Assumptions'!$F$23:$L$29,$D$111+1)*(-O$55-O$56),VLOOKUP($A106,'Fin. Assumptions'!$F$32:$L$38,$D$111+1)*O$83)</f>
        <v>42892.80546673073</v>
      </c>
      <c r="P106" s="42">
        <f ca="1">IF($C$112="3P",VLOOKUP($A106,'Fin. Assumptions'!$F$23:$L$29,$D$111+1)*(-P$55-P$56),VLOOKUP($A106,'Fin. Assumptions'!$F$32:$L$38,$D$111+1)*P$83)</f>
        <v>43345.65826818502</v>
      </c>
      <c r="Q106" s="42">
        <f ca="1">IF($C$112="3P",VLOOKUP($A106,'Fin. Assumptions'!$F$23:$L$29,$D$111+1)*(-Q$55-Q$56),VLOOKUP($A106,'Fin. Assumptions'!$F$32:$L$38,$D$111+1)*Q$83)</f>
        <v>43805.258576380977</v>
      </c>
      <c r="R106" s="42">
        <f ca="1">IF($C$112="3P",VLOOKUP($A106,'Fin. Assumptions'!$F$23:$L$29,$D$111+1)*(-R$55-R$56),VLOOKUP($A106,'Fin. Assumptions'!$F$32:$L$38,$D$111+1)*R$83)</f>
        <v>44271.70692916905</v>
      </c>
      <c r="S106" s="42">
        <f ca="1">IF($C$112="3P",VLOOKUP($A106,'Fin. Assumptions'!$F$23:$L$29,$D$111+1)*(-S$55-S$56),VLOOKUP($A106,'Fin. Assumptions'!$F$32:$L$38,$D$111+1)*S$83)</f>
        <v>44745.105362413684</v>
      </c>
      <c r="T106" s="42">
        <f ca="1">IF($C$112="3P",VLOOKUP($A106,'Fin. Assumptions'!$F$23:$L$29,$D$111+1)*(-T$55-T$56),VLOOKUP($A106,'Fin. Assumptions'!$F$32:$L$38,$D$111+1)*T$83)</f>
        <v>45225.557432313624</v>
      </c>
      <c r="U106" s="42">
        <f ca="1">IF($C$112="3P",VLOOKUP($A106,'Fin. Assumptions'!$F$23:$L$29,$D$111+1)*(-U$55-U$56),VLOOKUP($A106,'Fin. Assumptions'!$F$32:$L$38,$D$111+1)*U$83)</f>
        <v>45713.168238055114</v>
      </c>
      <c r="V106" s="42">
        <f ca="1">IF($C$112="3P",VLOOKUP($A106,'Fin. Assumptions'!$F$23:$L$29,$D$111+1)*(-V$55-V$56),VLOOKUP($A106,'Fin. Assumptions'!$F$32:$L$38,$D$111+1)*V$83)</f>
        <v>46208.044444802137</v>
      </c>
      <c r="W106" s="42">
        <f ca="1">IF($C$112="3P",VLOOKUP($A106,'Fin. Assumptions'!$F$23:$L$29,$D$111+1)*(-W$55-W$56),VLOOKUP($A106,'Fin. Assumptions'!$F$32:$L$38,$D$111+1)*W$83)</f>
        <v>46710.294307029682</v>
      </c>
      <c r="X106" s="42">
        <f ca="1">IF($C$112="3P",VLOOKUP($A106,'Fin. Assumptions'!$F$23:$L$29,$D$111+1)*(-X$55-X$56),VLOOKUP($A106,'Fin. Assumptions'!$F$32:$L$38,$D$111+1)*X$83)</f>
        <v>47220.027692204414</v>
      </c>
      <c r="Y106" s="42">
        <f ca="1">IF($C$112="3P",VLOOKUP($A106,'Fin. Assumptions'!$F$23:$L$29,$D$111+1)*(-Y$55-Y$56),VLOOKUP($A106,'Fin. Assumptions'!$F$32:$L$38,$D$111+1)*Y$83)</f>
        <v>47737.356104818267</v>
      </c>
      <c r="Z106" s="42">
        <f ca="1">IF($C$112="3P",VLOOKUP($A106,'Fin. Assumptions'!$F$23:$L$29,$D$111+1)*(-Z$55-Z$56),VLOOKUP($A106,'Fin. Assumptions'!$F$32:$L$38,$D$111+1)*Z$83)</f>
        <v>48262.392710780055</v>
      </c>
      <c r="AA106" s="42">
        <f ca="1">IF($C$112="3P",VLOOKUP($A106,'Fin. Assumptions'!$F$23:$L$29,$D$111+1)*(-AA$55-AA$56),VLOOKUP($A106,'Fin. Assumptions'!$F$32:$L$38,$D$111+1)*AA$83)</f>
        <v>48795.252362170686</v>
      </c>
      <c r="AB106" s="42">
        <f ca="1">IF($C$112="3P",VLOOKUP($A106,'Fin. Assumptions'!$F$23:$L$29,$D$111+1)*(-AB$55-AB$56),VLOOKUP($A106,'Fin. Assumptions'!$F$32:$L$38,$D$111+1)*AB$83)</f>
        <v>49336.05162236702</v>
      </c>
      <c r="AC106" s="42">
        <f ca="1">IF($C$112="3P",VLOOKUP($A106,'Fin. Assumptions'!$F$23:$L$29,$D$111+1)*(-AC$55-AC$56),VLOOKUP($A106,'Fin. Assumptions'!$F$32:$L$38,$D$111+1)*AC$83)</f>
        <v>49884.908791540285</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1675317.2441853704</v>
      </c>
    </row>
    <row r="111" spans="1:34" ht="15.75" x14ac:dyDescent="0.25">
      <c r="A111" s="92"/>
      <c r="B111" s="93" t="s">
        <v>111</v>
      </c>
      <c r="C111" s="463" t="str">
        <f ca="1">LEFT($B$6,3)</f>
        <v>NPO</v>
      </c>
      <c r="D111" s="380">
        <f ca="1">HLOOKUP(C111,'Fin. Assumptions'!$G$32:$L$40,9)</f>
        <v>4</v>
      </c>
    </row>
    <row r="112" spans="1:34" x14ac:dyDescent="0.2">
      <c r="A112" s="94"/>
      <c r="B112" s="93" t="s">
        <v>160</v>
      </c>
      <c r="C112" s="376" t="str">
        <f ca="1">RIGHT(LEFT($B$6,6),2)</f>
        <v>3P</v>
      </c>
    </row>
  </sheetData>
  <sheetProtection algorithmName="SHA-512" hashValue="1MyzAgr+LcafzSKJ7BNqqVvOoV8bTOCiXERsfQJ2KBel2zGLLFi7HOJBqhTr20K+8RutoJRMn9MJnMy8OrgEXw==" saltValue="YGd0/KcJO3qHToackYdhDw=="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NPO DO 14</v>
      </c>
      <c r="D6" s="82" t="s">
        <v>172</v>
      </c>
      <c r="T6" s="2"/>
    </row>
    <row r="7" spans="1:42" ht="18.75" customHeight="1" x14ac:dyDescent="0.25">
      <c r="A7" s="90"/>
      <c r="C7" s="2"/>
      <c r="D7" s="374" t="s">
        <v>174</v>
      </c>
      <c r="T7" s="2"/>
    </row>
    <row r="8" spans="1:42" ht="18.75" customHeight="1" x14ac:dyDescent="0.25">
      <c r="A8" s="90" t="s">
        <v>111</v>
      </c>
      <c r="B8" s="376" t="str">
        <f ca="1">VLOOKUP($B$6,'Fin. Assumptions'!$A$6:$P$17,2)</f>
        <v>NP/Other</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2014</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Non-Taxable</v>
      </c>
      <c r="C11" s="1"/>
      <c r="E11" s="18" t="s">
        <v>0</v>
      </c>
      <c r="G11" s="396">
        <f ca="1">VLOOKUP($B$6,'Fin. Assumptions'!$A$6:$P$17,14)</f>
        <v>0</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0</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2.8747716405846782</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2874771.6405846784</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0.89014986999581269</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2874771.6405846784</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0</v>
      </c>
      <c r="O22" s="28"/>
      <c r="P22" s="26"/>
      <c r="Q22" s="26"/>
      <c r="R22" s="23"/>
      <c r="T22" s="2"/>
    </row>
    <row r="23" spans="1:36" ht="18" customHeight="1" x14ac:dyDescent="0.2">
      <c r="A23" s="48"/>
      <c r="B23" s="77"/>
      <c r="C23" s="21"/>
      <c r="E23" s="54" t="s">
        <v>77</v>
      </c>
      <c r="G23" s="83">
        <f ca="1">SUM(G20:G22)</f>
        <v>2874771.6405846784</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1</v>
      </c>
      <c r="H25" s="37" t="s">
        <v>9</v>
      </c>
      <c r="N25" s="23"/>
      <c r="O25" s="28"/>
      <c r="P25" s="5"/>
      <c r="Q25" s="5"/>
      <c r="R25" s="5"/>
      <c r="T25" s="2"/>
    </row>
    <row r="26" spans="1:36" ht="18" customHeight="1" x14ac:dyDescent="0.25">
      <c r="A26" s="8" t="s">
        <v>19</v>
      </c>
      <c r="B26" s="12"/>
      <c r="C26" s="13"/>
      <c r="E26" s="73" t="s">
        <v>74</v>
      </c>
      <c r="F26" s="72"/>
      <c r="G26" s="86">
        <f ca="1">1-FedTaxCredit-G25</f>
        <v>-0.30000000000000004</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0</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2874771.6405846784</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v>
      </c>
      <c r="C31" s="2" t="s">
        <v>7</v>
      </c>
      <c r="E31" s="57" t="s">
        <v>10</v>
      </c>
      <c r="F31" s="5"/>
      <c r="G31" s="83">
        <f ca="1">NetCost*LoanPer-B22</f>
        <v>-862431.49217540363</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-42874.426759435795</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e">
        <f ca="1">IF(G25=100%,#REF!, "N/A")</f>
        <v>#REF!</v>
      </c>
      <c r="K35" s="405"/>
    </row>
    <row r="36" spans="1:34" ht="18" customHeight="1" thickBot="1" x14ac:dyDescent="0.3">
      <c r="A36" s="385" t="s">
        <v>96</v>
      </c>
      <c r="B36" s="390"/>
      <c r="C36" s="384" t="s">
        <v>7</v>
      </c>
      <c r="F36" s="407" t="s">
        <v>81</v>
      </c>
      <c r="G36" s="408"/>
      <c r="H36" s="408"/>
      <c r="I36" s="408"/>
      <c r="J36" s="409">
        <f ca="1">IRR(D83:AH83,0.1)</f>
        <v>7.8281546578475858E-2</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174762</v>
      </c>
      <c r="F54" s="9">
        <f t="shared" ca="1" si="2"/>
        <v>177365.95380000002</v>
      </c>
      <c r="G54" s="9">
        <f t="shared" ca="1" si="2"/>
        <v>180008.70651162002</v>
      </c>
      <c r="H54" s="9">
        <f t="shared" ca="1" si="2"/>
        <v>182690.83623864315</v>
      </c>
      <c r="I54" s="9">
        <f t="shared" ca="1" si="2"/>
        <v>185412.92969859895</v>
      </c>
      <c r="J54" s="9">
        <f t="shared" ca="1" si="2"/>
        <v>188175.58235110808</v>
      </c>
      <c r="K54" s="9">
        <f t="shared" ca="1" si="2"/>
        <v>190979.3985281396</v>
      </c>
      <c r="L54" s="9">
        <f t="shared" ca="1" si="2"/>
        <v>193824.9915662088</v>
      </c>
      <c r="M54" s="9">
        <f t="shared" ca="1" si="2"/>
        <v>196712.98394054535</v>
      </c>
      <c r="N54" s="9">
        <f t="shared" ca="1" si="2"/>
        <v>199644.00740125947</v>
      </c>
      <c r="O54" s="9">
        <f t="shared" ca="1" si="2"/>
        <v>202618.70311153823</v>
      </c>
      <c r="P54" s="9">
        <f t="shared" ca="1" si="2"/>
        <v>205637.72178790014</v>
      </c>
      <c r="Q54" s="9">
        <f t="shared" ca="1" si="2"/>
        <v>208701.72384253988</v>
      </c>
      <c r="R54" s="9">
        <f t="shared" ca="1" si="2"/>
        <v>211811.37952779367</v>
      </c>
      <c r="S54" s="9">
        <f t="shared" ca="1" si="2"/>
        <v>214967.36908275788</v>
      </c>
      <c r="T54" s="9">
        <f t="shared" ca="1" si="2"/>
        <v>218170.38288209087</v>
      </c>
      <c r="U54" s="9">
        <f t="shared" ca="1" si="2"/>
        <v>221421.12158703408</v>
      </c>
      <c r="V54" s="9">
        <f t="shared" ca="1" si="2"/>
        <v>224720.29629868091</v>
      </c>
      <c r="W54" s="9">
        <f t="shared" ca="1" si="2"/>
        <v>228068.62871353122</v>
      </c>
      <c r="X54" s="9">
        <f t="shared" ca="1" si="2"/>
        <v>231466.85128136279</v>
      </c>
      <c r="Y54" s="9">
        <f t="shared" ca="1" si="2"/>
        <v>234915.70736545511</v>
      </c>
      <c r="Z54" s="9">
        <f t="shared" ca="1" si="2"/>
        <v>238415.95140520038</v>
      </c>
      <c r="AA54" s="9">
        <f t="shared" ca="1" si="2"/>
        <v>241968.34908113792</v>
      </c>
      <c r="AB54" s="9">
        <f t="shared" ca="1" si="2"/>
        <v>245573.6774824468</v>
      </c>
      <c r="AC54" s="9">
        <f t="shared" ca="1" si="2"/>
        <v>249232.72527693523</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369206.10855036078</v>
      </c>
      <c r="F57" s="10">
        <f ca="1">IF(F$49&gt;OptInTerm,0,VLOOKUP($B$10+F$49-1,'SREC Prices'!$B$6:$D$22,2))*((F$50/1000)*$B$18)</f>
        <v>301317.81679275801</v>
      </c>
      <c r="G57" s="10">
        <f ca="1">IF(G$49&gt;OptInTerm,0,VLOOKUP($B$10+G$49-1,'SREC Prices'!$B$6:$D$22,2))*((G$50/1000)*$B$18)</f>
        <v>278249.46133247681</v>
      </c>
      <c r="H57" s="10">
        <f ca="1">IF(H$49&gt;OptInTerm,0,VLOOKUP($B$10+H$49-1,'SREC Prices'!$B$6:$D$22,2))*((H$50/1000)*$B$18)</f>
        <v>274814.9799739634</v>
      </c>
      <c r="I57" s="10">
        <f ca="1">IF(I$49&gt;OptInTerm,0,VLOOKUP($B$10+I$49-1,'SREC Prices'!$B$6:$D$22,2))*((I$50/1000)*$B$18)</f>
        <v>283605.99448205251</v>
      </c>
      <c r="J57" s="10">
        <f ca="1">IF(J$49&gt;OptInTerm,0,VLOOKUP($B$10+J$49-1,'SREC Prices'!$B$6:$D$22,2))*((J$50/1000)*$B$18)</f>
        <v>268027.99496435554</v>
      </c>
      <c r="K57" s="10">
        <f ca="1">IF(K$49&gt;OptInTerm,0,VLOOKUP($B$10+K$49-1,'SREC Prices'!$B$6:$D$22,2))*((K$50/1000)*$B$18)</f>
        <v>244547.73117908186</v>
      </c>
      <c r="L57" s="10">
        <f ca="1">IF(L$49&gt;OptInTerm,0,VLOOKUP($B$10+L$49-1,'SREC Prices'!$B$6:$D$22,2))*((L$50/1000)*$B$18)</f>
        <v>226302.25642074132</v>
      </c>
      <c r="M57" s="10">
        <f ca="1">IF(M$49&gt;OptInTerm,0,VLOOKUP($B$10+M$49-1,'SREC Prices'!$B$6:$D$22,2))*((M$50/1000)*$B$18)</f>
        <v>212218.44563951247</v>
      </c>
      <c r="N57" s="10">
        <f ca="1">IF(N$49&gt;OptInTerm,0,VLOOKUP($B$10+N$49-1,'SREC Prices'!$B$6:$D$22,2))*((N$50/1000)*$B$18)</f>
        <v>203707.36509729596</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543968.10855036078</v>
      </c>
      <c r="F59" s="10">
        <f t="shared" ref="F59:AH59" ca="1" si="5">SUM(F54:F58)</f>
        <v>478683.77059275802</v>
      </c>
      <c r="G59" s="10">
        <f t="shared" ca="1" si="5"/>
        <v>458258.16784409684</v>
      </c>
      <c r="H59" s="10">
        <f t="shared" ca="1" si="5"/>
        <v>457505.81621260656</v>
      </c>
      <c r="I59" s="10">
        <f t="shared" ca="1" si="5"/>
        <v>469018.92418065143</v>
      </c>
      <c r="J59" s="10">
        <f t="shared" ca="1" si="5"/>
        <v>456203.57731546363</v>
      </c>
      <c r="K59" s="10">
        <f t="shared" ca="1" si="5"/>
        <v>435527.12970722147</v>
      </c>
      <c r="L59" s="10">
        <f t="shared" ca="1" si="5"/>
        <v>420127.2479869501</v>
      </c>
      <c r="M59" s="10">
        <f t="shared" ca="1" si="5"/>
        <v>408931.42958005785</v>
      </c>
      <c r="N59" s="10">
        <f t="shared" ca="1" si="5"/>
        <v>403351.37249855546</v>
      </c>
      <c r="O59" s="10">
        <f t="shared" ca="1" si="5"/>
        <v>230321.68788161478</v>
      </c>
      <c r="P59" s="10">
        <f t="shared" ca="1" si="5"/>
        <v>233202.1916341263</v>
      </c>
      <c r="Q59" s="10">
        <f t="shared" ca="1" si="5"/>
        <v>236128.3713395349</v>
      </c>
      <c r="R59" s="10">
        <f t="shared" ca="1" si="5"/>
        <v>239100.89378730374</v>
      </c>
      <c r="S59" s="10">
        <f t="shared" ca="1" si="5"/>
        <v>242120.43577097039</v>
      </c>
      <c r="T59" s="10">
        <f t="shared" ca="1" si="5"/>
        <v>245187.68423686232</v>
      </c>
      <c r="U59" s="10">
        <f t="shared" ca="1" si="5"/>
        <v>248303.33643503167</v>
      </c>
      <c r="V59" s="10">
        <f t="shared" ca="1" si="5"/>
        <v>251468.10007243851</v>
      </c>
      <c r="W59" s="10">
        <f t="shared" ca="1" si="5"/>
        <v>254682.69346842001</v>
      </c>
      <c r="X59" s="10">
        <f t="shared" ca="1" si="5"/>
        <v>257947.84571247714</v>
      </c>
      <c r="Y59" s="10">
        <f t="shared" ca="1" si="5"/>
        <v>261264.29682441388</v>
      </c>
      <c r="Z59" s="10">
        <f t="shared" ca="1" si="5"/>
        <v>264632.79791686439</v>
      </c>
      <c r="AA59" s="10">
        <f t="shared" ca="1" si="5"/>
        <v>268054.11136024358</v>
      </c>
      <c r="AB59" s="10">
        <f t="shared" ca="1" si="5"/>
        <v>271529.01095015695</v>
      </c>
      <c r="AC59" s="10">
        <f t="shared" ca="1" si="5"/>
        <v>275058.28207730682</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522968.10855036078</v>
      </c>
      <c r="F63" s="10">
        <f t="shared" ca="1" si="9"/>
        <v>457158.77059275802</v>
      </c>
      <c r="G63" s="10">
        <f t="shared" ca="1" si="9"/>
        <v>436195.04284409684</v>
      </c>
      <c r="H63" s="10">
        <f t="shared" ca="1" si="9"/>
        <v>434891.11308760656</v>
      </c>
      <c r="I63" s="10">
        <f t="shared" ca="1" si="9"/>
        <v>445838.85347752646</v>
      </c>
      <c r="J63" s="10">
        <f t="shared" ca="1" si="9"/>
        <v>432444.00484476052</v>
      </c>
      <c r="K63" s="10">
        <f t="shared" ca="1" si="9"/>
        <v>411173.56792475079</v>
      </c>
      <c r="L63" s="10">
        <f t="shared" ca="1" si="9"/>
        <v>395164.84715991764</v>
      </c>
      <c r="M63" s="10">
        <f t="shared" ca="1" si="9"/>
        <v>383344.96873234957</v>
      </c>
      <c r="N63" s="10">
        <f t="shared" ca="1" si="9"/>
        <v>227125.25012965448</v>
      </c>
      <c r="O63" s="10">
        <f t="shared" ca="1" si="9"/>
        <v>203439.91245349127</v>
      </c>
      <c r="P63" s="10">
        <f t="shared" ca="1" si="9"/>
        <v>205648.37182029971</v>
      </c>
      <c r="Q63" s="10">
        <f t="shared" ca="1" si="9"/>
        <v>207885.70603036266</v>
      </c>
      <c r="R63" s="10">
        <f t="shared" ca="1" si="9"/>
        <v>210152.16184540218</v>
      </c>
      <c r="S63" s="10">
        <f t="shared" ca="1" si="9"/>
        <v>212447.98553052131</v>
      </c>
      <c r="T63" s="10">
        <f t="shared" ca="1" si="9"/>
        <v>214773.42274040199</v>
      </c>
      <c r="U63" s="10">
        <f t="shared" ca="1" si="9"/>
        <v>217128.71840115986</v>
      </c>
      <c r="V63" s="10">
        <f t="shared" ca="1" si="9"/>
        <v>219514.11658771988</v>
      </c>
      <c r="W63" s="10">
        <f t="shared" ca="1" si="9"/>
        <v>221929.86039658342</v>
      </c>
      <c r="X63" s="10">
        <f t="shared" ca="1" si="9"/>
        <v>74376.191813844634</v>
      </c>
      <c r="Y63" s="10">
        <f t="shared" ca="1" si="9"/>
        <v>226853.35157831557</v>
      </c>
      <c r="Z63" s="10">
        <f t="shared" ca="1" si="9"/>
        <v>229361.57903961363</v>
      </c>
      <c r="AA63" s="10">
        <f t="shared" ca="1" si="9"/>
        <v>231901.11201106154</v>
      </c>
      <c r="AB63" s="10">
        <f t="shared" ca="1" si="9"/>
        <v>234472.18661724537</v>
      </c>
      <c r="AC63" s="10">
        <f t="shared" ca="1" si="9"/>
        <v>237075.03713607247</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522968.10855036078</v>
      </c>
      <c r="F65" s="59">
        <f t="shared" ref="F65:AH65" ca="1" si="10">SUM(F63:F64)</f>
        <v>457158.77059275802</v>
      </c>
      <c r="G65" s="59">
        <f t="shared" ca="1" si="10"/>
        <v>436195.04284409684</v>
      </c>
      <c r="H65" s="59">
        <f t="shared" ca="1" si="10"/>
        <v>434891.11308760656</v>
      </c>
      <c r="I65" s="59">
        <f t="shared" ca="1" si="10"/>
        <v>445838.85347752646</v>
      </c>
      <c r="J65" s="59">
        <f ca="1">SUM(J63:J64)</f>
        <v>432444.00484476052</v>
      </c>
      <c r="K65" s="59">
        <f t="shared" ca="1" si="10"/>
        <v>411173.56792475079</v>
      </c>
      <c r="L65" s="59">
        <f t="shared" ca="1" si="10"/>
        <v>395164.84715991764</v>
      </c>
      <c r="M65" s="59">
        <f t="shared" ca="1" si="10"/>
        <v>383344.96873234957</v>
      </c>
      <c r="N65" s="59">
        <f t="shared" ca="1" si="10"/>
        <v>227125.25012965448</v>
      </c>
      <c r="O65" s="59">
        <f t="shared" ca="1" si="10"/>
        <v>203439.91245349127</v>
      </c>
      <c r="P65" s="59">
        <f t="shared" ca="1" si="10"/>
        <v>205648.37182029971</v>
      </c>
      <c r="Q65" s="59">
        <f t="shared" ca="1" si="10"/>
        <v>207885.70603036266</v>
      </c>
      <c r="R65" s="59">
        <f t="shared" ca="1" si="10"/>
        <v>210152.16184540218</v>
      </c>
      <c r="S65" s="59">
        <f t="shared" ca="1" si="10"/>
        <v>212447.98553052131</v>
      </c>
      <c r="T65" s="59">
        <f t="shared" ca="1" si="10"/>
        <v>214773.42274040199</v>
      </c>
      <c r="U65" s="59">
        <f t="shared" ca="1" si="10"/>
        <v>217128.71840115986</v>
      </c>
      <c r="V65" s="59">
        <f t="shared" ca="1" si="10"/>
        <v>219514.11658771988</v>
      </c>
      <c r="W65" s="59">
        <f t="shared" ca="1" si="10"/>
        <v>221929.86039658342</v>
      </c>
      <c r="X65" s="59">
        <f t="shared" ca="1" si="10"/>
        <v>74376.191813844634</v>
      </c>
      <c r="Y65" s="59">
        <f t="shared" ca="1" si="10"/>
        <v>226853.35157831557</v>
      </c>
      <c r="Z65" s="59">
        <f t="shared" ca="1" si="10"/>
        <v>229361.57903961363</v>
      </c>
      <c r="AA65" s="59">
        <f t="shared" ca="1" si="10"/>
        <v>231901.11201106154</v>
      </c>
      <c r="AB65" s="59">
        <f t="shared" ca="1" si="10"/>
        <v>234472.18661724537</v>
      </c>
      <c r="AC65" s="59">
        <f t="shared" ca="1" si="10"/>
        <v>237075.03713607247</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0</v>
      </c>
      <c r="F66" s="59">
        <f t="shared" ca="1" si="11"/>
        <v>0</v>
      </c>
      <c r="G66" s="59">
        <f t="shared" ca="1" si="11"/>
        <v>0</v>
      </c>
      <c r="H66" s="59">
        <f t="shared" ca="1" si="11"/>
        <v>0</v>
      </c>
      <c r="I66" s="59">
        <f t="shared" ca="1" si="11"/>
        <v>0</v>
      </c>
      <c r="J66" s="59">
        <f t="shared" ca="1" si="11"/>
        <v>0</v>
      </c>
      <c r="K66" s="59">
        <f t="shared" ca="1" si="11"/>
        <v>0</v>
      </c>
      <c r="L66" s="59">
        <f t="shared" ca="1" si="11"/>
        <v>0</v>
      </c>
      <c r="M66" s="59">
        <f t="shared" ca="1" si="11"/>
        <v>0</v>
      </c>
      <c r="N66" s="59">
        <f t="shared" ca="1" si="11"/>
        <v>0</v>
      </c>
      <c r="O66" s="59">
        <f t="shared" ca="1" si="11"/>
        <v>0</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522968.10855036078</v>
      </c>
      <c r="F67" s="59">
        <f t="shared" ref="F67:AH67" ca="1" si="12">F65+F66</f>
        <v>457158.77059275802</v>
      </c>
      <c r="G67" s="59">
        <f t="shared" ca="1" si="12"/>
        <v>436195.04284409684</v>
      </c>
      <c r="H67" s="59">
        <f t="shared" ca="1" si="12"/>
        <v>434891.11308760656</v>
      </c>
      <c r="I67" s="59">
        <f ca="1">I65+I66</f>
        <v>445838.85347752646</v>
      </c>
      <c r="J67" s="59">
        <f ca="1">J65+J66</f>
        <v>432444.00484476052</v>
      </c>
      <c r="K67" s="59">
        <f t="shared" ca="1" si="12"/>
        <v>411173.56792475079</v>
      </c>
      <c r="L67" s="59">
        <f t="shared" ca="1" si="12"/>
        <v>395164.84715991764</v>
      </c>
      <c r="M67" s="59">
        <f t="shared" ca="1" si="12"/>
        <v>383344.96873234957</v>
      </c>
      <c r="N67" s="59">
        <f t="shared" ca="1" si="12"/>
        <v>227125.25012965448</v>
      </c>
      <c r="O67" s="59">
        <f t="shared" ca="1" si="12"/>
        <v>203439.91245349127</v>
      </c>
      <c r="P67" s="59">
        <f t="shared" ca="1" si="12"/>
        <v>205648.37182029971</v>
      </c>
      <c r="Q67" s="59">
        <f t="shared" ca="1" si="12"/>
        <v>207885.70603036266</v>
      </c>
      <c r="R67" s="59">
        <f t="shared" ca="1" si="12"/>
        <v>210152.16184540218</v>
      </c>
      <c r="S67" s="59">
        <f t="shared" ca="1" si="12"/>
        <v>212447.98553052131</v>
      </c>
      <c r="T67" s="59">
        <f t="shared" ca="1" si="12"/>
        <v>214773.42274040199</v>
      </c>
      <c r="U67" s="59">
        <f t="shared" ca="1" si="12"/>
        <v>217128.71840115986</v>
      </c>
      <c r="V67" s="59">
        <f t="shared" ca="1" si="12"/>
        <v>219514.11658771988</v>
      </c>
      <c r="W67" s="59">
        <f t="shared" ca="1" si="12"/>
        <v>221929.86039658342</v>
      </c>
      <c r="X67" s="59">
        <f t="shared" ca="1" si="12"/>
        <v>74376.191813844634</v>
      </c>
      <c r="Y67" s="59">
        <f t="shared" ca="1" si="12"/>
        <v>226853.35157831557</v>
      </c>
      <c r="Z67" s="59">
        <f t="shared" ca="1" si="12"/>
        <v>229361.57903961363</v>
      </c>
      <c r="AA67" s="59">
        <f t="shared" ca="1" si="12"/>
        <v>231901.11201106154</v>
      </c>
      <c r="AB67" s="59">
        <f t="shared" ca="1" si="12"/>
        <v>234472.18661724537</v>
      </c>
      <c r="AC67" s="59">
        <f t="shared" ca="1" si="12"/>
        <v>237075.03713607247</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0</v>
      </c>
      <c r="F68" s="59">
        <f t="shared" ca="1" si="14"/>
        <v>0</v>
      </c>
      <c r="G68" s="59">
        <f t="shared" ca="1" si="14"/>
        <v>0</v>
      </c>
      <c r="H68" s="59">
        <f t="shared" ca="1" si="14"/>
        <v>0</v>
      </c>
      <c r="I68" s="59">
        <f t="shared" ca="1" si="14"/>
        <v>0</v>
      </c>
      <c r="J68" s="59">
        <f t="shared" ca="1" si="14"/>
        <v>0</v>
      </c>
      <c r="K68" s="59">
        <f t="shared" ca="1" si="14"/>
        <v>0</v>
      </c>
      <c r="L68" s="59">
        <f t="shared" ca="1" si="14"/>
        <v>0</v>
      </c>
      <c r="M68" s="59">
        <f t="shared" ca="1" si="14"/>
        <v>0</v>
      </c>
      <c r="N68" s="59">
        <f t="shared" ca="1" si="14"/>
        <v>0</v>
      </c>
      <c r="O68" s="59">
        <f t="shared" ca="1" si="14"/>
        <v>0</v>
      </c>
      <c r="P68" s="59">
        <f t="shared" ca="1" si="14"/>
        <v>0</v>
      </c>
      <c r="Q68" s="59">
        <f t="shared" ca="1" si="14"/>
        <v>0</v>
      </c>
      <c r="R68" s="59">
        <f t="shared" ca="1" si="14"/>
        <v>0</v>
      </c>
      <c r="S68" s="59">
        <f t="shared" ca="1" si="14"/>
        <v>0</v>
      </c>
      <c r="T68" s="59">
        <f t="shared" ca="1" si="14"/>
        <v>0</v>
      </c>
      <c r="U68" s="59">
        <f t="shared" ca="1" si="14"/>
        <v>0</v>
      </c>
      <c r="V68" s="59">
        <f t="shared" ca="1" si="14"/>
        <v>0</v>
      </c>
      <c r="W68" s="59">
        <f t="shared" ca="1" si="14"/>
        <v>0</v>
      </c>
      <c r="X68" s="59">
        <f t="shared" ca="1" si="14"/>
        <v>0</v>
      </c>
      <c r="Y68" s="59">
        <f t="shared" ca="1" si="14"/>
        <v>0</v>
      </c>
      <c r="Z68" s="59">
        <f t="shared" ca="1" si="14"/>
        <v>0</v>
      </c>
      <c r="AA68" s="59">
        <f t="shared" ca="1" si="14"/>
        <v>0</v>
      </c>
      <c r="AB68" s="59">
        <f t="shared" ca="1" si="14"/>
        <v>0</v>
      </c>
      <c r="AC68" s="59">
        <f t="shared" ca="1" si="14"/>
        <v>0</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0</v>
      </c>
      <c r="F69" s="24">
        <f t="shared" ca="1" si="16"/>
        <v>0</v>
      </c>
      <c r="G69" s="24">
        <f t="shared" ca="1" si="16"/>
        <v>0</v>
      </c>
      <c r="H69" s="24">
        <f t="shared" ca="1" si="16"/>
        <v>0</v>
      </c>
      <c r="I69" s="24">
        <f t="shared" ca="1" si="16"/>
        <v>0</v>
      </c>
      <c r="J69" s="24">
        <f t="shared" ca="1" si="16"/>
        <v>0</v>
      </c>
      <c r="K69" s="24">
        <f t="shared" ca="1" si="16"/>
        <v>0</v>
      </c>
      <c r="L69" s="24">
        <f t="shared" ca="1" si="16"/>
        <v>0</v>
      </c>
      <c r="M69" s="24">
        <f t="shared" ca="1" si="16"/>
        <v>0</v>
      </c>
      <c r="N69" s="24">
        <f t="shared" ca="1" si="16"/>
        <v>0</v>
      </c>
      <c r="O69" s="24">
        <f t="shared" ca="1" si="16"/>
        <v>0</v>
      </c>
      <c r="P69" s="24">
        <f t="shared" ca="1" si="16"/>
        <v>0</v>
      </c>
      <c r="Q69" s="24">
        <f t="shared" ca="1" si="16"/>
        <v>0</v>
      </c>
      <c r="R69" s="24">
        <f t="shared" ca="1" si="16"/>
        <v>0</v>
      </c>
      <c r="S69" s="24">
        <f t="shared" ca="1" si="16"/>
        <v>0</v>
      </c>
      <c r="T69" s="24">
        <f t="shared" ca="1" si="16"/>
        <v>0</v>
      </c>
      <c r="U69" s="24">
        <f t="shared" ca="1" si="16"/>
        <v>0</v>
      </c>
      <c r="V69" s="24">
        <f t="shared" ca="1" si="16"/>
        <v>0</v>
      </c>
      <c r="W69" s="24">
        <f t="shared" ca="1" si="16"/>
        <v>0</v>
      </c>
      <c r="X69" s="24">
        <f t="shared" ca="1" si="16"/>
        <v>0</v>
      </c>
      <c r="Y69" s="24">
        <f t="shared" ca="1" si="16"/>
        <v>0</v>
      </c>
      <c r="Z69" s="24">
        <f t="shared" ca="1" si="16"/>
        <v>0</v>
      </c>
      <c r="AA69" s="24">
        <f t="shared" ca="1" si="16"/>
        <v>0</v>
      </c>
      <c r="AB69" s="24">
        <f t="shared" ca="1" si="16"/>
        <v>0</v>
      </c>
      <c r="AC69" s="24">
        <f t="shared" ca="1" si="16"/>
        <v>0</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522968.10855036078</v>
      </c>
      <c r="F70" s="420">
        <f t="shared" ref="F70:AH70" ca="1" si="17">SUM(F67:F69)</f>
        <v>457158.77059275802</v>
      </c>
      <c r="G70" s="420">
        <f t="shared" ca="1" si="17"/>
        <v>436195.04284409684</v>
      </c>
      <c r="H70" s="420">
        <f t="shared" ca="1" si="17"/>
        <v>434891.11308760656</v>
      </c>
      <c r="I70" s="420">
        <f t="shared" ca="1" si="17"/>
        <v>445838.85347752646</v>
      </c>
      <c r="J70" s="420">
        <f t="shared" ca="1" si="17"/>
        <v>432444.00484476052</v>
      </c>
      <c r="K70" s="420">
        <f t="shared" ca="1" si="17"/>
        <v>411173.56792475079</v>
      </c>
      <c r="L70" s="420">
        <f t="shared" ca="1" si="17"/>
        <v>395164.84715991764</v>
      </c>
      <c r="M70" s="420">
        <f t="shared" ca="1" si="17"/>
        <v>383344.96873234957</v>
      </c>
      <c r="N70" s="420">
        <f t="shared" ca="1" si="17"/>
        <v>227125.25012965448</v>
      </c>
      <c r="O70" s="420">
        <f t="shared" ca="1" si="17"/>
        <v>203439.91245349127</v>
      </c>
      <c r="P70" s="420">
        <f t="shared" ca="1" si="17"/>
        <v>205648.37182029971</v>
      </c>
      <c r="Q70" s="420">
        <f t="shared" ca="1" si="17"/>
        <v>207885.70603036266</v>
      </c>
      <c r="R70" s="420">
        <f t="shared" ca="1" si="17"/>
        <v>210152.16184540218</v>
      </c>
      <c r="S70" s="420">
        <f t="shared" ca="1" si="17"/>
        <v>212447.98553052131</v>
      </c>
      <c r="T70" s="420">
        <f t="shared" ca="1" si="17"/>
        <v>214773.42274040199</v>
      </c>
      <c r="U70" s="420">
        <f t="shared" ca="1" si="17"/>
        <v>217128.71840115986</v>
      </c>
      <c r="V70" s="420">
        <f t="shared" ca="1" si="17"/>
        <v>219514.11658771988</v>
      </c>
      <c r="W70" s="420">
        <f t="shared" ca="1" si="17"/>
        <v>221929.86039658342</v>
      </c>
      <c r="X70" s="420">
        <f t="shared" ca="1" si="17"/>
        <v>74376.191813844634</v>
      </c>
      <c r="Y70" s="420">
        <f t="shared" ca="1" si="17"/>
        <v>226853.35157831557</v>
      </c>
      <c r="Z70" s="420">
        <f t="shared" ca="1" si="17"/>
        <v>229361.57903961363</v>
      </c>
      <c r="AA70" s="420">
        <f t="shared" ca="1" si="17"/>
        <v>231901.11201106154</v>
      </c>
      <c r="AB70" s="420">
        <f t="shared" ca="1" si="17"/>
        <v>234472.18661724537</v>
      </c>
      <c r="AC70" s="420">
        <f t="shared" ca="1" si="17"/>
        <v>237075.03713607247</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522968.10855036078</v>
      </c>
      <c r="F72" s="59">
        <f t="shared" ca="1" si="18"/>
        <v>457158.77059275802</v>
      </c>
      <c r="G72" s="59">
        <f t="shared" ca="1" si="18"/>
        <v>436195.04284409684</v>
      </c>
      <c r="H72" s="59">
        <f t="shared" ca="1" si="18"/>
        <v>434891.11308760656</v>
      </c>
      <c r="I72" s="59">
        <f t="shared" ca="1" si="18"/>
        <v>445838.85347752646</v>
      </c>
      <c r="J72" s="59">
        <f t="shared" ca="1" si="18"/>
        <v>432444.00484476052</v>
      </c>
      <c r="K72" s="59">
        <f t="shared" ca="1" si="18"/>
        <v>411173.56792475079</v>
      </c>
      <c r="L72" s="59">
        <f t="shared" ca="1" si="18"/>
        <v>395164.84715991764</v>
      </c>
      <c r="M72" s="59">
        <f t="shared" ca="1" si="18"/>
        <v>383344.96873234957</v>
      </c>
      <c r="N72" s="59">
        <f t="shared" ca="1" si="18"/>
        <v>227125.25012965448</v>
      </c>
      <c r="O72" s="59">
        <f t="shared" ca="1" si="18"/>
        <v>203439.91245349127</v>
      </c>
      <c r="P72" s="59">
        <f t="shared" ca="1" si="18"/>
        <v>205648.37182029971</v>
      </c>
      <c r="Q72" s="59">
        <f t="shared" ca="1" si="18"/>
        <v>207885.70603036266</v>
      </c>
      <c r="R72" s="59">
        <f t="shared" ca="1" si="18"/>
        <v>210152.16184540218</v>
      </c>
      <c r="S72" s="59">
        <f t="shared" ca="1" si="18"/>
        <v>212447.98553052131</v>
      </c>
      <c r="T72" s="59">
        <f t="shared" ca="1" si="18"/>
        <v>214773.42274040199</v>
      </c>
      <c r="U72" s="59">
        <f t="shared" ca="1" si="18"/>
        <v>217128.71840115986</v>
      </c>
      <c r="V72" s="59">
        <f t="shared" ca="1" si="18"/>
        <v>219514.11658771988</v>
      </c>
      <c r="W72" s="59">
        <f t="shared" ca="1" si="18"/>
        <v>221929.86039658342</v>
      </c>
      <c r="X72" s="59">
        <f t="shared" ca="1" si="18"/>
        <v>74376.191813844634</v>
      </c>
      <c r="Y72" s="59">
        <f t="shared" ca="1" si="18"/>
        <v>226853.35157831557</v>
      </c>
      <c r="Z72" s="59">
        <f t="shared" ca="1" si="18"/>
        <v>229361.57903961363</v>
      </c>
      <c r="AA72" s="59">
        <f t="shared" ca="1" si="18"/>
        <v>231901.11201106154</v>
      </c>
      <c r="AB72" s="59">
        <f t="shared" ca="1" si="18"/>
        <v>234472.18661724537</v>
      </c>
      <c r="AC72" s="59">
        <f t="shared" ca="1" si="18"/>
        <v>237075.03713607247</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-2874771.6405846784</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0</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-2874771.6405846784</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-862431.49217540363</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0</v>
      </c>
      <c r="F80" s="10">
        <f ca="1">Principle</f>
        <v>0</v>
      </c>
      <c r="G80" s="10">
        <f t="shared" ref="G80:AH80" ca="1" si="20">Principle</f>
        <v>0</v>
      </c>
      <c r="H80" s="10">
        <f t="shared" ca="1" si="20"/>
        <v>0</v>
      </c>
      <c r="I80" s="10">
        <f t="shared" ca="1" si="20"/>
        <v>0</v>
      </c>
      <c r="J80" s="10">
        <f t="shared" ca="1" si="20"/>
        <v>0</v>
      </c>
      <c r="K80" s="10">
        <f t="shared" ca="1" si="20"/>
        <v>0</v>
      </c>
      <c r="L80" s="10">
        <f t="shared" ca="1" si="20"/>
        <v>0</v>
      </c>
      <c r="M80" s="10">
        <f t="shared" ca="1" si="20"/>
        <v>0</v>
      </c>
      <c r="N80" s="10">
        <f t="shared" ca="1" si="20"/>
        <v>0</v>
      </c>
      <c r="O80" s="10">
        <f t="shared" ca="1" si="20"/>
        <v>0</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-862431.49217540363</v>
      </c>
      <c r="E81" s="10">
        <f ca="1">E79+E80</f>
        <v>0</v>
      </c>
      <c r="F81" s="10">
        <f t="shared" ref="F81:AH81" ca="1" si="21">F79+F80</f>
        <v>0</v>
      </c>
      <c r="G81" s="10">
        <f t="shared" ca="1" si="21"/>
        <v>0</v>
      </c>
      <c r="H81" s="10">
        <f t="shared" ca="1" si="21"/>
        <v>0</v>
      </c>
      <c r="I81" s="10">
        <f t="shared" ca="1" si="21"/>
        <v>0</v>
      </c>
      <c r="J81" s="10">
        <f t="shared" ca="1" si="21"/>
        <v>0</v>
      </c>
      <c r="K81" s="10">
        <f t="shared" ca="1" si="21"/>
        <v>0</v>
      </c>
      <c r="L81" s="10">
        <f t="shared" ca="1" si="21"/>
        <v>0</v>
      </c>
      <c r="M81" s="10">
        <f t="shared" ca="1" si="21"/>
        <v>0</v>
      </c>
      <c r="N81" s="10">
        <f t="shared" ca="1" si="21"/>
        <v>0</v>
      </c>
      <c r="O81" s="10">
        <f t="shared" ca="1" si="21"/>
        <v>0</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-3737203.1327600819</v>
      </c>
      <c r="E83" s="430">
        <f t="shared" ca="1" si="22"/>
        <v>522968.10855036078</v>
      </c>
      <c r="F83" s="430">
        <f t="shared" ca="1" si="22"/>
        <v>457158.77059275802</v>
      </c>
      <c r="G83" s="430">
        <f t="shared" ca="1" si="22"/>
        <v>436195.04284409684</v>
      </c>
      <c r="H83" s="430">
        <f t="shared" ca="1" si="22"/>
        <v>434891.11308760656</v>
      </c>
      <c r="I83" s="430">
        <f t="shared" ca="1" si="22"/>
        <v>445838.85347752646</v>
      </c>
      <c r="J83" s="430">
        <f t="shared" ca="1" si="22"/>
        <v>432444.00484476052</v>
      </c>
      <c r="K83" s="430">
        <f t="shared" ca="1" si="22"/>
        <v>411173.56792475079</v>
      </c>
      <c r="L83" s="430">
        <f t="shared" ca="1" si="22"/>
        <v>395164.84715991764</v>
      </c>
      <c r="M83" s="430">
        <f t="shared" ca="1" si="22"/>
        <v>383344.96873234957</v>
      </c>
      <c r="N83" s="430">
        <f t="shared" ca="1" si="22"/>
        <v>227125.25012965448</v>
      </c>
      <c r="O83" s="430">
        <f t="shared" ca="1" si="22"/>
        <v>203439.91245349127</v>
      </c>
      <c r="P83" s="430">
        <f t="shared" ca="1" si="22"/>
        <v>205648.37182029971</v>
      </c>
      <c r="Q83" s="430">
        <f t="shared" ca="1" si="22"/>
        <v>207885.70603036266</v>
      </c>
      <c r="R83" s="430">
        <f t="shared" ca="1" si="22"/>
        <v>210152.16184540218</v>
      </c>
      <c r="S83" s="430">
        <f t="shared" ca="1" si="22"/>
        <v>212447.98553052131</v>
      </c>
      <c r="T83" s="430">
        <f t="shared" ca="1" si="22"/>
        <v>214773.42274040199</v>
      </c>
      <c r="U83" s="430">
        <f t="shared" ca="1" si="22"/>
        <v>217128.71840115986</v>
      </c>
      <c r="V83" s="430">
        <f t="shared" ca="1" si="22"/>
        <v>219514.11658771988</v>
      </c>
      <c r="W83" s="430">
        <f t="shared" ca="1" si="22"/>
        <v>221929.86039658342</v>
      </c>
      <c r="X83" s="430">
        <f t="shared" ca="1" si="22"/>
        <v>74376.191813844634</v>
      </c>
      <c r="Y83" s="430">
        <f t="shared" ca="1" si="22"/>
        <v>226853.35157831557</v>
      </c>
      <c r="Z83" s="430">
        <f t="shared" ca="1" si="22"/>
        <v>229361.57903961363</v>
      </c>
      <c r="AA83" s="430">
        <f t="shared" ca="1" si="22"/>
        <v>231901.11201106154</v>
      </c>
      <c r="AB83" s="430">
        <f t="shared" ca="1" si="22"/>
        <v>234472.18661724537</v>
      </c>
      <c r="AC83" s="430">
        <f t="shared" ca="1" si="22"/>
        <v>237075.03713607247</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-3737203.1327600819</v>
      </c>
      <c r="E84" s="44">
        <f ca="1">D84+E83</f>
        <v>-3214235.024209721</v>
      </c>
      <c r="F84" s="44">
        <f t="shared" ref="F84:AH84" ca="1" si="23">E84+F83</f>
        <v>-2757076.253616963</v>
      </c>
      <c r="G84" s="44">
        <f t="shared" ca="1" si="23"/>
        <v>-2320881.2107728664</v>
      </c>
      <c r="H84" s="44">
        <f t="shared" ca="1" si="23"/>
        <v>-1885990.0976852598</v>
      </c>
      <c r="I84" s="44">
        <f t="shared" ca="1" si="23"/>
        <v>-1440151.2442077333</v>
      </c>
      <c r="J84" s="44">
        <f t="shared" ca="1" si="23"/>
        <v>-1007707.2393629728</v>
      </c>
      <c r="K84" s="44">
        <f t="shared" ca="1" si="23"/>
        <v>-596533.67143822205</v>
      </c>
      <c r="L84" s="44">
        <f t="shared" ca="1" si="23"/>
        <v>-201368.82427830441</v>
      </c>
      <c r="M84" s="44">
        <f t="shared" ca="1" si="23"/>
        <v>181976.14445404516</v>
      </c>
      <c r="N84" s="44">
        <f t="shared" ca="1" si="23"/>
        <v>409101.39458369964</v>
      </c>
      <c r="O84" s="44">
        <f t="shared" ca="1" si="23"/>
        <v>612541.30703719088</v>
      </c>
      <c r="P84" s="44">
        <f t="shared" ca="1" si="23"/>
        <v>818189.67885749065</v>
      </c>
      <c r="Q84" s="44">
        <f t="shared" ca="1" si="23"/>
        <v>1026075.3848878533</v>
      </c>
      <c r="R84" s="44">
        <f t="shared" ca="1" si="23"/>
        <v>1236227.5467332555</v>
      </c>
      <c r="S84" s="44">
        <f t="shared" ca="1" si="23"/>
        <v>1448675.5322637768</v>
      </c>
      <c r="T84" s="44">
        <f t="shared" ca="1" si="23"/>
        <v>1663448.9550041787</v>
      </c>
      <c r="U84" s="44">
        <f t="shared" ca="1" si="23"/>
        <v>1880577.6734053385</v>
      </c>
      <c r="V84" s="44">
        <f t="shared" ca="1" si="23"/>
        <v>2100091.7899930584</v>
      </c>
      <c r="W84" s="44">
        <f t="shared" ca="1" si="23"/>
        <v>2322021.650389642</v>
      </c>
      <c r="X84" s="44">
        <f t="shared" ca="1" si="23"/>
        <v>2396397.8422034867</v>
      </c>
      <c r="Y84" s="44">
        <f t="shared" ca="1" si="23"/>
        <v>2623251.1937818024</v>
      </c>
      <c r="Z84" s="44">
        <f t="shared" ca="1" si="23"/>
        <v>2852612.7728214161</v>
      </c>
      <c r="AA84" s="44">
        <f t="shared" ca="1" si="23"/>
        <v>3084513.8848324777</v>
      </c>
      <c r="AB84" s="44">
        <f t="shared" ca="1" si="23"/>
        <v>3318986.0714497231</v>
      </c>
      <c r="AC84" s="44">
        <f t="shared" ca="1" si="23"/>
        <v>3556061.1085857954</v>
      </c>
      <c r="AD84" s="44">
        <f ca="1">AC84+AD83</f>
        <v>3556061.1085857954</v>
      </c>
      <c r="AE84" s="44">
        <f t="shared" ca="1" si="23"/>
        <v>3556061.1085857954</v>
      </c>
      <c r="AF84" s="44">
        <f t="shared" ca="1" si="23"/>
        <v>3556061.1085857954</v>
      </c>
      <c r="AG84" s="44">
        <f t="shared" ca="1" si="23"/>
        <v>3556061.1085857954</v>
      </c>
      <c r="AH84" s="44">
        <f t="shared" ca="1" si="23"/>
        <v>3556061.1085857954</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-862431.49217540363</v>
      </c>
      <c r="F89" s="9">
        <f ca="1">E93</f>
        <v>-862431.49217540363</v>
      </c>
      <c r="G89" s="9">
        <f t="shared" ref="G89:AH89" ca="1" si="24">F93</f>
        <v>-862431.49217540363</v>
      </c>
      <c r="H89" s="9">
        <f t="shared" ca="1" si="24"/>
        <v>-862431.49217540363</v>
      </c>
      <c r="I89" s="9">
        <f t="shared" ca="1" si="24"/>
        <v>-862431.49217540363</v>
      </c>
      <c r="J89" s="9">
        <f t="shared" ca="1" si="24"/>
        <v>-862431.49217540363</v>
      </c>
      <c r="K89" s="9">
        <f t="shared" ca="1" si="24"/>
        <v>-862431.49217540363</v>
      </c>
      <c r="L89" s="9">
        <f t="shared" ca="1" si="24"/>
        <v>-862431.49217540363</v>
      </c>
      <c r="M89" s="9">
        <f t="shared" ca="1" si="24"/>
        <v>-862431.49217540363</v>
      </c>
      <c r="N89" s="9">
        <f t="shared" ca="1" si="24"/>
        <v>-862431.49217540363</v>
      </c>
      <c r="O89" s="9">
        <f t="shared" ca="1" si="24"/>
        <v>-862431.49217540363</v>
      </c>
      <c r="P89" s="9">
        <f t="shared" ca="1" si="24"/>
        <v>-862431.49217540363</v>
      </c>
      <c r="Q89" s="9">
        <f t="shared" ca="1" si="24"/>
        <v>-862431.49217540363</v>
      </c>
      <c r="R89" s="9">
        <f t="shared" ca="1" si="24"/>
        <v>-862431.49217540363</v>
      </c>
      <c r="S89" s="9">
        <f t="shared" ca="1" si="24"/>
        <v>-862431.49217540363</v>
      </c>
      <c r="T89" s="9">
        <f t="shared" ca="1" si="24"/>
        <v>-862431.49217540363</v>
      </c>
      <c r="U89" s="9">
        <f t="shared" ca="1" si="24"/>
        <v>-862431.49217540363</v>
      </c>
      <c r="V89" s="9">
        <f t="shared" ca="1" si="24"/>
        <v>-862431.49217540363</v>
      </c>
      <c r="W89" s="9">
        <f t="shared" ca="1" si="24"/>
        <v>-862431.49217540363</v>
      </c>
      <c r="X89" s="9">
        <f t="shared" ca="1" si="24"/>
        <v>-862431.49217540363</v>
      </c>
      <c r="Y89" s="9">
        <f t="shared" ca="1" si="24"/>
        <v>-862431.49217540363</v>
      </c>
      <c r="Z89" s="9">
        <f t="shared" ca="1" si="24"/>
        <v>-862431.49217540363</v>
      </c>
      <c r="AA89" s="9">
        <f t="shared" ca="1" si="24"/>
        <v>-862431.49217540363</v>
      </c>
      <c r="AB89" s="9">
        <f t="shared" ca="1" si="24"/>
        <v>-862431.49217540363</v>
      </c>
      <c r="AC89" s="9">
        <f t="shared" ca="1" si="24"/>
        <v>-862431.49217540363</v>
      </c>
      <c r="AD89" s="9">
        <f t="shared" ca="1" si="24"/>
        <v>-862431.49217540363</v>
      </c>
      <c r="AE89" s="9">
        <f t="shared" ca="1" si="24"/>
        <v>-862431.49217540363</v>
      </c>
      <c r="AF89" s="9">
        <f t="shared" ca="1" si="24"/>
        <v>-862431.49217540363</v>
      </c>
      <c r="AG89" s="9">
        <f t="shared" ca="1" si="24"/>
        <v>-862431.49217540363</v>
      </c>
      <c r="AH89" s="9">
        <f t="shared" ca="1" si="24"/>
        <v>-862431.49217540363</v>
      </c>
    </row>
    <row r="90" spans="1:36" x14ac:dyDescent="0.2">
      <c r="A90" s="2" t="s">
        <v>47</v>
      </c>
      <c r="D90" s="9"/>
      <c r="E90" s="9">
        <f t="shared" ref="E90:AH90" ca="1" si="25">IF(ProjectYear&lt;=LoanTerm,PMT(LoanInterest,LoanTerm,LoanAmount),0)</f>
        <v>0</v>
      </c>
      <c r="F90" s="9">
        <f t="shared" ca="1" si="25"/>
        <v>0</v>
      </c>
      <c r="G90" s="9">
        <f t="shared" ca="1" si="25"/>
        <v>0</v>
      </c>
      <c r="H90" s="9">
        <f t="shared" ca="1" si="25"/>
        <v>0</v>
      </c>
      <c r="I90" s="9">
        <f t="shared" ca="1" si="25"/>
        <v>0</v>
      </c>
      <c r="J90" s="9">
        <f t="shared" ca="1" si="25"/>
        <v>0</v>
      </c>
      <c r="K90" s="9">
        <f t="shared" ca="1" si="25"/>
        <v>0</v>
      </c>
      <c r="L90" s="9">
        <f t="shared" ca="1" si="25"/>
        <v>0</v>
      </c>
      <c r="M90" s="9">
        <f t="shared" ca="1" si="25"/>
        <v>0</v>
      </c>
      <c r="N90" s="9">
        <f t="shared" ca="1" si="25"/>
        <v>0</v>
      </c>
      <c r="O90" s="9">
        <f t="shared" ca="1" si="25"/>
        <v>0</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0</v>
      </c>
      <c r="F91" s="9">
        <f t="shared" ca="1" si="26"/>
        <v>0</v>
      </c>
      <c r="G91" s="9">
        <f t="shared" ca="1" si="26"/>
        <v>0</v>
      </c>
      <c r="H91" s="9">
        <f t="shared" ca="1" si="26"/>
        <v>0</v>
      </c>
      <c r="I91" s="9">
        <f t="shared" ca="1" si="26"/>
        <v>0</v>
      </c>
      <c r="J91" s="9">
        <f t="shared" ca="1" si="26"/>
        <v>0</v>
      </c>
      <c r="K91" s="9">
        <f t="shared" ca="1" si="26"/>
        <v>0</v>
      </c>
      <c r="L91" s="9">
        <f t="shared" ca="1" si="26"/>
        <v>0</v>
      </c>
      <c r="M91" s="9">
        <f t="shared" ca="1" si="26"/>
        <v>0</v>
      </c>
      <c r="N91" s="9">
        <f t="shared" ca="1" si="26"/>
        <v>0</v>
      </c>
      <c r="O91" s="9">
        <f t="shared" ca="1" si="26"/>
        <v>0</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0</v>
      </c>
      <c r="F92" s="9">
        <f t="shared" ca="1" si="27"/>
        <v>0</v>
      </c>
      <c r="G92" s="9">
        <f t="shared" ca="1" si="27"/>
        <v>0</v>
      </c>
      <c r="H92" s="9">
        <f t="shared" ca="1" si="27"/>
        <v>0</v>
      </c>
      <c r="I92" s="9">
        <f t="shared" ca="1" si="27"/>
        <v>0</v>
      </c>
      <c r="J92" s="9">
        <f t="shared" ca="1" si="27"/>
        <v>0</v>
      </c>
      <c r="K92" s="9">
        <f t="shared" ca="1" si="27"/>
        <v>0</v>
      </c>
      <c r="L92" s="9">
        <f t="shared" ca="1" si="27"/>
        <v>0</v>
      </c>
      <c r="M92" s="9">
        <f t="shared" ca="1" si="27"/>
        <v>0</v>
      </c>
      <c r="N92" s="9">
        <f t="shared" ca="1" si="27"/>
        <v>0</v>
      </c>
      <c r="O92" s="9">
        <f t="shared" ca="1" si="27"/>
        <v>0</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-862431.49217540363</v>
      </c>
      <c r="F93" s="70">
        <f t="shared" ca="1" si="28"/>
        <v>-862431.49217540363</v>
      </c>
      <c r="G93" s="70">
        <f t="shared" ca="1" si="28"/>
        <v>-862431.49217540363</v>
      </c>
      <c r="H93" s="70">
        <f t="shared" ca="1" si="28"/>
        <v>-862431.49217540363</v>
      </c>
      <c r="I93" s="70">
        <f t="shared" ca="1" si="28"/>
        <v>-862431.49217540363</v>
      </c>
      <c r="J93" s="70">
        <f t="shared" ca="1" si="28"/>
        <v>-862431.49217540363</v>
      </c>
      <c r="K93" s="70">
        <f t="shared" ca="1" si="28"/>
        <v>-862431.49217540363</v>
      </c>
      <c r="L93" s="70">
        <f t="shared" ca="1" si="28"/>
        <v>-862431.49217540363</v>
      </c>
      <c r="M93" s="70">
        <f t="shared" ca="1" si="28"/>
        <v>-862431.49217540363</v>
      </c>
      <c r="N93" s="70">
        <f t="shared" ca="1" si="28"/>
        <v>-862431.49217540363</v>
      </c>
      <c r="O93" s="70">
        <f t="shared" ca="1" si="28"/>
        <v>-862431.49217540363</v>
      </c>
      <c r="P93" s="70">
        <f t="shared" ca="1" si="28"/>
        <v>-862431.49217540363</v>
      </c>
      <c r="Q93" s="70">
        <f t="shared" ca="1" si="28"/>
        <v>-862431.49217540363</v>
      </c>
      <c r="R93" s="70">
        <f t="shared" ca="1" si="28"/>
        <v>-862431.49217540363</v>
      </c>
      <c r="S93" s="70">
        <f t="shared" ca="1" si="28"/>
        <v>-862431.49217540363</v>
      </c>
      <c r="T93" s="70">
        <f t="shared" ca="1" si="28"/>
        <v>-862431.49217540363</v>
      </c>
      <c r="U93" s="70">
        <f t="shared" ca="1" si="28"/>
        <v>-862431.49217540363</v>
      </c>
      <c r="V93" s="70">
        <f t="shared" ca="1" si="28"/>
        <v>-862431.49217540363</v>
      </c>
      <c r="W93" s="70">
        <f t="shared" ca="1" si="28"/>
        <v>-862431.49217540363</v>
      </c>
      <c r="X93" s="70">
        <f t="shared" ca="1" si="28"/>
        <v>-862431.49217540363</v>
      </c>
      <c r="Y93" s="70">
        <f t="shared" ca="1" si="28"/>
        <v>-862431.49217540363</v>
      </c>
      <c r="Z93" s="70">
        <f t="shared" ca="1" si="28"/>
        <v>-862431.49217540363</v>
      </c>
      <c r="AA93" s="70">
        <f t="shared" ca="1" si="28"/>
        <v>-862431.49217540363</v>
      </c>
      <c r="AB93" s="70">
        <f t="shared" ca="1" si="28"/>
        <v>-862431.49217540363</v>
      </c>
      <c r="AC93" s="70">
        <f t="shared" ca="1" si="28"/>
        <v>-862431.49217540363</v>
      </c>
      <c r="AD93" s="70">
        <f t="shared" ca="1" si="28"/>
        <v>-862431.49217540363</v>
      </c>
      <c r="AE93" s="70">
        <f t="shared" ca="1" si="28"/>
        <v>-862431.49217540363</v>
      </c>
      <c r="AF93" s="70">
        <f t="shared" ca="1" si="28"/>
        <v>-862431.49217540363</v>
      </c>
      <c r="AG93" s="70">
        <f t="shared" ca="1" si="28"/>
        <v>-862431.49217540363</v>
      </c>
      <c r="AH93" s="70">
        <f t="shared" ca="1" si="28"/>
        <v>-862431.49217540363</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817737.57869422762</v>
      </c>
      <c r="D106" s="42">
        <f ca="1">IF($C$112="3P",VLOOKUP($A106,'Fin. Assumptions'!$F$23:$L$29,$D$111+1)*(-D$55-D$56),VLOOKUP($A106,'Fin. Assumptions'!$F$32:$L$38,$D$111+1)*D$83)</f>
        <v>-3737203.1327600819</v>
      </c>
      <c r="E106" s="42">
        <f ca="1">IF($C$112="3P",VLOOKUP($A106,'Fin. Assumptions'!$F$23:$L$29,$D$111+1)*(-E$55-E$56),VLOOKUP($A106,'Fin. Assumptions'!$F$32:$L$38,$D$111+1)*E$83)</f>
        <v>522968.10855036078</v>
      </c>
      <c r="F106" s="42">
        <f ca="1">IF($C$112="3P",VLOOKUP($A106,'Fin. Assumptions'!$F$23:$L$29,$D$111+1)*(-F$55-F$56),VLOOKUP($A106,'Fin. Assumptions'!$F$32:$L$38,$D$111+1)*F$83)</f>
        <v>457158.77059275802</v>
      </c>
      <c r="G106" s="42">
        <f ca="1">IF($C$112="3P",VLOOKUP($A106,'Fin. Assumptions'!$F$23:$L$29,$D$111+1)*(-G$55-G$56),VLOOKUP($A106,'Fin. Assumptions'!$F$32:$L$38,$D$111+1)*G$83)</f>
        <v>436195.04284409684</v>
      </c>
      <c r="H106" s="42">
        <f ca="1">IF($C$112="3P",VLOOKUP($A106,'Fin. Assumptions'!$F$23:$L$29,$D$111+1)*(-H$55-H$56),VLOOKUP($A106,'Fin. Assumptions'!$F$32:$L$38,$D$111+1)*H$83)</f>
        <v>434891.11308760656</v>
      </c>
      <c r="I106" s="42">
        <f ca="1">IF($C$112="3P",VLOOKUP($A106,'Fin. Assumptions'!$F$23:$L$29,$D$111+1)*(-I$55-I$56),VLOOKUP($A106,'Fin. Assumptions'!$F$32:$L$38,$D$111+1)*I$83)</f>
        <v>445838.85347752646</v>
      </c>
      <c r="J106" s="42">
        <f ca="1">IF($C$112="3P",VLOOKUP($A106,'Fin. Assumptions'!$F$23:$L$29,$D$111+1)*(-J$55-J$56),VLOOKUP($A106,'Fin. Assumptions'!$F$32:$L$38,$D$111+1)*J$83)</f>
        <v>432444.00484476052</v>
      </c>
      <c r="K106" s="42">
        <f ca="1">IF($C$112="3P",VLOOKUP($A106,'Fin. Assumptions'!$F$23:$L$29,$D$111+1)*(-K$55-K$56),VLOOKUP($A106,'Fin. Assumptions'!$F$32:$L$38,$D$111+1)*K$83)</f>
        <v>411173.56792475079</v>
      </c>
      <c r="L106" s="42">
        <f ca="1">IF($C$112="3P",VLOOKUP($A106,'Fin. Assumptions'!$F$23:$L$29,$D$111+1)*(-L$55-L$56),VLOOKUP($A106,'Fin. Assumptions'!$F$32:$L$38,$D$111+1)*L$83)</f>
        <v>395164.84715991764</v>
      </c>
      <c r="M106" s="42">
        <f ca="1">IF($C$112="3P",VLOOKUP($A106,'Fin. Assumptions'!$F$23:$L$29,$D$111+1)*(-M$55-M$56),VLOOKUP($A106,'Fin. Assumptions'!$F$32:$L$38,$D$111+1)*M$83)</f>
        <v>383344.96873234957</v>
      </c>
      <c r="N106" s="42">
        <f ca="1">IF($C$112="3P",VLOOKUP($A106,'Fin. Assumptions'!$F$23:$L$29,$D$111+1)*(-N$55-N$56),VLOOKUP($A106,'Fin. Assumptions'!$F$32:$L$38,$D$111+1)*N$83)</f>
        <v>227125.25012965448</v>
      </c>
      <c r="O106" s="42">
        <f ca="1">IF($C$112="3P",VLOOKUP($A106,'Fin. Assumptions'!$F$23:$L$29,$D$111+1)*(-O$55-O$56),VLOOKUP($A106,'Fin. Assumptions'!$F$32:$L$38,$D$111+1)*O$83)</f>
        <v>203439.91245349127</v>
      </c>
      <c r="P106" s="42">
        <f ca="1">IF($C$112="3P",VLOOKUP($A106,'Fin. Assumptions'!$F$23:$L$29,$D$111+1)*(-P$55-P$56),VLOOKUP($A106,'Fin. Assumptions'!$F$32:$L$38,$D$111+1)*P$83)</f>
        <v>205648.37182029971</v>
      </c>
      <c r="Q106" s="42">
        <f ca="1">IF($C$112="3P",VLOOKUP($A106,'Fin. Assumptions'!$F$23:$L$29,$D$111+1)*(-Q$55-Q$56),VLOOKUP($A106,'Fin. Assumptions'!$F$32:$L$38,$D$111+1)*Q$83)</f>
        <v>207885.70603036266</v>
      </c>
      <c r="R106" s="42">
        <f ca="1">IF($C$112="3P",VLOOKUP($A106,'Fin. Assumptions'!$F$23:$L$29,$D$111+1)*(-R$55-R$56),VLOOKUP($A106,'Fin. Assumptions'!$F$32:$L$38,$D$111+1)*R$83)</f>
        <v>210152.16184540218</v>
      </c>
      <c r="S106" s="42">
        <f ca="1">IF($C$112="3P",VLOOKUP($A106,'Fin. Assumptions'!$F$23:$L$29,$D$111+1)*(-S$55-S$56),VLOOKUP($A106,'Fin. Assumptions'!$F$32:$L$38,$D$111+1)*S$83)</f>
        <v>212447.98553052131</v>
      </c>
      <c r="T106" s="42">
        <f ca="1">IF($C$112="3P",VLOOKUP($A106,'Fin. Assumptions'!$F$23:$L$29,$D$111+1)*(-T$55-T$56),VLOOKUP($A106,'Fin. Assumptions'!$F$32:$L$38,$D$111+1)*T$83)</f>
        <v>214773.42274040199</v>
      </c>
      <c r="U106" s="42">
        <f ca="1">IF($C$112="3P",VLOOKUP($A106,'Fin. Assumptions'!$F$23:$L$29,$D$111+1)*(-U$55-U$56),VLOOKUP($A106,'Fin. Assumptions'!$F$32:$L$38,$D$111+1)*U$83)</f>
        <v>217128.71840115986</v>
      </c>
      <c r="V106" s="42">
        <f ca="1">IF($C$112="3P",VLOOKUP($A106,'Fin. Assumptions'!$F$23:$L$29,$D$111+1)*(-V$55-V$56),VLOOKUP($A106,'Fin. Assumptions'!$F$32:$L$38,$D$111+1)*V$83)</f>
        <v>219514.11658771988</v>
      </c>
      <c r="W106" s="42">
        <f ca="1">IF($C$112="3P",VLOOKUP($A106,'Fin. Assumptions'!$F$23:$L$29,$D$111+1)*(-W$55-W$56),VLOOKUP($A106,'Fin. Assumptions'!$F$32:$L$38,$D$111+1)*W$83)</f>
        <v>221929.86039658342</v>
      </c>
      <c r="X106" s="42">
        <f ca="1">IF($C$112="3P",VLOOKUP($A106,'Fin. Assumptions'!$F$23:$L$29,$D$111+1)*(-X$55-X$56),VLOOKUP($A106,'Fin. Assumptions'!$F$32:$L$38,$D$111+1)*X$83)</f>
        <v>74376.191813844634</v>
      </c>
      <c r="Y106" s="42">
        <f ca="1">IF($C$112="3P",VLOOKUP($A106,'Fin. Assumptions'!$F$23:$L$29,$D$111+1)*(-Y$55-Y$56),VLOOKUP($A106,'Fin. Assumptions'!$F$32:$L$38,$D$111+1)*Y$83)</f>
        <v>226853.35157831557</v>
      </c>
      <c r="Z106" s="42">
        <f ca="1">IF($C$112="3P",VLOOKUP($A106,'Fin. Assumptions'!$F$23:$L$29,$D$111+1)*(-Z$55-Z$56),VLOOKUP($A106,'Fin. Assumptions'!$F$32:$L$38,$D$111+1)*Z$83)</f>
        <v>229361.57903961363</v>
      </c>
      <c r="AA106" s="42">
        <f ca="1">IF($C$112="3P",VLOOKUP($A106,'Fin. Assumptions'!$F$23:$L$29,$D$111+1)*(-AA$55-AA$56),VLOOKUP($A106,'Fin. Assumptions'!$F$32:$L$38,$D$111+1)*AA$83)</f>
        <v>231901.11201106154</v>
      </c>
      <c r="AB106" s="42">
        <f ca="1">IF($C$112="3P",VLOOKUP($A106,'Fin. Assumptions'!$F$23:$L$29,$D$111+1)*(-AB$55-AB$56),VLOOKUP($A106,'Fin. Assumptions'!$F$32:$L$38,$D$111+1)*AB$83)</f>
        <v>234472.18661724537</v>
      </c>
      <c r="AC106" s="42">
        <f ca="1">IF($C$112="3P",VLOOKUP($A106,'Fin. Assumptions'!$F$23:$L$29,$D$111+1)*(-AC$55-AC$56),VLOOKUP($A106,'Fin. Assumptions'!$F$32:$L$38,$D$111+1)*AC$83)</f>
        <v>237075.03713607247</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817737.57869422762</v>
      </c>
    </row>
    <row r="111" spans="1:34" ht="15.75" x14ac:dyDescent="0.25">
      <c r="A111" s="92"/>
      <c r="B111" s="93" t="s">
        <v>111</v>
      </c>
      <c r="C111" s="463" t="str">
        <f ca="1">LEFT($B$6,3)</f>
        <v>NPO</v>
      </c>
      <c r="D111" s="380">
        <f ca="1">HLOOKUP(C111,'Fin. Assumptions'!$G$32:$L$40,9)</f>
        <v>4</v>
      </c>
    </row>
    <row r="112" spans="1:34" x14ac:dyDescent="0.2">
      <c r="A112" s="94"/>
      <c r="B112" s="93" t="s">
        <v>160</v>
      </c>
      <c r="C112" s="376" t="str">
        <f ca="1">RIGHT(LEFT($B$6,6),2)</f>
        <v>DO</v>
      </c>
    </row>
  </sheetData>
  <sheetProtection algorithmName="SHA-512" hashValue="dEzSUWWsSxSlP4mTa8D7ftrJe11UnzbjOTnc9bjcF5t0pVpHehrS/TRSfX21MCmsYpSA8VcfJpF2EjlBpzUoZA==" saltValue="gL+CT6/ilsmjq3j7IS+lDA=="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P&amp;G 3P 14</v>
      </c>
      <c r="D6" s="82" t="s">
        <v>172</v>
      </c>
      <c r="T6" s="2"/>
    </row>
    <row r="7" spans="1:42" ht="18.75" customHeight="1" x14ac:dyDescent="0.25">
      <c r="A7" s="90"/>
      <c r="C7" s="2"/>
      <c r="D7" s="374" t="s">
        <v>174</v>
      </c>
      <c r="T7" s="2"/>
    </row>
    <row r="8" spans="1:42" ht="18.75" customHeight="1" x14ac:dyDescent="0.25">
      <c r="A8" s="90" t="s">
        <v>111</v>
      </c>
      <c r="B8" s="376" t="str">
        <f ca="1">VLOOKUP($B$6,'Fin. Assumptions'!$A$6:$P$17,2)</f>
        <v>Public/Govt</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2014</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1794824.5458469186</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5.982748486156396</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5982748.4861563956</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0.89021311328293595</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5982748.4861563956</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-897412.2729234593</v>
      </c>
      <c r="O22" s="28"/>
      <c r="P22" s="26"/>
      <c r="Q22" s="26"/>
      <c r="R22" s="23"/>
      <c r="T22" s="2"/>
    </row>
    <row r="23" spans="1:36" ht="18" customHeight="1" x14ac:dyDescent="0.2">
      <c r="A23" s="48"/>
      <c r="B23" s="77"/>
      <c r="C23" s="21"/>
      <c r="E23" s="54" t="s">
        <v>77</v>
      </c>
      <c r="G23" s="83">
        <f ca="1">SUM(G20:G22)</f>
        <v>5085336.2132329363</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11</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5982748.4861563956</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v>
      </c>
      <c r="C31" s="2" t="s">
        <v>7</v>
      </c>
      <c r="E31" s="57" t="s">
        <v>10</v>
      </c>
      <c r="F31" s="5"/>
      <c r="G31" s="83">
        <f ca="1">NetCost*LoanPer-B22</f>
        <v>897412.27292345883</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-616554.03705762187</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4.0499084970806676E-2</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174762</v>
      </c>
      <c r="F54" s="9">
        <f t="shared" ca="1" si="2"/>
        <v>177365.95380000002</v>
      </c>
      <c r="G54" s="9">
        <f t="shared" ca="1" si="2"/>
        <v>180008.70651162002</v>
      </c>
      <c r="H54" s="9">
        <f t="shared" ca="1" si="2"/>
        <v>182690.83623864315</v>
      </c>
      <c r="I54" s="9">
        <f t="shared" ca="1" si="2"/>
        <v>185412.92969859895</v>
      </c>
      <c r="J54" s="9">
        <f t="shared" ca="1" si="2"/>
        <v>188175.58235110808</v>
      </c>
      <c r="K54" s="9">
        <f t="shared" ca="1" si="2"/>
        <v>190979.3985281396</v>
      </c>
      <c r="L54" s="9">
        <f t="shared" ca="1" si="2"/>
        <v>193824.9915662088</v>
      </c>
      <c r="M54" s="9">
        <f t="shared" ca="1" si="2"/>
        <v>196712.98394054535</v>
      </c>
      <c r="N54" s="9">
        <f t="shared" ca="1" si="2"/>
        <v>199644.00740125947</v>
      </c>
      <c r="O54" s="9">
        <f t="shared" ca="1" si="2"/>
        <v>202618.70311153823</v>
      </c>
      <c r="P54" s="9">
        <f t="shared" ca="1" si="2"/>
        <v>205637.72178790014</v>
      </c>
      <c r="Q54" s="9">
        <f t="shared" ca="1" si="2"/>
        <v>208701.72384253988</v>
      </c>
      <c r="R54" s="9">
        <f t="shared" ca="1" si="2"/>
        <v>211811.37952779367</v>
      </c>
      <c r="S54" s="9">
        <f t="shared" ca="1" si="2"/>
        <v>214967.36908275788</v>
      </c>
      <c r="T54" s="9">
        <f t="shared" ca="1" si="2"/>
        <v>218170.38288209087</v>
      </c>
      <c r="U54" s="9">
        <f t="shared" ca="1" si="2"/>
        <v>221421.12158703408</v>
      </c>
      <c r="V54" s="9">
        <f t="shared" ca="1" si="2"/>
        <v>224720.29629868091</v>
      </c>
      <c r="W54" s="9">
        <f t="shared" ca="1" si="2"/>
        <v>228068.62871353122</v>
      </c>
      <c r="X54" s="9">
        <f t="shared" ca="1" si="2"/>
        <v>231466.85128136279</v>
      </c>
      <c r="Y54" s="9">
        <f t="shared" ca="1" si="2"/>
        <v>234915.70736545511</v>
      </c>
      <c r="Z54" s="9">
        <f t="shared" ca="1" si="2"/>
        <v>238415.95140520038</v>
      </c>
      <c r="AA54" s="9">
        <f t="shared" ca="1" si="2"/>
        <v>241968.34908113792</v>
      </c>
      <c r="AB54" s="9">
        <f t="shared" ca="1" si="2"/>
        <v>245573.6774824468</v>
      </c>
      <c r="AC54" s="9">
        <f t="shared" ca="1" si="2"/>
        <v>249232.72527693523</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-26214.3</v>
      </c>
      <c r="F55" s="9">
        <f t="shared" ca="1" si="3"/>
        <v>-26604.893070000002</v>
      </c>
      <c r="G55" s="9">
        <f t="shared" ca="1" si="3"/>
        <v>-27001.305976743002</v>
      </c>
      <c r="H55" s="9">
        <f t="shared" ca="1" si="3"/>
        <v>-27403.625435796472</v>
      </c>
      <c r="I55" s="9">
        <f t="shared" ca="1" si="3"/>
        <v>-27811.939454789841</v>
      </c>
      <c r="J55" s="9">
        <f t="shared" ca="1" si="3"/>
        <v>-28226.337352666211</v>
      </c>
      <c r="K55" s="9">
        <f t="shared" ca="1" si="3"/>
        <v>-28646.90977922094</v>
      </c>
      <c r="L55" s="9">
        <f t="shared" ca="1" si="3"/>
        <v>-29073.74873493132</v>
      </c>
      <c r="M55" s="9">
        <f t="shared" ca="1" si="3"/>
        <v>-29506.9475910818</v>
      </c>
      <c r="N55" s="9">
        <f t="shared" ca="1" si="3"/>
        <v>-29946.60111018892</v>
      </c>
      <c r="O55" s="9">
        <f t="shared" ca="1" si="3"/>
        <v>-30392.805466730733</v>
      </c>
      <c r="P55" s="9">
        <f t="shared" ca="1" si="3"/>
        <v>-30845.65826818502</v>
      </c>
      <c r="Q55" s="9">
        <f t="shared" ca="1" si="3"/>
        <v>-31305.25857638098</v>
      </c>
      <c r="R55" s="9">
        <f t="shared" ca="1" si="3"/>
        <v>-31771.70692916905</v>
      </c>
      <c r="S55" s="9">
        <f t="shared" ca="1" si="3"/>
        <v>-32245.10536241368</v>
      </c>
      <c r="T55" s="9">
        <f t="shared" ca="1" si="3"/>
        <v>-32725.557432313628</v>
      </c>
      <c r="U55" s="9">
        <f t="shared" ca="1" si="3"/>
        <v>-33213.168238055114</v>
      </c>
      <c r="V55" s="9">
        <f t="shared" ca="1" si="3"/>
        <v>-33708.044444802137</v>
      </c>
      <c r="W55" s="9">
        <f t="shared" ca="1" si="3"/>
        <v>-34210.294307029682</v>
      </c>
      <c r="X55" s="9">
        <f t="shared" ca="1" si="3"/>
        <v>-34720.027692204414</v>
      </c>
      <c r="Y55" s="9">
        <f t="shared" ca="1" si="3"/>
        <v>-35237.356104818267</v>
      </c>
      <c r="Z55" s="9">
        <f t="shared" ca="1" si="3"/>
        <v>-35762.392710780055</v>
      </c>
      <c r="AA55" s="9">
        <f t="shared" ca="1" si="3"/>
        <v>-36295.252362170686</v>
      </c>
      <c r="AB55" s="9">
        <f t="shared" ca="1" si="3"/>
        <v>-36836.05162236702</v>
      </c>
      <c r="AC55" s="9">
        <f t="shared" ca="1" si="3"/>
        <v>-37384.908791540285</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369232.33987243113</v>
      </c>
      <c r="F57" s="10">
        <f ca="1">IF(F$49&gt;OptInTerm,0,VLOOKUP($B$10+F$49-1,'SREC Prices'!$B$6:$D$22,2))*((F$50/1000)*$B$18)</f>
        <v>301339.22479364084</v>
      </c>
      <c r="G57" s="10">
        <f ca="1">IF(G$49&gt;OptInTerm,0,VLOOKUP($B$10+G$49-1,'SREC Prices'!$B$6:$D$22,2))*((G$50/1000)*$B$18)</f>
        <v>278269.23037493596</v>
      </c>
      <c r="H57" s="10">
        <f ca="1">IF(H$49&gt;OptInTerm,0,VLOOKUP($B$10+H$49-1,'SREC Prices'!$B$6:$D$22,2))*((H$50/1000)*$B$18)</f>
        <v>274834.50500370289</v>
      </c>
      <c r="I57" s="10">
        <f ca="1">IF(I$49&gt;OptInTerm,0,VLOOKUP($B$10+I$49-1,'SREC Prices'!$B$6:$D$22,2))*((I$50/1000)*$B$18)</f>
        <v>283626.14409499237</v>
      </c>
      <c r="J57" s="10">
        <f ca="1">IF(J$49&gt;OptInTerm,0,VLOOKUP($B$10+J$49-1,'SREC Prices'!$B$6:$D$22,2))*((J$50/1000)*$B$18)</f>
        <v>268047.0377930004</v>
      </c>
      <c r="K57" s="10">
        <f ca="1">IF(K$49&gt;OptInTerm,0,VLOOKUP($B$10+K$49-1,'SREC Prices'!$B$6:$D$22,2))*((K$50/1000)*$B$18)</f>
        <v>244565.10578407775</v>
      </c>
      <c r="L57" s="10">
        <f ca="1">IF(L$49&gt;OptInTerm,0,VLOOKUP($B$10+L$49-1,'SREC Prices'!$B$6:$D$22,2))*((L$50/1000)*$B$18)</f>
        <v>226318.33472290356</v>
      </c>
      <c r="M57" s="10">
        <f ca="1">IF(M$49&gt;OptInTerm,0,VLOOKUP($B$10+M$49-1,'SREC Prices'!$B$6:$D$22,2))*((M$50/1000)*$B$18)</f>
        <v>212233.52331636535</v>
      </c>
      <c r="N57" s="10">
        <f ca="1">IF(N$49&gt;OptInTerm,0,VLOOKUP($B$10+N$49-1,'SREC Prices'!$B$6:$D$22,2))*((N$50/1000)*$B$18)</f>
        <v>203721.8380796714</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505280.03987243114</v>
      </c>
      <c r="F59" s="10">
        <f t="shared" ref="F59:AH59" ca="1" si="5">SUM(F54:F58)</f>
        <v>439600.28552364086</v>
      </c>
      <c r="G59" s="10">
        <f t="shared" ca="1" si="5"/>
        <v>418776.63090981299</v>
      </c>
      <c r="H59" s="10">
        <f t="shared" ca="1" si="5"/>
        <v>417621.71580654953</v>
      </c>
      <c r="I59" s="10">
        <f t="shared" ca="1" si="5"/>
        <v>428727.13433880149</v>
      </c>
      <c r="J59" s="10">
        <f t="shared" ca="1" si="5"/>
        <v>415496.28279144224</v>
      </c>
      <c r="K59" s="10">
        <f t="shared" ca="1" si="5"/>
        <v>394397.59453299642</v>
      </c>
      <c r="L59" s="10">
        <f t="shared" ca="1" si="5"/>
        <v>378569.57755418104</v>
      </c>
      <c r="M59" s="10">
        <f t="shared" ca="1" si="5"/>
        <v>366939.55966582894</v>
      </c>
      <c r="N59" s="10">
        <f t="shared" ca="1" si="5"/>
        <v>360919.24437074194</v>
      </c>
      <c r="O59" s="10">
        <f t="shared" ca="1" si="5"/>
        <v>187428.88241488405</v>
      </c>
      <c r="P59" s="10">
        <f t="shared" ca="1" si="5"/>
        <v>189856.53336594129</v>
      </c>
      <c r="Q59" s="10">
        <f t="shared" ca="1" si="5"/>
        <v>192323.11276315391</v>
      </c>
      <c r="R59" s="10">
        <f t="shared" ca="1" si="5"/>
        <v>194829.18685813469</v>
      </c>
      <c r="S59" s="10">
        <f t="shared" ca="1" si="5"/>
        <v>197375.33040855671</v>
      </c>
      <c r="T59" s="10">
        <f t="shared" ca="1" si="5"/>
        <v>199962.12680454869</v>
      </c>
      <c r="U59" s="10">
        <f t="shared" ca="1" si="5"/>
        <v>202590.16819697656</v>
      </c>
      <c r="V59" s="10">
        <f t="shared" ca="1" si="5"/>
        <v>205260.05562763638</v>
      </c>
      <c r="W59" s="10">
        <f t="shared" ca="1" si="5"/>
        <v>207972.39916139032</v>
      </c>
      <c r="X59" s="10">
        <f t="shared" ca="1" si="5"/>
        <v>210727.81802027271</v>
      </c>
      <c r="Y59" s="10">
        <f t="shared" ca="1" si="5"/>
        <v>213526.94071959564</v>
      </c>
      <c r="Z59" s="10">
        <f t="shared" ca="1" si="5"/>
        <v>216370.40520608431</v>
      </c>
      <c r="AA59" s="10">
        <f t="shared" ca="1" si="5"/>
        <v>219258.85899807289</v>
      </c>
      <c r="AB59" s="10">
        <f t="shared" ca="1" si="5"/>
        <v>222192.95932778993</v>
      </c>
      <c r="AC59" s="10">
        <f t="shared" ca="1" si="5"/>
        <v>225173.37328576655</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484280.03987243114</v>
      </c>
      <c r="F63" s="10">
        <f t="shared" ca="1" si="9"/>
        <v>418075.28552364086</v>
      </c>
      <c r="G63" s="10">
        <f t="shared" ca="1" si="9"/>
        <v>396713.50590981299</v>
      </c>
      <c r="H63" s="10">
        <f t="shared" ca="1" si="9"/>
        <v>395007.01268154953</v>
      </c>
      <c r="I63" s="10">
        <f t="shared" ca="1" si="9"/>
        <v>405547.06363567652</v>
      </c>
      <c r="J63" s="10">
        <f t="shared" ca="1" si="9"/>
        <v>391736.71032073913</v>
      </c>
      <c r="K63" s="10">
        <f t="shared" ca="1" si="9"/>
        <v>370044.03275052574</v>
      </c>
      <c r="L63" s="10">
        <f t="shared" ca="1" si="9"/>
        <v>353607.17672714859</v>
      </c>
      <c r="M63" s="10">
        <f t="shared" ca="1" si="9"/>
        <v>341353.09881812066</v>
      </c>
      <c r="N63" s="10">
        <f t="shared" ca="1" si="9"/>
        <v>184693.12200184097</v>
      </c>
      <c r="O63" s="10">
        <f t="shared" ca="1" si="9"/>
        <v>160547.10698676054</v>
      </c>
      <c r="P63" s="10">
        <f t="shared" ca="1" si="9"/>
        <v>162302.7135521147</v>
      </c>
      <c r="Q63" s="10">
        <f t="shared" ca="1" si="9"/>
        <v>164080.44745398167</v>
      </c>
      <c r="R63" s="10">
        <f t="shared" ca="1" si="9"/>
        <v>165880.45491623314</v>
      </c>
      <c r="S63" s="10">
        <f t="shared" ca="1" si="9"/>
        <v>167702.88016810763</v>
      </c>
      <c r="T63" s="10">
        <f t="shared" ca="1" si="9"/>
        <v>169547.86530808837</v>
      </c>
      <c r="U63" s="10">
        <f t="shared" ca="1" si="9"/>
        <v>171415.55016310472</v>
      </c>
      <c r="V63" s="10">
        <f t="shared" ca="1" si="9"/>
        <v>173306.07214291775</v>
      </c>
      <c r="W63" s="10">
        <f t="shared" ca="1" si="9"/>
        <v>175219.56608955373</v>
      </c>
      <c r="X63" s="10">
        <f t="shared" ca="1" si="9"/>
        <v>27156.164121640206</v>
      </c>
      <c r="Y63" s="10">
        <f t="shared" ca="1" si="9"/>
        <v>179115.99547349734</v>
      </c>
      <c r="Z63" s="10">
        <f t="shared" ca="1" si="9"/>
        <v>181099.18632883354</v>
      </c>
      <c r="AA63" s="10">
        <f t="shared" ca="1" si="9"/>
        <v>183105.85964889085</v>
      </c>
      <c r="AB63" s="10">
        <f t="shared" ca="1" si="9"/>
        <v>185136.13499487835</v>
      </c>
      <c r="AC63" s="10">
        <f t="shared" ca="1" si="9"/>
        <v>187190.12834453216</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-1017067.2426465873</v>
      </c>
      <c r="F64" s="59">
        <f ca="1">IF($B$11="Non-Taxable",0,-(AssetBasis)*Dep_02)</f>
        <v>-1627307.5882345396</v>
      </c>
      <c r="G64" s="59">
        <f ca="1">IF($B$11="Non-Taxable",0,-(AssetBasis)*Dep_03)</f>
        <v>-976384.55294072384</v>
      </c>
      <c r="H64" s="59">
        <f ca="1">IF($B$11="Non-Taxable",0,-(AssetBasis)*DEP_04)</f>
        <v>-585830.73176443425</v>
      </c>
      <c r="I64" s="59">
        <f ca="1">IF($B$11="Non-Taxable",0,-(AssetBasis)*DEP_05)</f>
        <v>-585830.73176443425</v>
      </c>
      <c r="J64" s="59">
        <f ca="1">IF($B$11="Non-Taxable",0,-(AssetBasis)*DEP_06)</f>
        <v>-292915.36588221713</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-532787.20277415612</v>
      </c>
      <c r="F65" s="59">
        <f t="shared" ref="F65:AH65" ca="1" si="10">SUM(F63:F64)</f>
        <v>-1209232.3027108987</v>
      </c>
      <c r="G65" s="59">
        <f t="shared" ca="1" si="10"/>
        <v>-579671.04703091085</v>
      </c>
      <c r="H65" s="59">
        <f t="shared" ca="1" si="10"/>
        <v>-190823.71908288472</v>
      </c>
      <c r="I65" s="59">
        <f t="shared" ca="1" si="10"/>
        <v>-180283.66812875774</v>
      </c>
      <c r="J65" s="59">
        <f ca="1">SUM(J63:J64)</f>
        <v>98821.344438522006</v>
      </c>
      <c r="K65" s="59">
        <f t="shared" ca="1" si="10"/>
        <v>370044.03275052574</v>
      </c>
      <c r="L65" s="59">
        <f t="shared" ca="1" si="10"/>
        <v>353607.17672714859</v>
      </c>
      <c r="M65" s="59">
        <f t="shared" ca="1" si="10"/>
        <v>341353.09881812066</v>
      </c>
      <c r="N65" s="59">
        <f t="shared" ca="1" si="10"/>
        <v>184693.12200184097</v>
      </c>
      <c r="O65" s="59">
        <f t="shared" ca="1" si="10"/>
        <v>160547.10698676054</v>
      </c>
      <c r="P65" s="59">
        <f t="shared" ca="1" si="10"/>
        <v>162302.7135521147</v>
      </c>
      <c r="Q65" s="59">
        <f t="shared" ca="1" si="10"/>
        <v>164080.44745398167</v>
      </c>
      <c r="R65" s="59">
        <f t="shared" ca="1" si="10"/>
        <v>165880.45491623314</v>
      </c>
      <c r="S65" s="59">
        <f t="shared" ca="1" si="10"/>
        <v>167702.88016810763</v>
      </c>
      <c r="T65" s="59">
        <f t="shared" ca="1" si="10"/>
        <v>169547.86530808837</v>
      </c>
      <c r="U65" s="59">
        <f t="shared" ca="1" si="10"/>
        <v>171415.55016310472</v>
      </c>
      <c r="V65" s="59">
        <f t="shared" ca="1" si="10"/>
        <v>173306.07214291775</v>
      </c>
      <c r="W65" s="59">
        <f t="shared" ca="1" si="10"/>
        <v>175219.56608955373</v>
      </c>
      <c r="X65" s="59">
        <f t="shared" ca="1" si="10"/>
        <v>27156.164121640206</v>
      </c>
      <c r="Y65" s="59">
        <f t="shared" ca="1" si="10"/>
        <v>179115.99547349734</v>
      </c>
      <c r="Z65" s="59">
        <f t="shared" ca="1" si="10"/>
        <v>181099.18632883354</v>
      </c>
      <c r="AA65" s="59">
        <f t="shared" ca="1" si="10"/>
        <v>183105.85964889085</v>
      </c>
      <c r="AB65" s="59">
        <f t="shared" ca="1" si="10"/>
        <v>185136.13499487835</v>
      </c>
      <c r="AC65" s="59">
        <f t="shared" ca="1" si="10"/>
        <v>187190.12834453216</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-53844.736375407527</v>
      </c>
      <c r="F66" s="59">
        <f t="shared" ca="1" si="11"/>
        <v>-50248.288231807019</v>
      </c>
      <c r="G66" s="59">
        <f t="shared" ca="1" si="11"/>
        <v>-46436.053199590482</v>
      </c>
      <c r="H66" s="59">
        <f t="shared" ca="1" si="11"/>
        <v>-42395.084065440955</v>
      </c>
      <c r="I66" s="59">
        <f t="shared" ca="1" si="11"/>
        <v>-38111.656783242455</v>
      </c>
      <c r="J66" s="59">
        <f t="shared" ca="1" si="11"/>
        <v>-33571.223864112042</v>
      </c>
      <c r="K66" s="59">
        <f t="shared" ca="1" si="11"/>
        <v>-28758.364969833805</v>
      </c>
      <c r="L66" s="59">
        <f t="shared" ca="1" si="11"/>
        <v>-23656.73454189887</v>
      </c>
      <c r="M66" s="59">
        <f t="shared" ca="1" si="11"/>
        <v>-18249.006288287837</v>
      </c>
      <c r="N66" s="59">
        <f t="shared" ca="1" si="11"/>
        <v>-12516.814339460148</v>
      </c>
      <c r="O66" s="59">
        <f t="shared" ca="1" si="11"/>
        <v>-6440.6908737027961</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-586631.93914956367</v>
      </c>
      <c r="F67" s="59">
        <f t="shared" ref="F67:AH67" ca="1" si="12">F65+F66</f>
        <v>-1259480.5909427057</v>
      </c>
      <c r="G67" s="59">
        <f t="shared" ca="1" si="12"/>
        <v>-626107.10023050138</v>
      </c>
      <c r="H67" s="59">
        <f t="shared" ca="1" si="12"/>
        <v>-233218.80314832568</v>
      </c>
      <c r="I67" s="59">
        <f ca="1">I65+I66</f>
        <v>-218395.32491200019</v>
      </c>
      <c r="J67" s="59">
        <f ca="1">J65+J66</f>
        <v>65250.120574409964</v>
      </c>
      <c r="K67" s="59">
        <f t="shared" ca="1" si="12"/>
        <v>341285.66778069193</v>
      </c>
      <c r="L67" s="59">
        <f t="shared" ca="1" si="12"/>
        <v>329950.4421852497</v>
      </c>
      <c r="M67" s="59">
        <f t="shared" ca="1" si="12"/>
        <v>323104.09252983285</v>
      </c>
      <c r="N67" s="59">
        <f t="shared" ca="1" si="12"/>
        <v>172176.30766238083</v>
      </c>
      <c r="O67" s="59">
        <f t="shared" ca="1" si="12"/>
        <v>154106.41611305776</v>
      </c>
      <c r="P67" s="59">
        <f t="shared" ca="1" si="12"/>
        <v>162302.7135521147</v>
      </c>
      <c r="Q67" s="59">
        <f t="shared" ca="1" si="12"/>
        <v>164080.44745398167</v>
      </c>
      <c r="R67" s="59">
        <f t="shared" ca="1" si="12"/>
        <v>165880.45491623314</v>
      </c>
      <c r="S67" s="59">
        <f t="shared" ca="1" si="12"/>
        <v>167702.88016810763</v>
      </c>
      <c r="T67" s="59">
        <f t="shared" ca="1" si="12"/>
        <v>169547.86530808837</v>
      </c>
      <c r="U67" s="59">
        <f t="shared" ca="1" si="12"/>
        <v>171415.55016310472</v>
      </c>
      <c r="V67" s="59">
        <f t="shared" ca="1" si="12"/>
        <v>173306.07214291775</v>
      </c>
      <c r="W67" s="59">
        <f t="shared" ca="1" si="12"/>
        <v>175219.56608955373</v>
      </c>
      <c r="X67" s="59">
        <f t="shared" ca="1" si="12"/>
        <v>27156.164121640206</v>
      </c>
      <c r="Y67" s="59">
        <f t="shared" ca="1" si="12"/>
        <v>179115.99547349734</v>
      </c>
      <c r="Z67" s="59">
        <f t="shared" ca="1" si="12"/>
        <v>181099.18632883354</v>
      </c>
      <c r="AA67" s="59">
        <f t="shared" ca="1" si="12"/>
        <v>183105.85964889085</v>
      </c>
      <c r="AB67" s="59">
        <f t="shared" ca="1" si="12"/>
        <v>185136.13499487835</v>
      </c>
      <c r="AC67" s="59">
        <f t="shared" ca="1" si="12"/>
        <v>187190.12834453216</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217373.36720026392</v>
      </c>
      <c r="F68" s="59">
        <f t="shared" ca="1" si="14"/>
        <v>451117.36275411834</v>
      </c>
      <c r="G68" s="59">
        <f t="shared" ca="1" si="14"/>
        <v>228945.25375656172</v>
      </c>
      <c r="H68" s="59">
        <f t="shared" ca="1" si="14"/>
        <v>91499.715103165014</v>
      </c>
      <c r="I68" s="59">
        <f t="shared" ca="1" si="14"/>
        <v>86726.555111068214</v>
      </c>
      <c r="J68" s="59">
        <f t="shared" ca="1" si="14"/>
        <v>-12808.908580257927</v>
      </c>
      <c r="K68" s="59">
        <f t="shared" ca="1" si="14"/>
        <v>-109893.9850253828</v>
      </c>
      <c r="L68" s="59">
        <f t="shared" ca="1" si="14"/>
        <v>-106244.04238365039</v>
      </c>
      <c r="M68" s="59">
        <f t="shared" ca="1" si="14"/>
        <v>-104039.51779460617</v>
      </c>
      <c r="N68" s="59">
        <f t="shared" ca="1" si="14"/>
        <v>-55440.771067286623</v>
      </c>
      <c r="O68" s="59">
        <f t="shared" ca="1" si="14"/>
        <v>-49622.265988404593</v>
      </c>
      <c r="P68" s="59">
        <f t="shared" ca="1" si="14"/>
        <v>-52261.47376378093</v>
      </c>
      <c r="Q68" s="59">
        <f t="shared" ca="1" si="14"/>
        <v>-52833.904080182096</v>
      </c>
      <c r="R68" s="59">
        <f t="shared" ca="1" si="14"/>
        <v>-53413.506483027064</v>
      </c>
      <c r="S68" s="59">
        <f t="shared" ca="1" si="14"/>
        <v>-54000.327414130654</v>
      </c>
      <c r="T68" s="59">
        <f t="shared" ca="1" si="14"/>
        <v>-54594.412629204446</v>
      </c>
      <c r="U68" s="59">
        <f t="shared" ca="1" si="14"/>
        <v>-55195.807152519723</v>
      </c>
      <c r="V68" s="59">
        <f t="shared" ca="1" si="14"/>
        <v>-55804.555230019512</v>
      </c>
      <c r="W68" s="59">
        <f t="shared" ca="1" si="14"/>
        <v>-56420.700280836296</v>
      </c>
      <c r="X68" s="59">
        <f t="shared" ca="1" si="14"/>
        <v>-8744.2848471681446</v>
      </c>
      <c r="Y68" s="59">
        <f t="shared" ca="1" si="14"/>
        <v>-57675.350542466142</v>
      </c>
      <c r="Z68" s="59">
        <f t="shared" ca="1" si="14"/>
        <v>-58313.937997884401</v>
      </c>
      <c r="AA68" s="59">
        <f t="shared" ca="1" si="14"/>
        <v>-58960.086806942854</v>
      </c>
      <c r="AB68" s="59">
        <f t="shared" ca="1" si="14"/>
        <v>-59613.835468350822</v>
      </c>
      <c r="AC68" s="59">
        <f t="shared" ca="1" si="14"/>
        <v>-60275.221326939354</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-34434.824279761895</v>
      </c>
      <c r="F69" s="24">
        <f t="shared" ca="1" si="16"/>
        <v>-29426.159783346709</v>
      </c>
      <c r="G69" s="24">
        <f t="shared" ca="1" si="16"/>
        <v>-28022.196216817796</v>
      </c>
      <c r="H69" s="24">
        <f t="shared" ca="1" si="16"/>
        <v>-28208.954289288689</v>
      </c>
      <c r="I69" s="24">
        <f t="shared" ca="1" si="16"/>
        <v>-29394.832548194725</v>
      </c>
      <c r="J69" s="24">
        <f t="shared" ca="1" si="16"/>
        <v>-28653.238916530168</v>
      </c>
      <c r="K69" s="24">
        <f t="shared" ca="1" si="16"/>
        <v>-27302.853422455355</v>
      </c>
      <c r="L69" s="24">
        <f t="shared" ca="1" si="16"/>
        <v>-26396.035374819978</v>
      </c>
      <c r="M69" s="24">
        <f t="shared" ca="1" si="16"/>
        <v>-25848.327402386629</v>
      </c>
      <c r="N69" s="24">
        <f t="shared" ca="1" si="16"/>
        <v>-13774.104612990466</v>
      </c>
      <c r="O69" s="24">
        <f t="shared" ca="1" si="16"/>
        <v>-12328.51328904462</v>
      </c>
      <c r="P69" s="24">
        <f t="shared" ca="1" si="16"/>
        <v>-12984.217084169177</v>
      </c>
      <c r="Q69" s="24">
        <f t="shared" ca="1" si="16"/>
        <v>-13126.435796318534</v>
      </c>
      <c r="R69" s="24">
        <f t="shared" ca="1" si="16"/>
        <v>-13270.436393298651</v>
      </c>
      <c r="S69" s="24">
        <f t="shared" ca="1" si="16"/>
        <v>-13416.230413448611</v>
      </c>
      <c r="T69" s="24">
        <f t="shared" ca="1" si="16"/>
        <v>-13563.82922464707</v>
      </c>
      <c r="U69" s="24">
        <f t="shared" ca="1" si="16"/>
        <v>-13713.244013048377</v>
      </c>
      <c r="V69" s="24">
        <f t="shared" ca="1" si="16"/>
        <v>-13864.485771433421</v>
      </c>
      <c r="W69" s="24">
        <f t="shared" ca="1" si="16"/>
        <v>-14017.565287164298</v>
      </c>
      <c r="X69" s="24">
        <f t="shared" ca="1" si="16"/>
        <v>-2172.4931297312164</v>
      </c>
      <c r="Y69" s="24">
        <f t="shared" ca="1" si="16"/>
        <v>-14329.279637879788</v>
      </c>
      <c r="Z69" s="24">
        <f t="shared" ca="1" si="16"/>
        <v>-14487.934906306684</v>
      </c>
      <c r="AA69" s="24">
        <f t="shared" ca="1" si="16"/>
        <v>-14648.468771911268</v>
      </c>
      <c r="AB69" s="24">
        <f t="shared" ca="1" si="16"/>
        <v>-14810.890799590268</v>
      </c>
      <c r="AC69" s="24">
        <f t="shared" ca="1" si="16"/>
        <v>-14975.210267562574</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-403693.39622906165</v>
      </c>
      <c r="F70" s="420">
        <f t="shared" ref="F70:AH70" ca="1" si="17">SUM(F67:F69)</f>
        <v>-837789.38797193405</v>
      </c>
      <c r="G70" s="420">
        <f t="shared" ca="1" si="17"/>
        <v>-425184.04269075743</v>
      </c>
      <c r="H70" s="420">
        <f t="shared" ca="1" si="17"/>
        <v>-169928.04233444936</v>
      </c>
      <c r="I70" s="420">
        <f t="shared" ca="1" si="17"/>
        <v>-161063.60234912671</v>
      </c>
      <c r="J70" s="420">
        <f t="shared" ca="1" si="17"/>
        <v>23787.973077621868</v>
      </c>
      <c r="K70" s="420">
        <f t="shared" ca="1" si="17"/>
        <v>204088.82933285378</v>
      </c>
      <c r="L70" s="420">
        <f t="shared" ca="1" si="17"/>
        <v>197310.36442677936</v>
      </c>
      <c r="M70" s="420">
        <f t="shared" ca="1" si="17"/>
        <v>193216.24733284005</v>
      </c>
      <c r="N70" s="420">
        <f t="shared" ca="1" si="17"/>
        <v>102961.43198210374</v>
      </c>
      <c r="O70" s="420">
        <f t="shared" ca="1" si="17"/>
        <v>92155.63683560853</v>
      </c>
      <c r="P70" s="420">
        <f t="shared" ca="1" si="17"/>
        <v>97057.022704164585</v>
      </c>
      <c r="Q70" s="420">
        <f t="shared" ca="1" si="17"/>
        <v>98120.107577481045</v>
      </c>
      <c r="R70" s="420">
        <f t="shared" ca="1" si="17"/>
        <v>99196.512039907422</v>
      </c>
      <c r="S70" s="420">
        <f t="shared" ca="1" si="17"/>
        <v>100286.32234052836</v>
      </c>
      <c r="T70" s="420">
        <f t="shared" ca="1" si="17"/>
        <v>101389.62345423685</v>
      </c>
      <c r="U70" s="420">
        <f t="shared" ca="1" si="17"/>
        <v>102506.49899753662</v>
      </c>
      <c r="V70" s="420">
        <f t="shared" ca="1" si="17"/>
        <v>103637.03114146482</v>
      </c>
      <c r="W70" s="420">
        <f t="shared" ca="1" si="17"/>
        <v>104781.30052155314</v>
      </c>
      <c r="X70" s="420">
        <f t="shared" ca="1" si="17"/>
        <v>16239.386144740847</v>
      </c>
      <c r="Y70" s="420">
        <f t="shared" ca="1" si="17"/>
        <v>107111.36529315141</v>
      </c>
      <c r="Z70" s="420">
        <f t="shared" ca="1" si="17"/>
        <v>108297.31342464246</v>
      </c>
      <c r="AA70" s="420">
        <f t="shared" ca="1" si="17"/>
        <v>109497.30407003673</v>
      </c>
      <c r="AB70" s="420">
        <f t="shared" ca="1" si="17"/>
        <v>110711.40872693725</v>
      </c>
      <c r="AC70" s="420">
        <f t="shared" ca="1" si="17"/>
        <v>111939.69675003023</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613373.84641752567</v>
      </c>
      <c r="F72" s="59">
        <f t="shared" ca="1" si="18"/>
        <v>789518.20026260556</v>
      </c>
      <c r="G72" s="59">
        <f t="shared" ca="1" si="18"/>
        <v>551200.51024996641</v>
      </c>
      <c r="H72" s="59">
        <f t="shared" ca="1" si="18"/>
        <v>415902.68942998489</v>
      </c>
      <c r="I72" s="59">
        <f t="shared" ca="1" si="18"/>
        <v>424767.12941530754</v>
      </c>
      <c r="J72" s="59">
        <f t="shared" ca="1" si="18"/>
        <v>316703.33895983902</v>
      </c>
      <c r="K72" s="59">
        <f t="shared" ca="1" si="18"/>
        <v>204088.82933285378</v>
      </c>
      <c r="L72" s="59">
        <f t="shared" ca="1" si="18"/>
        <v>197310.36442677936</v>
      </c>
      <c r="M72" s="59">
        <f t="shared" ca="1" si="18"/>
        <v>193216.24733284005</v>
      </c>
      <c r="N72" s="59">
        <f t="shared" ca="1" si="18"/>
        <v>102961.43198210374</v>
      </c>
      <c r="O72" s="59">
        <f t="shared" ca="1" si="18"/>
        <v>92155.63683560853</v>
      </c>
      <c r="P72" s="59">
        <f t="shared" ca="1" si="18"/>
        <v>97057.022704164585</v>
      </c>
      <c r="Q72" s="59">
        <f t="shared" ca="1" si="18"/>
        <v>98120.107577481045</v>
      </c>
      <c r="R72" s="59">
        <f t="shared" ca="1" si="18"/>
        <v>99196.512039907422</v>
      </c>
      <c r="S72" s="59">
        <f t="shared" ca="1" si="18"/>
        <v>100286.32234052836</v>
      </c>
      <c r="T72" s="59">
        <f t="shared" ca="1" si="18"/>
        <v>101389.62345423685</v>
      </c>
      <c r="U72" s="59">
        <f t="shared" ca="1" si="18"/>
        <v>102506.49899753662</v>
      </c>
      <c r="V72" s="59">
        <f t="shared" ca="1" si="18"/>
        <v>103637.03114146482</v>
      </c>
      <c r="W72" s="59">
        <f t="shared" ca="1" si="18"/>
        <v>104781.30052155314</v>
      </c>
      <c r="X72" s="59">
        <f t="shared" ca="1" si="18"/>
        <v>16239.386144740847</v>
      </c>
      <c r="Y72" s="59">
        <f t="shared" ca="1" si="18"/>
        <v>107111.36529315141</v>
      </c>
      <c r="Z72" s="59">
        <f t="shared" ca="1" si="18"/>
        <v>108297.31342464246</v>
      </c>
      <c r="AA72" s="59">
        <f t="shared" ca="1" si="18"/>
        <v>109497.30407003673</v>
      </c>
      <c r="AB72" s="59">
        <f t="shared" ca="1" si="18"/>
        <v>110711.40872693725</v>
      </c>
      <c r="AC72" s="59">
        <f t="shared" ca="1" si="18"/>
        <v>111939.69675003023</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-5982748.4861563956</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1794824.5458469186</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-4187923.940309477</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897412.27292345883</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-59940.802393341823</v>
      </c>
      <c r="F80" s="10">
        <f ca="1">Principle</f>
        <v>-63537.250536942331</v>
      </c>
      <c r="G80" s="10">
        <f t="shared" ref="G80:AH80" ca="1" si="20">Principle</f>
        <v>-67349.48556915886</v>
      </c>
      <c r="H80" s="10">
        <f t="shared" ca="1" si="20"/>
        <v>-71390.454703308395</v>
      </c>
      <c r="I80" s="10">
        <f t="shared" ca="1" si="20"/>
        <v>-75673.881985506887</v>
      </c>
      <c r="J80" s="10">
        <f t="shared" ca="1" si="20"/>
        <v>-80214.314904637315</v>
      </c>
      <c r="K80" s="10">
        <f t="shared" ca="1" si="20"/>
        <v>-85027.173798915552</v>
      </c>
      <c r="L80" s="10">
        <f t="shared" ca="1" si="20"/>
        <v>-90128.80422685048</v>
      </c>
      <c r="M80" s="10">
        <f t="shared" ca="1" si="20"/>
        <v>-95536.532480461508</v>
      </c>
      <c r="N80" s="10">
        <f t="shared" ca="1" si="20"/>
        <v>-101268.7244292892</v>
      </c>
      <c r="O80" s="10">
        <f t="shared" ca="1" si="20"/>
        <v>-107344.84789504655</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897412.27292345883</v>
      </c>
      <c r="E81" s="10">
        <f ca="1">E79+E80</f>
        <v>-59940.802393341823</v>
      </c>
      <c r="F81" s="10">
        <f t="shared" ref="F81:AH81" ca="1" si="21">F79+F80</f>
        <v>-63537.250536942331</v>
      </c>
      <c r="G81" s="10">
        <f t="shared" ca="1" si="21"/>
        <v>-67349.48556915886</v>
      </c>
      <c r="H81" s="10">
        <f t="shared" ca="1" si="21"/>
        <v>-71390.454703308395</v>
      </c>
      <c r="I81" s="10">
        <f t="shared" ca="1" si="21"/>
        <v>-75673.881985506887</v>
      </c>
      <c r="J81" s="10">
        <f t="shared" ca="1" si="21"/>
        <v>-80214.314904637315</v>
      </c>
      <c r="K81" s="10">
        <f t="shared" ca="1" si="21"/>
        <v>-85027.173798915552</v>
      </c>
      <c r="L81" s="10">
        <f t="shared" ca="1" si="21"/>
        <v>-90128.80422685048</v>
      </c>
      <c r="M81" s="10">
        <f t="shared" ca="1" si="21"/>
        <v>-95536.532480461508</v>
      </c>
      <c r="N81" s="10">
        <f t="shared" ca="1" si="21"/>
        <v>-101268.7244292892</v>
      </c>
      <c r="O81" s="10">
        <f t="shared" ca="1" si="21"/>
        <v>-107344.84789504655</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-3290511.6673860182</v>
      </c>
      <c r="E83" s="430">
        <f t="shared" ca="1" si="22"/>
        <v>553433.04402418388</v>
      </c>
      <c r="F83" s="430">
        <f t="shared" ca="1" si="22"/>
        <v>725980.94972566329</v>
      </c>
      <c r="G83" s="430">
        <f t="shared" ca="1" si="22"/>
        <v>483851.02468080755</v>
      </c>
      <c r="H83" s="430">
        <f t="shared" ca="1" si="22"/>
        <v>344512.23472667648</v>
      </c>
      <c r="I83" s="430">
        <f t="shared" ca="1" si="22"/>
        <v>349093.24742980069</v>
      </c>
      <c r="J83" s="430">
        <f t="shared" ca="1" si="22"/>
        <v>236489.02405520171</v>
      </c>
      <c r="K83" s="430">
        <f t="shared" ca="1" si="22"/>
        <v>119061.65553393823</v>
      </c>
      <c r="L83" s="430">
        <f t="shared" ca="1" si="22"/>
        <v>107181.56019992888</v>
      </c>
      <c r="M83" s="430">
        <f t="shared" ca="1" si="22"/>
        <v>97679.714852378544</v>
      </c>
      <c r="N83" s="430">
        <f t="shared" ca="1" si="22"/>
        <v>1692.707552814536</v>
      </c>
      <c r="O83" s="430">
        <f t="shared" ca="1" si="22"/>
        <v>-15189.211059438021</v>
      </c>
      <c r="P83" s="430">
        <f t="shared" ca="1" si="22"/>
        <v>97057.022704164585</v>
      </c>
      <c r="Q83" s="430">
        <f t="shared" ca="1" si="22"/>
        <v>98120.107577481045</v>
      </c>
      <c r="R83" s="430">
        <f t="shared" ca="1" si="22"/>
        <v>99196.512039907422</v>
      </c>
      <c r="S83" s="430">
        <f t="shared" ca="1" si="22"/>
        <v>100286.32234052836</v>
      </c>
      <c r="T83" s="430">
        <f t="shared" ca="1" si="22"/>
        <v>101389.62345423685</v>
      </c>
      <c r="U83" s="430">
        <f t="shared" ca="1" si="22"/>
        <v>102506.49899753662</v>
      </c>
      <c r="V83" s="430">
        <f t="shared" ca="1" si="22"/>
        <v>103637.03114146482</v>
      </c>
      <c r="W83" s="430">
        <f t="shared" ca="1" si="22"/>
        <v>104781.30052155314</v>
      </c>
      <c r="X83" s="430">
        <f t="shared" ca="1" si="22"/>
        <v>16239.386144740847</v>
      </c>
      <c r="Y83" s="430">
        <f t="shared" ca="1" si="22"/>
        <v>107111.36529315141</v>
      </c>
      <c r="Z83" s="430">
        <f t="shared" ca="1" si="22"/>
        <v>108297.31342464246</v>
      </c>
      <c r="AA83" s="430">
        <f t="shared" ca="1" si="22"/>
        <v>109497.30407003673</v>
      </c>
      <c r="AB83" s="430">
        <f t="shared" ca="1" si="22"/>
        <v>110711.40872693725</v>
      </c>
      <c r="AC83" s="430">
        <f t="shared" ca="1" si="22"/>
        <v>111939.69675003023</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-3290511.6673860182</v>
      </c>
      <c r="E84" s="44">
        <f ca="1">D84+E83</f>
        <v>-2737078.6233618343</v>
      </c>
      <c r="F84" s="44">
        <f t="shared" ref="F84:AH84" ca="1" si="23">E84+F83</f>
        <v>-2011097.673636171</v>
      </c>
      <c r="G84" s="44">
        <f t="shared" ca="1" si="23"/>
        <v>-1527246.6489553635</v>
      </c>
      <c r="H84" s="44">
        <f t="shared" ca="1" si="23"/>
        <v>-1182734.4142286871</v>
      </c>
      <c r="I84" s="44">
        <f t="shared" ca="1" si="23"/>
        <v>-833641.16679888638</v>
      </c>
      <c r="J84" s="44">
        <f t="shared" ca="1" si="23"/>
        <v>-597152.1427436847</v>
      </c>
      <c r="K84" s="44">
        <f t="shared" ca="1" si="23"/>
        <v>-478090.4872097465</v>
      </c>
      <c r="L84" s="44">
        <f t="shared" ca="1" si="23"/>
        <v>-370908.92700981762</v>
      </c>
      <c r="M84" s="44">
        <f t="shared" ca="1" si="23"/>
        <v>-273229.21215743909</v>
      </c>
      <c r="N84" s="44">
        <f t="shared" ca="1" si="23"/>
        <v>-271536.50460462458</v>
      </c>
      <c r="O84" s="44">
        <f t="shared" ca="1" si="23"/>
        <v>-286725.71566406259</v>
      </c>
      <c r="P84" s="44">
        <f t="shared" ca="1" si="23"/>
        <v>-189668.69295989801</v>
      </c>
      <c r="Q84" s="44">
        <f t="shared" ca="1" si="23"/>
        <v>-91548.585382416961</v>
      </c>
      <c r="R84" s="44">
        <f t="shared" ca="1" si="23"/>
        <v>7647.9266574904614</v>
      </c>
      <c r="S84" s="44">
        <f t="shared" ca="1" si="23"/>
        <v>107934.24899801883</v>
      </c>
      <c r="T84" s="44">
        <f t="shared" ca="1" si="23"/>
        <v>209323.87245225569</v>
      </c>
      <c r="U84" s="44">
        <f t="shared" ca="1" si="23"/>
        <v>311830.37144979229</v>
      </c>
      <c r="V84" s="44">
        <f t="shared" ca="1" si="23"/>
        <v>415467.40259125712</v>
      </c>
      <c r="W84" s="44">
        <f t="shared" ca="1" si="23"/>
        <v>520248.70311281027</v>
      </c>
      <c r="X84" s="44">
        <f t="shared" ca="1" si="23"/>
        <v>536488.08925755112</v>
      </c>
      <c r="Y84" s="44">
        <f t="shared" ca="1" si="23"/>
        <v>643599.45455070259</v>
      </c>
      <c r="Z84" s="44">
        <f t="shared" ca="1" si="23"/>
        <v>751896.76797534502</v>
      </c>
      <c r="AA84" s="44">
        <f t="shared" ca="1" si="23"/>
        <v>861394.07204538176</v>
      </c>
      <c r="AB84" s="44">
        <f t="shared" ca="1" si="23"/>
        <v>972105.48077231902</v>
      </c>
      <c r="AC84" s="44">
        <f t="shared" ca="1" si="23"/>
        <v>1084045.1775223492</v>
      </c>
      <c r="AD84" s="44">
        <f ca="1">AC84+AD83</f>
        <v>1084045.1775223492</v>
      </c>
      <c r="AE84" s="44">
        <f t="shared" ca="1" si="23"/>
        <v>1084045.1775223492</v>
      </c>
      <c r="AF84" s="44">
        <f t="shared" ca="1" si="23"/>
        <v>1084045.1775223492</v>
      </c>
      <c r="AG84" s="44">
        <f t="shared" ca="1" si="23"/>
        <v>1084045.1775223492</v>
      </c>
      <c r="AH84" s="44">
        <f t="shared" ca="1" si="23"/>
        <v>1084045.1775223492</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897412.27292345883</v>
      </c>
      <c r="F89" s="9">
        <f ca="1">E93</f>
        <v>837471.47053011705</v>
      </c>
      <c r="G89" s="9">
        <f t="shared" ref="G89:AH89" ca="1" si="24">F93</f>
        <v>773934.21999317477</v>
      </c>
      <c r="H89" s="9">
        <f t="shared" ca="1" si="24"/>
        <v>706584.73442401597</v>
      </c>
      <c r="I89" s="9">
        <f t="shared" ca="1" si="24"/>
        <v>635194.27972070756</v>
      </c>
      <c r="J89" s="9">
        <f t="shared" ca="1" si="24"/>
        <v>559520.39773520071</v>
      </c>
      <c r="K89" s="9">
        <f t="shared" ca="1" si="24"/>
        <v>479306.08283056342</v>
      </c>
      <c r="L89" s="9">
        <f t="shared" ca="1" si="24"/>
        <v>394278.90903164784</v>
      </c>
      <c r="M89" s="9">
        <f t="shared" ca="1" si="24"/>
        <v>304150.10480479733</v>
      </c>
      <c r="N89" s="9">
        <f t="shared" ca="1" si="24"/>
        <v>208613.57232433581</v>
      </c>
      <c r="O89" s="9">
        <f t="shared" ca="1" si="24"/>
        <v>107344.84789504661</v>
      </c>
      <c r="P89" s="9">
        <f t="shared" ca="1" si="24"/>
        <v>0</v>
      </c>
      <c r="Q89" s="9">
        <f t="shared" ca="1" si="24"/>
        <v>0</v>
      </c>
      <c r="R89" s="9">
        <f t="shared" ca="1" si="24"/>
        <v>0</v>
      </c>
      <c r="S89" s="9">
        <f t="shared" ca="1" si="24"/>
        <v>0</v>
      </c>
      <c r="T89" s="9">
        <f t="shared" ca="1" si="24"/>
        <v>0</v>
      </c>
      <c r="U89" s="9">
        <f t="shared" ca="1" si="24"/>
        <v>0</v>
      </c>
      <c r="V89" s="9">
        <f t="shared" ca="1" si="24"/>
        <v>0</v>
      </c>
      <c r="W89" s="9">
        <f t="shared" ca="1" si="24"/>
        <v>0</v>
      </c>
      <c r="X89" s="9">
        <f t="shared" ca="1" si="24"/>
        <v>0</v>
      </c>
      <c r="Y89" s="9">
        <f t="shared" ca="1" si="24"/>
        <v>0</v>
      </c>
      <c r="Z89" s="9">
        <f t="shared" ca="1" si="24"/>
        <v>0</v>
      </c>
      <c r="AA89" s="9">
        <f t="shared" ca="1" si="24"/>
        <v>0</v>
      </c>
      <c r="AB89" s="9">
        <f t="shared" ca="1" si="24"/>
        <v>0</v>
      </c>
      <c r="AC89" s="9">
        <f t="shared" ca="1" si="24"/>
        <v>0</v>
      </c>
      <c r="AD89" s="9">
        <f t="shared" ca="1" si="24"/>
        <v>0</v>
      </c>
      <c r="AE89" s="9">
        <f t="shared" ca="1" si="24"/>
        <v>0</v>
      </c>
      <c r="AF89" s="9">
        <f t="shared" ca="1" si="24"/>
        <v>0</v>
      </c>
      <c r="AG89" s="9">
        <f t="shared" ca="1" si="24"/>
        <v>0</v>
      </c>
      <c r="AH89" s="9">
        <f t="shared" ca="1" si="24"/>
        <v>0</v>
      </c>
    </row>
    <row r="90" spans="1:36" x14ac:dyDescent="0.2">
      <c r="A90" s="2" t="s">
        <v>47</v>
      </c>
      <c r="D90" s="9"/>
      <c r="E90" s="9">
        <f t="shared" ref="E90:AH90" ca="1" si="25">IF(ProjectYear&lt;=LoanTerm,PMT(LoanInterest,LoanTerm,LoanAmount),0)</f>
        <v>-113785.53876874935</v>
      </c>
      <c r="F90" s="9">
        <f t="shared" ca="1" si="25"/>
        <v>-113785.53876874935</v>
      </c>
      <c r="G90" s="9">
        <f t="shared" ca="1" si="25"/>
        <v>-113785.53876874935</v>
      </c>
      <c r="H90" s="9">
        <f t="shared" ca="1" si="25"/>
        <v>-113785.53876874935</v>
      </c>
      <c r="I90" s="9">
        <f t="shared" ca="1" si="25"/>
        <v>-113785.53876874935</v>
      </c>
      <c r="J90" s="9">
        <f t="shared" ca="1" si="25"/>
        <v>-113785.53876874935</v>
      </c>
      <c r="K90" s="9">
        <f t="shared" ca="1" si="25"/>
        <v>-113785.53876874935</v>
      </c>
      <c r="L90" s="9">
        <f t="shared" ca="1" si="25"/>
        <v>-113785.53876874935</v>
      </c>
      <c r="M90" s="9">
        <f t="shared" ca="1" si="25"/>
        <v>-113785.53876874935</v>
      </c>
      <c r="N90" s="9">
        <f t="shared" ca="1" si="25"/>
        <v>-113785.53876874935</v>
      </c>
      <c r="O90" s="9">
        <f t="shared" ca="1" si="25"/>
        <v>-113785.53876874935</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-59940.802393341823</v>
      </c>
      <c r="F91" s="9">
        <f t="shared" ca="1" si="26"/>
        <v>-63537.250536942331</v>
      </c>
      <c r="G91" s="9">
        <f t="shared" ca="1" si="26"/>
        <v>-67349.48556915886</v>
      </c>
      <c r="H91" s="9">
        <f t="shared" ca="1" si="26"/>
        <v>-71390.454703308395</v>
      </c>
      <c r="I91" s="9">
        <f t="shared" ca="1" si="26"/>
        <v>-75673.881985506887</v>
      </c>
      <c r="J91" s="9">
        <f t="shared" ca="1" si="26"/>
        <v>-80214.314904637315</v>
      </c>
      <c r="K91" s="9">
        <f t="shared" ca="1" si="26"/>
        <v>-85027.173798915552</v>
      </c>
      <c r="L91" s="9">
        <f t="shared" ca="1" si="26"/>
        <v>-90128.80422685048</v>
      </c>
      <c r="M91" s="9">
        <f t="shared" ca="1" si="26"/>
        <v>-95536.532480461508</v>
      </c>
      <c r="N91" s="9">
        <f t="shared" ca="1" si="26"/>
        <v>-101268.7244292892</v>
      </c>
      <c r="O91" s="9">
        <f t="shared" ca="1" si="26"/>
        <v>-107344.84789504655</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-53844.736375407527</v>
      </c>
      <c r="F92" s="9">
        <f t="shared" ca="1" si="27"/>
        <v>-50248.288231807019</v>
      </c>
      <c r="G92" s="9">
        <f t="shared" ca="1" si="27"/>
        <v>-46436.053199590482</v>
      </c>
      <c r="H92" s="9">
        <f t="shared" ca="1" si="27"/>
        <v>-42395.084065440955</v>
      </c>
      <c r="I92" s="9">
        <f t="shared" ca="1" si="27"/>
        <v>-38111.656783242455</v>
      </c>
      <c r="J92" s="9">
        <f t="shared" ca="1" si="27"/>
        <v>-33571.223864112042</v>
      </c>
      <c r="K92" s="9">
        <f t="shared" ca="1" si="27"/>
        <v>-28758.364969833805</v>
      </c>
      <c r="L92" s="9">
        <f t="shared" ca="1" si="27"/>
        <v>-23656.73454189887</v>
      </c>
      <c r="M92" s="9">
        <f t="shared" ca="1" si="27"/>
        <v>-18249.006288287837</v>
      </c>
      <c r="N92" s="9">
        <f t="shared" ca="1" si="27"/>
        <v>-12516.814339460148</v>
      </c>
      <c r="O92" s="9">
        <f t="shared" ca="1" si="27"/>
        <v>-6440.6908737027961</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837471.47053011705</v>
      </c>
      <c r="F93" s="70">
        <f t="shared" ca="1" si="28"/>
        <v>773934.21999317477</v>
      </c>
      <c r="G93" s="70">
        <f t="shared" ca="1" si="28"/>
        <v>706584.73442401597</v>
      </c>
      <c r="H93" s="70">
        <f t="shared" ca="1" si="28"/>
        <v>635194.27972070756</v>
      </c>
      <c r="I93" s="70">
        <f t="shared" ca="1" si="28"/>
        <v>559520.39773520071</v>
      </c>
      <c r="J93" s="70">
        <f t="shared" ca="1" si="28"/>
        <v>479306.08283056342</v>
      </c>
      <c r="K93" s="70">
        <f t="shared" ca="1" si="28"/>
        <v>394278.90903164784</v>
      </c>
      <c r="L93" s="70">
        <f t="shared" ca="1" si="28"/>
        <v>304150.10480479733</v>
      </c>
      <c r="M93" s="70">
        <f t="shared" ca="1" si="28"/>
        <v>208613.57232433581</v>
      </c>
      <c r="N93" s="70">
        <f t="shared" ca="1" si="28"/>
        <v>107344.84789504661</v>
      </c>
      <c r="O93" s="70">
        <f t="shared" ca="1" si="28"/>
        <v>0</v>
      </c>
      <c r="P93" s="70">
        <f t="shared" ca="1" si="28"/>
        <v>0</v>
      </c>
      <c r="Q93" s="70">
        <f t="shared" ca="1" si="28"/>
        <v>0</v>
      </c>
      <c r="R93" s="70">
        <f t="shared" ca="1" si="28"/>
        <v>0</v>
      </c>
      <c r="S93" s="70">
        <f t="shared" ca="1" si="28"/>
        <v>0</v>
      </c>
      <c r="T93" s="70">
        <f t="shared" ca="1" si="28"/>
        <v>0</v>
      </c>
      <c r="U93" s="70">
        <f t="shared" ca="1" si="28"/>
        <v>0</v>
      </c>
      <c r="V93" s="70">
        <f t="shared" ca="1" si="28"/>
        <v>0</v>
      </c>
      <c r="W93" s="70">
        <f t="shared" ca="1" si="28"/>
        <v>0</v>
      </c>
      <c r="X93" s="70">
        <f t="shared" ca="1" si="28"/>
        <v>0</v>
      </c>
      <c r="Y93" s="70">
        <f t="shared" ca="1" si="28"/>
        <v>0</v>
      </c>
      <c r="Z93" s="70">
        <f t="shared" ca="1" si="28"/>
        <v>0</v>
      </c>
      <c r="AA93" s="70">
        <f t="shared" ca="1" si="28"/>
        <v>0</v>
      </c>
      <c r="AB93" s="70">
        <f t="shared" ca="1" si="28"/>
        <v>0</v>
      </c>
      <c r="AC93" s="70">
        <f t="shared" ca="1" si="28"/>
        <v>0</v>
      </c>
      <c r="AD93" s="70">
        <f t="shared" ca="1" si="28"/>
        <v>0</v>
      </c>
      <c r="AE93" s="70">
        <f t="shared" ca="1" si="28"/>
        <v>0</v>
      </c>
      <c r="AF93" s="70">
        <f t="shared" ca="1" si="28"/>
        <v>0</v>
      </c>
      <c r="AG93" s="70">
        <f t="shared" ca="1" si="28"/>
        <v>0</v>
      </c>
      <c r="AH93" s="70">
        <f t="shared" ca="1" si="28"/>
        <v>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-168119.63303315418</v>
      </c>
      <c r="D101" s="42">
        <f ca="1">IF($C$112="3P",D83,0)</f>
        <v>-3290511.6673860182</v>
      </c>
      <c r="E101" s="42">
        <f t="shared" ref="E101:AH101" ca="1" si="29">IF($C$112="3P",E83,0)</f>
        <v>553433.04402418388</v>
      </c>
      <c r="F101" s="42">
        <f t="shared" ca="1" si="29"/>
        <v>725980.94972566329</v>
      </c>
      <c r="G101" s="42">
        <f t="shared" ca="1" si="29"/>
        <v>483851.02468080755</v>
      </c>
      <c r="H101" s="42">
        <f t="shared" ca="1" si="29"/>
        <v>344512.23472667648</v>
      </c>
      <c r="I101" s="42">
        <f t="shared" ca="1" si="29"/>
        <v>349093.24742980069</v>
      </c>
      <c r="J101" s="42">
        <f t="shared" ca="1" si="29"/>
        <v>236489.02405520171</v>
      </c>
      <c r="K101" s="42">
        <f t="shared" ca="1" si="29"/>
        <v>119061.65553393823</v>
      </c>
      <c r="L101" s="42">
        <f t="shared" ca="1" si="29"/>
        <v>107181.56019992888</v>
      </c>
      <c r="M101" s="42">
        <f t="shared" ca="1" si="29"/>
        <v>97679.714852378544</v>
      </c>
      <c r="N101" s="42">
        <f t="shared" ca="1" si="29"/>
        <v>1692.707552814536</v>
      </c>
      <c r="O101" s="42">
        <f t="shared" ca="1" si="29"/>
        <v>-15189.211059438021</v>
      </c>
      <c r="P101" s="42">
        <f t="shared" ca="1" si="29"/>
        <v>97057.022704164585</v>
      </c>
      <c r="Q101" s="42">
        <f t="shared" ca="1" si="29"/>
        <v>98120.107577481045</v>
      </c>
      <c r="R101" s="42">
        <f t="shared" ca="1" si="29"/>
        <v>99196.512039907422</v>
      </c>
      <c r="S101" s="42">
        <f t="shared" ca="1" si="29"/>
        <v>100286.32234052836</v>
      </c>
      <c r="T101" s="42">
        <f t="shared" ca="1" si="29"/>
        <v>101389.62345423685</v>
      </c>
      <c r="U101" s="42">
        <f t="shared" ca="1" si="29"/>
        <v>102506.49899753662</v>
      </c>
      <c r="V101" s="42">
        <f t="shared" ca="1" si="29"/>
        <v>103637.03114146482</v>
      </c>
      <c r="W101" s="42">
        <f t="shared" ca="1" si="29"/>
        <v>104781.30052155314</v>
      </c>
      <c r="X101" s="42">
        <f t="shared" ca="1" si="29"/>
        <v>16239.386144740847</v>
      </c>
      <c r="Y101" s="42">
        <f t="shared" ca="1" si="29"/>
        <v>107111.36529315141</v>
      </c>
      <c r="Z101" s="42">
        <f t="shared" ca="1" si="29"/>
        <v>108297.31342464246</v>
      </c>
      <c r="AA101" s="42">
        <f t="shared" ca="1" si="29"/>
        <v>109497.30407003673</v>
      </c>
      <c r="AB101" s="42">
        <f t="shared" ca="1" si="29"/>
        <v>110711.40872693725</v>
      </c>
      <c r="AC101" s="42">
        <f t="shared" ca="1" si="29"/>
        <v>111939.69675003023</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575055.13421445305</v>
      </c>
      <c r="D105" s="42">
        <f ca="1">IF($C$112="3P",VLOOKUP($A105,'Fin. Assumptions'!$F$23:$L$29,$D$111+1)*(-D$55-D$56),VLOOKUP($A105,'Fin. Assumptions'!$F$32:$L$38,$D$111+1)*D$83)</f>
        <v>0</v>
      </c>
      <c r="E105" s="42">
        <f ca="1">IF($C$112="3P",VLOOKUP($A105,'Fin. Assumptions'!$F$23:$L$29,$D$111+1)*(-E$55-E$56),VLOOKUP($A105,'Fin. Assumptions'!$F$32:$L$38,$D$111+1)*E$83)</f>
        <v>38714.300000000003</v>
      </c>
      <c r="F105" s="42">
        <f ca="1">IF($C$112="3P",VLOOKUP($A105,'Fin. Assumptions'!$F$23:$L$29,$D$111+1)*(-F$55-F$56),VLOOKUP($A105,'Fin. Assumptions'!$F$32:$L$38,$D$111+1)*F$83)</f>
        <v>39104.893070000006</v>
      </c>
      <c r="G105" s="42">
        <f ca="1">IF($C$112="3P",VLOOKUP($A105,'Fin. Assumptions'!$F$23:$L$29,$D$111+1)*(-G$55-G$56),VLOOKUP($A105,'Fin. Assumptions'!$F$32:$L$38,$D$111+1)*G$83)</f>
        <v>39501.305976743002</v>
      </c>
      <c r="H105" s="42">
        <f ca="1">IF($C$112="3P",VLOOKUP($A105,'Fin. Assumptions'!$F$23:$L$29,$D$111+1)*(-H$55-H$56),VLOOKUP($A105,'Fin. Assumptions'!$F$32:$L$38,$D$111+1)*H$83)</f>
        <v>39903.625435796472</v>
      </c>
      <c r="I105" s="42">
        <f ca="1">IF($C$112="3P",VLOOKUP($A105,'Fin. Assumptions'!$F$23:$L$29,$D$111+1)*(-I$55-I$56),VLOOKUP($A105,'Fin. Assumptions'!$F$32:$L$38,$D$111+1)*I$83)</f>
        <v>40311.939454789841</v>
      </c>
      <c r="J105" s="42">
        <f ca="1">IF($C$112="3P",VLOOKUP($A105,'Fin. Assumptions'!$F$23:$L$29,$D$111+1)*(-J$55-J$56),VLOOKUP($A105,'Fin. Assumptions'!$F$32:$L$38,$D$111+1)*J$83)</f>
        <v>40726.337352666211</v>
      </c>
      <c r="K105" s="42">
        <f ca="1">IF($C$112="3P",VLOOKUP($A105,'Fin. Assumptions'!$F$23:$L$29,$D$111+1)*(-K$55-K$56),VLOOKUP($A105,'Fin. Assumptions'!$F$32:$L$38,$D$111+1)*K$83)</f>
        <v>41146.909779220936</v>
      </c>
      <c r="L105" s="42">
        <f ca="1">IF($C$112="3P",VLOOKUP($A105,'Fin. Assumptions'!$F$23:$L$29,$D$111+1)*(-L$55-L$56),VLOOKUP($A105,'Fin. Assumptions'!$F$32:$L$38,$D$111+1)*L$83)</f>
        <v>41573.748734931316</v>
      </c>
      <c r="M105" s="42">
        <f ca="1">IF($C$112="3P",VLOOKUP($A105,'Fin. Assumptions'!$F$23:$L$29,$D$111+1)*(-M$55-M$56),VLOOKUP($A105,'Fin. Assumptions'!$F$32:$L$38,$D$111+1)*M$83)</f>
        <v>42006.9475910818</v>
      </c>
      <c r="N105" s="42">
        <f ca="1">IF($C$112="3P",VLOOKUP($A105,'Fin. Assumptions'!$F$23:$L$29,$D$111+1)*(-N$55-N$56),VLOOKUP($A105,'Fin. Assumptions'!$F$32:$L$38,$D$111+1)*N$83)</f>
        <v>42446.601110188916</v>
      </c>
      <c r="O105" s="42">
        <f ca="1">IF($C$112="3P",VLOOKUP($A105,'Fin. Assumptions'!$F$23:$L$29,$D$111+1)*(-O$55-O$56),VLOOKUP($A105,'Fin. Assumptions'!$F$32:$L$38,$D$111+1)*O$83)</f>
        <v>42892.80546673073</v>
      </c>
      <c r="P105" s="42">
        <f ca="1">IF($C$112="3P",VLOOKUP($A105,'Fin. Assumptions'!$F$23:$L$29,$D$111+1)*(-P$55-P$56),VLOOKUP($A105,'Fin. Assumptions'!$F$32:$L$38,$D$111+1)*P$83)</f>
        <v>43345.65826818502</v>
      </c>
      <c r="Q105" s="42">
        <f ca="1">IF($C$112="3P",VLOOKUP($A105,'Fin. Assumptions'!$F$23:$L$29,$D$111+1)*(-Q$55-Q$56),VLOOKUP($A105,'Fin. Assumptions'!$F$32:$L$38,$D$111+1)*Q$83)</f>
        <v>43805.258576380977</v>
      </c>
      <c r="R105" s="42">
        <f ca="1">IF($C$112="3P",VLOOKUP($A105,'Fin. Assumptions'!$F$23:$L$29,$D$111+1)*(-R$55-R$56),VLOOKUP($A105,'Fin. Assumptions'!$F$32:$L$38,$D$111+1)*R$83)</f>
        <v>44271.70692916905</v>
      </c>
      <c r="S105" s="42">
        <f ca="1">IF($C$112="3P",VLOOKUP($A105,'Fin. Assumptions'!$F$23:$L$29,$D$111+1)*(-S$55-S$56),VLOOKUP($A105,'Fin. Assumptions'!$F$32:$L$38,$D$111+1)*S$83)</f>
        <v>44745.105362413684</v>
      </c>
      <c r="T105" s="42">
        <f ca="1">IF($C$112="3P",VLOOKUP($A105,'Fin. Assumptions'!$F$23:$L$29,$D$111+1)*(-T$55-T$56),VLOOKUP($A105,'Fin. Assumptions'!$F$32:$L$38,$D$111+1)*T$83)</f>
        <v>45225.557432313624</v>
      </c>
      <c r="U105" s="42">
        <f ca="1">IF($C$112="3P",VLOOKUP($A105,'Fin. Assumptions'!$F$23:$L$29,$D$111+1)*(-U$55-U$56),VLOOKUP($A105,'Fin. Assumptions'!$F$32:$L$38,$D$111+1)*U$83)</f>
        <v>45713.168238055114</v>
      </c>
      <c r="V105" s="42">
        <f ca="1">IF($C$112="3P",VLOOKUP($A105,'Fin. Assumptions'!$F$23:$L$29,$D$111+1)*(-V$55-V$56),VLOOKUP($A105,'Fin. Assumptions'!$F$32:$L$38,$D$111+1)*V$83)</f>
        <v>46208.044444802137</v>
      </c>
      <c r="W105" s="42">
        <f ca="1">IF($C$112="3P",VLOOKUP($A105,'Fin. Assumptions'!$F$23:$L$29,$D$111+1)*(-W$55-W$56),VLOOKUP($A105,'Fin. Assumptions'!$F$32:$L$38,$D$111+1)*W$83)</f>
        <v>46710.294307029682</v>
      </c>
      <c r="X105" s="42">
        <f ca="1">IF($C$112="3P",VLOOKUP($A105,'Fin. Assumptions'!$F$23:$L$29,$D$111+1)*(-X$55-X$56),VLOOKUP($A105,'Fin. Assumptions'!$F$32:$L$38,$D$111+1)*X$83)</f>
        <v>47220.027692204414</v>
      </c>
      <c r="Y105" s="42">
        <f ca="1">IF($C$112="3P",VLOOKUP($A105,'Fin. Assumptions'!$F$23:$L$29,$D$111+1)*(-Y$55-Y$56),VLOOKUP($A105,'Fin. Assumptions'!$F$32:$L$38,$D$111+1)*Y$83)</f>
        <v>47737.356104818267</v>
      </c>
      <c r="Z105" s="42">
        <f ca="1">IF($C$112="3P",VLOOKUP($A105,'Fin. Assumptions'!$F$23:$L$29,$D$111+1)*(-Z$55-Z$56),VLOOKUP($A105,'Fin. Assumptions'!$F$32:$L$38,$D$111+1)*Z$83)</f>
        <v>48262.392710780055</v>
      </c>
      <c r="AA105" s="42">
        <f ca="1">IF($C$112="3P",VLOOKUP($A105,'Fin. Assumptions'!$F$23:$L$29,$D$111+1)*(-AA$55-AA$56),VLOOKUP($A105,'Fin. Assumptions'!$F$32:$L$38,$D$111+1)*AA$83)</f>
        <v>48795.252362170686</v>
      </c>
      <c r="AB105" s="42">
        <f ca="1">IF($C$112="3P",VLOOKUP($A105,'Fin. Assumptions'!$F$23:$L$29,$D$111+1)*(-AB$55-AB$56),VLOOKUP($A105,'Fin. Assumptions'!$F$32:$L$38,$D$111+1)*AB$83)</f>
        <v>49336.05162236702</v>
      </c>
      <c r="AC105" s="42">
        <f ca="1">IF($C$112="3P",VLOOKUP($A105,'Fin. Assumptions'!$F$23:$L$29,$D$111+1)*(-AC$55-AC$56),VLOOKUP($A105,'Fin. Assumptions'!$F$32:$L$38,$D$111+1)*AC$83)</f>
        <v>49884.908791540285</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406935.50118129887</v>
      </c>
    </row>
    <row r="111" spans="1:34" ht="15.75" x14ac:dyDescent="0.25">
      <c r="A111" s="92"/>
      <c r="B111" s="93" t="s">
        <v>111</v>
      </c>
      <c r="C111" s="463" t="str">
        <f ca="1">LEFT($B$6,3)</f>
        <v>P&amp;G</v>
      </c>
      <c r="D111" s="380">
        <f ca="1">HLOOKUP(C111,'Fin. Assumptions'!$G$32:$L$40,9)</f>
        <v>5</v>
      </c>
    </row>
    <row r="112" spans="1:34" x14ac:dyDescent="0.2">
      <c r="A112" s="94"/>
      <c r="B112" s="93" t="s">
        <v>160</v>
      </c>
      <c r="C112" s="376" t="str">
        <f ca="1">RIGHT(LEFT($B$6,6),2)</f>
        <v>3P</v>
      </c>
    </row>
  </sheetData>
  <sheetProtection algorithmName="SHA-512" hashValue="c38DPVCPdDbDN2yzK8v6FC///b44wcuH3qdiL6Txwj6w8u2lkVDgBiv3CRa9EmtSHzNJfFss2Lt0z2ITxpcldw==" saltValue="utwfLbqMBgVWWk+7cLF1Cw=="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sheetPr>
  <dimension ref="A1:AP112"/>
  <sheetViews>
    <sheetView topLeftCell="A22"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P&amp;G DO 14</v>
      </c>
      <c r="D6" s="82" t="s">
        <v>172</v>
      </c>
      <c r="T6" s="2"/>
    </row>
    <row r="7" spans="1:42" ht="18.75" customHeight="1" x14ac:dyDescent="0.25">
      <c r="A7" s="90"/>
      <c r="C7" s="2"/>
      <c r="D7" s="374" t="s">
        <v>174</v>
      </c>
      <c r="T7" s="2"/>
    </row>
    <row r="8" spans="1:42" ht="18.75" customHeight="1" x14ac:dyDescent="0.25">
      <c r="A8" s="90" t="s">
        <v>111</v>
      </c>
      <c r="B8" s="376" t="str">
        <f ca="1">VLOOKUP($B$6,'Fin. Assumptions'!$A$6:$P$17,2)</f>
        <v>Public/Govt</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2014</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Non-Taxable</v>
      </c>
      <c r="C11" s="1"/>
      <c r="E11" s="18" t="s">
        <v>0</v>
      </c>
      <c r="G11" s="396">
        <f ca="1">VLOOKUP($B$6,'Fin. Assumptions'!$A$6:$P$17,14)</f>
        <v>0</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0</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5.982748486156396</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5982748.4861563956</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0.89021311328293595</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5982748.4861563956</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0</v>
      </c>
      <c r="O22" s="28"/>
      <c r="P22" s="26"/>
      <c r="Q22" s="26"/>
      <c r="R22" s="23"/>
      <c r="T22" s="2"/>
    </row>
    <row r="23" spans="1:36" ht="18" customHeight="1" x14ac:dyDescent="0.2">
      <c r="A23" s="48"/>
      <c r="B23" s="77"/>
      <c r="C23" s="21"/>
      <c r="E23" s="54" t="s">
        <v>77</v>
      </c>
      <c r="G23" s="83">
        <f ca="1">SUM(G20:G22)</f>
        <v>5982748.4861563956</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v>
      </c>
      <c r="H25" s="37" t="s">
        <v>9</v>
      </c>
      <c r="N25" s="23"/>
      <c r="O25" s="28"/>
      <c r="P25" s="5"/>
      <c r="Q25" s="5"/>
      <c r="R25" s="5"/>
      <c r="T25" s="2"/>
    </row>
    <row r="26" spans="1:36" ht="18" customHeight="1" x14ac:dyDescent="0.25">
      <c r="A26" s="8" t="s">
        <v>19</v>
      </c>
      <c r="B26" s="12"/>
      <c r="C26" s="13"/>
      <c r="E26" s="73" t="s">
        <v>74</v>
      </c>
      <c r="F26" s="72"/>
      <c r="G26" s="86">
        <f ca="1">1-FedTaxCredit-G25</f>
        <v>0.7</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14</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5982748.4861563956</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v>
      </c>
      <c r="C31" s="2" t="s">
        <v>7</v>
      </c>
      <c r="E31" s="57" t="s">
        <v>10</v>
      </c>
      <c r="F31" s="5"/>
      <c r="G31" s="83">
        <f ca="1">NetCost*LoanPer-B22</f>
        <v>4187923.9403094766</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-1814866.4805725468</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-2.0018609284550126E-2</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174762</v>
      </c>
      <c r="F54" s="9">
        <f t="shared" ca="1" si="2"/>
        <v>177365.95380000002</v>
      </c>
      <c r="G54" s="9">
        <f t="shared" ca="1" si="2"/>
        <v>180008.70651162002</v>
      </c>
      <c r="H54" s="9">
        <f t="shared" ca="1" si="2"/>
        <v>182690.83623864315</v>
      </c>
      <c r="I54" s="9">
        <f t="shared" ca="1" si="2"/>
        <v>185412.92969859895</v>
      </c>
      <c r="J54" s="9">
        <f t="shared" ca="1" si="2"/>
        <v>188175.58235110808</v>
      </c>
      <c r="K54" s="9">
        <f t="shared" ca="1" si="2"/>
        <v>190979.3985281396</v>
      </c>
      <c r="L54" s="9">
        <f t="shared" ca="1" si="2"/>
        <v>193824.9915662088</v>
      </c>
      <c r="M54" s="9">
        <f t="shared" ca="1" si="2"/>
        <v>196712.98394054535</v>
      </c>
      <c r="N54" s="9">
        <f t="shared" ca="1" si="2"/>
        <v>199644.00740125947</v>
      </c>
      <c r="O54" s="9">
        <f t="shared" ca="1" si="2"/>
        <v>202618.70311153823</v>
      </c>
      <c r="P54" s="9">
        <f t="shared" ca="1" si="2"/>
        <v>205637.72178790014</v>
      </c>
      <c r="Q54" s="9">
        <f t="shared" ca="1" si="2"/>
        <v>208701.72384253988</v>
      </c>
      <c r="R54" s="9">
        <f t="shared" ca="1" si="2"/>
        <v>211811.37952779367</v>
      </c>
      <c r="S54" s="9">
        <f t="shared" ca="1" si="2"/>
        <v>214967.36908275788</v>
      </c>
      <c r="T54" s="9">
        <f t="shared" ca="1" si="2"/>
        <v>218170.38288209087</v>
      </c>
      <c r="U54" s="9">
        <f t="shared" ca="1" si="2"/>
        <v>221421.12158703408</v>
      </c>
      <c r="V54" s="9">
        <f t="shared" ca="1" si="2"/>
        <v>224720.29629868091</v>
      </c>
      <c r="W54" s="9">
        <f t="shared" ca="1" si="2"/>
        <v>228068.62871353122</v>
      </c>
      <c r="X54" s="9">
        <f t="shared" ca="1" si="2"/>
        <v>231466.85128136279</v>
      </c>
      <c r="Y54" s="9">
        <f t="shared" ca="1" si="2"/>
        <v>234915.70736545511</v>
      </c>
      <c r="Z54" s="9">
        <f t="shared" ca="1" si="2"/>
        <v>238415.95140520038</v>
      </c>
      <c r="AA54" s="9">
        <f t="shared" ca="1" si="2"/>
        <v>241968.34908113792</v>
      </c>
      <c r="AB54" s="9">
        <f t="shared" ca="1" si="2"/>
        <v>245573.6774824468</v>
      </c>
      <c r="AC54" s="9">
        <f t="shared" ca="1" si="2"/>
        <v>249232.72527693523</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369232.33987243113</v>
      </c>
      <c r="F57" s="10">
        <f ca="1">IF(F$49&gt;OptInTerm,0,VLOOKUP($B$10+F$49-1,'SREC Prices'!$B$6:$D$22,2))*((F$50/1000)*$B$18)</f>
        <v>301339.22479364084</v>
      </c>
      <c r="G57" s="10">
        <f ca="1">IF(G$49&gt;OptInTerm,0,VLOOKUP($B$10+G$49-1,'SREC Prices'!$B$6:$D$22,2))*((G$50/1000)*$B$18)</f>
        <v>278269.23037493596</v>
      </c>
      <c r="H57" s="10">
        <f ca="1">IF(H$49&gt;OptInTerm,0,VLOOKUP($B$10+H$49-1,'SREC Prices'!$B$6:$D$22,2))*((H$50/1000)*$B$18)</f>
        <v>274834.50500370289</v>
      </c>
      <c r="I57" s="10">
        <f ca="1">IF(I$49&gt;OptInTerm,0,VLOOKUP($B$10+I$49-1,'SREC Prices'!$B$6:$D$22,2))*((I$50/1000)*$B$18)</f>
        <v>283626.14409499237</v>
      </c>
      <c r="J57" s="10">
        <f ca="1">IF(J$49&gt;OptInTerm,0,VLOOKUP($B$10+J$49-1,'SREC Prices'!$B$6:$D$22,2))*((J$50/1000)*$B$18)</f>
        <v>268047.0377930004</v>
      </c>
      <c r="K57" s="10">
        <f ca="1">IF(K$49&gt;OptInTerm,0,VLOOKUP($B$10+K$49-1,'SREC Prices'!$B$6:$D$22,2))*((K$50/1000)*$B$18)</f>
        <v>244565.10578407775</v>
      </c>
      <c r="L57" s="10">
        <f ca="1">IF(L$49&gt;OptInTerm,0,VLOOKUP($B$10+L$49-1,'SREC Prices'!$B$6:$D$22,2))*((L$50/1000)*$B$18)</f>
        <v>226318.33472290356</v>
      </c>
      <c r="M57" s="10">
        <f ca="1">IF(M$49&gt;OptInTerm,0,VLOOKUP($B$10+M$49-1,'SREC Prices'!$B$6:$D$22,2))*((M$50/1000)*$B$18)</f>
        <v>212233.52331636535</v>
      </c>
      <c r="N57" s="10">
        <f ca="1">IF(N$49&gt;OptInTerm,0,VLOOKUP($B$10+N$49-1,'SREC Prices'!$B$6:$D$22,2))*((N$50/1000)*$B$18)</f>
        <v>203721.8380796714</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543994.33987243113</v>
      </c>
      <c r="F59" s="10">
        <f t="shared" ref="F59:AH59" ca="1" si="5">SUM(F54:F58)</f>
        <v>478705.17859364086</v>
      </c>
      <c r="G59" s="10">
        <f t="shared" ca="1" si="5"/>
        <v>458277.93688655598</v>
      </c>
      <c r="H59" s="10">
        <f t="shared" ca="1" si="5"/>
        <v>457525.34124234604</v>
      </c>
      <c r="I59" s="10">
        <f t="shared" ca="1" si="5"/>
        <v>469039.07379359135</v>
      </c>
      <c r="J59" s="10">
        <f t="shared" ca="1" si="5"/>
        <v>456222.62014410848</v>
      </c>
      <c r="K59" s="10">
        <f t="shared" ca="1" si="5"/>
        <v>435544.50431221735</v>
      </c>
      <c r="L59" s="10">
        <f t="shared" ca="1" si="5"/>
        <v>420143.32628911233</v>
      </c>
      <c r="M59" s="10">
        <f t="shared" ca="1" si="5"/>
        <v>408946.50725691067</v>
      </c>
      <c r="N59" s="10">
        <f t="shared" ca="1" si="5"/>
        <v>403365.84548093088</v>
      </c>
      <c r="O59" s="10">
        <f t="shared" ca="1" si="5"/>
        <v>230321.68788161478</v>
      </c>
      <c r="P59" s="10">
        <f t="shared" ca="1" si="5"/>
        <v>233202.1916341263</v>
      </c>
      <c r="Q59" s="10">
        <f t="shared" ca="1" si="5"/>
        <v>236128.3713395349</v>
      </c>
      <c r="R59" s="10">
        <f t="shared" ca="1" si="5"/>
        <v>239100.89378730374</v>
      </c>
      <c r="S59" s="10">
        <f t="shared" ca="1" si="5"/>
        <v>242120.43577097039</v>
      </c>
      <c r="T59" s="10">
        <f t="shared" ca="1" si="5"/>
        <v>245187.68423686232</v>
      </c>
      <c r="U59" s="10">
        <f t="shared" ca="1" si="5"/>
        <v>248303.33643503167</v>
      </c>
      <c r="V59" s="10">
        <f t="shared" ca="1" si="5"/>
        <v>251468.10007243851</v>
      </c>
      <c r="W59" s="10">
        <f t="shared" ca="1" si="5"/>
        <v>254682.69346842001</v>
      </c>
      <c r="X59" s="10">
        <f t="shared" ca="1" si="5"/>
        <v>257947.84571247714</v>
      </c>
      <c r="Y59" s="10">
        <f t="shared" ca="1" si="5"/>
        <v>261264.29682441388</v>
      </c>
      <c r="Z59" s="10">
        <f t="shared" ca="1" si="5"/>
        <v>264632.79791686439</v>
      </c>
      <c r="AA59" s="10">
        <f t="shared" ca="1" si="5"/>
        <v>268054.11136024358</v>
      </c>
      <c r="AB59" s="10">
        <f t="shared" ca="1" si="5"/>
        <v>271529.01095015695</v>
      </c>
      <c r="AC59" s="10">
        <f t="shared" ca="1" si="5"/>
        <v>275058.28207730682</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522994.33987243113</v>
      </c>
      <c r="F63" s="10">
        <f t="shared" ca="1" si="9"/>
        <v>457180.17859364086</v>
      </c>
      <c r="G63" s="10">
        <f t="shared" ca="1" si="9"/>
        <v>436214.81188655598</v>
      </c>
      <c r="H63" s="10">
        <f t="shared" ca="1" si="9"/>
        <v>434910.63811734604</v>
      </c>
      <c r="I63" s="10">
        <f t="shared" ca="1" si="9"/>
        <v>445859.00309046637</v>
      </c>
      <c r="J63" s="10">
        <f t="shared" ca="1" si="9"/>
        <v>432463.04767340538</v>
      </c>
      <c r="K63" s="10">
        <f t="shared" ca="1" si="9"/>
        <v>411190.94252974668</v>
      </c>
      <c r="L63" s="10">
        <f t="shared" ca="1" si="9"/>
        <v>395180.92546207987</v>
      </c>
      <c r="M63" s="10">
        <f t="shared" ca="1" si="9"/>
        <v>383360.04640920239</v>
      </c>
      <c r="N63" s="10">
        <f t="shared" ca="1" si="9"/>
        <v>227139.7231120299</v>
      </c>
      <c r="O63" s="10">
        <f t="shared" ca="1" si="9"/>
        <v>203439.91245349127</v>
      </c>
      <c r="P63" s="10">
        <f t="shared" ca="1" si="9"/>
        <v>205648.37182029971</v>
      </c>
      <c r="Q63" s="10">
        <f t="shared" ca="1" si="9"/>
        <v>207885.70603036266</v>
      </c>
      <c r="R63" s="10">
        <f t="shared" ca="1" si="9"/>
        <v>210152.16184540218</v>
      </c>
      <c r="S63" s="10">
        <f t="shared" ca="1" si="9"/>
        <v>212447.98553052131</v>
      </c>
      <c r="T63" s="10">
        <f t="shared" ca="1" si="9"/>
        <v>214773.42274040199</v>
      </c>
      <c r="U63" s="10">
        <f t="shared" ca="1" si="9"/>
        <v>217128.71840115986</v>
      </c>
      <c r="V63" s="10">
        <f t="shared" ca="1" si="9"/>
        <v>219514.11658771988</v>
      </c>
      <c r="W63" s="10">
        <f t="shared" ca="1" si="9"/>
        <v>221929.86039658342</v>
      </c>
      <c r="X63" s="10">
        <f t="shared" ca="1" si="9"/>
        <v>74376.191813844634</v>
      </c>
      <c r="Y63" s="10">
        <f t="shared" ca="1" si="9"/>
        <v>226853.35157831557</v>
      </c>
      <c r="Z63" s="10">
        <f t="shared" ca="1" si="9"/>
        <v>229361.57903961363</v>
      </c>
      <c r="AA63" s="10">
        <f t="shared" ca="1" si="9"/>
        <v>231901.11201106154</v>
      </c>
      <c r="AB63" s="10">
        <f t="shared" ca="1" si="9"/>
        <v>234472.18661724537</v>
      </c>
      <c r="AC63" s="10">
        <f t="shared" ca="1" si="9"/>
        <v>237075.03713607247</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522994.33987243113</v>
      </c>
      <c r="F65" s="59">
        <f t="shared" ref="F65:AH65" ca="1" si="10">SUM(F63:F64)</f>
        <v>457180.17859364086</v>
      </c>
      <c r="G65" s="59">
        <f t="shared" ca="1" si="10"/>
        <v>436214.81188655598</v>
      </c>
      <c r="H65" s="59">
        <f t="shared" ca="1" si="10"/>
        <v>434910.63811734604</v>
      </c>
      <c r="I65" s="59">
        <f t="shared" ca="1" si="10"/>
        <v>445859.00309046637</v>
      </c>
      <c r="J65" s="59">
        <f ca="1">SUM(J63:J64)</f>
        <v>432463.04767340538</v>
      </c>
      <c r="K65" s="59">
        <f t="shared" ca="1" si="10"/>
        <v>411190.94252974668</v>
      </c>
      <c r="L65" s="59">
        <f t="shared" ca="1" si="10"/>
        <v>395180.92546207987</v>
      </c>
      <c r="M65" s="59">
        <f t="shared" ca="1" si="10"/>
        <v>383360.04640920239</v>
      </c>
      <c r="N65" s="59">
        <f t="shared" ca="1" si="10"/>
        <v>227139.7231120299</v>
      </c>
      <c r="O65" s="59">
        <f t="shared" ca="1" si="10"/>
        <v>203439.91245349127</v>
      </c>
      <c r="P65" s="59">
        <f t="shared" ca="1" si="10"/>
        <v>205648.37182029971</v>
      </c>
      <c r="Q65" s="59">
        <f t="shared" ca="1" si="10"/>
        <v>207885.70603036266</v>
      </c>
      <c r="R65" s="59">
        <f t="shared" ca="1" si="10"/>
        <v>210152.16184540218</v>
      </c>
      <c r="S65" s="59">
        <f t="shared" ca="1" si="10"/>
        <v>212447.98553052131</v>
      </c>
      <c r="T65" s="59">
        <f t="shared" ca="1" si="10"/>
        <v>214773.42274040199</v>
      </c>
      <c r="U65" s="59">
        <f t="shared" ca="1" si="10"/>
        <v>217128.71840115986</v>
      </c>
      <c r="V65" s="59">
        <f t="shared" ca="1" si="10"/>
        <v>219514.11658771988</v>
      </c>
      <c r="W65" s="59">
        <f t="shared" ca="1" si="10"/>
        <v>221929.86039658342</v>
      </c>
      <c r="X65" s="59">
        <f t="shared" ca="1" si="10"/>
        <v>74376.191813844634</v>
      </c>
      <c r="Y65" s="59">
        <f t="shared" ca="1" si="10"/>
        <v>226853.35157831557</v>
      </c>
      <c r="Z65" s="59">
        <f t="shared" ca="1" si="10"/>
        <v>229361.57903961363</v>
      </c>
      <c r="AA65" s="59">
        <f t="shared" ca="1" si="10"/>
        <v>231901.11201106154</v>
      </c>
      <c r="AB65" s="59">
        <f t="shared" ca="1" si="10"/>
        <v>234472.18661724537</v>
      </c>
      <c r="AC65" s="59">
        <f t="shared" ca="1" si="10"/>
        <v>237075.03713607247</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-251275.4364185686</v>
      </c>
      <c r="F66" s="59">
        <f t="shared" ca="1" si="11"/>
        <v>-239318.51764112408</v>
      </c>
      <c r="G66" s="59">
        <f t="shared" ca="1" si="11"/>
        <v>-226644.18373703293</v>
      </c>
      <c r="H66" s="59">
        <f t="shared" ca="1" si="11"/>
        <v>-213209.3897986963</v>
      </c>
      <c r="I66" s="59">
        <f t="shared" ca="1" si="11"/>
        <v>-198968.50822405945</v>
      </c>
      <c r="J66" s="59">
        <f t="shared" ca="1" si="11"/>
        <v>-183873.17375494441</v>
      </c>
      <c r="K66" s="59">
        <f t="shared" ca="1" si="11"/>
        <v>-167872.11921768246</v>
      </c>
      <c r="L66" s="59">
        <f t="shared" ca="1" si="11"/>
        <v>-150911.00140818479</v>
      </c>
      <c r="M66" s="59">
        <f t="shared" ca="1" si="11"/>
        <v>-132932.21653011726</v>
      </c>
      <c r="N66" s="59">
        <f t="shared" ca="1" si="11"/>
        <v>-113874.70455936569</v>
      </c>
      <c r="O66" s="59">
        <f t="shared" ca="1" si="11"/>
        <v>-93673.74187036902</v>
      </c>
      <c r="P66" s="59">
        <f t="shared" ca="1" si="11"/>
        <v>-72260.721420032554</v>
      </c>
      <c r="Q66" s="59">
        <f t="shared" ca="1" si="11"/>
        <v>-49562.919742675898</v>
      </c>
      <c r="R66" s="59">
        <f t="shared" ca="1" si="11"/>
        <v>-25503.249964677838</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271718.90345386253</v>
      </c>
      <c r="F67" s="59">
        <f t="shared" ref="F67:AH67" ca="1" si="12">F65+F66</f>
        <v>217861.66095251677</v>
      </c>
      <c r="G67" s="59">
        <f t="shared" ca="1" si="12"/>
        <v>209570.62814952305</v>
      </c>
      <c r="H67" s="59">
        <f t="shared" ca="1" si="12"/>
        <v>221701.24831864974</v>
      </c>
      <c r="I67" s="59">
        <f ca="1">I65+I66</f>
        <v>246890.49486640692</v>
      </c>
      <c r="J67" s="59">
        <f ca="1">J65+J66</f>
        <v>248589.87391846097</v>
      </c>
      <c r="K67" s="59">
        <f t="shared" ca="1" si="12"/>
        <v>243318.82331206423</v>
      </c>
      <c r="L67" s="59">
        <f t="shared" ca="1" si="12"/>
        <v>244269.92405389508</v>
      </c>
      <c r="M67" s="59">
        <f t="shared" ca="1" si="12"/>
        <v>250427.82987908513</v>
      </c>
      <c r="N67" s="59">
        <f t="shared" ca="1" si="12"/>
        <v>113265.0185526642</v>
      </c>
      <c r="O67" s="59">
        <f t="shared" ca="1" si="12"/>
        <v>109766.17058312225</v>
      </c>
      <c r="P67" s="59">
        <f t="shared" ca="1" si="12"/>
        <v>133387.65040026716</v>
      </c>
      <c r="Q67" s="59">
        <f t="shared" ca="1" si="12"/>
        <v>158322.78628768676</v>
      </c>
      <c r="R67" s="59">
        <f t="shared" ca="1" si="12"/>
        <v>184648.91188072434</v>
      </c>
      <c r="S67" s="59">
        <f t="shared" ca="1" si="12"/>
        <v>212447.98553052131</v>
      </c>
      <c r="T67" s="59">
        <f t="shared" ca="1" si="12"/>
        <v>214773.42274040199</v>
      </c>
      <c r="U67" s="59">
        <f t="shared" ca="1" si="12"/>
        <v>217128.71840115986</v>
      </c>
      <c r="V67" s="59">
        <f t="shared" ca="1" si="12"/>
        <v>219514.11658771988</v>
      </c>
      <c r="W67" s="59">
        <f t="shared" ca="1" si="12"/>
        <v>221929.86039658342</v>
      </c>
      <c r="X67" s="59">
        <f t="shared" ca="1" si="12"/>
        <v>74376.191813844634</v>
      </c>
      <c r="Y67" s="59">
        <f t="shared" ca="1" si="12"/>
        <v>226853.35157831557</v>
      </c>
      <c r="Z67" s="59">
        <f t="shared" ca="1" si="12"/>
        <v>229361.57903961363</v>
      </c>
      <c r="AA67" s="59">
        <f t="shared" ca="1" si="12"/>
        <v>231901.11201106154</v>
      </c>
      <c r="AB67" s="59">
        <f t="shared" ca="1" si="12"/>
        <v>234472.18661724537</v>
      </c>
      <c r="AC67" s="59">
        <f t="shared" ca="1" si="12"/>
        <v>237075.03713607247</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0</v>
      </c>
      <c r="F68" s="59">
        <f t="shared" ca="1" si="14"/>
        <v>0</v>
      </c>
      <c r="G68" s="59">
        <f t="shared" ca="1" si="14"/>
        <v>0</v>
      </c>
      <c r="H68" s="59">
        <f t="shared" ca="1" si="14"/>
        <v>0</v>
      </c>
      <c r="I68" s="59">
        <f t="shared" ca="1" si="14"/>
        <v>0</v>
      </c>
      <c r="J68" s="59">
        <f t="shared" ca="1" si="14"/>
        <v>0</v>
      </c>
      <c r="K68" s="59">
        <f t="shared" ca="1" si="14"/>
        <v>0</v>
      </c>
      <c r="L68" s="59">
        <f t="shared" ca="1" si="14"/>
        <v>0</v>
      </c>
      <c r="M68" s="59">
        <f t="shared" ca="1" si="14"/>
        <v>0</v>
      </c>
      <c r="N68" s="59">
        <f t="shared" ca="1" si="14"/>
        <v>0</v>
      </c>
      <c r="O68" s="59">
        <f t="shared" ca="1" si="14"/>
        <v>0</v>
      </c>
      <c r="P68" s="59">
        <f t="shared" ca="1" si="14"/>
        <v>0</v>
      </c>
      <c r="Q68" s="59">
        <f t="shared" ca="1" si="14"/>
        <v>0</v>
      </c>
      <c r="R68" s="59">
        <f t="shared" ca="1" si="14"/>
        <v>0</v>
      </c>
      <c r="S68" s="59">
        <f t="shared" ca="1" si="14"/>
        <v>0</v>
      </c>
      <c r="T68" s="59">
        <f t="shared" ca="1" si="14"/>
        <v>0</v>
      </c>
      <c r="U68" s="59">
        <f t="shared" ca="1" si="14"/>
        <v>0</v>
      </c>
      <c r="V68" s="59">
        <f t="shared" ca="1" si="14"/>
        <v>0</v>
      </c>
      <c r="W68" s="59">
        <f t="shared" ca="1" si="14"/>
        <v>0</v>
      </c>
      <c r="X68" s="59">
        <f t="shared" ca="1" si="14"/>
        <v>0</v>
      </c>
      <c r="Y68" s="59">
        <f t="shared" ca="1" si="14"/>
        <v>0</v>
      </c>
      <c r="Z68" s="59">
        <f t="shared" ca="1" si="14"/>
        <v>0</v>
      </c>
      <c r="AA68" s="59">
        <f t="shared" ca="1" si="14"/>
        <v>0</v>
      </c>
      <c r="AB68" s="59">
        <f t="shared" ca="1" si="14"/>
        <v>0</v>
      </c>
      <c r="AC68" s="59">
        <f t="shared" ca="1" si="14"/>
        <v>0</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0</v>
      </c>
      <c r="F69" s="24">
        <f t="shared" ca="1" si="16"/>
        <v>0</v>
      </c>
      <c r="G69" s="24">
        <f t="shared" ca="1" si="16"/>
        <v>0</v>
      </c>
      <c r="H69" s="24">
        <f t="shared" ca="1" si="16"/>
        <v>0</v>
      </c>
      <c r="I69" s="24">
        <f t="shared" ca="1" si="16"/>
        <v>0</v>
      </c>
      <c r="J69" s="24">
        <f t="shared" ca="1" si="16"/>
        <v>0</v>
      </c>
      <c r="K69" s="24">
        <f t="shared" ca="1" si="16"/>
        <v>0</v>
      </c>
      <c r="L69" s="24">
        <f t="shared" ca="1" si="16"/>
        <v>0</v>
      </c>
      <c r="M69" s="24">
        <f t="shared" ca="1" si="16"/>
        <v>0</v>
      </c>
      <c r="N69" s="24">
        <f t="shared" ca="1" si="16"/>
        <v>0</v>
      </c>
      <c r="O69" s="24">
        <f t="shared" ca="1" si="16"/>
        <v>0</v>
      </c>
      <c r="P69" s="24">
        <f t="shared" ca="1" si="16"/>
        <v>0</v>
      </c>
      <c r="Q69" s="24">
        <f t="shared" ca="1" si="16"/>
        <v>0</v>
      </c>
      <c r="R69" s="24">
        <f t="shared" ca="1" si="16"/>
        <v>0</v>
      </c>
      <c r="S69" s="24">
        <f t="shared" ca="1" si="16"/>
        <v>0</v>
      </c>
      <c r="T69" s="24">
        <f t="shared" ca="1" si="16"/>
        <v>0</v>
      </c>
      <c r="U69" s="24">
        <f t="shared" ca="1" si="16"/>
        <v>0</v>
      </c>
      <c r="V69" s="24">
        <f t="shared" ca="1" si="16"/>
        <v>0</v>
      </c>
      <c r="W69" s="24">
        <f t="shared" ca="1" si="16"/>
        <v>0</v>
      </c>
      <c r="X69" s="24">
        <f t="shared" ca="1" si="16"/>
        <v>0</v>
      </c>
      <c r="Y69" s="24">
        <f t="shared" ca="1" si="16"/>
        <v>0</v>
      </c>
      <c r="Z69" s="24">
        <f t="shared" ca="1" si="16"/>
        <v>0</v>
      </c>
      <c r="AA69" s="24">
        <f t="shared" ca="1" si="16"/>
        <v>0</v>
      </c>
      <c r="AB69" s="24">
        <f t="shared" ca="1" si="16"/>
        <v>0</v>
      </c>
      <c r="AC69" s="24">
        <f t="shared" ca="1" si="16"/>
        <v>0</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271718.90345386253</v>
      </c>
      <c r="F70" s="420">
        <f t="shared" ref="F70:AH70" ca="1" si="17">SUM(F67:F69)</f>
        <v>217861.66095251677</v>
      </c>
      <c r="G70" s="420">
        <f t="shared" ca="1" si="17"/>
        <v>209570.62814952305</v>
      </c>
      <c r="H70" s="420">
        <f t="shared" ca="1" si="17"/>
        <v>221701.24831864974</v>
      </c>
      <c r="I70" s="420">
        <f t="shared" ca="1" si="17"/>
        <v>246890.49486640692</v>
      </c>
      <c r="J70" s="420">
        <f t="shared" ca="1" si="17"/>
        <v>248589.87391846097</v>
      </c>
      <c r="K70" s="420">
        <f t="shared" ca="1" si="17"/>
        <v>243318.82331206423</v>
      </c>
      <c r="L70" s="420">
        <f t="shared" ca="1" si="17"/>
        <v>244269.92405389508</v>
      </c>
      <c r="M70" s="420">
        <f t="shared" ca="1" si="17"/>
        <v>250427.82987908513</v>
      </c>
      <c r="N70" s="420">
        <f t="shared" ca="1" si="17"/>
        <v>113265.0185526642</v>
      </c>
      <c r="O70" s="420">
        <f t="shared" ca="1" si="17"/>
        <v>109766.17058312225</v>
      </c>
      <c r="P70" s="420">
        <f t="shared" ca="1" si="17"/>
        <v>133387.65040026716</v>
      </c>
      <c r="Q70" s="420">
        <f t="shared" ca="1" si="17"/>
        <v>158322.78628768676</v>
      </c>
      <c r="R70" s="420">
        <f t="shared" ca="1" si="17"/>
        <v>184648.91188072434</v>
      </c>
      <c r="S70" s="420">
        <f t="shared" ca="1" si="17"/>
        <v>212447.98553052131</v>
      </c>
      <c r="T70" s="420">
        <f t="shared" ca="1" si="17"/>
        <v>214773.42274040199</v>
      </c>
      <c r="U70" s="420">
        <f t="shared" ca="1" si="17"/>
        <v>217128.71840115986</v>
      </c>
      <c r="V70" s="420">
        <f t="shared" ca="1" si="17"/>
        <v>219514.11658771988</v>
      </c>
      <c r="W70" s="420">
        <f t="shared" ca="1" si="17"/>
        <v>221929.86039658342</v>
      </c>
      <c r="X70" s="420">
        <f t="shared" ca="1" si="17"/>
        <v>74376.191813844634</v>
      </c>
      <c r="Y70" s="420">
        <f t="shared" ca="1" si="17"/>
        <v>226853.35157831557</v>
      </c>
      <c r="Z70" s="420">
        <f t="shared" ca="1" si="17"/>
        <v>229361.57903961363</v>
      </c>
      <c r="AA70" s="420">
        <f t="shared" ca="1" si="17"/>
        <v>231901.11201106154</v>
      </c>
      <c r="AB70" s="420">
        <f t="shared" ca="1" si="17"/>
        <v>234472.18661724537</v>
      </c>
      <c r="AC70" s="420">
        <f t="shared" ca="1" si="17"/>
        <v>237075.03713607247</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271718.90345386253</v>
      </c>
      <c r="F72" s="59">
        <f t="shared" ca="1" si="18"/>
        <v>217861.66095251677</v>
      </c>
      <c r="G72" s="59">
        <f t="shared" ca="1" si="18"/>
        <v>209570.62814952305</v>
      </c>
      <c r="H72" s="59">
        <f t="shared" ca="1" si="18"/>
        <v>221701.24831864974</v>
      </c>
      <c r="I72" s="59">
        <f t="shared" ca="1" si="18"/>
        <v>246890.49486640692</v>
      </c>
      <c r="J72" s="59">
        <f t="shared" ca="1" si="18"/>
        <v>248589.87391846097</v>
      </c>
      <c r="K72" s="59">
        <f t="shared" ca="1" si="18"/>
        <v>243318.82331206423</v>
      </c>
      <c r="L72" s="59">
        <f t="shared" ca="1" si="18"/>
        <v>244269.92405389508</v>
      </c>
      <c r="M72" s="59">
        <f t="shared" ca="1" si="18"/>
        <v>250427.82987908513</v>
      </c>
      <c r="N72" s="59">
        <f t="shared" ca="1" si="18"/>
        <v>113265.0185526642</v>
      </c>
      <c r="O72" s="59">
        <f t="shared" ca="1" si="18"/>
        <v>109766.17058312225</v>
      </c>
      <c r="P72" s="59">
        <f t="shared" ca="1" si="18"/>
        <v>133387.65040026716</v>
      </c>
      <c r="Q72" s="59">
        <f t="shared" ca="1" si="18"/>
        <v>158322.78628768676</v>
      </c>
      <c r="R72" s="59">
        <f t="shared" ca="1" si="18"/>
        <v>184648.91188072434</v>
      </c>
      <c r="S72" s="59">
        <f t="shared" ca="1" si="18"/>
        <v>212447.98553052131</v>
      </c>
      <c r="T72" s="59">
        <f t="shared" ca="1" si="18"/>
        <v>214773.42274040199</v>
      </c>
      <c r="U72" s="59">
        <f t="shared" ca="1" si="18"/>
        <v>217128.71840115986</v>
      </c>
      <c r="V72" s="59">
        <f t="shared" ca="1" si="18"/>
        <v>219514.11658771988</v>
      </c>
      <c r="W72" s="59">
        <f t="shared" ca="1" si="18"/>
        <v>221929.86039658342</v>
      </c>
      <c r="X72" s="59">
        <f t="shared" ca="1" si="18"/>
        <v>74376.191813844634</v>
      </c>
      <c r="Y72" s="59">
        <f t="shared" ca="1" si="18"/>
        <v>226853.35157831557</v>
      </c>
      <c r="Z72" s="59">
        <f t="shared" ca="1" si="18"/>
        <v>229361.57903961363</v>
      </c>
      <c r="AA72" s="59">
        <f t="shared" ca="1" si="18"/>
        <v>231901.11201106154</v>
      </c>
      <c r="AB72" s="59">
        <f t="shared" ca="1" si="18"/>
        <v>234472.18661724537</v>
      </c>
      <c r="AC72" s="59">
        <f t="shared" ca="1" si="18"/>
        <v>237075.03713607247</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-5982748.4861563956</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0</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-5982748.4861563956</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4187923.9403094766</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-199281.97962407494</v>
      </c>
      <c r="F80" s="10">
        <f ca="1">Principle</f>
        <v>-211238.89840151946</v>
      </c>
      <c r="G80" s="10">
        <f t="shared" ref="G80:AH80" ca="1" si="20">Principle</f>
        <v>-223913.23230561061</v>
      </c>
      <c r="H80" s="10">
        <f t="shared" ca="1" si="20"/>
        <v>-237348.02624394724</v>
      </c>
      <c r="I80" s="10">
        <f t="shared" ca="1" si="20"/>
        <v>-251588.90781858409</v>
      </c>
      <c r="J80" s="10">
        <f t="shared" ca="1" si="20"/>
        <v>-266684.24228769913</v>
      </c>
      <c r="K80" s="10">
        <f t="shared" ca="1" si="20"/>
        <v>-282685.29682496109</v>
      </c>
      <c r="L80" s="10">
        <f t="shared" ca="1" si="20"/>
        <v>-299646.41463445872</v>
      </c>
      <c r="M80" s="10">
        <f t="shared" ca="1" si="20"/>
        <v>-317625.19951252628</v>
      </c>
      <c r="N80" s="10">
        <f t="shared" ca="1" si="20"/>
        <v>-336682.71148327785</v>
      </c>
      <c r="O80" s="10">
        <f t="shared" ca="1" si="20"/>
        <v>-356883.67417227454</v>
      </c>
      <c r="P80" s="10">
        <f t="shared" ca="1" si="20"/>
        <v>-378296.69462261099</v>
      </c>
      <c r="Q80" s="10">
        <f t="shared" ca="1" si="20"/>
        <v>-400994.49629996764</v>
      </c>
      <c r="R80" s="10">
        <f t="shared" ca="1" si="20"/>
        <v>-425054.1660779657</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4187923.9403094766</v>
      </c>
      <c r="E81" s="10">
        <f ca="1">E79+E80</f>
        <v>-199281.97962407494</v>
      </c>
      <c r="F81" s="10">
        <f t="shared" ref="F81:AH81" ca="1" si="21">F79+F80</f>
        <v>-211238.89840151946</v>
      </c>
      <c r="G81" s="10">
        <f t="shared" ca="1" si="21"/>
        <v>-223913.23230561061</v>
      </c>
      <c r="H81" s="10">
        <f t="shared" ca="1" si="21"/>
        <v>-237348.02624394724</v>
      </c>
      <c r="I81" s="10">
        <f t="shared" ca="1" si="21"/>
        <v>-251588.90781858409</v>
      </c>
      <c r="J81" s="10">
        <f t="shared" ca="1" si="21"/>
        <v>-266684.24228769913</v>
      </c>
      <c r="K81" s="10">
        <f t="shared" ca="1" si="21"/>
        <v>-282685.29682496109</v>
      </c>
      <c r="L81" s="10">
        <f t="shared" ca="1" si="21"/>
        <v>-299646.41463445872</v>
      </c>
      <c r="M81" s="10">
        <f t="shared" ca="1" si="21"/>
        <v>-317625.19951252628</v>
      </c>
      <c r="N81" s="10">
        <f t="shared" ca="1" si="21"/>
        <v>-336682.71148327785</v>
      </c>
      <c r="O81" s="10">
        <f t="shared" ca="1" si="21"/>
        <v>-356883.67417227454</v>
      </c>
      <c r="P81" s="10">
        <f t="shared" ca="1" si="21"/>
        <v>-378296.69462261099</v>
      </c>
      <c r="Q81" s="10">
        <f t="shared" ca="1" si="21"/>
        <v>-400994.49629996764</v>
      </c>
      <c r="R81" s="10">
        <f t="shared" ca="1" si="21"/>
        <v>-425054.1660779657</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-1794824.5458469191</v>
      </c>
      <c r="E83" s="430">
        <f t="shared" ca="1" si="22"/>
        <v>72436.923829787585</v>
      </c>
      <c r="F83" s="430">
        <f t="shared" ca="1" si="22"/>
        <v>6622.762550997315</v>
      </c>
      <c r="G83" s="430">
        <f t="shared" ca="1" si="22"/>
        <v>-14342.60415608756</v>
      </c>
      <c r="H83" s="430">
        <f t="shared" ca="1" si="22"/>
        <v>-15646.777925297501</v>
      </c>
      <c r="I83" s="430">
        <f t="shared" ca="1" si="22"/>
        <v>-4698.4129521771683</v>
      </c>
      <c r="J83" s="430">
        <f t="shared" ca="1" si="22"/>
        <v>-18094.36836923816</v>
      </c>
      <c r="K83" s="430">
        <f t="shared" ca="1" si="22"/>
        <v>-39366.47351289686</v>
      </c>
      <c r="L83" s="430">
        <f t="shared" ca="1" si="22"/>
        <v>-55376.490580563637</v>
      </c>
      <c r="M83" s="430">
        <f t="shared" ca="1" si="22"/>
        <v>-67197.369633441151</v>
      </c>
      <c r="N83" s="430">
        <f t="shared" ca="1" si="22"/>
        <v>-223417.69293061364</v>
      </c>
      <c r="O83" s="430">
        <f t="shared" ca="1" si="22"/>
        <v>-247117.5035891523</v>
      </c>
      <c r="P83" s="430">
        <f t="shared" ca="1" si="22"/>
        <v>-244909.04422234383</v>
      </c>
      <c r="Q83" s="430">
        <f t="shared" ca="1" si="22"/>
        <v>-242671.71001228088</v>
      </c>
      <c r="R83" s="430">
        <f t="shared" ca="1" si="22"/>
        <v>-240405.25419724136</v>
      </c>
      <c r="S83" s="430">
        <f t="shared" ca="1" si="22"/>
        <v>212447.98553052131</v>
      </c>
      <c r="T83" s="430">
        <f t="shared" ca="1" si="22"/>
        <v>214773.42274040199</v>
      </c>
      <c r="U83" s="430">
        <f t="shared" ca="1" si="22"/>
        <v>217128.71840115986</v>
      </c>
      <c r="V83" s="430">
        <f t="shared" ca="1" si="22"/>
        <v>219514.11658771988</v>
      </c>
      <c r="W83" s="430">
        <f t="shared" ca="1" si="22"/>
        <v>221929.86039658342</v>
      </c>
      <c r="X83" s="430">
        <f t="shared" ca="1" si="22"/>
        <v>74376.191813844634</v>
      </c>
      <c r="Y83" s="430">
        <f t="shared" ca="1" si="22"/>
        <v>226853.35157831557</v>
      </c>
      <c r="Z83" s="430">
        <f t="shared" ca="1" si="22"/>
        <v>229361.57903961363</v>
      </c>
      <c r="AA83" s="430">
        <f t="shared" ca="1" si="22"/>
        <v>231901.11201106154</v>
      </c>
      <c r="AB83" s="430">
        <f t="shared" ca="1" si="22"/>
        <v>234472.18661724537</v>
      </c>
      <c r="AC83" s="430">
        <f t="shared" ca="1" si="22"/>
        <v>237075.03713607247</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-1794824.5458469191</v>
      </c>
      <c r="E84" s="44">
        <f ca="1">D84+E83</f>
        <v>-1722387.6220171314</v>
      </c>
      <c r="F84" s="44">
        <f t="shared" ref="F84:AH84" ca="1" si="23">E84+F83</f>
        <v>-1715764.8594661341</v>
      </c>
      <c r="G84" s="44">
        <f t="shared" ca="1" si="23"/>
        <v>-1730107.4636222217</v>
      </c>
      <c r="H84" s="44">
        <f t="shared" ca="1" si="23"/>
        <v>-1745754.2415475193</v>
      </c>
      <c r="I84" s="44">
        <f t="shared" ca="1" si="23"/>
        <v>-1750452.6544996966</v>
      </c>
      <c r="J84" s="44">
        <f t="shared" ca="1" si="23"/>
        <v>-1768547.0228689348</v>
      </c>
      <c r="K84" s="44">
        <f t="shared" ca="1" si="23"/>
        <v>-1807913.4963818316</v>
      </c>
      <c r="L84" s="44">
        <f t="shared" ca="1" si="23"/>
        <v>-1863289.9869623953</v>
      </c>
      <c r="M84" s="44">
        <f t="shared" ca="1" si="23"/>
        <v>-1930487.3565958363</v>
      </c>
      <c r="N84" s="44">
        <f t="shared" ca="1" si="23"/>
        <v>-2153905.0495264502</v>
      </c>
      <c r="O84" s="44">
        <f t="shared" ca="1" si="23"/>
        <v>-2401022.5531156026</v>
      </c>
      <c r="P84" s="44">
        <f t="shared" ca="1" si="23"/>
        <v>-2645931.5973379463</v>
      </c>
      <c r="Q84" s="44">
        <f t="shared" ca="1" si="23"/>
        <v>-2888603.3073502271</v>
      </c>
      <c r="R84" s="44">
        <f t="shared" ca="1" si="23"/>
        <v>-3129008.5615474684</v>
      </c>
      <c r="S84" s="44">
        <f t="shared" ca="1" si="23"/>
        <v>-2916560.5760169472</v>
      </c>
      <c r="T84" s="44">
        <f t="shared" ca="1" si="23"/>
        <v>-2701787.153276545</v>
      </c>
      <c r="U84" s="44">
        <f t="shared" ca="1" si="23"/>
        <v>-2484658.4348753849</v>
      </c>
      <c r="V84" s="44">
        <f t="shared" ca="1" si="23"/>
        <v>-2265144.318287665</v>
      </c>
      <c r="W84" s="44">
        <f t="shared" ca="1" si="23"/>
        <v>-2043214.4578910817</v>
      </c>
      <c r="X84" s="44">
        <f t="shared" ca="1" si="23"/>
        <v>-1968838.266077237</v>
      </c>
      <c r="Y84" s="44">
        <f t="shared" ca="1" si="23"/>
        <v>-1741984.9144989215</v>
      </c>
      <c r="Z84" s="44">
        <f t="shared" ca="1" si="23"/>
        <v>-1512623.3354593078</v>
      </c>
      <c r="AA84" s="44">
        <f t="shared" ca="1" si="23"/>
        <v>-1280722.2234482463</v>
      </c>
      <c r="AB84" s="44">
        <f t="shared" ca="1" si="23"/>
        <v>-1046250.0368310008</v>
      </c>
      <c r="AC84" s="44">
        <f t="shared" ca="1" si="23"/>
        <v>-809174.99969492829</v>
      </c>
      <c r="AD84" s="44">
        <f ca="1">AC84+AD83</f>
        <v>-809174.99969492829</v>
      </c>
      <c r="AE84" s="44">
        <f t="shared" ca="1" si="23"/>
        <v>-809174.99969492829</v>
      </c>
      <c r="AF84" s="44">
        <f t="shared" ca="1" si="23"/>
        <v>-809174.99969492829</v>
      </c>
      <c r="AG84" s="44">
        <f t="shared" ca="1" si="23"/>
        <v>-809174.99969492829</v>
      </c>
      <c r="AH84" s="44">
        <f t="shared" ca="1" si="23"/>
        <v>-809174.99969492829</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4187923.9403094766</v>
      </c>
      <c r="F89" s="9">
        <f ca="1">E93</f>
        <v>3988641.9606854017</v>
      </c>
      <c r="G89" s="9">
        <f t="shared" ref="G89:AH89" ca="1" si="24">F93</f>
        <v>3777403.0622838824</v>
      </c>
      <c r="H89" s="9">
        <f t="shared" ca="1" si="24"/>
        <v>3553489.8299782719</v>
      </c>
      <c r="I89" s="9">
        <f t="shared" ca="1" si="24"/>
        <v>3316141.8037343244</v>
      </c>
      <c r="J89" s="9">
        <f t="shared" ca="1" si="24"/>
        <v>3064552.8959157402</v>
      </c>
      <c r="K89" s="9">
        <f t="shared" ca="1" si="24"/>
        <v>2797868.653628041</v>
      </c>
      <c r="L89" s="9">
        <f t="shared" ca="1" si="24"/>
        <v>2515183.3568030801</v>
      </c>
      <c r="M89" s="9">
        <f t="shared" ca="1" si="24"/>
        <v>2215536.9421686213</v>
      </c>
      <c r="N89" s="9">
        <f t="shared" ca="1" si="24"/>
        <v>1897911.742656095</v>
      </c>
      <c r="O89" s="9">
        <f t="shared" ca="1" si="24"/>
        <v>1561229.0311728171</v>
      </c>
      <c r="P89" s="9">
        <f t="shared" ca="1" si="24"/>
        <v>1204345.3570005426</v>
      </c>
      <c r="Q89" s="9">
        <f t="shared" ca="1" si="24"/>
        <v>826048.66237793164</v>
      </c>
      <c r="R89" s="9">
        <f t="shared" ca="1" si="24"/>
        <v>425054.16607796401</v>
      </c>
      <c r="S89" s="9">
        <f t="shared" ca="1" si="24"/>
        <v>-1.6880221664905548E-9</v>
      </c>
      <c r="T89" s="9">
        <f t="shared" ca="1" si="24"/>
        <v>-1.6880221664905548E-9</v>
      </c>
      <c r="U89" s="9">
        <f t="shared" ca="1" si="24"/>
        <v>-1.6880221664905548E-9</v>
      </c>
      <c r="V89" s="9">
        <f t="shared" ca="1" si="24"/>
        <v>-1.6880221664905548E-9</v>
      </c>
      <c r="W89" s="9">
        <f t="shared" ca="1" si="24"/>
        <v>-1.6880221664905548E-9</v>
      </c>
      <c r="X89" s="9">
        <f t="shared" ca="1" si="24"/>
        <v>-1.6880221664905548E-9</v>
      </c>
      <c r="Y89" s="9">
        <f t="shared" ca="1" si="24"/>
        <v>-1.6880221664905548E-9</v>
      </c>
      <c r="Z89" s="9">
        <f t="shared" ca="1" si="24"/>
        <v>-1.6880221664905548E-9</v>
      </c>
      <c r="AA89" s="9">
        <f t="shared" ca="1" si="24"/>
        <v>-1.6880221664905548E-9</v>
      </c>
      <c r="AB89" s="9">
        <f t="shared" ca="1" si="24"/>
        <v>-1.6880221664905548E-9</v>
      </c>
      <c r="AC89" s="9">
        <f t="shared" ca="1" si="24"/>
        <v>-1.6880221664905548E-9</v>
      </c>
      <c r="AD89" s="9">
        <f t="shared" ca="1" si="24"/>
        <v>-1.6880221664905548E-9</v>
      </c>
      <c r="AE89" s="9">
        <f t="shared" ca="1" si="24"/>
        <v>-1.6880221664905548E-9</v>
      </c>
      <c r="AF89" s="9">
        <f t="shared" ca="1" si="24"/>
        <v>-1.6880221664905548E-9</v>
      </c>
      <c r="AG89" s="9">
        <f t="shared" ca="1" si="24"/>
        <v>-1.6880221664905548E-9</v>
      </c>
      <c r="AH89" s="9">
        <f t="shared" ca="1" si="24"/>
        <v>-1.6880221664905548E-9</v>
      </c>
    </row>
    <row r="90" spans="1:36" x14ac:dyDescent="0.2">
      <c r="A90" s="2" t="s">
        <v>47</v>
      </c>
      <c r="D90" s="9"/>
      <c r="E90" s="9">
        <f t="shared" ref="E90:AH90" ca="1" si="25">IF(ProjectYear&lt;=LoanTerm,PMT(LoanInterest,LoanTerm,LoanAmount),0)</f>
        <v>-450557.41604264354</v>
      </c>
      <c r="F90" s="9">
        <f t="shared" ca="1" si="25"/>
        <v>-450557.41604264354</v>
      </c>
      <c r="G90" s="9">
        <f t="shared" ca="1" si="25"/>
        <v>-450557.41604264354</v>
      </c>
      <c r="H90" s="9">
        <f t="shared" ca="1" si="25"/>
        <v>-450557.41604264354</v>
      </c>
      <c r="I90" s="9">
        <f t="shared" ca="1" si="25"/>
        <v>-450557.41604264354</v>
      </c>
      <c r="J90" s="9">
        <f t="shared" ca="1" si="25"/>
        <v>-450557.41604264354</v>
      </c>
      <c r="K90" s="9">
        <f t="shared" ca="1" si="25"/>
        <v>-450557.41604264354</v>
      </c>
      <c r="L90" s="9">
        <f t="shared" ca="1" si="25"/>
        <v>-450557.41604264354</v>
      </c>
      <c r="M90" s="9">
        <f t="shared" ca="1" si="25"/>
        <v>-450557.41604264354</v>
      </c>
      <c r="N90" s="9">
        <f t="shared" ca="1" si="25"/>
        <v>-450557.41604264354</v>
      </c>
      <c r="O90" s="9">
        <f t="shared" ca="1" si="25"/>
        <v>-450557.41604264354</v>
      </c>
      <c r="P90" s="9">
        <f t="shared" ca="1" si="25"/>
        <v>-450557.41604264354</v>
      </c>
      <c r="Q90" s="9">
        <f t="shared" ca="1" si="25"/>
        <v>-450557.41604264354</v>
      </c>
      <c r="R90" s="9">
        <f t="shared" ca="1" si="25"/>
        <v>-450557.41604264354</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-199281.97962407494</v>
      </c>
      <c r="F91" s="9">
        <f t="shared" ca="1" si="26"/>
        <v>-211238.89840151946</v>
      </c>
      <c r="G91" s="9">
        <f t="shared" ca="1" si="26"/>
        <v>-223913.23230561061</v>
      </c>
      <c r="H91" s="9">
        <f t="shared" ca="1" si="26"/>
        <v>-237348.02624394724</v>
      </c>
      <c r="I91" s="9">
        <f t="shared" ca="1" si="26"/>
        <v>-251588.90781858409</v>
      </c>
      <c r="J91" s="9">
        <f t="shared" ca="1" si="26"/>
        <v>-266684.24228769913</v>
      </c>
      <c r="K91" s="9">
        <f t="shared" ca="1" si="26"/>
        <v>-282685.29682496109</v>
      </c>
      <c r="L91" s="9">
        <f t="shared" ca="1" si="26"/>
        <v>-299646.41463445872</v>
      </c>
      <c r="M91" s="9">
        <f t="shared" ca="1" si="26"/>
        <v>-317625.19951252628</v>
      </c>
      <c r="N91" s="9">
        <f t="shared" ca="1" si="26"/>
        <v>-336682.71148327785</v>
      </c>
      <c r="O91" s="9">
        <f t="shared" ca="1" si="26"/>
        <v>-356883.67417227454</v>
      </c>
      <c r="P91" s="9">
        <f t="shared" ca="1" si="26"/>
        <v>-378296.69462261099</v>
      </c>
      <c r="Q91" s="9">
        <f t="shared" ca="1" si="26"/>
        <v>-400994.49629996764</v>
      </c>
      <c r="R91" s="9">
        <f t="shared" ca="1" si="26"/>
        <v>-425054.1660779657</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-251275.4364185686</v>
      </c>
      <c r="F92" s="9">
        <f t="shared" ca="1" si="27"/>
        <v>-239318.51764112408</v>
      </c>
      <c r="G92" s="9">
        <f t="shared" ca="1" si="27"/>
        <v>-226644.18373703293</v>
      </c>
      <c r="H92" s="9">
        <f t="shared" ca="1" si="27"/>
        <v>-213209.3897986963</v>
      </c>
      <c r="I92" s="9">
        <f t="shared" ca="1" si="27"/>
        <v>-198968.50822405945</v>
      </c>
      <c r="J92" s="9">
        <f t="shared" ca="1" si="27"/>
        <v>-183873.17375494441</v>
      </c>
      <c r="K92" s="9">
        <f t="shared" ca="1" si="27"/>
        <v>-167872.11921768246</v>
      </c>
      <c r="L92" s="9">
        <f t="shared" ca="1" si="27"/>
        <v>-150911.00140818479</v>
      </c>
      <c r="M92" s="9">
        <f t="shared" ca="1" si="27"/>
        <v>-132932.21653011726</v>
      </c>
      <c r="N92" s="9">
        <f t="shared" ca="1" si="27"/>
        <v>-113874.70455936569</v>
      </c>
      <c r="O92" s="9">
        <f t="shared" ca="1" si="27"/>
        <v>-93673.74187036902</v>
      </c>
      <c r="P92" s="9">
        <f t="shared" ca="1" si="27"/>
        <v>-72260.721420032554</v>
      </c>
      <c r="Q92" s="9">
        <f t="shared" ca="1" si="27"/>
        <v>-49562.919742675898</v>
      </c>
      <c r="R92" s="9">
        <f t="shared" ca="1" si="27"/>
        <v>-25503.249964677838</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3988641.9606854017</v>
      </c>
      <c r="F93" s="70">
        <f t="shared" ca="1" si="28"/>
        <v>3777403.0622838824</v>
      </c>
      <c r="G93" s="70">
        <f t="shared" ca="1" si="28"/>
        <v>3553489.8299782719</v>
      </c>
      <c r="H93" s="70">
        <f t="shared" ca="1" si="28"/>
        <v>3316141.8037343244</v>
      </c>
      <c r="I93" s="70">
        <f t="shared" ca="1" si="28"/>
        <v>3064552.8959157402</v>
      </c>
      <c r="J93" s="70">
        <f t="shared" ca="1" si="28"/>
        <v>2797868.653628041</v>
      </c>
      <c r="K93" s="70">
        <f t="shared" ca="1" si="28"/>
        <v>2515183.3568030801</v>
      </c>
      <c r="L93" s="70">
        <f t="shared" ca="1" si="28"/>
        <v>2215536.9421686213</v>
      </c>
      <c r="M93" s="70">
        <f t="shared" ca="1" si="28"/>
        <v>1897911.742656095</v>
      </c>
      <c r="N93" s="70">
        <f t="shared" ca="1" si="28"/>
        <v>1561229.0311728171</v>
      </c>
      <c r="O93" s="70">
        <f t="shared" ca="1" si="28"/>
        <v>1204345.3570005426</v>
      </c>
      <c r="P93" s="70">
        <f t="shared" ca="1" si="28"/>
        <v>826048.66237793164</v>
      </c>
      <c r="Q93" s="70">
        <f t="shared" ca="1" si="28"/>
        <v>425054.16607796401</v>
      </c>
      <c r="R93" s="70">
        <f t="shared" ca="1" si="28"/>
        <v>-1.6880221664905548E-9</v>
      </c>
      <c r="S93" s="70">
        <f t="shared" ca="1" si="28"/>
        <v>-1.6880221664905548E-9</v>
      </c>
      <c r="T93" s="70">
        <f t="shared" ca="1" si="28"/>
        <v>-1.6880221664905548E-9</v>
      </c>
      <c r="U93" s="70">
        <f t="shared" ca="1" si="28"/>
        <v>-1.6880221664905548E-9</v>
      </c>
      <c r="V93" s="70">
        <f t="shared" ca="1" si="28"/>
        <v>-1.6880221664905548E-9</v>
      </c>
      <c r="W93" s="70">
        <f t="shared" ca="1" si="28"/>
        <v>-1.6880221664905548E-9</v>
      </c>
      <c r="X93" s="70">
        <f t="shared" ca="1" si="28"/>
        <v>-1.6880221664905548E-9</v>
      </c>
      <c r="Y93" s="70">
        <f t="shared" ca="1" si="28"/>
        <v>-1.6880221664905548E-9</v>
      </c>
      <c r="Z93" s="70">
        <f t="shared" ca="1" si="28"/>
        <v>-1.6880221664905548E-9</v>
      </c>
      <c r="AA93" s="70">
        <f t="shared" ca="1" si="28"/>
        <v>-1.6880221664905548E-9</v>
      </c>
      <c r="AB93" s="70">
        <f t="shared" ca="1" si="28"/>
        <v>-1.6880221664905548E-9</v>
      </c>
      <c r="AC93" s="70">
        <f t="shared" ca="1" si="28"/>
        <v>-1.6880221664905548E-9</v>
      </c>
      <c r="AD93" s="70">
        <f t="shared" ca="1" si="28"/>
        <v>-1.6880221664905548E-9</v>
      </c>
      <c r="AE93" s="70">
        <f t="shared" ca="1" si="28"/>
        <v>-1.6880221664905548E-9</v>
      </c>
      <c r="AF93" s="70">
        <f t="shared" ca="1" si="28"/>
        <v>-1.6880221664905548E-9</v>
      </c>
      <c r="AG93" s="70">
        <f t="shared" ca="1" si="28"/>
        <v>-1.6880221664905548E-9</v>
      </c>
      <c r="AH93" s="70">
        <f t="shared" ca="1" si="28"/>
        <v>-1.6880221664905548E-9</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-1579765.397076254</v>
      </c>
      <c r="D105" s="42">
        <f ca="1">IF($C$112="3P",VLOOKUP($A105,'Fin. Assumptions'!$F$23:$L$29,$D$111+1)*(-D$55-D$56),VLOOKUP($A105,'Fin. Assumptions'!$F$32:$L$38,$D$111+1)*D$83)</f>
        <v>-1794824.5458469191</v>
      </c>
      <c r="E105" s="42">
        <f ca="1">IF($C$112="3P",VLOOKUP($A105,'Fin. Assumptions'!$F$23:$L$29,$D$111+1)*(-E$55-E$56),VLOOKUP($A105,'Fin. Assumptions'!$F$32:$L$38,$D$111+1)*E$83)</f>
        <v>72436.923829787585</v>
      </c>
      <c r="F105" s="42">
        <f ca="1">IF($C$112="3P",VLOOKUP($A105,'Fin. Assumptions'!$F$23:$L$29,$D$111+1)*(-F$55-F$56),VLOOKUP($A105,'Fin. Assumptions'!$F$32:$L$38,$D$111+1)*F$83)</f>
        <v>6622.762550997315</v>
      </c>
      <c r="G105" s="42">
        <f ca="1">IF($C$112="3P",VLOOKUP($A105,'Fin. Assumptions'!$F$23:$L$29,$D$111+1)*(-G$55-G$56),VLOOKUP($A105,'Fin. Assumptions'!$F$32:$L$38,$D$111+1)*G$83)</f>
        <v>-14342.60415608756</v>
      </c>
      <c r="H105" s="42">
        <f ca="1">IF($C$112="3P",VLOOKUP($A105,'Fin. Assumptions'!$F$23:$L$29,$D$111+1)*(-H$55-H$56),VLOOKUP($A105,'Fin. Assumptions'!$F$32:$L$38,$D$111+1)*H$83)</f>
        <v>-15646.777925297501</v>
      </c>
      <c r="I105" s="42">
        <f ca="1">IF($C$112="3P",VLOOKUP($A105,'Fin. Assumptions'!$F$23:$L$29,$D$111+1)*(-I$55-I$56),VLOOKUP($A105,'Fin. Assumptions'!$F$32:$L$38,$D$111+1)*I$83)</f>
        <v>-4698.4129521771683</v>
      </c>
      <c r="J105" s="42">
        <f ca="1">IF($C$112="3P",VLOOKUP($A105,'Fin. Assumptions'!$F$23:$L$29,$D$111+1)*(-J$55-J$56),VLOOKUP($A105,'Fin. Assumptions'!$F$32:$L$38,$D$111+1)*J$83)</f>
        <v>-18094.36836923816</v>
      </c>
      <c r="K105" s="42">
        <f ca="1">IF($C$112="3P",VLOOKUP($A105,'Fin. Assumptions'!$F$23:$L$29,$D$111+1)*(-K$55-K$56),VLOOKUP($A105,'Fin. Assumptions'!$F$32:$L$38,$D$111+1)*K$83)</f>
        <v>-39366.47351289686</v>
      </c>
      <c r="L105" s="42">
        <f ca="1">IF($C$112="3P",VLOOKUP($A105,'Fin. Assumptions'!$F$23:$L$29,$D$111+1)*(-L$55-L$56),VLOOKUP($A105,'Fin. Assumptions'!$F$32:$L$38,$D$111+1)*L$83)</f>
        <v>-55376.490580563637</v>
      </c>
      <c r="M105" s="42">
        <f ca="1">IF($C$112="3P",VLOOKUP($A105,'Fin. Assumptions'!$F$23:$L$29,$D$111+1)*(-M$55-M$56),VLOOKUP($A105,'Fin. Assumptions'!$F$32:$L$38,$D$111+1)*M$83)</f>
        <v>-67197.369633441151</v>
      </c>
      <c r="N105" s="42">
        <f ca="1">IF($C$112="3P",VLOOKUP($A105,'Fin. Assumptions'!$F$23:$L$29,$D$111+1)*(-N$55-N$56),VLOOKUP($A105,'Fin. Assumptions'!$F$32:$L$38,$D$111+1)*N$83)</f>
        <v>-223417.69293061364</v>
      </c>
      <c r="O105" s="42">
        <f ca="1">IF($C$112="3P",VLOOKUP($A105,'Fin. Assumptions'!$F$23:$L$29,$D$111+1)*(-O$55-O$56),VLOOKUP($A105,'Fin. Assumptions'!$F$32:$L$38,$D$111+1)*O$83)</f>
        <v>-247117.5035891523</v>
      </c>
      <c r="P105" s="42">
        <f ca="1">IF($C$112="3P",VLOOKUP($A105,'Fin. Assumptions'!$F$23:$L$29,$D$111+1)*(-P$55-P$56),VLOOKUP($A105,'Fin. Assumptions'!$F$32:$L$38,$D$111+1)*P$83)</f>
        <v>-244909.04422234383</v>
      </c>
      <c r="Q105" s="42">
        <f ca="1">IF($C$112="3P",VLOOKUP($A105,'Fin. Assumptions'!$F$23:$L$29,$D$111+1)*(-Q$55-Q$56),VLOOKUP($A105,'Fin. Assumptions'!$F$32:$L$38,$D$111+1)*Q$83)</f>
        <v>-242671.71001228088</v>
      </c>
      <c r="R105" s="42">
        <f ca="1">IF($C$112="3P",VLOOKUP($A105,'Fin. Assumptions'!$F$23:$L$29,$D$111+1)*(-R$55-R$56),VLOOKUP($A105,'Fin. Assumptions'!$F$32:$L$38,$D$111+1)*R$83)</f>
        <v>-240405.25419724136</v>
      </c>
      <c r="S105" s="42">
        <f ca="1">IF($C$112="3P",VLOOKUP($A105,'Fin. Assumptions'!$F$23:$L$29,$D$111+1)*(-S$55-S$56),VLOOKUP($A105,'Fin. Assumptions'!$F$32:$L$38,$D$111+1)*S$83)</f>
        <v>212447.98553052131</v>
      </c>
      <c r="T105" s="42">
        <f ca="1">IF($C$112="3P",VLOOKUP($A105,'Fin. Assumptions'!$F$23:$L$29,$D$111+1)*(-T$55-T$56),VLOOKUP($A105,'Fin. Assumptions'!$F$32:$L$38,$D$111+1)*T$83)</f>
        <v>214773.42274040199</v>
      </c>
      <c r="U105" s="42">
        <f ca="1">IF($C$112="3P",VLOOKUP($A105,'Fin. Assumptions'!$F$23:$L$29,$D$111+1)*(-U$55-U$56),VLOOKUP($A105,'Fin. Assumptions'!$F$32:$L$38,$D$111+1)*U$83)</f>
        <v>217128.71840115986</v>
      </c>
      <c r="V105" s="42">
        <f ca="1">IF($C$112="3P",VLOOKUP($A105,'Fin. Assumptions'!$F$23:$L$29,$D$111+1)*(-V$55-V$56),VLOOKUP($A105,'Fin. Assumptions'!$F$32:$L$38,$D$111+1)*V$83)</f>
        <v>219514.11658771988</v>
      </c>
      <c r="W105" s="42">
        <f ca="1">IF($C$112="3P",VLOOKUP($A105,'Fin. Assumptions'!$F$23:$L$29,$D$111+1)*(-W$55-W$56),VLOOKUP($A105,'Fin. Assumptions'!$F$32:$L$38,$D$111+1)*W$83)</f>
        <v>221929.86039658342</v>
      </c>
      <c r="X105" s="42">
        <f ca="1">IF($C$112="3P",VLOOKUP($A105,'Fin. Assumptions'!$F$23:$L$29,$D$111+1)*(-X$55-X$56),VLOOKUP($A105,'Fin. Assumptions'!$F$32:$L$38,$D$111+1)*X$83)</f>
        <v>74376.191813844634</v>
      </c>
      <c r="Y105" s="42">
        <f ca="1">IF($C$112="3P",VLOOKUP($A105,'Fin. Assumptions'!$F$23:$L$29,$D$111+1)*(-Y$55-Y$56),VLOOKUP($A105,'Fin. Assumptions'!$F$32:$L$38,$D$111+1)*Y$83)</f>
        <v>226853.35157831557</v>
      </c>
      <c r="Z105" s="42">
        <f ca="1">IF($C$112="3P",VLOOKUP($A105,'Fin. Assumptions'!$F$23:$L$29,$D$111+1)*(-Z$55-Z$56),VLOOKUP($A105,'Fin. Assumptions'!$F$32:$L$38,$D$111+1)*Z$83)</f>
        <v>229361.57903961363</v>
      </c>
      <c r="AA105" s="42">
        <f ca="1">IF($C$112="3P",VLOOKUP($A105,'Fin. Assumptions'!$F$23:$L$29,$D$111+1)*(-AA$55-AA$56),VLOOKUP($A105,'Fin. Assumptions'!$F$32:$L$38,$D$111+1)*AA$83)</f>
        <v>231901.11201106154</v>
      </c>
      <c r="AB105" s="42">
        <f ca="1">IF($C$112="3P",VLOOKUP($A105,'Fin. Assumptions'!$F$23:$L$29,$D$111+1)*(-AB$55-AB$56),VLOOKUP($A105,'Fin. Assumptions'!$F$32:$L$38,$D$111+1)*AB$83)</f>
        <v>234472.18661724537</v>
      </c>
      <c r="AC105" s="42">
        <f ca="1">IF($C$112="3P",VLOOKUP($A105,'Fin. Assumptions'!$F$23:$L$29,$D$111+1)*(-AC$55-AC$56),VLOOKUP($A105,'Fin. Assumptions'!$F$32:$L$38,$D$111+1)*AC$83)</f>
        <v>237075.03713607247</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-1579765.397076254</v>
      </c>
    </row>
    <row r="111" spans="1:34" ht="15.75" x14ac:dyDescent="0.25">
      <c r="A111" s="92"/>
      <c r="B111" s="93" t="s">
        <v>111</v>
      </c>
      <c r="C111" s="463" t="str">
        <f ca="1">LEFT($B$6,3)</f>
        <v>P&amp;G</v>
      </c>
      <c r="D111" s="380">
        <f ca="1">HLOOKUP(C111,'Fin. Assumptions'!$G$32:$L$40,9)</f>
        <v>5</v>
      </c>
    </row>
    <row r="112" spans="1:34" x14ac:dyDescent="0.2">
      <c r="A112" s="94"/>
      <c r="B112" s="93" t="s">
        <v>160</v>
      </c>
      <c r="C112" s="376" t="str">
        <f ca="1">RIGHT(LEFT($B$6,6),2)</f>
        <v>DO</v>
      </c>
    </row>
  </sheetData>
  <sheetProtection algorithmName="SHA-512" hashValue="wgc/neBmxN+SQCF0ImfGhvjBra3S0vrotzLdx6zlBb0skDQX90fdOMHeD5/Jp3t9FhzQBe6Kp/KQWh9g/n+lgA==" saltValue="TIx3KC+uybioYv/JoQ1L9w=="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sheetPr>
  <dimension ref="A1:AP112"/>
  <sheetViews>
    <sheetView topLeftCell="A7"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RES 3P 14</v>
      </c>
      <c r="D6" s="82" t="s">
        <v>172</v>
      </c>
      <c r="T6" s="2"/>
    </row>
    <row r="7" spans="1:42" ht="18.75" customHeight="1" x14ac:dyDescent="0.25">
      <c r="A7" s="90"/>
      <c r="C7" s="2"/>
      <c r="D7" s="374" t="s">
        <v>174</v>
      </c>
      <c r="T7" s="2"/>
    </row>
    <row r="8" spans="1:42" ht="18.75" customHeight="1" x14ac:dyDescent="0.25">
      <c r="A8" s="90" t="s">
        <v>111</v>
      </c>
      <c r="B8" s="376" t="str">
        <f ca="1">VLOOKUP($B$6,'Fin. Assumptions'!$A$6:$P$17,2)</f>
        <v>Residential</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2014</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1431866.3132099963</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4.7728877106999876</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4772887.7106999876</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0.99929067180959819</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4772887.7106999876</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-715933.15660499816</v>
      </c>
      <c r="O22" s="28"/>
      <c r="P22" s="26"/>
      <c r="Q22" s="26"/>
      <c r="R22" s="23"/>
      <c r="T22" s="2"/>
    </row>
    <row r="23" spans="1:36" ht="18" customHeight="1" x14ac:dyDescent="0.2">
      <c r="A23" s="48"/>
      <c r="B23" s="77"/>
      <c r="C23" s="21"/>
      <c r="E23" s="54" t="s">
        <v>77</v>
      </c>
      <c r="G23" s="83">
        <f ca="1">SUM(G20:G22)</f>
        <v>4056954.5540949893</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6.5000000000000002E-2</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9</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4772887.7106999876</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0.18</v>
      </c>
      <c r="C31" s="2" t="s">
        <v>7</v>
      </c>
      <c r="E31" s="57" t="s">
        <v>10</v>
      </c>
      <c r="F31" s="5"/>
      <c r="G31" s="83">
        <f ca="1">NetCost*LoanPer-B22</f>
        <v>715933.1566049977</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301904.82310752897</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0.10144899071045921</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209714.4</v>
      </c>
      <c r="F54" s="9">
        <f t="shared" ca="1" si="2"/>
        <v>212839.14456000002</v>
      </c>
      <c r="G54" s="9">
        <f t="shared" ca="1" si="2"/>
        <v>216010.44781394399</v>
      </c>
      <c r="H54" s="9">
        <f t="shared" ca="1" si="2"/>
        <v>219229.00348637177</v>
      </c>
      <c r="I54" s="9">
        <f t="shared" ca="1" si="2"/>
        <v>222495.51563831873</v>
      </c>
      <c r="J54" s="9">
        <f t="shared" ca="1" si="2"/>
        <v>225810.69882132972</v>
      </c>
      <c r="K54" s="9">
        <f t="shared" ca="1" si="2"/>
        <v>229175.27823376752</v>
      </c>
      <c r="L54" s="9">
        <f t="shared" ca="1" si="2"/>
        <v>232589.98987945059</v>
      </c>
      <c r="M54" s="9">
        <f t="shared" ca="1" si="2"/>
        <v>236055.58072865443</v>
      </c>
      <c r="N54" s="9">
        <f t="shared" ca="1" si="2"/>
        <v>239572.80888151139</v>
      </c>
      <c r="O54" s="9">
        <f t="shared" ca="1" si="2"/>
        <v>243142.44373384592</v>
      </c>
      <c r="P54" s="9">
        <f t="shared" ca="1" si="2"/>
        <v>246765.26614548016</v>
      </c>
      <c r="Q54" s="9">
        <f t="shared" ca="1" si="2"/>
        <v>250442.06861104784</v>
      </c>
      <c r="R54" s="9">
        <f t="shared" ca="1" si="2"/>
        <v>254173.65543335243</v>
      </c>
      <c r="S54" s="9">
        <f t="shared" ca="1" si="2"/>
        <v>257960.84289930944</v>
      </c>
      <c r="T54" s="9">
        <f t="shared" ca="1" si="2"/>
        <v>261804.45945850908</v>
      </c>
      <c r="U54" s="9">
        <f t="shared" ca="1" si="2"/>
        <v>265705.34590444091</v>
      </c>
      <c r="V54" s="9">
        <f t="shared" ca="1" si="2"/>
        <v>269664.3555584171</v>
      </c>
      <c r="W54" s="9">
        <f t="shared" ca="1" si="2"/>
        <v>273682.35445623746</v>
      </c>
      <c r="X54" s="9">
        <f t="shared" ca="1" si="2"/>
        <v>277760.22153763537</v>
      </c>
      <c r="Y54" s="9">
        <f t="shared" ca="1" si="2"/>
        <v>281898.84883854614</v>
      </c>
      <c r="Z54" s="9">
        <f t="shared" ca="1" si="2"/>
        <v>286099.14168624044</v>
      </c>
      <c r="AA54" s="9">
        <f t="shared" ca="1" si="2"/>
        <v>290362.01889736549</v>
      </c>
      <c r="AB54" s="9">
        <f t="shared" ca="1" si="2"/>
        <v>294688.41297893616</v>
      </c>
      <c r="AC54" s="9">
        <f t="shared" ca="1" si="2"/>
        <v>299079.27033232234</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-31457.159999999996</v>
      </c>
      <c r="F55" s="9">
        <f t="shared" ca="1" si="3"/>
        <v>-31925.871684000002</v>
      </c>
      <c r="G55" s="9">
        <f t="shared" ca="1" si="3"/>
        <v>-32401.567172091596</v>
      </c>
      <c r="H55" s="9">
        <f t="shared" ca="1" si="3"/>
        <v>-32884.350522955763</v>
      </c>
      <c r="I55" s="9">
        <f t="shared" ca="1" si="3"/>
        <v>-33374.327345747806</v>
      </c>
      <c r="J55" s="9">
        <f t="shared" ca="1" si="3"/>
        <v>-33871.604823199457</v>
      </c>
      <c r="K55" s="9">
        <f t="shared" ca="1" si="3"/>
        <v>-34376.291735065126</v>
      </c>
      <c r="L55" s="9">
        <f t="shared" ca="1" si="3"/>
        <v>-34888.498481917588</v>
      </c>
      <c r="M55" s="9">
        <f t="shared" ca="1" si="3"/>
        <v>-35408.337109298162</v>
      </c>
      <c r="N55" s="9">
        <f t="shared" ca="1" si="3"/>
        <v>-35935.92133222671</v>
      </c>
      <c r="O55" s="9">
        <f t="shared" ca="1" si="3"/>
        <v>-36471.366560076887</v>
      </c>
      <c r="P55" s="9">
        <f t="shared" ca="1" si="3"/>
        <v>-37014.789921822019</v>
      </c>
      <c r="Q55" s="9">
        <f t="shared" ca="1" si="3"/>
        <v>-37566.310291657173</v>
      </c>
      <c r="R55" s="9">
        <f t="shared" ca="1" si="3"/>
        <v>-38126.048315002859</v>
      </c>
      <c r="S55" s="9">
        <f t="shared" ca="1" si="3"/>
        <v>-38694.126434896418</v>
      </c>
      <c r="T55" s="9">
        <f t="shared" ca="1" si="3"/>
        <v>-39270.668918776362</v>
      </c>
      <c r="U55" s="9">
        <f t="shared" ca="1" si="3"/>
        <v>-39855.801885666137</v>
      </c>
      <c r="V55" s="9">
        <f t="shared" ca="1" si="3"/>
        <v>-40449.653333762566</v>
      </c>
      <c r="W55" s="9">
        <f t="shared" ca="1" si="3"/>
        <v>-41052.35316843562</v>
      </c>
      <c r="X55" s="9">
        <f t="shared" ca="1" si="3"/>
        <v>-41664.033230645306</v>
      </c>
      <c r="Y55" s="9">
        <f t="shared" ca="1" si="3"/>
        <v>-42284.827325781916</v>
      </c>
      <c r="Z55" s="9">
        <f t="shared" ca="1" si="3"/>
        <v>-42914.871252936064</v>
      </c>
      <c r="AA55" s="9">
        <f t="shared" ca="1" si="3"/>
        <v>-43554.302834604823</v>
      </c>
      <c r="AB55" s="9">
        <f t="shared" ca="1" si="3"/>
        <v>-44203.261946840423</v>
      </c>
      <c r="AC55" s="9">
        <f t="shared" ca="1" si="3"/>
        <v>-44861.890549848351</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414474.27302464587</v>
      </c>
      <c r="F57" s="10">
        <f ca="1">IF(F$49&gt;OptInTerm,0,VLOOKUP($B$10+F$49-1,'SREC Prices'!$B$6:$D$22,2))*((F$50/1000)*$B$18)</f>
        <v>338262.23394545115</v>
      </c>
      <c r="G57" s="10">
        <f ca="1">IF(G$49&gt;OptInTerm,0,VLOOKUP($B$10+G$49-1,'SREC Prices'!$B$6:$D$22,2))*((G$50/1000)*$B$18)</f>
        <v>312365.47969938762</v>
      </c>
      <c r="H57" s="10">
        <f ca="1">IF(H$49&gt;OptInTerm,0,VLOOKUP($B$10+H$49-1,'SREC Prices'!$B$6:$D$22,2))*((H$50/1000)*$B$18)</f>
        <v>308509.89840937121</v>
      </c>
      <c r="I57" s="10">
        <f ca="1">IF(I$49&gt;OptInTerm,0,VLOOKUP($B$10+I$49-1,'SREC Prices'!$B$6:$D$22,2))*((I$50/1000)*$B$18)</f>
        <v>318378.77452763385</v>
      </c>
      <c r="J57" s="10">
        <f ca="1">IF(J$49&gt;OptInTerm,0,VLOOKUP($B$10+J$49-1,'SREC Prices'!$B$6:$D$22,2))*((J$50/1000)*$B$18)</f>
        <v>300890.7647798346</v>
      </c>
      <c r="K57" s="10">
        <f ca="1">IF(K$49&gt;OptInTerm,0,VLOOKUP($B$10+K$49-1,'SREC Prices'!$B$6:$D$22,2))*((K$50/1000)*$B$18)</f>
        <v>274531.59834827285</v>
      </c>
      <c r="L57" s="10">
        <f ca="1">IF(L$49&gt;OptInTerm,0,VLOOKUP($B$10+L$49-1,'SREC Prices'!$B$6:$D$22,2))*((L$50/1000)*$B$18)</f>
        <v>254049.05564023094</v>
      </c>
      <c r="M57" s="10">
        <f ca="1">IF(M$49&gt;OptInTerm,0,VLOOKUP($B$10+M$49-1,'SREC Prices'!$B$6:$D$22,2))*((M$50/1000)*$B$18)</f>
        <v>238238.4363146564</v>
      </c>
      <c r="N57" s="10">
        <f ca="1">IF(N$49&gt;OptInTerm,0,VLOOKUP($B$10+N$49-1,'SREC Prices'!$B$6:$D$22,2))*((N$50/1000)*$B$18)</f>
        <v>228683.8167168384</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592731.51302464586</v>
      </c>
      <c r="F59" s="10">
        <f t="shared" ref="F59:AH59" ca="1" si="5">SUM(F54:F58)</f>
        <v>519175.50682145113</v>
      </c>
      <c r="G59" s="10">
        <f t="shared" ca="1" si="5"/>
        <v>495974.36034124001</v>
      </c>
      <c r="H59" s="10">
        <f t="shared" ca="1" si="5"/>
        <v>494854.55137278722</v>
      </c>
      <c r="I59" s="10">
        <f t="shared" ca="1" si="5"/>
        <v>507499.96282020479</v>
      </c>
      <c r="J59" s="10">
        <f t="shared" ca="1" si="5"/>
        <v>492829.85877796484</v>
      </c>
      <c r="K59" s="10">
        <f t="shared" ca="1" si="5"/>
        <v>469330.58484697522</v>
      </c>
      <c r="L59" s="10">
        <f t="shared" ca="1" si="5"/>
        <v>451750.54703776393</v>
      </c>
      <c r="M59" s="10">
        <f t="shared" ca="1" si="5"/>
        <v>438885.6799340127</v>
      </c>
      <c r="N59" s="10">
        <f t="shared" ca="1" si="5"/>
        <v>432320.70426612307</v>
      </c>
      <c r="O59" s="10">
        <f t="shared" ca="1" si="5"/>
        <v>234374.06194384559</v>
      </c>
      <c r="P59" s="10">
        <f t="shared" ca="1" si="5"/>
        <v>237314.94606988429</v>
      </c>
      <c r="Q59" s="10">
        <f t="shared" ca="1" si="5"/>
        <v>240302.4058163857</v>
      </c>
      <c r="R59" s="10">
        <f t="shared" ca="1" si="5"/>
        <v>243337.12137785964</v>
      </c>
      <c r="S59" s="10">
        <f t="shared" ca="1" si="5"/>
        <v>246419.78315262555</v>
      </c>
      <c r="T59" s="10">
        <f t="shared" ca="1" si="5"/>
        <v>249551.09189450418</v>
      </c>
      <c r="U59" s="10">
        <f t="shared" ca="1" si="5"/>
        <v>252731.75886677235</v>
      </c>
      <c r="V59" s="10">
        <f t="shared" ca="1" si="5"/>
        <v>255962.50599841212</v>
      </c>
      <c r="W59" s="10">
        <f t="shared" ca="1" si="5"/>
        <v>259244.06604269065</v>
      </c>
      <c r="X59" s="10">
        <f t="shared" ca="1" si="5"/>
        <v>262577.18273810443</v>
      </c>
      <c r="Y59" s="10">
        <f t="shared" ca="1" si="5"/>
        <v>265962.61097172298</v>
      </c>
      <c r="Z59" s="10">
        <f t="shared" ca="1" si="5"/>
        <v>269401.11694496835</v>
      </c>
      <c r="AA59" s="10">
        <f t="shared" ca="1" si="5"/>
        <v>272893.47834186634</v>
      </c>
      <c r="AB59" s="10">
        <f t="shared" ca="1" si="5"/>
        <v>276440.4844998059</v>
      </c>
      <c r="AC59" s="10">
        <f t="shared" ca="1" si="5"/>
        <v>280042.93658284558</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571731.51302464586</v>
      </c>
      <c r="F63" s="10">
        <f t="shared" ca="1" si="9"/>
        <v>497650.50682145113</v>
      </c>
      <c r="G63" s="10">
        <f t="shared" ca="1" si="9"/>
        <v>473911.23534124001</v>
      </c>
      <c r="H63" s="10">
        <f t="shared" ca="1" si="9"/>
        <v>472239.84824778722</v>
      </c>
      <c r="I63" s="10">
        <f t="shared" ca="1" si="9"/>
        <v>484319.89211707981</v>
      </c>
      <c r="J63" s="10">
        <f t="shared" ca="1" si="9"/>
        <v>469070.28630726173</v>
      </c>
      <c r="K63" s="10">
        <f t="shared" ca="1" si="9"/>
        <v>444977.02306450455</v>
      </c>
      <c r="L63" s="10">
        <f t="shared" ca="1" si="9"/>
        <v>426788.14621073147</v>
      </c>
      <c r="M63" s="10">
        <f t="shared" ca="1" si="9"/>
        <v>413299.21908630442</v>
      </c>
      <c r="N63" s="10">
        <f t="shared" ca="1" si="9"/>
        <v>256094.58189722209</v>
      </c>
      <c r="O63" s="10">
        <f t="shared" ca="1" si="9"/>
        <v>207492.28651572208</v>
      </c>
      <c r="P63" s="10">
        <f t="shared" ca="1" si="9"/>
        <v>209761.1262560577</v>
      </c>
      <c r="Q63" s="10">
        <f t="shared" ca="1" si="9"/>
        <v>212059.74050721346</v>
      </c>
      <c r="R63" s="10">
        <f t="shared" ca="1" si="9"/>
        <v>214388.38943595809</v>
      </c>
      <c r="S63" s="10">
        <f t="shared" ca="1" si="9"/>
        <v>216747.33291217647</v>
      </c>
      <c r="T63" s="10">
        <f t="shared" ca="1" si="9"/>
        <v>219136.83039804385</v>
      </c>
      <c r="U63" s="10">
        <f t="shared" ca="1" si="9"/>
        <v>221557.14083290054</v>
      </c>
      <c r="V63" s="10">
        <f t="shared" ca="1" si="9"/>
        <v>224008.52251369349</v>
      </c>
      <c r="W63" s="10">
        <f t="shared" ca="1" si="9"/>
        <v>226491.23297085406</v>
      </c>
      <c r="X63" s="10">
        <f t="shared" ca="1" si="9"/>
        <v>79005.528839471925</v>
      </c>
      <c r="Y63" s="10">
        <f t="shared" ca="1" si="9"/>
        <v>231551.66572562468</v>
      </c>
      <c r="Z63" s="10">
        <f t="shared" ca="1" si="9"/>
        <v>234129.89806771759</v>
      </c>
      <c r="AA63" s="10">
        <f t="shared" ca="1" si="9"/>
        <v>236740.47899268431</v>
      </c>
      <c r="AB63" s="10">
        <f t="shared" ca="1" si="9"/>
        <v>239383.66016689432</v>
      </c>
      <c r="AC63" s="10">
        <f t="shared" ca="1" si="9"/>
        <v>242059.69164161122</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-811390.91081899789</v>
      </c>
      <c r="F64" s="59">
        <f ca="1">IF($B$11="Non-Taxable",0,-(AssetBasis)*Dep_02)</f>
        <v>-1298225.4573103967</v>
      </c>
      <c r="G64" s="59">
        <f ca="1">IF($B$11="Non-Taxable",0,-(AssetBasis)*Dep_03)</f>
        <v>-778935.27438623796</v>
      </c>
      <c r="H64" s="59">
        <f ca="1">IF($B$11="Non-Taxable",0,-(AssetBasis)*DEP_04)</f>
        <v>-467361.16463174275</v>
      </c>
      <c r="I64" s="59">
        <f ca="1">IF($B$11="Non-Taxable",0,-(AssetBasis)*DEP_05)</f>
        <v>-467361.16463174275</v>
      </c>
      <c r="J64" s="59">
        <f ca="1">IF($B$11="Non-Taxable",0,-(AssetBasis)*DEP_06)</f>
        <v>-233680.58231587138</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-239659.39779435203</v>
      </c>
      <c r="F65" s="59">
        <f t="shared" ref="F65:AH65" ca="1" si="10">SUM(F63:F64)</f>
        <v>-800574.95048894559</v>
      </c>
      <c r="G65" s="59">
        <f t="shared" ca="1" si="10"/>
        <v>-305024.03904499795</v>
      </c>
      <c r="H65" s="59">
        <f t="shared" ca="1" si="10"/>
        <v>4878.6836160444655</v>
      </c>
      <c r="I65" s="59">
        <f t="shared" ca="1" si="10"/>
        <v>16958.727485337062</v>
      </c>
      <c r="J65" s="59">
        <f ca="1">SUM(J63:J64)</f>
        <v>235389.70399139036</v>
      </c>
      <c r="K65" s="59">
        <f t="shared" ca="1" si="10"/>
        <v>444977.02306450455</v>
      </c>
      <c r="L65" s="59">
        <f t="shared" ca="1" si="10"/>
        <v>426788.14621073147</v>
      </c>
      <c r="M65" s="59">
        <f t="shared" ca="1" si="10"/>
        <v>413299.21908630442</v>
      </c>
      <c r="N65" s="59">
        <f t="shared" ca="1" si="10"/>
        <v>256094.58189722209</v>
      </c>
      <c r="O65" s="59">
        <f t="shared" ca="1" si="10"/>
        <v>207492.28651572208</v>
      </c>
      <c r="P65" s="59">
        <f t="shared" ca="1" si="10"/>
        <v>209761.1262560577</v>
      </c>
      <c r="Q65" s="59">
        <f t="shared" ca="1" si="10"/>
        <v>212059.74050721346</v>
      </c>
      <c r="R65" s="59">
        <f t="shared" ca="1" si="10"/>
        <v>214388.38943595809</v>
      </c>
      <c r="S65" s="59">
        <f t="shared" ca="1" si="10"/>
        <v>216747.33291217647</v>
      </c>
      <c r="T65" s="59">
        <f t="shared" ca="1" si="10"/>
        <v>219136.83039804385</v>
      </c>
      <c r="U65" s="59">
        <f t="shared" ca="1" si="10"/>
        <v>221557.14083290054</v>
      </c>
      <c r="V65" s="59">
        <f t="shared" ca="1" si="10"/>
        <v>224008.52251369349</v>
      </c>
      <c r="W65" s="59">
        <f t="shared" ca="1" si="10"/>
        <v>226491.23297085406</v>
      </c>
      <c r="X65" s="59">
        <f t="shared" ca="1" si="10"/>
        <v>79005.528839471925</v>
      </c>
      <c r="Y65" s="59">
        <f t="shared" ca="1" si="10"/>
        <v>231551.66572562468</v>
      </c>
      <c r="Z65" s="59">
        <f t="shared" ca="1" si="10"/>
        <v>234129.89806771759</v>
      </c>
      <c r="AA65" s="59">
        <f t="shared" ca="1" si="10"/>
        <v>236740.47899268431</v>
      </c>
      <c r="AB65" s="59">
        <f t="shared" ca="1" si="10"/>
        <v>239383.66016689432</v>
      </c>
      <c r="AC65" s="59">
        <f t="shared" ca="1" si="10"/>
        <v>242059.69164161122</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-46535.655179324851</v>
      </c>
      <c r="F66" s="59">
        <f t="shared" ca="1" si="11"/>
        <v>-42569.04747120697</v>
      </c>
      <c r="G66" s="59">
        <f t="shared" ca="1" si="11"/>
        <v>-38344.610262061426</v>
      </c>
      <c r="H66" s="59">
        <f t="shared" ca="1" si="11"/>
        <v>-33845.584634321422</v>
      </c>
      <c r="I66" s="59">
        <f t="shared" ca="1" si="11"/>
        <v>-29054.122340778318</v>
      </c>
      <c r="J66" s="59">
        <f t="shared" ca="1" si="11"/>
        <v>-23951.214998154912</v>
      </c>
      <c r="K66" s="59">
        <f t="shared" ca="1" si="11"/>
        <v>-18516.618678260988</v>
      </c>
      <c r="L66" s="59">
        <f t="shared" ca="1" si="11"/>
        <v>-12728.773597573952</v>
      </c>
      <c r="M66" s="59">
        <f t="shared" ca="1" si="11"/>
        <v>-6564.7185866422615</v>
      </c>
      <c r="N66" s="59">
        <f t="shared" ca="1" si="11"/>
        <v>0</v>
      </c>
      <c r="O66" s="59">
        <f t="shared" ca="1" si="11"/>
        <v>0</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-286195.05297367688</v>
      </c>
      <c r="F67" s="59">
        <f t="shared" ref="F67:AH67" ca="1" si="12">F65+F66</f>
        <v>-843143.99796015257</v>
      </c>
      <c r="G67" s="59">
        <f t="shared" ca="1" si="12"/>
        <v>-343368.64930705936</v>
      </c>
      <c r="H67" s="59">
        <f t="shared" ca="1" si="12"/>
        <v>-28966.901018276956</v>
      </c>
      <c r="I67" s="59">
        <f ca="1">I65+I66</f>
        <v>-12095.394855441256</v>
      </c>
      <c r="J67" s="59">
        <f ca="1">J65+J66</f>
        <v>211438.48899323546</v>
      </c>
      <c r="K67" s="59">
        <f t="shared" ca="1" si="12"/>
        <v>426460.40438624355</v>
      </c>
      <c r="L67" s="59">
        <f t="shared" ca="1" si="12"/>
        <v>414059.37261315749</v>
      </c>
      <c r="M67" s="59">
        <f t="shared" ca="1" si="12"/>
        <v>406734.50049966219</v>
      </c>
      <c r="N67" s="59">
        <f t="shared" ca="1" si="12"/>
        <v>256094.58189722209</v>
      </c>
      <c r="O67" s="59">
        <f t="shared" ca="1" si="12"/>
        <v>207492.28651572208</v>
      </c>
      <c r="P67" s="59">
        <f t="shared" ca="1" si="12"/>
        <v>209761.1262560577</v>
      </c>
      <c r="Q67" s="59">
        <f t="shared" ca="1" si="12"/>
        <v>212059.74050721346</v>
      </c>
      <c r="R67" s="59">
        <f t="shared" ca="1" si="12"/>
        <v>214388.38943595809</v>
      </c>
      <c r="S67" s="59">
        <f t="shared" ca="1" si="12"/>
        <v>216747.33291217647</v>
      </c>
      <c r="T67" s="59">
        <f t="shared" ca="1" si="12"/>
        <v>219136.83039804385</v>
      </c>
      <c r="U67" s="59">
        <f t="shared" ca="1" si="12"/>
        <v>221557.14083290054</v>
      </c>
      <c r="V67" s="59">
        <f t="shared" ca="1" si="12"/>
        <v>224008.52251369349</v>
      </c>
      <c r="W67" s="59">
        <f t="shared" ca="1" si="12"/>
        <v>226491.23297085406</v>
      </c>
      <c r="X67" s="59">
        <f t="shared" ca="1" si="12"/>
        <v>79005.528839471925</v>
      </c>
      <c r="Y67" s="59">
        <f t="shared" ca="1" si="12"/>
        <v>231551.66572562468</v>
      </c>
      <c r="Z67" s="59">
        <f t="shared" ca="1" si="12"/>
        <v>234129.89806771759</v>
      </c>
      <c r="AA67" s="59">
        <f t="shared" ca="1" si="12"/>
        <v>236740.47899268431</v>
      </c>
      <c r="AB67" s="59">
        <f t="shared" ca="1" si="12"/>
        <v>239383.66016689432</v>
      </c>
      <c r="AC67" s="59">
        <f t="shared" ca="1" si="12"/>
        <v>242059.69164161122</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114873.75256045589</v>
      </c>
      <c r="F68" s="59">
        <f t="shared" ca="1" si="14"/>
        <v>307842.6801478602</v>
      </c>
      <c r="G68" s="59">
        <f t="shared" ca="1" si="14"/>
        <v>132374.89275968776</v>
      </c>
      <c r="H68" s="59">
        <f t="shared" ca="1" si="14"/>
        <v>22413.454737573978</v>
      </c>
      <c r="I68" s="59">
        <f t="shared" ca="1" si="14"/>
        <v>16980.829753140883</v>
      </c>
      <c r="J68" s="59">
        <f t="shared" ca="1" si="14"/>
        <v>-61540.137150977411</v>
      </c>
      <c r="K68" s="59">
        <f t="shared" ca="1" si="14"/>
        <v>-137320.25021237039</v>
      </c>
      <c r="L68" s="59">
        <f t="shared" ca="1" si="14"/>
        <v>-133327.11798143669</v>
      </c>
      <c r="M68" s="59">
        <f t="shared" ca="1" si="14"/>
        <v>-130968.50916089122</v>
      </c>
      <c r="N68" s="59">
        <f t="shared" ca="1" si="14"/>
        <v>-82462.455370905518</v>
      </c>
      <c r="O68" s="59">
        <f t="shared" ca="1" si="14"/>
        <v>-66812.516258062504</v>
      </c>
      <c r="P68" s="59">
        <f t="shared" ca="1" si="14"/>
        <v>-67543.082654450569</v>
      </c>
      <c r="Q68" s="59">
        <f t="shared" ca="1" si="14"/>
        <v>-68283.236443322734</v>
      </c>
      <c r="R68" s="59">
        <f t="shared" ca="1" si="14"/>
        <v>-69033.061398378501</v>
      </c>
      <c r="S68" s="59">
        <f t="shared" ca="1" si="14"/>
        <v>-69792.641197720819</v>
      </c>
      <c r="T68" s="59">
        <f t="shared" ca="1" si="14"/>
        <v>-70562.059388170121</v>
      </c>
      <c r="U68" s="59">
        <f t="shared" ca="1" si="14"/>
        <v>-71341.399348193969</v>
      </c>
      <c r="V68" s="59">
        <f t="shared" ca="1" si="14"/>
        <v>-72130.744249409297</v>
      </c>
      <c r="W68" s="59">
        <f t="shared" ca="1" si="14"/>
        <v>-72930.177016614994</v>
      </c>
      <c r="X68" s="59">
        <f t="shared" ca="1" si="14"/>
        <v>-25439.780286309961</v>
      </c>
      <c r="Y68" s="59">
        <f t="shared" ca="1" si="14"/>
        <v>-74559.636363651152</v>
      </c>
      <c r="Z68" s="59">
        <f t="shared" ca="1" si="14"/>
        <v>-75389.827177805055</v>
      </c>
      <c r="AA68" s="59">
        <f t="shared" ca="1" si="14"/>
        <v>-76230.434235644352</v>
      </c>
      <c r="AB68" s="59">
        <f t="shared" ca="1" si="14"/>
        <v>-77081.538573739963</v>
      </c>
      <c r="AC68" s="59">
        <f t="shared" ca="1" si="14"/>
        <v>-77943.220708598805</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-42015.668627625688</v>
      </c>
      <c r="F69" s="24">
        <f t="shared" ca="1" si="16"/>
        <v>-36406.51674801953</v>
      </c>
      <c r="G69" s="24">
        <f t="shared" ca="1" si="16"/>
        <v>-34845.33000633429</v>
      </c>
      <c r="H69" s="24">
        <f t="shared" ca="1" si="16"/>
        <v>-35071.541089077269</v>
      </c>
      <c r="I69" s="24">
        <f t="shared" ca="1" si="16"/>
        <v>-36421.261582104125</v>
      </c>
      <c r="J69" s="24">
        <f t="shared" ca="1" si="16"/>
        <v>-35609.525704728549</v>
      </c>
      <c r="K69" s="24">
        <f t="shared" ca="1" si="16"/>
        <v>-34116.832350899487</v>
      </c>
      <c r="L69" s="24">
        <f t="shared" ca="1" si="16"/>
        <v>-33124.749809052599</v>
      </c>
      <c r="M69" s="24">
        <f t="shared" ca="1" si="16"/>
        <v>-32538.760039972974</v>
      </c>
      <c r="N69" s="24">
        <f t="shared" ca="1" si="16"/>
        <v>-20487.566551777767</v>
      </c>
      <c r="O69" s="24">
        <f t="shared" ca="1" si="16"/>
        <v>-16599.382921257766</v>
      </c>
      <c r="P69" s="24">
        <f t="shared" ca="1" si="16"/>
        <v>-16780.890100484616</v>
      </c>
      <c r="Q69" s="24">
        <f t="shared" ca="1" si="16"/>
        <v>-16964.779240577078</v>
      </c>
      <c r="R69" s="24">
        <f t="shared" ca="1" si="16"/>
        <v>-17151.071154876649</v>
      </c>
      <c r="S69" s="24">
        <f t="shared" ca="1" si="16"/>
        <v>-17339.786632974119</v>
      </c>
      <c r="T69" s="24">
        <f t="shared" ca="1" si="16"/>
        <v>-17530.946431843509</v>
      </c>
      <c r="U69" s="24">
        <f t="shared" ca="1" si="16"/>
        <v>-17724.571266632043</v>
      </c>
      <c r="V69" s="24">
        <f t="shared" ca="1" si="16"/>
        <v>-17920.681801095481</v>
      </c>
      <c r="W69" s="24">
        <f t="shared" ca="1" si="16"/>
        <v>-18119.298637668326</v>
      </c>
      <c r="X69" s="24">
        <f t="shared" ca="1" si="16"/>
        <v>-6320.4423071577539</v>
      </c>
      <c r="Y69" s="24">
        <f t="shared" ca="1" si="16"/>
        <v>-18524.133258049977</v>
      </c>
      <c r="Z69" s="24">
        <f t="shared" ca="1" si="16"/>
        <v>-18730.391845417409</v>
      </c>
      <c r="AA69" s="24">
        <f t="shared" ca="1" si="16"/>
        <v>-18939.238319414744</v>
      </c>
      <c r="AB69" s="24">
        <f t="shared" ca="1" si="16"/>
        <v>-19150.692813351547</v>
      </c>
      <c r="AC69" s="24">
        <f t="shared" ca="1" si="16"/>
        <v>-19364.775331328899</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-213336.96904084668</v>
      </c>
      <c r="F70" s="420">
        <f t="shared" ref="F70:AH70" ca="1" si="17">SUM(F67:F69)</f>
        <v>-571707.83456031187</v>
      </c>
      <c r="G70" s="420">
        <f t="shared" ca="1" si="17"/>
        <v>-245839.08655370589</v>
      </c>
      <c r="H70" s="420">
        <f t="shared" ca="1" si="17"/>
        <v>-41624.987369780247</v>
      </c>
      <c r="I70" s="420">
        <f t="shared" ca="1" si="17"/>
        <v>-31535.826684404499</v>
      </c>
      <c r="J70" s="420">
        <f t="shared" ca="1" si="17"/>
        <v>114288.82613752948</v>
      </c>
      <c r="K70" s="420">
        <f t="shared" ca="1" si="17"/>
        <v>255023.32182297364</v>
      </c>
      <c r="L70" s="420">
        <f t="shared" ca="1" si="17"/>
        <v>247607.50482266824</v>
      </c>
      <c r="M70" s="420">
        <f t="shared" ca="1" si="17"/>
        <v>243227.23129879797</v>
      </c>
      <c r="N70" s="420">
        <f t="shared" ca="1" si="17"/>
        <v>153144.5599745388</v>
      </c>
      <c r="O70" s="420">
        <f t="shared" ca="1" si="17"/>
        <v>124080.38733640181</v>
      </c>
      <c r="P70" s="420">
        <f t="shared" ca="1" si="17"/>
        <v>125437.15350112254</v>
      </c>
      <c r="Q70" s="420">
        <f t="shared" ca="1" si="17"/>
        <v>126811.72482331365</v>
      </c>
      <c r="R70" s="420">
        <f t="shared" ca="1" si="17"/>
        <v>128204.25688270296</v>
      </c>
      <c r="S70" s="420">
        <f t="shared" ca="1" si="17"/>
        <v>129614.90508148154</v>
      </c>
      <c r="T70" s="420">
        <f t="shared" ca="1" si="17"/>
        <v>131043.82457803021</v>
      </c>
      <c r="U70" s="420">
        <f t="shared" ca="1" si="17"/>
        <v>132491.17021807455</v>
      </c>
      <c r="V70" s="420">
        <f t="shared" ca="1" si="17"/>
        <v>133957.0964631887</v>
      </c>
      <c r="W70" s="420">
        <f t="shared" ca="1" si="17"/>
        <v>135441.75731657073</v>
      </c>
      <c r="X70" s="420">
        <f t="shared" ca="1" si="17"/>
        <v>47245.306246004206</v>
      </c>
      <c r="Y70" s="420">
        <f t="shared" ca="1" si="17"/>
        <v>138467.89610392353</v>
      </c>
      <c r="Z70" s="420">
        <f t="shared" ca="1" si="17"/>
        <v>140009.67904449513</v>
      </c>
      <c r="AA70" s="420">
        <f t="shared" ca="1" si="17"/>
        <v>141570.8064376252</v>
      </c>
      <c r="AB70" s="420">
        <f t="shared" ca="1" si="17"/>
        <v>143151.42877980281</v>
      </c>
      <c r="AC70" s="420">
        <f t="shared" ca="1" si="17"/>
        <v>144751.69560168352</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598053.9417781512</v>
      </c>
      <c r="F72" s="59">
        <f t="shared" ca="1" si="18"/>
        <v>726517.62275008485</v>
      </c>
      <c r="G72" s="59">
        <f t="shared" ca="1" si="18"/>
        <v>533096.1878325321</v>
      </c>
      <c r="H72" s="59">
        <f t="shared" ca="1" si="18"/>
        <v>425736.1772619625</v>
      </c>
      <c r="I72" s="59">
        <f t="shared" ca="1" si="18"/>
        <v>435825.33794733824</v>
      </c>
      <c r="J72" s="59">
        <f t="shared" ca="1" si="18"/>
        <v>347969.40845340083</v>
      </c>
      <c r="K72" s="59">
        <f t="shared" ca="1" si="18"/>
        <v>255023.32182297364</v>
      </c>
      <c r="L72" s="59">
        <f t="shared" ca="1" si="18"/>
        <v>247607.50482266824</v>
      </c>
      <c r="M72" s="59">
        <f t="shared" ca="1" si="18"/>
        <v>243227.23129879797</v>
      </c>
      <c r="N72" s="59">
        <f t="shared" ca="1" si="18"/>
        <v>153144.5599745388</v>
      </c>
      <c r="O72" s="59">
        <f t="shared" ca="1" si="18"/>
        <v>124080.38733640181</v>
      </c>
      <c r="P72" s="59">
        <f t="shared" ca="1" si="18"/>
        <v>125437.15350112254</v>
      </c>
      <c r="Q72" s="59">
        <f t="shared" ca="1" si="18"/>
        <v>126811.72482331365</v>
      </c>
      <c r="R72" s="59">
        <f t="shared" ca="1" si="18"/>
        <v>128204.25688270296</v>
      </c>
      <c r="S72" s="59">
        <f t="shared" ca="1" si="18"/>
        <v>129614.90508148154</v>
      </c>
      <c r="T72" s="59">
        <f t="shared" ca="1" si="18"/>
        <v>131043.82457803021</v>
      </c>
      <c r="U72" s="59">
        <f t="shared" ca="1" si="18"/>
        <v>132491.17021807455</v>
      </c>
      <c r="V72" s="59">
        <f t="shared" ca="1" si="18"/>
        <v>133957.0964631887</v>
      </c>
      <c r="W72" s="59">
        <f t="shared" ca="1" si="18"/>
        <v>135441.75731657073</v>
      </c>
      <c r="X72" s="59">
        <f t="shared" ca="1" si="18"/>
        <v>47245.306246004206</v>
      </c>
      <c r="Y72" s="59">
        <f t="shared" ca="1" si="18"/>
        <v>138467.89610392353</v>
      </c>
      <c r="Z72" s="59">
        <f t="shared" ca="1" si="18"/>
        <v>140009.67904449513</v>
      </c>
      <c r="AA72" s="59">
        <f t="shared" ca="1" si="18"/>
        <v>141570.8064376252</v>
      </c>
      <c r="AB72" s="59">
        <f t="shared" ca="1" si="18"/>
        <v>143151.42877980281</v>
      </c>
      <c r="AC72" s="59">
        <f t="shared" ca="1" si="18"/>
        <v>144751.69560168352</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-4772887.7106999876</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1431866.3132099963</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-3341021.397489991</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715933.1566049977</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-61024.733971044334</v>
      </c>
      <c r="F80" s="10">
        <f ca="1">Principle</f>
        <v>-64991.341679162215</v>
      </c>
      <c r="G80" s="10">
        <f t="shared" ref="G80:AH80" ca="1" si="20">Principle</f>
        <v>-69215.778888307759</v>
      </c>
      <c r="H80" s="10">
        <f t="shared" ca="1" si="20"/>
        <v>-73714.804516047763</v>
      </c>
      <c r="I80" s="10">
        <f t="shared" ca="1" si="20"/>
        <v>-78506.266809590859</v>
      </c>
      <c r="J80" s="10">
        <f t="shared" ca="1" si="20"/>
        <v>-83609.174152214269</v>
      </c>
      <c r="K80" s="10">
        <f t="shared" ca="1" si="20"/>
        <v>-89043.770472108197</v>
      </c>
      <c r="L80" s="10">
        <f t="shared" ca="1" si="20"/>
        <v>-94831.615552795236</v>
      </c>
      <c r="M80" s="10">
        <f t="shared" ca="1" si="20"/>
        <v>-100995.67056372692</v>
      </c>
      <c r="N80" s="10">
        <f t="shared" ca="1" si="20"/>
        <v>0</v>
      </c>
      <c r="O80" s="10">
        <f t="shared" ca="1" si="20"/>
        <v>0</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715933.1566049977</v>
      </c>
      <c r="E81" s="10">
        <f ca="1">E79+E80</f>
        <v>-61024.733971044334</v>
      </c>
      <c r="F81" s="10">
        <f t="shared" ref="F81:AH81" ca="1" si="21">F79+F80</f>
        <v>-64991.341679162215</v>
      </c>
      <c r="G81" s="10">
        <f t="shared" ca="1" si="21"/>
        <v>-69215.778888307759</v>
      </c>
      <c r="H81" s="10">
        <f t="shared" ca="1" si="21"/>
        <v>-73714.804516047763</v>
      </c>
      <c r="I81" s="10">
        <f t="shared" ca="1" si="21"/>
        <v>-78506.266809590859</v>
      </c>
      <c r="J81" s="10">
        <f t="shared" ca="1" si="21"/>
        <v>-83609.174152214269</v>
      </c>
      <c r="K81" s="10">
        <f t="shared" ca="1" si="21"/>
        <v>-89043.770472108197</v>
      </c>
      <c r="L81" s="10">
        <f t="shared" ca="1" si="21"/>
        <v>-94831.615552795236</v>
      </c>
      <c r="M81" s="10">
        <f t="shared" ca="1" si="21"/>
        <v>-100995.67056372692</v>
      </c>
      <c r="N81" s="10">
        <f t="shared" ca="1" si="21"/>
        <v>0</v>
      </c>
      <c r="O81" s="10">
        <f t="shared" ca="1" si="21"/>
        <v>0</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-2625088.2408849932</v>
      </c>
      <c r="E83" s="430">
        <f t="shared" ca="1" si="22"/>
        <v>537029.2078071069</v>
      </c>
      <c r="F83" s="430">
        <f t="shared" ca="1" si="22"/>
        <v>661526.28107092262</v>
      </c>
      <c r="G83" s="430">
        <f t="shared" ca="1" si="22"/>
        <v>463880.40894422436</v>
      </c>
      <c r="H83" s="430">
        <f t="shared" ca="1" si="22"/>
        <v>352021.37274591473</v>
      </c>
      <c r="I83" s="430">
        <f t="shared" ca="1" si="22"/>
        <v>357319.07113774738</v>
      </c>
      <c r="J83" s="430">
        <f t="shared" ca="1" si="22"/>
        <v>264360.23430118657</v>
      </c>
      <c r="K83" s="430">
        <f t="shared" ca="1" si="22"/>
        <v>165979.55135086545</v>
      </c>
      <c r="L83" s="430">
        <f t="shared" ca="1" si="22"/>
        <v>152775.88926987301</v>
      </c>
      <c r="M83" s="430">
        <f t="shared" ca="1" si="22"/>
        <v>142231.56073507105</v>
      </c>
      <c r="N83" s="430">
        <f t="shared" ca="1" si="22"/>
        <v>153144.5599745388</v>
      </c>
      <c r="O83" s="430">
        <f t="shared" ca="1" si="22"/>
        <v>124080.38733640181</v>
      </c>
      <c r="P83" s="430">
        <f t="shared" ca="1" si="22"/>
        <v>125437.15350112254</v>
      </c>
      <c r="Q83" s="430">
        <f t="shared" ca="1" si="22"/>
        <v>126811.72482331365</v>
      </c>
      <c r="R83" s="430">
        <f t="shared" ca="1" si="22"/>
        <v>128204.25688270296</v>
      </c>
      <c r="S83" s="430">
        <f t="shared" ca="1" si="22"/>
        <v>129614.90508148154</v>
      </c>
      <c r="T83" s="430">
        <f t="shared" ca="1" si="22"/>
        <v>131043.82457803021</v>
      </c>
      <c r="U83" s="430">
        <f t="shared" ca="1" si="22"/>
        <v>132491.17021807455</v>
      </c>
      <c r="V83" s="430">
        <f t="shared" ca="1" si="22"/>
        <v>133957.0964631887</v>
      </c>
      <c r="W83" s="430">
        <f t="shared" ca="1" si="22"/>
        <v>135441.75731657073</v>
      </c>
      <c r="X83" s="430">
        <f t="shared" ca="1" si="22"/>
        <v>47245.306246004206</v>
      </c>
      <c r="Y83" s="430">
        <f t="shared" ca="1" si="22"/>
        <v>138467.89610392353</v>
      </c>
      <c r="Z83" s="430">
        <f t="shared" ca="1" si="22"/>
        <v>140009.67904449513</v>
      </c>
      <c r="AA83" s="430">
        <f t="shared" ca="1" si="22"/>
        <v>141570.8064376252</v>
      </c>
      <c r="AB83" s="430">
        <f t="shared" ca="1" si="22"/>
        <v>143151.42877980281</v>
      </c>
      <c r="AC83" s="430">
        <f t="shared" ca="1" si="22"/>
        <v>144751.69560168352</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-2625088.2408849932</v>
      </c>
      <c r="E84" s="44">
        <f ca="1">D84+E83</f>
        <v>-2088059.0330778863</v>
      </c>
      <c r="F84" s="44">
        <f t="shared" ref="F84:AH84" ca="1" si="23">E84+F83</f>
        <v>-1426532.7520069638</v>
      </c>
      <c r="G84" s="44">
        <f t="shared" ca="1" si="23"/>
        <v>-962652.34306273947</v>
      </c>
      <c r="H84" s="44">
        <f t="shared" ca="1" si="23"/>
        <v>-610630.97031682474</v>
      </c>
      <c r="I84" s="44">
        <f t="shared" ca="1" si="23"/>
        <v>-253311.89917907736</v>
      </c>
      <c r="J84" s="44">
        <f t="shared" ca="1" si="23"/>
        <v>11048.335122109216</v>
      </c>
      <c r="K84" s="44">
        <f t="shared" ca="1" si="23"/>
        <v>177027.88647297467</v>
      </c>
      <c r="L84" s="44">
        <f t="shared" ca="1" si="23"/>
        <v>329803.77574284771</v>
      </c>
      <c r="M84" s="44">
        <f t="shared" ca="1" si="23"/>
        <v>472035.33647791878</v>
      </c>
      <c r="N84" s="44">
        <f t="shared" ca="1" si="23"/>
        <v>625179.89645245764</v>
      </c>
      <c r="O84" s="44">
        <f t="shared" ca="1" si="23"/>
        <v>749260.28378885949</v>
      </c>
      <c r="P84" s="44">
        <f t="shared" ca="1" si="23"/>
        <v>874697.43728998199</v>
      </c>
      <c r="Q84" s="44">
        <f t="shared" ca="1" si="23"/>
        <v>1001509.1621132956</v>
      </c>
      <c r="R84" s="44">
        <f t="shared" ca="1" si="23"/>
        <v>1129713.4189959986</v>
      </c>
      <c r="S84" s="44">
        <f t="shared" ca="1" si="23"/>
        <v>1259328.32407748</v>
      </c>
      <c r="T84" s="44">
        <f t="shared" ca="1" si="23"/>
        <v>1390372.1486555103</v>
      </c>
      <c r="U84" s="44">
        <f t="shared" ca="1" si="23"/>
        <v>1522863.3188735847</v>
      </c>
      <c r="V84" s="44">
        <f t="shared" ca="1" si="23"/>
        <v>1656820.4153367735</v>
      </c>
      <c r="W84" s="44">
        <f t="shared" ca="1" si="23"/>
        <v>1792262.1726533442</v>
      </c>
      <c r="X84" s="44">
        <f t="shared" ca="1" si="23"/>
        <v>1839507.4788993485</v>
      </c>
      <c r="Y84" s="44">
        <f t="shared" ca="1" si="23"/>
        <v>1977975.375003272</v>
      </c>
      <c r="Z84" s="44">
        <f t="shared" ca="1" si="23"/>
        <v>2117985.0540477671</v>
      </c>
      <c r="AA84" s="44">
        <f t="shared" ca="1" si="23"/>
        <v>2259555.8604853922</v>
      </c>
      <c r="AB84" s="44">
        <f t="shared" ca="1" si="23"/>
        <v>2402707.2892651949</v>
      </c>
      <c r="AC84" s="44">
        <f t="shared" ca="1" si="23"/>
        <v>2547458.9848668785</v>
      </c>
      <c r="AD84" s="44">
        <f ca="1">AC84+AD83</f>
        <v>2547458.9848668785</v>
      </c>
      <c r="AE84" s="44">
        <f t="shared" ca="1" si="23"/>
        <v>2547458.9848668785</v>
      </c>
      <c r="AF84" s="44">
        <f t="shared" ca="1" si="23"/>
        <v>2547458.9848668785</v>
      </c>
      <c r="AG84" s="44">
        <f t="shared" ca="1" si="23"/>
        <v>2547458.9848668785</v>
      </c>
      <c r="AH84" s="44">
        <f t="shared" ca="1" si="23"/>
        <v>2547458.9848668785</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715933.1566049977</v>
      </c>
      <c r="F89" s="9">
        <f ca="1">E93</f>
        <v>654908.42263395339</v>
      </c>
      <c r="G89" s="9">
        <f t="shared" ref="G89:AH89" ca="1" si="24">F93</f>
        <v>589917.08095479116</v>
      </c>
      <c r="H89" s="9">
        <f t="shared" ca="1" si="24"/>
        <v>520701.30206648342</v>
      </c>
      <c r="I89" s="9">
        <f t="shared" ca="1" si="24"/>
        <v>446986.49755043566</v>
      </c>
      <c r="J89" s="9">
        <f t="shared" ca="1" si="24"/>
        <v>368480.2307408448</v>
      </c>
      <c r="K89" s="9">
        <f t="shared" ca="1" si="24"/>
        <v>284871.05658863054</v>
      </c>
      <c r="L89" s="9">
        <f t="shared" ca="1" si="24"/>
        <v>195827.28611652233</v>
      </c>
      <c r="M89" s="9">
        <f t="shared" ca="1" si="24"/>
        <v>100995.67056372709</v>
      </c>
      <c r="N89" s="9">
        <f t="shared" ca="1" si="24"/>
        <v>1.7462298274040222E-10</v>
      </c>
      <c r="O89" s="9">
        <f t="shared" ca="1" si="24"/>
        <v>1.7462298274040222E-10</v>
      </c>
      <c r="P89" s="9">
        <f t="shared" ca="1" si="24"/>
        <v>1.7462298274040222E-10</v>
      </c>
      <c r="Q89" s="9">
        <f t="shared" ca="1" si="24"/>
        <v>1.7462298274040222E-10</v>
      </c>
      <c r="R89" s="9">
        <f t="shared" ca="1" si="24"/>
        <v>1.7462298274040222E-10</v>
      </c>
      <c r="S89" s="9">
        <f t="shared" ca="1" si="24"/>
        <v>1.7462298274040222E-10</v>
      </c>
      <c r="T89" s="9">
        <f t="shared" ca="1" si="24"/>
        <v>1.7462298274040222E-10</v>
      </c>
      <c r="U89" s="9">
        <f t="shared" ca="1" si="24"/>
        <v>1.7462298274040222E-10</v>
      </c>
      <c r="V89" s="9">
        <f t="shared" ca="1" si="24"/>
        <v>1.7462298274040222E-10</v>
      </c>
      <c r="W89" s="9">
        <f t="shared" ca="1" si="24"/>
        <v>1.7462298274040222E-10</v>
      </c>
      <c r="X89" s="9">
        <f t="shared" ca="1" si="24"/>
        <v>1.7462298274040222E-10</v>
      </c>
      <c r="Y89" s="9">
        <f t="shared" ca="1" si="24"/>
        <v>1.7462298274040222E-10</v>
      </c>
      <c r="Z89" s="9">
        <f t="shared" ca="1" si="24"/>
        <v>1.7462298274040222E-10</v>
      </c>
      <c r="AA89" s="9">
        <f t="shared" ca="1" si="24"/>
        <v>1.7462298274040222E-10</v>
      </c>
      <c r="AB89" s="9">
        <f t="shared" ca="1" si="24"/>
        <v>1.7462298274040222E-10</v>
      </c>
      <c r="AC89" s="9">
        <f t="shared" ca="1" si="24"/>
        <v>1.7462298274040222E-10</v>
      </c>
      <c r="AD89" s="9">
        <f t="shared" ca="1" si="24"/>
        <v>1.7462298274040222E-10</v>
      </c>
      <c r="AE89" s="9">
        <f t="shared" ca="1" si="24"/>
        <v>1.7462298274040222E-10</v>
      </c>
      <c r="AF89" s="9">
        <f t="shared" ca="1" si="24"/>
        <v>1.7462298274040222E-10</v>
      </c>
      <c r="AG89" s="9">
        <f t="shared" ca="1" si="24"/>
        <v>1.7462298274040222E-10</v>
      </c>
      <c r="AH89" s="9">
        <f t="shared" ca="1" si="24"/>
        <v>1.7462298274040222E-10</v>
      </c>
    </row>
    <row r="90" spans="1:36" x14ac:dyDescent="0.2">
      <c r="A90" s="2" t="s">
        <v>47</v>
      </c>
      <c r="D90" s="9"/>
      <c r="E90" s="9">
        <f t="shared" ref="E90:AH90" ca="1" si="25">IF(ProjectYear&lt;=LoanTerm,PMT(LoanInterest,LoanTerm,LoanAmount),0)</f>
        <v>-107560.38915036918</v>
      </c>
      <c r="F90" s="9">
        <f t="shared" ca="1" si="25"/>
        <v>-107560.38915036918</v>
      </c>
      <c r="G90" s="9">
        <f t="shared" ca="1" si="25"/>
        <v>-107560.38915036918</v>
      </c>
      <c r="H90" s="9">
        <f t="shared" ca="1" si="25"/>
        <v>-107560.38915036918</v>
      </c>
      <c r="I90" s="9">
        <f t="shared" ca="1" si="25"/>
        <v>-107560.38915036918</v>
      </c>
      <c r="J90" s="9">
        <f t="shared" ca="1" si="25"/>
        <v>-107560.38915036918</v>
      </c>
      <c r="K90" s="9">
        <f t="shared" ca="1" si="25"/>
        <v>-107560.38915036918</v>
      </c>
      <c r="L90" s="9">
        <f t="shared" ca="1" si="25"/>
        <v>-107560.38915036918</v>
      </c>
      <c r="M90" s="9">
        <f t="shared" ca="1" si="25"/>
        <v>-107560.38915036918</v>
      </c>
      <c r="N90" s="9">
        <f t="shared" ca="1" si="25"/>
        <v>0</v>
      </c>
      <c r="O90" s="9">
        <f t="shared" ca="1" si="25"/>
        <v>0</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-61024.733971044334</v>
      </c>
      <c r="F91" s="9">
        <f t="shared" ca="1" si="26"/>
        <v>-64991.341679162215</v>
      </c>
      <c r="G91" s="9">
        <f t="shared" ca="1" si="26"/>
        <v>-69215.778888307759</v>
      </c>
      <c r="H91" s="9">
        <f t="shared" ca="1" si="26"/>
        <v>-73714.804516047763</v>
      </c>
      <c r="I91" s="9">
        <f t="shared" ca="1" si="26"/>
        <v>-78506.266809590859</v>
      </c>
      <c r="J91" s="9">
        <f t="shared" ca="1" si="26"/>
        <v>-83609.174152214269</v>
      </c>
      <c r="K91" s="9">
        <f t="shared" ca="1" si="26"/>
        <v>-89043.770472108197</v>
      </c>
      <c r="L91" s="9">
        <f t="shared" ca="1" si="26"/>
        <v>-94831.615552795236</v>
      </c>
      <c r="M91" s="9">
        <f t="shared" ca="1" si="26"/>
        <v>-100995.67056372692</v>
      </c>
      <c r="N91" s="9">
        <f t="shared" ca="1" si="26"/>
        <v>0</v>
      </c>
      <c r="O91" s="9">
        <f t="shared" ca="1" si="26"/>
        <v>0</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-46535.655179324851</v>
      </c>
      <c r="F92" s="9">
        <f t="shared" ca="1" si="27"/>
        <v>-42569.04747120697</v>
      </c>
      <c r="G92" s="9">
        <f t="shared" ca="1" si="27"/>
        <v>-38344.610262061426</v>
      </c>
      <c r="H92" s="9">
        <f t="shared" ca="1" si="27"/>
        <v>-33845.584634321422</v>
      </c>
      <c r="I92" s="9">
        <f t="shared" ca="1" si="27"/>
        <v>-29054.122340778318</v>
      </c>
      <c r="J92" s="9">
        <f t="shared" ca="1" si="27"/>
        <v>-23951.214998154912</v>
      </c>
      <c r="K92" s="9">
        <f t="shared" ca="1" si="27"/>
        <v>-18516.618678260988</v>
      </c>
      <c r="L92" s="9">
        <f t="shared" ca="1" si="27"/>
        <v>-12728.773597573952</v>
      </c>
      <c r="M92" s="9">
        <f t="shared" ca="1" si="27"/>
        <v>-6564.7185866422615</v>
      </c>
      <c r="N92" s="9">
        <f t="shared" ca="1" si="27"/>
        <v>0</v>
      </c>
      <c r="O92" s="9">
        <f t="shared" ca="1" si="27"/>
        <v>0</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654908.42263395339</v>
      </c>
      <c r="F93" s="70">
        <f t="shared" ca="1" si="28"/>
        <v>589917.08095479116</v>
      </c>
      <c r="G93" s="70">
        <f t="shared" ca="1" si="28"/>
        <v>520701.30206648342</v>
      </c>
      <c r="H93" s="70">
        <f t="shared" ca="1" si="28"/>
        <v>446986.49755043566</v>
      </c>
      <c r="I93" s="70">
        <f t="shared" ca="1" si="28"/>
        <v>368480.2307408448</v>
      </c>
      <c r="J93" s="70">
        <f t="shared" ca="1" si="28"/>
        <v>284871.05658863054</v>
      </c>
      <c r="K93" s="70">
        <f t="shared" ca="1" si="28"/>
        <v>195827.28611652233</v>
      </c>
      <c r="L93" s="70">
        <f t="shared" ca="1" si="28"/>
        <v>100995.67056372709</v>
      </c>
      <c r="M93" s="70">
        <f t="shared" ca="1" si="28"/>
        <v>1.7462298274040222E-10</v>
      </c>
      <c r="N93" s="70">
        <f t="shared" ca="1" si="28"/>
        <v>1.7462298274040222E-10</v>
      </c>
      <c r="O93" s="70">
        <f t="shared" ca="1" si="28"/>
        <v>1.7462298274040222E-10</v>
      </c>
      <c r="P93" s="70">
        <f t="shared" ca="1" si="28"/>
        <v>1.7462298274040222E-10</v>
      </c>
      <c r="Q93" s="70">
        <f t="shared" ca="1" si="28"/>
        <v>1.7462298274040222E-10</v>
      </c>
      <c r="R93" s="70">
        <f t="shared" ca="1" si="28"/>
        <v>1.7462298274040222E-10</v>
      </c>
      <c r="S93" s="70">
        <f t="shared" ca="1" si="28"/>
        <v>1.7462298274040222E-10</v>
      </c>
      <c r="T93" s="70">
        <f t="shared" ca="1" si="28"/>
        <v>1.7462298274040222E-10</v>
      </c>
      <c r="U93" s="70">
        <f t="shared" ca="1" si="28"/>
        <v>1.7462298274040222E-10</v>
      </c>
      <c r="V93" s="70">
        <f t="shared" ca="1" si="28"/>
        <v>1.7462298274040222E-10</v>
      </c>
      <c r="W93" s="70">
        <f t="shared" ca="1" si="28"/>
        <v>1.7462298274040222E-10</v>
      </c>
      <c r="X93" s="70">
        <f t="shared" ca="1" si="28"/>
        <v>1.7462298274040222E-10</v>
      </c>
      <c r="Y93" s="70">
        <f t="shared" ca="1" si="28"/>
        <v>1.7462298274040222E-10</v>
      </c>
      <c r="Z93" s="70">
        <f t="shared" ca="1" si="28"/>
        <v>1.7462298274040222E-10</v>
      </c>
      <c r="AA93" s="70">
        <f t="shared" ca="1" si="28"/>
        <v>1.7462298274040222E-10</v>
      </c>
      <c r="AB93" s="70">
        <f t="shared" ca="1" si="28"/>
        <v>1.7462298274040222E-10</v>
      </c>
      <c r="AC93" s="70">
        <f t="shared" ca="1" si="28"/>
        <v>1.7462298274040222E-10</v>
      </c>
      <c r="AD93" s="70">
        <f t="shared" ca="1" si="28"/>
        <v>1.7462298274040222E-10</v>
      </c>
      <c r="AE93" s="70">
        <f t="shared" ca="1" si="28"/>
        <v>1.7462298274040222E-10</v>
      </c>
      <c r="AF93" s="70">
        <f t="shared" ca="1" si="28"/>
        <v>1.7462298274040222E-10</v>
      </c>
      <c r="AG93" s="70">
        <f t="shared" ca="1" si="28"/>
        <v>1.7462298274040222E-10</v>
      </c>
      <c r="AH93" s="70">
        <f t="shared" ca="1" si="28"/>
        <v>1.7462298274040222E-10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831866.2086609652</v>
      </c>
      <c r="D101" s="42">
        <f ca="1">IF($C$112="3P",D83,0)</f>
        <v>-2625088.2408849932</v>
      </c>
      <c r="E101" s="42">
        <f t="shared" ref="E101:AH101" ca="1" si="29">IF($C$112="3P",E83,0)</f>
        <v>537029.2078071069</v>
      </c>
      <c r="F101" s="42">
        <f t="shared" ca="1" si="29"/>
        <v>661526.28107092262</v>
      </c>
      <c r="G101" s="42">
        <f t="shared" ca="1" si="29"/>
        <v>463880.40894422436</v>
      </c>
      <c r="H101" s="42">
        <f t="shared" ca="1" si="29"/>
        <v>352021.37274591473</v>
      </c>
      <c r="I101" s="42">
        <f t="shared" ca="1" si="29"/>
        <v>357319.07113774738</v>
      </c>
      <c r="J101" s="42">
        <f t="shared" ca="1" si="29"/>
        <v>264360.23430118657</v>
      </c>
      <c r="K101" s="42">
        <f t="shared" ca="1" si="29"/>
        <v>165979.55135086545</v>
      </c>
      <c r="L101" s="42">
        <f t="shared" ca="1" si="29"/>
        <v>152775.88926987301</v>
      </c>
      <c r="M101" s="42">
        <f t="shared" ca="1" si="29"/>
        <v>142231.56073507105</v>
      </c>
      <c r="N101" s="42">
        <f t="shared" ca="1" si="29"/>
        <v>153144.5599745388</v>
      </c>
      <c r="O101" s="42">
        <f t="shared" ca="1" si="29"/>
        <v>124080.38733640181</v>
      </c>
      <c r="P101" s="42">
        <f t="shared" ca="1" si="29"/>
        <v>125437.15350112254</v>
      </c>
      <c r="Q101" s="42">
        <f t="shared" ca="1" si="29"/>
        <v>126811.72482331365</v>
      </c>
      <c r="R101" s="42">
        <f t="shared" ca="1" si="29"/>
        <v>128204.25688270296</v>
      </c>
      <c r="S101" s="42">
        <f t="shared" ca="1" si="29"/>
        <v>129614.90508148154</v>
      </c>
      <c r="T101" s="42">
        <f t="shared" ca="1" si="29"/>
        <v>131043.82457803021</v>
      </c>
      <c r="U101" s="42">
        <f t="shared" ca="1" si="29"/>
        <v>132491.17021807455</v>
      </c>
      <c r="V101" s="42">
        <f t="shared" ca="1" si="29"/>
        <v>133957.0964631887</v>
      </c>
      <c r="W101" s="42">
        <f t="shared" ca="1" si="29"/>
        <v>135441.75731657073</v>
      </c>
      <c r="X101" s="42">
        <f t="shared" ca="1" si="29"/>
        <v>47245.306246004206</v>
      </c>
      <c r="Y101" s="42">
        <f t="shared" ca="1" si="29"/>
        <v>138467.89610392353</v>
      </c>
      <c r="Z101" s="42">
        <f t="shared" ca="1" si="29"/>
        <v>140009.67904449513</v>
      </c>
      <c r="AA101" s="42">
        <f t="shared" ca="1" si="29"/>
        <v>141570.8064376252</v>
      </c>
      <c r="AB101" s="42">
        <f t="shared" ca="1" si="29"/>
        <v>143151.42877980281</v>
      </c>
      <c r="AC101" s="42">
        <f t="shared" ca="1" si="29"/>
        <v>144751.69560168352</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488724.09582813299</v>
      </c>
      <c r="D103" s="42">
        <f ca="1">IF($C$112="3P",VLOOKUP($A103,'Fin. Assumptions'!$F$23:$L$29,$D$111+1)*(-D$55-D$56),VLOOKUP($A103,'Fin. Assumptions'!$F$32:$L$38,$D$111+1)*D$83)</f>
        <v>0</v>
      </c>
      <c r="E103" s="42">
        <f ca="1">IF($C$112="3P",VLOOKUP($A103,'Fin. Assumptions'!$F$23:$L$29,$D$111+1)*(-E$55-E$56),VLOOKUP($A103,'Fin. Assumptions'!$F$32:$L$38,$D$111+1)*E$83)</f>
        <v>31457.159999999996</v>
      </c>
      <c r="F103" s="42">
        <f ca="1">IF($C$112="3P",VLOOKUP($A103,'Fin. Assumptions'!$F$23:$L$29,$D$111+1)*(-F$55-F$56),VLOOKUP($A103,'Fin. Assumptions'!$F$32:$L$38,$D$111+1)*F$83)</f>
        <v>31925.871684000002</v>
      </c>
      <c r="G103" s="42">
        <f ca="1">IF($C$112="3P",VLOOKUP($A103,'Fin. Assumptions'!$F$23:$L$29,$D$111+1)*(-G$55-G$56),VLOOKUP($A103,'Fin. Assumptions'!$F$32:$L$38,$D$111+1)*G$83)</f>
        <v>32401.567172091596</v>
      </c>
      <c r="H103" s="42">
        <f ca="1">IF($C$112="3P",VLOOKUP($A103,'Fin. Assumptions'!$F$23:$L$29,$D$111+1)*(-H$55-H$56),VLOOKUP($A103,'Fin. Assumptions'!$F$32:$L$38,$D$111+1)*H$83)</f>
        <v>32884.350522955763</v>
      </c>
      <c r="I103" s="42">
        <f ca="1">IF($C$112="3P",VLOOKUP($A103,'Fin. Assumptions'!$F$23:$L$29,$D$111+1)*(-I$55-I$56),VLOOKUP($A103,'Fin. Assumptions'!$F$32:$L$38,$D$111+1)*I$83)</f>
        <v>33374.327345747806</v>
      </c>
      <c r="J103" s="42">
        <f ca="1">IF($C$112="3P",VLOOKUP($A103,'Fin. Assumptions'!$F$23:$L$29,$D$111+1)*(-J$55-J$56),VLOOKUP($A103,'Fin. Assumptions'!$F$32:$L$38,$D$111+1)*J$83)</f>
        <v>33871.604823199457</v>
      </c>
      <c r="K103" s="42">
        <f ca="1">IF($C$112="3P",VLOOKUP($A103,'Fin. Assumptions'!$F$23:$L$29,$D$111+1)*(-K$55-K$56),VLOOKUP($A103,'Fin. Assumptions'!$F$32:$L$38,$D$111+1)*K$83)</f>
        <v>34376.291735065126</v>
      </c>
      <c r="L103" s="42">
        <f ca="1">IF($C$112="3P",VLOOKUP($A103,'Fin. Assumptions'!$F$23:$L$29,$D$111+1)*(-L$55-L$56),VLOOKUP($A103,'Fin. Assumptions'!$F$32:$L$38,$D$111+1)*L$83)</f>
        <v>34888.498481917588</v>
      </c>
      <c r="M103" s="42">
        <f ca="1">IF($C$112="3P",VLOOKUP($A103,'Fin. Assumptions'!$F$23:$L$29,$D$111+1)*(-M$55-M$56),VLOOKUP($A103,'Fin. Assumptions'!$F$32:$L$38,$D$111+1)*M$83)</f>
        <v>35408.337109298162</v>
      </c>
      <c r="N103" s="42">
        <f ca="1">IF($C$112="3P",VLOOKUP($A103,'Fin. Assumptions'!$F$23:$L$29,$D$111+1)*(-N$55-N$56),VLOOKUP($A103,'Fin. Assumptions'!$F$32:$L$38,$D$111+1)*N$83)</f>
        <v>35935.92133222671</v>
      </c>
      <c r="O103" s="42">
        <f ca="1">IF($C$112="3P",VLOOKUP($A103,'Fin. Assumptions'!$F$23:$L$29,$D$111+1)*(-O$55-O$56),VLOOKUP($A103,'Fin. Assumptions'!$F$32:$L$38,$D$111+1)*O$83)</f>
        <v>36471.366560076887</v>
      </c>
      <c r="P103" s="42">
        <f ca="1">IF($C$112="3P",VLOOKUP($A103,'Fin. Assumptions'!$F$23:$L$29,$D$111+1)*(-P$55-P$56),VLOOKUP($A103,'Fin. Assumptions'!$F$32:$L$38,$D$111+1)*P$83)</f>
        <v>37014.789921822019</v>
      </c>
      <c r="Q103" s="42">
        <f ca="1">IF($C$112="3P",VLOOKUP($A103,'Fin. Assumptions'!$F$23:$L$29,$D$111+1)*(-Q$55-Q$56),VLOOKUP($A103,'Fin. Assumptions'!$F$32:$L$38,$D$111+1)*Q$83)</f>
        <v>37566.310291657173</v>
      </c>
      <c r="R103" s="42">
        <f ca="1">IF($C$112="3P",VLOOKUP($A103,'Fin. Assumptions'!$F$23:$L$29,$D$111+1)*(-R$55-R$56),VLOOKUP($A103,'Fin. Assumptions'!$F$32:$L$38,$D$111+1)*R$83)</f>
        <v>38126.048315002859</v>
      </c>
      <c r="S103" s="42">
        <f ca="1">IF($C$112="3P",VLOOKUP($A103,'Fin. Assumptions'!$F$23:$L$29,$D$111+1)*(-S$55-S$56),VLOOKUP($A103,'Fin. Assumptions'!$F$32:$L$38,$D$111+1)*S$83)</f>
        <v>38694.126434896418</v>
      </c>
      <c r="T103" s="42">
        <f ca="1">IF($C$112="3P",VLOOKUP($A103,'Fin. Assumptions'!$F$23:$L$29,$D$111+1)*(-T$55-T$56),VLOOKUP($A103,'Fin. Assumptions'!$F$32:$L$38,$D$111+1)*T$83)</f>
        <v>39270.668918776362</v>
      </c>
      <c r="U103" s="42">
        <f ca="1">IF($C$112="3P",VLOOKUP($A103,'Fin. Assumptions'!$F$23:$L$29,$D$111+1)*(-U$55-U$56),VLOOKUP($A103,'Fin. Assumptions'!$F$32:$L$38,$D$111+1)*U$83)</f>
        <v>39855.801885666137</v>
      </c>
      <c r="V103" s="42">
        <f ca="1">IF($C$112="3P",VLOOKUP($A103,'Fin. Assumptions'!$F$23:$L$29,$D$111+1)*(-V$55-V$56),VLOOKUP($A103,'Fin. Assumptions'!$F$32:$L$38,$D$111+1)*V$83)</f>
        <v>40449.653333762566</v>
      </c>
      <c r="W103" s="42">
        <f ca="1">IF($C$112="3P",VLOOKUP($A103,'Fin. Assumptions'!$F$23:$L$29,$D$111+1)*(-W$55-W$56),VLOOKUP($A103,'Fin. Assumptions'!$F$32:$L$38,$D$111+1)*W$83)</f>
        <v>41052.35316843562</v>
      </c>
      <c r="X103" s="42">
        <f ca="1">IF($C$112="3P",VLOOKUP($A103,'Fin. Assumptions'!$F$23:$L$29,$D$111+1)*(-X$55-X$56),VLOOKUP($A103,'Fin. Assumptions'!$F$32:$L$38,$D$111+1)*X$83)</f>
        <v>41664.033230645306</v>
      </c>
      <c r="Y103" s="42">
        <f ca="1">IF($C$112="3P",VLOOKUP($A103,'Fin. Assumptions'!$F$23:$L$29,$D$111+1)*(-Y$55-Y$56),VLOOKUP($A103,'Fin. Assumptions'!$F$32:$L$38,$D$111+1)*Y$83)</f>
        <v>42284.827325781916</v>
      </c>
      <c r="Z103" s="42">
        <f ca="1">IF($C$112="3P",VLOOKUP($A103,'Fin. Assumptions'!$F$23:$L$29,$D$111+1)*(-Z$55-Z$56),VLOOKUP($A103,'Fin. Assumptions'!$F$32:$L$38,$D$111+1)*Z$83)</f>
        <v>42914.871252936064</v>
      </c>
      <c r="AA103" s="42">
        <f ca="1">IF($C$112="3P",VLOOKUP($A103,'Fin. Assumptions'!$F$23:$L$29,$D$111+1)*(-AA$55-AA$56),VLOOKUP($A103,'Fin. Assumptions'!$F$32:$L$38,$D$111+1)*AA$83)</f>
        <v>43554.302834604823</v>
      </c>
      <c r="AB103" s="42">
        <f ca="1">IF($C$112="3P",VLOOKUP($A103,'Fin. Assumptions'!$F$23:$L$29,$D$111+1)*(-AB$55-AB$56),VLOOKUP($A103,'Fin. Assumptions'!$F$32:$L$38,$D$111+1)*AB$83)</f>
        <v>44203.261946840423</v>
      </c>
      <c r="AC103" s="42">
        <f ca="1">IF($C$112="3P",VLOOKUP($A103,'Fin. Assumptions'!$F$23:$L$29,$D$111+1)*(-AC$55-AC$56),VLOOKUP($A103,'Fin. Assumptions'!$F$32:$L$38,$D$111+1)*AC$83)</f>
        <v>44861.890549848351</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1320590.3044890983</v>
      </c>
    </row>
    <row r="111" spans="1:34" ht="15.75" x14ac:dyDescent="0.25">
      <c r="A111" s="92"/>
      <c r="B111" s="93" t="s">
        <v>111</v>
      </c>
      <c r="C111" s="463" t="str">
        <f ca="1">LEFT($B$6,3)</f>
        <v>RES</v>
      </c>
      <c r="D111" s="380">
        <f ca="1">HLOOKUP(C111,'Fin. Assumptions'!$G$32:$L$40,9)</f>
        <v>6</v>
      </c>
    </row>
    <row r="112" spans="1:34" x14ac:dyDescent="0.2">
      <c r="A112" s="94"/>
      <c r="B112" s="93" t="s">
        <v>160</v>
      </c>
      <c r="C112" s="376" t="str">
        <f ca="1">RIGHT(LEFT($B$6,6),2)</f>
        <v>3P</v>
      </c>
    </row>
  </sheetData>
  <sheetProtection algorithmName="SHA-512" hashValue="umktl9GSr1gxt3CpHkUrt1Mc14sN2MOX5NRifMUbVz6t08557LQpKQYD7Y8uQmLEvzBg7G/ybbQwD5F5F/QRYA==" saltValue="WI//Xu9cwjB3RJpQV56dsw=="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sheetPr>
  <dimension ref="A1:AP112"/>
  <sheetViews>
    <sheetView topLeftCell="B4"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RES DO 14</v>
      </c>
      <c r="D6" s="82" t="s">
        <v>172</v>
      </c>
      <c r="T6" s="2"/>
    </row>
    <row r="7" spans="1:42" ht="18.75" customHeight="1" x14ac:dyDescent="0.25">
      <c r="A7" s="90"/>
      <c r="C7" s="2"/>
      <c r="D7" s="374" t="s">
        <v>174</v>
      </c>
      <c r="T7" s="2"/>
    </row>
    <row r="8" spans="1:42" ht="18.75" customHeight="1" x14ac:dyDescent="0.25">
      <c r="A8" s="90" t="s">
        <v>111</v>
      </c>
      <c r="B8" s="376" t="str">
        <f ca="1">VLOOKUP($B$6,'Fin. Assumptions'!$A$6:$P$17,2)</f>
        <v>Residential</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2014</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(Residential)</v>
      </c>
      <c r="C11" s="1"/>
      <c r="E11" s="18" t="s">
        <v>0</v>
      </c>
      <c r="G11" s="396">
        <f ca="1">VLOOKUP($B$6,'Fin. Assumptions'!$A$6:$P$17,14)</f>
        <v>0.2</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0.05</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0.24000000000000002</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1431866.3132099963</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4.7728877106999876</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4772887.7106999876</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0.99929067180959819</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4772887.7106999876</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1000</v>
      </c>
      <c r="C22" s="21"/>
      <c r="E22" s="76" t="s">
        <v>86</v>
      </c>
      <c r="G22" s="83">
        <f ca="1">-H14*0.5</f>
        <v>-715933.15660499816</v>
      </c>
      <c r="O22" s="28"/>
      <c r="P22" s="26"/>
      <c r="Q22" s="26"/>
      <c r="R22" s="23"/>
      <c r="T22" s="2"/>
    </row>
    <row r="23" spans="1:36" ht="18" customHeight="1" x14ac:dyDescent="0.2">
      <c r="A23" s="48"/>
      <c r="B23" s="77"/>
      <c r="C23" s="21"/>
      <c r="E23" s="54" t="s">
        <v>77</v>
      </c>
      <c r="G23" s="83">
        <f ca="1">SUM(G20:G22)</f>
        <v>4056954.5540949893</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5.5E-2</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12</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4772887.7106999876</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0.18</v>
      </c>
      <c r="C31" s="2" t="s">
        <v>7</v>
      </c>
      <c r="E31" s="57" t="s">
        <v>10</v>
      </c>
      <c r="F31" s="5"/>
      <c r="G31" s="83">
        <f ca="1">NetCost*LoanPer-B22</f>
        <v>714933.1566049977</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99111.147122640628</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8.5294300020537506E-2</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209714.4</v>
      </c>
      <c r="F54" s="9">
        <f t="shared" ca="1" si="2"/>
        <v>212839.14456000002</v>
      </c>
      <c r="G54" s="9">
        <f t="shared" ca="1" si="2"/>
        <v>216010.44781394399</v>
      </c>
      <c r="H54" s="9">
        <f t="shared" ca="1" si="2"/>
        <v>219229.00348637177</v>
      </c>
      <c r="I54" s="9">
        <f t="shared" ca="1" si="2"/>
        <v>222495.51563831873</v>
      </c>
      <c r="J54" s="9">
        <f t="shared" ca="1" si="2"/>
        <v>225810.69882132972</v>
      </c>
      <c r="K54" s="9">
        <f t="shared" ca="1" si="2"/>
        <v>229175.27823376752</v>
      </c>
      <c r="L54" s="9">
        <f t="shared" ca="1" si="2"/>
        <v>232589.98987945059</v>
      </c>
      <c r="M54" s="9">
        <f t="shared" ca="1" si="2"/>
        <v>236055.58072865443</v>
      </c>
      <c r="N54" s="9">
        <f t="shared" ca="1" si="2"/>
        <v>239572.80888151139</v>
      </c>
      <c r="O54" s="9">
        <f t="shared" ca="1" si="2"/>
        <v>243142.44373384592</v>
      </c>
      <c r="P54" s="9">
        <f t="shared" ca="1" si="2"/>
        <v>246765.26614548016</v>
      </c>
      <c r="Q54" s="9">
        <f t="shared" ca="1" si="2"/>
        <v>250442.06861104784</v>
      </c>
      <c r="R54" s="9">
        <f t="shared" ca="1" si="2"/>
        <v>254173.65543335243</v>
      </c>
      <c r="S54" s="9">
        <f t="shared" ca="1" si="2"/>
        <v>257960.84289930944</v>
      </c>
      <c r="T54" s="9">
        <f t="shared" ca="1" si="2"/>
        <v>261804.45945850908</v>
      </c>
      <c r="U54" s="9">
        <f t="shared" ca="1" si="2"/>
        <v>265705.34590444091</v>
      </c>
      <c r="V54" s="9">
        <f t="shared" ca="1" si="2"/>
        <v>269664.3555584171</v>
      </c>
      <c r="W54" s="9">
        <f t="shared" ca="1" si="2"/>
        <v>273682.35445623746</v>
      </c>
      <c r="X54" s="9">
        <f t="shared" ca="1" si="2"/>
        <v>277760.22153763537</v>
      </c>
      <c r="Y54" s="9">
        <f t="shared" ca="1" si="2"/>
        <v>281898.84883854614</v>
      </c>
      <c r="Z54" s="9">
        <f t="shared" ca="1" si="2"/>
        <v>286099.14168624044</v>
      </c>
      <c r="AA54" s="9">
        <f t="shared" ca="1" si="2"/>
        <v>290362.01889736549</v>
      </c>
      <c r="AB54" s="9">
        <f t="shared" ca="1" si="2"/>
        <v>294688.41297893616</v>
      </c>
      <c r="AC54" s="9">
        <f t="shared" ca="1" si="2"/>
        <v>299079.27033232234</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414474.27302464587</v>
      </c>
      <c r="F57" s="10">
        <f ca="1">IF(F$49&gt;OptInTerm,0,VLOOKUP($B$10+F$49-1,'SREC Prices'!$B$6:$D$22,2))*((F$50/1000)*$B$18)</f>
        <v>338262.23394545115</v>
      </c>
      <c r="G57" s="10">
        <f ca="1">IF(G$49&gt;OptInTerm,0,VLOOKUP($B$10+G$49-1,'SREC Prices'!$B$6:$D$22,2))*((G$50/1000)*$B$18)</f>
        <v>312365.47969938762</v>
      </c>
      <c r="H57" s="10">
        <f ca="1">IF(H$49&gt;OptInTerm,0,VLOOKUP($B$10+H$49-1,'SREC Prices'!$B$6:$D$22,2))*((H$50/1000)*$B$18)</f>
        <v>308509.89840937121</v>
      </c>
      <c r="I57" s="10">
        <f ca="1">IF(I$49&gt;OptInTerm,0,VLOOKUP($B$10+I$49-1,'SREC Prices'!$B$6:$D$22,2))*((I$50/1000)*$B$18)</f>
        <v>318378.77452763385</v>
      </c>
      <c r="J57" s="10">
        <f ca="1">IF(J$49&gt;OptInTerm,0,VLOOKUP($B$10+J$49-1,'SREC Prices'!$B$6:$D$22,2))*((J$50/1000)*$B$18)</f>
        <v>300890.7647798346</v>
      </c>
      <c r="K57" s="10">
        <f ca="1">IF(K$49&gt;OptInTerm,0,VLOOKUP($B$10+K$49-1,'SREC Prices'!$B$6:$D$22,2))*((K$50/1000)*$B$18)</f>
        <v>274531.59834827285</v>
      </c>
      <c r="L57" s="10">
        <f ca="1">IF(L$49&gt;OptInTerm,0,VLOOKUP($B$10+L$49-1,'SREC Prices'!$B$6:$D$22,2))*((L$50/1000)*$B$18)</f>
        <v>254049.05564023094</v>
      </c>
      <c r="M57" s="10">
        <f ca="1">IF(M$49&gt;OptInTerm,0,VLOOKUP($B$10+M$49-1,'SREC Prices'!$B$6:$D$22,2))*((M$50/1000)*$B$18)</f>
        <v>238238.4363146564</v>
      </c>
      <c r="N57" s="10">
        <f ca="1">IF(N$49&gt;OptInTerm,0,VLOOKUP($B$10+N$49-1,'SREC Prices'!$B$6:$D$22,2))*((N$50/1000)*$B$18)</f>
        <v>228683.8167168384</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624188.67302464589</v>
      </c>
      <c r="F59" s="10">
        <f t="shared" ref="F59:AH59" ca="1" si="5">SUM(F54:F58)</f>
        <v>551101.37850545114</v>
      </c>
      <c r="G59" s="10">
        <f t="shared" ca="1" si="5"/>
        <v>528375.92751333164</v>
      </c>
      <c r="H59" s="10">
        <f t="shared" ca="1" si="5"/>
        <v>527738.90189574298</v>
      </c>
      <c r="I59" s="10">
        <f t="shared" ca="1" si="5"/>
        <v>540874.29016595264</v>
      </c>
      <c r="J59" s="10">
        <f t="shared" ca="1" si="5"/>
        <v>526701.46360116429</v>
      </c>
      <c r="K59" s="10">
        <f t="shared" ca="1" si="5"/>
        <v>503706.87658204034</v>
      </c>
      <c r="L59" s="10">
        <f t="shared" ca="1" si="5"/>
        <v>486639.04551968153</v>
      </c>
      <c r="M59" s="10">
        <f t="shared" ca="1" si="5"/>
        <v>474294.0170433108</v>
      </c>
      <c r="N59" s="10">
        <f t="shared" ca="1" si="5"/>
        <v>468256.62559834978</v>
      </c>
      <c r="O59" s="10">
        <f t="shared" ca="1" si="5"/>
        <v>270845.42850392248</v>
      </c>
      <c r="P59" s="10">
        <f t="shared" ca="1" si="5"/>
        <v>274329.73599170631</v>
      </c>
      <c r="Q59" s="10">
        <f t="shared" ca="1" si="5"/>
        <v>277868.71610804286</v>
      </c>
      <c r="R59" s="10">
        <f t="shared" ca="1" si="5"/>
        <v>281463.16969286249</v>
      </c>
      <c r="S59" s="10">
        <f t="shared" ca="1" si="5"/>
        <v>285113.90958752192</v>
      </c>
      <c r="T59" s="10">
        <f t="shared" ca="1" si="5"/>
        <v>288821.76081328053</v>
      </c>
      <c r="U59" s="10">
        <f t="shared" ca="1" si="5"/>
        <v>292587.5607524385</v>
      </c>
      <c r="V59" s="10">
        <f t="shared" ca="1" si="5"/>
        <v>296412.15933217469</v>
      </c>
      <c r="W59" s="10">
        <f t="shared" ca="1" si="5"/>
        <v>300296.41921112628</v>
      </c>
      <c r="X59" s="10">
        <f t="shared" ca="1" si="5"/>
        <v>304241.21596874972</v>
      </c>
      <c r="Y59" s="10">
        <f t="shared" ca="1" si="5"/>
        <v>308247.43829750491</v>
      </c>
      <c r="Z59" s="10">
        <f t="shared" ca="1" si="5"/>
        <v>312315.98819790443</v>
      </c>
      <c r="AA59" s="10">
        <f t="shared" ca="1" si="5"/>
        <v>316447.78117647115</v>
      </c>
      <c r="AB59" s="10">
        <f t="shared" ca="1" si="5"/>
        <v>320643.74644664628</v>
      </c>
      <c r="AC59" s="10">
        <f t="shared" ca="1" si="5"/>
        <v>324904.82713269396</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603188.67302464589</v>
      </c>
      <c r="F63" s="10">
        <f t="shared" ca="1" si="9"/>
        <v>529576.37850545114</v>
      </c>
      <c r="G63" s="10">
        <f t="shared" ca="1" si="9"/>
        <v>506312.80251333164</v>
      </c>
      <c r="H63" s="10">
        <f t="shared" ca="1" si="9"/>
        <v>505124.19877074298</v>
      </c>
      <c r="I63" s="10">
        <f t="shared" ca="1" si="9"/>
        <v>517694.21946282766</v>
      </c>
      <c r="J63" s="10">
        <f t="shared" ca="1" si="9"/>
        <v>502941.89113046118</v>
      </c>
      <c r="K63" s="10">
        <f t="shared" ca="1" si="9"/>
        <v>479353.31479956966</v>
      </c>
      <c r="L63" s="10">
        <f t="shared" ca="1" si="9"/>
        <v>461676.64469264908</v>
      </c>
      <c r="M63" s="10">
        <f t="shared" ca="1" si="9"/>
        <v>448707.55619560252</v>
      </c>
      <c r="N63" s="10">
        <f t="shared" ca="1" si="9"/>
        <v>292030.5032294488</v>
      </c>
      <c r="O63" s="10">
        <f t="shared" ca="1" si="9"/>
        <v>243963.65307579897</v>
      </c>
      <c r="P63" s="10">
        <f t="shared" ca="1" si="9"/>
        <v>246775.91617787973</v>
      </c>
      <c r="Q63" s="10">
        <f t="shared" ca="1" si="9"/>
        <v>249626.05079887062</v>
      </c>
      <c r="R63" s="10">
        <f t="shared" ca="1" si="9"/>
        <v>252514.43775096093</v>
      </c>
      <c r="S63" s="10">
        <f t="shared" ca="1" si="9"/>
        <v>255441.45934707284</v>
      </c>
      <c r="T63" s="10">
        <f t="shared" ca="1" si="9"/>
        <v>258407.49931682021</v>
      </c>
      <c r="U63" s="10">
        <f t="shared" ca="1" si="9"/>
        <v>261412.94271856669</v>
      </c>
      <c r="V63" s="10">
        <f t="shared" ca="1" si="9"/>
        <v>264458.17584745609</v>
      </c>
      <c r="W63" s="10">
        <f t="shared" ca="1" si="9"/>
        <v>267543.58613928972</v>
      </c>
      <c r="X63" s="10">
        <f t="shared" ca="1" si="9"/>
        <v>120669.56207011722</v>
      </c>
      <c r="Y63" s="10">
        <f t="shared" ca="1" si="9"/>
        <v>273836.49305140658</v>
      </c>
      <c r="Z63" s="10">
        <f t="shared" ca="1" si="9"/>
        <v>277044.76932065369</v>
      </c>
      <c r="AA63" s="10">
        <f t="shared" ca="1" si="9"/>
        <v>280294.78182728915</v>
      </c>
      <c r="AB63" s="10">
        <f t="shared" ca="1" si="9"/>
        <v>283586.9221137347</v>
      </c>
      <c r="AC63" s="10">
        <f t="shared" ca="1" si="9"/>
        <v>286921.5821914596</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603188.67302464589</v>
      </c>
      <c r="F65" s="59">
        <f t="shared" ref="F65:AH65" ca="1" si="10">SUM(F63:F64)</f>
        <v>529576.37850545114</v>
      </c>
      <c r="G65" s="59">
        <f t="shared" ca="1" si="10"/>
        <v>506312.80251333164</v>
      </c>
      <c r="H65" s="59">
        <f t="shared" ca="1" si="10"/>
        <v>505124.19877074298</v>
      </c>
      <c r="I65" s="59">
        <f t="shared" ca="1" si="10"/>
        <v>517694.21946282766</v>
      </c>
      <c r="J65" s="59">
        <f ca="1">SUM(J63:J64)</f>
        <v>502941.89113046118</v>
      </c>
      <c r="K65" s="59">
        <f t="shared" ca="1" si="10"/>
        <v>479353.31479956966</v>
      </c>
      <c r="L65" s="59">
        <f t="shared" ca="1" si="10"/>
        <v>461676.64469264908</v>
      </c>
      <c r="M65" s="59">
        <f t="shared" ca="1" si="10"/>
        <v>448707.55619560252</v>
      </c>
      <c r="N65" s="59">
        <f t="shared" ca="1" si="10"/>
        <v>292030.5032294488</v>
      </c>
      <c r="O65" s="59">
        <f t="shared" ca="1" si="10"/>
        <v>243963.65307579897</v>
      </c>
      <c r="P65" s="59">
        <f t="shared" ca="1" si="10"/>
        <v>246775.91617787973</v>
      </c>
      <c r="Q65" s="59">
        <f t="shared" ca="1" si="10"/>
        <v>249626.05079887062</v>
      </c>
      <c r="R65" s="59">
        <f t="shared" ca="1" si="10"/>
        <v>252514.43775096093</v>
      </c>
      <c r="S65" s="59">
        <f t="shared" ca="1" si="10"/>
        <v>255441.45934707284</v>
      </c>
      <c r="T65" s="59">
        <f t="shared" ca="1" si="10"/>
        <v>258407.49931682021</v>
      </c>
      <c r="U65" s="59">
        <f t="shared" ca="1" si="10"/>
        <v>261412.94271856669</v>
      </c>
      <c r="V65" s="59">
        <f t="shared" ca="1" si="10"/>
        <v>264458.17584745609</v>
      </c>
      <c r="W65" s="59">
        <f t="shared" ca="1" si="10"/>
        <v>267543.58613928972</v>
      </c>
      <c r="X65" s="59">
        <f t="shared" ca="1" si="10"/>
        <v>120669.56207011722</v>
      </c>
      <c r="Y65" s="59">
        <f t="shared" ca="1" si="10"/>
        <v>273836.49305140658</v>
      </c>
      <c r="Z65" s="59">
        <f t="shared" ca="1" si="10"/>
        <v>277044.76932065369</v>
      </c>
      <c r="AA65" s="59">
        <f t="shared" ca="1" si="10"/>
        <v>280294.78182728915</v>
      </c>
      <c r="AB65" s="59">
        <f t="shared" ca="1" si="10"/>
        <v>283586.9221137347</v>
      </c>
      <c r="AC65" s="59">
        <f t="shared" ca="1" si="10"/>
        <v>286921.5821914596</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-39321.323613274872</v>
      </c>
      <c r="F66" s="59">
        <f t="shared" ca="1" si="11"/>
        <v>-36921.573463720037</v>
      </c>
      <c r="G66" s="59">
        <f t="shared" ca="1" si="11"/>
        <v>-34389.837055939686</v>
      </c>
      <c r="H66" s="59">
        <f t="shared" ca="1" si="11"/>
        <v>-31718.855145731417</v>
      </c>
      <c r="I66" s="59">
        <f t="shared" ca="1" si="11"/>
        <v>-28900.969230461687</v>
      </c>
      <c r="J66" s="59">
        <f t="shared" ca="1" si="11"/>
        <v>-25928.099589852125</v>
      </c>
      <c r="K66" s="59">
        <f t="shared" ca="1" si="11"/>
        <v>-22791.722119009039</v>
      </c>
      <c r="L66" s="59">
        <f t="shared" ca="1" si="11"/>
        <v>-19482.843887269581</v>
      </c>
      <c r="M66" s="59">
        <f t="shared" ca="1" si="11"/>
        <v>-15991.977352784452</v>
      </c>
      <c r="N66" s="59">
        <f t="shared" ca="1" si="11"/>
        <v>-12309.113158902643</v>
      </c>
      <c r="O66" s="59">
        <f t="shared" ca="1" si="11"/>
        <v>-8423.6914343573335</v>
      </c>
      <c r="P66" s="59">
        <f t="shared" ca="1" si="11"/>
        <v>-4324.5715149620319</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563867.34941137105</v>
      </c>
      <c r="F67" s="59">
        <f t="shared" ref="F67:AH67" ca="1" si="12">F65+F66</f>
        <v>492654.8050417311</v>
      </c>
      <c r="G67" s="59">
        <f t="shared" ca="1" si="12"/>
        <v>471922.96545739193</v>
      </c>
      <c r="H67" s="59">
        <f t="shared" ca="1" si="12"/>
        <v>473405.34362501156</v>
      </c>
      <c r="I67" s="59">
        <f ca="1">I65+I66</f>
        <v>488793.25023236597</v>
      </c>
      <c r="J67" s="59">
        <f ca="1">J65+J66</f>
        <v>477013.79154060903</v>
      </c>
      <c r="K67" s="59">
        <f t="shared" ca="1" si="12"/>
        <v>456561.5926805606</v>
      </c>
      <c r="L67" s="59">
        <f t="shared" ca="1" si="12"/>
        <v>442193.80080537952</v>
      </c>
      <c r="M67" s="59">
        <f t="shared" ca="1" si="12"/>
        <v>432715.57884281804</v>
      </c>
      <c r="N67" s="59">
        <f t="shared" ca="1" si="12"/>
        <v>279721.39007054619</v>
      </c>
      <c r="O67" s="59">
        <f t="shared" ca="1" si="12"/>
        <v>235539.96164144162</v>
      </c>
      <c r="P67" s="59">
        <f t="shared" ca="1" si="12"/>
        <v>242451.34466291769</v>
      </c>
      <c r="Q67" s="59">
        <f t="shared" ca="1" si="12"/>
        <v>249626.05079887062</v>
      </c>
      <c r="R67" s="59">
        <f t="shared" ca="1" si="12"/>
        <v>252514.43775096093</v>
      </c>
      <c r="S67" s="59">
        <f t="shared" ca="1" si="12"/>
        <v>255441.45934707284</v>
      </c>
      <c r="T67" s="59">
        <f t="shared" ca="1" si="12"/>
        <v>258407.49931682021</v>
      </c>
      <c r="U67" s="59">
        <f t="shared" ca="1" si="12"/>
        <v>261412.94271856669</v>
      </c>
      <c r="V67" s="59">
        <f t="shared" ca="1" si="12"/>
        <v>264458.17584745609</v>
      </c>
      <c r="W67" s="59">
        <f t="shared" ca="1" si="12"/>
        <v>267543.58613928972</v>
      </c>
      <c r="X67" s="59">
        <f t="shared" ca="1" si="12"/>
        <v>120669.56207011722</v>
      </c>
      <c r="Y67" s="59">
        <f t="shared" ca="1" si="12"/>
        <v>273836.49305140658</v>
      </c>
      <c r="Z67" s="59">
        <f t="shared" ca="1" si="12"/>
        <v>277044.76932065369</v>
      </c>
      <c r="AA67" s="59">
        <f t="shared" ca="1" si="12"/>
        <v>280294.78182728915</v>
      </c>
      <c r="AB67" s="59">
        <f t="shared" ca="1" si="12"/>
        <v>283586.9221137347</v>
      </c>
      <c r="AC67" s="59">
        <f t="shared" ca="1" si="12"/>
        <v>286921.5821914596</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-107134.79638816051</v>
      </c>
      <c r="F68" s="59">
        <f t="shared" ca="1" si="14"/>
        <v>-93604.412957928915</v>
      </c>
      <c r="G68" s="59">
        <f t="shared" ca="1" si="14"/>
        <v>-89665.363436904474</v>
      </c>
      <c r="H68" s="59">
        <f t="shared" ca="1" si="14"/>
        <v>-89947.015288752198</v>
      </c>
      <c r="I68" s="59">
        <f t="shared" ca="1" si="14"/>
        <v>-92870.717544149535</v>
      </c>
      <c r="J68" s="59">
        <f t="shared" ca="1" si="14"/>
        <v>-90632.620392715733</v>
      </c>
      <c r="K68" s="59">
        <f t="shared" ca="1" si="14"/>
        <v>-86746.702609306521</v>
      </c>
      <c r="L68" s="59">
        <f t="shared" ca="1" si="14"/>
        <v>-84016.82215302212</v>
      </c>
      <c r="M68" s="59">
        <f t="shared" ca="1" si="14"/>
        <v>-82215.959980135434</v>
      </c>
      <c r="N68" s="59">
        <f t="shared" ca="1" si="14"/>
        <v>-53147.064113403772</v>
      </c>
      <c r="O68" s="59">
        <f t="shared" ca="1" si="14"/>
        <v>-44752.592711873906</v>
      </c>
      <c r="P68" s="59">
        <f t="shared" ca="1" si="14"/>
        <v>-46065.75548595436</v>
      </c>
      <c r="Q68" s="59">
        <f t="shared" ca="1" si="14"/>
        <v>-47428.94965178542</v>
      </c>
      <c r="R68" s="59">
        <f t="shared" ca="1" si="14"/>
        <v>-47977.743172682574</v>
      </c>
      <c r="S68" s="59">
        <f t="shared" ca="1" si="14"/>
        <v>-48533.877275943843</v>
      </c>
      <c r="T68" s="59">
        <f t="shared" ca="1" si="14"/>
        <v>-49097.424870195842</v>
      </c>
      <c r="U68" s="59">
        <f t="shared" ca="1" si="14"/>
        <v>-49668.459116527672</v>
      </c>
      <c r="V68" s="59">
        <f t="shared" ca="1" si="14"/>
        <v>-50247.053411016663</v>
      </c>
      <c r="W68" s="59">
        <f t="shared" ca="1" si="14"/>
        <v>-50833.281366465046</v>
      </c>
      <c r="X68" s="59">
        <f t="shared" ca="1" si="14"/>
        <v>-22927.216793322274</v>
      </c>
      <c r="Y68" s="59">
        <f t="shared" ca="1" si="14"/>
        <v>-52028.933679767251</v>
      </c>
      <c r="Z68" s="59">
        <f t="shared" ca="1" si="14"/>
        <v>-52638.506170924207</v>
      </c>
      <c r="AA68" s="59">
        <f t="shared" ca="1" si="14"/>
        <v>-53256.008547184938</v>
      </c>
      <c r="AB68" s="59">
        <f t="shared" ca="1" si="14"/>
        <v>-53881.515201609596</v>
      </c>
      <c r="AC68" s="59">
        <f t="shared" ca="1" si="14"/>
        <v>-54515.100616377327</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-28193.367470568555</v>
      </c>
      <c r="F69" s="24">
        <f t="shared" ca="1" si="16"/>
        <v>-24632.740252086558</v>
      </c>
      <c r="G69" s="24">
        <f t="shared" ca="1" si="16"/>
        <v>-23596.148272869599</v>
      </c>
      <c r="H69" s="24">
        <f t="shared" ca="1" si="16"/>
        <v>-23670.26718125058</v>
      </c>
      <c r="I69" s="24">
        <f t="shared" ca="1" si="16"/>
        <v>-24439.662511618299</v>
      </c>
      <c r="J69" s="24">
        <f t="shared" ca="1" si="16"/>
        <v>-23850.689577030455</v>
      </c>
      <c r="K69" s="24">
        <f t="shared" ca="1" si="16"/>
        <v>-22828.079634028032</v>
      </c>
      <c r="L69" s="24">
        <f t="shared" ca="1" si="16"/>
        <v>-22109.690040268979</v>
      </c>
      <c r="M69" s="24">
        <f t="shared" ca="1" si="16"/>
        <v>-21635.778942140903</v>
      </c>
      <c r="N69" s="24">
        <f t="shared" ca="1" si="16"/>
        <v>-13986.069503527309</v>
      </c>
      <c r="O69" s="24">
        <f t="shared" ca="1" si="16"/>
        <v>-11776.998082072081</v>
      </c>
      <c r="P69" s="24">
        <f t="shared" ca="1" si="16"/>
        <v>-12122.567233145885</v>
      </c>
      <c r="Q69" s="24">
        <f t="shared" ca="1" si="16"/>
        <v>-12481.302539943532</v>
      </c>
      <c r="R69" s="24">
        <f t="shared" ca="1" si="16"/>
        <v>-12625.721887548047</v>
      </c>
      <c r="S69" s="24">
        <f t="shared" ca="1" si="16"/>
        <v>-12772.072967353643</v>
      </c>
      <c r="T69" s="24">
        <f t="shared" ca="1" si="16"/>
        <v>-12920.374965841011</v>
      </c>
      <c r="U69" s="24">
        <f t="shared" ca="1" si="16"/>
        <v>-13070.647135928335</v>
      </c>
      <c r="V69" s="24">
        <f t="shared" ca="1" si="16"/>
        <v>-13222.908792372806</v>
      </c>
      <c r="W69" s="24">
        <f t="shared" ca="1" si="16"/>
        <v>-13377.179306964486</v>
      </c>
      <c r="X69" s="24">
        <f t="shared" ca="1" si="16"/>
        <v>-6033.4781035058613</v>
      </c>
      <c r="Y69" s="24">
        <f t="shared" ca="1" si="16"/>
        <v>-13691.824652570329</v>
      </c>
      <c r="Z69" s="24">
        <f t="shared" ca="1" si="16"/>
        <v>-13852.238466032686</v>
      </c>
      <c r="AA69" s="24">
        <f t="shared" ca="1" si="16"/>
        <v>-14014.739091364458</v>
      </c>
      <c r="AB69" s="24">
        <f t="shared" ca="1" si="16"/>
        <v>-14179.346105686736</v>
      </c>
      <c r="AC69" s="24">
        <f t="shared" ca="1" si="16"/>
        <v>-14346.07910957298</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428539.18555264198</v>
      </c>
      <c r="F70" s="420">
        <f t="shared" ref="F70:AH70" ca="1" si="17">SUM(F67:F69)</f>
        <v>374417.65183171566</v>
      </c>
      <c r="G70" s="420">
        <f t="shared" ca="1" si="17"/>
        <v>358661.45374761784</v>
      </c>
      <c r="H70" s="420">
        <f t="shared" ca="1" si="17"/>
        <v>359788.06115500879</v>
      </c>
      <c r="I70" s="420">
        <f t="shared" ca="1" si="17"/>
        <v>371482.87017659814</v>
      </c>
      <c r="J70" s="420">
        <f t="shared" ca="1" si="17"/>
        <v>362530.48157086282</v>
      </c>
      <c r="K70" s="420">
        <f t="shared" ca="1" si="17"/>
        <v>346986.81043722609</v>
      </c>
      <c r="L70" s="420">
        <f t="shared" ca="1" si="17"/>
        <v>336067.28861208842</v>
      </c>
      <c r="M70" s="420">
        <f t="shared" ca="1" si="17"/>
        <v>328863.83992054168</v>
      </c>
      <c r="N70" s="420">
        <f t="shared" ca="1" si="17"/>
        <v>212588.25645361509</v>
      </c>
      <c r="O70" s="420">
        <f t="shared" ca="1" si="17"/>
        <v>179010.37084749562</v>
      </c>
      <c r="P70" s="420">
        <f t="shared" ca="1" si="17"/>
        <v>184263.02194381744</v>
      </c>
      <c r="Q70" s="420">
        <f t="shared" ca="1" si="17"/>
        <v>189715.79860714165</v>
      </c>
      <c r="R70" s="420">
        <f t="shared" ca="1" si="17"/>
        <v>191910.9726907303</v>
      </c>
      <c r="S70" s="420">
        <f t="shared" ca="1" si="17"/>
        <v>194135.50910377534</v>
      </c>
      <c r="T70" s="420">
        <f t="shared" ca="1" si="17"/>
        <v>196389.69948078337</v>
      </c>
      <c r="U70" s="420">
        <f t="shared" ca="1" si="17"/>
        <v>198673.83646611069</v>
      </c>
      <c r="V70" s="420">
        <f t="shared" ca="1" si="17"/>
        <v>200988.21364406665</v>
      </c>
      <c r="W70" s="420">
        <f t="shared" ca="1" si="17"/>
        <v>203333.12546586021</v>
      </c>
      <c r="X70" s="420">
        <f t="shared" ca="1" si="17"/>
        <v>91708.867173289094</v>
      </c>
      <c r="Y70" s="420">
        <f t="shared" ca="1" si="17"/>
        <v>208115.73471906901</v>
      </c>
      <c r="Z70" s="420">
        <f t="shared" ca="1" si="17"/>
        <v>210554.0246836968</v>
      </c>
      <c r="AA70" s="420">
        <f t="shared" ca="1" si="17"/>
        <v>213024.03418873975</v>
      </c>
      <c r="AB70" s="420">
        <f t="shared" ca="1" si="17"/>
        <v>215526.06080643839</v>
      </c>
      <c r="AC70" s="420">
        <f t="shared" ca="1" si="17"/>
        <v>218060.40246550931</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428539.18555264198</v>
      </c>
      <c r="F72" s="59">
        <f t="shared" ca="1" si="18"/>
        <v>374417.65183171566</v>
      </c>
      <c r="G72" s="59">
        <f t="shared" ca="1" si="18"/>
        <v>358661.45374761784</v>
      </c>
      <c r="H72" s="59">
        <f t="shared" ca="1" si="18"/>
        <v>359788.06115500879</v>
      </c>
      <c r="I72" s="59">
        <f t="shared" ca="1" si="18"/>
        <v>371482.87017659814</v>
      </c>
      <c r="J72" s="59">
        <f t="shared" ca="1" si="18"/>
        <v>362530.48157086282</v>
      </c>
      <c r="K72" s="59">
        <f t="shared" ca="1" si="18"/>
        <v>346986.81043722609</v>
      </c>
      <c r="L72" s="59">
        <f t="shared" ca="1" si="18"/>
        <v>336067.28861208842</v>
      </c>
      <c r="M72" s="59">
        <f t="shared" ca="1" si="18"/>
        <v>328863.83992054168</v>
      </c>
      <c r="N72" s="59">
        <f t="shared" ca="1" si="18"/>
        <v>212588.25645361509</v>
      </c>
      <c r="O72" s="59">
        <f t="shared" ca="1" si="18"/>
        <v>179010.37084749562</v>
      </c>
      <c r="P72" s="59">
        <f t="shared" ca="1" si="18"/>
        <v>184263.02194381744</v>
      </c>
      <c r="Q72" s="59">
        <f t="shared" ca="1" si="18"/>
        <v>189715.79860714165</v>
      </c>
      <c r="R72" s="59">
        <f t="shared" ca="1" si="18"/>
        <v>191910.9726907303</v>
      </c>
      <c r="S72" s="59">
        <f t="shared" ca="1" si="18"/>
        <v>194135.50910377534</v>
      </c>
      <c r="T72" s="59">
        <f t="shared" ca="1" si="18"/>
        <v>196389.69948078337</v>
      </c>
      <c r="U72" s="59">
        <f t="shared" ca="1" si="18"/>
        <v>198673.83646611069</v>
      </c>
      <c r="V72" s="59">
        <f t="shared" ca="1" si="18"/>
        <v>200988.21364406665</v>
      </c>
      <c r="W72" s="59">
        <f t="shared" ca="1" si="18"/>
        <v>203333.12546586021</v>
      </c>
      <c r="X72" s="59">
        <f t="shared" ca="1" si="18"/>
        <v>91708.867173289094</v>
      </c>
      <c r="Y72" s="59">
        <f t="shared" ca="1" si="18"/>
        <v>208115.73471906901</v>
      </c>
      <c r="Z72" s="59">
        <f t="shared" ca="1" si="18"/>
        <v>210554.0246836968</v>
      </c>
      <c r="AA72" s="59">
        <f t="shared" ca="1" si="18"/>
        <v>213024.03418873975</v>
      </c>
      <c r="AB72" s="59">
        <f t="shared" ca="1" si="18"/>
        <v>215526.06080643839</v>
      </c>
      <c r="AC72" s="59">
        <f t="shared" ca="1" si="18"/>
        <v>218060.40246550931</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-4772887.7106999876</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1431866.3132099963</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1000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-3340021.397489991</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714933.1566049977</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-43631.820900997031</v>
      </c>
      <c r="F80" s="10">
        <f ca="1">Principle</f>
        <v>-46031.571050551865</v>
      </c>
      <c r="G80" s="10">
        <f t="shared" ref="G80:AH80" ca="1" si="20">Principle</f>
        <v>-48563.307458332216</v>
      </c>
      <c r="H80" s="10">
        <f t="shared" ca="1" si="20"/>
        <v>-51234.289368540485</v>
      </c>
      <c r="I80" s="10">
        <f t="shared" ca="1" si="20"/>
        <v>-54052.175283810211</v>
      </c>
      <c r="J80" s="10">
        <f t="shared" ca="1" si="20"/>
        <v>-57025.044924419781</v>
      </c>
      <c r="K80" s="10">
        <f t="shared" ca="1" si="20"/>
        <v>-60161.422395262867</v>
      </c>
      <c r="L80" s="10">
        <f t="shared" ca="1" si="20"/>
        <v>-63470.300627002318</v>
      </c>
      <c r="M80" s="10">
        <f t="shared" ca="1" si="20"/>
        <v>-66961.16716148745</v>
      </c>
      <c r="N80" s="10">
        <f t="shared" ca="1" si="20"/>
        <v>-70644.031355369254</v>
      </c>
      <c r="O80" s="10">
        <f t="shared" ca="1" si="20"/>
        <v>-74529.453079914572</v>
      </c>
      <c r="P80" s="10">
        <f t="shared" ca="1" si="20"/>
        <v>-78628.572999309865</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714933.1566049977</v>
      </c>
      <c r="E81" s="10">
        <f ca="1">E79+E80</f>
        <v>-43631.820900997031</v>
      </c>
      <c r="F81" s="10">
        <f t="shared" ref="F81:AH81" ca="1" si="21">F79+F80</f>
        <v>-46031.571050551865</v>
      </c>
      <c r="G81" s="10">
        <f t="shared" ca="1" si="21"/>
        <v>-48563.307458332216</v>
      </c>
      <c r="H81" s="10">
        <f t="shared" ca="1" si="21"/>
        <v>-51234.289368540485</v>
      </c>
      <c r="I81" s="10">
        <f t="shared" ca="1" si="21"/>
        <v>-54052.175283810211</v>
      </c>
      <c r="J81" s="10">
        <f t="shared" ca="1" si="21"/>
        <v>-57025.044924419781</v>
      </c>
      <c r="K81" s="10">
        <f t="shared" ca="1" si="21"/>
        <v>-60161.422395262867</v>
      </c>
      <c r="L81" s="10">
        <f t="shared" ca="1" si="21"/>
        <v>-63470.300627002318</v>
      </c>
      <c r="M81" s="10">
        <f t="shared" ca="1" si="21"/>
        <v>-66961.16716148745</v>
      </c>
      <c r="N81" s="10">
        <f t="shared" ca="1" si="21"/>
        <v>-70644.031355369254</v>
      </c>
      <c r="O81" s="10">
        <f t="shared" ca="1" si="21"/>
        <v>-74529.453079914572</v>
      </c>
      <c r="P81" s="10">
        <f t="shared" ca="1" si="21"/>
        <v>-78628.572999309865</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-2625088.2408849932</v>
      </c>
      <c r="E83" s="430">
        <f t="shared" ca="1" si="22"/>
        <v>384907.36465164495</v>
      </c>
      <c r="F83" s="430">
        <f t="shared" ca="1" si="22"/>
        <v>328386.08078116376</v>
      </c>
      <c r="G83" s="430">
        <f t="shared" ca="1" si="22"/>
        <v>310098.14628928562</v>
      </c>
      <c r="H83" s="430">
        <f t="shared" ca="1" si="22"/>
        <v>308553.77178646834</v>
      </c>
      <c r="I83" s="430">
        <f t="shared" ca="1" si="22"/>
        <v>317430.69489278796</v>
      </c>
      <c r="J83" s="430">
        <f t="shared" ca="1" si="22"/>
        <v>305505.43664644303</v>
      </c>
      <c r="K83" s="430">
        <f t="shared" ca="1" si="22"/>
        <v>286825.38804196322</v>
      </c>
      <c r="L83" s="430">
        <f t="shared" ca="1" si="22"/>
        <v>272596.9879850861</v>
      </c>
      <c r="M83" s="430">
        <f t="shared" ca="1" si="22"/>
        <v>261902.67275905423</v>
      </c>
      <c r="N83" s="430">
        <f t="shared" ca="1" si="22"/>
        <v>141944.22509824584</v>
      </c>
      <c r="O83" s="430">
        <f t="shared" ca="1" si="22"/>
        <v>104480.91776758105</v>
      </c>
      <c r="P83" s="430">
        <f t="shared" ca="1" si="22"/>
        <v>105634.44894450757</v>
      </c>
      <c r="Q83" s="430">
        <f t="shared" ca="1" si="22"/>
        <v>189715.79860714165</v>
      </c>
      <c r="R83" s="430">
        <f t="shared" ca="1" si="22"/>
        <v>191910.9726907303</v>
      </c>
      <c r="S83" s="430">
        <f t="shared" ca="1" si="22"/>
        <v>194135.50910377534</v>
      </c>
      <c r="T83" s="430">
        <f t="shared" ca="1" si="22"/>
        <v>196389.69948078337</v>
      </c>
      <c r="U83" s="430">
        <f t="shared" ca="1" si="22"/>
        <v>198673.83646611069</v>
      </c>
      <c r="V83" s="430">
        <f t="shared" ca="1" si="22"/>
        <v>200988.21364406665</v>
      </c>
      <c r="W83" s="430">
        <f t="shared" ca="1" si="22"/>
        <v>203333.12546586021</v>
      </c>
      <c r="X83" s="430">
        <f t="shared" ca="1" si="22"/>
        <v>91708.867173289094</v>
      </c>
      <c r="Y83" s="430">
        <f t="shared" ca="1" si="22"/>
        <v>208115.73471906901</v>
      </c>
      <c r="Z83" s="430">
        <f t="shared" ca="1" si="22"/>
        <v>210554.0246836968</v>
      </c>
      <c r="AA83" s="430">
        <f t="shared" ca="1" si="22"/>
        <v>213024.03418873975</v>
      </c>
      <c r="AB83" s="430">
        <f t="shared" ca="1" si="22"/>
        <v>215526.06080643839</v>
      </c>
      <c r="AC83" s="430">
        <f t="shared" ca="1" si="22"/>
        <v>218060.40246550931</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-2625088.2408849932</v>
      </c>
      <c r="E84" s="44">
        <f ca="1">D84+E83</f>
        <v>-2240180.8762333482</v>
      </c>
      <c r="F84" s="44">
        <f t="shared" ref="F84:AH84" ca="1" si="23">E84+F83</f>
        <v>-1911794.7954521845</v>
      </c>
      <c r="G84" s="44">
        <f t="shared" ca="1" si="23"/>
        <v>-1601696.6491628988</v>
      </c>
      <c r="H84" s="44">
        <f t="shared" ca="1" si="23"/>
        <v>-1293142.8773764304</v>
      </c>
      <c r="I84" s="44">
        <f t="shared" ca="1" si="23"/>
        <v>-975712.18248364248</v>
      </c>
      <c r="J84" s="44">
        <f t="shared" ca="1" si="23"/>
        <v>-670206.7458371995</v>
      </c>
      <c r="K84" s="44">
        <f t="shared" ca="1" si="23"/>
        <v>-383381.35779523628</v>
      </c>
      <c r="L84" s="44">
        <f t="shared" ca="1" si="23"/>
        <v>-110784.36981015018</v>
      </c>
      <c r="M84" s="44">
        <f t="shared" ca="1" si="23"/>
        <v>151118.30294890405</v>
      </c>
      <c r="N84" s="44">
        <f t="shared" ca="1" si="23"/>
        <v>293062.52804714988</v>
      </c>
      <c r="O84" s="44">
        <f t="shared" ca="1" si="23"/>
        <v>397543.44581473095</v>
      </c>
      <c r="P84" s="44">
        <f t="shared" ca="1" si="23"/>
        <v>503177.89475923852</v>
      </c>
      <c r="Q84" s="44">
        <f t="shared" ca="1" si="23"/>
        <v>692893.69336638018</v>
      </c>
      <c r="R84" s="44">
        <f t="shared" ca="1" si="23"/>
        <v>884804.66605711053</v>
      </c>
      <c r="S84" s="44">
        <f t="shared" ca="1" si="23"/>
        <v>1078940.1751608858</v>
      </c>
      <c r="T84" s="44">
        <f t="shared" ca="1" si="23"/>
        <v>1275329.8746416692</v>
      </c>
      <c r="U84" s="44">
        <f t="shared" ca="1" si="23"/>
        <v>1474003.71110778</v>
      </c>
      <c r="V84" s="44">
        <f t="shared" ca="1" si="23"/>
        <v>1674991.9247518466</v>
      </c>
      <c r="W84" s="44">
        <f t="shared" ca="1" si="23"/>
        <v>1878325.0502177067</v>
      </c>
      <c r="X84" s="44">
        <f t="shared" ca="1" si="23"/>
        <v>1970033.9173909959</v>
      </c>
      <c r="Y84" s="44">
        <f t="shared" ca="1" si="23"/>
        <v>2178149.6521100649</v>
      </c>
      <c r="Z84" s="44">
        <f t="shared" ca="1" si="23"/>
        <v>2388703.6767937616</v>
      </c>
      <c r="AA84" s="44">
        <f t="shared" ca="1" si="23"/>
        <v>2601727.7109825015</v>
      </c>
      <c r="AB84" s="44">
        <f t="shared" ca="1" si="23"/>
        <v>2817253.7717889398</v>
      </c>
      <c r="AC84" s="44">
        <f t="shared" ca="1" si="23"/>
        <v>3035314.1742544491</v>
      </c>
      <c r="AD84" s="44">
        <f ca="1">AC84+AD83</f>
        <v>3035314.1742544491</v>
      </c>
      <c r="AE84" s="44">
        <f t="shared" ca="1" si="23"/>
        <v>3035314.1742544491</v>
      </c>
      <c r="AF84" s="44">
        <f t="shared" ca="1" si="23"/>
        <v>3035314.1742544491</v>
      </c>
      <c r="AG84" s="44">
        <f t="shared" ca="1" si="23"/>
        <v>3035314.1742544491</v>
      </c>
      <c r="AH84" s="44">
        <f t="shared" ca="1" si="23"/>
        <v>3035314.1742544491</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714933.1566049977</v>
      </c>
      <c r="F89" s="9">
        <f ca="1">E93</f>
        <v>671301.33570400067</v>
      </c>
      <c r="G89" s="9">
        <f t="shared" ref="G89:AH89" ca="1" si="24">F93</f>
        <v>625269.76465344883</v>
      </c>
      <c r="H89" s="9">
        <f t="shared" ca="1" si="24"/>
        <v>576706.45719511667</v>
      </c>
      <c r="I89" s="9">
        <f t="shared" ca="1" si="24"/>
        <v>525472.16782657616</v>
      </c>
      <c r="J89" s="9">
        <f t="shared" ca="1" si="24"/>
        <v>471419.99254276592</v>
      </c>
      <c r="K89" s="9">
        <f t="shared" ca="1" si="24"/>
        <v>414394.94761834614</v>
      </c>
      <c r="L89" s="9">
        <f t="shared" ca="1" si="24"/>
        <v>354233.52522308327</v>
      </c>
      <c r="M89" s="9">
        <f t="shared" ca="1" si="24"/>
        <v>290763.22459608095</v>
      </c>
      <c r="N89" s="9">
        <f t="shared" ca="1" si="24"/>
        <v>223802.0574345935</v>
      </c>
      <c r="O89" s="9">
        <f t="shared" ca="1" si="24"/>
        <v>153158.02607922425</v>
      </c>
      <c r="P89" s="9">
        <f t="shared" ca="1" si="24"/>
        <v>78628.572999309676</v>
      </c>
      <c r="Q89" s="9">
        <f t="shared" ca="1" si="24"/>
        <v>-1.8917489796876907E-10</v>
      </c>
      <c r="R89" s="9">
        <f t="shared" ca="1" si="24"/>
        <v>-1.8917489796876907E-10</v>
      </c>
      <c r="S89" s="9">
        <f t="shared" ca="1" si="24"/>
        <v>-1.8917489796876907E-10</v>
      </c>
      <c r="T89" s="9">
        <f t="shared" ca="1" si="24"/>
        <v>-1.8917489796876907E-10</v>
      </c>
      <c r="U89" s="9">
        <f t="shared" ca="1" si="24"/>
        <v>-1.8917489796876907E-10</v>
      </c>
      <c r="V89" s="9">
        <f t="shared" ca="1" si="24"/>
        <v>-1.8917489796876907E-10</v>
      </c>
      <c r="W89" s="9">
        <f t="shared" ca="1" si="24"/>
        <v>-1.8917489796876907E-10</v>
      </c>
      <c r="X89" s="9">
        <f t="shared" ca="1" si="24"/>
        <v>-1.8917489796876907E-10</v>
      </c>
      <c r="Y89" s="9">
        <f t="shared" ca="1" si="24"/>
        <v>-1.8917489796876907E-10</v>
      </c>
      <c r="Z89" s="9">
        <f t="shared" ca="1" si="24"/>
        <v>-1.8917489796876907E-10</v>
      </c>
      <c r="AA89" s="9">
        <f t="shared" ca="1" si="24"/>
        <v>-1.8917489796876907E-10</v>
      </c>
      <c r="AB89" s="9">
        <f t="shared" ca="1" si="24"/>
        <v>-1.8917489796876907E-10</v>
      </c>
      <c r="AC89" s="9">
        <f t="shared" ca="1" si="24"/>
        <v>-1.8917489796876907E-10</v>
      </c>
      <c r="AD89" s="9">
        <f t="shared" ca="1" si="24"/>
        <v>-1.8917489796876907E-10</v>
      </c>
      <c r="AE89" s="9">
        <f t="shared" ca="1" si="24"/>
        <v>-1.8917489796876907E-10</v>
      </c>
      <c r="AF89" s="9">
        <f t="shared" ca="1" si="24"/>
        <v>-1.8917489796876907E-10</v>
      </c>
      <c r="AG89" s="9">
        <f t="shared" ca="1" si="24"/>
        <v>-1.8917489796876907E-10</v>
      </c>
      <c r="AH89" s="9">
        <f t="shared" ca="1" si="24"/>
        <v>-1.8917489796876907E-10</v>
      </c>
    </row>
    <row r="90" spans="1:36" x14ac:dyDescent="0.2">
      <c r="A90" s="2" t="s">
        <v>47</v>
      </c>
      <c r="D90" s="9"/>
      <c r="E90" s="9">
        <f t="shared" ref="E90:AH90" ca="1" si="25">IF(ProjectYear&lt;=LoanTerm,PMT(LoanInterest,LoanTerm,LoanAmount),0)</f>
        <v>-82953.144514271902</v>
      </c>
      <c r="F90" s="9">
        <f t="shared" ca="1" si="25"/>
        <v>-82953.144514271902</v>
      </c>
      <c r="G90" s="9">
        <f t="shared" ca="1" si="25"/>
        <v>-82953.144514271902</v>
      </c>
      <c r="H90" s="9">
        <f t="shared" ca="1" si="25"/>
        <v>-82953.144514271902</v>
      </c>
      <c r="I90" s="9">
        <f t="shared" ca="1" si="25"/>
        <v>-82953.144514271902</v>
      </c>
      <c r="J90" s="9">
        <f t="shared" ca="1" si="25"/>
        <v>-82953.144514271902</v>
      </c>
      <c r="K90" s="9">
        <f t="shared" ca="1" si="25"/>
        <v>-82953.144514271902</v>
      </c>
      <c r="L90" s="9">
        <f t="shared" ca="1" si="25"/>
        <v>-82953.144514271902</v>
      </c>
      <c r="M90" s="9">
        <f t="shared" ca="1" si="25"/>
        <v>-82953.144514271902</v>
      </c>
      <c r="N90" s="9">
        <f t="shared" ca="1" si="25"/>
        <v>-82953.144514271902</v>
      </c>
      <c r="O90" s="9">
        <f t="shared" ca="1" si="25"/>
        <v>-82953.144514271902</v>
      </c>
      <c r="P90" s="9">
        <f t="shared" ca="1" si="25"/>
        <v>-82953.144514271902</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-43631.820900997031</v>
      </c>
      <c r="F91" s="9">
        <f t="shared" ca="1" si="26"/>
        <v>-46031.571050551865</v>
      </c>
      <c r="G91" s="9">
        <f t="shared" ca="1" si="26"/>
        <v>-48563.307458332216</v>
      </c>
      <c r="H91" s="9">
        <f t="shared" ca="1" si="26"/>
        <v>-51234.289368540485</v>
      </c>
      <c r="I91" s="9">
        <f t="shared" ca="1" si="26"/>
        <v>-54052.175283810211</v>
      </c>
      <c r="J91" s="9">
        <f t="shared" ca="1" si="26"/>
        <v>-57025.044924419781</v>
      </c>
      <c r="K91" s="9">
        <f t="shared" ca="1" si="26"/>
        <v>-60161.422395262867</v>
      </c>
      <c r="L91" s="9">
        <f t="shared" ca="1" si="26"/>
        <v>-63470.300627002318</v>
      </c>
      <c r="M91" s="9">
        <f t="shared" ca="1" si="26"/>
        <v>-66961.16716148745</v>
      </c>
      <c r="N91" s="9">
        <f t="shared" ca="1" si="26"/>
        <v>-70644.031355369254</v>
      </c>
      <c r="O91" s="9">
        <f t="shared" ca="1" si="26"/>
        <v>-74529.453079914572</v>
      </c>
      <c r="P91" s="9">
        <f t="shared" ca="1" si="26"/>
        <v>-78628.572999309865</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-39321.323613274872</v>
      </c>
      <c r="F92" s="9">
        <f t="shared" ca="1" si="27"/>
        <v>-36921.573463720037</v>
      </c>
      <c r="G92" s="9">
        <f t="shared" ca="1" si="27"/>
        <v>-34389.837055939686</v>
      </c>
      <c r="H92" s="9">
        <f t="shared" ca="1" si="27"/>
        <v>-31718.855145731417</v>
      </c>
      <c r="I92" s="9">
        <f t="shared" ca="1" si="27"/>
        <v>-28900.969230461687</v>
      </c>
      <c r="J92" s="9">
        <f t="shared" ca="1" si="27"/>
        <v>-25928.099589852125</v>
      </c>
      <c r="K92" s="9">
        <f t="shared" ca="1" si="27"/>
        <v>-22791.722119009039</v>
      </c>
      <c r="L92" s="9">
        <f t="shared" ca="1" si="27"/>
        <v>-19482.843887269581</v>
      </c>
      <c r="M92" s="9">
        <f t="shared" ca="1" si="27"/>
        <v>-15991.977352784452</v>
      </c>
      <c r="N92" s="9">
        <f t="shared" ca="1" si="27"/>
        <v>-12309.113158902643</v>
      </c>
      <c r="O92" s="9">
        <f t="shared" ca="1" si="27"/>
        <v>-8423.6914343573335</v>
      </c>
      <c r="P92" s="9">
        <f t="shared" ca="1" si="27"/>
        <v>-4324.5715149620319</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671301.33570400067</v>
      </c>
      <c r="F93" s="70">
        <f t="shared" ca="1" si="28"/>
        <v>625269.76465344883</v>
      </c>
      <c r="G93" s="70">
        <f t="shared" ca="1" si="28"/>
        <v>576706.45719511667</v>
      </c>
      <c r="H93" s="70">
        <f t="shared" ca="1" si="28"/>
        <v>525472.16782657616</v>
      </c>
      <c r="I93" s="70">
        <f t="shared" ca="1" si="28"/>
        <v>471419.99254276592</v>
      </c>
      <c r="J93" s="70">
        <f t="shared" ca="1" si="28"/>
        <v>414394.94761834614</v>
      </c>
      <c r="K93" s="70">
        <f t="shared" ca="1" si="28"/>
        <v>354233.52522308327</v>
      </c>
      <c r="L93" s="70">
        <f t="shared" ca="1" si="28"/>
        <v>290763.22459608095</v>
      </c>
      <c r="M93" s="70">
        <f t="shared" ca="1" si="28"/>
        <v>223802.0574345935</v>
      </c>
      <c r="N93" s="70">
        <f t="shared" ca="1" si="28"/>
        <v>153158.02607922425</v>
      </c>
      <c r="O93" s="70">
        <f t="shared" ca="1" si="28"/>
        <v>78628.572999309676</v>
      </c>
      <c r="P93" s="70">
        <f t="shared" ca="1" si="28"/>
        <v>-1.8917489796876907E-10</v>
      </c>
      <c r="Q93" s="70">
        <f t="shared" ca="1" si="28"/>
        <v>-1.8917489796876907E-10</v>
      </c>
      <c r="R93" s="70">
        <f t="shared" ca="1" si="28"/>
        <v>-1.8917489796876907E-10</v>
      </c>
      <c r="S93" s="70">
        <f t="shared" ca="1" si="28"/>
        <v>-1.8917489796876907E-10</v>
      </c>
      <c r="T93" s="70">
        <f t="shared" ca="1" si="28"/>
        <v>-1.8917489796876907E-10</v>
      </c>
      <c r="U93" s="70">
        <f t="shared" ca="1" si="28"/>
        <v>-1.8917489796876907E-10</v>
      </c>
      <c r="V93" s="70">
        <f t="shared" ca="1" si="28"/>
        <v>-1.8917489796876907E-10</v>
      </c>
      <c r="W93" s="70">
        <f t="shared" ca="1" si="28"/>
        <v>-1.8917489796876907E-10</v>
      </c>
      <c r="X93" s="70">
        <f t="shared" ca="1" si="28"/>
        <v>-1.8917489796876907E-10</v>
      </c>
      <c r="Y93" s="70">
        <f t="shared" ca="1" si="28"/>
        <v>-1.8917489796876907E-10</v>
      </c>
      <c r="Z93" s="70">
        <f t="shared" ca="1" si="28"/>
        <v>-1.8917489796876907E-10</v>
      </c>
      <c r="AA93" s="70">
        <f t="shared" ca="1" si="28"/>
        <v>-1.8917489796876907E-10</v>
      </c>
      <c r="AB93" s="70">
        <f t="shared" ca="1" si="28"/>
        <v>-1.8917489796876907E-10</v>
      </c>
      <c r="AC93" s="70">
        <f t="shared" ca="1" si="28"/>
        <v>-1.8917489796876907E-10</v>
      </c>
      <c r="AD93" s="70">
        <f t="shared" ca="1" si="28"/>
        <v>-1.8917489796876907E-10</v>
      </c>
      <c r="AE93" s="70">
        <f t="shared" ca="1" si="28"/>
        <v>-1.8917489796876907E-10</v>
      </c>
      <c r="AF93" s="70">
        <f t="shared" ca="1" si="28"/>
        <v>-1.8917489796876907E-10</v>
      </c>
      <c r="AG93" s="70">
        <f t="shared" ca="1" si="28"/>
        <v>-1.8917489796876907E-10</v>
      </c>
      <c r="AH93" s="70">
        <f t="shared" ca="1" si="28"/>
        <v>-1.8917489796876907E-10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776521.78931538726</v>
      </c>
      <c r="D103" s="42">
        <f ca="1">IF($C$112="3P",VLOOKUP($A103,'Fin. Assumptions'!$F$23:$L$29,$D$111+1)*(-D$55-D$56),VLOOKUP($A103,'Fin. Assumptions'!$F$32:$L$38,$D$111+1)*D$83)</f>
        <v>-2625088.2408849932</v>
      </c>
      <c r="E103" s="42">
        <f ca="1">IF($C$112="3P",VLOOKUP($A103,'Fin. Assumptions'!$F$23:$L$29,$D$111+1)*(-E$55-E$56),VLOOKUP($A103,'Fin. Assumptions'!$F$32:$L$38,$D$111+1)*E$83)</f>
        <v>384907.36465164495</v>
      </c>
      <c r="F103" s="42">
        <f ca="1">IF($C$112="3P",VLOOKUP($A103,'Fin. Assumptions'!$F$23:$L$29,$D$111+1)*(-F$55-F$56),VLOOKUP($A103,'Fin. Assumptions'!$F$32:$L$38,$D$111+1)*F$83)</f>
        <v>328386.08078116376</v>
      </c>
      <c r="G103" s="42">
        <f ca="1">IF($C$112="3P",VLOOKUP($A103,'Fin. Assumptions'!$F$23:$L$29,$D$111+1)*(-G$55-G$56),VLOOKUP($A103,'Fin. Assumptions'!$F$32:$L$38,$D$111+1)*G$83)</f>
        <v>310098.14628928562</v>
      </c>
      <c r="H103" s="42">
        <f ca="1">IF($C$112="3P",VLOOKUP($A103,'Fin. Assumptions'!$F$23:$L$29,$D$111+1)*(-H$55-H$56),VLOOKUP($A103,'Fin. Assumptions'!$F$32:$L$38,$D$111+1)*H$83)</f>
        <v>308553.77178646834</v>
      </c>
      <c r="I103" s="42">
        <f ca="1">IF($C$112="3P",VLOOKUP($A103,'Fin. Assumptions'!$F$23:$L$29,$D$111+1)*(-I$55-I$56),VLOOKUP($A103,'Fin. Assumptions'!$F$32:$L$38,$D$111+1)*I$83)</f>
        <v>317430.69489278796</v>
      </c>
      <c r="J103" s="42">
        <f ca="1">IF($C$112="3P",VLOOKUP($A103,'Fin. Assumptions'!$F$23:$L$29,$D$111+1)*(-J$55-J$56),VLOOKUP($A103,'Fin. Assumptions'!$F$32:$L$38,$D$111+1)*J$83)</f>
        <v>305505.43664644303</v>
      </c>
      <c r="K103" s="42">
        <f ca="1">IF($C$112="3P",VLOOKUP($A103,'Fin. Assumptions'!$F$23:$L$29,$D$111+1)*(-K$55-K$56),VLOOKUP($A103,'Fin. Assumptions'!$F$32:$L$38,$D$111+1)*K$83)</f>
        <v>286825.38804196322</v>
      </c>
      <c r="L103" s="42">
        <f ca="1">IF($C$112="3P",VLOOKUP($A103,'Fin. Assumptions'!$F$23:$L$29,$D$111+1)*(-L$55-L$56),VLOOKUP($A103,'Fin. Assumptions'!$F$32:$L$38,$D$111+1)*L$83)</f>
        <v>272596.9879850861</v>
      </c>
      <c r="M103" s="42">
        <f ca="1">IF($C$112="3P",VLOOKUP($A103,'Fin. Assumptions'!$F$23:$L$29,$D$111+1)*(-M$55-M$56),VLOOKUP($A103,'Fin. Assumptions'!$F$32:$L$38,$D$111+1)*M$83)</f>
        <v>261902.67275905423</v>
      </c>
      <c r="N103" s="42">
        <f ca="1">IF($C$112="3P",VLOOKUP($A103,'Fin. Assumptions'!$F$23:$L$29,$D$111+1)*(-N$55-N$56),VLOOKUP($A103,'Fin. Assumptions'!$F$32:$L$38,$D$111+1)*N$83)</f>
        <v>141944.22509824584</v>
      </c>
      <c r="O103" s="42">
        <f ca="1">IF($C$112="3P",VLOOKUP($A103,'Fin. Assumptions'!$F$23:$L$29,$D$111+1)*(-O$55-O$56),VLOOKUP($A103,'Fin. Assumptions'!$F$32:$L$38,$D$111+1)*O$83)</f>
        <v>104480.91776758105</v>
      </c>
      <c r="P103" s="42">
        <f ca="1">IF($C$112="3P",VLOOKUP($A103,'Fin. Assumptions'!$F$23:$L$29,$D$111+1)*(-P$55-P$56),VLOOKUP($A103,'Fin. Assumptions'!$F$32:$L$38,$D$111+1)*P$83)</f>
        <v>105634.44894450757</v>
      </c>
      <c r="Q103" s="42">
        <f ca="1">IF($C$112="3P",VLOOKUP($A103,'Fin. Assumptions'!$F$23:$L$29,$D$111+1)*(-Q$55-Q$56),VLOOKUP($A103,'Fin. Assumptions'!$F$32:$L$38,$D$111+1)*Q$83)</f>
        <v>189715.79860714165</v>
      </c>
      <c r="R103" s="42">
        <f ca="1">IF($C$112="3P",VLOOKUP($A103,'Fin. Assumptions'!$F$23:$L$29,$D$111+1)*(-R$55-R$56),VLOOKUP($A103,'Fin. Assumptions'!$F$32:$L$38,$D$111+1)*R$83)</f>
        <v>191910.9726907303</v>
      </c>
      <c r="S103" s="42">
        <f ca="1">IF($C$112="3P",VLOOKUP($A103,'Fin. Assumptions'!$F$23:$L$29,$D$111+1)*(-S$55-S$56),VLOOKUP($A103,'Fin. Assumptions'!$F$32:$L$38,$D$111+1)*S$83)</f>
        <v>194135.50910377534</v>
      </c>
      <c r="T103" s="42">
        <f ca="1">IF($C$112="3P",VLOOKUP($A103,'Fin. Assumptions'!$F$23:$L$29,$D$111+1)*(-T$55-T$56),VLOOKUP($A103,'Fin. Assumptions'!$F$32:$L$38,$D$111+1)*T$83)</f>
        <v>196389.69948078337</v>
      </c>
      <c r="U103" s="42">
        <f ca="1">IF($C$112="3P",VLOOKUP($A103,'Fin. Assumptions'!$F$23:$L$29,$D$111+1)*(-U$55-U$56),VLOOKUP($A103,'Fin. Assumptions'!$F$32:$L$38,$D$111+1)*U$83)</f>
        <v>198673.83646611069</v>
      </c>
      <c r="V103" s="42">
        <f ca="1">IF($C$112="3P",VLOOKUP($A103,'Fin. Assumptions'!$F$23:$L$29,$D$111+1)*(-V$55-V$56),VLOOKUP($A103,'Fin. Assumptions'!$F$32:$L$38,$D$111+1)*V$83)</f>
        <v>200988.21364406665</v>
      </c>
      <c r="W103" s="42">
        <f ca="1">IF($C$112="3P",VLOOKUP($A103,'Fin. Assumptions'!$F$23:$L$29,$D$111+1)*(-W$55-W$56),VLOOKUP($A103,'Fin. Assumptions'!$F$32:$L$38,$D$111+1)*W$83)</f>
        <v>203333.12546586021</v>
      </c>
      <c r="X103" s="42">
        <f ca="1">IF($C$112="3P",VLOOKUP($A103,'Fin. Assumptions'!$F$23:$L$29,$D$111+1)*(-X$55-X$56),VLOOKUP($A103,'Fin. Assumptions'!$F$32:$L$38,$D$111+1)*X$83)</f>
        <v>91708.867173289094</v>
      </c>
      <c r="Y103" s="42">
        <f ca="1">IF($C$112="3P",VLOOKUP($A103,'Fin. Assumptions'!$F$23:$L$29,$D$111+1)*(-Y$55-Y$56),VLOOKUP($A103,'Fin. Assumptions'!$F$32:$L$38,$D$111+1)*Y$83)</f>
        <v>208115.73471906901</v>
      </c>
      <c r="Z103" s="42">
        <f ca="1">IF($C$112="3P",VLOOKUP($A103,'Fin. Assumptions'!$F$23:$L$29,$D$111+1)*(-Z$55-Z$56),VLOOKUP($A103,'Fin. Assumptions'!$F$32:$L$38,$D$111+1)*Z$83)</f>
        <v>210554.0246836968</v>
      </c>
      <c r="AA103" s="42">
        <f ca="1">IF($C$112="3P",VLOOKUP($A103,'Fin. Assumptions'!$F$23:$L$29,$D$111+1)*(-AA$55-AA$56),VLOOKUP($A103,'Fin. Assumptions'!$F$32:$L$38,$D$111+1)*AA$83)</f>
        <v>213024.03418873975</v>
      </c>
      <c r="AB103" s="42">
        <f ca="1">IF($C$112="3P",VLOOKUP($A103,'Fin. Assumptions'!$F$23:$L$29,$D$111+1)*(-AB$55-AB$56),VLOOKUP($A103,'Fin. Assumptions'!$F$32:$L$38,$D$111+1)*AB$83)</f>
        <v>215526.06080643839</v>
      </c>
      <c r="AC103" s="42">
        <f ca="1">IF($C$112="3P",VLOOKUP($A103,'Fin. Assumptions'!$F$23:$L$29,$D$111+1)*(-AC$55-AC$56),VLOOKUP($A103,'Fin. Assumptions'!$F$32:$L$38,$D$111+1)*AC$83)</f>
        <v>218060.40246550931</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776521.78931538726</v>
      </c>
    </row>
    <row r="111" spans="1:34" ht="15.75" x14ac:dyDescent="0.25">
      <c r="A111" s="92"/>
      <c r="B111" s="93" t="s">
        <v>111</v>
      </c>
      <c r="C111" s="463" t="str">
        <f ca="1">LEFT($B$6,3)</f>
        <v>RES</v>
      </c>
      <c r="D111" s="380">
        <f ca="1">HLOOKUP(C111,'Fin. Assumptions'!$G$32:$L$40,9)</f>
        <v>6</v>
      </c>
    </row>
    <row r="112" spans="1:34" x14ac:dyDescent="0.2">
      <c r="A112" s="94"/>
      <c r="B112" s="93" t="s">
        <v>160</v>
      </c>
      <c r="C112" s="376" t="str">
        <f ca="1">RIGHT(LEFT($B$6,6),2)</f>
        <v>DO</v>
      </c>
    </row>
  </sheetData>
  <sheetProtection algorithmName="SHA-512" hashValue="WlHDEY7D9DlDFBM4opcfZPyLuK3jIx0m6pFHnRecN+qBppNuhId95Jm9iiucUlrjKCmoZcf5X89LNpZUQbWZnA==" saltValue="29opqq8C8ScPXl2GO0lnhA=="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39997558519241921"/>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COM 3P 15</v>
      </c>
      <c r="D6" s="82" t="s">
        <v>172</v>
      </c>
      <c r="T6" s="2"/>
    </row>
    <row r="7" spans="1:42" ht="18.75" customHeight="1" x14ac:dyDescent="0.25">
      <c r="A7" s="90"/>
      <c r="C7" s="2"/>
      <c r="D7" s="374" t="s">
        <v>174</v>
      </c>
      <c r="T7" s="2"/>
    </row>
    <row r="8" spans="1:42" ht="18.75" customHeight="1" x14ac:dyDescent="0.25">
      <c r="A8" s="90" t="s">
        <v>111</v>
      </c>
      <c r="B8" s="376" t="str">
        <f ca="1">VLOOKUP($B$6,'Fin. Assumptions'!$A$6:$P$17,2)</f>
        <v>Commercial</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2015</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694636.92138760246</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2.3154564046253419</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2315456.4046253418</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1</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2315456.4046253418</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-347318.46069380123</v>
      </c>
      <c r="O22" s="28"/>
      <c r="P22" s="26"/>
      <c r="Q22" s="26"/>
      <c r="R22" s="23"/>
      <c r="T22" s="2"/>
    </row>
    <row r="23" spans="1:36" ht="18" customHeight="1" x14ac:dyDescent="0.2">
      <c r="A23" s="48"/>
      <c r="B23" s="77"/>
      <c r="C23" s="21"/>
      <c r="E23" s="54" t="s">
        <v>77</v>
      </c>
      <c r="G23" s="83">
        <f ca="1">SUM(G20:G22)</f>
        <v>1968137.9439315405</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10</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2315456.4046253418</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0.153</v>
      </c>
      <c r="C31" s="2" t="s">
        <v>7</v>
      </c>
      <c r="E31" s="57" t="s">
        <v>10</v>
      </c>
      <c r="F31" s="5"/>
      <c r="G31" s="83">
        <f ca="1">NetCost*LoanPer-B22</f>
        <v>347318.46069380105</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1020300.5199680647</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0.22488628774324049</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178257.24</v>
      </c>
      <c r="F54" s="9">
        <f t="shared" ca="1" si="2"/>
        <v>180913.27287600003</v>
      </c>
      <c r="G54" s="9">
        <f t="shared" ca="1" si="2"/>
        <v>183608.88064185242</v>
      </c>
      <c r="H54" s="9">
        <f t="shared" ca="1" si="2"/>
        <v>186344.65296341601</v>
      </c>
      <c r="I54" s="9">
        <f t="shared" ca="1" si="2"/>
        <v>189121.18829257094</v>
      </c>
      <c r="J54" s="9">
        <f t="shared" ca="1" si="2"/>
        <v>191939.09399813027</v>
      </c>
      <c r="K54" s="9">
        <f t="shared" ca="1" si="2"/>
        <v>194798.98649870238</v>
      </c>
      <c r="L54" s="9">
        <f t="shared" ca="1" si="2"/>
        <v>197701.49139753298</v>
      </c>
      <c r="M54" s="9">
        <f t="shared" ca="1" si="2"/>
        <v>200647.24361935628</v>
      </c>
      <c r="N54" s="9">
        <f t="shared" ca="1" si="2"/>
        <v>203636.88754928467</v>
      </c>
      <c r="O54" s="9">
        <f t="shared" ca="1" si="2"/>
        <v>206671.07717376904</v>
      </c>
      <c r="P54" s="9">
        <f t="shared" ca="1" si="2"/>
        <v>209750.47622365816</v>
      </c>
      <c r="Q54" s="9">
        <f t="shared" ca="1" si="2"/>
        <v>212875.75831939065</v>
      </c>
      <c r="R54" s="9">
        <f t="shared" ca="1" si="2"/>
        <v>216047.60711834958</v>
      </c>
      <c r="S54" s="9">
        <f t="shared" ca="1" si="2"/>
        <v>219266.71646441301</v>
      </c>
      <c r="T54" s="9">
        <f t="shared" ca="1" si="2"/>
        <v>222533.79053973273</v>
      </c>
      <c r="U54" s="9">
        <f t="shared" ca="1" si="2"/>
        <v>225849.54401877476</v>
      </c>
      <c r="V54" s="9">
        <f t="shared" ca="1" si="2"/>
        <v>229214.70222465455</v>
      </c>
      <c r="W54" s="9">
        <f t="shared" ca="1" si="2"/>
        <v>232630.00128780183</v>
      </c>
      <c r="X54" s="9">
        <f t="shared" ca="1" si="2"/>
        <v>236096.18830699008</v>
      </c>
      <c r="Y54" s="9">
        <f t="shared" ca="1" si="2"/>
        <v>239614.02151276422</v>
      </c>
      <c r="Z54" s="9">
        <f t="shared" ca="1" si="2"/>
        <v>243184.27043330439</v>
      </c>
      <c r="AA54" s="9">
        <f t="shared" ca="1" si="2"/>
        <v>246807.71606276062</v>
      </c>
      <c r="AB54" s="9">
        <f t="shared" ca="1" si="2"/>
        <v>250485.15103209575</v>
      </c>
      <c r="AC54" s="9">
        <f t="shared" ca="1" si="2"/>
        <v>254217.37978247393</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-26738.585999999999</v>
      </c>
      <c r="F55" s="9">
        <f t="shared" ca="1" si="3"/>
        <v>-27136.990931400003</v>
      </c>
      <c r="G55" s="9">
        <f t="shared" ca="1" si="3"/>
        <v>-27541.332096277863</v>
      </c>
      <c r="H55" s="9">
        <f t="shared" ca="1" si="3"/>
        <v>-27951.697944512402</v>
      </c>
      <c r="I55" s="9">
        <f t="shared" ca="1" si="3"/>
        <v>-28368.178243885639</v>
      </c>
      <c r="J55" s="9">
        <f t="shared" ca="1" si="3"/>
        <v>-28790.86409971954</v>
      </c>
      <c r="K55" s="9">
        <f t="shared" ca="1" si="3"/>
        <v>-29219.847974805354</v>
      </c>
      <c r="L55" s="9">
        <f t="shared" ca="1" si="3"/>
        <v>-29655.223709629947</v>
      </c>
      <c r="M55" s="9">
        <f t="shared" ca="1" si="3"/>
        <v>-30097.086542903438</v>
      </c>
      <c r="N55" s="9">
        <f t="shared" ca="1" si="3"/>
        <v>-30545.533132392698</v>
      </c>
      <c r="O55" s="9">
        <f t="shared" ca="1" si="3"/>
        <v>-31000.661576065355</v>
      </c>
      <c r="P55" s="9">
        <f t="shared" ca="1" si="3"/>
        <v>-31462.571433548721</v>
      </c>
      <c r="Q55" s="9">
        <f t="shared" ca="1" si="3"/>
        <v>-31931.363747908596</v>
      </c>
      <c r="R55" s="9">
        <f t="shared" ca="1" si="3"/>
        <v>-32407.141067752436</v>
      </c>
      <c r="S55" s="9">
        <f t="shared" ca="1" si="3"/>
        <v>-32890.007469661949</v>
      </c>
      <c r="T55" s="9">
        <f t="shared" ca="1" si="3"/>
        <v>-33380.068580959909</v>
      </c>
      <c r="U55" s="9">
        <f t="shared" ca="1" si="3"/>
        <v>-33877.431602816214</v>
      </c>
      <c r="V55" s="9">
        <f t="shared" ca="1" si="3"/>
        <v>-34382.205333698184</v>
      </c>
      <c r="W55" s="9">
        <f t="shared" ca="1" si="3"/>
        <v>-34894.500193170272</v>
      </c>
      <c r="X55" s="9">
        <f t="shared" ca="1" si="3"/>
        <v>-35414.428246048512</v>
      </c>
      <c r="Y55" s="9">
        <f t="shared" ca="1" si="3"/>
        <v>-35942.103226914631</v>
      </c>
      <c r="Z55" s="9">
        <f t="shared" ca="1" si="3"/>
        <v>-36477.640564995658</v>
      </c>
      <c r="AA55" s="9">
        <f t="shared" ca="1" si="3"/>
        <v>-37021.157409414089</v>
      </c>
      <c r="AB55" s="9">
        <f t="shared" ca="1" si="3"/>
        <v>-37572.772654814362</v>
      </c>
      <c r="AC55" s="9">
        <f t="shared" ca="1" si="3"/>
        <v>-38132.606967371088</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340203.36</v>
      </c>
      <c r="F57" s="10">
        <f ca="1">IF(F$49&gt;OptInTerm,0,VLOOKUP($B$10+F$49-1,'SREC Prices'!$B$6:$D$22,2))*((F$50/1000)*$B$18)</f>
        <v>314157.99660000001</v>
      </c>
      <c r="G57" s="10">
        <f ca="1">IF(G$49&gt;OptInTerm,0,VLOOKUP($B$10+G$49-1,'SREC Prices'!$B$6:$D$22,2))*((G$50/1000)*$B$18)</f>
        <v>310280.28996299999</v>
      </c>
      <c r="H57" s="10">
        <f ca="1">IF(H$49&gt;OptInTerm,0,VLOOKUP($B$10+H$49-1,'SREC Prices'!$B$6:$D$22,2))*((H$50/1000)*$B$18)</f>
        <v>320205.79886683502</v>
      </c>
      <c r="I57" s="10">
        <f ca="1">IF(I$49&gt;OptInTerm,0,VLOOKUP($B$10+I$49-1,'SREC Prices'!$B$6:$D$22,2))*((I$50/1000)*$B$18)</f>
        <v>302617.43374986644</v>
      </c>
      <c r="J57" s="10">
        <f ca="1">IF(J$49&gt;OptInTerm,0,VLOOKUP($B$10+J$49-1,'SREC Prices'!$B$6:$D$22,2))*((J$50/1000)*$B$18)</f>
        <v>276107.00460079795</v>
      </c>
      <c r="K57" s="10">
        <f ca="1">IF(K$49&gt;OptInTerm,0,VLOOKUP($B$10+K$49-1,'SREC Prices'!$B$6:$D$22,2))*((K$50/1000)*$B$18)</f>
        <v>255506.92232338036</v>
      </c>
      <c r="L57" s="10">
        <f ca="1">IF(L$49&gt;OptInTerm,0,VLOOKUP($B$10+L$49-1,'SREC Prices'!$B$6:$D$22,2))*((L$50/1000)*$B$18)</f>
        <v>239605.57337436115</v>
      </c>
      <c r="M57" s="10">
        <f ca="1">IF(M$49&gt;OptInTerm,0,VLOOKUP($B$10+M$49-1,'SREC Prices'!$B$6:$D$22,2))*((M$50/1000)*$B$18)</f>
        <v>229996.12435965473</v>
      </c>
      <c r="N57" s="10">
        <f ca="1">IF(N$49&gt;OptInTerm,0,VLOOKUP($B$10+N$49-1,'SREC Prices'!$B$6:$D$22,2))*((N$50/1000)*$B$18)</f>
        <v>216858.96478015918</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479222.01399999997</v>
      </c>
      <c r="F59" s="10">
        <f t="shared" ref="F59:AH59" ca="1" si="5">SUM(F54:F58)</f>
        <v>455434.27854460001</v>
      </c>
      <c r="G59" s="10">
        <f t="shared" ca="1" si="5"/>
        <v>453847.83850857452</v>
      </c>
      <c r="H59" s="10">
        <f t="shared" ca="1" si="5"/>
        <v>466098.75388573861</v>
      </c>
      <c r="I59" s="10">
        <f t="shared" ca="1" si="5"/>
        <v>450870.44379855174</v>
      </c>
      <c r="J59" s="10">
        <f t="shared" ca="1" si="5"/>
        <v>426755.23449920869</v>
      </c>
      <c r="K59" s="10">
        <f t="shared" ca="1" si="5"/>
        <v>408586.0608472774</v>
      </c>
      <c r="L59" s="10">
        <f t="shared" ca="1" si="5"/>
        <v>395151.84106226417</v>
      </c>
      <c r="M59" s="10">
        <f t="shared" ca="1" si="5"/>
        <v>388046.28143610759</v>
      </c>
      <c r="N59" s="10">
        <f t="shared" ca="1" si="5"/>
        <v>377450.31919705111</v>
      </c>
      <c r="O59" s="10">
        <f t="shared" ca="1" si="5"/>
        <v>190873.40036778024</v>
      </c>
      <c r="P59" s="10">
        <f t="shared" ca="1" si="5"/>
        <v>193352.37463633559</v>
      </c>
      <c r="Q59" s="10">
        <f t="shared" ca="1" si="5"/>
        <v>195871.04206847708</v>
      </c>
      <c r="R59" s="10">
        <f t="shared" ca="1" si="5"/>
        <v>198429.9803101072</v>
      </c>
      <c r="S59" s="10">
        <f t="shared" ca="1" si="5"/>
        <v>201029.77568296358</v>
      </c>
      <c r="T59" s="10">
        <f t="shared" ca="1" si="5"/>
        <v>203671.02331354425</v>
      </c>
      <c r="U59" s="10">
        <f t="shared" ca="1" si="5"/>
        <v>206354.32726395613</v>
      </c>
      <c r="V59" s="10">
        <f t="shared" ca="1" si="5"/>
        <v>209080.30066471396</v>
      </c>
      <c r="W59" s="10">
        <f t="shared" ca="1" si="5"/>
        <v>211849.56584952038</v>
      </c>
      <c r="X59" s="10">
        <f t="shared" ca="1" si="5"/>
        <v>214662.75449205592</v>
      </c>
      <c r="Y59" s="10">
        <f t="shared" ca="1" si="5"/>
        <v>217520.50774480839</v>
      </c>
      <c r="Z59" s="10">
        <f t="shared" ca="1" si="5"/>
        <v>220423.47637997271</v>
      </c>
      <c r="AA59" s="10">
        <f t="shared" ca="1" si="5"/>
        <v>223372.32093245219</v>
      </c>
      <c r="AB59" s="10">
        <f t="shared" ca="1" si="5"/>
        <v>226367.71184499154</v>
      </c>
      <c r="AC59" s="10">
        <f t="shared" ca="1" si="5"/>
        <v>229410.32961547442</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458222.01399999997</v>
      </c>
      <c r="F63" s="10">
        <f t="shared" ca="1" si="9"/>
        <v>433909.27854460001</v>
      </c>
      <c r="G63" s="10">
        <f t="shared" ca="1" si="9"/>
        <v>431784.71350857452</v>
      </c>
      <c r="H63" s="10">
        <f t="shared" ca="1" si="9"/>
        <v>443484.05076073861</v>
      </c>
      <c r="I63" s="10">
        <f t="shared" ca="1" si="9"/>
        <v>427690.37309542677</v>
      </c>
      <c r="J63" s="10">
        <f t="shared" ca="1" si="9"/>
        <v>402995.66202850558</v>
      </c>
      <c r="K63" s="10">
        <f t="shared" ca="1" si="9"/>
        <v>384232.49906480673</v>
      </c>
      <c r="L63" s="10">
        <f t="shared" ca="1" si="9"/>
        <v>370189.44023523171</v>
      </c>
      <c r="M63" s="10">
        <f t="shared" ca="1" si="9"/>
        <v>362459.82058839931</v>
      </c>
      <c r="N63" s="10">
        <f t="shared" ca="1" si="9"/>
        <v>201224.19682815013</v>
      </c>
      <c r="O63" s="10">
        <f t="shared" ca="1" si="9"/>
        <v>163991.62493965673</v>
      </c>
      <c r="P63" s="10">
        <f t="shared" ca="1" si="9"/>
        <v>165798.554822509</v>
      </c>
      <c r="Q63" s="10">
        <f t="shared" ca="1" si="9"/>
        <v>167628.37675930484</v>
      </c>
      <c r="R63" s="10">
        <f t="shared" ca="1" si="9"/>
        <v>169481.24836820565</v>
      </c>
      <c r="S63" s="10">
        <f t="shared" ca="1" si="9"/>
        <v>171357.3254425145</v>
      </c>
      <c r="T63" s="10">
        <f t="shared" ca="1" si="9"/>
        <v>173256.76181708393</v>
      </c>
      <c r="U63" s="10">
        <f t="shared" ca="1" si="9"/>
        <v>175179.70923008432</v>
      </c>
      <c r="V63" s="10">
        <f t="shared" ca="1" si="9"/>
        <v>177126.31717999533</v>
      </c>
      <c r="W63" s="10">
        <f t="shared" ca="1" si="9"/>
        <v>179096.73277768379</v>
      </c>
      <c r="X63" s="10">
        <f t="shared" ca="1" si="9"/>
        <v>31091.100593423413</v>
      </c>
      <c r="Y63" s="10">
        <f t="shared" ca="1" si="9"/>
        <v>183109.56249871009</v>
      </c>
      <c r="Z63" s="10">
        <f t="shared" ca="1" si="9"/>
        <v>185152.25750272194</v>
      </c>
      <c r="AA63" s="10">
        <f t="shared" ca="1" si="9"/>
        <v>187219.32158327015</v>
      </c>
      <c r="AB63" s="10">
        <f t="shared" ca="1" si="9"/>
        <v>189310.88751207996</v>
      </c>
      <c r="AC63" s="10">
        <f t="shared" ca="1" si="9"/>
        <v>191427.08467424003</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-393627.58878630813</v>
      </c>
      <c r="F64" s="59">
        <f ca="1">IF($B$11="Non-Taxable",0,-(AssetBasis)*Dep_02)</f>
        <v>-629804.14205809298</v>
      </c>
      <c r="G64" s="59">
        <f ca="1">IF($B$11="Non-Taxable",0,-(AssetBasis)*Dep_03)</f>
        <v>-377882.48523485579</v>
      </c>
      <c r="H64" s="59">
        <f ca="1">IF($B$11="Non-Taxable",0,-(AssetBasis)*DEP_04)</f>
        <v>-226729.49114091345</v>
      </c>
      <c r="I64" s="59">
        <f ca="1">IF($B$11="Non-Taxable",0,-(AssetBasis)*DEP_05)</f>
        <v>-226729.49114091345</v>
      </c>
      <c r="J64" s="59">
        <f ca="1">IF($B$11="Non-Taxable",0,-(AssetBasis)*DEP_06)</f>
        <v>-113364.74557045673</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64594.425213691837</v>
      </c>
      <c r="F65" s="59">
        <f t="shared" ref="F65:AH65" ca="1" si="10">SUM(F63:F64)</f>
        <v>-195894.86351349298</v>
      </c>
      <c r="G65" s="59">
        <f t="shared" ca="1" si="10"/>
        <v>53902.228273718734</v>
      </c>
      <c r="H65" s="59">
        <f t="shared" ca="1" si="10"/>
        <v>216754.55961982516</v>
      </c>
      <c r="I65" s="59">
        <f t="shared" ca="1" si="10"/>
        <v>200960.88195451332</v>
      </c>
      <c r="J65" s="59">
        <f ca="1">SUM(J63:J64)</f>
        <v>289630.91645804886</v>
      </c>
      <c r="K65" s="59">
        <f t="shared" ca="1" si="10"/>
        <v>384232.49906480673</v>
      </c>
      <c r="L65" s="59">
        <f t="shared" ca="1" si="10"/>
        <v>370189.44023523171</v>
      </c>
      <c r="M65" s="59">
        <f t="shared" ca="1" si="10"/>
        <v>362459.82058839931</v>
      </c>
      <c r="N65" s="59">
        <f t="shared" ca="1" si="10"/>
        <v>201224.19682815013</v>
      </c>
      <c r="O65" s="59">
        <f t="shared" ca="1" si="10"/>
        <v>163991.62493965673</v>
      </c>
      <c r="P65" s="59">
        <f t="shared" ca="1" si="10"/>
        <v>165798.554822509</v>
      </c>
      <c r="Q65" s="59">
        <f t="shared" ca="1" si="10"/>
        <v>167628.37675930484</v>
      </c>
      <c r="R65" s="59">
        <f t="shared" ca="1" si="10"/>
        <v>169481.24836820565</v>
      </c>
      <c r="S65" s="59">
        <f t="shared" ca="1" si="10"/>
        <v>171357.3254425145</v>
      </c>
      <c r="T65" s="59">
        <f t="shared" ca="1" si="10"/>
        <v>173256.76181708393</v>
      </c>
      <c r="U65" s="59">
        <f t="shared" ca="1" si="10"/>
        <v>175179.70923008432</v>
      </c>
      <c r="V65" s="59">
        <f t="shared" ca="1" si="10"/>
        <v>177126.31717999533</v>
      </c>
      <c r="W65" s="59">
        <f t="shared" ca="1" si="10"/>
        <v>179096.73277768379</v>
      </c>
      <c r="X65" s="59">
        <f t="shared" ca="1" si="10"/>
        <v>31091.100593423413</v>
      </c>
      <c r="Y65" s="59">
        <f t="shared" ca="1" si="10"/>
        <v>183109.56249871009</v>
      </c>
      <c r="Z65" s="59">
        <f t="shared" ca="1" si="10"/>
        <v>185152.25750272194</v>
      </c>
      <c r="AA65" s="59">
        <f t="shared" ca="1" si="10"/>
        <v>187219.32158327015</v>
      </c>
      <c r="AB65" s="59">
        <f t="shared" ca="1" si="10"/>
        <v>189310.88751207996</v>
      </c>
      <c r="AC65" s="59">
        <f t="shared" ca="1" si="10"/>
        <v>191427.08467424003</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-20839.107641628063</v>
      </c>
      <c r="F66" s="59">
        <f t="shared" ca="1" si="11"/>
        <v>-19258.087093722945</v>
      </c>
      <c r="G66" s="59">
        <f t="shared" ca="1" si="11"/>
        <v>-17582.205312943515</v>
      </c>
      <c r="H66" s="59">
        <f t="shared" ca="1" si="11"/>
        <v>-15805.770625317326</v>
      </c>
      <c r="I66" s="59">
        <f t="shared" ca="1" si="11"/>
        <v>-13922.749856433564</v>
      </c>
      <c r="J66" s="59">
        <f t="shared" ca="1" si="11"/>
        <v>-11926.747841416773</v>
      </c>
      <c r="K66" s="59">
        <f t="shared" ca="1" si="11"/>
        <v>-9810.9857054989752</v>
      </c>
      <c r="L66" s="59">
        <f t="shared" ca="1" si="11"/>
        <v>-7568.2778414261111</v>
      </c>
      <c r="M66" s="59">
        <f t="shared" ca="1" si="11"/>
        <v>-5191.0075055088746</v>
      </c>
      <c r="N66" s="59">
        <f t="shared" ca="1" si="11"/>
        <v>-2671.1009494366044</v>
      </c>
      <c r="O66" s="59">
        <f t="shared" ca="1" si="11"/>
        <v>0</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43755.317572063774</v>
      </c>
      <c r="F67" s="59">
        <f t="shared" ref="F67:AH67" ca="1" si="12">F65+F66</f>
        <v>-215152.95060721593</v>
      </c>
      <c r="G67" s="59">
        <f t="shared" ca="1" si="12"/>
        <v>36320.022960775219</v>
      </c>
      <c r="H67" s="59">
        <f t="shared" ca="1" si="12"/>
        <v>200948.78899450784</v>
      </c>
      <c r="I67" s="59">
        <f ca="1">I65+I66</f>
        <v>187038.13209807975</v>
      </c>
      <c r="J67" s="59">
        <f ca="1">J65+J66</f>
        <v>277704.16861663206</v>
      </c>
      <c r="K67" s="59">
        <f t="shared" ca="1" si="12"/>
        <v>374421.51335930778</v>
      </c>
      <c r="L67" s="59">
        <f t="shared" ca="1" si="12"/>
        <v>362621.16239380563</v>
      </c>
      <c r="M67" s="59">
        <f t="shared" ca="1" si="12"/>
        <v>357268.81308289041</v>
      </c>
      <c r="N67" s="59">
        <f t="shared" ca="1" si="12"/>
        <v>198553.09587871353</v>
      </c>
      <c r="O67" s="59">
        <f t="shared" ca="1" si="12"/>
        <v>163991.62493965673</v>
      </c>
      <c r="P67" s="59">
        <f t="shared" ca="1" si="12"/>
        <v>165798.554822509</v>
      </c>
      <c r="Q67" s="59">
        <f t="shared" ca="1" si="12"/>
        <v>167628.37675930484</v>
      </c>
      <c r="R67" s="59">
        <f t="shared" ca="1" si="12"/>
        <v>169481.24836820565</v>
      </c>
      <c r="S67" s="59">
        <f t="shared" ca="1" si="12"/>
        <v>171357.3254425145</v>
      </c>
      <c r="T67" s="59">
        <f t="shared" ca="1" si="12"/>
        <v>173256.76181708393</v>
      </c>
      <c r="U67" s="59">
        <f t="shared" ca="1" si="12"/>
        <v>175179.70923008432</v>
      </c>
      <c r="V67" s="59">
        <f t="shared" ca="1" si="12"/>
        <v>177126.31717999533</v>
      </c>
      <c r="W67" s="59">
        <f t="shared" ca="1" si="12"/>
        <v>179096.73277768379</v>
      </c>
      <c r="X67" s="59">
        <f t="shared" ca="1" si="12"/>
        <v>31091.100593423413</v>
      </c>
      <c r="Y67" s="59">
        <f t="shared" ca="1" si="12"/>
        <v>183109.56249871009</v>
      </c>
      <c r="Z67" s="59">
        <f t="shared" ca="1" si="12"/>
        <v>185152.25750272194</v>
      </c>
      <c r="AA67" s="59">
        <f t="shared" ca="1" si="12"/>
        <v>187219.32158327015</v>
      </c>
      <c r="AB67" s="59">
        <f t="shared" ca="1" si="12"/>
        <v>189310.88751207996</v>
      </c>
      <c r="AC67" s="59">
        <f t="shared" ca="1" si="12"/>
        <v>191427.08467424003</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-3067.6397721879057</v>
      </c>
      <c r="F68" s="59">
        <f t="shared" ca="1" si="14"/>
        <v>86913.766073150124</v>
      </c>
      <c r="G68" s="59">
        <f t="shared" ca="1" si="14"/>
        <v>-1114.3378067936555</v>
      </c>
      <c r="H68" s="59">
        <f t="shared" ca="1" si="14"/>
        <v>-58357.084304285949</v>
      </c>
      <c r="I68" s="59">
        <f t="shared" ca="1" si="14"/>
        <v>-53877.852783636103</v>
      </c>
      <c r="J68" s="59">
        <f t="shared" ca="1" si="14"/>
        <v>-86246.529418582722</v>
      </c>
      <c r="K68" s="59">
        <f t="shared" ca="1" si="14"/>
        <v>-120563.7273016971</v>
      </c>
      <c r="L68" s="59">
        <f t="shared" ca="1" si="14"/>
        <v>-116764.01429080541</v>
      </c>
      <c r="M68" s="59">
        <f t="shared" ca="1" si="14"/>
        <v>-115040.55781269069</v>
      </c>
      <c r="N68" s="59">
        <f t="shared" ca="1" si="14"/>
        <v>-63934.096872945753</v>
      </c>
      <c r="O68" s="59">
        <f t="shared" ca="1" si="14"/>
        <v>-52805.303230569465</v>
      </c>
      <c r="P68" s="59">
        <f t="shared" ca="1" si="14"/>
        <v>-53387.134652847897</v>
      </c>
      <c r="Q68" s="59">
        <f t="shared" ca="1" si="14"/>
        <v>-53976.337316496152</v>
      </c>
      <c r="R68" s="59">
        <f t="shared" ca="1" si="14"/>
        <v>-54572.961974562219</v>
      </c>
      <c r="S68" s="59">
        <f t="shared" ca="1" si="14"/>
        <v>-55177.058792489668</v>
      </c>
      <c r="T68" s="59">
        <f t="shared" ca="1" si="14"/>
        <v>-55788.677305101024</v>
      </c>
      <c r="U68" s="59">
        <f t="shared" ca="1" si="14"/>
        <v>-56407.866372087148</v>
      </c>
      <c r="V68" s="59">
        <f t="shared" ca="1" si="14"/>
        <v>-57034.674131958491</v>
      </c>
      <c r="W68" s="59">
        <f t="shared" ca="1" si="14"/>
        <v>-57669.147954414177</v>
      </c>
      <c r="X68" s="59">
        <f t="shared" ca="1" si="14"/>
        <v>-10011.334391082337</v>
      </c>
      <c r="Y68" s="59">
        <f t="shared" ca="1" si="14"/>
        <v>-58961.279124584646</v>
      </c>
      <c r="Z68" s="59">
        <f t="shared" ca="1" si="14"/>
        <v>-59619.026915876464</v>
      </c>
      <c r="AA68" s="59">
        <f t="shared" ca="1" si="14"/>
        <v>-60284.62154981299</v>
      </c>
      <c r="AB68" s="59">
        <f t="shared" ca="1" si="14"/>
        <v>-60958.105778889745</v>
      </c>
      <c r="AC68" s="59">
        <f t="shared" ca="1" si="14"/>
        <v>-61639.521265105293</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-34990.632508669754</v>
      </c>
      <c r="F69" s="24">
        <f t="shared" ca="1" si="16"/>
        <v>-33172.095316070168</v>
      </c>
      <c r="G69" s="24">
        <f t="shared" ca="1" si="16"/>
        <v>-33136.200655650486</v>
      </c>
      <c r="H69" s="24">
        <f t="shared" ca="1" si="16"/>
        <v>-34214.262410833704</v>
      </c>
      <c r="I69" s="24">
        <f t="shared" ca="1" si="16"/>
        <v>-33101.409859119456</v>
      </c>
      <c r="J69" s="24">
        <f t="shared" ca="1" si="16"/>
        <v>-31285.513134967103</v>
      </c>
      <c r="K69" s="24">
        <f t="shared" ca="1" si="16"/>
        <v>-29953.721068744624</v>
      </c>
      <c r="L69" s="24">
        <f t="shared" ca="1" si="16"/>
        <v>-29009.692991504449</v>
      </c>
      <c r="M69" s="24">
        <f t="shared" ca="1" si="16"/>
        <v>-28581.505046631235</v>
      </c>
      <c r="N69" s="24">
        <f t="shared" ca="1" si="16"/>
        <v>-15884.247670297083</v>
      </c>
      <c r="O69" s="24">
        <f t="shared" ca="1" si="16"/>
        <v>-13119.329995172538</v>
      </c>
      <c r="P69" s="24">
        <f t="shared" ca="1" si="16"/>
        <v>-13263.88438580072</v>
      </c>
      <c r="Q69" s="24">
        <f t="shared" ca="1" si="16"/>
        <v>-13410.270140744387</v>
      </c>
      <c r="R69" s="24">
        <f t="shared" ca="1" si="16"/>
        <v>-13558.499869456453</v>
      </c>
      <c r="S69" s="24">
        <f t="shared" ca="1" si="16"/>
        <v>-13708.58603540116</v>
      </c>
      <c r="T69" s="24">
        <f t="shared" ca="1" si="16"/>
        <v>-13860.540945366714</v>
      </c>
      <c r="U69" s="24">
        <f t="shared" ca="1" si="16"/>
        <v>-14014.376738406747</v>
      </c>
      <c r="V69" s="24">
        <f t="shared" ca="1" si="16"/>
        <v>-14170.105374399627</v>
      </c>
      <c r="W69" s="24">
        <f t="shared" ca="1" si="16"/>
        <v>-14327.738622214703</v>
      </c>
      <c r="X69" s="24">
        <f t="shared" ca="1" si="16"/>
        <v>-2487.2880474738731</v>
      </c>
      <c r="Y69" s="24">
        <f t="shared" ca="1" si="16"/>
        <v>-14648.764999896808</v>
      </c>
      <c r="Z69" s="24">
        <f t="shared" ca="1" si="16"/>
        <v>-14812.180600217756</v>
      </c>
      <c r="AA69" s="24">
        <f t="shared" ca="1" si="16"/>
        <v>-14977.545726661612</v>
      </c>
      <c r="AB69" s="24">
        <f t="shared" ca="1" si="16"/>
        <v>-15144.871000966397</v>
      </c>
      <c r="AC69" s="24">
        <f t="shared" ca="1" si="16"/>
        <v>-15314.166773939203</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5697.0452912061155</v>
      </c>
      <c r="F70" s="420">
        <f t="shared" ref="F70:AH70" ca="1" si="17">SUM(F67:F69)</f>
        <v>-161411.27985013596</v>
      </c>
      <c r="G70" s="420">
        <f t="shared" ca="1" si="17"/>
        <v>2069.4844983310759</v>
      </c>
      <c r="H70" s="420">
        <f t="shared" ca="1" si="17"/>
        <v>108377.44227938817</v>
      </c>
      <c r="I70" s="420">
        <f t="shared" ca="1" si="17"/>
        <v>100058.86945532419</v>
      </c>
      <c r="J70" s="420">
        <f t="shared" ca="1" si="17"/>
        <v>160172.12606308222</v>
      </c>
      <c r="K70" s="420">
        <f t="shared" ca="1" si="17"/>
        <v>223904.06498886604</v>
      </c>
      <c r="L70" s="420">
        <f t="shared" ca="1" si="17"/>
        <v>216847.45511149577</v>
      </c>
      <c r="M70" s="420">
        <f t="shared" ca="1" si="17"/>
        <v>213646.7502235685</v>
      </c>
      <c r="N70" s="420">
        <f t="shared" ca="1" si="17"/>
        <v>118734.75133547069</v>
      </c>
      <c r="O70" s="420">
        <f t="shared" ca="1" si="17"/>
        <v>98066.991713914729</v>
      </c>
      <c r="P70" s="420">
        <f t="shared" ca="1" si="17"/>
        <v>99147.535783860396</v>
      </c>
      <c r="Q70" s="420">
        <f t="shared" ca="1" si="17"/>
        <v>100241.76930206431</v>
      </c>
      <c r="R70" s="420">
        <f t="shared" ca="1" si="17"/>
        <v>101349.78652418697</v>
      </c>
      <c r="S70" s="420">
        <f t="shared" ca="1" si="17"/>
        <v>102471.68061462368</v>
      </c>
      <c r="T70" s="420">
        <f t="shared" ca="1" si="17"/>
        <v>103607.54356661619</v>
      </c>
      <c r="U70" s="420">
        <f t="shared" ca="1" si="17"/>
        <v>104757.46611959042</v>
      </c>
      <c r="V70" s="420">
        <f t="shared" ca="1" si="17"/>
        <v>105921.53767363721</v>
      </c>
      <c r="W70" s="420">
        <f t="shared" ca="1" si="17"/>
        <v>107099.84620105491</v>
      </c>
      <c r="X70" s="420">
        <f t="shared" ca="1" si="17"/>
        <v>18592.4781548672</v>
      </c>
      <c r="Y70" s="420">
        <f t="shared" ca="1" si="17"/>
        <v>109499.51837422863</v>
      </c>
      <c r="Z70" s="420">
        <f t="shared" ca="1" si="17"/>
        <v>110721.04998662772</v>
      </c>
      <c r="AA70" s="420">
        <f t="shared" ca="1" si="17"/>
        <v>111957.15430679555</v>
      </c>
      <c r="AB70" s="420">
        <f t="shared" ca="1" si="17"/>
        <v>113207.91073222383</v>
      </c>
      <c r="AC70" s="420">
        <f t="shared" ca="1" si="17"/>
        <v>114473.39663519555</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399324.63407751423</v>
      </c>
      <c r="F72" s="59">
        <f t="shared" ca="1" si="18"/>
        <v>468392.86220795702</v>
      </c>
      <c r="G72" s="59">
        <f t="shared" ca="1" si="18"/>
        <v>379951.96973318688</v>
      </c>
      <c r="H72" s="59">
        <f t="shared" ca="1" si="18"/>
        <v>335106.93342030165</v>
      </c>
      <c r="I72" s="59">
        <f t="shared" ca="1" si="18"/>
        <v>326788.36059623765</v>
      </c>
      <c r="J72" s="59">
        <f t="shared" ca="1" si="18"/>
        <v>273536.87163353898</v>
      </c>
      <c r="K72" s="59">
        <f t="shared" ca="1" si="18"/>
        <v>223904.06498886604</v>
      </c>
      <c r="L72" s="59">
        <f t="shared" ca="1" si="18"/>
        <v>216847.45511149577</v>
      </c>
      <c r="M72" s="59">
        <f t="shared" ca="1" si="18"/>
        <v>213646.7502235685</v>
      </c>
      <c r="N72" s="59">
        <f t="shared" ca="1" si="18"/>
        <v>118734.75133547069</v>
      </c>
      <c r="O72" s="59">
        <f t="shared" ca="1" si="18"/>
        <v>98066.991713914729</v>
      </c>
      <c r="P72" s="59">
        <f t="shared" ca="1" si="18"/>
        <v>99147.535783860396</v>
      </c>
      <c r="Q72" s="59">
        <f t="shared" ca="1" si="18"/>
        <v>100241.76930206431</v>
      </c>
      <c r="R72" s="59">
        <f t="shared" ca="1" si="18"/>
        <v>101349.78652418697</v>
      </c>
      <c r="S72" s="59">
        <f t="shared" ca="1" si="18"/>
        <v>102471.68061462368</v>
      </c>
      <c r="T72" s="59">
        <f t="shared" ca="1" si="18"/>
        <v>103607.54356661619</v>
      </c>
      <c r="U72" s="59">
        <f t="shared" ca="1" si="18"/>
        <v>104757.46611959042</v>
      </c>
      <c r="V72" s="59">
        <f t="shared" ca="1" si="18"/>
        <v>105921.53767363721</v>
      </c>
      <c r="W72" s="59">
        <f t="shared" ca="1" si="18"/>
        <v>107099.84620105491</v>
      </c>
      <c r="X72" s="59">
        <f t="shared" ca="1" si="18"/>
        <v>18592.4781548672</v>
      </c>
      <c r="Y72" s="59">
        <f t="shared" ca="1" si="18"/>
        <v>109499.51837422863</v>
      </c>
      <c r="Z72" s="59">
        <f t="shared" ca="1" si="18"/>
        <v>110721.04998662772</v>
      </c>
      <c r="AA72" s="59">
        <f t="shared" ca="1" si="18"/>
        <v>111957.15430679555</v>
      </c>
      <c r="AB72" s="59">
        <f t="shared" ca="1" si="18"/>
        <v>113207.91073222383</v>
      </c>
      <c r="AC72" s="59">
        <f t="shared" ca="1" si="18"/>
        <v>114473.39663519555</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-2315456.4046253418</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694636.92138760246</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-1620819.4832377392</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347318.46069380105</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-26350.342465085319</v>
      </c>
      <c r="F80" s="10">
        <f ca="1">Principle</f>
        <v>-27931.363012990438</v>
      </c>
      <c r="G80" s="10">
        <f t="shared" ref="G80:AH80" ca="1" si="20">Principle</f>
        <v>-29607.244793769867</v>
      </c>
      <c r="H80" s="10">
        <f t="shared" ca="1" si="20"/>
        <v>-31383.679481396059</v>
      </c>
      <c r="I80" s="10">
        <f t="shared" ca="1" si="20"/>
        <v>-33266.70025027982</v>
      </c>
      <c r="J80" s="10">
        <f t="shared" ca="1" si="20"/>
        <v>-35262.702265296612</v>
      </c>
      <c r="K80" s="10">
        <f t="shared" ca="1" si="20"/>
        <v>-37378.464401214405</v>
      </c>
      <c r="L80" s="10">
        <f t="shared" ca="1" si="20"/>
        <v>-39621.17226528727</v>
      </c>
      <c r="M80" s="10">
        <f t="shared" ca="1" si="20"/>
        <v>-41998.442601204508</v>
      </c>
      <c r="N80" s="10">
        <f t="shared" ca="1" si="20"/>
        <v>-44518.349157276782</v>
      </c>
      <c r="O80" s="10">
        <f t="shared" ca="1" si="20"/>
        <v>0</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347318.46069380105</v>
      </c>
      <c r="E81" s="10">
        <f ca="1">E79+E80</f>
        <v>-26350.342465085319</v>
      </c>
      <c r="F81" s="10">
        <f t="shared" ref="F81:AH81" ca="1" si="21">F79+F80</f>
        <v>-27931.363012990438</v>
      </c>
      <c r="G81" s="10">
        <f t="shared" ca="1" si="21"/>
        <v>-29607.244793769867</v>
      </c>
      <c r="H81" s="10">
        <f t="shared" ca="1" si="21"/>
        <v>-31383.679481396059</v>
      </c>
      <c r="I81" s="10">
        <f t="shared" ca="1" si="21"/>
        <v>-33266.70025027982</v>
      </c>
      <c r="J81" s="10">
        <f t="shared" ca="1" si="21"/>
        <v>-35262.702265296612</v>
      </c>
      <c r="K81" s="10">
        <f t="shared" ca="1" si="21"/>
        <v>-37378.464401214405</v>
      </c>
      <c r="L81" s="10">
        <f t="shared" ca="1" si="21"/>
        <v>-39621.17226528727</v>
      </c>
      <c r="M81" s="10">
        <f t="shared" ca="1" si="21"/>
        <v>-41998.442601204508</v>
      </c>
      <c r="N81" s="10">
        <f t="shared" ca="1" si="21"/>
        <v>-44518.349157276782</v>
      </c>
      <c r="O81" s="10">
        <f t="shared" ca="1" si="21"/>
        <v>0</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-1273501.0225439381</v>
      </c>
      <c r="E83" s="430">
        <f t="shared" ca="1" si="22"/>
        <v>372974.2916124289</v>
      </c>
      <c r="F83" s="430">
        <f t="shared" ca="1" si="22"/>
        <v>440461.49919496657</v>
      </c>
      <c r="G83" s="430">
        <f t="shared" ca="1" si="22"/>
        <v>350344.72493941704</v>
      </c>
      <c r="H83" s="430">
        <f t="shared" ca="1" si="22"/>
        <v>303723.2539389056</v>
      </c>
      <c r="I83" s="430">
        <f t="shared" ca="1" si="22"/>
        <v>293521.66034595785</v>
      </c>
      <c r="J83" s="430">
        <f t="shared" ca="1" si="22"/>
        <v>238274.16936824238</v>
      </c>
      <c r="K83" s="430">
        <f t="shared" ca="1" si="22"/>
        <v>186525.60058765163</v>
      </c>
      <c r="L83" s="430">
        <f t="shared" ca="1" si="22"/>
        <v>177226.28284620849</v>
      </c>
      <c r="M83" s="430">
        <f t="shared" ca="1" si="22"/>
        <v>171648.30762236399</v>
      </c>
      <c r="N83" s="430">
        <f t="shared" ca="1" si="22"/>
        <v>74216.402178193908</v>
      </c>
      <c r="O83" s="430">
        <f t="shared" ca="1" si="22"/>
        <v>98066.991713914729</v>
      </c>
      <c r="P83" s="430">
        <f t="shared" ca="1" si="22"/>
        <v>99147.535783860396</v>
      </c>
      <c r="Q83" s="430">
        <f t="shared" ca="1" si="22"/>
        <v>100241.76930206431</v>
      </c>
      <c r="R83" s="430">
        <f t="shared" ca="1" si="22"/>
        <v>101349.78652418697</v>
      </c>
      <c r="S83" s="430">
        <f t="shared" ca="1" si="22"/>
        <v>102471.68061462368</v>
      </c>
      <c r="T83" s="430">
        <f t="shared" ca="1" si="22"/>
        <v>103607.54356661619</v>
      </c>
      <c r="U83" s="430">
        <f t="shared" ca="1" si="22"/>
        <v>104757.46611959042</v>
      </c>
      <c r="V83" s="430">
        <f t="shared" ca="1" si="22"/>
        <v>105921.53767363721</v>
      </c>
      <c r="W83" s="430">
        <f t="shared" ca="1" si="22"/>
        <v>107099.84620105491</v>
      </c>
      <c r="X83" s="430">
        <f t="shared" ca="1" si="22"/>
        <v>18592.4781548672</v>
      </c>
      <c r="Y83" s="430">
        <f t="shared" ca="1" si="22"/>
        <v>109499.51837422863</v>
      </c>
      <c r="Z83" s="430">
        <f t="shared" ca="1" si="22"/>
        <v>110721.04998662772</v>
      </c>
      <c r="AA83" s="430">
        <f t="shared" ca="1" si="22"/>
        <v>111957.15430679555</v>
      </c>
      <c r="AB83" s="430">
        <f t="shared" ca="1" si="22"/>
        <v>113207.91073222383</v>
      </c>
      <c r="AC83" s="430">
        <f t="shared" ca="1" si="22"/>
        <v>114473.39663519555</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-1273501.0225439381</v>
      </c>
      <c r="E84" s="44">
        <f ca="1">D84+E83</f>
        <v>-900526.73093150929</v>
      </c>
      <c r="F84" s="44">
        <f t="shared" ref="F84:AH84" ca="1" si="23">E84+F83</f>
        <v>-460065.23173654272</v>
      </c>
      <c r="G84" s="44">
        <f t="shared" ca="1" si="23"/>
        <v>-109720.50679712568</v>
      </c>
      <c r="H84" s="44">
        <f t="shared" ca="1" si="23"/>
        <v>194002.74714177992</v>
      </c>
      <c r="I84" s="44">
        <f t="shared" ca="1" si="23"/>
        <v>487524.40748773777</v>
      </c>
      <c r="J84" s="44">
        <f t="shared" ca="1" si="23"/>
        <v>725798.57685598009</v>
      </c>
      <c r="K84" s="44">
        <f t="shared" ca="1" si="23"/>
        <v>912324.17744363169</v>
      </c>
      <c r="L84" s="44">
        <f t="shared" ca="1" si="23"/>
        <v>1089550.4602898401</v>
      </c>
      <c r="M84" s="44">
        <f t="shared" ca="1" si="23"/>
        <v>1261198.7679122041</v>
      </c>
      <c r="N84" s="44">
        <f t="shared" ca="1" si="23"/>
        <v>1335415.1700903981</v>
      </c>
      <c r="O84" s="44">
        <f t="shared" ca="1" si="23"/>
        <v>1433482.1618043128</v>
      </c>
      <c r="P84" s="44">
        <f t="shared" ca="1" si="23"/>
        <v>1532629.6975881732</v>
      </c>
      <c r="Q84" s="44">
        <f t="shared" ca="1" si="23"/>
        <v>1632871.4668902375</v>
      </c>
      <c r="R84" s="44">
        <f t="shared" ca="1" si="23"/>
        <v>1734221.2534144246</v>
      </c>
      <c r="S84" s="44">
        <f t="shared" ca="1" si="23"/>
        <v>1836692.9340290483</v>
      </c>
      <c r="T84" s="44">
        <f t="shared" ca="1" si="23"/>
        <v>1940300.4775956646</v>
      </c>
      <c r="U84" s="44">
        <f t="shared" ca="1" si="23"/>
        <v>2045057.943715255</v>
      </c>
      <c r="V84" s="44">
        <f t="shared" ca="1" si="23"/>
        <v>2150979.481388892</v>
      </c>
      <c r="W84" s="44">
        <f t="shared" ca="1" si="23"/>
        <v>2258079.3275899468</v>
      </c>
      <c r="X84" s="44">
        <f t="shared" ca="1" si="23"/>
        <v>2276671.8057448142</v>
      </c>
      <c r="Y84" s="44">
        <f t="shared" ca="1" si="23"/>
        <v>2386171.3241190431</v>
      </c>
      <c r="Z84" s="44">
        <f t="shared" ca="1" si="23"/>
        <v>2496892.374105671</v>
      </c>
      <c r="AA84" s="44">
        <f t="shared" ca="1" si="23"/>
        <v>2608849.5284124664</v>
      </c>
      <c r="AB84" s="44">
        <f t="shared" ca="1" si="23"/>
        <v>2722057.4391446901</v>
      </c>
      <c r="AC84" s="44">
        <f t="shared" ca="1" si="23"/>
        <v>2836530.8357798858</v>
      </c>
      <c r="AD84" s="44">
        <f ca="1">AC84+AD83</f>
        <v>2836530.8357798858</v>
      </c>
      <c r="AE84" s="44">
        <f t="shared" ca="1" si="23"/>
        <v>2836530.8357798858</v>
      </c>
      <c r="AF84" s="44">
        <f t="shared" ca="1" si="23"/>
        <v>2836530.8357798858</v>
      </c>
      <c r="AG84" s="44">
        <f t="shared" ca="1" si="23"/>
        <v>2836530.8357798858</v>
      </c>
      <c r="AH84" s="44">
        <f t="shared" ca="1" si="23"/>
        <v>2836530.8357798858</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347318.46069380105</v>
      </c>
      <c r="F89" s="9">
        <f ca="1">E93</f>
        <v>320968.11822871573</v>
      </c>
      <c r="G89" s="9">
        <f t="shared" ref="G89:AH89" ca="1" si="24">F93</f>
        <v>293036.75521572528</v>
      </c>
      <c r="H89" s="9">
        <f t="shared" ca="1" si="24"/>
        <v>263429.51042195543</v>
      </c>
      <c r="I89" s="9">
        <f t="shared" ca="1" si="24"/>
        <v>232045.83094055939</v>
      </c>
      <c r="J89" s="9">
        <f t="shared" ca="1" si="24"/>
        <v>198779.13069027956</v>
      </c>
      <c r="K89" s="9">
        <f t="shared" ca="1" si="24"/>
        <v>163516.42842498294</v>
      </c>
      <c r="L89" s="9">
        <f t="shared" ca="1" si="24"/>
        <v>126137.96402376852</v>
      </c>
      <c r="M89" s="9">
        <f t="shared" ca="1" si="24"/>
        <v>86516.791758481253</v>
      </c>
      <c r="N89" s="9">
        <f t="shared" ca="1" si="24"/>
        <v>44518.349157276745</v>
      </c>
      <c r="O89" s="9">
        <f t="shared" ca="1" si="24"/>
        <v>0</v>
      </c>
      <c r="P89" s="9">
        <f t="shared" ca="1" si="24"/>
        <v>0</v>
      </c>
      <c r="Q89" s="9">
        <f t="shared" ca="1" si="24"/>
        <v>0</v>
      </c>
      <c r="R89" s="9">
        <f t="shared" ca="1" si="24"/>
        <v>0</v>
      </c>
      <c r="S89" s="9">
        <f t="shared" ca="1" si="24"/>
        <v>0</v>
      </c>
      <c r="T89" s="9">
        <f t="shared" ca="1" si="24"/>
        <v>0</v>
      </c>
      <c r="U89" s="9">
        <f t="shared" ca="1" si="24"/>
        <v>0</v>
      </c>
      <c r="V89" s="9">
        <f t="shared" ca="1" si="24"/>
        <v>0</v>
      </c>
      <c r="W89" s="9">
        <f t="shared" ca="1" si="24"/>
        <v>0</v>
      </c>
      <c r="X89" s="9">
        <f t="shared" ca="1" si="24"/>
        <v>0</v>
      </c>
      <c r="Y89" s="9">
        <f t="shared" ca="1" si="24"/>
        <v>0</v>
      </c>
      <c r="Z89" s="9">
        <f t="shared" ca="1" si="24"/>
        <v>0</v>
      </c>
      <c r="AA89" s="9">
        <f t="shared" ca="1" si="24"/>
        <v>0</v>
      </c>
      <c r="AB89" s="9">
        <f t="shared" ca="1" si="24"/>
        <v>0</v>
      </c>
      <c r="AC89" s="9">
        <f t="shared" ca="1" si="24"/>
        <v>0</v>
      </c>
      <c r="AD89" s="9">
        <f t="shared" ca="1" si="24"/>
        <v>0</v>
      </c>
      <c r="AE89" s="9">
        <f t="shared" ca="1" si="24"/>
        <v>0</v>
      </c>
      <c r="AF89" s="9">
        <f t="shared" ca="1" si="24"/>
        <v>0</v>
      </c>
      <c r="AG89" s="9">
        <f t="shared" ca="1" si="24"/>
        <v>0</v>
      </c>
      <c r="AH89" s="9">
        <f t="shared" ca="1" si="24"/>
        <v>0</v>
      </c>
    </row>
    <row r="90" spans="1:36" x14ac:dyDescent="0.2">
      <c r="A90" s="2" t="s">
        <v>47</v>
      </c>
      <c r="D90" s="9"/>
      <c r="E90" s="9">
        <f t="shared" ref="E90:AH90" ca="1" si="25">IF(ProjectYear&lt;=LoanTerm,PMT(LoanInterest,LoanTerm,LoanAmount),0)</f>
        <v>-47189.450106713382</v>
      </c>
      <c r="F90" s="9">
        <f t="shared" ca="1" si="25"/>
        <v>-47189.450106713382</v>
      </c>
      <c r="G90" s="9">
        <f t="shared" ca="1" si="25"/>
        <v>-47189.450106713382</v>
      </c>
      <c r="H90" s="9">
        <f t="shared" ca="1" si="25"/>
        <v>-47189.450106713382</v>
      </c>
      <c r="I90" s="9">
        <f t="shared" ca="1" si="25"/>
        <v>-47189.450106713382</v>
      </c>
      <c r="J90" s="9">
        <f t="shared" ca="1" si="25"/>
        <v>-47189.450106713382</v>
      </c>
      <c r="K90" s="9">
        <f t="shared" ca="1" si="25"/>
        <v>-47189.450106713382</v>
      </c>
      <c r="L90" s="9">
        <f t="shared" ca="1" si="25"/>
        <v>-47189.450106713382</v>
      </c>
      <c r="M90" s="9">
        <f t="shared" ca="1" si="25"/>
        <v>-47189.450106713382</v>
      </c>
      <c r="N90" s="9">
        <f t="shared" ca="1" si="25"/>
        <v>-47189.450106713382</v>
      </c>
      <c r="O90" s="9">
        <f t="shared" ca="1" si="25"/>
        <v>0</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-26350.342465085319</v>
      </c>
      <c r="F91" s="9">
        <f t="shared" ca="1" si="26"/>
        <v>-27931.363012990438</v>
      </c>
      <c r="G91" s="9">
        <f t="shared" ca="1" si="26"/>
        <v>-29607.244793769867</v>
      </c>
      <c r="H91" s="9">
        <f t="shared" ca="1" si="26"/>
        <v>-31383.679481396059</v>
      </c>
      <c r="I91" s="9">
        <f t="shared" ca="1" si="26"/>
        <v>-33266.70025027982</v>
      </c>
      <c r="J91" s="9">
        <f t="shared" ca="1" si="26"/>
        <v>-35262.702265296612</v>
      </c>
      <c r="K91" s="9">
        <f t="shared" ca="1" si="26"/>
        <v>-37378.464401214405</v>
      </c>
      <c r="L91" s="9">
        <f t="shared" ca="1" si="26"/>
        <v>-39621.17226528727</v>
      </c>
      <c r="M91" s="9">
        <f t="shared" ca="1" si="26"/>
        <v>-41998.442601204508</v>
      </c>
      <c r="N91" s="9">
        <f t="shared" ca="1" si="26"/>
        <v>-44518.349157276782</v>
      </c>
      <c r="O91" s="9">
        <f t="shared" ca="1" si="26"/>
        <v>0</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-20839.107641628063</v>
      </c>
      <c r="F92" s="9">
        <f t="shared" ca="1" si="27"/>
        <v>-19258.087093722945</v>
      </c>
      <c r="G92" s="9">
        <f t="shared" ca="1" si="27"/>
        <v>-17582.205312943515</v>
      </c>
      <c r="H92" s="9">
        <f t="shared" ca="1" si="27"/>
        <v>-15805.770625317326</v>
      </c>
      <c r="I92" s="9">
        <f t="shared" ca="1" si="27"/>
        <v>-13922.749856433564</v>
      </c>
      <c r="J92" s="9">
        <f t="shared" ca="1" si="27"/>
        <v>-11926.747841416773</v>
      </c>
      <c r="K92" s="9">
        <f t="shared" ca="1" si="27"/>
        <v>-9810.9857054989752</v>
      </c>
      <c r="L92" s="9">
        <f t="shared" ca="1" si="27"/>
        <v>-7568.2778414261111</v>
      </c>
      <c r="M92" s="9">
        <f t="shared" ca="1" si="27"/>
        <v>-5191.0075055088746</v>
      </c>
      <c r="N92" s="9">
        <f t="shared" ca="1" si="27"/>
        <v>-2671.1009494366044</v>
      </c>
      <c r="O92" s="9">
        <f t="shared" ca="1" si="27"/>
        <v>0</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320968.11822871573</v>
      </c>
      <c r="F93" s="70">
        <f t="shared" ca="1" si="28"/>
        <v>293036.75521572528</v>
      </c>
      <c r="G93" s="70">
        <f t="shared" ca="1" si="28"/>
        <v>263429.51042195543</v>
      </c>
      <c r="H93" s="70">
        <f t="shared" ca="1" si="28"/>
        <v>232045.83094055939</v>
      </c>
      <c r="I93" s="70">
        <f t="shared" ca="1" si="28"/>
        <v>198779.13069027956</v>
      </c>
      <c r="J93" s="70">
        <f t="shared" ca="1" si="28"/>
        <v>163516.42842498294</v>
      </c>
      <c r="K93" s="70">
        <f t="shared" ca="1" si="28"/>
        <v>126137.96402376852</v>
      </c>
      <c r="L93" s="70">
        <f t="shared" ca="1" si="28"/>
        <v>86516.791758481253</v>
      </c>
      <c r="M93" s="70">
        <f t="shared" ca="1" si="28"/>
        <v>44518.349157276745</v>
      </c>
      <c r="N93" s="70">
        <f t="shared" ca="1" si="28"/>
        <v>0</v>
      </c>
      <c r="O93" s="70">
        <f t="shared" ca="1" si="28"/>
        <v>0</v>
      </c>
      <c r="P93" s="70">
        <f t="shared" ca="1" si="28"/>
        <v>0</v>
      </c>
      <c r="Q93" s="70">
        <f t="shared" ca="1" si="28"/>
        <v>0</v>
      </c>
      <c r="R93" s="70">
        <f t="shared" ca="1" si="28"/>
        <v>0</v>
      </c>
      <c r="S93" s="70">
        <f t="shared" ca="1" si="28"/>
        <v>0</v>
      </c>
      <c r="T93" s="70">
        <f t="shared" ca="1" si="28"/>
        <v>0</v>
      </c>
      <c r="U93" s="70">
        <f t="shared" ca="1" si="28"/>
        <v>0</v>
      </c>
      <c r="V93" s="70">
        <f t="shared" ca="1" si="28"/>
        <v>0</v>
      </c>
      <c r="W93" s="70">
        <f t="shared" ca="1" si="28"/>
        <v>0</v>
      </c>
      <c r="X93" s="70">
        <f t="shared" ca="1" si="28"/>
        <v>0</v>
      </c>
      <c r="Y93" s="70">
        <f t="shared" ca="1" si="28"/>
        <v>0</v>
      </c>
      <c r="Z93" s="70">
        <f t="shared" ca="1" si="28"/>
        <v>0</v>
      </c>
      <c r="AA93" s="70">
        <f t="shared" ca="1" si="28"/>
        <v>0</v>
      </c>
      <c r="AB93" s="70">
        <f t="shared" ca="1" si="28"/>
        <v>0</v>
      </c>
      <c r="AC93" s="70">
        <f t="shared" ca="1" si="28"/>
        <v>0</v>
      </c>
      <c r="AD93" s="70">
        <f t="shared" ca="1" si="28"/>
        <v>0</v>
      </c>
      <c r="AE93" s="70">
        <f t="shared" ca="1" si="28"/>
        <v>0</v>
      </c>
      <c r="AF93" s="70">
        <f t="shared" ca="1" si="28"/>
        <v>0</v>
      </c>
      <c r="AG93" s="70">
        <f t="shared" ca="1" si="28"/>
        <v>0</v>
      </c>
      <c r="AH93" s="70">
        <f t="shared" ca="1" si="28"/>
        <v>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1414777.1904383667</v>
      </c>
      <c r="D101" s="42">
        <f ca="1">IF($C$112="3P",D83,0)</f>
        <v>-1273501.0225439381</v>
      </c>
      <c r="E101" s="42">
        <f t="shared" ref="E101:AH101" ca="1" si="29">IF($C$112="3P",E83,0)</f>
        <v>372974.2916124289</v>
      </c>
      <c r="F101" s="42">
        <f t="shared" ca="1" si="29"/>
        <v>440461.49919496657</v>
      </c>
      <c r="G101" s="42">
        <f t="shared" ca="1" si="29"/>
        <v>350344.72493941704</v>
      </c>
      <c r="H101" s="42">
        <f t="shared" ca="1" si="29"/>
        <v>303723.2539389056</v>
      </c>
      <c r="I101" s="42">
        <f t="shared" ca="1" si="29"/>
        <v>293521.66034595785</v>
      </c>
      <c r="J101" s="42">
        <f t="shared" ca="1" si="29"/>
        <v>238274.16936824238</v>
      </c>
      <c r="K101" s="42">
        <f t="shared" ca="1" si="29"/>
        <v>186525.60058765163</v>
      </c>
      <c r="L101" s="42">
        <f t="shared" ca="1" si="29"/>
        <v>177226.28284620849</v>
      </c>
      <c r="M101" s="42">
        <f t="shared" ca="1" si="29"/>
        <v>171648.30762236399</v>
      </c>
      <c r="N101" s="42">
        <f t="shared" ca="1" si="29"/>
        <v>74216.402178193908</v>
      </c>
      <c r="O101" s="42">
        <f t="shared" ca="1" si="29"/>
        <v>98066.991713914729</v>
      </c>
      <c r="P101" s="42">
        <f t="shared" ca="1" si="29"/>
        <v>99147.535783860396</v>
      </c>
      <c r="Q101" s="42">
        <f t="shared" ca="1" si="29"/>
        <v>100241.76930206431</v>
      </c>
      <c r="R101" s="42">
        <f t="shared" ca="1" si="29"/>
        <v>101349.78652418697</v>
      </c>
      <c r="S101" s="42">
        <f t="shared" ca="1" si="29"/>
        <v>102471.68061462368</v>
      </c>
      <c r="T101" s="42">
        <f t="shared" ca="1" si="29"/>
        <v>103607.54356661619</v>
      </c>
      <c r="U101" s="42">
        <f t="shared" ca="1" si="29"/>
        <v>104757.46611959042</v>
      </c>
      <c r="V101" s="42">
        <f t="shared" ca="1" si="29"/>
        <v>105921.53767363721</v>
      </c>
      <c r="W101" s="42">
        <f t="shared" ca="1" si="29"/>
        <v>107099.84620105491</v>
      </c>
      <c r="X101" s="42">
        <f t="shared" ca="1" si="29"/>
        <v>18592.4781548672</v>
      </c>
      <c r="Y101" s="42">
        <f t="shared" ca="1" si="29"/>
        <v>109499.51837422863</v>
      </c>
      <c r="Z101" s="42">
        <f t="shared" ca="1" si="29"/>
        <v>110721.04998662772</v>
      </c>
      <c r="AA101" s="42">
        <f t="shared" ca="1" si="29"/>
        <v>111957.15430679555</v>
      </c>
      <c r="AB101" s="42">
        <f t="shared" ca="1" si="29"/>
        <v>113207.91073222383</v>
      </c>
      <c r="AC101" s="42">
        <f t="shared" ca="1" si="29"/>
        <v>114473.39663519555</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583200.53581158852</v>
      </c>
      <c r="D102" s="42">
        <f ca="1">IF($C$112="3P",VLOOKUP($A102,'Fin. Assumptions'!$F$23:$L$29,$D$111+1)*(-D$55-D$56),VLOOKUP($A102,'Fin. Assumptions'!$F$32:$L$38,$D$111+1)*D$83)</f>
        <v>0</v>
      </c>
      <c r="E102" s="42">
        <f ca="1">IF($C$112="3P",VLOOKUP($A102,'Fin. Assumptions'!$F$23:$L$29,$D$111+1)*(-E$55-E$56),VLOOKUP($A102,'Fin. Assumptions'!$F$32:$L$38,$D$111+1)*E$83)</f>
        <v>39238.585999999996</v>
      </c>
      <c r="F102" s="42">
        <f ca="1">IF($C$112="3P",VLOOKUP($A102,'Fin. Assumptions'!$F$23:$L$29,$D$111+1)*(-F$55-F$56),VLOOKUP($A102,'Fin. Assumptions'!$F$32:$L$38,$D$111+1)*F$83)</f>
        <v>39636.990931400003</v>
      </c>
      <c r="G102" s="42">
        <f ca="1">IF($C$112="3P",VLOOKUP($A102,'Fin. Assumptions'!$F$23:$L$29,$D$111+1)*(-G$55-G$56),VLOOKUP($A102,'Fin. Assumptions'!$F$32:$L$38,$D$111+1)*G$83)</f>
        <v>40041.332096277867</v>
      </c>
      <c r="H102" s="42">
        <f ca="1">IF($C$112="3P",VLOOKUP($A102,'Fin. Assumptions'!$F$23:$L$29,$D$111+1)*(-H$55-H$56),VLOOKUP($A102,'Fin. Assumptions'!$F$32:$L$38,$D$111+1)*H$83)</f>
        <v>40451.697944512402</v>
      </c>
      <c r="I102" s="42">
        <f ca="1">IF($C$112="3P",VLOOKUP($A102,'Fin. Assumptions'!$F$23:$L$29,$D$111+1)*(-I$55-I$56),VLOOKUP($A102,'Fin. Assumptions'!$F$32:$L$38,$D$111+1)*I$83)</f>
        <v>40868.178243885639</v>
      </c>
      <c r="J102" s="42">
        <f ca="1">IF($C$112="3P",VLOOKUP($A102,'Fin. Assumptions'!$F$23:$L$29,$D$111+1)*(-J$55-J$56),VLOOKUP($A102,'Fin. Assumptions'!$F$32:$L$38,$D$111+1)*J$83)</f>
        <v>41290.86409971954</v>
      </c>
      <c r="K102" s="42">
        <f ca="1">IF($C$112="3P",VLOOKUP($A102,'Fin. Assumptions'!$F$23:$L$29,$D$111+1)*(-K$55-K$56),VLOOKUP($A102,'Fin. Assumptions'!$F$32:$L$38,$D$111+1)*K$83)</f>
        <v>41719.847974805351</v>
      </c>
      <c r="L102" s="42">
        <f ca="1">IF($C$112="3P",VLOOKUP($A102,'Fin. Assumptions'!$F$23:$L$29,$D$111+1)*(-L$55-L$56),VLOOKUP($A102,'Fin. Assumptions'!$F$32:$L$38,$D$111+1)*L$83)</f>
        <v>42155.22370962995</v>
      </c>
      <c r="M102" s="42">
        <f ca="1">IF($C$112="3P",VLOOKUP($A102,'Fin. Assumptions'!$F$23:$L$29,$D$111+1)*(-M$55-M$56),VLOOKUP($A102,'Fin. Assumptions'!$F$32:$L$38,$D$111+1)*M$83)</f>
        <v>42597.086542903438</v>
      </c>
      <c r="N102" s="42">
        <f ca="1">IF($C$112="3P",VLOOKUP($A102,'Fin. Assumptions'!$F$23:$L$29,$D$111+1)*(-N$55-N$56),VLOOKUP($A102,'Fin. Assumptions'!$F$32:$L$38,$D$111+1)*N$83)</f>
        <v>43045.533132392695</v>
      </c>
      <c r="O102" s="42">
        <f ca="1">IF($C$112="3P",VLOOKUP($A102,'Fin. Assumptions'!$F$23:$L$29,$D$111+1)*(-O$55-O$56),VLOOKUP($A102,'Fin. Assumptions'!$F$32:$L$38,$D$111+1)*O$83)</f>
        <v>43500.661576065351</v>
      </c>
      <c r="P102" s="42">
        <f ca="1">IF($C$112="3P",VLOOKUP($A102,'Fin. Assumptions'!$F$23:$L$29,$D$111+1)*(-P$55-P$56),VLOOKUP($A102,'Fin. Assumptions'!$F$32:$L$38,$D$111+1)*P$83)</f>
        <v>43962.571433548721</v>
      </c>
      <c r="Q102" s="42">
        <f ca="1">IF($C$112="3P",VLOOKUP($A102,'Fin. Assumptions'!$F$23:$L$29,$D$111+1)*(-Q$55-Q$56),VLOOKUP($A102,'Fin. Assumptions'!$F$32:$L$38,$D$111+1)*Q$83)</f>
        <v>44431.363747908596</v>
      </c>
      <c r="R102" s="42">
        <f ca="1">IF($C$112="3P",VLOOKUP($A102,'Fin. Assumptions'!$F$23:$L$29,$D$111+1)*(-R$55-R$56),VLOOKUP($A102,'Fin. Assumptions'!$F$32:$L$38,$D$111+1)*R$83)</f>
        <v>44907.14106775244</v>
      </c>
      <c r="S102" s="42">
        <f ca="1">IF($C$112="3P",VLOOKUP($A102,'Fin. Assumptions'!$F$23:$L$29,$D$111+1)*(-S$55-S$56),VLOOKUP($A102,'Fin. Assumptions'!$F$32:$L$38,$D$111+1)*S$83)</f>
        <v>45390.007469661949</v>
      </c>
      <c r="T102" s="42">
        <f ca="1">IF($C$112="3P",VLOOKUP($A102,'Fin. Assumptions'!$F$23:$L$29,$D$111+1)*(-T$55-T$56),VLOOKUP($A102,'Fin. Assumptions'!$F$32:$L$38,$D$111+1)*T$83)</f>
        <v>45880.068580959909</v>
      </c>
      <c r="U102" s="42">
        <f ca="1">IF($C$112="3P",VLOOKUP($A102,'Fin. Assumptions'!$F$23:$L$29,$D$111+1)*(-U$55-U$56),VLOOKUP($A102,'Fin. Assumptions'!$F$32:$L$38,$D$111+1)*U$83)</f>
        <v>46377.431602816214</v>
      </c>
      <c r="V102" s="42">
        <f ca="1">IF($C$112="3P",VLOOKUP($A102,'Fin. Assumptions'!$F$23:$L$29,$D$111+1)*(-V$55-V$56),VLOOKUP($A102,'Fin. Assumptions'!$F$32:$L$38,$D$111+1)*V$83)</f>
        <v>46882.205333698184</v>
      </c>
      <c r="W102" s="42">
        <f ca="1">IF($C$112="3P",VLOOKUP($A102,'Fin. Assumptions'!$F$23:$L$29,$D$111+1)*(-W$55-W$56),VLOOKUP($A102,'Fin. Assumptions'!$F$32:$L$38,$D$111+1)*W$83)</f>
        <v>47394.500193170272</v>
      </c>
      <c r="X102" s="42">
        <f ca="1">IF($C$112="3P",VLOOKUP($A102,'Fin. Assumptions'!$F$23:$L$29,$D$111+1)*(-X$55-X$56),VLOOKUP($A102,'Fin. Assumptions'!$F$32:$L$38,$D$111+1)*X$83)</f>
        <v>47914.428246048512</v>
      </c>
      <c r="Y102" s="42">
        <f ca="1">IF($C$112="3P",VLOOKUP($A102,'Fin. Assumptions'!$F$23:$L$29,$D$111+1)*(-Y$55-Y$56),VLOOKUP($A102,'Fin. Assumptions'!$F$32:$L$38,$D$111+1)*Y$83)</f>
        <v>48442.103226914631</v>
      </c>
      <c r="Z102" s="42">
        <f ca="1">IF($C$112="3P",VLOOKUP($A102,'Fin. Assumptions'!$F$23:$L$29,$D$111+1)*(-Z$55-Z$56),VLOOKUP($A102,'Fin. Assumptions'!$F$32:$L$38,$D$111+1)*Z$83)</f>
        <v>48977.640564995658</v>
      </c>
      <c r="AA102" s="42">
        <f ca="1">IF($C$112="3P",VLOOKUP($A102,'Fin. Assumptions'!$F$23:$L$29,$D$111+1)*(-AA$55-AA$56),VLOOKUP($A102,'Fin. Assumptions'!$F$32:$L$38,$D$111+1)*AA$83)</f>
        <v>49521.157409414089</v>
      </c>
      <c r="AB102" s="42">
        <f ca="1">IF($C$112="3P",VLOOKUP($A102,'Fin. Assumptions'!$F$23:$L$29,$D$111+1)*(-AB$55-AB$56),VLOOKUP($A102,'Fin. Assumptions'!$F$32:$L$38,$D$111+1)*AB$83)</f>
        <v>50072.772654814362</v>
      </c>
      <c r="AC102" s="42">
        <f ca="1">IF($C$112="3P",VLOOKUP($A102,'Fin. Assumptions'!$F$23:$L$29,$D$111+1)*(-AC$55-AC$56),VLOOKUP($A102,'Fin. Assumptions'!$F$32:$L$38,$D$111+1)*AC$83)</f>
        <v>50632.606967371088</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1997977.7262499551</v>
      </c>
    </row>
    <row r="111" spans="1:34" ht="15.75" x14ac:dyDescent="0.25">
      <c r="A111" s="92"/>
      <c r="B111" s="93" t="s">
        <v>111</v>
      </c>
      <c r="C111" s="463" t="str">
        <f ca="1">LEFT($B$6,3)</f>
        <v>COM</v>
      </c>
      <c r="D111" s="380">
        <f ca="1">HLOOKUP(C111,'Fin. Assumptions'!$G$32:$L$40,9)</f>
        <v>1</v>
      </c>
    </row>
    <row r="112" spans="1:34" x14ac:dyDescent="0.2">
      <c r="A112" s="94"/>
      <c r="B112" s="93" t="s">
        <v>160</v>
      </c>
      <c r="C112" s="376" t="str">
        <f ca="1">RIGHT(LEFT($B$6,6),2)</f>
        <v>3P</v>
      </c>
    </row>
  </sheetData>
  <sheetProtection algorithmName="SHA-512" hashValue="vuieGMvXOw0xl2kzSaFgYzi2fu/Y8KrPz2Cs3IsrIRCrcIvtsytO2IkOJwLWtzhgWNqfCIIDIpTPJRtA2hdQVQ==" saltValue="JXHkjqjA7oy5E84M236meA=="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T72"/>
  <sheetViews>
    <sheetView workbookViewId="0">
      <selection activeCell="E35" sqref="E35"/>
    </sheetView>
  </sheetViews>
  <sheetFormatPr defaultColWidth="10.85546875" defaultRowHeight="15" x14ac:dyDescent="0.25"/>
  <cols>
    <col min="1" max="1" width="12.7109375" style="97" customWidth="1"/>
    <col min="2" max="2" width="24" style="97" customWidth="1"/>
    <col min="3" max="3" width="8.7109375" style="97" hidden="1" customWidth="1"/>
    <col min="4" max="10" width="11.85546875" style="97" customWidth="1"/>
    <col min="11" max="11" width="3.7109375" style="97" customWidth="1"/>
    <col min="12" max="18" width="16.140625" style="97" customWidth="1"/>
    <col min="19" max="20" width="11.28515625" style="97" customWidth="1"/>
    <col min="21" max="30" width="7.85546875" style="97" bestFit="1" customWidth="1"/>
    <col min="31" max="31" width="8.140625" style="97" bestFit="1" customWidth="1"/>
    <col min="32" max="33" width="7.140625" style="97" bestFit="1" customWidth="1"/>
    <col min="34" max="35" width="6.85546875" style="97" bestFit="1" customWidth="1"/>
    <col min="36" max="41" width="7.85546875" style="97" bestFit="1" customWidth="1"/>
    <col min="42" max="42" width="8.140625" style="97" bestFit="1" customWidth="1"/>
    <col min="43" max="44" width="7.85546875" style="97" bestFit="1" customWidth="1"/>
    <col min="45" max="45" width="8.140625" style="97" bestFit="1" customWidth="1"/>
    <col min="46" max="49" width="7.85546875" style="97" bestFit="1" customWidth="1"/>
    <col min="50" max="51" width="7.140625" style="97" bestFit="1" customWidth="1"/>
    <col min="52" max="52" width="6.85546875" style="97" bestFit="1" customWidth="1"/>
    <col min="53" max="53" width="7.140625" style="97" bestFit="1" customWidth="1"/>
    <col min="54" max="54" width="8.140625" style="97" bestFit="1" customWidth="1"/>
    <col min="55" max="55" width="7.140625" style="97" bestFit="1" customWidth="1"/>
    <col min="56" max="56" width="8.140625" style="97" bestFit="1" customWidth="1"/>
    <col min="57" max="57" width="6.85546875" style="97" bestFit="1" customWidth="1"/>
    <col min="58" max="58" width="7.85546875" style="97" bestFit="1" customWidth="1"/>
    <col min="59" max="62" width="8.140625" style="97" bestFit="1" customWidth="1"/>
    <col min="63" max="63" width="7.85546875" style="97" bestFit="1" customWidth="1"/>
    <col min="64" max="69" width="8.140625" style="97" bestFit="1" customWidth="1"/>
    <col min="70" max="70" width="7.85546875" style="97" bestFit="1" customWidth="1"/>
    <col min="71" max="71" width="8.140625" style="97" bestFit="1" customWidth="1"/>
    <col min="72" max="72" width="7.85546875" style="97" bestFit="1" customWidth="1"/>
    <col min="73" max="74" width="7.140625" style="97" bestFit="1" customWidth="1"/>
    <col min="75" max="76" width="8.140625" style="97" bestFit="1" customWidth="1"/>
    <col min="77" max="77" width="7.140625" style="97" bestFit="1" customWidth="1"/>
    <col min="78" max="79" width="8.140625" style="97" bestFit="1" customWidth="1"/>
    <col min="80" max="82" width="7.85546875" style="97" bestFit="1" customWidth="1"/>
    <col min="83" max="85" width="8.140625" style="97" bestFit="1" customWidth="1"/>
    <col min="86" max="90" width="7.85546875" style="97" bestFit="1" customWidth="1"/>
    <col min="91" max="91" width="8.140625" style="97" bestFit="1" customWidth="1"/>
    <col min="92" max="94" width="7.85546875" style="97" bestFit="1" customWidth="1"/>
    <col min="95" max="95" width="9.140625" style="97" bestFit="1" customWidth="1"/>
    <col min="96" max="96" width="8.140625" style="97" bestFit="1" customWidth="1"/>
    <col min="97" max="97" width="7.140625" style="97" bestFit="1" customWidth="1"/>
    <col min="98" max="99" width="8.140625" style="97" bestFit="1" customWidth="1"/>
    <col min="100" max="100" width="7.140625" style="97" bestFit="1" customWidth="1"/>
    <col min="101" max="101" width="7.85546875" style="97" bestFit="1" customWidth="1"/>
    <col min="102" max="102" width="8.140625" style="97" bestFit="1" customWidth="1"/>
    <col min="103" max="103" width="7.85546875" style="97" bestFit="1" customWidth="1"/>
    <col min="104" max="104" width="8.140625" style="97" bestFit="1" customWidth="1"/>
    <col min="105" max="105" width="7.85546875" style="97" bestFit="1" customWidth="1"/>
    <col min="106" max="106" width="8.140625" style="97" bestFit="1" customWidth="1"/>
    <col min="107" max="109" width="7.85546875" style="97" bestFit="1" customWidth="1"/>
    <col min="110" max="111" width="8.140625" style="97" bestFit="1" customWidth="1"/>
    <col min="112" max="112" width="7.85546875" style="97" bestFit="1" customWidth="1"/>
    <col min="113" max="113" width="8.140625" style="97" bestFit="1" customWidth="1"/>
    <col min="114" max="116" width="7.85546875" style="97" bestFit="1" customWidth="1"/>
    <col min="117" max="117" width="9.140625" style="97" bestFit="1" customWidth="1"/>
    <col min="118" max="118" width="7.140625" style="97" bestFit="1" customWidth="1"/>
    <col min="119" max="119" width="6.85546875" style="97" bestFit="1" customWidth="1"/>
    <col min="120" max="120" width="7.140625" style="97" bestFit="1" customWidth="1"/>
    <col min="121" max="121" width="8.140625" style="97" bestFit="1" customWidth="1"/>
    <col min="122" max="122" width="7.140625" style="97" bestFit="1" customWidth="1"/>
    <col min="123" max="123" width="8.140625" style="97" bestFit="1" customWidth="1"/>
    <col min="124" max="124" width="7.140625" style="97" bestFit="1" customWidth="1"/>
    <col min="125" max="125" width="8.140625" style="97" bestFit="1" customWidth="1"/>
    <col min="126" max="126" width="7.85546875" style="97" bestFit="1" customWidth="1"/>
    <col min="127" max="142" width="8.140625" style="97" bestFit="1" customWidth="1"/>
    <col min="143" max="143" width="7.140625" style="97" bestFit="1" customWidth="1"/>
    <col min="144" max="151" width="8.140625" style="97" bestFit="1" customWidth="1"/>
    <col min="152" max="153" width="7.85546875" style="97" bestFit="1" customWidth="1"/>
    <col min="154" max="154" width="8.140625" style="97" bestFit="1" customWidth="1"/>
    <col min="155" max="155" width="7.85546875" style="97" bestFit="1" customWidth="1"/>
    <col min="156" max="156" width="8.140625" style="97" bestFit="1" customWidth="1"/>
    <col min="157" max="157" width="7.85546875" style="97" bestFit="1" customWidth="1"/>
    <col min="158" max="158" width="8.140625" style="97" bestFit="1" customWidth="1"/>
    <col min="159" max="160" width="7.85546875" style="97" bestFit="1" customWidth="1"/>
    <col min="161" max="162" width="9.140625" style="97" bestFit="1" customWidth="1"/>
    <col min="163" max="164" width="8.140625" style="97" bestFit="1" customWidth="1"/>
    <col min="165" max="165" width="7.85546875" style="97" bestFit="1" customWidth="1"/>
    <col min="166" max="167" width="8.140625" style="97" bestFit="1" customWidth="1"/>
    <col min="168" max="183" width="8.85546875" style="97" bestFit="1" customWidth="1"/>
    <col min="184" max="187" width="8.140625" style="97" bestFit="1" customWidth="1"/>
    <col min="188" max="188" width="7.85546875" style="97" bestFit="1" customWidth="1"/>
    <col min="189" max="201" width="8.85546875" style="97" bestFit="1" customWidth="1"/>
    <col min="202" max="208" width="8.140625" style="97" bestFit="1" customWidth="1"/>
    <col min="209" max="223" width="8.85546875" style="97" bestFit="1" customWidth="1"/>
    <col min="224" max="224" width="10.140625" style="97" bestFit="1" customWidth="1"/>
    <col min="225" max="227" width="8.140625" style="97" bestFit="1" customWidth="1"/>
    <col min="228" max="228" width="9.140625" style="97" bestFit="1" customWidth="1"/>
    <col min="229" max="230" width="8.140625" style="97" bestFit="1" customWidth="1"/>
    <col min="231" max="231" width="9.140625" style="97" bestFit="1" customWidth="1"/>
    <col min="232" max="232" width="7.85546875" style="97" bestFit="1" customWidth="1"/>
    <col min="233" max="241" width="8.140625" style="97" bestFit="1" customWidth="1"/>
    <col min="242" max="242" width="7.85546875" style="97" bestFit="1" customWidth="1"/>
    <col min="243" max="246" width="8.140625" style="97" bestFit="1" customWidth="1"/>
    <col min="247" max="247" width="7.140625" style="97" bestFit="1" customWidth="1"/>
    <col min="248" max="251" width="8.140625" style="97" bestFit="1" customWidth="1"/>
    <col min="252" max="252" width="7.85546875" style="97" bestFit="1" customWidth="1"/>
    <col min="253" max="254" width="8.140625" style="97" bestFit="1" customWidth="1"/>
    <col min="255" max="255" width="7.85546875" style="97" bestFit="1" customWidth="1"/>
    <col min="256" max="259" width="8.140625" style="97" bestFit="1" customWidth="1"/>
    <col min="260" max="260" width="7.85546875" style="97" bestFit="1" customWidth="1"/>
    <col min="261" max="269" width="8.140625" style="97" bestFit="1" customWidth="1"/>
    <col min="270" max="271" width="7.140625" style="97" bestFit="1" customWidth="1"/>
    <col min="272" max="277" width="8.140625" style="97" bestFit="1" customWidth="1"/>
    <col min="278" max="278" width="7.85546875" style="97" bestFit="1" customWidth="1"/>
    <col min="279" max="281" width="8.140625" style="97" bestFit="1" customWidth="1"/>
    <col min="282" max="282" width="7.85546875" style="97" bestFit="1" customWidth="1"/>
    <col min="283" max="283" width="8.140625" style="97" bestFit="1" customWidth="1"/>
    <col min="284" max="284" width="7.85546875" style="97" bestFit="1" customWidth="1"/>
    <col min="285" max="285" width="8.140625" style="97" bestFit="1" customWidth="1"/>
    <col min="286" max="287" width="7.85546875" style="97" bestFit="1" customWidth="1"/>
    <col min="288" max="288" width="10.140625" style="97" bestFit="1" customWidth="1"/>
    <col min="289" max="289" width="8.140625" style="97" bestFit="1" customWidth="1"/>
    <col min="290" max="291" width="9.140625" style="97" bestFit="1" customWidth="1"/>
    <col min="292" max="292" width="8.140625" style="97" bestFit="1" customWidth="1"/>
    <col min="293" max="294" width="9.140625" style="97" bestFit="1" customWidth="1"/>
    <col min="295" max="295" width="8.140625" style="97" bestFit="1" customWidth="1"/>
    <col min="296" max="296" width="7.85546875" style="97" bestFit="1" customWidth="1"/>
    <col min="297" max="298" width="8.140625" style="97" bestFit="1" customWidth="1"/>
    <col min="299" max="299" width="7.85546875" style="97" bestFit="1" customWidth="1"/>
    <col min="300" max="300" width="9.140625" style="97" bestFit="1" customWidth="1"/>
    <col min="301" max="306" width="8.140625" style="97" bestFit="1" customWidth="1"/>
    <col min="307" max="308" width="9.140625" style="97" bestFit="1" customWidth="1"/>
    <col min="309" max="310" width="8.140625" style="97" bestFit="1" customWidth="1"/>
    <col min="311" max="311" width="7.140625" style="97" bestFit="1" customWidth="1"/>
    <col min="312" max="313" width="8.140625" style="97" bestFit="1" customWidth="1"/>
    <col min="314" max="315" width="9.140625" style="97" bestFit="1" customWidth="1"/>
    <col min="316" max="317" width="8.140625" style="97" bestFit="1" customWidth="1"/>
    <col min="318" max="318" width="9.140625" style="97" bestFit="1" customWidth="1"/>
    <col min="319" max="319" width="7.85546875" style="97" bestFit="1" customWidth="1"/>
    <col min="320" max="322" width="8.140625" style="97" bestFit="1" customWidth="1"/>
    <col min="323" max="323" width="9.140625" style="97" bestFit="1" customWidth="1"/>
    <col min="324" max="324" width="8.140625" style="97" bestFit="1" customWidth="1"/>
    <col min="325" max="325" width="7.85546875" style="97" bestFit="1" customWidth="1"/>
    <col min="326" max="326" width="8.140625" style="97" bestFit="1" customWidth="1"/>
    <col min="327" max="328" width="9.140625" style="97" bestFit="1" customWidth="1"/>
    <col min="329" max="340" width="8.140625" style="97" bestFit="1" customWidth="1"/>
    <col min="341" max="341" width="7.85546875" style="97" bestFit="1" customWidth="1"/>
    <col min="342" max="350" width="8.140625" style="97" bestFit="1" customWidth="1"/>
    <col min="351" max="353" width="7.85546875" style="97" bestFit="1" customWidth="1"/>
    <col min="354" max="354" width="10.140625" style="97" bestFit="1" customWidth="1"/>
    <col min="355" max="356" width="8.140625" style="97" bestFit="1" customWidth="1"/>
    <col min="357" max="357" width="9.140625" style="97" bestFit="1" customWidth="1"/>
    <col min="358" max="360" width="8.140625" style="97" bestFit="1" customWidth="1"/>
    <col min="361" max="361" width="7.85546875" style="97" bestFit="1" customWidth="1"/>
    <col min="362" max="363" width="9.140625" style="97" bestFit="1" customWidth="1"/>
    <col min="364" max="368" width="8.140625" style="97" bestFit="1" customWidth="1"/>
    <col min="369" max="369" width="9.140625" style="97" bestFit="1" customWidth="1"/>
    <col min="370" max="370" width="8.140625" style="97" bestFit="1" customWidth="1"/>
    <col min="371" max="372" width="7.85546875" style="97" bestFit="1" customWidth="1"/>
    <col min="373" max="374" width="8.140625" style="97" bestFit="1" customWidth="1"/>
    <col min="375" max="375" width="9.140625" style="97" bestFit="1" customWidth="1"/>
    <col min="376" max="376" width="8.140625" style="97" bestFit="1" customWidth="1"/>
    <col min="377" max="377" width="9.140625" style="97" bestFit="1" customWidth="1"/>
    <col min="378" max="380" width="8.140625" style="97" bestFit="1" customWidth="1"/>
    <col min="381" max="381" width="9.140625" style="97" bestFit="1" customWidth="1"/>
    <col min="382" max="383" width="8.140625" style="97" bestFit="1" customWidth="1"/>
    <col min="384" max="384" width="9.140625" style="97" bestFit="1" customWidth="1"/>
    <col min="385" max="385" width="8.140625" style="97" bestFit="1" customWidth="1"/>
    <col min="386" max="387" width="7.85546875" style="97" bestFit="1" customWidth="1"/>
    <col min="388" max="392" width="8.140625" style="97" bestFit="1" customWidth="1"/>
    <col min="393" max="394" width="7.85546875" style="97" bestFit="1" customWidth="1"/>
    <col min="395" max="401" width="8.140625" style="97" bestFit="1" customWidth="1"/>
    <col min="402" max="402" width="7.140625" style="97" bestFit="1" customWidth="1"/>
    <col min="403" max="413" width="8.140625" style="97" bestFit="1" customWidth="1"/>
    <col min="414" max="415" width="7.85546875" style="97" bestFit="1" customWidth="1"/>
    <col min="416" max="416" width="8.140625" style="97" bestFit="1" customWidth="1"/>
    <col min="417" max="417" width="7.85546875" style="97" bestFit="1" customWidth="1"/>
    <col min="418" max="420" width="8.140625" style="97" bestFit="1" customWidth="1"/>
    <col min="421" max="421" width="7.85546875" style="97" bestFit="1" customWidth="1"/>
    <col min="422" max="422" width="10.140625" style="97" bestFit="1" customWidth="1"/>
    <col min="423" max="423" width="9.140625" style="97" bestFit="1" customWidth="1"/>
    <col min="424" max="424" width="7.85546875" style="97" bestFit="1" customWidth="1"/>
    <col min="425" max="425" width="9.140625" style="97" bestFit="1" customWidth="1"/>
    <col min="426" max="428" width="8.140625" style="97" bestFit="1" customWidth="1"/>
    <col min="429" max="433" width="8.85546875" style="97" bestFit="1" customWidth="1"/>
    <col min="434" max="434" width="9.140625" style="97" bestFit="1" customWidth="1"/>
    <col min="435" max="444" width="8.85546875" style="97" bestFit="1" customWidth="1"/>
    <col min="445" max="445" width="7.85546875" style="97" bestFit="1" customWidth="1"/>
    <col min="446" max="449" width="8.140625" style="97" bestFit="1" customWidth="1"/>
    <col min="450" max="450" width="7.85546875" style="97" bestFit="1" customWidth="1"/>
    <col min="451" max="451" width="8.140625" style="97" bestFit="1" customWidth="1"/>
    <col min="452" max="459" width="8.85546875" style="97" bestFit="1" customWidth="1"/>
    <col min="460" max="461" width="9.140625" style="97" bestFit="1" customWidth="1"/>
    <col min="462" max="465" width="8.85546875" style="97" bestFit="1" customWidth="1"/>
    <col min="466" max="469" width="8.140625" style="97" bestFit="1" customWidth="1"/>
    <col min="470" max="471" width="7.85546875" style="97" bestFit="1" customWidth="1"/>
    <col min="472" max="473" width="8.140625" style="97" bestFit="1" customWidth="1"/>
    <col min="474" max="489" width="8.85546875" style="97" bestFit="1" customWidth="1"/>
    <col min="490" max="490" width="10.140625" style="97" bestFit="1" customWidth="1"/>
    <col min="491" max="491" width="7.140625" style="97" bestFit="1" customWidth="1"/>
    <col min="492" max="492" width="6.85546875" style="97" bestFit="1" customWidth="1"/>
    <col min="493" max="493" width="7.140625" style="97" bestFit="1" customWidth="1"/>
    <col min="494" max="494" width="8.140625" style="97" bestFit="1" customWidth="1"/>
    <col min="495" max="497" width="9.140625" style="97" bestFit="1" customWidth="1"/>
    <col min="498" max="498" width="6.85546875" style="97" bestFit="1" customWidth="1"/>
    <col min="499" max="501" width="9.140625" style="97" bestFit="1" customWidth="1"/>
    <col min="502" max="503" width="8.140625" style="97" bestFit="1" customWidth="1"/>
    <col min="504" max="504" width="7.85546875" style="97" bestFit="1" customWidth="1"/>
    <col min="505" max="506" width="9.140625" style="97" bestFit="1" customWidth="1"/>
    <col min="507" max="507" width="8.140625" style="97" bestFit="1" customWidth="1"/>
    <col min="508" max="508" width="9.140625" style="97" bestFit="1" customWidth="1"/>
    <col min="509" max="509" width="7.85546875" style="97" bestFit="1" customWidth="1"/>
    <col min="510" max="512" width="9.140625" style="97" bestFit="1" customWidth="1"/>
    <col min="513" max="513" width="8.140625" style="97" bestFit="1" customWidth="1"/>
    <col min="514" max="514" width="9.140625" style="97" bestFit="1" customWidth="1"/>
    <col min="515" max="517" width="8.140625" style="97" bestFit="1" customWidth="1"/>
    <col min="518" max="518" width="9.140625" style="97" bestFit="1" customWidth="1"/>
    <col min="519" max="519" width="8.140625" style="97" bestFit="1" customWidth="1"/>
    <col min="520" max="520" width="6.85546875" style="97" bestFit="1" customWidth="1"/>
    <col min="521" max="521" width="8.140625" style="97" bestFit="1" customWidth="1"/>
    <col min="522" max="523" width="9.140625" style="97" bestFit="1" customWidth="1"/>
    <col min="524" max="524" width="8.140625" style="97" bestFit="1" customWidth="1"/>
    <col min="525" max="525" width="10.140625" style="97" bestFit="1" customWidth="1"/>
    <col min="526" max="526" width="7.85546875" style="97" bestFit="1" customWidth="1"/>
    <col min="527" max="527" width="8.140625" style="97" bestFit="1" customWidth="1"/>
    <col min="528" max="530" width="9.140625" style="97" bestFit="1" customWidth="1"/>
    <col min="531" max="531" width="7.85546875" style="97" bestFit="1" customWidth="1"/>
    <col min="532" max="534" width="8.140625" style="97" bestFit="1" customWidth="1"/>
    <col min="535" max="535" width="7.85546875" style="97" bestFit="1" customWidth="1"/>
    <col min="536" max="541" width="8.140625" style="97" bestFit="1" customWidth="1"/>
    <col min="542" max="542" width="6.85546875" style="97" bestFit="1" customWidth="1"/>
    <col min="543" max="543" width="8.140625" style="97" bestFit="1" customWidth="1"/>
    <col min="544" max="544" width="7.140625" style="97" bestFit="1" customWidth="1"/>
    <col min="545" max="546" width="8.140625" style="97" bestFit="1" customWidth="1"/>
    <col min="547" max="547" width="7.85546875" style="97" bestFit="1" customWidth="1"/>
    <col min="548" max="548" width="8.140625" style="97" bestFit="1" customWidth="1"/>
    <col min="549" max="549" width="7.85546875" style="97" bestFit="1" customWidth="1"/>
    <col min="550" max="552" width="8.140625" style="97" bestFit="1" customWidth="1"/>
    <col min="553" max="554" width="7.85546875" style="97" bestFit="1" customWidth="1"/>
    <col min="555" max="555" width="8.140625" style="97" bestFit="1" customWidth="1"/>
    <col min="556" max="558" width="7.85546875" style="97" bestFit="1" customWidth="1"/>
    <col min="559" max="559" width="8.140625" style="97" bestFit="1" customWidth="1"/>
    <col min="560" max="560" width="7.85546875" style="97" bestFit="1" customWidth="1"/>
    <col min="561" max="561" width="8.140625" style="97" bestFit="1" customWidth="1"/>
    <col min="562" max="562" width="10.140625" style="97" bestFit="1" customWidth="1"/>
    <col min="563" max="563" width="8.140625" style="97" bestFit="1" customWidth="1"/>
    <col min="564" max="564" width="9.140625" style="97" bestFit="1" customWidth="1"/>
    <col min="565" max="565" width="7.140625" style="97" bestFit="1" customWidth="1"/>
    <col min="566" max="567" width="9.140625" style="97" bestFit="1" customWidth="1"/>
    <col min="568" max="569" width="8.140625" style="97" bestFit="1" customWidth="1"/>
    <col min="570" max="570" width="7.85546875" style="97" bestFit="1" customWidth="1"/>
    <col min="571" max="571" width="9.140625" style="97" bestFit="1" customWidth="1"/>
    <col min="572" max="572" width="7.85546875" style="97" bestFit="1" customWidth="1"/>
    <col min="573" max="573" width="8.140625" style="97" bestFit="1" customWidth="1"/>
    <col min="574" max="574" width="9.140625" style="97" bestFit="1" customWidth="1"/>
    <col min="575" max="575" width="7.85546875" style="97" bestFit="1" customWidth="1"/>
    <col min="576" max="577" width="8.140625" style="97" bestFit="1" customWidth="1"/>
    <col min="578" max="578" width="7.85546875" style="97" bestFit="1" customWidth="1"/>
    <col min="579" max="579" width="8.140625" style="97" bestFit="1" customWidth="1"/>
    <col min="580" max="580" width="7.85546875" style="97" bestFit="1" customWidth="1"/>
    <col min="581" max="582" width="8.140625" style="97" bestFit="1" customWidth="1"/>
    <col min="583" max="583" width="9.140625" style="97" bestFit="1" customWidth="1"/>
    <col min="584" max="584" width="7.85546875" style="97" bestFit="1" customWidth="1"/>
    <col min="585" max="585" width="9.140625" style="97" bestFit="1" customWidth="1"/>
    <col min="586" max="587" width="8.140625" style="97" bestFit="1" customWidth="1"/>
    <col min="588" max="588" width="7.140625" style="97" bestFit="1" customWidth="1"/>
    <col min="589" max="589" width="9.140625" style="97" bestFit="1" customWidth="1"/>
    <col min="590" max="590" width="7.140625" style="97" bestFit="1" customWidth="1"/>
    <col min="591" max="591" width="8.140625" style="97" bestFit="1" customWidth="1"/>
    <col min="592" max="593" width="7.85546875" style="97" bestFit="1" customWidth="1"/>
    <col min="594" max="597" width="8.140625" style="97" bestFit="1" customWidth="1"/>
    <col min="598" max="598" width="9.140625" style="97" bestFit="1" customWidth="1"/>
    <col min="599" max="599" width="7.85546875" style="97" bestFit="1" customWidth="1"/>
    <col min="600" max="600" width="8.140625" style="97" bestFit="1" customWidth="1"/>
    <col min="601" max="601" width="7.85546875" style="97" bestFit="1" customWidth="1"/>
    <col min="602" max="602" width="8.140625" style="97" bestFit="1" customWidth="1"/>
    <col min="603" max="604" width="9.140625" style="97" bestFit="1" customWidth="1"/>
    <col min="605" max="605" width="7.85546875" style="97" bestFit="1" customWidth="1"/>
    <col min="606" max="606" width="9.140625" style="97" bestFit="1" customWidth="1"/>
    <col min="607" max="608" width="8.140625" style="97" bestFit="1" customWidth="1"/>
    <col min="609" max="609" width="9.140625" style="97" bestFit="1" customWidth="1"/>
    <col min="610" max="612" width="8.140625" style="97" bestFit="1" customWidth="1"/>
    <col min="613" max="613" width="9.140625" style="97" bestFit="1" customWidth="1"/>
    <col min="614" max="621" width="8.140625" style="97" bestFit="1" customWidth="1"/>
    <col min="622" max="623" width="7.85546875" style="97" bestFit="1" customWidth="1"/>
    <col min="624" max="624" width="8.140625" style="97" bestFit="1" customWidth="1"/>
    <col min="625" max="626" width="7.85546875" style="97" bestFit="1" customWidth="1"/>
    <col min="627" max="628" width="8.140625" style="97" bestFit="1" customWidth="1"/>
    <col min="629" max="629" width="10.140625" style="97" bestFit="1" customWidth="1"/>
    <col min="630" max="633" width="8.140625" style="97" bestFit="1" customWidth="1"/>
    <col min="634" max="634" width="7.85546875" style="97" bestFit="1" customWidth="1"/>
    <col min="635" max="635" width="8.140625" style="97" bestFit="1" customWidth="1"/>
    <col min="636" max="636" width="7.85546875" style="97" bestFit="1" customWidth="1"/>
    <col min="637" max="637" width="8.140625" style="97" bestFit="1" customWidth="1"/>
    <col min="638" max="638" width="9.140625" style="97" bestFit="1" customWidth="1"/>
    <col min="639" max="641" width="8.140625" style="97" bestFit="1" customWidth="1"/>
    <col min="642" max="642" width="9.140625" style="97" bestFit="1" customWidth="1"/>
    <col min="643" max="643" width="7.85546875" style="97" bestFit="1" customWidth="1"/>
    <col min="644" max="647" width="8.140625" style="97" bestFit="1" customWidth="1"/>
    <col min="648" max="648" width="9.140625" style="97" bestFit="1" customWidth="1"/>
    <col min="649" max="649" width="7.85546875" style="97" bestFit="1" customWidth="1"/>
    <col min="650" max="651" width="8.140625" style="97" bestFit="1" customWidth="1"/>
    <col min="652" max="652" width="7.140625" style="97" bestFit="1" customWidth="1"/>
    <col min="653" max="654" width="9.140625" style="97" bestFit="1" customWidth="1"/>
    <col min="655" max="657" width="8.140625" style="97" bestFit="1" customWidth="1"/>
    <col min="658" max="658" width="7.85546875" style="97" bestFit="1" customWidth="1"/>
    <col min="659" max="659" width="9.140625" style="97" bestFit="1" customWidth="1"/>
    <col min="660" max="664" width="8.140625" style="97" bestFit="1" customWidth="1"/>
    <col min="665" max="666" width="9.140625" style="97" bestFit="1" customWidth="1"/>
    <col min="667" max="667" width="8.140625" style="97" bestFit="1" customWidth="1"/>
    <col min="668" max="668" width="7.85546875" style="97" bestFit="1" customWidth="1"/>
    <col min="669" max="670" width="8.140625" style="97" bestFit="1" customWidth="1"/>
    <col min="671" max="671" width="7.85546875" style="97" bestFit="1" customWidth="1"/>
    <col min="672" max="683" width="8.140625" style="97" bestFit="1" customWidth="1"/>
    <col min="684" max="684" width="7.85546875" style="97" bestFit="1" customWidth="1"/>
    <col min="685" max="689" width="8.140625" style="97" bestFit="1" customWidth="1"/>
    <col min="690" max="694" width="7.85546875" style="97" bestFit="1" customWidth="1"/>
    <col min="695" max="695" width="10.140625" style="97" bestFit="1" customWidth="1"/>
    <col min="696" max="696" width="7.85546875" style="97" bestFit="1" customWidth="1"/>
    <col min="697" max="697" width="9.140625" style="97" bestFit="1" customWidth="1"/>
    <col min="698" max="699" width="8.140625" style="97" bestFit="1" customWidth="1"/>
    <col min="700" max="701" width="9.140625" style="97" bestFit="1" customWidth="1"/>
    <col min="702" max="706" width="8.85546875" style="97" bestFit="1" customWidth="1"/>
    <col min="707" max="707" width="9.140625" style="97" bestFit="1" customWidth="1"/>
    <col min="708" max="708" width="8.85546875" style="97" bestFit="1" customWidth="1"/>
    <col min="709" max="709" width="9.140625" style="97" bestFit="1" customWidth="1"/>
    <col min="710" max="712" width="8.85546875" style="97" bestFit="1" customWidth="1"/>
    <col min="713" max="714" width="9.140625" style="97" bestFit="1" customWidth="1"/>
    <col min="715" max="715" width="8.85546875" style="97" bestFit="1" customWidth="1"/>
    <col min="716" max="716" width="9.140625" style="97" bestFit="1" customWidth="1"/>
    <col min="717" max="718" width="8.85546875" style="97" bestFit="1" customWidth="1"/>
    <col min="719" max="719" width="9.140625" style="97" bestFit="1" customWidth="1"/>
    <col min="720" max="721" width="8.140625" style="97" bestFit="1" customWidth="1"/>
    <col min="722" max="723" width="9.140625" style="97" bestFit="1" customWidth="1"/>
    <col min="724" max="725" width="8.140625" style="97" bestFit="1" customWidth="1"/>
    <col min="726" max="741" width="8.85546875" style="97" bestFit="1" customWidth="1"/>
    <col min="742" max="742" width="9.140625" style="97" bestFit="1" customWidth="1"/>
    <col min="743" max="744" width="8.140625" style="97" bestFit="1" customWidth="1"/>
    <col min="745" max="746" width="7.85546875" style="97" bestFit="1" customWidth="1"/>
    <col min="747" max="750" width="8.140625" style="97" bestFit="1" customWidth="1"/>
    <col min="751" max="751" width="8.85546875" style="97" bestFit="1" customWidth="1"/>
    <col min="752" max="752" width="9.140625" style="97" bestFit="1" customWidth="1"/>
    <col min="753" max="753" width="8.85546875" style="97" bestFit="1" customWidth="1"/>
    <col min="754" max="754" width="9.140625" style="97" bestFit="1" customWidth="1"/>
    <col min="755" max="766" width="8.85546875" style="97" bestFit="1" customWidth="1"/>
    <col min="767" max="767" width="11.140625" style="97" bestFit="1" customWidth="1"/>
    <col min="768" max="769" width="8.140625" style="97" bestFit="1" customWidth="1"/>
    <col min="770" max="772" width="9.140625" style="97" bestFit="1" customWidth="1"/>
    <col min="773" max="773" width="7.140625" style="97" bestFit="1" customWidth="1"/>
    <col min="774" max="774" width="6.85546875" style="97" bestFit="1" customWidth="1"/>
    <col min="775" max="775" width="8.140625" style="97" bestFit="1" customWidth="1"/>
    <col min="776" max="776" width="9.140625" style="97" bestFit="1" customWidth="1"/>
    <col min="777" max="777" width="8.140625" style="97" bestFit="1" customWidth="1"/>
    <col min="778" max="778" width="7.85546875" style="97" bestFit="1" customWidth="1"/>
    <col min="779" max="779" width="9.140625" style="97" bestFit="1" customWidth="1"/>
    <col min="780" max="780" width="8.140625" style="97" bestFit="1" customWidth="1"/>
    <col min="781" max="781" width="7.85546875" style="97" bestFit="1" customWidth="1"/>
    <col min="782" max="782" width="8.140625" style="97" bestFit="1" customWidth="1"/>
    <col min="783" max="783" width="7.85546875" style="97" bestFit="1" customWidth="1"/>
    <col min="784" max="784" width="8.140625" style="97" bestFit="1" customWidth="1"/>
    <col min="785" max="785" width="7.85546875" style="97" bestFit="1" customWidth="1"/>
    <col min="786" max="786" width="8.140625" style="97" bestFit="1" customWidth="1"/>
    <col min="787" max="789" width="9.140625" style="97" bestFit="1" customWidth="1"/>
    <col min="790" max="790" width="7.85546875" style="97" bestFit="1" customWidth="1"/>
    <col min="791" max="791" width="9.140625" style="97" bestFit="1" customWidth="1"/>
    <col min="792" max="792" width="7.85546875" style="97" bestFit="1" customWidth="1"/>
    <col min="793" max="793" width="8.140625" style="97" bestFit="1" customWidth="1"/>
    <col min="794" max="794" width="9.140625" style="97" bestFit="1" customWidth="1"/>
    <col min="795" max="795" width="8.140625" style="97" bestFit="1" customWidth="1"/>
    <col min="796" max="796" width="7.140625" style="97" bestFit="1" customWidth="1"/>
    <col min="797" max="797" width="9.140625" style="97" bestFit="1" customWidth="1"/>
    <col min="798" max="798" width="7.140625" style="97" bestFit="1" customWidth="1"/>
    <col min="799" max="800" width="8.140625" style="97" bestFit="1" customWidth="1"/>
    <col min="801" max="801" width="7.85546875" style="97" bestFit="1" customWidth="1"/>
    <col min="802" max="803" width="8.140625" style="97" bestFit="1" customWidth="1"/>
    <col min="804" max="805" width="9.140625" style="97" bestFit="1" customWidth="1"/>
    <col min="806" max="806" width="7.85546875" style="97" bestFit="1" customWidth="1"/>
    <col min="807" max="807" width="8.140625" style="97" bestFit="1" customWidth="1"/>
    <col min="808" max="809" width="9.140625" style="97" bestFit="1" customWidth="1"/>
    <col min="810" max="810" width="7.85546875" style="97" bestFit="1" customWidth="1"/>
    <col min="811" max="815" width="8.140625" style="97" bestFit="1" customWidth="1"/>
    <col min="816" max="816" width="7.140625" style="97" bestFit="1" customWidth="1"/>
    <col min="817" max="817" width="9.140625" style="97" bestFit="1" customWidth="1"/>
    <col min="818" max="819" width="8.140625" style="97" bestFit="1" customWidth="1"/>
    <col min="820" max="820" width="9.140625" style="97" bestFit="1" customWidth="1"/>
    <col min="821" max="821" width="7.85546875" style="97" bestFit="1" customWidth="1"/>
    <col min="822" max="822" width="8.140625" style="97" bestFit="1" customWidth="1"/>
    <col min="823" max="826" width="7.85546875" style="97" bestFit="1" customWidth="1"/>
    <col min="827" max="830" width="8.140625" style="97" bestFit="1" customWidth="1"/>
    <col min="831" max="832" width="7.85546875" style="97" bestFit="1" customWidth="1"/>
    <col min="833" max="833" width="8.140625" style="97" bestFit="1" customWidth="1"/>
    <col min="834" max="836" width="7.85546875" style="97" bestFit="1" customWidth="1"/>
    <col min="837" max="837" width="10.140625" style="97" bestFit="1" customWidth="1"/>
    <col min="838" max="838" width="9.140625" style="97" bestFit="1" customWidth="1"/>
    <col min="839" max="839" width="8.140625" style="97" bestFit="1" customWidth="1"/>
    <col min="840" max="841" width="9.140625" style="97" bestFit="1" customWidth="1"/>
    <col min="842" max="844" width="8.140625" style="97" bestFit="1" customWidth="1"/>
    <col min="845" max="847" width="9.140625" style="97" bestFit="1" customWidth="1"/>
    <col min="848" max="848" width="8.140625" style="97" bestFit="1" customWidth="1"/>
    <col min="849" max="850" width="7.85546875" style="97" bestFit="1" customWidth="1"/>
    <col min="851" max="852" width="8.140625" style="97" bestFit="1" customWidth="1"/>
    <col min="853" max="853" width="9.140625" style="97" bestFit="1" customWidth="1"/>
    <col min="854" max="856" width="8.140625" style="97" bestFit="1" customWidth="1"/>
    <col min="857" max="859" width="9.140625" style="97" bestFit="1" customWidth="1"/>
    <col min="860" max="860" width="7.85546875" style="97" bestFit="1" customWidth="1"/>
    <col min="861" max="861" width="8.140625" style="97" bestFit="1" customWidth="1"/>
    <col min="862" max="863" width="9.140625" style="97" bestFit="1" customWidth="1"/>
    <col min="864" max="864" width="10.140625" style="97" bestFit="1" customWidth="1"/>
    <col min="865" max="865" width="8.140625" style="97" bestFit="1" customWidth="1"/>
    <col min="866" max="866" width="9.140625" style="97" bestFit="1" customWidth="1"/>
    <col min="867" max="868" width="8.140625" style="97" bestFit="1" customWidth="1"/>
    <col min="869" max="870" width="9.140625" style="97" bestFit="1" customWidth="1"/>
    <col min="871" max="871" width="8.140625" style="97" bestFit="1" customWidth="1"/>
    <col min="872" max="873" width="9.140625" style="97" bestFit="1" customWidth="1"/>
    <col min="874" max="877" width="8.140625" style="97" bestFit="1" customWidth="1"/>
    <col min="878" max="878" width="9.140625" style="97" bestFit="1" customWidth="1"/>
    <col min="879" max="880" width="7.85546875" style="97" bestFit="1" customWidth="1"/>
    <col min="881" max="881" width="9.140625" style="97" bestFit="1" customWidth="1"/>
    <col min="882" max="882" width="7.85546875" style="97" bestFit="1" customWidth="1"/>
    <col min="883" max="884" width="8.140625" style="97" bestFit="1" customWidth="1"/>
    <col min="885" max="885" width="7.140625" style="97" bestFit="1" customWidth="1"/>
    <col min="886" max="889" width="8.140625" style="97" bestFit="1" customWidth="1"/>
    <col min="890" max="890" width="7.85546875" style="97" bestFit="1" customWidth="1"/>
    <col min="891" max="893" width="8.140625" style="97" bestFit="1" customWidth="1"/>
    <col min="894" max="894" width="7.85546875" style="97" bestFit="1" customWidth="1"/>
    <col min="895" max="897" width="8.140625" style="97" bestFit="1" customWidth="1"/>
    <col min="898" max="898" width="7.85546875" style="97" bestFit="1" customWidth="1"/>
    <col min="899" max="899" width="8.140625" style="97" bestFit="1" customWidth="1"/>
    <col min="900" max="904" width="7.85546875" style="97" bestFit="1" customWidth="1"/>
    <col min="905" max="905" width="10.140625" style="97" bestFit="1" customWidth="1"/>
    <col min="906" max="913" width="8.140625" style="97" bestFit="1" customWidth="1"/>
    <col min="914" max="914" width="7.85546875" style="97" bestFit="1" customWidth="1"/>
    <col min="915" max="915" width="9.140625" style="97" bestFit="1" customWidth="1"/>
    <col min="916" max="918" width="8.140625" style="97" bestFit="1" customWidth="1"/>
    <col min="919" max="919" width="9.140625" style="97" bestFit="1" customWidth="1"/>
    <col min="920" max="921" width="7.85546875" style="97" bestFit="1" customWidth="1"/>
    <col min="922" max="923" width="8.140625" style="97" bestFit="1" customWidth="1"/>
    <col min="924" max="925" width="7.85546875" style="97" bestFit="1" customWidth="1"/>
    <col min="926" max="927" width="9.140625" style="97" bestFit="1" customWidth="1"/>
    <col min="928" max="928" width="7.140625" style="97" bestFit="1" customWidth="1"/>
    <col min="929" max="936" width="8.140625" style="97" bestFit="1" customWidth="1"/>
    <col min="937" max="937" width="9.140625" style="97" bestFit="1" customWidth="1"/>
    <col min="938" max="940" width="8.140625" style="97" bestFit="1" customWidth="1"/>
    <col min="941" max="941" width="7.85546875" style="97" bestFit="1" customWidth="1"/>
    <col min="942" max="942" width="8.140625" style="97" bestFit="1" customWidth="1"/>
    <col min="943" max="943" width="9.140625" style="97" bestFit="1" customWidth="1"/>
    <col min="944" max="944" width="8.140625" style="97" bestFit="1" customWidth="1"/>
    <col min="945" max="945" width="9.140625" style="97" bestFit="1" customWidth="1"/>
    <col min="946" max="948" width="8.140625" style="97" bestFit="1" customWidth="1"/>
    <col min="949" max="949" width="9.140625" style="97" bestFit="1" customWidth="1"/>
    <col min="950" max="950" width="8.140625" style="97" bestFit="1" customWidth="1"/>
    <col min="951" max="952" width="7.140625" style="97" bestFit="1" customWidth="1"/>
    <col min="953" max="953" width="9.140625" style="97" bestFit="1" customWidth="1"/>
    <col min="954" max="956" width="8.140625" style="97" bestFit="1" customWidth="1"/>
    <col min="957" max="957" width="7.85546875" style="97" bestFit="1" customWidth="1"/>
    <col min="958" max="959" width="8.140625" style="97" bestFit="1" customWidth="1"/>
    <col min="960" max="961" width="7.85546875" style="97" bestFit="1" customWidth="1"/>
    <col min="962" max="962" width="8.140625" style="97" bestFit="1" customWidth="1"/>
    <col min="963" max="963" width="7.85546875" style="97" bestFit="1" customWidth="1"/>
    <col min="964" max="964" width="8.140625" style="97" bestFit="1" customWidth="1"/>
    <col min="965" max="968" width="7.85546875" style="97" bestFit="1" customWidth="1"/>
    <col min="969" max="969" width="10.140625" style="97" bestFit="1" customWidth="1"/>
    <col min="970" max="970" width="8.140625" style="97" bestFit="1" customWidth="1"/>
    <col min="971" max="971" width="9.140625" style="97" bestFit="1" customWidth="1"/>
    <col min="972" max="975" width="8.140625" style="97" bestFit="1" customWidth="1"/>
    <col min="976" max="976" width="9.140625" style="97" bestFit="1" customWidth="1"/>
    <col min="977" max="978" width="8.85546875" style="97" bestFit="1" customWidth="1"/>
    <col min="979" max="979" width="9.140625" style="97" bestFit="1" customWidth="1"/>
    <col min="980" max="980" width="8.85546875" style="97" bestFit="1" customWidth="1"/>
    <col min="981" max="982" width="9.140625" style="97" bestFit="1" customWidth="1"/>
    <col min="983" max="985" width="8.85546875" style="97" bestFit="1" customWidth="1"/>
    <col min="986" max="986" width="9.140625" style="97" bestFit="1" customWidth="1"/>
    <col min="987" max="992" width="8.85546875" style="97" bestFit="1" customWidth="1"/>
    <col min="993" max="994" width="7.85546875" style="97" bestFit="1" customWidth="1"/>
    <col min="995" max="996" width="8.140625" style="97" bestFit="1" customWidth="1"/>
    <col min="997" max="997" width="10.140625" style="97" bestFit="1" customWidth="1"/>
    <col min="998" max="998" width="8.140625" style="97" bestFit="1" customWidth="1"/>
    <col min="999" max="999" width="9.140625" style="97" bestFit="1" customWidth="1"/>
    <col min="1000" max="1002" width="8.85546875" style="97" bestFit="1" customWidth="1"/>
    <col min="1003" max="1005" width="9.140625" style="97" bestFit="1" customWidth="1"/>
    <col min="1006" max="1012" width="8.85546875" style="97" bestFit="1" customWidth="1"/>
    <col min="1013" max="1013" width="9.140625" style="97" bestFit="1" customWidth="1"/>
    <col min="1014" max="1014" width="8.85546875" style="97" bestFit="1" customWidth="1"/>
    <col min="1015" max="1015" width="7.85546875" style="97" bestFit="1" customWidth="1"/>
    <col min="1016" max="1018" width="8.140625" style="97" bestFit="1" customWidth="1"/>
    <col min="1019" max="1019" width="9.140625" style="97" bestFit="1" customWidth="1"/>
    <col min="1020" max="1020" width="8.140625" style="97" bestFit="1" customWidth="1"/>
    <col min="1021" max="1024" width="8.85546875" style="97" bestFit="1" customWidth="1"/>
    <col min="1025" max="1025" width="9.140625" style="97" bestFit="1" customWidth="1"/>
    <col min="1026" max="1027" width="8.85546875" style="97" bestFit="1" customWidth="1"/>
    <col min="1028" max="1029" width="9.140625" style="97" bestFit="1" customWidth="1"/>
    <col min="1030" max="1037" width="8.85546875" style="97" bestFit="1" customWidth="1"/>
    <col min="1038" max="1038" width="10.140625" style="97" bestFit="1" customWidth="1"/>
    <col min="1039" max="1039" width="7.140625" style="97" bestFit="1" customWidth="1"/>
    <col min="1040" max="1047" width="8.140625" style="97" bestFit="1" customWidth="1"/>
    <col min="1048" max="1051" width="7.85546875" style="97" bestFit="1" customWidth="1"/>
    <col min="1052" max="1052" width="8.140625" style="97" bestFit="1" customWidth="1"/>
    <col min="1053" max="1053" width="9.140625" style="97" bestFit="1" customWidth="1"/>
    <col min="1054" max="1054" width="8.140625" style="97" bestFit="1" customWidth="1"/>
    <col min="1055" max="1056" width="7.85546875" style="97" bestFit="1" customWidth="1"/>
    <col min="1057" max="1057" width="8.140625" style="97" bestFit="1" customWidth="1"/>
    <col min="1058" max="1058" width="7.85546875" style="97" bestFit="1" customWidth="1"/>
    <col min="1059" max="1060" width="8.140625" style="97" bestFit="1" customWidth="1"/>
    <col min="1061" max="1061" width="7.85546875" style="97" bestFit="1" customWidth="1"/>
    <col min="1062" max="1062" width="8.140625" style="97" bestFit="1" customWidth="1"/>
    <col min="1063" max="1063" width="7.85546875" style="97" bestFit="1" customWidth="1"/>
    <col min="1064" max="1067" width="8.140625" style="97" bestFit="1" customWidth="1"/>
    <col min="1068" max="1068" width="6.85546875" style="97" bestFit="1" customWidth="1"/>
    <col min="1069" max="1073" width="8.140625" style="97" bestFit="1" customWidth="1"/>
    <col min="1074" max="1074" width="7.85546875" style="97" bestFit="1" customWidth="1"/>
    <col min="1075" max="1076" width="8.140625" style="97" bestFit="1" customWidth="1"/>
    <col min="1077" max="1077" width="7.85546875" style="97" bestFit="1" customWidth="1"/>
    <col min="1078" max="1079" width="8.140625" style="97" bestFit="1" customWidth="1"/>
    <col min="1080" max="1080" width="7.85546875" style="97" bestFit="1" customWidth="1"/>
    <col min="1081" max="1084" width="8.140625" style="97" bestFit="1" customWidth="1"/>
    <col min="1085" max="1085" width="7.85546875" style="97" bestFit="1" customWidth="1"/>
    <col min="1086" max="1086" width="8.140625" style="97" bestFit="1" customWidth="1"/>
    <col min="1087" max="1087" width="7.85546875" style="97" bestFit="1" customWidth="1"/>
    <col min="1088" max="1088" width="8.140625" style="97" bestFit="1" customWidth="1"/>
    <col min="1089" max="1089" width="9.140625" style="97" bestFit="1" customWidth="1"/>
    <col min="1090" max="1090" width="8.140625" style="97" bestFit="1" customWidth="1"/>
    <col min="1091" max="1092" width="6.85546875" style="97" bestFit="1" customWidth="1"/>
    <col min="1093" max="1093" width="7.140625" style="97" bestFit="1" customWidth="1"/>
    <col min="1094" max="1094" width="9.140625" style="97" bestFit="1" customWidth="1"/>
    <col min="1095" max="1097" width="7.140625" style="97" bestFit="1" customWidth="1"/>
    <col min="1098" max="1098" width="7.85546875" style="97" bestFit="1" customWidth="1"/>
    <col min="1099" max="1100" width="8.140625" style="97" bestFit="1" customWidth="1"/>
    <col min="1101" max="1101" width="7.85546875" style="97" bestFit="1" customWidth="1"/>
    <col min="1102" max="1102" width="8.140625" style="97" bestFit="1" customWidth="1"/>
    <col min="1103" max="1103" width="7.85546875" style="97" bestFit="1" customWidth="1"/>
    <col min="1104" max="1105" width="8.140625" style="97" bestFit="1" customWidth="1"/>
    <col min="1106" max="1107" width="7.85546875" style="97" bestFit="1" customWidth="1"/>
    <col min="1108" max="1109" width="8.140625" style="97" bestFit="1" customWidth="1"/>
    <col min="1110" max="1110" width="7.85546875" style="97" bestFit="1" customWidth="1"/>
    <col min="1111" max="1111" width="8.140625" style="97" bestFit="1" customWidth="1"/>
    <col min="1112" max="1112" width="7.85546875" style="97" bestFit="1" customWidth="1"/>
    <col min="1113" max="1113" width="8.140625" style="97" bestFit="1" customWidth="1"/>
    <col min="1114" max="1115" width="9.140625" style="97" bestFit="1" customWidth="1"/>
    <col min="1116" max="1116" width="8.140625" style="97" bestFit="1" customWidth="1"/>
    <col min="1117" max="1117" width="9.140625" style="97" bestFit="1" customWidth="1"/>
    <col min="1118" max="1118" width="7.140625" style="97" bestFit="1" customWidth="1"/>
    <col min="1119" max="1119" width="9.140625" style="97" bestFit="1" customWidth="1"/>
    <col min="1120" max="1120" width="8.140625" style="97" bestFit="1" customWidth="1"/>
    <col min="1121" max="1121" width="9.140625" style="97" bestFit="1" customWidth="1"/>
    <col min="1122" max="1122" width="8.140625" style="97" bestFit="1" customWidth="1"/>
    <col min="1123" max="1123" width="6.85546875" style="97" bestFit="1" customWidth="1"/>
    <col min="1124" max="1127" width="8.140625" style="97" bestFit="1" customWidth="1"/>
    <col min="1128" max="1129" width="7.85546875" style="97" bestFit="1" customWidth="1"/>
    <col min="1130" max="1130" width="8.140625" style="97" bestFit="1" customWidth="1"/>
    <col min="1131" max="1131" width="9.140625" style="97" bestFit="1" customWidth="1"/>
    <col min="1132" max="1134" width="8.140625" style="97" bestFit="1" customWidth="1"/>
    <col min="1135" max="1135" width="7.85546875" style="97" bestFit="1" customWidth="1"/>
    <col min="1136" max="1136" width="8.140625" style="97" bestFit="1" customWidth="1"/>
    <col min="1137" max="1137" width="7.85546875" style="97" bestFit="1" customWidth="1"/>
    <col min="1138" max="1138" width="9.140625" style="97" bestFit="1" customWidth="1"/>
    <col min="1139" max="1139" width="7.85546875" style="97" bestFit="1" customWidth="1"/>
    <col min="1140" max="1140" width="8.140625" style="97" bestFit="1" customWidth="1"/>
    <col min="1141" max="1141" width="7.85546875" style="97" bestFit="1" customWidth="1"/>
    <col min="1142" max="1146" width="8.140625" style="97" bestFit="1" customWidth="1"/>
    <col min="1147" max="1148" width="7.140625" style="97" bestFit="1" customWidth="1"/>
    <col min="1149" max="1150" width="8.140625" style="97" bestFit="1" customWidth="1"/>
    <col min="1151" max="1151" width="9.140625" style="97" bestFit="1" customWidth="1"/>
    <col min="1152" max="1152" width="8.140625" style="97" bestFit="1" customWidth="1"/>
    <col min="1153" max="1153" width="7.85546875" style="97" bestFit="1" customWidth="1"/>
    <col min="1154" max="1154" width="8.140625" style="97" bestFit="1" customWidth="1"/>
    <col min="1155" max="1155" width="7.85546875" style="97" bestFit="1" customWidth="1"/>
    <col min="1156" max="1156" width="8.140625" style="97" bestFit="1" customWidth="1"/>
    <col min="1157" max="1158" width="9.140625" style="97" bestFit="1" customWidth="1"/>
    <col min="1159" max="1159" width="8.140625" style="97" bestFit="1" customWidth="1"/>
    <col min="1160" max="1162" width="7.85546875" style="97" bestFit="1" customWidth="1"/>
    <col min="1163" max="1163" width="9.140625" style="97" bestFit="1" customWidth="1"/>
    <col min="1164" max="1166" width="8.140625" style="97" bestFit="1" customWidth="1"/>
    <col min="1167" max="1167" width="7.85546875" style="97" bestFit="1" customWidth="1"/>
    <col min="1168" max="1169" width="9.140625" style="97" bestFit="1" customWidth="1"/>
    <col min="1170" max="1171" width="8.140625" style="97" bestFit="1" customWidth="1"/>
    <col min="1172" max="1173" width="7.140625" style="97" bestFit="1" customWidth="1"/>
    <col min="1174" max="1174" width="8.140625" style="97" bestFit="1" customWidth="1"/>
    <col min="1175" max="1175" width="7.140625" style="97" bestFit="1" customWidth="1"/>
    <col min="1176" max="1176" width="9.140625" style="97" bestFit="1" customWidth="1"/>
    <col min="1177" max="1178" width="8.140625" style="97" bestFit="1" customWidth="1"/>
    <col min="1179" max="1179" width="7.140625" style="97" bestFit="1" customWidth="1"/>
    <col min="1180" max="1181" width="7.85546875" style="97" bestFit="1" customWidth="1"/>
    <col min="1182" max="1183" width="8.140625" style="97" bestFit="1" customWidth="1"/>
    <col min="1184" max="1184" width="9.140625" style="97" bestFit="1" customWidth="1"/>
    <col min="1185" max="1185" width="8.140625" style="97" bestFit="1" customWidth="1"/>
    <col min="1186" max="1186" width="7.85546875" style="97" bestFit="1" customWidth="1"/>
    <col min="1187" max="1187" width="8.140625" style="97" bestFit="1" customWidth="1"/>
    <col min="1188" max="1188" width="9.140625" style="97" bestFit="1" customWidth="1"/>
    <col min="1189" max="1192" width="8.140625" style="97" bestFit="1" customWidth="1"/>
    <col min="1193" max="1193" width="7.85546875" style="97" bestFit="1" customWidth="1"/>
    <col min="1194" max="1194" width="8.140625" style="97" bestFit="1" customWidth="1"/>
    <col min="1195" max="1197" width="7.85546875" style="97" bestFit="1" customWidth="1"/>
    <col min="1198" max="1199" width="8.140625" style="97" bestFit="1" customWidth="1"/>
    <col min="1200" max="1200" width="9.140625" style="97" bestFit="1" customWidth="1"/>
    <col min="1201" max="1204" width="8.140625" style="97" bestFit="1" customWidth="1"/>
    <col min="1205" max="1207" width="7.140625" style="97" bestFit="1" customWidth="1"/>
    <col min="1208" max="1208" width="9.140625" style="97" bestFit="1" customWidth="1"/>
    <col min="1209" max="1209" width="7.85546875" style="97" bestFit="1" customWidth="1"/>
    <col min="1210" max="1212" width="8.140625" style="97" bestFit="1" customWidth="1"/>
    <col min="1213" max="1213" width="7.85546875" style="97" bestFit="1" customWidth="1"/>
    <col min="1214" max="1214" width="9.140625" style="97" bestFit="1" customWidth="1"/>
    <col min="1215" max="1218" width="8.140625" style="97" bestFit="1" customWidth="1"/>
    <col min="1219" max="1220" width="7.85546875" style="97" bestFit="1" customWidth="1"/>
    <col min="1221" max="1221" width="8.140625" style="97" bestFit="1" customWidth="1"/>
    <col min="1222" max="1223" width="9.140625" style="97" bestFit="1" customWidth="1"/>
    <col min="1224" max="1224" width="8.140625" style="97" bestFit="1" customWidth="1"/>
    <col min="1225" max="1228" width="7.85546875" style="97" bestFit="1" customWidth="1"/>
    <col min="1229" max="1231" width="8.140625" style="97" bestFit="1" customWidth="1"/>
    <col min="1232" max="1232" width="6.85546875" style="97" bestFit="1" customWidth="1"/>
    <col min="1233" max="1233" width="9.140625" style="97" bestFit="1" customWidth="1"/>
    <col min="1234" max="1234" width="7.140625" style="97" bestFit="1" customWidth="1"/>
    <col min="1235" max="1236" width="8.140625" style="97" bestFit="1" customWidth="1"/>
    <col min="1237" max="1237" width="9.140625" style="97" bestFit="1" customWidth="1"/>
    <col min="1238" max="1238" width="7.85546875" style="97" bestFit="1" customWidth="1"/>
    <col min="1239" max="1241" width="8.140625" style="97" bestFit="1" customWidth="1"/>
    <col min="1242" max="1242" width="9.140625" style="97" bestFit="1" customWidth="1"/>
    <col min="1243" max="1245" width="7.85546875" style="97" bestFit="1" customWidth="1"/>
    <col min="1246" max="1248" width="8.140625" style="97" bestFit="1" customWidth="1"/>
    <col min="1249" max="1252" width="7.85546875" style="97" bestFit="1" customWidth="1"/>
    <col min="1253" max="1254" width="8.140625" style="97" bestFit="1" customWidth="1"/>
    <col min="1255" max="1255" width="7.85546875" style="97" bestFit="1" customWidth="1"/>
    <col min="1256" max="1257" width="8.140625" style="97" bestFit="1" customWidth="1"/>
    <col min="1258" max="1258" width="6.85546875" style="97" bestFit="1" customWidth="1"/>
    <col min="1259" max="1259" width="7.140625" style="97" bestFit="1" customWidth="1"/>
    <col min="1260" max="1260" width="8.140625" style="97" bestFit="1" customWidth="1"/>
    <col min="1261" max="1261" width="7.140625" style="97" bestFit="1" customWidth="1"/>
    <col min="1262" max="1262" width="9.140625" style="97" bestFit="1" customWidth="1"/>
    <col min="1263" max="1263" width="7.140625" style="97" bestFit="1" customWidth="1"/>
    <col min="1264" max="1264" width="8.140625" style="97" bestFit="1" customWidth="1"/>
    <col min="1265" max="1265" width="9.140625" style="97" bestFit="1" customWidth="1"/>
    <col min="1266" max="1268" width="8.140625" style="97" bestFit="1" customWidth="1"/>
    <col min="1269" max="1270" width="7.85546875" style="97" bestFit="1" customWidth="1"/>
    <col min="1271" max="1274" width="8.140625" style="97" bestFit="1" customWidth="1"/>
    <col min="1275" max="1275" width="9.140625" style="97" bestFit="1" customWidth="1"/>
    <col min="1276" max="1277" width="8.140625" style="97" bestFit="1" customWidth="1"/>
    <col min="1278" max="1278" width="9.140625" style="97" bestFit="1" customWidth="1"/>
    <col min="1279" max="1279" width="8.140625" style="97" bestFit="1" customWidth="1"/>
    <col min="1280" max="1280" width="7.85546875" style="97" bestFit="1" customWidth="1"/>
    <col min="1281" max="1281" width="8.140625" style="97" bestFit="1" customWidth="1"/>
    <col min="1282" max="1282" width="7.85546875" style="97" bestFit="1" customWidth="1"/>
    <col min="1283" max="1283" width="9.140625" style="97" bestFit="1" customWidth="1"/>
    <col min="1284" max="1284" width="8.140625" style="97" bestFit="1" customWidth="1"/>
    <col min="1285" max="1285" width="7.85546875" style="97" bestFit="1" customWidth="1"/>
    <col min="1286" max="1286" width="8.140625" style="97" bestFit="1" customWidth="1"/>
    <col min="1287" max="1287" width="9.140625" style="97" bestFit="1" customWidth="1"/>
    <col min="1288" max="1290" width="7.85546875" style="97" bestFit="1" customWidth="1"/>
    <col min="1291" max="1291" width="8.140625" style="97" bestFit="1" customWidth="1"/>
    <col min="1292" max="1309" width="8.85546875" style="97" bestFit="1" customWidth="1"/>
    <col min="1310" max="1310" width="9.140625" style="97" bestFit="1" customWidth="1"/>
    <col min="1311" max="1311" width="8.85546875" style="97" bestFit="1" customWidth="1"/>
    <col min="1312" max="1312" width="8.140625" style="97" bestFit="1" customWidth="1"/>
    <col min="1313" max="1313" width="7.85546875" style="97" bestFit="1" customWidth="1"/>
    <col min="1314" max="1316" width="8.140625" style="97" bestFit="1" customWidth="1"/>
    <col min="1317" max="1317" width="9.140625" style="97" bestFit="1" customWidth="1"/>
    <col min="1318" max="1318" width="8.140625" style="97" bestFit="1" customWidth="1"/>
    <col min="1319" max="1319" width="7.85546875" style="97" bestFit="1" customWidth="1"/>
    <col min="1320" max="1322" width="8.85546875" style="97" bestFit="1" customWidth="1"/>
    <col min="1323" max="1323" width="10.140625" style="97" bestFit="1" customWidth="1"/>
    <col min="1324" max="1324" width="9.140625" style="97" bestFit="1" customWidth="1"/>
    <col min="1325" max="1327" width="8.85546875" style="97" bestFit="1" customWidth="1"/>
    <col min="1328" max="1329" width="9.140625" style="97" bestFit="1" customWidth="1"/>
    <col min="1330" max="1332" width="8.85546875" style="97" bestFit="1" customWidth="1"/>
    <col min="1333" max="1333" width="9.140625" style="97" bestFit="1" customWidth="1"/>
    <col min="1334" max="1335" width="8.85546875" style="97" bestFit="1" customWidth="1"/>
    <col min="1336" max="1336" width="8.140625" style="97" bestFit="1" customWidth="1"/>
    <col min="1337" max="1338" width="7.85546875" style="97" bestFit="1" customWidth="1"/>
    <col min="1339" max="1339" width="8.140625" style="97" bestFit="1" customWidth="1"/>
    <col min="1340" max="1341" width="8.85546875" style="97" bestFit="1" customWidth="1"/>
    <col min="1342" max="1342" width="9.140625" style="97" bestFit="1" customWidth="1"/>
    <col min="1343" max="1347" width="8.85546875" style="97" bestFit="1" customWidth="1"/>
    <col min="1348" max="1348" width="9.140625" style="97" bestFit="1" customWidth="1"/>
    <col min="1349" max="1349" width="8.85546875" style="97" bestFit="1" customWidth="1"/>
    <col min="1350" max="1350" width="8.140625" style="97" bestFit="1" customWidth="1"/>
    <col min="1351" max="1351" width="6.85546875" style="97" bestFit="1" customWidth="1"/>
    <col min="1352" max="1356" width="7.85546875" style="97" bestFit="1" customWidth="1"/>
    <col min="1357" max="1357" width="7.140625" style="97" bestFit="1" customWidth="1"/>
    <col min="1358" max="1358" width="6.85546875" style="97" bestFit="1" customWidth="1"/>
    <col min="1359" max="1359" width="7.140625" style="97" bestFit="1" customWidth="1"/>
    <col min="1360" max="1360" width="7.85546875" style="97" bestFit="1" customWidth="1"/>
    <col min="1361" max="1361" width="8.140625" style="97" bestFit="1" customWidth="1"/>
    <col min="1362" max="1362" width="7.85546875" style="97" bestFit="1" customWidth="1"/>
    <col min="1363" max="1364" width="6.85546875" style="97" bestFit="1" customWidth="1"/>
    <col min="1365" max="1365" width="7.85546875" style="97" bestFit="1" customWidth="1"/>
    <col min="1366" max="1366" width="8.140625" style="97" bestFit="1" customWidth="1"/>
    <col min="1367" max="1367" width="7.85546875" style="97" bestFit="1" customWidth="1"/>
    <col min="1368" max="1368" width="7.140625" style="97" bestFit="1" customWidth="1"/>
    <col min="1369" max="1369" width="7.85546875" style="97" bestFit="1" customWidth="1"/>
    <col min="1370" max="1370" width="8.140625" style="97" bestFit="1" customWidth="1"/>
    <col min="1371" max="1371" width="12.140625" style="97" bestFit="1" customWidth="1"/>
    <col min="1372" max="2737" width="24.140625" style="97" bestFit="1" customWidth="1"/>
    <col min="2738" max="2738" width="22.140625" style="97" bestFit="1" customWidth="1"/>
    <col min="2739" max="2739" width="28.42578125" style="97" bestFit="1" customWidth="1"/>
    <col min="2740" max="16384" width="10.85546875" style="97"/>
  </cols>
  <sheetData>
    <row r="2" spans="2:20" x14ac:dyDescent="0.25">
      <c r="D2" s="98" t="s">
        <v>112</v>
      </c>
    </row>
    <row r="3" spans="2:20" x14ac:dyDescent="0.25">
      <c r="B3" s="96" t="s">
        <v>115</v>
      </c>
      <c r="D3" s="95">
        <v>1727.85</v>
      </c>
    </row>
    <row r="4" spans="2:20" x14ac:dyDescent="0.25">
      <c r="B4" s="96" t="s">
        <v>114</v>
      </c>
      <c r="D4" s="95">
        <v>30.132000000000001</v>
      </c>
    </row>
    <row r="5" spans="2:20" x14ac:dyDescent="0.25">
      <c r="B5" s="96" t="s">
        <v>113</v>
      </c>
      <c r="D5" s="95">
        <v>0.78200000000000003</v>
      </c>
    </row>
    <row r="6" spans="2:20" x14ac:dyDescent="0.25">
      <c r="B6" s="96" t="s">
        <v>112</v>
      </c>
      <c r="D6" s="95">
        <f>SUM(D3:D5)</f>
        <v>1758.7639999999999</v>
      </c>
    </row>
    <row r="9" spans="2:20" ht="15" customHeight="1" thickBot="1" x14ac:dyDescent="0.3">
      <c r="B9" s="294" t="s">
        <v>151</v>
      </c>
    </row>
    <row r="10" spans="2:20" ht="15" customHeight="1" x14ac:dyDescent="0.25">
      <c r="B10" s="687" t="s">
        <v>111</v>
      </c>
      <c r="C10" s="297" t="s">
        <v>3</v>
      </c>
      <c r="D10" s="690" t="s">
        <v>3</v>
      </c>
      <c r="E10" s="690"/>
      <c r="F10" s="690"/>
      <c r="G10" s="690"/>
      <c r="H10" s="690"/>
      <c r="I10" s="691"/>
      <c r="J10" s="687" t="s">
        <v>132</v>
      </c>
      <c r="K10"/>
      <c r="L10" s="544" t="s">
        <v>260</v>
      </c>
      <c r="M10" s="544" t="s">
        <v>262</v>
      </c>
      <c r="N10"/>
      <c r="O10"/>
      <c r="P10"/>
      <c r="Q10"/>
      <c r="R10"/>
      <c r="S10"/>
      <c r="T10"/>
    </row>
    <row r="11" spans="2:20" ht="15" customHeight="1" thickBot="1" x14ac:dyDescent="0.3">
      <c r="B11" s="688"/>
      <c r="C11" s="276">
        <v>2013</v>
      </c>
      <c r="D11" s="277">
        <v>2014</v>
      </c>
      <c r="E11" s="277">
        <v>2015</v>
      </c>
      <c r="F11" s="277">
        <v>2016</v>
      </c>
      <c r="G11" s="277">
        <v>2017</v>
      </c>
      <c r="H11" s="277">
        <v>2018</v>
      </c>
      <c r="I11" s="279">
        <v>2019</v>
      </c>
      <c r="J11" s="688"/>
      <c r="K11"/>
      <c r="L11" s="545"/>
      <c r="M11" s="545"/>
      <c r="N11"/>
      <c r="O11"/>
      <c r="P11"/>
      <c r="Q11"/>
      <c r="R11"/>
      <c r="S11"/>
      <c r="T11"/>
    </row>
    <row r="12" spans="2:20" ht="15" customHeight="1" x14ac:dyDescent="0.25">
      <c r="B12" s="273" t="s">
        <v>117</v>
      </c>
      <c r="C12" s="274"/>
      <c r="D12" s="275">
        <v>12246.440000000002</v>
      </c>
      <c r="E12" s="275">
        <v>50341.602000000021</v>
      </c>
      <c r="F12" s="275">
        <v>76997.518000000055</v>
      </c>
      <c r="G12" s="275">
        <v>126746.61899999999</v>
      </c>
      <c r="H12" s="275">
        <v>79691.968999999954</v>
      </c>
      <c r="I12" s="280">
        <v>4550.7550000000001</v>
      </c>
      <c r="J12" s="282">
        <v>350574.90300000005</v>
      </c>
      <c r="K12"/>
      <c r="L12" s="282">
        <v>1589</v>
      </c>
      <c r="M12" s="282">
        <f>J12/1000</f>
        <v>350.57490300000006</v>
      </c>
      <c r="N12" s="103"/>
      <c r="O12" s="103"/>
      <c r="P12" s="103"/>
      <c r="Q12" s="103"/>
      <c r="R12" s="103"/>
      <c r="S12" s="103"/>
      <c r="T12" s="103"/>
    </row>
    <row r="13" spans="2:20" ht="15" customHeight="1" x14ac:dyDescent="0.25">
      <c r="B13" s="272" t="s">
        <v>140</v>
      </c>
      <c r="C13" s="271"/>
      <c r="D13" s="110">
        <v>34.008000000000003</v>
      </c>
      <c r="E13" s="110">
        <v>2498.873</v>
      </c>
      <c r="F13" s="110">
        <v>31625.076000000001</v>
      </c>
      <c r="G13" s="110">
        <v>145623.33500000002</v>
      </c>
      <c r="H13" s="110">
        <v>110824.64</v>
      </c>
      <c r="I13" s="281">
        <v>19762.95</v>
      </c>
      <c r="J13" s="283">
        <v>310368.88200000004</v>
      </c>
      <c r="K13"/>
      <c r="L13" s="283">
        <v>215</v>
      </c>
      <c r="M13" s="282">
        <f t="shared" ref="M13:M18" si="0">J13/1000</f>
        <v>310.36888200000004</v>
      </c>
      <c r="N13" s="103"/>
      <c r="O13" s="103"/>
      <c r="P13" s="103"/>
      <c r="Q13" s="103"/>
      <c r="R13" s="103"/>
      <c r="S13" s="103"/>
      <c r="T13" s="103"/>
    </row>
    <row r="14" spans="2:20" ht="15" customHeight="1" x14ac:dyDescent="0.25">
      <c r="B14" s="272" t="s">
        <v>120</v>
      </c>
      <c r="C14" s="271"/>
      <c r="D14" s="110">
        <v>100.5</v>
      </c>
      <c r="E14" s="110">
        <v>11613.869999999999</v>
      </c>
      <c r="F14" s="110">
        <v>19756.925000000003</v>
      </c>
      <c r="G14" s="110">
        <v>56829.440999999992</v>
      </c>
      <c r="H14" s="110">
        <v>42165.169999999991</v>
      </c>
      <c r="I14" s="281">
        <v>10734.119999999999</v>
      </c>
      <c r="J14" s="283">
        <v>141200.02599999998</v>
      </c>
      <c r="L14" s="283">
        <v>137</v>
      </c>
      <c r="M14" s="282">
        <f t="shared" si="0"/>
        <v>141.20002599999998</v>
      </c>
      <c r="N14" s="103"/>
      <c r="O14" s="103"/>
      <c r="P14" s="103"/>
      <c r="Q14" s="103"/>
      <c r="R14" s="103"/>
      <c r="S14" s="103"/>
      <c r="T14" s="103"/>
    </row>
    <row r="15" spans="2:20" ht="15" customHeight="1" x14ac:dyDescent="0.25">
      <c r="B15" s="278" t="s">
        <v>119</v>
      </c>
      <c r="C15" s="271"/>
      <c r="D15" s="110">
        <v>2768.8399999999997</v>
      </c>
      <c r="E15" s="110">
        <v>1098.8410000000001</v>
      </c>
      <c r="F15" s="110">
        <v>1339.0420000000001</v>
      </c>
      <c r="G15" s="110">
        <v>10876.512000000002</v>
      </c>
      <c r="H15" s="110">
        <v>3876.8749999999995</v>
      </c>
      <c r="I15" s="281">
        <v>95.04</v>
      </c>
      <c r="J15" s="283">
        <v>20055.150000000001</v>
      </c>
      <c r="L15" s="283">
        <v>86</v>
      </c>
      <c r="M15" s="282">
        <f t="shared" si="0"/>
        <v>20.055150000000001</v>
      </c>
      <c r="N15" s="103"/>
      <c r="O15" s="103"/>
      <c r="P15" s="103"/>
      <c r="Q15" s="103"/>
      <c r="R15" s="103"/>
      <c r="S15" s="103"/>
      <c r="T15" s="103"/>
    </row>
    <row r="16" spans="2:20" ht="15" customHeight="1" x14ac:dyDescent="0.25">
      <c r="B16" s="272" t="s">
        <v>110</v>
      </c>
      <c r="C16" s="271"/>
      <c r="D16" s="110">
        <v>1338.72</v>
      </c>
      <c r="E16" s="110">
        <v>10377.607</v>
      </c>
      <c r="F16" s="110">
        <v>18111.38</v>
      </c>
      <c r="G16" s="110">
        <v>54448.937000000013</v>
      </c>
      <c r="H16" s="110">
        <v>17887.349000000006</v>
      </c>
      <c r="I16" s="281">
        <v>738.96999999999991</v>
      </c>
      <c r="J16" s="283">
        <v>102902.96300000002</v>
      </c>
      <c r="L16" s="283">
        <v>165</v>
      </c>
      <c r="M16" s="282">
        <f t="shared" si="0"/>
        <v>102.90296300000001</v>
      </c>
      <c r="N16" s="103"/>
      <c r="O16" s="103"/>
      <c r="P16" s="103"/>
      <c r="Q16" s="103"/>
      <c r="R16" s="103"/>
      <c r="S16" s="103"/>
      <c r="T16" s="103"/>
    </row>
    <row r="17" spans="2:20" ht="15" customHeight="1" x14ac:dyDescent="0.25">
      <c r="B17" s="272" t="s">
        <v>116</v>
      </c>
      <c r="C17" s="271"/>
      <c r="D17" s="110">
        <v>936.02800000000002</v>
      </c>
      <c r="E17" s="110">
        <v>49375.61500000002</v>
      </c>
      <c r="F17" s="110">
        <v>56731.264000000003</v>
      </c>
      <c r="G17" s="110">
        <v>118399.355</v>
      </c>
      <c r="H17" s="110">
        <v>27966.822999999997</v>
      </c>
      <c r="I17" s="281">
        <v>97.09</v>
      </c>
      <c r="J17" s="283">
        <v>253506.17500000002</v>
      </c>
      <c r="L17" s="283">
        <v>255</v>
      </c>
      <c r="M17" s="282">
        <f t="shared" si="0"/>
        <v>253.50617500000001</v>
      </c>
      <c r="N17" s="103"/>
      <c r="O17" s="103"/>
      <c r="P17" s="103"/>
      <c r="Q17" s="103"/>
      <c r="R17" s="103"/>
      <c r="S17" s="103"/>
      <c r="T17" s="103"/>
    </row>
    <row r="18" spans="2:20" ht="15" customHeight="1" thickBot="1" x14ac:dyDescent="0.3">
      <c r="B18" s="284" t="s">
        <v>118</v>
      </c>
      <c r="C18" s="285">
        <v>5.7</v>
      </c>
      <c r="D18" s="286">
        <v>37545.385000000133</v>
      </c>
      <c r="E18" s="286">
        <v>140022.49500000014</v>
      </c>
      <c r="F18" s="286">
        <v>189399.21800000075</v>
      </c>
      <c r="G18" s="286">
        <v>90099.137000000104</v>
      </c>
      <c r="H18" s="286">
        <v>91642.974999999686</v>
      </c>
      <c r="I18" s="287">
        <v>526.79999999999995</v>
      </c>
      <c r="J18" s="288">
        <v>549241.71000000089</v>
      </c>
      <c r="L18" s="288">
        <v>73458</v>
      </c>
      <c r="M18" s="282">
        <f t="shared" si="0"/>
        <v>549.24171000000092</v>
      </c>
      <c r="N18" s="103"/>
      <c r="O18" s="103"/>
      <c r="P18" s="103"/>
      <c r="Q18" s="103"/>
      <c r="R18" s="103"/>
      <c r="S18" s="103"/>
      <c r="T18" s="103"/>
    </row>
    <row r="19" spans="2:20" ht="15" customHeight="1" thickBot="1" x14ac:dyDescent="0.3">
      <c r="B19" s="289" t="s">
        <v>132</v>
      </c>
      <c r="C19" s="290">
        <v>5.7</v>
      </c>
      <c r="D19" s="291">
        <v>54969.921000000133</v>
      </c>
      <c r="E19" s="291">
        <v>265328.90300000017</v>
      </c>
      <c r="F19" s="291">
        <v>393960.42300000077</v>
      </c>
      <c r="G19" s="291">
        <v>603023.33600000013</v>
      </c>
      <c r="H19" s="291">
        <v>374055.80099999963</v>
      </c>
      <c r="I19" s="292">
        <v>36505.724999999999</v>
      </c>
      <c r="J19" s="293">
        <v>1727849.8090000011</v>
      </c>
      <c r="L19" s="293">
        <f>SUM(L12:L18)</f>
        <v>75905</v>
      </c>
      <c r="M19" s="293">
        <f>SUM(M12:M18)</f>
        <v>1727.8498090000012</v>
      </c>
      <c r="N19" s="103"/>
      <c r="O19" s="103"/>
      <c r="P19" s="103"/>
      <c r="Q19" s="103"/>
      <c r="R19" s="103"/>
      <c r="S19" s="103"/>
      <c r="T19" s="103"/>
    </row>
    <row r="20" spans="2:20" x14ac:dyDescent="0.25">
      <c r="L20" s="543" t="s">
        <v>261</v>
      </c>
    </row>
    <row r="24" spans="2:20" x14ac:dyDescent="0.25">
      <c r="B24" s="109" t="s">
        <v>124</v>
      </c>
      <c r="C24" s="693" t="s">
        <v>3</v>
      </c>
      <c r="D24" s="694"/>
      <c r="E24" s="694"/>
      <c r="F24" s="694"/>
      <c r="G24" s="694"/>
      <c r="H24" s="694"/>
      <c r="I24" s="694"/>
      <c r="J24" s="695"/>
      <c r="L24"/>
      <c r="M24"/>
      <c r="N24"/>
      <c r="O24"/>
      <c r="P24"/>
      <c r="Q24"/>
      <c r="R24"/>
      <c r="S24"/>
      <c r="T24"/>
    </row>
    <row r="25" spans="2:20" x14ac:dyDescent="0.25">
      <c r="B25" s="109" t="s">
        <v>122</v>
      </c>
      <c r="C25" s="109">
        <v>2013</v>
      </c>
      <c r="D25" s="109">
        <v>2014</v>
      </c>
      <c r="E25" s="109">
        <v>2015</v>
      </c>
      <c r="F25" s="109">
        <v>2016</v>
      </c>
      <c r="G25" s="109">
        <v>2017</v>
      </c>
      <c r="H25" s="109">
        <v>2018</v>
      </c>
      <c r="I25" s="109">
        <v>2019</v>
      </c>
      <c r="J25" s="109" t="s">
        <v>121</v>
      </c>
      <c r="L25"/>
      <c r="M25"/>
      <c r="N25"/>
      <c r="O25"/>
      <c r="P25"/>
      <c r="Q25"/>
      <c r="R25"/>
      <c r="S25"/>
      <c r="T25"/>
    </row>
    <row r="26" spans="2:20" x14ac:dyDescent="0.25">
      <c r="B26" s="109" t="s">
        <v>117</v>
      </c>
      <c r="C26" s="110"/>
      <c r="D26" s="110">
        <v>29971643.199999999</v>
      </c>
      <c r="E26" s="110">
        <v>116563784.76999997</v>
      </c>
      <c r="F26" s="110">
        <v>222346467.12999997</v>
      </c>
      <c r="G26" s="110">
        <v>332500743.76999992</v>
      </c>
      <c r="H26" s="110">
        <v>205435241.19999993</v>
      </c>
      <c r="I26" s="110">
        <v>10797241</v>
      </c>
      <c r="J26" s="110">
        <v>917615121.06999981</v>
      </c>
      <c r="L26"/>
      <c r="M26"/>
      <c r="N26"/>
      <c r="O26"/>
      <c r="P26"/>
      <c r="Q26"/>
      <c r="R26"/>
      <c r="S26"/>
      <c r="T26"/>
    </row>
    <row r="27" spans="2:20" x14ac:dyDescent="0.25">
      <c r="B27" s="109" t="s">
        <v>140</v>
      </c>
      <c r="C27" s="110"/>
      <c r="D27" s="110">
        <v>148274</v>
      </c>
      <c r="E27" s="110">
        <v>7813345.1400000006</v>
      </c>
      <c r="F27" s="110">
        <v>75256317.99000001</v>
      </c>
      <c r="G27" s="110">
        <v>362742447.91000003</v>
      </c>
      <c r="H27" s="110">
        <v>266609471.5</v>
      </c>
      <c r="I27" s="110">
        <v>56393713</v>
      </c>
      <c r="J27" s="110">
        <v>768963569.53999996</v>
      </c>
      <c r="L27"/>
      <c r="M27"/>
      <c r="N27"/>
      <c r="O27"/>
      <c r="P27"/>
      <c r="Q27"/>
      <c r="R27"/>
      <c r="S27"/>
      <c r="T27"/>
    </row>
    <row r="28" spans="2:20" x14ac:dyDescent="0.25">
      <c r="B28" s="109" t="s">
        <v>120</v>
      </c>
      <c r="C28" s="110"/>
      <c r="D28" s="110">
        <v>519845</v>
      </c>
      <c r="E28" s="110">
        <v>31283306</v>
      </c>
      <c r="F28" s="110">
        <v>54701191</v>
      </c>
      <c r="G28" s="110">
        <v>130099995.31</v>
      </c>
      <c r="H28" s="110">
        <v>88810355.330000013</v>
      </c>
      <c r="I28" s="110">
        <v>24643055.5</v>
      </c>
      <c r="J28" s="110">
        <v>330057748.13999999</v>
      </c>
      <c r="L28"/>
      <c r="M28"/>
      <c r="N28"/>
      <c r="O28"/>
      <c r="P28"/>
      <c r="Q28"/>
      <c r="R28"/>
      <c r="S28"/>
      <c r="T28"/>
    </row>
    <row r="29" spans="2:20" x14ac:dyDescent="0.25">
      <c r="B29" s="109" t="s">
        <v>119</v>
      </c>
      <c r="C29" s="110"/>
      <c r="D29" s="110">
        <v>7106790</v>
      </c>
      <c r="E29" s="110">
        <v>4304799.95</v>
      </c>
      <c r="F29" s="110">
        <v>4186215.75</v>
      </c>
      <c r="G29" s="110">
        <v>33499228</v>
      </c>
      <c r="H29" s="110">
        <v>13201991.790000001</v>
      </c>
      <c r="I29" s="110">
        <v>267080</v>
      </c>
      <c r="J29" s="110">
        <v>62566105.490000002</v>
      </c>
      <c r="L29"/>
      <c r="M29"/>
      <c r="N29"/>
      <c r="O29"/>
      <c r="P29"/>
      <c r="Q29"/>
      <c r="R29"/>
      <c r="S29"/>
      <c r="T29"/>
    </row>
    <row r="30" spans="2:20" x14ac:dyDescent="0.25">
      <c r="B30" s="109" t="s">
        <v>110</v>
      </c>
      <c r="C30" s="110"/>
      <c r="D30" s="110">
        <v>4701507</v>
      </c>
      <c r="E30" s="110">
        <v>26376504.100000001</v>
      </c>
      <c r="F30" s="110">
        <v>48020301</v>
      </c>
      <c r="G30" s="110">
        <v>139218154.57999998</v>
      </c>
      <c r="H30" s="110">
        <v>45449767.599999994</v>
      </c>
      <c r="I30" s="110">
        <v>2497322</v>
      </c>
      <c r="J30" s="110">
        <v>266263556.27999997</v>
      </c>
      <c r="L30"/>
      <c r="M30"/>
      <c r="N30"/>
      <c r="O30"/>
      <c r="P30"/>
      <c r="Q30"/>
      <c r="R30"/>
      <c r="S30"/>
      <c r="T30"/>
    </row>
    <row r="31" spans="2:20" x14ac:dyDescent="0.25">
      <c r="B31" s="109" t="s">
        <v>116</v>
      </c>
      <c r="C31" s="110"/>
      <c r="D31" s="110">
        <v>5600020.0999999996</v>
      </c>
      <c r="E31" s="110">
        <v>119102063.86</v>
      </c>
      <c r="F31" s="110">
        <v>150224759.49000001</v>
      </c>
      <c r="G31" s="110">
        <v>290996446.37</v>
      </c>
      <c r="H31" s="110">
        <v>69078069.200000003</v>
      </c>
      <c r="I31" s="110">
        <v>540000</v>
      </c>
      <c r="J31" s="110">
        <v>635541359.01999998</v>
      </c>
      <c r="L31"/>
      <c r="M31"/>
      <c r="N31"/>
      <c r="O31"/>
      <c r="P31"/>
      <c r="Q31"/>
      <c r="R31"/>
      <c r="S31"/>
      <c r="T31"/>
    </row>
    <row r="32" spans="2:20" x14ac:dyDescent="0.25">
      <c r="B32" s="109" t="s">
        <v>118</v>
      </c>
      <c r="C32" s="110">
        <v>20945</v>
      </c>
      <c r="D32" s="110">
        <v>179199906.66000029</v>
      </c>
      <c r="E32" s="110">
        <v>669772785.91000032</v>
      </c>
      <c r="F32" s="110">
        <v>843031827.9999994</v>
      </c>
      <c r="G32" s="110">
        <v>356397281.96999776</v>
      </c>
      <c r="H32" s="110">
        <v>348453681.90999991</v>
      </c>
      <c r="I32" s="110">
        <v>1269120</v>
      </c>
      <c r="J32" s="110">
        <v>2398145549.4499979</v>
      </c>
      <c r="L32"/>
      <c r="M32"/>
      <c r="N32"/>
      <c r="O32"/>
      <c r="P32"/>
      <c r="Q32"/>
      <c r="R32"/>
      <c r="S32"/>
      <c r="T32"/>
    </row>
    <row r="33" spans="2:20" x14ac:dyDescent="0.25">
      <c r="B33" s="109" t="s">
        <v>121</v>
      </c>
      <c r="C33" s="110">
        <v>20945</v>
      </c>
      <c r="D33" s="110">
        <v>227247985.96000031</v>
      </c>
      <c r="E33" s="110">
        <v>975216589.73000026</v>
      </c>
      <c r="F33" s="110">
        <v>1397767080.3599999</v>
      </c>
      <c r="G33" s="110">
        <v>1645454297.9099979</v>
      </c>
      <c r="H33" s="110">
        <v>1037038578.53</v>
      </c>
      <c r="I33" s="110">
        <v>96407531.5</v>
      </c>
      <c r="J33" s="110">
        <v>5379153008.9899979</v>
      </c>
      <c r="L33"/>
      <c r="M33"/>
      <c r="N33"/>
      <c r="O33"/>
      <c r="P33"/>
      <c r="Q33"/>
      <c r="R33"/>
      <c r="S33"/>
      <c r="T33"/>
    </row>
    <row r="38" spans="2:20" x14ac:dyDescent="0.25">
      <c r="B38" s="109" t="s">
        <v>123</v>
      </c>
      <c r="C38" s="693" t="s">
        <v>3</v>
      </c>
      <c r="D38" s="694"/>
      <c r="E38" s="694"/>
      <c r="F38" s="694"/>
      <c r="G38" s="694"/>
      <c r="H38" s="694"/>
      <c r="I38" s="694"/>
      <c r="J38" s="695"/>
      <c r="L38"/>
      <c r="M38"/>
      <c r="N38"/>
      <c r="O38"/>
      <c r="P38"/>
      <c r="Q38"/>
      <c r="R38"/>
      <c r="S38"/>
      <c r="T38"/>
    </row>
    <row r="39" spans="2:20" x14ac:dyDescent="0.25">
      <c r="B39" s="109" t="s">
        <v>122</v>
      </c>
      <c r="C39" s="109">
        <v>2013</v>
      </c>
      <c r="D39" s="109">
        <v>2014</v>
      </c>
      <c r="E39" s="109">
        <v>2015</v>
      </c>
      <c r="F39" s="109">
        <v>2016</v>
      </c>
      <c r="G39" s="109">
        <v>2017</v>
      </c>
      <c r="H39" s="109">
        <v>2018</v>
      </c>
      <c r="I39" s="109">
        <v>2019</v>
      </c>
      <c r="J39" s="109" t="s">
        <v>121</v>
      </c>
      <c r="L39"/>
      <c r="M39"/>
      <c r="N39"/>
      <c r="O39"/>
      <c r="P39"/>
      <c r="Q39"/>
      <c r="R39"/>
      <c r="S39"/>
      <c r="T39"/>
    </row>
    <row r="40" spans="2:20" x14ac:dyDescent="0.25">
      <c r="B40" s="109" t="s">
        <v>117</v>
      </c>
      <c r="C40" s="109"/>
      <c r="D40" s="110">
        <v>11164.892400000001</v>
      </c>
      <c r="E40" s="110">
        <v>44802.415699999983</v>
      </c>
      <c r="F40" s="110">
        <v>67034.04889999998</v>
      </c>
      <c r="G40" s="110">
        <v>106517.07500000003</v>
      </c>
      <c r="H40" s="110">
        <v>52512.372149999966</v>
      </c>
      <c r="I40" s="110">
        <v>2777.5567499999997</v>
      </c>
      <c r="J40" s="110">
        <v>284808.36089999991</v>
      </c>
      <c r="L40" s="102"/>
      <c r="M40" s="104"/>
      <c r="N40" s="104"/>
      <c r="O40" s="104"/>
      <c r="P40" s="104"/>
      <c r="Q40" s="104"/>
      <c r="R40" s="104"/>
      <c r="S40" s="104"/>
      <c r="T40" s="104"/>
    </row>
    <row r="41" spans="2:20" x14ac:dyDescent="0.25">
      <c r="B41" s="109" t="s">
        <v>140</v>
      </c>
      <c r="C41" s="109"/>
      <c r="D41" s="110">
        <v>30.607200000000002</v>
      </c>
      <c r="E41" s="110">
        <v>2498.873</v>
      </c>
      <c r="F41" s="110">
        <v>31610.284499999998</v>
      </c>
      <c r="G41" s="110">
        <v>145159.81700000004</v>
      </c>
      <c r="H41" s="110">
        <v>97210.933999999994</v>
      </c>
      <c r="I41" s="110">
        <v>12915.500000000002</v>
      </c>
      <c r="J41" s="110">
        <v>289426.01570000005</v>
      </c>
      <c r="L41" s="102"/>
      <c r="M41" s="104"/>
      <c r="N41" s="104"/>
      <c r="O41" s="104"/>
      <c r="P41" s="104"/>
      <c r="Q41" s="104"/>
      <c r="R41" s="104"/>
      <c r="S41" s="104"/>
      <c r="T41" s="104"/>
    </row>
    <row r="42" spans="2:20" x14ac:dyDescent="0.25">
      <c r="B42" s="109" t="s">
        <v>120</v>
      </c>
      <c r="C42" s="109"/>
      <c r="D42" s="110">
        <v>100.5</v>
      </c>
      <c r="E42" s="110">
        <v>11613.869999999999</v>
      </c>
      <c r="F42" s="110">
        <v>19756.925000000003</v>
      </c>
      <c r="G42" s="110">
        <v>56114.490799999992</v>
      </c>
      <c r="H42" s="110">
        <v>32483.281249999993</v>
      </c>
      <c r="I42" s="110">
        <v>7554.6179999999995</v>
      </c>
      <c r="J42" s="110">
        <v>127623.68504999999</v>
      </c>
      <c r="L42" s="102"/>
      <c r="M42" s="104"/>
      <c r="N42" s="104"/>
      <c r="O42" s="104"/>
      <c r="P42" s="104"/>
      <c r="Q42" s="104"/>
      <c r="R42" s="104"/>
      <c r="S42" s="104"/>
      <c r="T42" s="104"/>
    </row>
    <row r="43" spans="2:20" x14ac:dyDescent="0.25">
      <c r="B43" s="109" t="s">
        <v>119</v>
      </c>
      <c r="C43" s="109"/>
      <c r="D43" s="110">
        <v>2494.2799999999997</v>
      </c>
      <c r="E43" s="110">
        <v>946.7813000000001</v>
      </c>
      <c r="F43" s="110">
        <v>1218.1558000000002</v>
      </c>
      <c r="G43" s="110">
        <v>9588.3618000000006</v>
      </c>
      <c r="H43" s="110">
        <v>3020.7694999999994</v>
      </c>
      <c r="I43" s="110">
        <v>52.272000000000006</v>
      </c>
      <c r="J43" s="110">
        <v>17320.6204</v>
      </c>
      <c r="L43" s="102"/>
      <c r="M43" s="104"/>
      <c r="N43" s="104"/>
      <c r="O43" s="104"/>
      <c r="P43" s="104"/>
      <c r="Q43" s="104"/>
      <c r="R43" s="104"/>
      <c r="S43" s="104"/>
      <c r="T43" s="104"/>
    </row>
    <row r="44" spans="2:20" x14ac:dyDescent="0.25">
      <c r="B44" s="109" t="s">
        <v>110</v>
      </c>
      <c r="C44" s="109"/>
      <c r="D44" s="110">
        <v>1162.0640000000001</v>
      </c>
      <c r="E44" s="110">
        <v>8547.9112000000005</v>
      </c>
      <c r="F44" s="110">
        <v>14664.273499999999</v>
      </c>
      <c r="G44" s="110">
        <v>42121.771000000008</v>
      </c>
      <c r="H44" s="110">
        <v>13186.362599999999</v>
      </c>
      <c r="I44" s="110">
        <v>650.18050000000005</v>
      </c>
      <c r="J44" s="110">
        <v>80332.5628</v>
      </c>
      <c r="L44" s="102"/>
      <c r="M44" s="104"/>
      <c r="N44" s="104"/>
      <c r="O44" s="104"/>
      <c r="P44" s="104"/>
      <c r="Q44" s="104"/>
      <c r="R44" s="104"/>
      <c r="S44" s="104"/>
      <c r="T44" s="104"/>
    </row>
    <row r="45" spans="2:20" x14ac:dyDescent="0.25">
      <c r="B45" s="109" t="s">
        <v>116</v>
      </c>
      <c r="C45" s="109"/>
      <c r="D45" s="110">
        <v>833.26440000000002</v>
      </c>
      <c r="E45" s="110">
        <v>37752.339499999995</v>
      </c>
      <c r="F45" s="110">
        <v>42319.143600000003</v>
      </c>
      <c r="G45" s="110">
        <v>94898.147999999972</v>
      </c>
      <c r="H45" s="110">
        <v>17140.927800000001</v>
      </c>
      <c r="I45" s="110">
        <v>53.399500000000003</v>
      </c>
      <c r="J45" s="110">
        <v>192997.22279999999</v>
      </c>
      <c r="L45" s="102"/>
      <c r="M45" s="104"/>
      <c r="N45" s="104"/>
      <c r="O45" s="104"/>
      <c r="P45" s="104"/>
      <c r="Q45" s="104"/>
      <c r="R45" s="104"/>
      <c r="S45" s="104"/>
      <c r="T45" s="104"/>
    </row>
    <row r="46" spans="2:20" x14ac:dyDescent="0.25">
      <c r="B46" s="109" t="s">
        <v>118</v>
      </c>
      <c r="C46" s="109">
        <v>5.7</v>
      </c>
      <c r="D46" s="110">
        <v>37518.753000000142</v>
      </c>
      <c r="E46" s="110">
        <v>139901.88600000012</v>
      </c>
      <c r="F46" s="110">
        <v>189155.38980000064</v>
      </c>
      <c r="G46" s="110">
        <v>74651.246200000547</v>
      </c>
      <c r="H46" s="110">
        <v>73179.285200001323</v>
      </c>
      <c r="I46" s="110">
        <v>313.67999999999995</v>
      </c>
      <c r="J46" s="110">
        <v>514725.94020000281</v>
      </c>
      <c r="L46" s="102"/>
      <c r="M46" s="104"/>
      <c r="N46" s="104"/>
      <c r="O46" s="104"/>
      <c r="P46" s="104"/>
      <c r="Q46" s="104"/>
      <c r="R46" s="104"/>
      <c r="S46" s="104"/>
      <c r="T46" s="104"/>
    </row>
    <row r="47" spans="2:20" x14ac:dyDescent="0.25">
      <c r="B47" s="109" t="s">
        <v>121</v>
      </c>
      <c r="C47" s="109">
        <v>5.7</v>
      </c>
      <c r="D47" s="110">
        <v>53304.361000000143</v>
      </c>
      <c r="E47" s="110">
        <v>246064.07670000009</v>
      </c>
      <c r="F47" s="110">
        <v>365758.22110000066</v>
      </c>
      <c r="G47" s="110">
        <v>529050.90980000061</v>
      </c>
      <c r="H47" s="110">
        <v>288733.93250000128</v>
      </c>
      <c r="I47" s="110">
        <v>24317.206750000001</v>
      </c>
      <c r="J47" s="110">
        <v>1507234.4078500026</v>
      </c>
      <c r="L47" s="102"/>
      <c r="M47" s="103"/>
      <c r="N47" s="103"/>
      <c r="O47" s="103"/>
      <c r="P47" s="103"/>
      <c r="Q47" s="103"/>
      <c r="R47" s="103"/>
      <c r="S47" s="103"/>
      <c r="T47" s="103"/>
    </row>
    <row r="50" spans="2:20" ht="15" customHeight="1" thickBot="1" x14ac:dyDescent="0.3">
      <c r="B50" s="294" t="s">
        <v>152</v>
      </c>
      <c r="C50" s="295"/>
      <c r="D50" s="295"/>
      <c r="E50" s="295"/>
      <c r="F50" s="295"/>
      <c r="G50" s="295"/>
      <c r="H50" s="295"/>
      <c r="I50" s="295"/>
      <c r="J50" s="295"/>
    </row>
    <row r="51" spans="2:20" ht="15" customHeight="1" x14ac:dyDescent="0.25">
      <c r="B51" s="683" t="s">
        <v>111</v>
      </c>
      <c r="C51" s="299" t="s">
        <v>3</v>
      </c>
      <c r="D51" s="685" t="s">
        <v>3</v>
      </c>
      <c r="E51" s="686"/>
      <c r="F51" s="686"/>
      <c r="G51" s="686"/>
      <c r="H51" s="686"/>
      <c r="I51" s="692"/>
      <c r="J51" s="683" t="s">
        <v>132</v>
      </c>
      <c r="M51" s="105"/>
      <c r="N51" s="107"/>
      <c r="O51" s="107"/>
      <c r="P51" s="107"/>
      <c r="Q51" s="107"/>
      <c r="R51" s="107"/>
      <c r="S51" s="107"/>
      <c r="T51" s="107"/>
    </row>
    <row r="52" spans="2:20" ht="15" customHeight="1" thickBot="1" x14ac:dyDescent="0.3">
      <c r="B52" s="689"/>
      <c r="C52" s="298">
        <v>2013</v>
      </c>
      <c r="D52" s="320">
        <v>2014</v>
      </c>
      <c r="E52" s="321">
        <v>2015</v>
      </c>
      <c r="F52" s="321">
        <v>2016</v>
      </c>
      <c r="G52" s="321">
        <v>2017</v>
      </c>
      <c r="H52" s="321">
        <v>2018</v>
      </c>
      <c r="I52" s="323">
        <v>2019</v>
      </c>
      <c r="J52" s="689"/>
      <c r="L52" s="105"/>
      <c r="M52" s="105"/>
      <c r="N52" s="105"/>
      <c r="O52" s="105"/>
      <c r="P52" s="105"/>
      <c r="Q52" s="105"/>
      <c r="R52" s="105"/>
      <c r="S52" s="105"/>
      <c r="T52" s="105"/>
    </row>
    <row r="53" spans="2:20" ht="15" customHeight="1" x14ac:dyDescent="0.25">
      <c r="B53" s="301" t="s">
        <v>117</v>
      </c>
      <c r="C53" s="300" t="e">
        <f>C26/C12/1000</f>
        <v>#DIV/0!</v>
      </c>
      <c r="D53" s="314">
        <f>D26/D12/1000</f>
        <v>2.4473759884505206</v>
      </c>
      <c r="E53" s="314">
        <f t="shared" ref="E53:J53" si="1">E26/E12/1000</f>
        <v>2.3154564046253419</v>
      </c>
      <c r="F53" s="314">
        <f>F26/F12/1000</f>
        <v>2.8877095379879623</v>
      </c>
      <c r="G53" s="314">
        <f t="shared" si="1"/>
        <v>2.6233500064408029</v>
      </c>
      <c r="H53" s="314">
        <f t="shared" si="1"/>
        <v>2.5778662991750152</v>
      </c>
      <c r="I53" s="318">
        <f t="shared" si="1"/>
        <v>2.3726263004710209</v>
      </c>
      <c r="J53" s="308">
        <f t="shared" si="1"/>
        <v>2.6174581044382395</v>
      </c>
    </row>
    <row r="54" spans="2:20" ht="15" customHeight="1" x14ac:dyDescent="0.25">
      <c r="B54" s="301" t="s">
        <v>140</v>
      </c>
      <c r="C54" s="300" t="e">
        <f>C27/C13/1000</f>
        <v>#DIV/0!</v>
      </c>
      <c r="D54" s="296">
        <f>D27/D13/1000</f>
        <v>4.3599741237355909</v>
      </c>
      <c r="E54" s="296">
        <f>E27/E13/1000</f>
        <v>3.126747593815292</v>
      </c>
      <c r="F54" s="296">
        <f t="shared" ref="F54:J54" si="2">F27/F13/1000</f>
        <v>2.3796406999938915</v>
      </c>
      <c r="G54" s="296">
        <f t="shared" si="2"/>
        <v>2.4909637449932043</v>
      </c>
      <c r="H54" s="296">
        <f t="shared" si="2"/>
        <v>2.405687683713658</v>
      </c>
      <c r="I54" s="302">
        <f t="shared" si="2"/>
        <v>2.8535068398189543</v>
      </c>
      <c r="J54" s="308">
        <f t="shared" si="2"/>
        <v>2.4775794679699876</v>
      </c>
    </row>
    <row r="55" spans="2:20" ht="15" customHeight="1" x14ac:dyDescent="0.25">
      <c r="B55" s="301" t="s">
        <v>120</v>
      </c>
      <c r="C55" s="300" t="e">
        <f t="shared" ref="C55:J55" si="3">C28/C14/1000</f>
        <v>#DIV/0!</v>
      </c>
      <c r="D55" s="296">
        <f t="shared" si="3"/>
        <v>5.172587064676617</v>
      </c>
      <c r="E55" s="296">
        <f t="shared" si="3"/>
        <v>2.6936159953572756</v>
      </c>
      <c r="F55" s="296">
        <f t="shared" si="3"/>
        <v>2.7687097561994083</v>
      </c>
      <c r="G55" s="296">
        <f t="shared" si="3"/>
        <v>2.2893062648636651</v>
      </c>
      <c r="H55" s="296">
        <f t="shared" si="3"/>
        <v>2.106249194062304</v>
      </c>
      <c r="I55" s="302">
        <f t="shared" si="3"/>
        <v>2.2957685865259569</v>
      </c>
      <c r="J55" s="308">
        <f t="shared" si="3"/>
        <v>2.3375190323265236</v>
      </c>
    </row>
    <row r="56" spans="2:20" ht="15" customHeight="1" x14ac:dyDescent="0.25">
      <c r="B56" s="301" t="s">
        <v>136</v>
      </c>
      <c r="C56" s="300" t="e">
        <f>(C29+C30)/(C15+C16)/1000</f>
        <v>#DIV/0!</v>
      </c>
      <c r="D56" s="296">
        <f>(D29+D30)/(D15+D16)/1000</f>
        <v>2.8747716405846782</v>
      </c>
      <c r="E56" s="296">
        <f t="shared" ref="E56:J56" si="4">(E29+E30)/(E15+E16)/1000</f>
        <v>2.673414635782779</v>
      </c>
      <c r="F56" s="296">
        <f t="shared" si="4"/>
        <v>2.6840814430658622</v>
      </c>
      <c r="G56" s="296">
        <f t="shared" si="4"/>
        <v>2.6439524752443715</v>
      </c>
      <c r="H56" s="296">
        <f t="shared" si="4"/>
        <v>2.6948702324511995</v>
      </c>
      <c r="I56" s="302">
        <f t="shared" si="4"/>
        <v>3.3145909521468568</v>
      </c>
      <c r="J56" s="308">
        <f t="shared" si="4"/>
        <v>2.6743226107414317</v>
      </c>
      <c r="L56" s="107"/>
      <c r="M56" s="106"/>
      <c r="N56" s="106"/>
      <c r="O56" s="106"/>
      <c r="P56" s="106"/>
      <c r="Q56" s="106"/>
      <c r="R56" s="106"/>
      <c r="S56" s="106"/>
      <c r="T56" s="106"/>
    </row>
    <row r="57" spans="2:20" ht="15" customHeight="1" x14ac:dyDescent="0.25">
      <c r="B57" s="301" t="s">
        <v>116</v>
      </c>
      <c r="C57" s="300" t="e">
        <f t="shared" ref="C57" si="5">C30/C16/1000</f>
        <v>#DIV/0!</v>
      </c>
      <c r="D57" s="296">
        <f>D31/D17/1000</f>
        <v>5.982748486156396</v>
      </c>
      <c r="E57" s="296">
        <f t="shared" ref="E57:J57" si="6">E31/E17/1000</f>
        <v>2.4121636532527231</v>
      </c>
      <c r="F57" s="296">
        <f t="shared" si="6"/>
        <v>2.6480065645990187</v>
      </c>
      <c r="G57" s="296">
        <f t="shared" si="6"/>
        <v>2.457753645448491</v>
      </c>
      <c r="H57" s="296">
        <f t="shared" si="6"/>
        <v>2.4700005860515515</v>
      </c>
      <c r="I57" s="302">
        <f t="shared" si="6"/>
        <v>5.5618498300545882</v>
      </c>
      <c r="J57" s="308">
        <f t="shared" si="6"/>
        <v>2.507005436928706</v>
      </c>
      <c r="L57" s="107"/>
      <c r="M57" s="106"/>
      <c r="N57" s="106"/>
      <c r="O57" s="106"/>
      <c r="P57" s="106"/>
      <c r="Q57" s="106"/>
      <c r="R57" s="106"/>
      <c r="S57" s="106"/>
      <c r="T57" s="106"/>
    </row>
    <row r="58" spans="2:20" ht="15" customHeight="1" thickBot="1" x14ac:dyDescent="0.3">
      <c r="B58" s="303" t="s">
        <v>118</v>
      </c>
      <c r="C58" s="304" t="e">
        <f>C31/C17/1000</f>
        <v>#DIV/0!</v>
      </c>
      <c r="D58" s="305">
        <f>D32/D18/1000</f>
        <v>4.7728877106999876</v>
      </c>
      <c r="E58" s="305">
        <f t="shared" ref="E58:J58" si="7">E32/E18/1000</f>
        <v>4.783322750462343</v>
      </c>
      <c r="F58" s="305">
        <f t="shared" si="7"/>
        <v>4.4510839954998973</v>
      </c>
      <c r="G58" s="305">
        <f t="shared" si="7"/>
        <v>3.9556126044802999</v>
      </c>
      <c r="H58" s="305">
        <f t="shared" si="7"/>
        <v>3.8022956141482869</v>
      </c>
      <c r="I58" s="306">
        <f t="shared" si="7"/>
        <v>2.4091116173120732</v>
      </c>
      <c r="J58" s="309">
        <f t="shared" si="7"/>
        <v>4.3662844714579192</v>
      </c>
      <c r="L58" s="107"/>
      <c r="M58" s="106"/>
      <c r="N58" s="106"/>
      <c r="O58" s="106"/>
      <c r="P58" s="106"/>
      <c r="Q58" s="106"/>
      <c r="R58" s="106"/>
      <c r="S58" s="106"/>
      <c r="T58" s="106"/>
    </row>
    <row r="59" spans="2:20" ht="15" customHeight="1" thickBot="1" x14ac:dyDescent="0.3">
      <c r="B59" s="307" t="s">
        <v>132</v>
      </c>
      <c r="C59" s="311">
        <f t="shared" ref="C59:J59" si="8">C32/C18/1000</f>
        <v>3.6745614035087719</v>
      </c>
      <c r="D59" s="312">
        <f t="shared" si="8"/>
        <v>4.7728877106999876</v>
      </c>
      <c r="E59" s="312">
        <f t="shared" si="8"/>
        <v>4.783322750462343</v>
      </c>
      <c r="F59" s="312">
        <f t="shared" si="8"/>
        <v>4.4510839954998973</v>
      </c>
      <c r="G59" s="312">
        <f t="shared" si="8"/>
        <v>3.9556126044802999</v>
      </c>
      <c r="H59" s="312">
        <f t="shared" si="8"/>
        <v>3.8022956141482869</v>
      </c>
      <c r="I59" s="313">
        <f t="shared" si="8"/>
        <v>2.4091116173120732</v>
      </c>
      <c r="J59" s="310">
        <f t="shared" si="8"/>
        <v>4.3662844714579192</v>
      </c>
      <c r="L59" s="107"/>
      <c r="M59" s="106"/>
      <c r="N59" s="106"/>
      <c r="O59" s="106"/>
      <c r="P59" s="106"/>
      <c r="Q59" s="106"/>
      <c r="R59" s="106"/>
      <c r="S59" s="106"/>
      <c r="T59" s="106"/>
    </row>
    <row r="60" spans="2:20" ht="15" customHeight="1" x14ac:dyDescent="0.25"/>
    <row r="61" spans="2:20" ht="15" customHeight="1" x14ac:dyDescent="0.25"/>
    <row r="62" spans="2:20" ht="15" customHeight="1" thickBot="1" x14ac:dyDescent="0.3">
      <c r="B62" s="294" t="s">
        <v>153</v>
      </c>
      <c r="C62" s="295"/>
      <c r="D62" s="295"/>
      <c r="E62" s="295"/>
      <c r="F62" s="295"/>
      <c r="G62" s="295"/>
      <c r="H62" s="295"/>
      <c r="I62" s="295"/>
      <c r="J62" s="295"/>
    </row>
    <row r="63" spans="2:20" ht="15" customHeight="1" x14ac:dyDescent="0.25">
      <c r="B63" s="683" t="s">
        <v>111</v>
      </c>
      <c r="C63" s="299" t="s">
        <v>3</v>
      </c>
      <c r="D63" s="685" t="s">
        <v>3</v>
      </c>
      <c r="E63" s="686"/>
      <c r="F63" s="686"/>
      <c r="G63" s="686"/>
      <c r="H63" s="686"/>
      <c r="I63" s="686"/>
      <c r="J63" s="683" t="s">
        <v>132</v>
      </c>
      <c r="L63" s="108"/>
      <c r="M63" s="108"/>
      <c r="N63" s="108"/>
      <c r="O63" s="108"/>
      <c r="P63" s="108"/>
    </row>
    <row r="64" spans="2:20" ht="15" customHeight="1" thickBot="1" x14ac:dyDescent="0.3">
      <c r="B64" s="684"/>
      <c r="C64" s="317">
        <v>2013</v>
      </c>
      <c r="D64" s="320">
        <v>2014</v>
      </c>
      <c r="E64" s="321">
        <v>2015</v>
      </c>
      <c r="F64" s="321">
        <v>2016</v>
      </c>
      <c r="G64" s="321">
        <v>2017</v>
      </c>
      <c r="H64" s="321">
        <v>2018</v>
      </c>
      <c r="I64" s="322">
        <v>2019</v>
      </c>
      <c r="J64" s="684"/>
    </row>
    <row r="65" spans="2:13" ht="15" customHeight="1" x14ac:dyDescent="0.25">
      <c r="B65" s="316" t="s">
        <v>117</v>
      </c>
      <c r="C65" s="315" t="e">
        <f t="shared" ref="C65:J65" si="9">C41/C13</f>
        <v>#DIV/0!</v>
      </c>
      <c r="D65" s="314">
        <f t="shared" si="9"/>
        <v>0.9</v>
      </c>
      <c r="E65" s="314">
        <f t="shared" si="9"/>
        <v>1</v>
      </c>
      <c r="F65" s="314">
        <f t="shared" si="9"/>
        <v>0.99953228570897334</v>
      </c>
      <c r="G65" s="314">
        <f t="shared" si="9"/>
        <v>0.99681700738415324</v>
      </c>
      <c r="H65" s="314">
        <f t="shared" si="9"/>
        <v>0.87715993483037702</v>
      </c>
      <c r="I65" s="318">
        <f t="shared" si="9"/>
        <v>0.65352085594508924</v>
      </c>
      <c r="J65" s="319">
        <f t="shared" si="9"/>
        <v>0.93252266088969582</v>
      </c>
    </row>
    <row r="66" spans="2:13" ht="15" customHeight="1" x14ac:dyDescent="0.25">
      <c r="B66" s="301" t="s">
        <v>140</v>
      </c>
      <c r="C66" s="300" t="e">
        <f t="shared" ref="C66:J66" si="10">C40/C12</f>
        <v>#DIV/0!</v>
      </c>
      <c r="D66" s="296">
        <f t="shared" si="10"/>
        <v>0.91168473450243492</v>
      </c>
      <c r="E66" s="296">
        <f t="shared" si="10"/>
        <v>0.88996801690975125</v>
      </c>
      <c r="F66" s="296">
        <f t="shared" si="10"/>
        <v>0.87060012635731887</v>
      </c>
      <c r="G66" s="296">
        <f t="shared" si="10"/>
        <v>0.84039381752660425</v>
      </c>
      <c r="H66" s="296">
        <f t="shared" si="10"/>
        <v>0.65894183327306166</v>
      </c>
      <c r="I66" s="302">
        <f t="shared" si="10"/>
        <v>0.61035075498461233</v>
      </c>
      <c r="J66" s="308">
        <f t="shared" si="10"/>
        <v>0.81240373587153181</v>
      </c>
    </row>
    <row r="67" spans="2:13" ht="15" customHeight="1" x14ac:dyDescent="0.25">
      <c r="B67" s="301" t="s">
        <v>120</v>
      </c>
      <c r="C67" s="300" t="e">
        <f t="shared" ref="C67:J67" si="11">C42/C14</f>
        <v>#DIV/0!</v>
      </c>
      <c r="D67" s="296">
        <f>D42/D14</f>
        <v>1</v>
      </c>
      <c r="E67" s="296">
        <f t="shared" si="11"/>
        <v>1</v>
      </c>
      <c r="F67" s="296">
        <f t="shared" si="11"/>
        <v>1</v>
      </c>
      <c r="G67" s="296">
        <f t="shared" si="11"/>
        <v>0.98741936947787323</v>
      </c>
      <c r="H67" s="296">
        <f t="shared" si="11"/>
        <v>0.77038184003527077</v>
      </c>
      <c r="I67" s="302">
        <f t="shared" si="11"/>
        <v>0.70379481503840091</v>
      </c>
      <c r="J67" s="308">
        <f t="shared" si="11"/>
        <v>0.9038502942626937</v>
      </c>
    </row>
    <row r="68" spans="2:13" ht="15" customHeight="1" x14ac:dyDescent="0.25">
      <c r="B68" s="301" t="s">
        <v>136</v>
      </c>
      <c r="C68" s="300" t="e">
        <f>(C43+C44)/(C15+C16)</f>
        <v>#DIV/0!</v>
      </c>
      <c r="D68" s="296">
        <f>(D43+D44)/(D15+D16)</f>
        <v>0.89014986999581269</v>
      </c>
      <c r="E68" s="296">
        <f t="shared" ref="E68:J68" si="12">(E43+E44)/(E15+E16)</f>
        <v>0.82731978570372999</v>
      </c>
      <c r="F68" s="296">
        <f t="shared" si="12"/>
        <v>0.8165596252873073</v>
      </c>
      <c r="G68" s="296">
        <f t="shared" si="12"/>
        <v>0.79157715088954073</v>
      </c>
      <c r="H68" s="296">
        <f>(H43+H44)/(H15+H16)</f>
        <v>0.74466850276857999</v>
      </c>
      <c r="I68" s="302">
        <f t="shared" si="12"/>
        <v>0.84225908562247476</v>
      </c>
      <c r="J68" s="308">
        <f t="shared" si="12"/>
        <v>0.7941987788963546</v>
      </c>
      <c r="M68" s="106"/>
    </row>
    <row r="69" spans="2:13" ht="15" customHeight="1" x14ac:dyDescent="0.25">
      <c r="B69" s="301" t="s">
        <v>116</v>
      </c>
      <c r="C69" s="300" t="e">
        <f t="shared" ref="C69:J69" si="13">C45/C17</f>
        <v>#DIV/0!</v>
      </c>
      <c r="D69" s="296">
        <f t="shared" si="13"/>
        <v>0.89021311328293595</v>
      </c>
      <c r="E69" s="296">
        <f t="shared" si="13"/>
        <v>0.7645948207429919</v>
      </c>
      <c r="F69" s="296">
        <f t="shared" si="13"/>
        <v>0.74595805938679594</v>
      </c>
      <c r="G69" s="296">
        <f t="shared" si="13"/>
        <v>0.80150899470693882</v>
      </c>
      <c r="H69" s="296">
        <f t="shared" si="13"/>
        <v>0.61290221631538211</v>
      </c>
      <c r="I69" s="302">
        <f t="shared" si="13"/>
        <v>0.55000000000000004</v>
      </c>
      <c r="J69" s="308">
        <f t="shared" si="13"/>
        <v>0.76131172268288916</v>
      </c>
    </row>
    <row r="70" spans="2:13" ht="15" customHeight="1" thickBot="1" x14ac:dyDescent="0.3">
      <c r="B70" s="303" t="s">
        <v>118</v>
      </c>
      <c r="C70" s="304">
        <f t="shared" ref="C70:J70" si="14">C46/C18</f>
        <v>1</v>
      </c>
      <c r="D70" s="305">
        <f>D46/D18</f>
        <v>0.99929067180959819</v>
      </c>
      <c r="E70" s="305">
        <f t="shared" si="14"/>
        <v>0.9991386455440604</v>
      </c>
      <c r="F70" s="305">
        <f t="shared" si="14"/>
        <v>0.99871262298453578</v>
      </c>
      <c r="G70" s="305">
        <f t="shared" si="14"/>
        <v>0.82854562968788992</v>
      </c>
      <c r="H70" s="305">
        <f t="shared" si="14"/>
        <v>0.79852585754665395</v>
      </c>
      <c r="I70" s="306">
        <f t="shared" si="14"/>
        <v>0.59544419134396354</v>
      </c>
      <c r="J70" s="309">
        <f t="shared" si="14"/>
        <v>0.93715741326346458</v>
      </c>
    </row>
    <row r="71" spans="2:13" ht="15" customHeight="1" thickBot="1" x14ac:dyDescent="0.3">
      <c r="B71" s="307" t="s">
        <v>132</v>
      </c>
      <c r="C71" s="311">
        <f t="shared" ref="C71:J71" si="15">C47/C19</f>
        <v>1</v>
      </c>
      <c r="D71" s="312">
        <f t="shared" si="15"/>
        <v>0.96970052039914723</v>
      </c>
      <c r="E71" s="312">
        <f t="shared" si="15"/>
        <v>0.92739265838671159</v>
      </c>
      <c r="F71" s="312">
        <f t="shared" si="15"/>
        <v>0.92841361656269705</v>
      </c>
      <c r="G71" s="312">
        <f t="shared" si="15"/>
        <v>0.87733074031483338</v>
      </c>
      <c r="H71" s="312">
        <f t="shared" si="15"/>
        <v>0.77190069430309827</v>
      </c>
      <c r="I71" s="313">
        <f t="shared" si="15"/>
        <v>0.66612036194322954</v>
      </c>
      <c r="J71" s="310">
        <f t="shared" si="15"/>
        <v>0.8723179526363577</v>
      </c>
    </row>
    <row r="72" spans="2:13" ht="15" customHeight="1" x14ac:dyDescent="0.25"/>
  </sheetData>
  <sheetProtection algorithmName="SHA-512" hashValue="bADiX4W8DIqvDEDGs2umeIbwT2xrqNi9P9/8Qc8k8R/SkiwZ3XGScr4I4kX/uqvs5IdWvZ4Q3l4oeMKRyswcnA==" saltValue="kphr2GUQJS3wjVSagrkKfw==" spinCount="100000" sheet="1" objects="1" scenarios="1"/>
  <sortState xmlns:xlrd2="http://schemas.microsoft.com/office/spreadsheetml/2017/richdata2" ref="B54:J58">
    <sortCondition ref="B53"/>
  </sortState>
  <mergeCells count="11">
    <mergeCell ref="B63:B64"/>
    <mergeCell ref="J63:J64"/>
    <mergeCell ref="D63:I63"/>
    <mergeCell ref="B10:B11"/>
    <mergeCell ref="B51:B52"/>
    <mergeCell ref="J10:J11"/>
    <mergeCell ref="D10:I10"/>
    <mergeCell ref="J51:J52"/>
    <mergeCell ref="D51:I51"/>
    <mergeCell ref="C24:J24"/>
    <mergeCell ref="C38:J38"/>
  </mergeCells>
  <pageMargins left="0.7" right="0.7" top="0.75" bottom="0.75" header="0.3" footer="0.3"/>
  <pageSetup orientation="portrait" horizontalDpi="1200" verticalDpi="1200"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tint="0.39997558519241921"/>
  </sheetPr>
  <dimension ref="A1:AP112"/>
  <sheetViews>
    <sheetView topLeftCell="A97"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COM DO 15</v>
      </c>
      <c r="D6" s="82" t="s">
        <v>172</v>
      </c>
      <c r="T6" s="2"/>
    </row>
    <row r="7" spans="1:42" ht="18.75" customHeight="1" x14ac:dyDescent="0.25">
      <c r="A7" s="90"/>
      <c r="C7" s="2"/>
      <c r="D7" s="374" t="s">
        <v>174</v>
      </c>
      <c r="T7" s="2"/>
    </row>
    <row r="8" spans="1:42" ht="18.75" customHeight="1" x14ac:dyDescent="0.25">
      <c r="A8" s="90" t="s">
        <v>111</v>
      </c>
      <c r="B8" s="376" t="str">
        <f ca="1">VLOOKUP($B$6,'Fin. Assumptions'!$A$6:$P$17,2)</f>
        <v>Commercial</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2015</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694636.92138760246</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2.3154564046253419</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2315456.4046253418</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1</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2315456.4046253418</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-347318.46069380123</v>
      </c>
      <c r="O22" s="28"/>
      <c r="P22" s="26"/>
      <c r="Q22" s="26"/>
      <c r="R22" s="23"/>
      <c r="T22" s="2"/>
    </row>
    <row r="23" spans="1:36" ht="18" customHeight="1" x14ac:dyDescent="0.2">
      <c r="A23" s="48"/>
      <c r="B23" s="77"/>
      <c r="C23" s="21"/>
      <c r="E23" s="54" t="s">
        <v>77</v>
      </c>
      <c r="G23" s="83">
        <f ca="1">SUM(G20:G22)</f>
        <v>1968137.9439315405</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13</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2315456.4046253418</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0.153</v>
      </c>
      <c r="C31" s="2" t="s">
        <v>7</v>
      </c>
      <c r="E31" s="57" t="s">
        <v>10</v>
      </c>
      <c r="F31" s="5"/>
      <c r="G31" s="83">
        <f ca="1">NetCost*LoanPer-B22</f>
        <v>347318.46069380105</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1308262.9188056181</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0.25833944849102042</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178257.24</v>
      </c>
      <c r="F54" s="9">
        <f t="shared" ca="1" si="2"/>
        <v>180913.27287600003</v>
      </c>
      <c r="G54" s="9">
        <f t="shared" ca="1" si="2"/>
        <v>183608.88064185242</v>
      </c>
      <c r="H54" s="9">
        <f t="shared" ca="1" si="2"/>
        <v>186344.65296341601</v>
      </c>
      <c r="I54" s="9">
        <f t="shared" ca="1" si="2"/>
        <v>189121.18829257094</v>
      </c>
      <c r="J54" s="9">
        <f t="shared" ca="1" si="2"/>
        <v>191939.09399813027</v>
      </c>
      <c r="K54" s="9">
        <f t="shared" ca="1" si="2"/>
        <v>194798.98649870238</v>
      </c>
      <c r="L54" s="9">
        <f t="shared" ca="1" si="2"/>
        <v>197701.49139753298</v>
      </c>
      <c r="M54" s="9">
        <f t="shared" ca="1" si="2"/>
        <v>200647.24361935628</v>
      </c>
      <c r="N54" s="9">
        <f t="shared" ca="1" si="2"/>
        <v>203636.88754928467</v>
      </c>
      <c r="O54" s="9">
        <f t="shared" ca="1" si="2"/>
        <v>206671.07717376904</v>
      </c>
      <c r="P54" s="9">
        <f t="shared" ca="1" si="2"/>
        <v>209750.47622365816</v>
      </c>
      <c r="Q54" s="9">
        <f t="shared" ca="1" si="2"/>
        <v>212875.75831939065</v>
      </c>
      <c r="R54" s="9">
        <f t="shared" ca="1" si="2"/>
        <v>216047.60711834958</v>
      </c>
      <c r="S54" s="9">
        <f t="shared" ca="1" si="2"/>
        <v>219266.71646441301</v>
      </c>
      <c r="T54" s="9">
        <f t="shared" ca="1" si="2"/>
        <v>222533.79053973273</v>
      </c>
      <c r="U54" s="9">
        <f t="shared" ca="1" si="2"/>
        <v>225849.54401877476</v>
      </c>
      <c r="V54" s="9">
        <f t="shared" ca="1" si="2"/>
        <v>229214.70222465455</v>
      </c>
      <c r="W54" s="9">
        <f t="shared" ca="1" si="2"/>
        <v>232630.00128780183</v>
      </c>
      <c r="X54" s="9">
        <f t="shared" ca="1" si="2"/>
        <v>236096.18830699008</v>
      </c>
      <c r="Y54" s="9">
        <f t="shared" ca="1" si="2"/>
        <v>239614.02151276422</v>
      </c>
      <c r="Z54" s="9">
        <f t="shared" ca="1" si="2"/>
        <v>243184.27043330439</v>
      </c>
      <c r="AA54" s="9">
        <f t="shared" ca="1" si="2"/>
        <v>246807.71606276062</v>
      </c>
      <c r="AB54" s="9">
        <f t="shared" ca="1" si="2"/>
        <v>250485.15103209575</v>
      </c>
      <c r="AC54" s="9">
        <f t="shared" ca="1" si="2"/>
        <v>254217.37978247393</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340203.36</v>
      </c>
      <c r="F57" s="10">
        <f ca="1">IF(F$49&gt;OptInTerm,0,VLOOKUP($B$10+F$49-1,'SREC Prices'!$B$6:$D$22,2))*((F$50/1000)*$B$18)</f>
        <v>314157.99660000001</v>
      </c>
      <c r="G57" s="10">
        <f ca="1">IF(G$49&gt;OptInTerm,0,VLOOKUP($B$10+G$49-1,'SREC Prices'!$B$6:$D$22,2))*((G$50/1000)*$B$18)</f>
        <v>310280.28996299999</v>
      </c>
      <c r="H57" s="10">
        <f ca="1">IF(H$49&gt;OptInTerm,0,VLOOKUP($B$10+H$49-1,'SREC Prices'!$B$6:$D$22,2))*((H$50/1000)*$B$18)</f>
        <v>320205.79886683502</v>
      </c>
      <c r="I57" s="10">
        <f ca="1">IF(I$49&gt;OptInTerm,0,VLOOKUP($B$10+I$49-1,'SREC Prices'!$B$6:$D$22,2))*((I$50/1000)*$B$18)</f>
        <v>302617.43374986644</v>
      </c>
      <c r="J57" s="10">
        <f ca="1">IF(J$49&gt;OptInTerm,0,VLOOKUP($B$10+J$49-1,'SREC Prices'!$B$6:$D$22,2))*((J$50/1000)*$B$18)</f>
        <v>276107.00460079795</v>
      </c>
      <c r="K57" s="10">
        <f ca="1">IF(K$49&gt;OptInTerm,0,VLOOKUP($B$10+K$49-1,'SREC Prices'!$B$6:$D$22,2))*((K$50/1000)*$B$18)</f>
        <v>255506.92232338036</v>
      </c>
      <c r="L57" s="10">
        <f ca="1">IF(L$49&gt;OptInTerm,0,VLOOKUP($B$10+L$49-1,'SREC Prices'!$B$6:$D$22,2))*((L$50/1000)*$B$18)</f>
        <v>239605.57337436115</v>
      </c>
      <c r="M57" s="10">
        <f ca="1">IF(M$49&gt;OptInTerm,0,VLOOKUP($B$10+M$49-1,'SREC Prices'!$B$6:$D$22,2))*((M$50/1000)*$B$18)</f>
        <v>229996.12435965473</v>
      </c>
      <c r="N57" s="10">
        <f ca="1">IF(N$49&gt;OptInTerm,0,VLOOKUP($B$10+N$49-1,'SREC Prices'!$B$6:$D$22,2))*((N$50/1000)*$B$18)</f>
        <v>216858.96478015918</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518460.6</v>
      </c>
      <c r="F59" s="10">
        <f t="shared" ref="F59:AH59" ca="1" si="5">SUM(F54:F58)</f>
        <v>495071.26947600004</v>
      </c>
      <c r="G59" s="10">
        <f t="shared" ca="1" si="5"/>
        <v>493889.17060485238</v>
      </c>
      <c r="H59" s="10">
        <f t="shared" ca="1" si="5"/>
        <v>506550.45183025103</v>
      </c>
      <c r="I59" s="10">
        <f t="shared" ca="1" si="5"/>
        <v>491738.62204243738</v>
      </c>
      <c r="J59" s="10">
        <f t="shared" ca="1" si="5"/>
        <v>468046.09859892819</v>
      </c>
      <c r="K59" s="10">
        <f t="shared" ca="1" si="5"/>
        <v>450305.90882208274</v>
      </c>
      <c r="L59" s="10">
        <f t="shared" ca="1" si="5"/>
        <v>437307.06477189413</v>
      </c>
      <c r="M59" s="10">
        <f t="shared" ca="1" si="5"/>
        <v>430643.36797901103</v>
      </c>
      <c r="N59" s="10">
        <f t="shared" ca="1" si="5"/>
        <v>420495.85232944385</v>
      </c>
      <c r="O59" s="10">
        <f t="shared" ca="1" si="5"/>
        <v>234374.06194384559</v>
      </c>
      <c r="P59" s="10">
        <f t="shared" ca="1" si="5"/>
        <v>237314.94606988432</v>
      </c>
      <c r="Q59" s="10">
        <f t="shared" ca="1" si="5"/>
        <v>240302.40581638567</v>
      </c>
      <c r="R59" s="10">
        <f t="shared" ca="1" si="5"/>
        <v>243337.12137785964</v>
      </c>
      <c r="S59" s="10">
        <f t="shared" ca="1" si="5"/>
        <v>246419.78315262552</v>
      </c>
      <c r="T59" s="10">
        <f t="shared" ca="1" si="5"/>
        <v>249551.09189450418</v>
      </c>
      <c r="U59" s="10">
        <f t="shared" ca="1" si="5"/>
        <v>252731.75886677235</v>
      </c>
      <c r="V59" s="10">
        <f t="shared" ca="1" si="5"/>
        <v>255962.50599841215</v>
      </c>
      <c r="W59" s="10">
        <f t="shared" ca="1" si="5"/>
        <v>259244.06604269065</v>
      </c>
      <c r="X59" s="10">
        <f t="shared" ca="1" si="5"/>
        <v>262577.18273810443</v>
      </c>
      <c r="Y59" s="10">
        <f t="shared" ca="1" si="5"/>
        <v>265962.61097172298</v>
      </c>
      <c r="Z59" s="10">
        <f t="shared" ca="1" si="5"/>
        <v>269401.11694496841</v>
      </c>
      <c r="AA59" s="10">
        <f t="shared" ca="1" si="5"/>
        <v>272893.47834186628</v>
      </c>
      <c r="AB59" s="10">
        <f t="shared" ca="1" si="5"/>
        <v>276440.4844998059</v>
      </c>
      <c r="AC59" s="10">
        <f t="shared" ca="1" si="5"/>
        <v>280042.93658284552</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497460.6</v>
      </c>
      <c r="F63" s="10">
        <f t="shared" ca="1" si="9"/>
        <v>473546.26947600004</v>
      </c>
      <c r="G63" s="10">
        <f t="shared" ca="1" si="9"/>
        <v>471826.04560485238</v>
      </c>
      <c r="H63" s="10">
        <f t="shared" ca="1" si="9"/>
        <v>483935.74870525103</v>
      </c>
      <c r="I63" s="10">
        <f t="shared" ca="1" si="9"/>
        <v>468558.5513393124</v>
      </c>
      <c r="J63" s="10">
        <f t="shared" ca="1" si="9"/>
        <v>444286.52612822509</v>
      </c>
      <c r="K63" s="10">
        <f t="shared" ca="1" si="9"/>
        <v>425952.34703961207</v>
      </c>
      <c r="L63" s="10">
        <f t="shared" ca="1" si="9"/>
        <v>412344.66394486168</v>
      </c>
      <c r="M63" s="10">
        <f t="shared" ca="1" si="9"/>
        <v>405056.90713130275</v>
      </c>
      <c r="N63" s="10">
        <f t="shared" ca="1" si="9"/>
        <v>244269.72996054287</v>
      </c>
      <c r="O63" s="10">
        <f t="shared" ca="1" si="9"/>
        <v>207492.28651572208</v>
      </c>
      <c r="P63" s="10">
        <f t="shared" ca="1" si="9"/>
        <v>209761.12625605773</v>
      </c>
      <c r="Q63" s="10">
        <f t="shared" ca="1" si="9"/>
        <v>212059.74050721343</v>
      </c>
      <c r="R63" s="10">
        <f t="shared" ca="1" si="9"/>
        <v>214388.38943595809</v>
      </c>
      <c r="S63" s="10">
        <f t="shared" ca="1" si="9"/>
        <v>216747.33291217644</v>
      </c>
      <c r="T63" s="10">
        <f t="shared" ca="1" si="9"/>
        <v>219136.83039804385</v>
      </c>
      <c r="U63" s="10">
        <f t="shared" ca="1" si="9"/>
        <v>221557.14083290054</v>
      </c>
      <c r="V63" s="10">
        <f t="shared" ca="1" si="9"/>
        <v>224008.52251369352</v>
      </c>
      <c r="W63" s="10">
        <f t="shared" ca="1" si="9"/>
        <v>226491.23297085406</v>
      </c>
      <c r="X63" s="10">
        <f t="shared" ca="1" si="9"/>
        <v>79005.528839471925</v>
      </c>
      <c r="Y63" s="10">
        <f t="shared" ca="1" si="9"/>
        <v>231551.66572562468</v>
      </c>
      <c r="Z63" s="10">
        <f t="shared" ca="1" si="9"/>
        <v>234129.89806771764</v>
      </c>
      <c r="AA63" s="10">
        <f t="shared" ca="1" si="9"/>
        <v>236740.47899268425</v>
      </c>
      <c r="AB63" s="10">
        <f t="shared" ca="1" si="9"/>
        <v>239383.66016689432</v>
      </c>
      <c r="AC63" s="10">
        <f t="shared" ca="1" si="9"/>
        <v>242059.69164161116</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-393627.58878630813</v>
      </c>
      <c r="F64" s="59">
        <f ca="1">IF($B$11="Non-Taxable",0,-(AssetBasis)*Dep_02)</f>
        <v>-629804.14205809298</v>
      </c>
      <c r="G64" s="59">
        <f ca="1">IF($B$11="Non-Taxable",0,-(AssetBasis)*Dep_03)</f>
        <v>-377882.48523485579</v>
      </c>
      <c r="H64" s="59">
        <f ca="1">IF($B$11="Non-Taxable",0,-(AssetBasis)*DEP_04)</f>
        <v>-226729.49114091345</v>
      </c>
      <c r="I64" s="59">
        <f ca="1">IF($B$11="Non-Taxable",0,-(AssetBasis)*DEP_05)</f>
        <v>-226729.49114091345</v>
      </c>
      <c r="J64" s="59">
        <f ca="1">IF($B$11="Non-Taxable",0,-(AssetBasis)*DEP_06)</f>
        <v>-113364.74557045673</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103833.01121369185</v>
      </c>
      <c r="F65" s="59">
        <f t="shared" ref="F65:AH65" ca="1" si="10">SUM(F63:F64)</f>
        <v>-156257.87258209294</v>
      </c>
      <c r="G65" s="59">
        <f t="shared" ca="1" si="10"/>
        <v>93943.560369996587</v>
      </c>
      <c r="H65" s="59">
        <f t="shared" ca="1" si="10"/>
        <v>257206.25756433757</v>
      </c>
      <c r="I65" s="59">
        <f t="shared" ca="1" si="10"/>
        <v>241829.06019839895</v>
      </c>
      <c r="J65" s="59">
        <f ca="1">SUM(J63:J64)</f>
        <v>330921.78055776836</v>
      </c>
      <c r="K65" s="59">
        <f t="shared" ca="1" si="10"/>
        <v>425952.34703961207</v>
      </c>
      <c r="L65" s="59">
        <f t="shared" ca="1" si="10"/>
        <v>412344.66394486168</v>
      </c>
      <c r="M65" s="59">
        <f t="shared" ca="1" si="10"/>
        <v>405056.90713130275</v>
      </c>
      <c r="N65" s="59">
        <f t="shared" ca="1" si="10"/>
        <v>244269.72996054287</v>
      </c>
      <c r="O65" s="59">
        <f t="shared" ca="1" si="10"/>
        <v>207492.28651572208</v>
      </c>
      <c r="P65" s="59">
        <f t="shared" ca="1" si="10"/>
        <v>209761.12625605773</v>
      </c>
      <c r="Q65" s="59">
        <f t="shared" ca="1" si="10"/>
        <v>212059.74050721343</v>
      </c>
      <c r="R65" s="59">
        <f t="shared" ca="1" si="10"/>
        <v>214388.38943595809</v>
      </c>
      <c r="S65" s="59">
        <f t="shared" ca="1" si="10"/>
        <v>216747.33291217644</v>
      </c>
      <c r="T65" s="59">
        <f t="shared" ca="1" si="10"/>
        <v>219136.83039804385</v>
      </c>
      <c r="U65" s="59">
        <f t="shared" ca="1" si="10"/>
        <v>221557.14083290054</v>
      </c>
      <c r="V65" s="59">
        <f t="shared" ca="1" si="10"/>
        <v>224008.52251369352</v>
      </c>
      <c r="W65" s="59">
        <f t="shared" ca="1" si="10"/>
        <v>226491.23297085406</v>
      </c>
      <c r="X65" s="59">
        <f t="shared" ca="1" si="10"/>
        <v>79005.528839471925</v>
      </c>
      <c r="Y65" s="59">
        <f t="shared" ca="1" si="10"/>
        <v>231551.66572562468</v>
      </c>
      <c r="Z65" s="59">
        <f t="shared" ca="1" si="10"/>
        <v>234129.89806771764</v>
      </c>
      <c r="AA65" s="59">
        <f t="shared" ca="1" si="10"/>
        <v>236740.47899268425</v>
      </c>
      <c r="AB65" s="59">
        <f t="shared" ca="1" si="10"/>
        <v>239383.66016689432</v>
      </c>
      <c r="AC65" s="59">
        <f t="shared" ca="1" si="10"/>
        <v>242059.69164161116</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-20839.107641628063</v>
      </c>
      <c r="F66" s="59">
        <f t="shared" ca="1" si="11"/>
        <v>-19735.466305735445</v>
      </c>
      <c r="G66" s="59">
        <f t="shared" ca="1" si="11"/>
        <v>-18565.606489689268</v>
      </c>
      <c r="H66" s="59">
        <f t="shared" ca="1" si="11"/>
        <v>-17325.55508468032</v>
      </c>
      <c r="I66" s="59">
        <f t="shared" ca="1" si="11"/>
        <v>-16011.100595370837</v>
      </c>
      <c r="J66" s="59">
        <f t="shared" ca="1" si="11"/>
        <v>-14617.778836702784</v>
      </c>
      <c r="K66" s="59">
        <f t="shared" ca="1" si="11"/>
        <v>-13140.857772514648</v>
      </c>
      <c r="L66" s="59">
        <f t="shared" ca="1" si="11"/>
        <v>-11575.321444475221</v>
      </c>
      <c r="M66" s="59">
        <f t="shared" ca="1" si="11"/>
        <v>-9915.852936753432</v>
      </c>
      <c r="N66" s="59">
        <f t="shared" ca="1" si="11"/>
        <v>-8156.8163185683334</v>
      </c>
      <c r="O66" s="59">
        <f t="shared" ca="1" si="11"/>
        <v>-6292.2375032921291</v>
      </c>
      <c r="P66" s="59">
        <f t="shared" ca="1" si="11"/>
        <v>-4315.7839590993526</v>
      </c>
      <c r="Q66" s="59">
        <f t="shared" ca="1" si="11"/>
        <v>-2220.7432022550101</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82993.903572063777</v>
      </c>
      <c r="F67" s="59">
        <f t="shared" ref="F67:AH67" ca="1" si="12">F65+F66</f>
        <v>-175993.33888782837</v>
      </c>
      <c r="G67" s="59">
        <f t="shared" ca="1" si="12"/>
        <v>75377.953880307323</v>
      </c>
      <c r="H67" s="59">
        <f t="shared" ca="1" si="12"/>
        <v>239880.70247965725</v>
      </c>
      <c r="I67" s="59">
        <f ca="1">I65+I66</f>
        <v>225817.95960302811</v>
      </c>
      <c r="J67" s="59">
        <f ca="1">J65+J66</f>
        <v>316304.00172106555</v>
      </c>
      <c r="K67" s="59">
        <f t="shared" ca="1" si="12"/>
        <v>412811.48926709744</v>
      </c>
      <c r="L67" s="59">
        <f t="shared" ca="1" si="12"/>
        <v>400769.34250038647</v>
      </c>
      <c r="M67" s="59">
        <f t="shared" ca="1" si="12"/>
        <v>395141.05419454933</v>
      </c>
      <c r="N67" s="59">
        <f t="shared" ca="1" si="12"/>
        <v>236112.91364197453</v>
      </c>
      <c r="O67" s="59">
        <f t="shared" ca="1" si="12"/>
        <v>201200.04901242995</v>
      </c>
      <c r="P67" s="59">
        <f t="shared" ca="1" si="12"/>
        <v>205445.34229695838</v>
      </c>
      <c r="Q67" s="59">
        <f t="shared" ca="1" si="12"/>
        <v>209838.99730495841</v>
      </c>
      <c r="R67" s="59">
        <f t="shared" ca="1" si="12"/>
        <v>214388.38943595809</v>
      </c>
      <c r="S67" s="59">
        <f t="shared" ca="1" si="12"/>
        <v>216747.33291217644</v>
      </c>
      <c r="T67" s="59">
        <f t="shared" ca="1" si="12"/>
        <v>219136.83039804385</v>
      </c>
      <c r="U67" s="59">
        <f t="shared" ca="1" si="12"/>
        <v>221557.14083290054</v>
      </c>
      <c r="V67" s="59">
        <f t="shared" ca="1" si="12"/>
        <v>224008.52251369352</v>
      </c>
      <c r="W67" s="59">
        <f t="shared" ca="1" si="12"/>
        <v>226491.23297085406</v>
      </c>
      <c r="X67" s="59">
        <f t="shared" ca="1" si="12"/>
        <v>79005.528839471925</v>
      </c>
      <c r="Y67" s="59">
        <f t="shared" ca="1" si="12"/>
        <v>231551.66572562468</v>
      </c>
      <c r="Z67" s="59">
        <f t="shared" ca="1" si="12"/>
        <v>234129.89806771764</v>
      </c>
      <c r="AA67" s="59">
        <f t="shared" ca="1" si="12"/>
        <v>236740.47899268425</v>
      </c>
      <c r="AB67" s="59">
        <f t="shared" ca="1" si="12"/>
        <v>239383.66016689432</v>
      </c>
      <c r="AC67" s="59">
        <f t="shared" ca="1" si="12"/>
        <v>242059.69164161116</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-15702.464464187906</v>
      </c>
      <c r="F68" s="59">
        <f t="shared" ca="1" si="14"/>
        <v>74304.371099507334</v>
      </c>
      <c r="G68" s="59">
        <f t="shared" ca="1" si="14"/>
        <v>-13690.991562882997</v>
      </c>
      <c r="H68" s="59">
        <f t="shared" ca="1" si="14"/>
        <v>-70893.160446504058</v>
      </c>
      <c r="I68" s="59">
        <f t="shared" ca="1" si="14"/>
        <v>-66364.957240229473</v>
      </c>
      <c r="J68" s="59">
        <f t="shared" ca="1" si="14"/>
        <v>-98675.675678210304</v>
      </c>
      <c r="K68" s="59">
        <f t="shared" ca="1" si="14"/>
        <v>-132925.29954400536</v>
      </c>
      <c r="L68" s="59">
        <f t="shared" ca="1" si="14"/>
        <v>-129047.72828512442</v>
      </c>
      <c r="M68" s="59">
        <f t="shared" ca="1" si="14"/>
        <v>-127235.41945064487</v>
      </c>
      <c r="N68" s="59">
        <f t="shared" ca="1" si="14"/>
        <v>-76028.358192715794</v>
      </c>
      <c r="O68" s="59">
        <f t="shared" ca="1" si="14"/>
        <v>-64786.415782002448</v>
      </c>
      <c r="P68" s="59">
        <f t="shared" ca="1" si="14"/>
        <v>-66153.400219620584</v>
      </c>
      <c r="Q68" s="59">
        <f t="shared" ca="1" si="14"/>
        <v>-67568.157132196604</v>
      </c>
      <c r="R68" s="59">
        <f t="shared" ca="1" si="14"/>
        <v>-69033.061398378501</v>
      </c>
      <c r="S68" s="59">
        <f t="shared" ca="1" si="14"/>
        <v>-69792.641197720804</v>
      </c>
      <c r="T68" s="59">
        <f t="shared" ca="1" si="14"/>
        <v>-70562.059388170121</v>
      </c>
      <c r="U68" s="59">
        <f t="shared" ca="1" si="14"/>
        <v>-71341.399348193969</v>
      </c>
      <c r="V68" s="59">
        <f t="shared" ca="1" si="14"/>
        <v>-72130.744249409312</v>
      </c>
      <c r="W68" s="59">
        <f t="shared" ca="1" si="14"/>
        <v>-72930.177016614994</v>
      </c>
      <c r="X68" s="59">
        <f t="shared" ca="1" si="14"/>
        <v>-25439.780286309961</v>
      </c>
      <c r="Y68" s="59">
        <f t="shared" ca="1" si="14"/>
        <v>-74559.636363651152</v>
      </c>
      <c r="Z68" s="59">
        <f t="shared" ca="1" si="14"/>
        <v>-75389.827177805084</v>
      </c>
      <c r="AA68" s="59">
        <f t="shared" ca="1" si="14"/>
        <v>-76230.434235644323</v>
      </c>
      <c r="AB68" s="59">
        <f t="shared" ca="1" si="14"/>
        <v>-77081.538573739963</v>
      </c>
      <c r="AC68" s="59">
        <f t="shared" ca="1" si="14"/>
        <v>-77943.22070859879</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-38129.719388669757</v>
      </c>
      <c r="F69" s="24">
        <f t="shared" ca="1" si="16"/>
        <v>-36304.86425362117</v>
      </c>
      <c r="G69" s="24">
        <f t="shared" ca="1" si="16"/>
        <v>-36260.835129213046</v>
      </c>
      <c r="H69" s="24">
        <f t="shared" ca="1" si="16"/>
        <v>-37328.815489645654</v>
      </c>
      <c r="I69" s="24">
        <f t="shared" ca="1" si="16"/>
        <v>-36203.796059515327</v>
      </c>
      <c r="J69" s="24">
        <f t="shared" ca="1" si="16"/>
        <v>-34373.499783321786</v>
      </c>
      <c r="K69" s="24">
        <f t="shared" ca="1" si="16"/>
        <v>-33024.919141367798</v>
      </c>
      <c r="L69" s="24">
        <f t="shared" ca="1" si="16"/>
        <v>-32061.547400030919</v>
      </c>
      <c r="M69" s="24">
        <f t="shared" ca="1" si="16"/>
        <v>-31611.284335563949</v>
      </c>
      <c r="N69" s="24">
        <f t="shared" ca="1" si="16"/>
        <v>-18889.033091357964</v>
      </c>
      <c r="O69" s="24">
        <f t="shared" ca="1" si="16"/>
        <v>-16096.003920994397</v>
      </c>
      <c r="P69" s="24">
        <f t="shared" ca="1" si="16"/>
        <v>-16435.62738375667</v>
      </c>
      <c r="Q69" s="24">
        <f t="shared" ca="1" si="16"/>
        <v>-16787.119784396673</v>
      </c>
      <c r="R69" s="24">
        <f t="shared" ca="1" si="16"/>
        <v>-17151.071154876649</v>
      </c>
      <c r="S69" s="24">
        <f t="shared" ca="1" si="16"/>
        <v>-17339.786632974115</v>
      </c>
      <c r="T69" s="24">
        <f t="shared" ca="1" si="16"/>
        <v>-17530.946431843509</v>
      </c>
      <c r="U69" s="24">
        <f t="shared" ca="1" si="16"/>
        <v>-17724.571266632043</v>
      </c>
      <c r="V69" s="24">
        <f t="shared" ca="1" si="16"/>
        <v>-17920.681801095481</v>
      </c>
      <c r="W69" s="24">
        <f t="shared" ca="1" si="16"/>
        <v>-18119.298637668326</v>
      </c>
      <c r="X69" s="24">
        <f t="shared" ca="1" si="16"/>
        <v>-6320.4423071577539</v>
      </c>
      <c r="Y69" s="24">
        <f t="shared" ca="1" si="16"/>
        <v>-18524.133258049977</v>
      </c>
      <c r="Z69" s="24">
        <f t="shared" ca="1" si="16"/>
        <v>-18730.391845417413</v>
      </c>
      <c r="AA69" s="24">
        <f t="shared" ca="1" si="16"/>
        <v>-18939.238319414741</v>
      </c>
      <c r="AB69" s="24">
        <f t="shared" ca="1" si="16"/>
        <v>-19150.692813351547</v>
      </c>
      <c r="AC69" s="24">
        <f t="shared" ca="1" si="16"/>
        <v>-19364.775331328892</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29161.719719206107</v>
      </c>
      <c r="F70" s="420">
        <f t="shared" ref="F70:AH70" ca="1" si="17">SUM(F67:F69)</f>
        <v>-137993.83204194222</v>
      </c>
      <c r="G70" s="420">
        <f t="shared" ca="1" si="17"/>
        <v>25426.127188211278</v>
      </c>
      <c r="H70" s="420">
        <f t="shared" ca="1" si="17"/>
        <v>131658.72654350754</v>
      </c>
      <c r="I70" s="420">
        <f t="shared" ca="1" si="17"/>
        <v>123249.20630328331</v>
      </c>
      <c r="J70" s="420">
        <f t="shared" ca="1" si="17"/>
        <v>183254.82625953347</v>
      </c>
      <c r="K70" s="420">
        <f t="shared" ca="1" si="17"/>
        <v>246861.27058172427</v>
      </c>
      <c r="L70" s="420">
        <f t="shared" ca="1" si="17"/>
        <v>239660.06681523114</v>
      </c>
      <c r="M70" s="420">
        <f t="shared" ca="1" si="17"/>
        <v>236294.35040834051</v>
      </c>
      <c r="N70" s="420">
        <f t="shared" ca="1" si="17"/>
        <v>141195.52235790077</v>
      </c>
      <c r="O70" s="420">
        <f t="shared" ca="1" si="17"/>
        <v>120317.62930943312</v>
      </c>
      <c r="P70" s="420">
        <f t="shared" ca="1" si="17"/>
        <v>122856.31469358112</v>
      </c>
      <c r="Q70" s="420">
        <f t="shared" ca="1" si="17"/>
        <v>125483.72038836515</v>
      </c>
      <c r="R70" s="420">
        <f t="shared" ca="1" si="17"/>
        <v>128204.25688270296</v>
      </c>
      <c r="S70" s="420">
        <f t="shared" ca="1" si="17"/>
        <v>129614.90508148153</v>
      </c>
      <c r="T70" s="420">
        <f t="shared" ca="1" si="17"/>
        <v>131043.82457803021</v>
      </c>
      <c r="U70" s="420">
        <f t="shared" ca="1" si="17"/>
        <v>132491.17021807455</v>
      </c>
      <c r="V70" s="420">
        <f t="shared" ca="1" si="17"/>
        <v>133957.0964631887</v>
      </c>
      <c r="W70" s="420">
        <f t="shared" ca="1" si="17"/>
        <v>135441.75731657073</v>
      </c>
      <c r="X70" s="420">
        <f t="shared" ca="1" si="17"/>
        <v>47245.306246004206</v>
      </c>
      <c r="Y70" s="420">
        <f t="shared" ca="1" si="17"/>
        <v>138467.89610392353</v>
      </c>
      <c r="Z70" s="420">
        <f t="shared" ca="1" si="17"/>
        <v>140009.67904449513</v>
      </c>
      <c r="AA70" s="420">
        <f t="shared" ca="1" si="17"/>
        <v>141570.8064376252</v>
      </c>
      <c r="AB70" s="420">
        <f t="shared" ca="1" si="17"/>
        <v>143151.42877980281</v>
      </c>
      <c r="AC70" s="420">
        <f t="shared" ca="1" si="17"/>
        <v>144751.69560168349</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422789.30850551423</v>
      </c>
      <c r="F72" s="59">
        <f t="shared" ca="1" si="18"/>
        <v>491810.31001615076</v>
      </c>
      <c r="G72" s="59">
        <f t="shared" ca="1" si="18"/>
        <v>403308.6124230671</v>
      </c>
      <c r="H72" s="59">
        <f t="shared" ca="1" si="18"/>
        <v>358388.21768442099</v>
      </c>
      <c r="I72" s="59">
        <f t="shared" ca="1" si="18"/>
        <v>349978.69744419679</v>
      </c>
      <c r="J72" s="59">
        <f t="shared" ca="1" si="18"/>
        <v>296619.57182999019</v>
      </c>
      <c r="K72" s="59">
        <f t="shared" ca="1" si="18"/>
        <v>246861.27058172427</v>
      </c>
      <c r="L72" s="59">
        <f t="shared" ca="1" si="18"/>
        <v>239660.06681523114</v>
      </c>
      <c r="M72" s="59">
        <f t="shared" ca="1" si="18"/>
        <v>236294.35040834051</v>
      </c>
      <c r="N72" s="59">
        <f t="shared" ca="1" si="18"/>
        <v>141195.52235790077</v>
      </c>
      <c r="O72" s="59">
        <f t="shared" ca="1" si="18"/>
        <v>120317.62930943312</v>
      </c>
      <c r="P72" s="59">
        <f t="shared" ca="1" si="18"/>
        <v>122856.31469358112</v>
      </c>
      <c r="Q72" s="59">
        <f t="shared" ca="1" si="18"/>
        <v>125483.72038836515</v>
      </c>
      <c r="R72" s="59">
        <f t="shared" ca="1" si="18"/>
        <v>128204.25688270296</v>
      </c>
      <c r="S72" s="59">
        <f t="shared" ca="1" si="18"/>
        <v>129614.90508148153</v>
      </c>
      <c r="T72" s="59">
        <f t="shared" ca="1" si="18"/>
        <v>131043.82457803021</v>
      </c>
      <c r="U72" s="59">
        <f t="shared" ca="1" si="18"/>
        <v>132491.17021807455</v>
      </c>
      <c r="V72" s="59">
        <f t="shared" ca="1" si="18"/>
        <v>133957.0964631887</v>
      </c>
      <c r="W72" s="59">
        <f t="shared" ca="1" si="18"/>
        <v>135441.75731657073</v>
      </c>
      <c r="X72" s="59">
        <f t="shared" ca="1" si="18"/>
        <v>47245.306246004206</v>
      </c>
      <c r="Y72" s="59">
        <f t="shared" ca="1" si="18"/>
        <v>138467.89610392353</v>
      </c>
      <c r="Z72" s="59">
        <f t="shared" ca="1" si="18"/>
        <v>140009.67904449513</v>
      </c>
      <c r="AA72" s="59">
        <f t="shared" ca="1" si="18"/>
        <v>141570.8064376252</v>
      </c>
      <c r="AB72" s="59">
        <f t="shared" ca="1" si="18"/>
        <v>143151.42877980281</v>
      </c>
      <c r="AC72" s="59">
        <f t="shared" ca="1" si="18"/>
        <v>144751.69560168349</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-2315456.4046253418</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694636.92138760246</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-1620819.4832377392</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347318.46069380105</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-18394.022264877</v>
      </c>
      <c r="F80" s="10">
        <f ca="1">Principle</f>
        <v>-19497.663600769618</v>
      </c>
      <c r="G80" s="10">
        <f t="shared" ref="G80:AH80" ca="1" si="20">Principle</f>
        <v>-20667.523416815795</v>
      </c>
      <c r="H80" s="10">
        <f t="shared" ca="1" si="20"/>
        <v>-21907.574821824743</v>
      </c>
      <c r="I80" s="10">
        <f t="shared" ca="1" si="20"/>
        <v>-23222.029311134225</v>
      </c>
      <c r="J80" s="10">
        <f t="shared" ca="1" si="20"/>
        <v>-24615.35106980228</v>
      </c>
      <c r="K80" s="10">
        <f t="shared" ca="1" si="20"/>
        <v>-26092.272133990416</v>
      </c>
      <c r="L80" s="10">
        <f t="shared" ca="1" si="20"/>
        <v>-27657.80846202984</v>
      </c>
      <c r="M80" s="10">
        <f t="shared" ca="1" si="20"/>
        <v>-29317.276969751631</v>
      </c>
      <c r="N80" s="10">
        <f t="shared" ca="1" si="20"/>
        <v>-31076.313587936729</v>
      </c>
      <c r="O80" s="10">
        <f t="shared" ca="1" si="20"/>
        <v>-32940.892403212936</v>
      </c>
      <c r="P80" s="10">
        <f t="shared" ca="1" si="20"/>
        <v>-34917.345947405709</v>
      </c>
      <c r="Q80" s="10">
        <f t="shared" ca="1" si="20"/>
        <v>-37012.38670425005</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347318.46069380105</v>
      </c>
      <c r="E81" s="10">
        <f ca="1">E79+E80</f>
        <v>-18394.022264877</v>
      </c>
      <c r="F81" s="10">
        <f t="shared" ref="F81:AH81" ca="1" si="21">F79+F80</f>
        <v>-19497.663600769618</v>
      </c>
      <c r="G81" s="10">
        <f t="shared" ca="1" si="21"/>
        <v>-20667.523416815795</v>
      </c>
      <c r="H81" s="10">
        <f t="shared" ca="1" si="21"/>
        <v>-21907.574821824743</v>
      </c>
      <c r="I81" s="10">
        <f t="shared" ca="1" si="21"/>
        <v>-23222.029311134225</v>
      </c>
      <c r="J81" s="10">
        <f t="shared" ca="1" si="21"/>
        <v>-24615.35106980228</v>
      </c>
      <c r="K81" s="10">
        <f t="shared" ca="1" si="21"/>
        <v>-26092.272133990416</v>
      </c>
      <c r="L81" s="10">
        <f t="shared" ca="1" si="21"/>
        <v>-27657.80846202984</v>
      </c>
      <c r="M81" s="10">
        <f t="shared" ca="1" si="21"/>
        <v>-29317.276969751631</v>
      </c>
      <c r="N81" s="10">
        <f t="shared" ca="1" si="21"/>
        <v>-31076.313587936729</v>
      </c>
      <c r="O81" s="10">
        <f t="shared" ca="1" si="21"/>
        <v>-32940.892403212936</v>
      </c>
      <c r="P81" s="10">
        <f t="shared" ca="1" si="21"/>
        <v>-34917.345947405709</v>
      </c>
      <c r="Q81" s="10">
        <f t="shared" ca="1" si="21"/>
        <v>-37012.38670425005</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-1273501.0225439381</v>
      </c>
      <c r="E83" s="430">
        <f t="shared" ca="1" si="22"/>
        <v>404395.28624063724</v>
      </c>
      <c r="F83" s="430">
        <f t="shared" ca="1" si="22"/>
        <v>472312.64641538117</v>
      </c>
      <c r="G83" s="430">
        <f t="shared" ca="1" si="22"/>
        <v>382641.08900625131</v>
      </c>
      <c r="H83" s="430">
        <f t="shared" ca="1" si="22"/>
        <v>336480.64286259626</v>
      </c>
      <c r="I83" s="430">
        <f t="shared" ca="1" si="22"/>
        <v>326756.66813306254</v>
      </c>
      <c r="J83" s="430">
        <f t="shared" ca="1" si="22"/>
        <v>272004.22076018789</v>
      </c>
      <c r="K83" s="430">
        <f t="shared" ca="1" si="22"/>
        <v>220768.99844773384</v>
      </c>
      <c r="L83" s="430">
        <f t="shared" ca="1" si="22"/>
        <v>212002.25835320129</v>
      </c>
      <c r="M83" s="430">
        <f t="shared" ca="1" si="22"/>
        <v>206977.07343858888</v>
      </c>
      <c r="N83" s="430">
        <f t="shared" ca="1" si="22"/>
        <v>110119.20876996404</v>
      </c>
      <c r="O83" s="430">
        <f t="shared" ca="1" si="22"/>
        <v>87376.736906220176</v>
      </c>
      <c r="P83" s="430">
        <f t="shared" ca="1" si="22"/>
        <v>87938.968746175407</v>
      </c>
      <c r="Q83" s="430">
        <f t="shared" ca="1" si="22"/>
        <v>88471.333684115103</v>
      </c>
      <c r="R83" s="430">
        <f t="shared" ca="1" si="22"/>
        <v>128204.25688270296</v>
      </c>
      <c r="S83" s="430">
        <f t="shared" ca="1" si="22"/>
        <v>129614.90508148153</v>
      </c>
      <c r="T83" s="430">
        <f t="shared" ca="1" si="22"/>
        <v>131043.82457803021</v>
      </c>
      <c r="U83" s="430">
        <f t="shared" ca="1" si="22"/>
        <v>132491.17021807455</v>
      </c>
      <c r="V83" s="430">
        <f t="shared" ca="1" si="22"/>
        <v>133957.0964631887</v>
      </c>
      <c r="W83" s="430">
        <f t="shared" ca="1" si="22"/>
        <v>135441.75731657073</v>
      </c>
      <c r="X83" s="430">
        <f t="shared" ca="1" si="22"/>
        <v>47245.306246004206</v>
      </c>
      <c r="Y83" s="430">
        <f t="shared" ca="1" si="22"/>
        <v>138467.89610392353</v>
      </c>
      <c r="Z83" s="430">
        <f t="shared" ca="1" si="22"/>
        <v>140009.67904449513</v>
      </c>
      <c r="AA83" s="430">
        <f t="shared" ca="1" si="22"/>
        <v>141570.8064376252</v>
      </c>
      <c r="AB83" s="430">
        <f t="shared" ca="1" si="22"/>
        <v>143151.42877980281</v>
      </c>
      <c r="AC83" s="430">
        <f t="shared" ca="1" si="22"/>
        <v>144751.69560168349</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-1273501.0225439381</v>
      </c>
      <c r="E84" s="44">
        <f ca="1">D84+E83</f>
        <v>-869105.73630330083</v>
      </c>
      <c r="F84" s="44">
        <f t="shared" ref="F84:AH84" ca="1" si="23">E84+F83</f>
        <v>-396793.08988791966</v>
      </c>
      <c r="G84" s="44">
        <f t="shared" ca="1" si="23"/>
        <v>-14152.000881668355</v>
      </c>
      <c r="H84" s="44">
        <f t="shared" ca="1" si="23"/>
        <v>322328.6419809279</v>
      </c>
      <c r="I84" s="44">
        <f t="shared" ca="1" si="23"/>
        <v>649085.31011399045</v>
      </c>
      <c r="J84" s="44">
        <f t="shared" ca="1" si="23"/>
        <v>921089.53087417828</v>
      </c>
      <c r="K84" s="44">
        <f t="shared" ca="1" si="23"/>
        <v>1141858.5293219122</v>
      </c>
      <c r="L84" s="44">
        <f t="shared" ca="1" si="23"/>
        <v>1353860.7876751134</v>
      </c>
      <c r="M84" s="44">
        <f t="shared" ca="1" si="23"/>
        <v>1560837.8611137024</v>
      </c>
      <c r="N84" s="44">
        <f t="shared" ca="1" si="23"/>
        <v>1670957.0698836665</v>
      </c>
      <c r="O84" s="44">
        <f t="shared" ca="1" si="23"/>
        <v>1758333.8067898867</v>
      </c>
      <c r="P84" s="44">
        <f t="shared" ca="1" si="23"/>
        <v>1846272.7755360622</v>
      </c>
      <c r="Q84" s="44">
        <f t="shared" ca="1" si="23"/>
        <v>1934744.1092201774</v>
      </c>
      <c r="R84" s="44">
        <f t="shared" ca="1" si="23"/>
        <v>2062948.3661028803</v>
      </c>
      <c r="S84" s="44">
        <f t="shared" ca="1" si="23"/>
        <v>2192563.271184362</v>
      </c>
      <c r="T84" s="44">
        <f t="shared" ca="1" si="23"/>
        <v>2323607.095762392</v>
      </c>
      <c r="U84" s="44">
        <f t="shared" ca="1" si="23"/>
        <v>2456098.2659804667</v>
      </c>
      <c r="V84" s="44">
        <f t="shared" ca="1" si="23"/>
        <v>2590055.3624436553</v>
      </c>
      <c r="W84" s="44">
        <f t="shared" ca="1" si="23"/>
        <v>2725497.119760226</v>
      </c>
      <c r="X84" s="44">
        <f t="shared" ca="1" si="23"/>
        <v>2772742.4260062301</v>
      </c>
      <c r="Y84" s="44">
        <f t="shared" ca="1" si="23"/>
        <v>2911210.3221101537</v>
      </c>
      <c r="Z84" s="44">
        <f t="shared" ca="1" si="23"/>
        <v>3051220.0011546491</v>
      </c>
      <c r="AA84" s="44">
        <f t="shared" ca="1" si="23"/>
        <v>3192790.8075922742</v>
      </c>
      <c r="AB84" s="44">
        <f t="shared" ca="1" si="23"/>
        <v>3335942.2363720769</v>
      </c>
      <c r="AC84" s="44">
        <f t="shared" ca="1" si="23"/>
        <v>3480693.9319737605</v>
      </c>
      <c r="AD84" s="44">
        <f ca="1">AC84+AD83</f>
        <v>3480693.9319737605</v>
      </c>
      <c r="AE84" s="44">
        <f t="shared" ca="1" si="23"/>
        <v>3480693.9319737605</v>
      </c>
      <c r="AF84" s="44">
        <f t="shared" ca="1" si="23"/>
        <v>3480693.9319737605</v>
      </c>
      <c r="AG84" s="44">
        <f t="shared" ca="1" si="23"/>
        <v>3480693.9319737605</v>
      </c>
      <c r="AH84" s="44">
        <f t="shared" ca="1" si="23"/>
        <v>3480693.9319737605</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347318.46069380105</v>
      </c>
      <c r="F89" s="9">
        <f ca="1">E93</f>
        <v>328924.43842892407</v>
      </c>
      <c r="G89" s="9">
        <f t="shared" ref="G89:AH89" ca="1" si="24">F93</f>
        <v>309426.77482815448</v>
      </c>
      <c r="H89" s="9">
        <f t="shared" ca="1" si="24"/>
        <v>288759.25141133869</v>
      </c>
      <c r="I89" s="9">
        <f t="shared" ca="1" si="24"/>
        <v>266851.67658951395</v>
      </c>
      <c r="J89" s="9">
        <f t="shared" ca="1" si="24"/>
        <v>243629.64727837974</v>
      </c>
      <c r="K89" s="9">
        <f t="shared" ca="1" si="24"/>
        <v>219014.29620857746</v>
      </c>
      <c r="L89" s="9">
        <f t="shared" ca="1" si="24"/>
        <v>192922.02407458704</v>
      </c>
      <c r="M89" s="9">
        <f t="shared" ca="1" si="24"/>
        <v>165264.21561255719</v>
      </c>
      <c r="N89" s="9">
        <f t="shared" ca="1" si="24"/>
        <v>135946.93864280556</v>
      </c>
      <c r="O89" s="9">
        <f t="shared" ca="1" si="24"/>
        <v>104870.62505486883</v>
      </c>
      <c r="P89" s="9">
        <f t="shared" ca="1" si="24"/>
        <v>71929.732651655882</v>
      </c>
      <c r="Q89" s="9">
        <f t="shared" ca="1" si="24"/>
        <v>37012.386704250173</v>
      </c>
      <c r="R89" s="9">
        <f t="shared" ca="1" si="24"/>
        <v>1.2369127944111824E-10</v>
      </c>
      <c r="S89" s="9">
        <f t="shared" ca="1" si="24"/>
        <v>1.2369127944111824E-10</v>
      </c>
      <c r="T89" s="9">
        <f t="shared" ca="1" si="24"/>
        <v>1.2369127944111824E-10</v>
      </c>
      <c r="U89" s="9">
        <f t="shared" ca="1" si="24"/>
        <v>1.2369127944111824E-10</v>
      </c>
      <c r="V89" s="9">
        <f t="shared" ca="1" si="24"/>
        <v>1.2369127944111824E-10</v>
      </c>
      <c r="W89" s="9">
        <f t="shared" ca="1" si="24"/>
        <v>1.2369127944111824E-10</v>
      </c>
      <c r="X89" s="9">
        <f t="shared" ca="1" si="24"/>
        <v>1.2369127944111824E-10</v>
      </c>
      <c r="Y89" s="9">
        <f t="shared" ca="1" si="24"/>
        <v>1.2369127944111824E-10</v>
      </c>
      <c r="Z89" s="9">
        <f t="shared" ca="1" si="24"/>
        <v>1.2369127944111824E-10</v>
      </c>
      <c r="AA89" s="9">
        <f t="shared" ca="1" si="24"/>
        <v>1.2369127944111824E-10</v>
      </c>
      <c r="AB89" s="9">
        <f t="shared" ca="1" si="24"/>
        <v>1.2369127944111824E-10</v>
      </c>
      <c r="AC89" s="9">
        <f t="shared" ca="1" si="24"/>
        <v>1.2369127944111824E-10</v>
      </c>
      <c r="AD89" s="9">
        <f t="shared" ca="1" si="24"/>
        <v>1.2369127944111824E-10</v>
      </c>
      <c r="AE89" s="9">
        <f t="shared" ca="1" si="24"/>
        <v>1.2369127944111824E-10</v>
      </c>
      <c r="AF89" s="9">
        <f t="shared" ca="1" si="24"/>
        <v>1.2369127944111824E-10</v>
      </c>
      <c r="AG89" s="9">
        <f t="shared" ca="1" si="24"/>
        <v>1.2369127944111824E-10</v>
      </c>
      <c r="AH89" s="9">
        <f t="shared" ca="1" si="24"/>
        <v>1.2369127944111824E-10</v>
      </c>
    </row>
    <row r="90" spans="1:36" x14ac:dyDescent="0.2">
      <c r="A90" s="2" t="s">
        <v>47</v>
      </c>
      <c r="D90" s="9"/>
      <c r="E90" s="9">
        <f t="shared" ref="E90:AH90" ca="1" si="25">IF(ProjectYear&lt;=LoanTerm,PMT(LoanInterest,LoanTerm,LoanAmount),0)</f>
        <v>-39233.129906505063</v>
      </c>
      <c r="F90" s="9">
        <f t="shared" ca="1" si="25"/>
        <v>-39233.129906505063</v>
      </c>
      <c r="G90" s="9">
        <f t="shared" ca="1" si="25"/>
        <v>-39233.129906505063</v>
      </c>
      <c r="H90" s="9">
        <f t="shared" ca="1" si="25"/>
        <v>-39233.129906505063</v>
      </c>
      <c r="I90" s="9">
        <f t="shared" ca="1" si="25"/>
        <v>-39233.129906505063</v>
      </c>
      <c r="J90" s="9">
        <f t="shared" ca="1" si="25"/>
        <v>-39233.129906505063</v>
      </c>
      <c r="K90" s="9">
        <f t="shared" ca="1" si="25"/>
        <v>-39233.129906505063</v>
      </c>
      <c r="L90" s="9">
        <f t="shared" ca="1" si="25"/>
        <v>-39233.129906505063</v>
      </c>
      <c r="M90" s="9">
        <f t="shared" ca="1" si="25"/>
        <v>-39233.129906505063</v>
      </c>
      <c r="N90" s="9">
        <f t="shared" ca="1" si="25"/>
        <v>-39233.129906505063</v>
      </c>
      <c r="O90" s="9">
        <f t="shared" ca="1" si="25"/>
        <v>-39233.129906505063</v>
      </c>
      <c r="P90" s="9">
        <f t="shared" ca="1" si="25"/>
        <v>-39233.129906505063</v>
      </c>
      <c r="Q90" s="9">
        <f t="shared" ca="1" si="25"/>
        <v>-39233.129906505063</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-18394.022264877</v>
      </c>
      <c r="F91" s="9">
        <f t="shared" ca="1" si="26"/>
        <v>-19497.663600769618</v>
      </c>
      <c r="G91" s="9">
        <f t="shared" ca="1" si="26"/>
        <v>-20667.523416815795</v>
      </c>
      <c r="H91" s="9">
        <f t="shared" ca="1" si="26"/>
        <v>-21907.574821824743</v>
      </c>
      <c r="I91" s="9">
        <f t="shared" ca="1" si="26"/>
        <v>-23222.029311134225</v>
      </c>
      <c r="J91" s="9">
        <f t="shared" ca="1" si="26"/>
        <v>-24615.35106980228</v>
      </c>
      <c r="K91" s="9">
        <f t="shared" ca="1" si="26"/>
        <v>-26092.272133990416</v>
      </c>
      <c r="L91" s="9">
        <f t="shared" ca="1" si="26"/>
        <v>-27657.80846202984</v>
      </c>
      <c r="M91" s="9">
        <f t="shared" ca="1" si="26"/>
        <v>-29317.276969751631</v>
      </c>
      <c r="N91" s="9">
        <f t="shared" ca="1" si="26"/>
        <v>-31076.313587936729</v>
      </c>
      <c r="O91" s="9">
        <f t="shared" ca="1" si="26"/>
        <v>-32940.892403212936</v>
      </c>
      <c r="P91" s="9">
        <f t="shared" ca="1" si="26"/>
        <v>-34917.345947405709</v>
      </c>
      <c r="Q91" s="9">
        <f t="shared" ca="1" si="26"/>
        <v>-37012.38670425005</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-20839.107641628063</v>
      </c>
      <c r="F92" s="9">
        <f t="shared" ca="1" si="27"/>
        <v>-19735.466305735445</v>
      </c>
      <c r="G92" s="9">
        <f t="shared" ca="1" si="27"/>
        <v>-18565.606489689268</v>
      </c>
      <c r="H92" s="9">
        <f t="shared" ca="1" si="27"/>
        <v>-17325.55508468032</v>
      </c>
      <c r="I92" s="9">
        <f t="shared" ca="1" si="27"/>
        <v>-16011.100595370837</v>
      </c>
      <c r="J92" s="9">
        <f t="shared" ca="1" si="27"/>
        <v>-14617.778836702784</v>
      </c>
      <c r="K92" s="9">
        <f t="shared" ca="1" si="27"/>
        <v>-13140.857772514648</v>
      </c>
      <c r="L92" s="9">
        <f t="shared" ca="1" si="27"/>
        <v>-11575.321444475221</v>
      </c>
      <c r="M92" s="9">
        <f t="shared" ca="1" si="27"/>
        <v>-9915.852936753432</v>
      </c>
      <c r="N92" s="9">
        <f t="shared" ca="1" si="27"/>
        <v>-8156.8163185683334</v>
      </c>
      <c r="O92" s="9">
        <f t="shared" ca="1" si="27"/>
        <v>-6292.2375032921291</v>
      </c>
      <c r="P92" s="9">
        <f t="shared" ca="1" si="27"/>
        <v>-4315.7839590993526</v>
      </c>
      <c r="Q92" s="9">
        <f t="shared" ca="1" si="27"/>
        <v>-2220.7432022550101</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328924.43842892407</v>
      </c>
      <c r="F93" s="70">
        <f t="shared" ca="1" si="28"/>
        <v>309426.77482815448</v>
      </c>
      <c r="G93" s="70">
        <f t="shared" ca="1" si="28"/>
        <v>288759.25141133869</v>
      </c>
      <c r="H93" s="70">
        <f t="shared" ca="1" si="28"/>
        <v>266851.67658951395</v>
      </c>
      <c r="I93" s="70">
        <f t="shared" ca="1" si="28"/>
        <v>243629.64727837974</v>
      </c>
      <c r="J93" s="70">
        <f t="shared" ca="1" si="28"/>
        <v>219014.29620857746</v>
      </c>
      <c r="K93" s="70">
        <f t="shared" ca="1" si="28"/>
        <v>192922.02407458704</v>
      </c>
      <c r="L93" s="70">
        <f t="shared" ca="1" si="28"/>
        <v>165264.21561255719</v>
      </c>
      <c r="M93" s="70">
        <f t="shared" ca="1" si="28"/>
        <v>135946.93864280556</v>
      </c>
      <c r="N93" s="70">
        <f t="shared" ca="1" si="28"/>
        <v>104870.62505486883</v>
      </c>
      <c r="O93" s="70">
        <f t="shared" ca="1" si="28"/>
        <v>71929.732651655882</v>
      </c>
      <c r="P93" s="70">
        <f t="shared" ca="1" si="28"/>
        <v>37012.386704250173</v>
      </c>
      <c r="Q93" s="70">
        <f t="shared" ca="1" si="28"/>
        <v>1.2369127944111824E-10</v>
      </c>
      <c r="R93" s="70">
        <f t="shared" ca="1" si="28"/>
        <v>1.2369127944111824E-10</v>
      </c>
      <c r="S93" s="70">
        <f t="shared" ca="1" si="28"/>
        <v>1.2369127944111824E-10</v>
      </c>
      <c r="T93" s="70">
        <f t="shared" ca="1" si="28"/>
        <v>1.2369127944111824E-10</v>
      </c>
      <c r="U93" s="70">
        <f t="shared" ca="1" si="28"/>
        <v>1.2369127944111824E-10</v>
      </c>
      <c r="V93" s="70">
        <f t="shared" ca="1" si="28"/>
        <v>1.2369127944111824E-10</v>
      </c>
      <c r="W93" s="70">
        <f t="shared" ca="1" si="28"/>
        <v>1.2369127944111824E-10</v>
      </c>
      <c r="X93" s="70">
        <f t="shared" ca="1" si="28"/>
        <v>1.2369127944111824E-10</v>
      </c>
      <c r="Y93" s="70">
        <f t="shared" ca="1" si="28"/>
        <v>1.2369127944111824E-10</v>
      </c>
      <c r="Z93" s="70">
        <f t="shared" ca="1" si="28"/>
        <v>1.2369127944111824E-10</v>
      </c>
      <c r="AA93" s="70">
        <f t="shared" ca="1" si="28"/>
        <v>1.2369127944111824E-10</v>
      </c>
      <c r="AB93" s="70">
        <f t="shared" ca="1" si="28"/>
        <v>1.2369127944111824E-10</v>
      </c>
      <c r="AC93" s="70">
        <f t="shared" ca="1" si="28"/>
        <v>1.2369127944111824E-10</v>
      </c>
      <c r="AD93" s="70">
        <f t="shared" ca="1" si="28"/>
        <v>1.2369127944111824E-10</v>
      </c>
      <c r="AE93" s="70">
        <f t="shared" ca="1" si="28"/>
        <v>1.2369127944111824E-10</v>
      </c>
      <c r="AF93" s="70">
        <f t="shared" ca="1" si="28"/>
        <v>1.2369127944111824E-10</v>
      </c>
      <c r="AG93" s="70">
        <f t="shared" ca="1" si="28"/>
        <v>1.2369127944111824E-10</v>
      </c>
      <c r="AH93" s="70">
        <f t="shared" ca="1" si="28"/>
        <v>1.2369127944111824E-10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1769118.3869342152</v>
      </c>
      <c r="D102" s="42">
        <f ca="1">IF($C$112="3P",VLOOKUP($A102,'Fin. Assumptions'!$F$23:$L$29,$D$111+1)*(-D$55-D$56),VLOOKUP($A102,'Fin. Assumptions'!$F$32:$L$38,$D$111+1)*D$83)</f>
        <v>-1273501.0225439381</v>
      </c>
      <c r="E102" s="42">
        <f ca="1">IF($C$112="3P",VLOOKUP($A102,'Fin. Assumptions'!$F$23:$L$29,$D$111+1)*(-E$55-E$56),VLOOKUP($A102,'Fin. Assumptions'!$F$32:$L$38,$D$111+1)*E$83)</f>
        <v>404395.28624063724</v>
      </c>
      <c r="F102" s="42">
        <f ca="1">IF($C$112="3P",VLOOKUP($A102,'Fin. Assumptions'!$F$23:$L$29,$D$111+1)*(-F$55-F$56),VLOOKUP($A102,'Fin. Assumptions'!$F$32:$L$38,$D$111+1)*F$83)</f>
        <v>472312.64641538117</v>
      </c>
      <c r="G102" s="42">
        <f ca="1">IF($C$112="3P",VLOOKUP($A102,'Fin. Assumptions'!$F$23:$L$29,$D$111+1)*(-G$55-G$56),VLOOKUP($A102,'Fin. Assumptions'!$F$32:$L$38,$D$111+1)*G$83)</f>
        <v>382641.08900625131</v>
      </c>
      <c r="H102" s="42">
        <f ca="1">IF($C$112="3P",VLOOKUP($A102,'Fin. Assumptions'!$F$23:$L$29,$D$111+1)*(-H$55-H$56),VLOOKUP($A102,'Fin. Assumptions'!$F$32:$L$38,$D$111+1)*H$83)</f>
        <v>336480.64286259626</v>
      </c>
      <c r="I102" s="42">
        <f ca="1">IF($C$112="3P",VLOOKUP($A102,'Fin. Assumptions'!$F$23:$L$29,$D$111+1)*(-I$55-I$56),VLOOKUP($A102,'Fin. Assumptions'!$F$32:$L$38,$D$111+1)*I$83)</f>
        <v>326756.66813306254</v>
      </c>
      <c r="J102" s="42">
        <f ca="1">IF($C$112="3P",VLOOKUP($A102,'Fin. Assumptions'!$F$23:$L$29,$D$111+1)*(-J$55-J$56),VLOOKUP($A102,'Fin. Assumptions'!$F$32:$L$38,$D$111+1)*J$83)</f>
        <v>272004.22076018789</v>
      </c>
      <c r="K102" s="42">
        <f ca="1">IF($C$112="3P",VLOOKUP($A102,'Fin. Assumptions'!$F$23:$L$29,$D$111+1)*(-K$55-K$56),VLOOKUP($A102,'Fin. Assumptions'!$F$32:$L$38,$D$111+1)*K$83)</f>
        <v>220768.99844773384</v>
      </c>
      <c r="L102" s="42">
        <f ca="1">IF($C$112="3P",VLOOKUP($A102,'Fin. Assumptions'!$F$23:$L$29,$D$111+1)*(-L$55-L$56),VLOOKUP($A102,'Fin. Assumptions'!$F$32:$L$38,$D$111+1)*L$83)</f>
        <v>212002.25835320129</v>
      </c>
      <c r="M102" s="42">
        <f ca="1">IF($C$112="3P",VLOOKUP($A102,'Fin. Assumptions'!$F$23:$L$29,$D$111+1)*(-M$55-M$56),VLOOKUP($A102,'Fin. Assumptions'!$F$32:$L$38,$D$111+1)*M$83)</f>
        <v>206977.07343858888</v>
      </c>
      <c r="N102" s="42">
        <f ca="1">IF($C$112="3P",VLOOKUP($A102,'Fin. Assumptions'!$F$23:$L$29,$D$111+1)*(-N$55-N$56),VLOOKUP($A102,'Fin. Assumptions'!$F$32:$L$38,$D$111+1)*N$83)</f>
        <v>110119.20876996404</v>
      </c>
      <c r="O102" s="42">
        <f ca="1">IF($C$112="3P",VLOOKUP($A102,'Fin. Assumptions'!$F$23:$L$29,$D$111+1)*(-O$55-O$56),VLOOKUP($A102,'Fin. Assumptions'!$F$32:$L$38,$D$111+1)*O$83)</f>
        <v>87376.736906220176</v>
      </c>
      <c r="P102" s="42">
        <f ca="1">IF($C$112="3P",VLOOKUP($A102,'Fin. Assumptions'!$F$23:$L$29,$D$111+1)*(-P$55-P$56),VLOOKUP($A102,'Fin. Assumptions'!$F$32:$L$38,$D$111+1)*P$83)</f>
        <v>87938.968746175407</v>
      </c>
      <c r="Q102" s="42">
        <f ca="1">IF($C$112="3P",VLOOKUP($A102,'Fin. Assumptions'!$F$23:$L$29,$D$111+1)*(-Q$55-Q$56),VLOOKUP($A102,'Fin. Assumptions'!$F$32:$L$38,$D$111+1)*Q$83)</f>
        <v>88471.333684115103</v>
      </c>
      <c r="R102" s="42">
        <f ca="1">IF($C$112="3P",VLOOKUP($A102,'Fin. Assumptions'!$F$23:$L$29,$D$111+1)*(-R$55-R$56),VLOOKUP($A102,'Fin. Assumptions'!$F$32:$L$38,$D$111+1)*R$83)</f>
        <v>128204.25688270296</v>
      </c>
      <c r="S102" s="42">
        <f ca="1">IF($C$112="3P",VLOOKUP($A102,'Fin. Assumptions'!$F$23:$L$29,$D$111+1)*(-S$55-S$56),VLOOKUP($A102,'Fin. Assumptions'!$F$32:$L$38,$D$111+1)*S$83)</f>
        <v>129614.90508148153</v>
      </c>
      <c r="T102" s="42">
        <f ca="1">IF($C$112="3P",VLOOKUP($A102,'Fin. Assumptions'!$F$23:$L$29,$D$111+1)*(-T$55-T$56),VLOOKUP($A102,'Fin. Assumptions'!$F$32:$L$38,$D$111+1)*T$83)</f>
        <v>131043.82457803021</v>
      </c>
      <c r="U102" s="42">
        <f ca="1">IF($C$112="3P",VLOOKUP($A102,'Fin. Assumptions'!$F$23:$L$29,$D$111+1)*(-U$55-U$56),VLOOKUP($A102,'Fin. Assumptions'!$F$32:$L$38,$D$111+1)*U$83)</f>
        <v>132491.17021807455</v>
      </c>
      <c r="V102" s="42">
        <f ca="1">IF($C$112="3P",VLOOKUP($A102,'Fin. Assumptions'!$F$23:$L$29,$D$111+1)*(-V$55-V$56),VLOOKUP($A102,'Fin. Assumptions'!$F$32:$L$38,$D$111+1)*V$83)</f>
        <v>133957.0964631887</v>
      </c>
      <c r="W102" s="42">
        <f ca="1">IF($C$112="3P",VLOOKUP($A102,'Fin. Assumptions'!$F$23:$L$29,$D$111+1)*(-W$55-W$56),VLOOKUP($A102,'Fin. Assumptions'!$F$32:$L$38,$D$111+1)*W$83)</f>
        <v>135441.75731657073</v>
      </c>
      <c r="X102" s="42">
        <f ca="1">IF($C$112="3P",VLOOKUP($A102,'Fin. Assumptions'!$F$23:$L$29,$D$111+1)*(-X$55-X$56),VLOOKUP($A102,'Fin. Assumptions'!$F$32:$L$38,$D$111+1)*X$83)</f>
        <v>47245.306246004206</v>
      </c>
      <c r="Y102" s="42">
        <f ca="1">IF($C$112="3P",VLOOKUP($A102,'Fin. Assumptions'!$F$23:$L$29,$D$111+1)*(-Y$55-Y$56),VLOOKUP($A102,'Fin. Assumptions'!$F$32:$L$38,$D$111+1)*Y$83)</f>
        <v>138467.89610392353</v>
      </c>
      <c r="Z102" s="42">
        <f ca="1">IF($C$112="3P",VLOOKUP($A102,'Fin. Assumptions'!$F$23:$L$29,$D$111+1)*(-Z$55-Z$56),VLOOKUP($A102,'Fin. Assumptions'!$F$32:$L$38,$D$111+1)*Z$83)</f>
        <v>140009.67904449513</v>
      </c>
      <c r="AA102" s="42">
        <f ca="1">IF($C$112="3P",VLOOKUP($A102,'Fin. Assumptions'!$F$23:$L$29,$D$111+1)*(-AA$55-AA$56),VLOOKUP($A102,'Fin. Assumptions'!$F$32:$L$38,$D$111+1)*AA$83)</f>
        <v>141570.8064376252</v>
      </c>
      <c r="AB102" s="42">
        <f ca="1">IF($C$112="3P",VLOOKUP($A102,'Fin. Assumptions'!$F$23:$L$29,$D$111+1)*(-AB$55-AB$56),VLOOKUP($A102,'Fin. Assumptions'!$F$32:$L$38,$D$111+1)*AB$83)</f>
        <v>143151.42877980281</v>
      </c>
      <c r="AC102" s="42">
        <f ca="1">IF($C$112="3P",VLOOKUP($A102,'Fin. Assumptions'!$F$23:$L$29,$D$111+1)*(-AC$55-AC$56),VLOOKUP($A102,'Fin. Assumptions'!$F$32:$L$38,$D$111+1)*AC$83)</f>
        <v>144751.69560168349</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1769118.3869342152</v>
      </c>
    </row>
    <row r="111" spans="1:34" ht="15.75" x14ac:dyDescent="0.25">
      <c r="A111" s="92"/>
      <c r="B111" s="93" t="s">
        <v>111</v>
      </c>
      <c r="C111" s="463" t="str">
        <f ca="1">LEFT($B$6,3)</f>
        <v>COM</v>
      </c>
      <c r="D111" s="380">
        <f ca="1">HLOOKUP(C111,'Fin. Assumptions'!$G$32:$L$40,9)</f>
        <v>1</v>
      </c>
    </row>
    <row r="112" spans="1:34" x14ac:dyDescent="0.2">
      <c r="A112" s="94"/>
      <c r="B112" s="93" t="s">
        <v>160</v>
      </c>
      <c r="C112" s="376" t="str">
        <f ca="1">RIGHT(LEFT($B$6,6),2)</f>
        <v>DO</v>
      </c>
    </row>
  </sheetData>
  <sheetProtection algorithmName="SHA-512" hashValue="M3+sNeUf7Z0gkskTo2YHDNBdOVIW4kmFUH8f0CnylMq2i+AzEKQc/CRnpU+qrrLibOosAmfU5huCg3YeKC26BQ==" saltValue="6briNrDtVn1OMov6hjpfBA=="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3" tint="0.39997558519241921"/>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CSS 3P 15</v>
      </c>
      <c r="D6" s="82" t="s">
        <v>172</v>
      </c>
      <c r="T6" s="2"/>
    </row>
    <row r="7" spans="1:42" ht="18.75" customHeight="1" x14ac:dyDescent="0.25">
      <c r="A7" s="90"/>
      <c r="C7" s="2"/>
      <c r="D7" s="374" t="s">
        <v>174</v>
      </c>
      <c r="T7" s="2"/>
    </row>
    <row r="8" spans="1:42" ht="18.75" customHeight="1" x14ac:dyDescent="0.25">
      <c r="A8" s="90" t="s">
        <v>111</v>
      </c>
      <c r="B8" s="376" t="str">
        <f ca="1">VLOOKUP($B$6,'Fin. Assumptions'!$A$6:$P$17,2)</f>
        <v>CSS</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2015</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938024.27814458753</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3.126747593815292</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3126747.5938152918</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0.88996801690975125</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3126747.5938152918</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-469012.13907229376</v>
      </c>
      <c r="O22" s="28"/>
      <c r="P22" s="26"/>
      <c r="Q22" s="26"/>
      <c r="R22" s="23"/>
      <c r="T22" s="2"/>
    </row>
    <row r="23" spans="1:36" ht="18" customHeight="1" x14ac:dyDescent="0.2">
      <c r="A23" s="48"/>
      <c r="B23" s="77"/>
      <c r="C23" s="21"/>
      <c r="E23" s="54" t="s">
        <v>77</v>
      </c>
      <c r="G23" s="83">
        <f ca="1">SUM(G20:G22)</f>
        <v>2657735.4547429979</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11</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3126747.5938152918</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0.153</v>
      </c>
      <c r="C31" s="2" t="s">
        <v>7</v>
      </c>
      <c r="E31" s="57" t="s">
        <v>10</v>
      </c>
      <c r="F31" s="5"/>
      <c r="G31" s="83">
        <f ca="1">NetCost*LoanPer-B22</f>
        <v>469012.13907229347</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551016.11476225965</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0.14030152187131661</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178257.24</v>
      </c>
      <c r="F54" s="9">
        <f t="shared" ca="1" si="2"/>
        <v>180913.27287600003</v>
      </c>
      <c r="G54" s="9">
        <f t="shared" ca="1" si="2"/>
        <v>183608.88064185242</v>
      </c>
      <c r="H54" s="9">
        <f t="shared" ca="1" si="2"/>
        <v>186344.65296341601</v>
      </c>
      <c r="I54" s="9">
        <f t="shared" ca="1" si="2"/>
        <v>189121.18829257094</v>
      </c>
      <c r="J54" s="9">
        <f t="shared" ca="1" si="2"/>
        <v>191939.09399813027</v>
      </c>
      <c r="K54" s="9">
        <f t="shared" ca="1" si="2"/>
        <v>194798.98649870238</v>
      </c>
      <c r="L54" s="9">
        <f t="shared" ca="1" si="2"/>
        <v>197701.49139753298</v>
      </c>
      <c r="M54" s="9">
        <f t="shared" ca="1" si="2"/>
        <v>200647.24361935628</v>
      </c>
      <c r="N54" s="9">
        <f t="shared" ca="1" si="2"/>
        <v>203636.88754928467</v>
      </c>
      <c r="O54" s="9">
        <f t="shared" ca="1" si="2"/>
        <v>206671.07717376904</v>
      </c>
      <c r="P54" s="9">
        <f t="shared" ca="1" si="2"/>
        <v>209750.47622365816</v>
      </c>
      <c r="Q54" s="9">
        <f t="shared" ca="1" si="2"/>
        <v>212875.75831939065</v>
      </c>
      <c r="R54" s="9">
        <f t="shared" ca="1" si="2"/>
        <v>216047.60711834958</v>
      </c>
      <c r="S54" s="9">
        <f t="shared" ca="1" si="2"/>
        <v>219266.71646441301</v>
      </c>
      <c r="T54" s="9">
        <f t="shared" ca="1" si="2"/>
        <v>222533.79053973273</v>
      </c>
      <c r="U54" s="9">
        <f t="shared" ca="1" si="2"/>
        <v>225849.54401877476</v>
      </c>
      <c r="V54" s="9">
        <f t="shared" ca="1" si="2"/>
        <v>229214.70222465455</v>
      </c>
      <c r="W54" s="9">
        <f t="shared" ca="1" si="2"/>
        <v>232630.00128780183</v>
      </c>
      <c r="X54" s="9">
        <f t="shared" ca="1" si="2"/>
        <v>236096.18830699008</v>
      </c>
      <c r="Y54" s="9">
        <f t="shared" ca="1" si="2"/>
        <v>239614.02151276422</v>
      </c>
      <c r="Z54" s="9">
        <f t="shared" ca="1" si="2"/>
        <v>243184.27043330439</v>
      </c>
      <c r="AA54" s="9">
        <f t="shared" ca="1" si="2"/>
        <v>246807.71606276062</v>
      </c>
      <c r="AB54" s="9">
        <f t="shared" ca="1" si="2"/>
        <v>250485.15103209575</v>
      </c>
      <c r="AC54" s="9">
        <f t="shared" ca="1" si="2"/>
        <v>254217.37978247393</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-26738.585999999999</v>
      </c>
      <c r="F55" s="9">
        <f t="shared" ca="1" si="3"/>
        <v>-27136.990931400003</v>
      </c>
      <c r="G55" s="9">
        <f t="shared" ca="1" si="3"/>
        <v>-27541.332096277863</v>
      </c>
      <c r="H55" s="9">
        <f t="shared" ca="1" si="3"/>
        <v>-27951.697944512402</v>
      </c>
      <c r="I55" s="9">
        <f t="shared" ca="1" si="3"/>
        <v>-28368.178243885639</v>
      </c>
      <c r="J55" s="9">
        <f t="shared" ca="1" si="3"/>
        <v>-28790.86409971954</v>
      </c>
      <c r="K55" s="9">
        <f t="shared" ca="1" si="3"/>
        <v>-29219.847974805354</v>
      </c>
      <c r="L55" s="9">
        <f t="shared" ca="1" si="3"/>
        <v>-29655.223709629947</v>
      </c>
      <c r="M55" s="9">
        <f t="shared" ca="1" si="3"/>
        <v>-30097.086542903438</v>
      </c>
      <c r="N55" s="9">
        <f t="shared" ca="1" si="3"/>
        <v>-30545.533132392698</v>
      </c>
      <c r="O55" s="9">
        <f t="shared" ca="1" si="3"/>
        <v>-31000.661576065355</v>
      </c>
      <c r="P55" s="9">
        <f t="shared" ca="1" si="3"/>
        <v>-31462.571433548721</v>
      </c>
      <c r="Q55" s="9">
        <f t="shared" ca="1" si="3"/>
        <v>-31931.363747908596</v>
      </c>
      <c r="R55" s="9">
        <f t="shared" ca="1" si="3"/>
        <v>-32407.141067752436</v>
      </c>
      <c r="S55" s="9">
        <f t="shared" ca="1" si="3"/>
        <v>-32890.007469661949</v>
      </c>
      <c r="T55" s="9">
        <f t="shared" ca="1" si="3"/>
        <v>-33380.068580959909</v>
      </c>
      <c r="U55" s="9">
        <f t="shared" ca="1" si="3"/>
        <v>-33877.431602816214</v>
      </c>
      <c r="V55" s="9">
        <f t="shared" ca="1" si="3"/>
        <v>-34382.205333698184</v>
      </c>
      <c r="W55" s="9">
        <f t="shared" ca="1" si="3"/>
        <v>-34894.500193170272</v>
      </c>
      <c r="X55" s="9">
        <f t="shared" ca="1" si="3"/>
        <v>-35414.428246048512</v>
      </c>
      <c r="Y55" s="9">
        <f t="shared" ca="1" si="3"/>
        <v>-35942.103226914631</v>
      </c>
      <c r="Z55" s="9">
        <f t="shared" ca="1" si="3"/>
        <v>-36477.640564995658</v>
      </c>
      <c r="AA55" s="9">
        <f t="shared" ca="1" si="3"/>
        <v>-37021.157409414089</v>
      </c>
      <c r="AB55" s="9">
        <f t="shared" ca="1" si="3"/>
        <v>-37572.772654814362</v>
      </c>
      <c r="AC55" s="9">
        <f t="shared" ca="1" si="3"/>
        <v>-38132.606967371088</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302770.10964523419</v>
      </c>
      <c r="F57" s="10">
        <f ca="1">IF(F$49&gt;OptInTerm,0,VLOOKUP($B$10+F$49-1,'SREC Prices'!$B$6:$D$22,2))*((F$50/1000)*$B$18)</f>
        <v>279590.56923044234</v>
      </c>
      <c r="G57" s="10">
        <f ca="1">IF(G$49&gt;OptInTerm,0,VLOOKUP($B$10+G$49-1,'SREC Prices'!$B$6:$D$22,2))*((G$50/1000)*$B$18)</f>
        <v>276139.53434455371</v>
      </c>
      <c r="H57" s="10">
        <f ca="1">IF(H$49&gt;OptInTerm,0,VLOOKUP($B$10+H$49-1,'SREC Prices'!$B$6:$D$22,2))*((H$50/1000)*$B$18)</f>
        <v>284972.91982051986</v>
      </c>
      <c r="I57" s="10">
        <f ca="1">IF(I$49&gt;OptInTerm,0,VLOOKUP($B$10+I$49-1,'SREC Prices'!$B$6:$D$22,2))*((I$50/1000)*$B$18)</f>
        <v>269319.83739668666</v>
      </c>
      <c r="J57" s="10">
        <f ca="1">IF(J$49&gt;OptInTerm,0,VLOOKUP($B$10+J$49-1,'SREC Prices'!$B$6:$D$22,2))*((J$50/1000)*$B$18)</f>
        <v>245726.40333946372</v>
      </c>
      <c r="K57" s="10">
        <f ca="1">IF(K$49&gt;OptInTerm,0,VLOOKUP($B$10+K$49-1,'SREC Prices'!$B$6:$D$22,2))*((K$50/1000)*$B$18)</f>
        <v>227392.98896685269</v>
      </c>
      <c r="L57" s="10">
        <f ca="1">IF(L$49&gt;OptInTerm,0,VLOOKUP($B$10+L$49-1,'SREC Prices'!$B$6:$D$22,2))*((L$50/1000)*$B$18)</f>
        <v>213241.29697650409</v>
      </c>
      <c r="M57" s="10">
        <f ca="1">IF(M$49&gt;OptInTerm,0,VLOOKUP($B$10+M$49-1,'SREC Prices'!$B$6:$D$22,2))*((M$50/1000)*$B$18)</f>
        <v>204689.19469329045</v>
      </c>
      <c r="N57" s="10">
        <f ca="1">IF(N$49&gt;OptInTerm,0,VLOOKUP($B$10+N$49-1,'SREC Prices'!$B$6:$D$22,2))*((N$50/1000)*$B$18)</f>
        <v>192997.54283449985</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441788.76364523417</v>
      </c>
      <c r="F59" s="10">
        <f t="shared" ref="F59:AH59" ca="1" si="5">SUM(F54:F58)</f>
        <v>420866.85117504233</v>
      </c>
      <c r="G59" s="10">
        <f t="shared" ca="1" si="5"/>
        <v>419707.08289012825</v>
      </c>
      <c r="H59" s="10">
        <f t="shared" ca="1" si="5"/>
        <v>430865.87483942346</v>
      </c>
      <c r="I59" s="10">
        <f t="shared" ca="1" si="5"/>
        <v>417572.84744537197</v>
      </c>
      <c r="J59" s="10">
        <f t="shared" ca="1" si="5"/>
        <v>396374.63323787448</v>
      </c>
      <c r="K59" s="10">
        <f t="shared" ca="1" si="5"/>
        <v>380472.1274907497</v>
      </c>
      <c r="L59" s="10">
        <f t="shared" ca="1" si="5"/>
        <v>368787.56466440717</v>
      </c>
      <c r="M59" s="10">
        <f t="shared" ca="1" si="5"/>
        <v>362739.35176974325</v>
      </c>
      <c r="N59" s="10">
        <f t="shared" ca="1" si="5"/>
        <v>353588.89725139178</v>
      </c>
      <c r="O59" s="10">
        <f t="shared" ca="1" si="5"/>
        <v>190873.40036778024</v>
      </c>
      <c r="P59" s="10">
        <f t="shared" ca="1" si="5"/>
        <v>193352.37463633559</v>
      </c>
      <c r="Q59" s="10">
        <f t="shared" ca="1" si="5"/>
        <v>195871.04206847708</v>
      </c>
      <c r="R59" s="10">
        <f t="shared" ca="1" si="5"/>
        <v>198429.9803101072</v>
      </c>
      <c r="S59" s="10">
        <f t="shared" ca="1" si="5"/>
        <v>201029.77568296358</v>
      </c>
      <c r="T59" s="10">
        <f t="shared" ca="1" si="5"/>
        <v>203671.02331354425</v>
      </c>
      <c r="U59" s="10">
        <f t="shared" ca="1" si="5"/>
        <v>206354.32726395613</v>
      </c>
      <c r="V59" s="10">
        <f t="shared" ca="1" si="5"/>
        <v>209080.30066471396</v>
      </c>
      <c r="W59" s="10">
        <f t="shared" ca="1" si="5"/>
        <v>211849.56584952038</v>
      </c>
      <c r="X59" s="10">
        <f t="shared" ca="1" si="5"/>
        <v>214662.75449205592</v>
      </c>
      <c r="Y59" s="10">
        <f t="shared" ca="1" si="5"/>
        <v>217520.50774480839</v>
      </c>
      <c r="Z59" s="10">
        <f t="shared" ca="1" si="5"/>
        <v>220423.47637997271</v>
      </c>
      <c r="AA59" s="10">
        <f t="shared" ca="1" si="5"/>
        <v>223372.32093245219</v>
      </c>
      <c r="AB59" s="10">
        <f t="shared" ca="1" si="5"/>
        <v>226367.71184499154</v>
      </c>
      <c r="AC59" s="10">
        <f t="shared" ca="1" si="5"/>
        <v>229410.32961547442</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420788.76364523417</v>
      </c>
      <c r="F63" s="10">
        <f t="shared" ca="1" si="9"/>
        <v>399341.85117504233</v>
      </c>
      <c r="G63" s="10">
        <f t="shared" ca="1" si="9"/>
        <v>397643.95789012825</v>
      </c>
      <c r="H63" s="10">
        <f t="shared" ca="1" si="9"/>
        <v>408251.17171442346</v>
      </c>
      <c r="I63" s="10">
        <f t="shared" ca="1" si="9"/>
        <v>394392.77674224699</v>
      </c>
      <c r="J63" s="10">
        <f t="shared" ca="1" si="9"/>
        <v>372615.06076717138</v>
      </c>
      <c r="K63" s="10">
        <f t="shared" ca="1" si="9"/>
        <v>356118.56570827903</v>
      </c>
      <c r="L63" s="10">
        <f t="shared" ca="1" si="9"/>
        <v>343825.16383737471</v>
      </c>
      <c r="M63" s="10">
        <f t="shared" ca="1" si="9"/>
        <v>337152.89092203497</v>
      </c>
      <c r="N63" s="10">
        <f t="shared" ca="1" si="9"/>
        <v>177362.7748824908</v>
      </c>
      <c r="O63" s="10">
        <f t="shared" ca="1" si="9"/>
        <v>163991.62493965673</v>
      </c>
      <c r="P63" s="10">
        <f t="shared" ca="1" si="9"/>
        <v>165798.554822509</v>
      </c>
      <c r="Q63" s="10">
        <f t="shared" ca="1" si="9"/>
        <v>167628.37675930484</v>
      </c>
      <c r="R63" s="10">
        <f t="shared" ca="1" si="9"/>
        <v>169481.24836820565</v>
      </c>
      <c r="S63" s="10">
        <f t="shared" ca="1" si="9"/>
        <v>171357.3254425145</v>
      </c>
      <c r="T63" s="10">
        <f t="shared" ca="1" si="9"/>
        <v>173256.76181708393</v>
      </c>
      <c r="U63" s="10">
        <f t="shared" ca="1" si="9"/>
        <v>175179.70923008432</v>
      </c>
      <c r="V63" s="10">
        <f t="shared" ca="1" si="9"/>
        <v>177126.31717999533</v>
      </c>
      <c r="W63" s="10">
        <f t="shared" ca="1" si="9"/>
        <v>179096.73277768379</v>
      </c>
      <c r="X63" s="10">
        <f t="shared" ca="1" si="9"/>
        <v>31091.100593423413</v>
      </c>
      <c r="Y63" s="10">
        <f t="shared" ca="1" si="9"/>
        <v>183109.56249871009</v>
      </c>
      <c r="Z63" s="10">
        <f t="shared" ca="1" si="9"/>
        <v>185152.25750272194</v>
      </c>
      <c r="AA63" s="10">
        <f t="shared" ca="1" si="9"/>
        <v>187219.32158327015</v>
      </c>
      <c r="AB63" s="10">
        <f t="shared" ca="1" si="9"/>
        <v>189310.88751207996</v>
      </c>
      <c r="AC63" s="10">
        <f t="shared" ca="1" si="9"/>
        <v>191427.08467424003</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-531547.09094859962</v>
      </c>
      <c r="F64" s="59">
        <f ca="1">IF($B$11="Non-Taxable",0,-(AssetBasis)*Dep_02)</f>
        <v>-850475.34551775933</v>
      </c>
      <c r="G64" s="59">
        <f ca="1">IF($B$11="Non-Taxable",0,-(AssetBasis)*Dep_03)</f>
        <v>-510285.20731065562</v>
      </c>
      <c r="H64" s="59">
        <f ca="1">IF($B$11="Non-Taxable",0,-(AssetBasis)*DEP_04)</f>
        <v>-306171.12438639335</v>
      </c>
      <c r="I64" s="59">
        <f ca="1">IF($B$11="Non-Taxable",0,-(AssetBasis)*DEP_05)</f>
        <v>-306171.12438639335</v>
      </c>
      <c r="J64" s="59">
        <f ca="1">IF($B$11="Non-Taxable",0,-(AssetBasis)*DEP_06)</f>
        <v>-153085.56219319667</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-110758.32730336546</v>
      </c>
      <c r="F65" s="59">
        <f t="shared" ref="F65:AH65" ca="1" si="10">SUM(F63:F64)</f>
        <v>-451133.49434271699</v>
      </c>
      <c r="G65" s="59">
        <f t="shared" ca="1" si="10"/>
        <v>-112641.24942052737</v>
      </c>
      <c r="H65" s="59">
        <f t="shared" ca="1" si="10"/>
        <v>102080.04732803011</v>
      </c>
      <c r="I65" s="59">
        <f t="shared" ca="1" si="10"/>
        <v>88221.652355853643</v>
      </c>
      <c r="J65" s="59">
        <f ca="1">SUM(J63:J64)</f>
        <v>219529.49857397471</v>
      </c>
      <c r="K65" s="59">
        <f t="shared" ca="1" si="10"/>
        <v>356118.56570827903</v>
      </c>
      <c r="L65" s="59">
        <f t="shared" ca="1" si="10"/>
        <v>343825.16383737471</v>
      </c>
      <c r="M65" s="59">
        <f t="shared" ca="1" si="10"/>
        <v>337152.89092203497</v>
      </c>
      <c r="N65" s="59">
        <f t="shared" ca="1" si="10"/>
        <v>177362.7748824908</v>
      </c>
      <c r="O65" s="59">
        <f t="shared" ca="1" si="10"/>
        <v>163991.62493965673</v>
      </c>
      <c r="P65" s="59">
        <f t="shared" ca="1" si="10"/>
        <v>165798.554822509</v>
      </c>
      <c r="Q65" s="59">
        <f t="shared" ca="1" si="10"/>
        <v>167628.37675930484</v>
      </c>
      <c r="R65" s="59">
        <f t="shared" ca="1" si="10"/>
        <v>169481.24836820565</v>
      </c>
      <c r="S65" s="59">
        <f t="shared" ca="1" si="10"/>
        <v>171357.3254425145</v>
      </c>
      <c r="T65" s="59">
        <f t="shared" ca="1" si="10"/>
        <v>173256.76181708393</v>
      </c>
      <c r="U65" s="59">
        <f t="shared" ca="1" si="10"/>
        <v>175179.70923008432</v>
      </c>
      <c r="V65" s="59">
        <f t="shared" ca="1" si="10"/>
        <v>177126.31717999533</v>
      </c>
      <c r="W65" s="59">
        <f t="shared" ca="1" si="10"/>
        <v>179096.73277768379</v>
      </c>
      <c r="X65" s="59">
        <f t="shared" ca="1" si="10"/>
        <v>31091.100593423413</v>
      </c>
      <c r="Y65" s="59">
        <f t="shared" ca="1" si="10"/>
        <v>183109.56249871009</v>
      </c>
      <c r="Z65" s="59">
        <f t="shared" ca="1" si="10"/>
        <v>185152.25750272194</v>
      </c>
      <c r="AA65" s="59">
        <f t="shared" ca="1" si="10"/>
        <v>187219.32158327015</v>
      </c>
      <c r="AB65" s="59">
        <f t="shared" ca="1" si="10"/>
        <v>189310.88751207996</v>
      </c>
      <c r="AC65" s="59">
        <f t="shared" ca="1" si="10"/>
        <v>191427.08467424003</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-28140.728344337607</v>
      </c>
      <c r="F66" s="59">
        <f t="shared" ca="1" si="11"/>
        <v>-26261.126418014806</v>
      </c>
      <c r="G66" s="59">
        <f t="shared" ca="1" si="11"/>
        <v>-24268.748376112642</v>
      </c>
      <c r="H66" s="59">
        <f t="shared" ca="1" si="11"/>
        <v>-22156.827651696345</v>
      </c>
      <c r="I66" s="59">
        <f t="shared" ca="1" si="11"/>
        <v>-19918.191683815072</v>
      </c>
      <c r="J66" s="59">
        <f t="shared" ca="1" si="11"/>
        <v>-17545.237557860924</v>
      </c>
      <c r="K66" s="59">
        <f t="shared" ca="1" si="11"/>
        <v>-15029.906184349526</v>
      </c>
      <c r="L66" s="59">
        <f t="shared" ca="1" si="11"/>
        <v>-12363.654928427442</v>
      </c>
      <c r="M66" s="59">
        <f t="shared" ca="1" si="11"/>
        <v>-9537.4285971500358</v>
      </c>
      <c r="N66" s="59">
        <f t="shared" ca="1" si="11"/>
        <v>-6541.6286859959846</v>
      </c>
      <c r="O66" s="59">
        <f t="shared" ca="1" si="11"/>
        <v>-3366.0807801726896</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-138899.05564770306</v>
      </c>
      <c r="F67" s="59">
        <f t="shared" ref="F67:AH67" ca="1" si="12">F65+F66</f>
        <v>-477394.62076073181</v>
      </c>
      <c r="G67" s="59">
        <f t="shared" ca="1" si="12"/>
        <v>-136909.99779664</v>
      </c>
      <c r="H67" s="59">
        <f t="shared" ca="1" si="12"/>
        <v>79923.219676333771</v>
      </c>
      <c r="I67" s="59">
        <f ca="1">I65+I66</f>
        <v>68303.460672038578</v>
      </c>
      <c r="J67" s="59">
        <f ca="1">J65+J66</f>
        <v>201984.26101611377</v>
      </c>
      <c r="K67" s="59">
        <f t="shared" ca="1" si="12"/>
        <v>341088.65952392953</v>
      </c>
      <c r="L67" s="59">
        <f t="shared" ca="1" si="12"/>
        <v>331461.50890894729</v>
      </c>
      <c r="M67" s="59">
        <f t="shared" ca="1" si="12"/>
        <v>327615.46232488495</v>
      </c>
      <c r="N67" s="59">
        <f t="shared" ca="1" si="12"/>
        <v>170821.14619649481</v>
      </c>
      <c r="O67" s="59">
        <f t="shared" ca="1" si="12"/>
        <v>160625.54415948404</v>
      </c>
      <c r="P67" s="59">
        <f t="shared" ca="1" si="12"/>
        <v>165798.554822509</v>
      </c>
      <c r="Q67" s="59">
        <f t="shared" ca="1" si="12"/>
        <v>167628.37675930484</v>
      </c>
      <c r="R67" s="59">
        <f t="shared" ca="1" si="12"/>
        <v>169481.24836820565</v>
      </c>
      <c r="S67" s="59">
        <f t="shared" ca="1" si="12"/>
        <v>171357.3254425145</v>
      </c>
      <c r="T67" s="59">
        <f t="shared" ca="1" si="12"/>
        <v>173256.76181708393</v>
      </c>
      <c r="U67" s="59">
        <f t="shared" ca="1" si="12"/>
        <v>175179.70923008432</v>
      </c>
      <c r="V67" s="59">
        <f t="shared" ca="1" si="12"/>
        <v>177126.31717999533</v>
      </c>
      <c r="W67" s="59">
        <f t="shared" ca="1" si="12"/>
        <v>179096.73277768379</v>
      </c>
      <c r="X67" s="59">
        <f t="shared" ca="1" si="12"/>
        <v>31091.100593423413</v>
      </c>
      <c r="Y67" s="59">
        <f t="shared" ca="1" si="12"/>
        <v>183109.56249871009</v>
      </c>
      <c r="Z67" s="59">
        <f t="shared" ca="1" si="12"/>
        <v>185152.25750272194</v>
      </c>
      <c r="AA67" s="59">
        <f t="shared" ca="1" si="12"/>
        <v>187219.32158327015</v>
      </c>
      <c r="AB67" s="59">
        <f t="shared" ca="1" si="12"/>
        <v>189310.88751207996</v>
      </c>
      <c r="AC67" s="59">
        <f t="shared" ca="1" si="12"/>
        <v>191427.08467424003</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59608.814465121177</v>
      </c>
      <c r="F68" s="59">
        <f t="shared" ca="1" si="14"/>
        <v>177534.3775594529</v>
      </c>
      <c r="G68" s="59">
        <f t="shared" ca="1" si="14"/>
        <v>58373.005095216431</v>
      </c>
      <c r="H68" s="59">
        <f t="shared" ca="1" si="14"/>
        <v>-17162.485252960461</v>
      </c>
      <c r="I68" s="59">
        <f t="shared" ca="1" si="14"/>
        <v>-13420.922853577407</v>
      </c>
      <c r="J68" s="59">
        <f t="shared" ca="1" si="14"/>
        <v>-60752.536305779118</v>
      </c>
      <c r="K68" s="59">
        <f t="shared" ca="1" si="14"/>
        <v>-109830.54836670529</v>
      </c>
      <c r="L68" s="59">
        <f t="shared" ca="1" si="14"/>
        <v>-106730.60586868101</v>
      </c>
      <c r="M68" s="59">
        <f t="shared" ca="1" si="14"/>
        <v>-105492.17886861294</v>
      </c>
      <c r="N68" s="59">
        <f t="shared" ca="1" si="14"/>
        <v>-55004.409075271324</v>
      </c>
      <c r="O68" s="59">
        <f t="shared" ca="1" si="14"/>
        <v>-51721.425219353856</v>
      </c>
      <c r="P68" s="59">
        <f t="shared" ca="1" si="14"/>
        <v>-53387.134652847897</v>
      </c>
      <c r="Q68" s="59">
        <f t="shared" ca="1" si="14"/>
        <v>-53976.337316496152</v>
      </c>
      <c r="R68" s="59">
        <f t="shared" ca="1" si="14"/>
        <v>-54572.961974562219</v>
      </c>
      <c r="S68" s="59">
        <f t="shared" ca="1" si="14"/>
        <v>-55177.058792489668</v>
      </c>
      <c r="T68" s="59">
        <f t="shared" ca="1" si="14"/>
        <v>-55788.677305101024</v>
      </c>
      <c r="U68" s="59">
        <f t="shared" ca="1" si="14"/>
        <v>-56407.866372087148</v>
      </c>
      <c r="V68" s="59">
        <f t="shared" ca="1" si="14"/>
        <v>-57034.674131958491</v>
      </c>
      <c r="W68" s="59">
        <f t="shared" ca="1" si="14"/>
        <v>-57669.147954414177</v>
      </c>
      <c r="X68" s="59">
        <f t="shared" ca="1" si="14"/>
        <v>-10011.334391082337</v>
      </c>
      <c r="Y68" s="59">
        <f t="shared" ca="1" si="14"/>
        <v>-58961.279124584646</v>
      </c>
      <c r="Z68" s="59">
        <f t="shared" ca="1" si="14"/>
        <v>-59619.026915876464</v>
      </c>
      <c r="AA68" s="59">
        <f t="shared" ca="1" si="14"/>
        <v>-60284.62154981299</v>
      </c>
      <c r="AB68" s="59">
        <f t="shared" ca="1" si="14"/>
        <v>-60958.105778889745</v>
      </c>
      <c r="AC68" s="59">
        <f t="shared" ca="1" si="14"/>
        <v>-61639.521265105293</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-31411.842824071726</v>
      </c>
      <c r="F69" s="24">
        <f t="shared" ca="1" si="16"/>
        <v>-29846.457980562202</v>
      </c>
      <c r="G69" s="24">
        <f t="shared" ca="1" si="16"/>
        <v>-29870.016761121249</v>
      </c>
      <c r="H69" s="24">
        <f t="shared" ca="1" si="16"/>
        <v>-30887.54752501817</v>
      </c>
      <c r="I69" s="24">
        <f t="shared" ca="1" si="16"/>
        <v>-29957.966804674557</v>
      </c>
      <c r="J69" s="24">
        <f t="shared" ca="1" si="16"/>
        <v>-28405.585856744834</v>
      </c>
      <c r="K69" s="24">
        <f t="shared" ca="1" si="16"/>
        <v>-27287.092761914362</v>
      </c>
      <c r="L69" s="24">
        <f t="shared" ca="1" si="16"/>
        <v>-26516.920712715782</v>
      </c>
      <c r="M69" s="24">
        <f t="shared" ca="1" si="16"/>
        <v>-26209.236985990796</v>
      </c>
      <c r="N69" s="24">
        <f t="shared" ca="1" si="16"/>
        <v>-13665.691695719584</v>
      </c>
      <c r="O69" s="24">
        <f t="shared" ca="1" si="16"/>
        <v>-12850.043532758724</v>
      </c>
      <c r="P69" s="24">
        <f t="shared" ca="1" si="16"/>
        <v>-13263.88438580072</v>
      </c>
      <c r="Q69" s="24">
        <f t="shared" ca="1" si="16"/>
        <v>-13410.270140744387</v>
      </c>
      <c r="R69" s="24">
        <f t="shared" ca="1" si="16"/>
        <v>-13558.499869456453</v>
      </c>
      <c r="S69" s="24">
        <f t="shared" ca="1" si="16"/>
        <v>-13708.58603540116</v>
      </c>
      <c r="T69" s="24">
        <f t="shared" ca="1" si="16"/>
        <v>-13860.540945366714</v>
      </c>
      <c r="U69" s="24">
        <f t="shared" ca="1" si="16"/>
        <v>-14014.376738406747</v>
      </c>
      <c r="V69" s="24">
        <f t="shared" ca="1" si="16"/>
        <v>-14170.105374399627</v>
      </c>
      <c r="W69" s="24">
        <f t="shared" ca="1" si="16"/>
        <v>-14327.738622214703</v>
      </c>
      <c r="X69" s="24">
        <f t="shared" ca="1" si="16"/>
        <v>-2487.2880474738731</v>
      </c>
      <c r="Y69" s="24">
        <f t="shared" ca="1" si="16"/>
        <v>-14648.764999896808</v>
      </c>
      <c r="Z69" s="24">
        <f t="shared" ca="1" si="16"/>
        <v>-14812.180600217756</v>
      </c>
      <c r="AA69" s="24">
        <f t="shared" ca="1" si="16"/>
        <v>-14977.545726661612</v>
      </c>
      <c r="AB69" s="24">
        <f t="shared" ca="1" si="16"/>
        <v>-15144.871000966397</v>
      </c>
      <c r="AC69" s="24">
        <f t="shared" ca="1" si="16"/>
        <v>-15314.166773939203</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-110702.0840066536</v>
      </c>
      <c r="F70" s="420">
        <f t="shared" ref="F70:AH70" ca="1" si="17">SUM(F67:F69)</f>
        <v>-329706.70118184108</v>
      </c>
      <c r="G70" s="420">
        <f t="shared" ca="1" si="17"/>
        <v>-108407.00946254483</v>
      </c>
      <c r="H70" s="420">
        <f t="shared" ca="1" si="17"/>
        <v>31873.186898355139</v>
      </c>
      <c r="I70" s="420">
        <f t="shared" ca="1" si="17"/>
        <v>24924.571013786612</v>
      </c>
      <c r="J70" s="420">
        <f t="shared" ca="1" si="17"/>
        <v>112826.13885358981</v>
      </c>
      <c r="K70" s="420">
        <f t="shared" ca="1" si="17"/>
        <v>203971.01839530986</v>
      </c>
      <c r="L70" s="420">
        <f t="shared" ca="1" si="17"/>
        <v>198213.9823275505</v>
      </c>
      <c r="M70" s="420">
        <f t="shared" ca="1" si="17"/>
        <v>195914.0464702812</v>
      </c>
      <c r="N70" s="420">
        <f t="shared" ca="1" si="17"/>
        <v>102151.04542550391</v>
      </c>
      <c r="O70" s="420">
        <f t="shared" ca="1" si="17"/>
        <v>96054.075407371463</v>
      </c>
      <c r="P70" s="420">
        <f t="shared" ca="1" si="17"/>
        <v>99147.535783860396</v>
      </c>
      <c r="Q70" s="420">
        <f t="shared" ca="1" si="17"/>
        <v>100241.76930206431</v>
      </c>
      <c r="R70" s="420">
        <f t="shared" ca="1" si="17"/>
        <v>101349.78652418697</v>
      </c>
      <c r="S70" s="420">
        <f t="shared" ca="1" si="17"/>
        <v>102471.68061462368</v>
      </c>
      <c r="T70" s="420">
        <f t="shared" ca="1" si="17"/>
        <v>103607.54356661619</v>
      </c>
      <c r="U70" s="420">
        <f t="shared" ca="1" si="17"/>
        <v>104757.46611959042</v>
      </c>
      <c r="V70" s="420">
        <f t="shared" ca="1" si="17"/>
        <v>105921.53767363721</v>
      </c>
      <c r="W70" s="420">
        <f t="shared" ca="1" si="17"/>
        <v>107099.84620105491</v>
      </c>
      <c r="X70" s="420">
        <f t="shared" ca="1" si="17"/>
        <v>18592.4781548672</v>
      </c>
      <c r="Y70" s="420">
        <f t="shared" ca="1" si="17"/>
        <v>109499.51837422863</v>
      </c>
      <c r="Z70" s="420">
        <f t="shared" ca="1" si="17"/>
        <v>110721.04998662772</v>
      </c>
      <c r="AA70" s="420">
        <f t="shared" ca="1" si="17"/>
        <v>111957.15430679555</v>
      </c>
      <c r="AB70" s="420">
        <f t="shared" ca="1" si="17"/>
        <v>113207.91073222383</v>
      </c>
      <c r="AC70" s="420">
        <f t="shared" ca="1" si="17"/>
        <v>114473.39663519555</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420845.00694194599</v>
      </c>
      <c r="F72" s="59">
        <f t="shared" ca="1" si="18"/>
        <v>520768.64433591824</v>
      </c>
      <c r="G72" s="59">
        <f t="shared" ca="1" si="18"/>
        <v>401878.19784811081</v>
      </c>
      <c r="H72" s="59">
        <f t="shared" ca="1" si="18"/>
        <v>338044.31128474849</v>
      </c>
      <c r="I72" s="59">
        <f t="shared" ca="1" si="18"/>
        <v>331095.69540017995</v>
      </c>
      <c r="J72" s="59">
        <f t="shared" ca="1" si="18"/>
        <v>265911.7010467865</v>
      </c>
      <c r="K72" s="59">
        <f t="shared" ca="1" si="18"/>
        <v>203971.01839530986</v>
      </c>
      <c r="L72" s="59">
        <f t="shared" ca="1" si="18"/>
        <v>198213.9823275505</v>
      </c>
      <c r="M72" s="59">
        <f t="shared" ca="1" si="18"/>
        <v>195914.0464702812</v>
      </c>
      <c r="N72" s="59">
        <f t="shared" ca="1" si="18"/>
        <v>102151.04542550391</v>
      </c>
      <c r="O72" s="59">
        <f t="shared" ca="1" si="18"/>
        <v>96054.075407371463</v>
      </c>
      <c r="P72" s="59">
        <f t="shared" ca="1" si="18"/>
        <v>99147.535783860396</v>
      </c>
      <c r="Q72" s="59">
        <f t="shared" ca="1" si="18"/>
        <v>100241.76930206431</v>
      </c>
      <c r="R72" s="59">
        <f t="shared" ca="1" si="18"/>
        <v>101349.78652418697</v>
      </c>
      <c r="S72" s="59">
        <f t="shared" ca="1" si="18"/>
        <v>102471.68061462368</v>
      </c>
      <c r="T72" s="59">
        <f t="shared" ca="1" si="18"/>
        <v>103607.54356661619</v>
      </c>
      <c r="U72" s="59">
        <f t="shared" ca="1" si="18"/>
        <v>104757.46611959042</v>
      </c>
      <c r="V72" s="59">
        <f t="shared" ca="1" si="18"/>
        <v>105921.53767363721</v>
      </c>
      <c r="W72" s="59">
        <f t="shared" ca="1" si="18"/>
        <v>107099.84620105491</v>
      </c>
      <c r="X72" s="59">
        <f t="shared" ca="1" si="18"/>
        <v>18592.4781548672</v>
      </c>
      <c r="Y72" s="59">
        <f t="shared" ca="1" si="18"/>
        <v>109499.51837422863</v>
      </c>
      <c r="Z72" s="59">
        <f t="shared" ca="1" si="18"/>
        <v>110721.04998662772</v>
      </c>
      <c r="AA72" s="59">
        <f t="shared" ca="1" si="18"/>
        <v>111957.15430679555</v>
      </c>
      <c r="AB72" s="59">
        <f t="shared" ca="1" si="18"/>
        <v>113207.91073222383</v>
      </c>
      <c r="AC72" s="59">
        <f t="shared" ca="1" si="18"/>
        <v>114473.39663519555</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-3126747.5938152918</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938024.27814458753</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-2188723.3156707045</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469012.13907229347</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-31326.698772046628</v>
      </c>
      <c r="F80" s="10">
        <f ca="1">Principle</f>
        <v>-33206.300698369429</v>
      </c>
      <c r="G80" s="10">
        <f t="shared" ref="G80:AH80" ca="1" si="20">Principle</f>
        <v>-35198.678740271593</v>
      </c>
      <c r="H80" s="10">
        <f t="shared" ca="1" si="20"/>
        <v>-37310.59946468789</v>
      </c>
      <c r="I80" s="10">
        <f t="shared" ca="1" si="20"/>
        <v>-39549.235432569163</v>
      </c>
      <c r="J80" s="10">
        <f t="shared" ca="1" si="20"/>
        <v>-41922.189558523314</v>
      </c>
      <c r="K80" s="10">
        <f t="shared" ca="1" si="20"/>
        <v>-44437.520932034706</v>
      </c>
      <c r="L80" s="10">
        <f t="shared" ca="1" si="20"/>
        <v>-47103.772187956791</v>
      </c>
      <c r="M80" s="10">
        <f t="shared" ca="1" si="20"/>
        <v>-49929.998519234199</v>
      </c>
      <c r="N80" s="10">
        <f t="shared" ca="1" si="20"/>
        <v>-52925.798430388248</v>
      </c>
      <c r="O80" s="10">
        <f t="shared" ca="1" si="20"/>
        <v>-56101.346336211544</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469012.13907229347</v>
      </c>
      <c r="E81" s="10">
        <f ca="1">E79+E80</f>
        <v>-31326.698772046628</v>
      </c>
      <c r="F81" s="10">
        <f t="shared" ref="F81:AH81" ca="1" si="21">F79+F80</f>
        <v>-33206.300698369429</v>
      </c>
      <c r="G81" s="10">
        <f t="shared" ca="1" si="21"/>
        <v>-35198.678740271593</v>
      </c>
      <c r="H81" s="10">
        <f t="shared" ca="1" si="21"/>
        <v>-37310.59946468789</v>
      </c>
      <c r="I81" s="10">
        <f t="shared" ca="1" si="21"/>
        <v>-39549.235432569163</v>
      </c>
      <c r="J81" s="10">
        <f t="shared" ca="1" si="21"/>
        <v>-41922.189558523314</v>
      </c>
      <c r="K81" s="10">
        <f t="shared" ca="1" si="21"/>
        <v>-44437.520932034706</v>
      </c>
      <c r="L81" s="10">
        <f t="shared" ca="1" si="21"/>
        <v>-47103.772187956791</v>
      </c>
      <c r="M81" s="10">
        <f t="shared" ca="1" si="21"/>
        <v>-49929.998519234199</v>
      </c>
      <c r="N81" s="10">
        <f t="shared" ca="1" si="21"/>
        <v>-52925.798430388248</v>
      </c>
      <c r="O81" s="10">
        <f t="shared" ca="1" si="21"/>
        <v>-56101.346336211544</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-1719711.1765984111</v>
      </c>
      <c r="E83" s="430">
        <f t="shared" ca="1" si="22"/>
        <v>389518.30816989939</v>
      </c>
      <c r="F83" s="430">
        <f t="shared" ca="1" si="22"/>
        <v>487562.34363754879</v>
      </c>
      <c r="G83" s="430">
        <f t="shared" ca="1" si="22"/>
        <v>366679.51910783921</v>
      </c>
      <c r="H83" s="430">
        <f t="shared" ca="1" si="22"/>
        <v>300733.71182006062</v>
      </c>
      <c r="I83" s="430">
        <f t="shared" ca="1" si="22"/>
        <v>291546.45996761078</v>
      </c>
      <c r="J83" s="430">
        <f t="shared" ca="1" si="22"/>
        <v>223989.5114882632</v>
      </c>
      <c r="K83" s="430">
        <f t="shared" ca="1" si="22"/>
        <v>159533.49746327515</v>
      </c>
      <c r="L83" s="430">
        <f t="shared" ca="1" si="22"/>
        <v>151110.21013959372</v>
      </c>
      <c r="M83" s="430">
        <f t="shared" ca="1" si="22"/>
        <v>145984.04795104702</v>
      </c>
      <c r="N83" s="430">
        <f t="shared" ca="1" si="22"/>
        <v>49225.24699511566</v>
      </c>
      <c r="O83" s="430">
        <f t="shared" ca="1" si="22"/>
        <v>39952.72907115992</v>
      </c>
      <c r="P83" s="430">
        <f t="shared" ca="1" si="22"/>
        <v>99147.535783860396</v>
      </c>
      <c r="Q83" s="430">
        <f t="shared" ca="1" si="22"/>
        <v>100241.76930206431</v>
      </c>
      <c r="R83" s="430">
        <f t="shared" ca="1" si="22"/>
        <v>101349.78652418697</v>
      </c>
      <c r="S83" s="430">
        <f t="shared" ca="1" si="22"/>
        <v>102471.68061462368</v>
      </c>
      <c r="T83" s="430">
        <f t="shared" ca="1" si="22"/>
        <v>103607.54356661619</v>
      </c>
      <c r="U83" s="430">
        <f t="shared" ca="1" si="22"/>
        <v>104757.46611959042</v>
      </c>
      <c r="V83" s="430">
        <f t="shared" ca="1" si="22"/>
        <v>105921.53767363721</v>
      </c>
      <c r="W83" s="430">
        <f t="shared" ca="1" si="22"/>
        <v>107099.84620105491</v>
      </c>
      <c r="X83" s="430">
        <f t="shared" ca="1" si="22"/>
        <v>18592.4781548672</v>
      </c>
      <c r="Y83" s="430">
        <f t="shared" ca="1" si="22"/>
        <v>109499.51837422863</v>
      </c>
      <c r="Z83" s="430">
        <f t="shared" ca="1" si="22"/>
        <v>110721.04998662772</v>
      </c>
      <c r="AA83" s="430">
        <f t="shared" ca="1" si="22"/>
        <v>111957.15430679555</v>
      </c>
      <c r="AB83" s="430">
        <f t="shared" ca="1" si="22"/>
        <v>113207.91073222383</v>
      </c>
      <c r="AC83" s="430">
        <f t="shared" ca="1" si="22"/>
        <v>114473.39663519555</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-1719711.1765984111</v>
      </c>
      <c r="E84" s="44">
        <f ca="1">D84+E83</f>
        <v>-1330192.8684285115</v>
      </c>
      <c r="F84" s="44">
        <f t="shared" ref="F84:AH84" ca="1" si="23">E84+F83</f>
        <v>-842630.52479096269</v>
      </c>
      <c r="G84" s="44">
        <f t="shared" ca="1" si="23"/>
        <v>-475951.00568312348</v>
      </c>
      <c r="H84" s="44">
        <f t="shared" ca="1" si="23"/>
        <v>-175217.29386306286</v>
      </c>
      <c r="I84" s="44">
        <f t="shared" ca="1" si="23"/>
        <v>116329.16610454791</v>
      </c>
      <c r="J84" s="44">
        <f t="shared" ca="1" si="23"/>
        <v>340318.67759281112</v>
      </c>
      <c r="K84" s="44">
        <f t="shared" ca="1" si="23"/>
        <v>499852.17505608627</v>
      </c>
      <c r="L84" s="44">
        <f t="shared" ca="1" si="23"/>
        <v>650962.38519567996</v>
      </c>
      <c r="M84" s="44">
        <f t="shared" ca="1" si="23"/>
        <v>796946.43314672704</v>
      </c>
      <c r="N84" s="44">
        <f t="shared" ca="1" si="23"/>
        <v>846171.68014184269</v>
      </c>
      <c r="O84" s="44">
        <f t="shared" ca="1" si="23"/>
        <v>886124.40921300265</v>
      </c>
      <c r="P84" s="44">
        <f t="shared" ca="1" si="23"/>
        <v>985271.94499686302</v>
      </c>
      <c r="Q84" s="44">
        <f t="shared" ca="1" si="23"/>
        <v>1085513.7142989272</v>
      </c>
      <c r="R84" s="44">
        <f t="shared" ca="1" si="23"/>
        <v>1186863.5008231143</v>
      </c>
      <c r="S84" s="44">
        <f t="shared" ca="1" si="23"/>
        <v>1289335.181437738</v>
      </c>
      <c r="T84" s="44">
        <f t="shared" ca="1" si="23"/>
        <v>1392942.7250043543</v>
      </c>
      <c r="U84" s="44">
        <f t="shared" ca="1" si="23"/>
        <v>1497700.1911239447</v>
      </c>
      <c r="V84" s="44">
        <f t="shared" ca="1" si="23"/>
        <v>1603621.728797582</v>
      </c>
      <c r="W84" s="44">
        <f t="shared" ca="1" si="23"/>
        <v>1710721.574998637</v>
      </c>
      <c r="X84" s="44">
        <f t="shared" ca="1" si="23"/>
        <v>1729314.0531535042</v>
      </c>
      <c r="Y84" s="44">
        <f t="shared" ca="1" si="23"/>
        <v>1838813.5715277328</v>
      </c>
      <c r="Z84" s="44">
        <f t="shared" ca="1" si="23"/>
        <v>1949534.6215143604</v>
      </c>
      <c r="AA84" s="44">
        <f t="shared" ca="1" si="23"/>
        <v>2061491.7758211559</v>
      </c>
      <c r="AB84" s="44">
        <f t="shared" ca="1" si="23"/>
        <v>2174699.6865533795</v>
      </c>
      <c r="AC84" s="44">
        <f t="shared" ca="1" si="23"/>
        <v>2289173.0831885752</v>
      </c>
      <c r="AD84" s="44">
        <f ca="1">AC84+AD83</f>
        <v>2289173.0831885752</v>
      </c>
      <c r="AE84" s="44">
        <f t="shared" ca="1" si="23"/>
        <v>2289173.0831885752</v>
      </c>
      <c r="AF84" s="44">
        <f t="shared" ca="1" si="23"/>
        <v>2289173.0831885752</v>
      </c>
      <c r="AG84" s="44">
        <f t="shared" ca="1" si="23"/>
        <v>2289173.0831885752</v>
      </c>
      <c r="AH84" s="44">
        <f t="shared" ca="1" si="23"/>
        <v>2289173.0831885752</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469012.13907229347</v>
      </c>
      <c r="F89" s="9">
        <f ca="1">E93</f>
        <v>437685.44030024682</v>
      </c>
      <c r="G89" s="9">
        <f t="shared" ref="G89:AH89" ca="1" si="24">F93</f>
        <v>404479.13960187737</v>
      </c>
      <c r="H89" s="9">
        <f t="shared" ca="1" si="24"/>
        <v>369280.46086160577</v>
      </c>
      <c r="I89" s="9">
        <f t="shared" ca="1" si="24"/>
        <v>331969.8613969179</v>
      </c>
      <c r="J89" s="9">
        <f t="shared" ca="1" si="24"/>
        <v>292420.62596434873</v>
      </c>
      <c r="K89" s="9">
        <f t="shared" ca="1" si="24"/>
        <v>250498.43640582543</v>
      </c>
      <c r="L89" s="9">
        <f t="shared" ca="1" si="24"/>
        <v>206060.91547379072</v>
      </c>
      <c r="M89" s="9">
        <f t="shared" ca="1" si="24"/>
        <v>158957.14328583394</v>
      </c>
      <c r="N89" s="9">
        <f t="shared" ca="1" si="24"/>
        <v>109027.14476659974</v>
      </c>
      <c r="O89" s="9">
        <f t="shared" ca="1" si="24"/>
        <v>56101.346336211493</v>
      </c>
      <c r="P89" s="9">
        <f t="shared" ca="1" si="24"/>
        <v>0</v>
      </c>
      <c r="Q89" s="9">
        <f t="shared" ca="1" si="24"/>
        <v>0</v>
      </c>
      <c r="R89" s="9">
        <f t="shared" ca="1" si="24"/>
        <v>0</v>
      </c>
      <c r="S89" s="9">
        <f t="shared" ca="1" si="24"/>
        <v>0</v>
      </c>
      <c r="T89" s="9">
        <f t="shared" ca="1" si="24"/>
        <v>0</v>
      </c>
      <c r="U89" s="9">
        <f t="shared" ca="1" si="24"/>
        <v>0</v>
      </c>
      <c r="V89" s="9">
        <f t="shared" ca="1" si="24"/>
        <v>0</v>
      </c>
      <c r="W89" s="9">
        <f t="shared" ca="1" si="24"/>
        <v>0</v>
      </c>
      <c r="X89" s="9">
        <f t="shared" ca="1" si="24"/>
        <v>0</v>
      </c>
      <c r="Y89" s="9">
        <f t="shared" ca="1" si="24"/>
        <v>0</v>
      </c>
      <c r="Z89" s="9">
        <f t="shared" ca="1" si="24"/>
        <v>0</v>
      </c>
      <c r="AA89" s="9">
        <f t="shared" ca="1" si="24"/>
        <v>0</v>
      </c>
      <c r="AB89" s="9">
        <f t="shared" ca="1" si="24"/>
        <v>0</v>
      </c>
      <c r="AC89" s="9">
        <f t="shared" ca="1" si="24"/>
        <v>0</v>
      </c>
      <c r="AD89" s="9">
        <f t="shared" ca="1" si="24"/>
        <v>0</v>
      </c>
      <c r="AE89" s="9">
        <f t="shared" ca="1" si="24"/>
        <v>0</v>
      </c>
      <c r="AF89" s="9">
        <f t="shared" ca="1" si="24"/>
        <v>0</v>
      </c>
      <c r="AG89" s="9">
        <f t="shared" ca="1" si="24"/>
        <v>0</v>
      </c>
      <c r="AH89" s="9">
        <f t="shared" ca="1" si="24"/>
        <v>0</v>
      </c>
    </row>
    <row r="90" spans="1:36" x14ac:dyDescent="0.2">
      <c r="A90" s="2" t="s">
        <v>47</v>
      </c>
      <c r="D90" s="9"/>
      <c r="E90" s="9">
        <f t="shared" ref="E90:AH90" ca="1" si="25">IF(ProjectYear&lt;=LoanTerm,PMT(LoanInterest,LoanTerm,LoanAmount),0)</f>
        <v>-59467.427116384235</v>
      </c>
      <c r="F90" s="9">
        <f t="shared" ca="1" si="25"/>
        <v>-59467.427116384235</v>
      </c>
      <c r="G90" s="9">
        <f t="shared" ca="1" si="25"/>
        <v>-59467.427116384235</v>
      </c>
      <c r="H90" s="9">
        <f t="shared" ca="1" si="25"/>
        <v>-59467.427116384235</v>
      </c>
      <c r="I90" s="9">
        <f t="shared" ca="1" si="25"/>
        <v>-59467.427116384235</v>
      </c>
      <c r="J90" s="9">
        <f t="shared" ca="1" si="25"/>
        <v>-59467.427116384235</v>
      </c>
      <c r="K90" s="9">
        <f t="shared" ca="1" si="25"/>
        <v>-59467.427116384235</v>
      </c>
      <c r="L90" s="9">
        <f t="shared" ca="1" si="25"/>
        <v>-59467.427116384235</v>
      </c>
      <c r="M90" s="9">
        <f t="shared" ca="1" si="25"/>
        <v>-59467.427116384235</v>
      </c>
      <c r="N90" s="9">
        <f t="shared" ca="1" si="25"/>
        <v>-59467.427116384235</v>
      </c>
      <c r="O90" s="9">
        <f t="shared" ca="1" si="25"/>
        <v>-59467.427116384235</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-31326.698772046628</v>
      </c>
      <c r="F91" s="9">
        <f t="shared" ca="1" si="26"/>
        <v>-33206.300698369429</v>
      </c>
      <c r="G91" s="9">
        <f t="shared" ca="1" si="26"/>
        <v>-35198.678740271593</v>
      </c>
      <c r="H91" s="9">
        <f t="shared" ca="1" si="26"/>
        <v>-37310.59946468789</v>
      </c>
      <c r="I91" s="9">
        <f t="shared" ca="1" si="26"/>
        <v>-39549.235432569163</v>
      </c>
      <c r="J91" s="9">
        <f t="shared" ca="1" si="26"/>
        <v>-41922.189558523314</v>
      </c>
      <c r="K91" s="9">
        <f t="shared" ca="1" si="26"/>
        <v>-44437.520932034706</v>
      </c>
      <c r="L91" s="9">
        <f t="shared" ca="1" si="26"/>
        <v>-47103.772187956791</v>
      </c>
      <c r="M91" s="9">
        <f t="shared" ca="1" si="26"/>
        <v>-49929.998519234199</v>
      </c>
      <c r="N91" s="9">
        <f t="shared" ca="1" si="26"/>
        <v>-52925.798430388248</v>
      </c>
      <c r="O91" s="9">
        <f t="shared" ca="1" si="26"/>
        <v>-56101.346336211544</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-28140.728344337607</v>
      </c>
      <c r="F92" s="9">
        <f t="shared" ca="1" si="27"/>
        <v>-26261.126418014806</v>
      </c>
      <c r="G92" s="9">
        <f t="shared" ca="1" si="27"/>
        <v>-24268.748376112642</v>
      </c>
      <c r="H92" s="9">
        <f t="shared" ca="1" si="27"/>
        <v>-22156.827651696345</v>
      </c>
      <c r="I92" s="9">
        <f t="shared" ca="1" si="27"/>
        <v>-19918.191683815072</v>
      </c>
      <c r="J92" s="9">
        <f t="shared" ca="1" si="27"/>
        <v>-17545.237557860924</v>
      </c>
      <c r="K92" s="9">
        <f t="shared" ca="1" si="27"/>
        <v>-15029.906184349526</v>
      </c>
      <c r="L92" s="9">
        <f t="shared" ca="1" si="27"/>
        <v>-12363.654928427442</v>
      </c>
      <c r="M92" s="9">
        <f t="shared" ca="1" si="27"/>
        <v>-9537.4285971500358</v>
      </c>
      <c r="N92" s="9">
        <f t="shared" ca="1" si="27"/>
        <v>-6541.6286859959846</v>
      </c>
      <c r="O92" s="9">
        <f t="shared" ca="1" si="27"/>
        <v>-3366.0807801726896</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437685.44030024682</v>
      </c>
      <c r="F93" s="70">
        <f t="shared" ca="1" si="28"/>
        <v>404479.13960187737</v>
      </c>
      <c r="G93" s="70">
        <f t="shared" ca="1" si="28"/>
        <v>369280.46086160577</v>
      </c>
      <c r="H93" s="70">
        <f t="shared" ca="1" si="28"/>
        <v>331969.8613969179</v>
      </c>
      <c r="I93" s="70">
        <f t="shared" ca="1" si="28"/>
        <v>292420.62596434873</v>
      </c>
      <c r="J93" s="70">
        <f t="shared" ca="1" si="28"/>
        <v>250498.43640582543</v>
      </c>
      <c r="K93" s="70">
        <f t="shared" ca="1" si="28"/>
        <v>206060.91547379072</v>
      </c>
      <c r="L93" s="70">
        <f t="shared" ca="1" si="28"/>
        <v>158957.14328583394</v>
      </c>
      <c r="M93" s="70">
        <f t="shared" ca="1" si="28"/>
        <v>109027.14476659974</v>
      </c>
      <c r="N93" s="70">
        <f t="shared" ca="1" si="28"/>
        <v>56101.346336211493</v>
      </c>
      <c r="O93" s="70">
        <f t="shared" ca="1" si="28"/>
        <v>0</v>
      </c>
      <c r="P93" s="70">
        <f t="shared" ca="1" si="28"/>
        <v>0</v>
      </c>
      <c r="Q93" s="70">
        <f t="shared" ca="1" si="28"/>
        <v>0</v>
      </c>
      <c r="R93" s="70">
        <f t="shared" ca="1" si="28"/>
        <v>0</v>
      </c>
      <c r="S93" s="70">
        <f t="shared" ca="1" si="28"/>
        <v>0</v>
      </c>
      <c r="T93" s="70">
        <f t="shared" ca="1" si="28"/>
        <v>0</v>
      </c>
      <c r="U93" s="70">
        <f t="shared" ca="1" si="28"/>
        <v>0</v>
      </c>
      <c r="V93" s="70">
        <f t="shared" ca="1" si="28"/>
        <v>0</v>
      </c>
      <c r="W93" s="70">
        <f t="shared" ca="1" si="28"/>
        <v>0</v>
      </c>
      <c r="X93" s="70">
        <f t="shared" ca="1" si="28"/>
        <v>0</v>
      </c>
      <c r="Y93" s="70">
        <f t="shared" ca="1" si="28"/>
        <v>0</v>
      </c>
      <c r="Z93" s="70">
        <f t="shared" ca="1" si="28"/>
        <v>0</v>
      </c>
      <c r="AA93" s="70">
        <f t="shared" ca="1" si="28"/>
        <v>0</v>
      </c>
      <c r="AB93" s="70">
        <f t="shared" ca="1" si="28"/>
        <v>0</v>
      </c>
      <c r="AC93" s="70">
        <f t="shared" ca="1" si="28"/>
        <v>0</v>
      </c>
      <c r="AD93" s="70">
        <f t="shared" ca="1" si="28"/>
        <v>0</v>
      </c>
      <c r="AE93" s="70">
        <f t="shared" ca="1" si="28"/>
        <v>0</v>
      </c>
      <c r="AF93" s="70">
        <f t="shared" ca="1" si="28"/>
        <v>0</v>
      </c>
      <c r="AG93" s="70">
        <f t="shared" ca="1" si="28"/>
        <v>0</v>
      </c>
      <c r="AH93" s="70">
        <f t="shared" ca="1" si="28"/>
        <v>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947147.44938356464</v>
      </c>
      <c r="D101" s="42">
        <f ca="1">IF($C$112="3P",D83,0)</f>
        <v>-1719711.1765984111</v>
      </c>
      <c r="E101" s="42">
        <f t="shared" ref="E101:AH101" ca="1" si="29">IF($C$112="3P",E83,0)</f>
        <v>389518.30816989939</v>
      </c>
      <c r="F101" s="42">
        <f t="shared" ca="1" si="29"/>
        <v>487562.34363754879</v>
      </c>
      <c r="G101" s="42">
        <f t="shared" ca="1" si="29"/>
        <v>366679.51910783921</v>
      </c>
      <c r="H101" s="42">
        <f t="shared" ca="1" si="29"/>
        <v>300733.71182006062</v>
      </c>
      <c r="I101" s="42">
        <f t="shared" ca="1" si="29"/>
        <v>291546.45996761078</v>
      </c>
      <c r="J101" s="42">
        <f t="shared" ca="1" si="29"/>
        <v>223989.5114882632</v>
      </c>
      <c r="K101" s="42">
        <f t="shared" ca="1" si="29"/>
        <v>159533.49746327515</v>
      </c>
      <c r="L101" s="42">
        <f t="shared" ca="1" si="29"/>
        <v>151110.21013959372</v>
      </c>
      <c r="M101" s="42">
        <f t="shared" ca="1" si="29"/>
        <v>145984.04795104702</v>
      </c>
      <c r="N101" s="42">
        <f t="shared" ca="1" si="29"/>
        <v>49225.24699511566</v>
      </c>
      <c r="O101" s="42">
        <f t="shared" ca="1" si="29"/>
        <v>39952.72907115992</v>
      </c>
      <c r="P101" s="42">
        <f t="shared" ca="1" si="29"/>
        <v>99147.535783860396</v>
      </c>
      <c r="Q101" s="42">
        <f t="shared" ca="1" si="29"/>
        <v>100241.76930206431</v>
      </c>
      <c r="R101" s="42">
        <f t="shared" ca="1" si="29"/>
        <v>101349.78652418697</v>
      </c>
      <c r="S101" s="42">
        <f t="shared" ca="1" si="29"/>
        <v>102471.68061462368</v>
      </c>
      <c r="T101" s="42">
        <f t="shared" ca="1" si="29"/>
        <v>103607.54356661619</v>
      </c>
      <c r="U101" s="42">
        <f t="shared" ca="1" si="29"/>
        <v>104757.46611959042</v>
      </c>
      <c r="V101" s="42">
        <f t="shared" ca="1" si="29"/>
        <v>105921.53767363721</v>
      </c>
      <c r="W101" s="42">
        <f t="shared" ca="1" si="29"/>
        <v>107099.84620105491</v>
      </c>
      <c r="X101" s="42">
        <f t="shared" ca="1" si="29"/>
        <v>18592.4781548672</v>
      </c>
      <c r="Y101" s="42">
        <f t="shared" ca="1" si="29"/>
        <v>109499.51837422863</v>
      </c>
      <c r="Z101" s="42">
        <f t="shared" ca="1" si="29"/>
        <v>110721.04998662772</v>
      </c>
      <c r="AA101" s="42">
        <f t="shared" ca="1" si="29"/>
        <v>111957.15430679555</v>
      </c>
      <c r="AB101" s="42">
        <f t="shared" ca="1" si="29"/>
        <v>113207.91073222383</v>
      </c>
      <c r="AC101" s="42">
        <f t="shared" ca="1" si="29"/>
        <v>114473.39663519555</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145800.13395289713</v>
      </c>
      <c r="D102" s="42">
        <f ca="1">IF($C$112="3P",VLOOKUP($A102,'Fin. Assumptions'!$F$23:$L$29,$D$111+1)*(-D$55-D$56),VLOOKUP($A102,'Fin. Assumptions'!$F$32:$L$38,$D$111+1)*D$83)</f>
        <v>0</v>
      </c>
      <c r="E102" s="42">
        <f ca="1">IF($C$112="3P",VLOOKUP($A102,'Fin. Assumptions'!$F$23:$L$29,$D$111+1)*(-E$55-E$56),VLOOKUP($A102,'Fin. Assumptions'!$F$32:$L$38,$D$111+1)*E$83)</f>
        <v>9809.6464999999989</v>
      </c>
      <c r="F102" s="42">
        <f ca="1">IF($C$112="3P",VLOOKUP($A102,'Fin. Assumptions'!$F$23:$L$29,$D$111+1)*(-F$55-F$56),VLOOKUP($A102,'Fin. Assumptions'!$F$32:$L$38,$D$111+1)*F$83)</f>
        <v>9909.2477328500008</v>
      </c>
      <c r="G102" s="42">
        <f ca="1">IF($C$112="3P",VLOOKUP($A102,'Fin. Assumptions'!$F$23:$L$29,$D$111+1)*(-G$55-G$56),VLOOKUP($A102,'Fin. Assumptions'!$F$32:$L$38,$D$111+1)*G$83)</f>
        <v>10010.333024069467</v>
      </c>
      <c r="H102" s="42">
        <f ca="1">IF($C$112="3P",VLOOKUP($A102,'Fin. Assumptions'!$F$23:$L$29,$D$111+1)*(-H$55-H$56),VLOOKUP($A102,'Fin. Assumptions'!$F$32:$L$38,$D$111+1)*H$83)</f>
        <v>10112.9244861281</v>
      </c>
      <c r="I102" s="42">
        <f ca="1">IF($C$112="3P",VLOOKUP($A102,'Fin. Assumptions'!$F$23:$L$29,$D$111+1)*(-I$55-I$56),VLOOKUP($A102,'Fin. Assumptions'!$F$32:$L$38,$D$111+1)*I$83)</f>
        <v>10217.04456097141</v>
      </c>
      <c r="J102" s="42">
        <f ca="1">IF($C$112="3P",VLOOKUP($A102,'Fin. Assumptions'!$F$23:$L$29,$D$111+1)*(-J$55-J$56),VLOOKUP($A102,'Fin. Assumptions'!$F$32:$L$38,$D$111+1)*J$83)</f>
        <v>10322.716024929885</v>
      </c>
      <c r="K102" s="42">
        <f ca="1">IF($C$112="3P",VLOOKUP($A102,'Fin. Assumptions'!$F$23:$L$29,$D$111+1)*(-K$55-K$56),VLOOKUP($A102,'Fin. Assumptions'!$F$32:$L$38,$D$111+1)*K$83)</f>
        <v>10429.961993701338</v>
      </c>
      <c r="L102" s="42">
        <f ca="1">IF($C$112="3P",VLOOKUP($A102,'Fin. Assumptions'!$F$23:$L$29,$D$111+1)*(-L$55-L$56),VLOOKUP($A102,'Fin. Assumptions'!$F$32:$L$38,$D$111+1)*L$83)</f>
        <v>10538.805927407488</v>
      </c>
      <c r="M102" s="42">
        <f ca="1">IF($C$112="3P",VLOOKUP($A102,'Fin. Assumptions'!$F$23:$L$29,$D$111+1)*(-M$55-M$56),VLOOKUP($A102,'Fin. Assumptions'!$F$32:$L$38,$D$111+1)*M$83)</f>
        <v>10649.27163572586</v>
      </c>
      <c r="N102" s="42">
        <f ca="1">IF($C$112="3P",VLOOKUP($A102,'Fin. Assumptions'!$F$23:$L$29,$D$111+1)*(-N$55-N$56),VLOOKUP($A102,'Fin. Assumptions'!$F$32:$L$38,$D$111+1)*N$83)</f>
        <v>10761.383283098174</v>
      </c>
      <c r="O102" s="42">
        <f ca="1">IF($C$112="3P",VLOOKUP($A102,'Fin. Assumptions'!$F$23:$L$29,$D$111+1)*(-O$55-O$56),VLOOKUP($A102,'Fin. Assumptions'!$F$32:$L$38,$D$111+1)*O$83)</f>
        <v>10875.165394016338</v>
      </c>
      <c r="P102" s="42">
        <f ca="1">IF($C$112="3P",VLOOKUP($A102,'Fin. Assumptions'!$F$23:$L$29,$D$111+1)*(-P$55-P$56),VLOOKUP($A102,'Fin. Assumptions'!$F$32:$L$38,$D$111+1)*P$83)</f>
        <v>10990.64285838718</v>
      </c>
      <c r="Q102" s="42">
        <f ca="1">IF($C$112="3P",VLOOKUP($A102,'Fin. Assumptions'!$F$23:$L$29,$D$111+1)*(-Q$55-Q$56),VLOOKUP($A102,'Fin. Assumptions'!$F$32:$L$38,$D$111+1)*Q$83)</f>
        <v>11107.840936977149</v>
      </c>
      <c r="R102" s="42">
        <f ca="1">IF($C$112="3P",VLOOKUP($A102,'Fin. Assumptions'!$F$23:$L$29,$D$111+1)*(-R$55-R$56),VLOOKUP($A102,'Fin. Assumptions'!$F$32:$L$38,$D$111+1)*R$83)</f>
        <v>11226.78526693811</v>
      </c>
      <c r="S102" s="42">
        <f ca="1">IF($C$112="3P",VLOOKUP($A102,'Fin. Assumptions'!$F$23:$L$29,$D$111+1)*(-S$55-S$56),VLOOKUP($A102,'Fin. Assumptions'!$F$32:$L$38,$D$111+1)*S$83)</f>
        <v>11347.501867415487</v>
      </c>
      <c r="T102" s="42">
        <f ca="1">IF($C$112="3P",VLOOKUP($A102,'Fin. Assumptions'!$F$23:$L$29,$D$111+1)*(-T$55-T$56),VLOOKUP($A102,'Fin. Assumptions'!$F$32:$L$38,$D$111+1)*T$83)</f>
        <v>11470.017145239977</v>
      </c>
      <c r="U102" s="42">
        <f ca="1">IF($C$112="3P",VLOOKUP($A102,'Fin. Assumptions'!$F$23:$L$29,$D$111+1)*(-U$55-U$56),VLOOKUP($A102,'Fin. Assumptions'!$F$32:$L$38,$D$111+1)*U$83)</f>
        <v>11594.357900704053</v>
      </c>
      <c r="V102" s="42">
        <f ca="1">IF($C$112="3P",VLOOKUP($A102,'Fin. Assumptions'!$F$23:$L$29,$D$111+1)*(-V$55-V$56),VLOOKUP($A102,'Fin. Assumptions'!$F$32:$L$38,$D$111+1)*V$83)</f>
        <v>11720.551333424546</v>
      </c>
      <c r="W102" s="42">
        <f ca="1">IF($C$112="3P",VLOOKUP($A102,'Fin. Assumptions'!$F$23:$L$29,$D$111+1)*(-W$55-W$56),VLOOKUP($A102,'Fin. Assumptions'!$F$32:$L$38,$D$111+1)*W$83)</f>
        <v>11848.625048292568</v>
      </c>
      <c r="X102" s="42">
        <f ca="1">IF($C$112="3P",VLOOKUP($A102,'Fin. Assumptions'!$F$23:$L$29,$D$111+1)*(-X$55-X$56),VLOOKUP($A102,'Fin. Assumptions'!$F$32:$L$38,$D$111+1)*X$83)</f>
        <v>11978.607061512128</v>
      </c>
      <c r="Y102" s="42">
        <f ca="1">IF($C$112="3P",VLOOKUP($A102,'Fin. Assumptions'!$F$23:$L$29,$D$111+1)*(-Y$55-Y$56),VLOOKUP($A102,'Fin. Assumptions'!$F$32:$L$38,$D$111+1)*Y$83)</f>
        <v>12110.525806728658</v>
      </c>
      <c r="Z102" s="42">
        <f ca="1">IF($C$112="3P",VLOOKUP($A102,'Fin. Assumptions'!$F$23:$L$29,$D$111+1)*(-Z$55-Z$56),VLOOKUP($A102,'Fin. Assumptions'!$F$32:$L$38,$D$111+1)*Z$83)</f>
        <v>12244.410141248914</v>
      </c>
      <c r="AA102" s="42">
        <f ca="1">IF($C$112="3P",VLOOKUP($A102,'Fin. Assumptions'!$F$23:$L$29,$D$111+1)*(-AA$55-AA$56),VLOOKUP($A102,'Fin. Assumptions'!$F$32:$L$38,$D$111+1)*AA$83)</f>
        <v>12380.289352353522</v>
      </c>
      <c r="AB102" s="42">
        <f ca="1">IF($C$112="3P",VLOOKUP($A102,'Fin. Assumptions'!$F$23:$L$29,$D$111+1)*(-AB$55-AB$56),VLOOKUP($A102,'Fin. Assumptions'!$F$32:$L$38,$D$111+1)*AB$83)</f>
        <v>12518.19316370359</v>
      </c>
      <c r="AC102" s="42">
        <f ca="1">IF($C$112="3P",VLOOKUP($A102,'Fin. Assumptions'!$F$23:$L$29,$D$111+1)*(-AC$55-AC$56),VLOOKUP($A102,'Fin. Assumptions'!$F$32:$L$38,$D$111+1)*AC$83)</f>
        <v>12658.151741842772</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291600.26790579426</v>
      </c>
      <c r="D103" s="42">
        <f ca="1">IF($C$112="3P",VLOOKUP($A103,'Fin. Assumptions'!$F$23:$L$29,$D$111+1)*(-D$55-D$56),VLOOKUP($A103,'Fin. Assumptions'!$F$32:$L$38,$D$111+1)*D$83)</f>
        <v>0</v>
      </c>
      <c r="E103" s="42">
        <f ca="1">IF($C$112="3P",VLOOKUP($A103,'Fin. Assumptions'!$F$23:$L$29,$D$111+1)*(-E$55-E$56),VLOOKUP($A103,'Fin. Assumptions'!$F$32:$L$38,$D$111+1)*E$83)</f>
        <v>19619.292999999998</v>
      </c>
      <c r="F103" s="42">
        <f ca="1">IF($C$112="3P",VLOOKUP($A103,'Fin. Assumptions'!$F$23:$L$29,$D$111+1)*(-F$55-F$56),VLOOKUP($A103,'Fin. Assumptions'!$F$32:$L$38,$D$111+1)*F$83)</f>
        <v>19818.495465700002</v>
      </c>
      <c r="G103" s="42">
        <f ca="1">IF($C$112="3P",VLOOKUP($A103,'Fin. Assumptions'!$F$23:$L$29,$D$111+1)*(-G$55-G$56),VLOOKUP($A103,'Fin. Assumptions'!$F$32:$L$38,$D$111+1)*G$83)</f>
        <v>20020.666048138934</v>
      </c>
      <c r="H103" s="42">
        <f ca="1">IF($C$112="3P",VLOOKUP($A103,'Fin. Assumptions'!$F$23:$L$29,$D$111+1)*(-H$55-H$56),VLOOKUP($A103,'Fin. Assumptions'!$F$32:$L$38,$D$111+1)*H$83)</f>
        <v>20225.848972256201</v>
      </c>
      <c r="I103" s="42">
        <f ca="1">IF($C$112="3P",VLOOKUP($A103,'Fin. Assumptions'!$F$23:$L$29,$D$111+1)*(-I$55-I$56),VLOOKUP($A103,'Fin. Assumptions'!$F$32:$L$38,$D$111+1)*I$83)</f>
        <v>20434.089121942819</v>
      </c>
      <c r="J103" s="42">
        <f ca="1">IF($C$112="3P",VLOOKUP($A103,'Fin. Assumptions'!$F$23:$L$29,$D$111+1)*(-J$55-J$56),VLOOKUP($A103,'Fin. Assumptions'!$F$32:$L$38,$D$111+1)*J$83)</f>
        <v>20645.43204985977</v>
      </c>
      <c r="K103" s="42">
        <f ca="1">IF($C$112="3P",VLOOKUP($A103,'Fin. Assumptions'!$F$23:$L$29,$D$111+1)*(-K$55-K$56),VLOOKUP($A103,'Fin. Assumptions'!$F$32:$L$38,$D$111+1)*K$83)</f>
        <v>20859.923987402675</v>
      </c>
      <c r="L103" s="42">
        <f ca="1">IF($C$112="3P",VLOOKUP($A103,'Fin. Assumptions'!$F$23:$L$29,$D$111+1)*(-L$55-L$56),VLOOKUP($A103,'Fin. Assumptions'!$F$32:$L$38,$D$111+1)*L$83)</f>
        <v>21077.611854814975</v>
      </c>
      <c r="M103" s="42">
        <f ca="1">IF($C$112="3P",VLOOKUP($A103,'Fin. Assumptions'!$F$23:$L$29,$D$111+1)*(-M$55-M$56),VLOOKUP($A103,'Fin. Assumptions'!$F$32:$L$38,$D$111+1)*M$83)</f>
        <v>21298.543271451719</v>
      </c>
      <c r="N103" s="42">
        <f ca="1">IF($C$112="3P",VLOOKUP($A103,'Fin. Assumptions'!$F$23:$L$29,$D$111+1)*(-N$55-N$56),VLOOKUP($A103,'Fin. Assumptions'!$F$32:$L$38,$D$111+1)*N$83)</f>
        <v>21522.766566196347</v>
      </c>
      <c r="O103" s="42">
        <f ca="1">IF($C$112="3P",VLOOKUP($A103,'Fin. Assumptions'!$F$23:$L$29,$D$111+1)*(-O$55-O$56),VLOOKUP($A103,'Fin. Assumptions'!$F$32:$L$38,$D$111+1)*O$83)</f>
        <v>21750.330788032676</v>
      </c>
      <c r="P103" s="42">
        <f ca="1">IF($C$112="3P",VLOOKUP($A103,'Fin. Assumptions'!$F$23:$L$29,$D$111+1)*(-P$55-P$56),VLOOKUP($A103,'Fin. Assumptions'!$F$32:$L$38,$D$111+1)*P$83)</f>
        <v>21981.28571677436</v>
      </c>
      <c r="Q103" s="42">
        <f ca="1">IF($C$112="3P",VLOOKUP($A103,'Fin. Assumptions'!$F$23:$L$29,$D$111+1)*(-Q$55-Q$56),VLOOKUP($A103,'Fin. Assumptions'!$F$32:$L$38,$D$111+1)*Q$83)</f>
        <v>22215.681873954298</v>
      </c>
      <c r="R103" s="42">
        <f ca="1">IF($C$112="3P",VLOOKUP($A103,'Fin. Assumptions'!$F$23:$L$29,$D$111+1)*(-R$55-R$56),VLOOKUP($A103,'Fin. Assumptions'!$F$32:$L$38,$D$111+1)*R$83)</f>
        <v>22453.57053387622</v>
      </c>
      <c r="S103" s="42">
        <f ca="1">IF($C$112="3P",VLOOKUP($A103,'Fin. Assumptions'!$F$23:$L$29,$D$111+1)*(-S$55-S$56),VLOOKUP($A103,'Fin. Assumptions'!$F$32:$L$38,$D$111+1)*S$83)</f>
        <v>22695.003734830974</v>
      </c>
      <c r="T103" s="42">
        <f ca="1">IF($C$112="3P",VLOOKUP($A103,'Fin. Assumptions'!$F$23:$L$29,$D$111+1)*(-T$55-T$56),VLOOKUP($A103,'Fin. Assumptions'!$F$32:$L$38,$D$111+1)*T$83)</f>
        <v>22940.034290479955</v>
      </c>
      <c r="U103" s="42">
        <f ca="1">IF($C$112="3P",VLOOKUP($A103,'Fin. Assumptions'!$F$23:$L$29,$D$111+1)*(-U$55-U$56),VLOOKUP($A103,'Fin. Assumptions'!$F$32:$L$38,$D$111+1)*U$83)</f>
        <v>23188.715801408107</v>
      </c>
      <c r="V103" s="42">
        <f ca="1">IF($C$112="3P",VLOOKUP($A103,'Fin. Assumptions'!$F$23:$L$29,$D$111+1)*(-V$55-V$56),VLOOKUP($A103,'Fin. Assumptions'!$F$32:$L$38,$D$111+1)*V$83)</f>
        <v>23441.102666849092</v>
      </c>
      <c r="W103" s="42">
        <f ca="1">IF($C$112="3P",VLOOKUP($A103,'Fin. Assumptions'!$F$23:$L$29,$D$111+1)*(-W$55-W$56),VLOOKUP($A103,'Fin. Assumptions'!$F$32:$L$38,$D$111+1)*W$83)</f>
        <v>23697.250096585136</v>
      </c>
      <c r="X103" s="42">
        <f ca="1">IF($C$112="3P",VLOOKUP($A103,'Fin. Assumptions'!$F$23:$L$29,$D$111+1)*(-X$55-X$56),VLOOKUP($A103,'Fin. Assumptions'!$F$32:$L$38,$D$111+1)*X$83)</f>
        <v>23957.214123024256</v>
      </c>
      <c r="Y103" s="42">
        <f ca="1">IF($C$112="3P",VLOOKUP($A103,'Fin. Assumptions'!$F$23:$L$29,$D$111+1)*(-Y$55-Y$56),VLOOKUP($A103,'Fin. Assumptions'!$F$32:$L$38,$D$111+1)*Y$83)</f>
        <v>24221.051613457315</v>
      </c>
      <c r="Z103" s="42">
        <f ca="1">IF($C$112="3P",VLOOKUP($A103,'Fin. Assumptions'!$F$23:$L$29,$D$111+1)*(-Z$55-Z$56),VLOOKUP($A103,'Fin. Assumptions'!$F$32:$L$38,$D$111+1)*Z$83)</f>
        <v>24488.820282497829</v>
      </c>
      <c r="AA103" s="42">
        <f ca="1">IF($C$112="3P",VLOOKUP($A103,'Fin. Assumptions'!$F$23:$L$29,$D$111+1)*(-AA$55-AA$56),VLOOKUP($A103,'Fin. Assumptions'!$F$32:$L$38,$D$111+1)*AA$83)</f>
        <v>24760.578704707044</v>
      </c>
      <c r="AB103" s="42">
        <f ca="1">IF($C$112="3P",VLOOKUP($A103,'Fin. Assumptions'!$F$23:$L$29,$D$111+1)*(-AB$55-AB$56),VLOOKUP($A103,'Fin. Assumptions'!$F$32:$L$38,$D$111+1)*AB$83)</f>
        <v>25036.386327407181</v>
      </c>
      <c r="AC103" s="42">
        <f ca="1">IF($C$112="3P",VLOOKUP($A103,'Fin. Assumptions'!$F$23:$L$29,$D$111+1)*(-AC$55-AC$56),VLOOKUP($A103,'Fin. Assumptions'!$F$32:$L$38,$D$111+1)*AC$83)</f>
        <v>25316.303483685544</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145800.13395289713</v>
      </c>
      <c r="D105" s="42">
        <f ca="1">IF($C$112="3P",VLOOKUP($A105,'Fin. Assumptions'!$F$23:$L$29,$D$111+1)*(-D$55-D$56),VLOOKUP($A105,'Fin. Assumptions'!$F$32:$L$38,$D$111+1)*D$83)</f>
        <v>0</v>
      </c>
      <c r="E105" s="42">
        <f ca="1">IF($C$112="3P",VLOOKUP($A105,'Fin. Assumptions'!$F$23:$L$29,$D$111+1)*(-E$55-E$56),VLOOKUP($A105,'Fin. Assumptions'!$F$32:$L$38,$D$111+1)*E$83)</f>
        <v>9809.6464999999989</v>
      </c>
      <c r="F105" s="42">
        <f ca="1">IF($C$112="3P",VLOOKUP($A105,'Fin. Assumptions'!$F$23:$L$29,$D$111+1)*(-F$55-F$56),VLOOKUP($A105,'Fin. Assumptions'!$F$32:$L$38,$D$111+1)*F$83)</f>
        <v>9909.2477328500008</v>
      </c>
      <c r="G105" s="42">
        <f ca="1">IF($C$112="3P",VLOOKUP($A105,'Fin. Assumptions'!$F$23:$L$29,$D$111+1)*(-G$55-G$56),VLOOKUP($A105,'Fin. Assumptions'!$F$32:$L$38,$D$111+1)*G$83)</f>
        <v>10010.333024069467</v>
      </c>
      <c r="H105" s="42">
        <f ca="1">IF($C$112="3P",VLOOKUP($A105,'Fin. Assumptions'!$F$23:$L$29,$D$111+1)*(-H$55-H$56),VLOOKUP($A105,'Fin. Assumptions'!$F$32:$L$38,$D$111+1)*H$83)</f>
        <v>10112.9244861281</v>
      </c>
      <c r="I105" s="42">
        <f ca="1">IF($C$112="3P",VLOOKUP($A105,'Fin. Assumptions'!$F$23:$L$29,$D$111+1)*(-I$55-I$56),VLOOKUP($A105,'Fin. Assumptions'!$F$32:$L$38,$D$111+1)*I$83)</f>
        <v>10217.04456097141</v>
      </c>
      <c r="J105" s="42">
        <f ca="1">IF($C$112="3P",VLOOKUP($A105,'Fin. Assumptions'!$F$23:$L$29,$D$111+1)*(-J$55-J$56),VLOOKUP($A105,'Fin. Assumptions'!$F$32:$L$38,$D$111+1)*J$83)</f>
        <v>10322.716024929885</v>
      </c>
      <c r="K105" s="42">
        <f ca="1">IF($C$112="3P",VLOOKUP($A105,'Fin. Assumptions'!$F$23:$L$29,$D$111+1)*(-K$55-K$56),VLOOKUP($A105,'Fin. Assumptions'!$F$32:$L$38,$D$111+1)*K$83)</f>
        <v>10429.961993701338</v>
      </c>
      <c r="L105" s="42">
        <f ca="1">IF($C$112="3P",VLOOKUP($A105,'Fin. Assumptions'!$F$23:$L$29,$D$111+1)*(-L$55-L$56),VLOOKUP($A105,'Fin. Assumptions'!$F$32:$L$38,$D$111+1)*L$83)</f>
        <v>10538.805927407488</v>
      </c>
      <c r="M105" s="42">
        <f ca="1">IF($C$112="3P",VLOOKUP($A105,'Fin. Assumptions'!$F$23:$L$29,$D$111+1)*(-M$55-M$56),VLOOKUP($A105,'Fin. Assumptions'!$F$32:$L$38,$D$111+1)*M$83)</f>
        <v>10649.27163572586</v>
      </c>
      <c r="N105" s="42">
        <f ca="1">IF($C$112="3P",VLOOKUP($A105,'Fin. Assumptions'!$F$23:$L$29,$D$111+1)*(-N$55-N$56),VLOOKUP($A105,'Fin. Assumptions'!$F$32:$L$38,$D$111+1)*N$83)</f>
        <v>10761.383283098174</v>
      </c>
      <c r="O105" s="42">
        <f ca="1">IF($C$112="3P",VLOOKUP($A105,'Fin. Assumptions'!$F$23:$L$29,$D$111+1)*(-O$55-O$56),VLOOKUP($A105,'Fin. Assumptions'!$F$32:$L$38,$D$111+1)*O$83)</f>
        <v>10875.165394016338</v>
      </c>
      <c r="P105" s="42">
        <f ca="1">IF($C$112="3P",VLOOKUP($A105,'Fin. Assumptions'!$F$23:$L$29,$D$111+1)*(-P$55-P$56),VLOOKUP($A105,'Fin. Assumptions'!$F$32:$L$38,$D$111+1)*P$83)</f>
        <v>10990.64285838718</v>
      </c>
      <c r="Q105" s="42">
        <f ca="1">IF($C$112="3P",VLOOKUP($A105,'Fin. Assumptions'!$F$23:$L$29,$D$111+1)*(-Q$55-Q$56),VLOOKUP($A105,'Fin. Assumptions'!$F$32:$L$38,$D$111+1)*Q$83)</f>
        <v>11107.840936977149</v>
      </c>
      <c r="R105" s="42">
        <f ca="1">IF($C$112="3P",VLOOKUP($A105,'Fin. Assumptions'!$F$23:$L$29,$D$111+1)*(-R$55-R$56),VLOOKUP($A105,'Fin. Assumptions'!$F$32:$L$38,$D$111+1)*R$83)</f>
        <v>11226.78526693811</v>
      </c>
      <c r="S105" s="42">
        <f ca="1">IF($C$112="3P",VLOOKUP($A105,'Fin. Assumptions'!$F$23:$L$29,$D$111+1)*(-S$55-S$56),VLOOKUP($A105,'Fin. Assumptions'!$F$32:$L$38,$D$111+1)*S$83)</f>
        <v>11347.501867415487</v>
      </c>
      <c r="T105" s="42">
        <f ca="1">IF($C$112="3P",VLOOKUP($A105,'Fin. Assumptions'!$F$23:$L$29,$D$111+1)*(-T$55-T$56),VLOOKUP($A105,'Fin. Assumptions'!$F$32:$L$38,$D$111+1)*T$83)</f>
        <v>11470.017145239977</v>
      </c>
      <c r="U105" s="42">
        <f ca="1">IF($C$112="3P",VLOOKUP($A105,'Fin. Assumptions'!$F$23:$L$29,$D$111+1)*(-U$55-U$56),VLOOKUP($A105,'Fin. Assumptions'!$F$32:$L$38,$D$111+1)*U$83)</f>
        <v>11594.357900704053</v>
      </c>
      <c r="V105" s="42">
        <f ca="1">IF($C$112="3P",VLOOKUP($A105,'Fin. Assumptions'!$F$23:$L$29,$D$111+1)*(-V$55-V$56),VLOOKUP($A105,'Fin. Assumptions'!$F$32:$L$38,$D$111+1)*V$83)</f>
        <v>11720.551333424546</v>
      </c>
      <c r="W105" s="42">
        <f ca="1">IF($C$112="3P",VLOOKUP($A105,'Fin. Assumptions'!$F$23:$L$29,$D$111+1)*(-W$55-W$56),VLOOKUP($A105,'Fin. Assumptions'!$F$32:$L$38,$D$111+1)*W$83)</f>
        <v>11848.625048292568</v>
      </c>
      <c r="X105" s="42">
        <f ca="1">IF($C$112="3P",VLOOKUP($A105,'Fin. Assumptions'!$F$23:$L$29,$D$111+1)*(-X$55-X$56),VLOOKUP($A105,'Fin. Assumptions'!$F$32:$L$38,$D$111+1)*X$83)</f>
        <v>11978.607061512128</v>
      </c>
      <c r="Y105" s="42">
        <f ca="1">IF($C$112="3P",VLOOKUP($A105,'Fin. Assumptions'!$F$23:$L$29,$D$111+1)*(-Y$55-Y$56),VLOOKUP($A105,'Fin. Assumptions'!$F$32:$L$38,$D$111+1)*Y$83)</f>
        <v>12110.525806728658</v>
      </c>
      <c r="Z105" s="42">
        <f ca="1">IF($C$112="3P",VLOOKUP($A105,'Fin. Assumptions'!$F$23:$L$29,$D$111+1)*(-Z$55-Z$56),VLOOKUP($A105,'Fin. Assumptions'!$F$32:$L$38,$D$111+1)*Z$83)</f>
        <v>12244.410141248914</v>
      </c>
      <c r="AA105" s="42">
        <f ca="1">IF($C$112="3P",VLOOKUP($A105,'Fin. Assumptions'!$F$23:$L$29,$D$111+1)*(-AA$55-AA$56),VLOOKUP($A105,'Fin. Assumptions'!$F$32:$L$38,$D$111+1)*AA$83)</f>
        <v>12380.289352353522</v>
      </c>
      <c r="AB105" s="42">
        <f ca="1">IF($C$112="3P",VLOOKUP($A105,'Fin. Assumptions'!$F$23:$L$29,$D$111+1)*(-AB$55-AB$56),VLOOKUP($A105,'Fin. Assumptions'!$F$32:$L$38,$D$111+1)*AB$83)</f>
        <v>12518.19316370359</v>
      </c>
      <c r="AC105" s="42">
        <f ca="1">IF($C$112="3P",VLOOKUP($A105,'Fin. Assumptions'!$F$23:$L$29,$D$111+1)*(-AC$55-AC$56),VLOOKUP($A105,'Fin. Assumptions'!$F$32:$L$38,$D$111+1)*AC$83)</f>
        <v>12658.151741842772</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1530347.9851951532</v>
      </c>
    </row>
    <row r="111" spans="1:34" ht="15.75" x14ac:dyDescent="0.25">
      <c r="A111" s="92"/>
      <c r="B111" s="93" t="s">
        <v>111</v>
      </c>
      <c r="C111" s="463" t="str">
        <f ca="1">LEFT($B$6,3)</f>
        <v>CSS</v>
      </c>
      <c r="D111" s="380">
        <f ca="1">HLOOKUP(C111,'Fin. Assumptions'!$G$32:$L$40,9)</f>
        <v>2</v>
      </c>
    </row>
    <row r="112" spans="1:34" x14ac:dyDescent="0.2">
      <c r="A112" s="94"/>
      <c r="B112" s="93" t="s">
        <v>160</v>
      </c>
      <c r="C112" s="376" t="str">
        <f ca="1">RIGHT(LEFT($B$6,6),2)</f>
        <v>3P</v>
      </c>
    </row>
  </sheetData>
  <sheetProtection algorithmName="SHA-512" hashValue="eF2bz7dqhh5EI+SwoXKwbFFNc5e4A55Wqv8QqXDVPPVmlIvPdfxt0rYsH0iOMAc/dFEaZNkCgAWa3IB3SSS2+A==" saltValue="E/LdyRdYAxP3VHndPs4pZQ=="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3" tint="0.39997558519241921"/>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CSS DO 15</v>
      </c>
      <c r="D6" s="82" t="s">
        <v>172</v>
      </c>
      <c r="T6" s="2"/>
    </row>
    <row r="7" spans="1:42" ht="18.75" customHeight="1" x14ac:dyDescent="0.25">
      <c r="A7" s="90"/>
      <c r="C7" s="2"/>
      <c r="D7" s="374" t="s">
        <v>174</v>
      </c>
      <c r="T7" s="2"/>
    </row>
    <row r="8" spans="1:42" ht="18.75" customHeight="1" x14ac:dyDescent="0.25">
      <c r="A8" s="90" t="s">
        <v>111</v>
      </c>
      <c r="B8" s="376" t="str">
        <f ca="1">VLOOKUP($B$6,'Fin. Assumptions'!$A$6:$P$17,2)</f>
        <v>CSS</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2015</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(Residential)</v>
      </c>
      <c r="C11" s="1"/>
      <c r="E11" s="18" t="s">
        <v>0</v>
      </c>
      <c r="G11" s="396">
        <f ca="1">VLOOKUP($B$6,'Fin. Assumptions'!$A$6:$P$17,14)</f>
        <v>0.2</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0.26400000000000001</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938024.27814458753</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3.126747593815292</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3126747.5938152918</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0.88996801690975125</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3126747.5938152918</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-469012.13907229376</v>
      </c>
      <c r="O22" s="28"/>
      <c r="P22" s="26"/>
      <c r="Q22" s="26"/>
      <c r="R22" s="23"/>
      <c r="T22" s="2"/>
    </row>
    <row r="23" spans="1:36" ht="18" customHeight="1" x14ac:dyDescent="0.2">
      <c r="A23" s="48"/>
      <c r="B23" s="77"/>
      <c r="C23" s="21"/>
      <c r="E23" s="54" t="s">
        <v>77</v>
      </c>
      <c r="G23" s="83">
        <f ca="1">SUM(G20:G22)</f>
        <v>2657735.4547429979</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12</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3126747.5938152918</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0.153</v>
      </c>
      <c r="C31" s="2" t="s">
        <v>7</v>
      </c>
      <c r="E31" s="57" t="s">
        <v>10</v>
      </c>
      <c r="F31" s="5"/>
      <c r="G31" s="83">
        <f ca="1">NetCost*LoanPer-B22</f>
        <v>469012.13907229347</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555248.89630374918</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0.12447832415899551</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178257.24</v>
      </c>
      <c r="F54" s="9">
        <f t="shared" ca="1" si="2"/>
        <v>180913.27287600003</v>
      </c>
      <c r="G54" s="9">
        <f t="shared" ca="1" si="2"/>
        <v>183608.88064185242</v>
      </c>
      <c r="H54" s="9">
        <f t="shared" ca="1" si="2"/>
        <v>186344.65296341601</v>
      </c>
      <c r="I54" s="9">
        <f t="shared" ca="1" si="2"/>
        <v>189121.18829257094</v>
      </c>
      <c r="J54" s="9">
        <f t="shared" ca="1" si="2"/>
        <v>191939.09399813027</v>
      </c>
      <c r="K54" s="9">
        <f t="shared" ca="1" si="2"/>
        <v>194798.98649870238</v>
      </c>
      <c r="L54" s="9">
        <f t="shared" ca="1" si="2"/>
        <v>197701.49139753298</v>
      </c>
      <c r="M54" s="9">
        <f t="shared" ca="1" si="2"/>
        <v>200647.24361935628</v>
      </c>
      <c r="N54" s="9">
        <f t="shared" ca="1" si="2"/>
        <v>203636.88754928467</v>
      </c>
      <c r="O54" s="9">
        <f t="shared" ca="1" si="2"/>
        <v>206671.07717376904</v>
      </c>
      <c r="P54" s="9">
        <f t="shared" ca="1" si="2"/>
        <v>209750.47622365816</v>
      </c>
      <c r="Q54" s="9">
        <f t="shared" ca="1" si="2"/>
        <v>212875.75831939065</v>
      </c>
      <c r="R54" s="9">
        <f t="shared" ca="1" si="2"/>
        <v>216047.60711834958</v>
      </c>
      <c r="S54" s="9">
        <f t="shared" ca="1" si="2"/>
        <v>219266.71646441301</v>
      </c>
      <c r="T54" s="9">
        <f t="shared" ca="1" si="2"/>
        <v>222533.79053973273</v>
      </c>
      <c r="U54" s="9">
        <f t="shared" ca="1" si="2"/>
        <v>225849.54401877476</v>
      </c>
      <c r="V54" s="9">
        <f t="shared" ca="1" si="2"/>
        <v>229214.70222465455</v>
      </c>
      <c r="W54" s="9">
        <f t="shared" ca="1" si="2"/>
        <v>232630.00128780183</v>
      </c>
      <c r="X54" s="9">
        <f t="shared" ca="1" si="2"/>
        <v>236096.18830699008</v>
      </c>
      <c r="Y54" s="9">
        <f t="shared" ca="1" si="2"/>
        <v>239614.02151276422</v>
      </c>
      <c r="Z54" s="9">
        <f t="shared" ca="1" si="2"/>
        <v>243184.27043330439</v>
      </c>
      <c r="AA54" s="9">
        <f t="shared" ca="1" si="2"/>
        <v>246807.71606276062</v>
      </c>
      <c r="AB54" s="9">
        <f t="shared" ca="1" si="2"/>
        <v>250485.15103209575</v>
      </c>
      <c r="AC54" s="9">
        <f t="shared" ca="1" si="2"/>
        <v>254217.37978247393</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302770.10964523419</v>
      </c>
      <c r="F57" s="10">
        <f ca="1">IF(F$49&gt;OptInTerm,0,VLOOKUP($B$10+F$49-1,'SREC Prices'!$B$6:$D$22,2))*((F$50/1000)*$B$18)</f>
        <v>279590.56923044234</v>
      </c>
      <c r="G57" s="10">
        <f ca="1">IF(G$49&gt;OptInTerm,0,VLOOKUP($B$10+G$49-1,'SREC Prices'!$B$6:$D$22,2))*((G$50/1000)*$B$18)</f>
        <v>276139.53434455371</v>
      </c>
      <c r="H57" s="10">
        <f ca="1">IF(H$49&gt;OptInTerm,0,VLOOKUP($B$10+H$49-1,'SREC Prices'!$B$6:$D$22,2))*((H$50/1000)*$B$18)</f>
        <v>284972.91982051986</v>
      </c>
      <c r="I57" s="10">
        <f ca="1">IF(I$49&gt;OptInTerm,0,VLOOKUP($B$10+I$49-1,'SREC Prices'!$B$6:$D$22,2))*((I$50/1000)*$B$18)</f>
        <v>269319.83739668666</v>
      </c>
      <c r="J57" s="10">
        <f ca="1">IF(J$49&gt;OptInTerm,0,VLOOKUP($B$10+J$49-1,'SREC Prices'!$B$6:$D$22,2))*((J$50/1000)*$B$18)</f>
        <v>245726.40333946372</v>
      </c>
      <c r="K57" s="10">
        <f ca="1">IF(K$49&gt;OptInTerm,0,VLOOKUP($B$10+K$49-1,'SREC Prices'!$B$6:$D$22,2))*((K$50/1000)*$B$18)</f>
        <v>227392.98896685269</v>
      </c>
      <c r="L57" s="10">
        <f ca="1">IF(L$49&gt;OptInTerm,0,VLOOKUP($B$10+L$49-1,'SREC Prices'!$B$6:$D$22,2))*((L$50/1000)*$B$18)</f>
        <v>213241.29697650409</v>
      </c>
      <c r="M57" s="10">
        <f ca="1">IF(M$49&gt;OptInTerm,0,VLOOKUP($B$10+M$49-1,'SREC Prices'!$B$6:$D$22,2))*((M$50/1000)*$B$18)</f>
        <v>204689.19469329045</v>
      </c>
      <c r="N57" s="10">
        <f ca="1">IF(N$49&gt;OptInTerm,0,VLOOKUP($B$10+N$49-1,'SREC Prices'!$B$6:$D$22,2))*((N$50/1000)*$B$18)</f>
        <v>192997.54283449985</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481027.34964523418</v>
      </c>
      <c r="F59" s="10">
        <f t="shared" ref="F59:AH59" ca="1" si="5">SUM(F54:F58)</f>
        <v>460503.84210644237</v>
      </c>
      <c r="G59" s="10">
        <f t="shared" ca="1" si="5"/>
        <v>459748.4149864061</v>
      </c>
      <c r="H59" s="10">
        <f t="shared" ca="1" si="5"/>
        <v>471317.57278393587</v>
      </c>
      <c r="I59" s="10">
        <f t="shared" ca="1" si="5"/>
        <v>458441.0256892576</v>
      </c>
      <c r="J59" s="10">
        <f t="shared" ca="1" si="5"/>
        <v>437665.49733759399</v>
      </c>
      <c r="K59" s="10">
        <f t="shared" ca="1" si="5"/>
        <v>422191.97546555509</v>
      </c>
      <c r="L59" s="10">
        <f t="shared" ca="1" si="5"/>
        <v>410942.78837403707</v>
      </c>
      <c r="M59" s="10">
        <f t="shared" ca="1" si="5"/>
        <v>405336.4383126467</v>
      </c>
      <c r="N59" s="10">
        <f t="shared" ca="1" si="5"/>
        <v>396634.43038378452</v>
      </c>
      <c r="O59" s="10">
        <f t="shared" ca="1" si="5"/>
        <v>234374.06194384559</v>
      </c>
      <c r="P59" s="10">
        <f t="shared" ca="1" si="5"/>
        <v>237314.94606988432</v>
      </c>
      <c r="Q59" s="10">
        <f t="shared" ca="1" si="5"/>
        <v>240302.40581638567</v>
      </c>
      <c r="R59" s="10">
        <f t="shared" ca="1" si="5"/>
        <v>243337.12137785964</v>
      </c>
      <c r="S59" s="10">
        <f t="shared" ca="1" si="5"/>
        <v>246419.78315262552</v>
      </c>
      <c r="T59" s="10">
        <f t="shared" ca="1" si="5"/>
        <v>249551.09189450418</v>
      </c>
      <c r="U59" s="10">
        <f t="shared" ca="1" si="5"/>
        <v>252731.75886677235</v>
      </c>
      <c r="V59" s="10">
        <f t="shared" ca="1" si="5"/>
        <v>255962.50599841215</v>
      </c>
      <c r="W59" s="10">
        <f t="shared" ca="1" si="5"/>
        <v>259244.06604269065</v>
      </c>
      <c r="X59" s="10">
        <f t="shared" ca="1" si="5"/>
        <v>262577.18273810443</v>
      </c>
      <c r="Y59" s="10">
        <f t="shared" ca="1" si="5"/>
        <v>265962.61097172298</v>
      </c>
      <c r="Z59" s="10">
        <f t="shared" ca="1" si="5"/>
        <v>269401.11694496841</v>
      </c>
      <c r="AA59" s="10">
        <f t="shared" ca="1" si="5"/>
        <v>272893.47834186628</v>
      </c>
      <c r="AB59" s="10">
        <f t="shared" ca="1" si="5"/>
        <v>276440.4844998059</v>
      </c>
      <c r="AC59" s="10">
        <f t="shared" ca="1" si="5"/>
        <v>280042.93658284552</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460027.34964523418</v>
      </c>
      <c r="F63" s="10">
        <f t="shared" ca="1" si="9"/>
        <v>438978.84210644237</v>
      </c>
      <c r="G63" s="10">
        <f t="shared" ca="1" si="9"/>
        <v>437685.2899864061</v>
      </c>
      <c r="H63" s="10">
        <f t="shared" ca="1" si="9"/>
        <v>448702.86965893587</v>
      </c>
      <c r="I63" s="10">
        <f t="shared" ca="1" si="9"/>
        <v>435260.95498613262</v>
      </c>
      <c r="J63" s="10">
        <f t="shared" ca="1" si="9"/>
        <v>413905.92486689088</v>
      </c>
      <c r="K63" s="10">
        <f t="shared" ca="1" si="9"/>
        <v>397838.41368308442</v>
      </c>
      <c r="L63" s="10">
        <f t="shared" ca="1" si="9"/>
        <v>385980.38754700462</v>
      </c>
      <c r="M63" s="10">
        <f t="shared" ca="1" si="9"/>
        <v>379749.97746493842</v>
      </c>
      <c r="N63" s="10">
        <f t="shared" ca="1" si="9"/>
        <v>220408.30801488354</v>
      </c>
      <c r="O63" s="10">
        <f t="shared" ca="1" si="9"/>
        <v>207492.28651572208</v>
      </c>
      <c r="P63" s="10">
        <f t="shared" ca="1" si="9"/>
        <v>209761.12625605773</v>
      </c>
      <c r="Q63" s="10">
        <f t="shared" ca="1" si="9"/>
        <v>212059.74050721343</v>
      </c>
      <c r="R63" s="10">
        <f t="shared" ca="1" si="9"/>
        <v>214388.38943595809</v>
      </c>
      <c r="S63" s="10">
        <f t="shared" ca="1" si="9"/>
        <v>216747.33291217644</v>
      </c>
      <c r="T63" s="10">
        <f t="shared" ca="1" si="9"/>
        <v>219136.83039804385</v>
      </c>
      <c r="U63" s="10">
        <f t="shared" ca="1" si="9"/>
        <v>221557.14083290054</v>
      </c>
      <c r="V63" s="10">
        <f t="shared" ca="1" si="9"/>
        <v>224008.52251369352</v>
      </c>
      <c r="W63" s="10">
        <f t="shared" ca="1" si="9"/>
        <v>226491.23297085406</v>
      </c>
      <c r="X63" s="10">
        <f t="shared" ca="1" si="9"/>
        <v>79005.528839471925</v>
      </c>
      <c r="Y63" s="10">
        <f t="shared" ca="1" si="9"/>
        <v>231551.66572562468</v>
      </c>
      <c r="Z63" s="10">
        <f t="shared" ca="1" si="9"/>
        <v>234129.89806771764</v>
      </c>
      <c r="AA63" s="10">
        <f t="shared" ca="1" si="9"/>
        <v>236740.47899268425</v>
      </c>
      <c r="AB63" s="10">
        <f t="shared" ca="1" si="9"/>
        <v>239383.66016689432</v>
      </c>
      <c r="AC63" s="10">
        <f t="shared" ca="1" si="9"/>
        <v>242059.69164161116</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460027.34964523418</v>
      </c>
      <c r="F65" s="59">
        <f t="shared" ref="F65:AH65" ca="1" si="10">SUM(F63:F64)</f>
        <v>438978.84210644237</v>
      </c>
      <c r="G65" s="59">
        <f t="shared" ca="1" si="10"/>
        <v>437685.2899864061</v>
      </c>
      <c r="H65" s="59">
        <f t="shared" ca="1" si="10"/>
        <v>448702.86965893587</v>
      </c>
      <c r="I65" s="59">
        <f t="shared" ca="1" si="10"/>
        <v>435260.95498613262</v>
      </c>
      <c r="J65" s="59">
        <f ca="1">SUM(J63:J64)</f>
        <v>413905.92486689088</v>
      </c>
      <c r="K65" s="59">
        <f t="shared" ca="1" si="10"/>
        <v>397838.41368308442</v>
      </c>
      <c r="L65" s="59">
        <f t="shared" ca="1" si="10"/>
        <v>385980.38754700462</v>
      </c>
      <c r="M65" s="59">
        <f t="shared" ca="1" si="10"/>
        <v>379749.97746493842</v>
      </c>
      <c r="N65" s="59">
        <f t="shared" ca="1" si="10"/>
        <v>220408.30801488354</v>
      </c>
      <c r="O65" s="59">
        <f t="shared" ca="1" si="10"/>
        <v>207492.28651572208</v>
      </c>
      <c r="P65" s="59">
        <f t="shared" ca="1" si="10"/>
        <v>209761.12625605773</v>
      </c>
      <c r="Q65" s="59">
        <f t="shared" ca="1" si="10"/>
        <v>212059.74050721343</v>
      </c>
      <c r="R65" s="59">
        <f t="shared" ca="1" si="10"/>
        <v>214388.38943595809</v>
      </c>
      <c r="S65" s="59">
        <f t="shared" ca="1" si="10"/>
        <v>216747.33291217644</v>
      </c>
      <c r="T65" s="59">
        <f t="shared" ca="1" si="10"/>
        <v>219136.83039804385</v>
      </c>
      <c r="U65" s="59">
        <f t="shared" ca="1" si="10"/>
        <v>221557.14083290054</v>
      </c>
      <c r="V65" s="59">
        <f t="shared" ca="1" si="10"/>
        <v>224008.52251369352</v>
      </c>
      <c r="W65" s="59">
        <f t="shared" ca="1" si="10"/>
        <v>226491.23297085406</v>
      </c>
      <c r="X65" s="59">
        <f t="shared" ca="1" si="10"/>
        <v>79005.528839471925</v>
      </c>
      <c r="Y65" s="59">
        <f t="shared" ca="1" si="10"/>
        <v>231551.66572562468</v>
      </c>
      <c r="Z65" s="59">
        <f t="shared" ca="1" si="10"/>
        <v>234129.89806771764</v>
      </c>
      <c r="AA65" s="59">
        <f t="shared" ca="1" si="10"/>
        <v>236740.47899268425</v>
      </c>
      <c r="AB65" s="59">
        <f t="shared" ca="1" si="10"/>
        <v>239383.66016689432</v>
      </c>
      <c r="AC65" s="59">
        <f t="shared" ca="1" si="10"/>
        <v>242059.69164161116</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-28140.728344337607</v>
      </c>
      <c r="F66" s="59">
        <f t="shared" ca="1" si="11"/>
        <v>-26472.629563477032</v>
      </c>
      <c r="G66" s="59">
        <f t="shared" ca="1" si="11"/>
        <v>-24704.444855764825</v>
      </c>
      <c r="H66" s="59">
        <f t="shared" ca="1" si="11"/>
        <v>-22830.169065589882</v>
      </c>
      <c r="I66" s="59">
        <f t="shared" ca="1" si="11"/>
        <v>-20843.436728004443</v>
      </c>
      <c r="J66" s="59">
        <f t="shared" ca="1" si="11"/>
        <v>-18737.500450163876</v>
      </c>
      <c r="K66" s="59">
        <f t="shared" ca="1" si="11"/>
        <v>-16505.20799565288</v>
      </c>
      <c r="L66" s="59">
        <f t="shared" ca="1" si="11"/>
        <v>-14138.97799387122</v>
      </c>
      <c r="M66" s="59">
        <f t="shared" ca="1" si="11"/>
        <v>-11630.774191982662</v>
      </c>
      <c r="N66" s="59">
        <f t="shared" ca="1" si="11"/>
        <v>-8972.0781619807894</v>
      </c>
      <c r="O66" s="59">
        <f t="shared" ca="1" si="11"/>
        <v>-6153.8603701788061</v>
      </c>
      <c r="P66" s="59">
        <f t="shared" ca="1" si="11"/>
        <v>-3166.5495108687032</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431886.62130089657</v>
      </c>
      <c r="F67" s="59">
        <f t="shared" ref="F67:AH67" ca="1" si="12">F65+F66</f>
        <v>412506.21254296537</v>
      </c>
      <c r="G67" s="59">
        <f t="shared" ca="1" si="12"/>
        <v>412980.8451306413</v>
      </c>
      <c r="H67" s="59">
        <f t="shared" ca="1" si="12"/>
        <v>425872.70059334597</v>
      </c>
      <c r="I67" s="59">
        <f ca="1">I65+I66</f>
        <v>414417.5182581282</v>
      </c>
      <c r="J67" s="59">
        <f ca="1">J65+J66</f>
        <v>395168.42441672704</v>
      </c>
      <c r="K67" s="59">
        <f t="shared" ca="1" si="12"/>
        <v>381333.20568743156</v>
      </c>
      <c r="L67" s="59">
        <f t="shared" ca="1" si="12"/>
        <v>371841.40955313342</v>
      </c>
      <c r="M67" s="59">
        <f t="shared" ca="1" si="12"/>
        <v>368119.20327295578</v>
      </c>
      <c r="N67" s="59">
        <f t="shared" ca="1" si="12"/>
        <v>211436.22985290276</v>
      </c>
      <c r="O67" s="59">
        <f t="shared" ca="1" si="12"/>
        <v>201338.42614554329</v>
      </c>
      <c r="P67" s="59">
        <f t="shared" ca="1" si="12"/>
        <v>206594.57674518903</v>
      </c>
      <c r="Q67" s="59">
        <f t="shared" ca="1" si="12"/>
        <v>212059.74050721343</v>
      </c>
      <c r="R67" s="59">
        <f t="shared" ca="1" si="12"/>
        <v>214388.38943595809</v>
      </c>
      <c r="S67" s="59">
        <f t="shared" ca="1" si="12"/>
        <v>216747.33291217644</v>
      </c>
      <c r="T67" s="59">
        <f t="shared" ca="1" si="12"/>
        <v>219136.83039804385</v>
      </c>
      <c r="U67" s="59">
        <f t="shared" ca="1" si="12"/>
        <v>221557.14083290054</v>
      </c>
      <c r="V67" s="59">
        <f t="shared" ca="1" si="12"/>
        <v>224008.52251369352</v>
      </c>
      <c r="W67" s="59">
        <f t="shared" ca="1" si="12"/>
        <v>226491.23297085406</v>
      </c>
      <c r="X67" s="59">
        <f t="shared" ca="1" si="12"/>
        <v>79005.528839471925</v>
      </c>
      <c r="Y67" s="59">
        <f t="shared" ca="1" si="12"/>
        <v>231551.66572562468</v>
      </c>
      <c r="Z67" s="59">
        <f t="shared" ca="1" si="12"/>
        <v>234129.89806771764</v>
      </c>
      <c r="AA67" s="59">
        <f t="shared" ca="1" si="12"/>
        <v>236740.47899268425</v>
      </c>
      <c r="AB67" s="59">
        <f t="shared" ca="1" si="12"/>
        <v>239383.66016689432</v>
      </c>
      <c r="AC67" s="59">
        <f t="shared" ca="1" si="12"/>
        <v>242059.69164161116</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-79467.138319364967</v>
      </c>
      <c r="F68" s="59">
        <f t="shared" ca="1" si="14"/>
        <v>-75901.143107905635</v>
      </c>
      <c r="G68" s="59">
        <f t="shared" ca="1" si="14"/>
        <v>-75988.475504037997</v>
      </c>
      <c r="H68" s="59">
        <f t="shared" ca="1" si="14"/>
        <v>-78360.576909175667</v>
      </c>
      <c r="I68" s="59">
        <f t="shared" ca="1" si="14"/>
        <v>-76252.823359495596</v>
      </c>
      <c r="J68" s="59">
        <f t="shared" ca="1" si="14"/>
        <v>-72710.990092677777</v>
      </c>
      <c r="K68" s="59">
        <f t="shared" ca="1" si="14"/>
        <v>-70165.309846487406</v>
      </c>
      <c r="L68" s="59">
        <f t="shared" ca="1" si="14"/>
        <v>-68418.819357776549</v>
      </c>
      <c r="M68" s="59">
        <f t="shared" ca="1" si="14"/>
        <v>-67733.933402223862</v>
      </c>
      <c r="N68" s="59">
        <f t="shared" ca="1" si="14"/>
        <v>-38904.26629293411</v>
      </c>
      <c r="O68" s="59">
        <f t="shared" ca="1" si="14"/>
        <v>-37046.270410779965</v>
      </c>
      <c r="P68" s="59">
        <f t="shared" ca="1" si="14"/>
        <v>-38013.402121114785</v>
      </c>
      <c r="Q68" s="59">
        <f t="shared" ca="1" si="14"/>
        <v>-39018.992253327269</v>
      </c>
      <c r="R68" s="59">
        <f t="shared" ca="1" si="14"/>
        <v>-39447.463656216285</v>
      </c>
      <c r="S68" s="59">
        <f t="shared" ca="1" si="14"/>
        <v>-39881.509255840472</v>
      </c>
      <c r="T68" s="59">
        <f t="shared" ca="1" si="14"/>
        <v>-40321.176793240069</v>
      </c>
      <c r="U68" s="59">
        <f t="shared" ca="1" si="14"/>
        <v>-40766.513913253701</v>
      </c>
      <c r="V68" s="59">
        <f t="shared" ca="1" si="14"/>
        <v>-41217.568142519609</v>
      </c>
      <c r="W68" s="59">
        <f t="shared" ca="1" si="14"/>
        <v>-41674.386866637149</v>
      </c>
      <c r="X68" s="59">
        <f t="shared" ca="1" si="14"/>
        <v>-14537.017306462834</v>
      </c>
      <c r="Y68" s="59">
        <f t="shared" ca="1" si="14"/>
        <v>-42605.506493514942</v>
      </c>
      <c r="Z68" s="59">
        <f t="shared" ca="1" si="14"/>
        <v>-43079.901244460052</v>
      </c>
      <c r="AA68" s="59">
        <f t="shared" ca="1" si="14"/>
        <v>-43560.248134653906</v>
      </c>
      <c r="AB68" s="59">
        <f t="shared" ca="1" si="14"/>
        <v>-44046.593470708554</v>
      </c>
      <c r="AC68" s="59">
        <f t="shared" ca="1" si="14"/>
        <v>-44538.983262056456</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-34550.929704071728</v>
      </c>
      <c r="F69" s="24">
        <f t="shared" ca="1" si="16"/>
        <v>-33000.497003437231</v>
      </c>
      <c r="G69" s="24">
        <f t="shared" ca="1" si="16"/>
        <v>-33038.467610451306</v>
      </c>
      <c r="H69" s="24">
        <f t="shared" ca="1" si="16"/>
        <v>-34069.816047467677</v>
      </c>
      <c r="I69" s="24">
        <f t="shared" ca="1" si="16"/>
        <v>-33153.401460650253</v>
      </c>
      <c r="J69" s="24">
        <f t="shared" ca="1" si="16"/>
        <v>-31613.473953338165</v>
      </c>
      <c r="K69" s="24">
        <f t="shared" ca="1" si="16"/>
        <v>-30506.656454994525</v>
      </c>
      <c r="L69" s="24">
        <f t="shared" ca="1" si="16"/>
        <v>-29747.312764250673</v>
      </c>
      <c r="M69" s="24">
        <f t="shared" ca="1" si="16"/>
        <v>-29449.536261836463</v>
      </c>
      <c r="N69" s="24">
        <f t="shared" ca="1" si="16"/>
        <v>-16914.898388232221</v>
      </c>
      <c r="O69" s="24">
        <f t="shared" ca="1" si="16"/>
        <v>-16107.074091643462</v>
      </c>
      <c r="P69" s="24">
        <f t="shared" ca="1" si="16"/>
        <v>-16527.566139615123</v>
      </c>
      <c r="Q69" s="24">
        <f t="shared" ca="1" si="16"/>
        <v>-16964.779240577074</v>
      </c>
      <c r="R69" s="24">
        <f t="shared" ca="1" si="16"/>
        <v>-17151.071154876649</v>
      </c>
      <c r="S69" s="24">
        <f t="shared" ca="1" si="16"/>
        <v>-17339.786632974115</v>
      </c>
      <c r="T69" s="24">
        <f t="shared" ca="1" si="16"/>
        <v>-17530.946431843509</v>
      </c>
      <c r="U69" s="24">
        <f t="shared" ca="1" si="16"/>
        <v>-17724.571266632043</v>
      </c>
      <c r="V69" s="24">
        <f t="shared" ca="1" si="16"/>
        <v>-17920.681801095481</v>
      </c>
      <c r="W69" s="24">
        <f t="shared" ca="1" si="16"/>
        <v>-18119.298637668326</v>
      </c>
      <c r="X69" s="24">
        <f t="shared" ca="1" si="16"/>
        <v>-6320.4423071577539</v>
      </c>
      <c r="Y69" s="24">
        <f t="shared" ca="1" si="16"/>
        <v>-18524.133258049977</v>
      </c>
      <c r="Z69" s="24">
        <f t="shared" ca="1" si="16"/>
        <v>-18730.391845417413</v>
      </c>
      <c r="AA69" s="24">
        <f t="shared" ca="1" si="16"/>
        <v>-18939.238319414741</v>
      </c>
      <c r="AB69" s="24">
        <f t="shared" ca="1" si="16"/>
        <v>-19150.692813351547</v>
      </c>
      <c r="AC69" s="24">
        <f t="shared" ca="1" si="16"/>
        <v>-19364.775331328892</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317868.55327745987</v>
      </c>
      <c r="F70" s="420">
        <f t="shared" ref="F70:AH70" ca="1" si="17">SUM(F67:F69)</f>
        <v>303604.57243162248</v>
      </c>
      <c r="G70" s="420">
        <f t="shared" ca="1" si="17"/>
        <v>303953.90201615205</v>
      </c>
      <c r="H70" s="420">
        <f t="shared" ca="1" si="17"/>
        <v>313442.30763670261</v>
      </c>
      <c r="I70" s="420">
        <f t="shared" ca="1" si="17"/>
        <v>305011.29343798233</v>
      </c>
      <c r="J70" s="420">
        <f t="shared" ca="1" si="17"/>
        <v>290843.96037071111</v>
      </c>
      <c r="K70" s="420">
        <f t="shared" ca="1" si="17"/>
        <v>280661.23938594962</v>
      </c>
      <c r="L70" s="420">
        <f t="shared" ca="1" si="17"/>
        <v>273675.27743110619</v>
      </c>
      <c r="M70" s="420">
        <f t="shared" ca="1" si="17"/>
        <v>270935.73360889545</v>
      </c>
      <c r="N70" s="420">
        <f t="shared" ca="1" si="17"/>
        <v>155617.06517173644</v>
      </c>
      <c r="O70" s="420">
        <f t="shared" ca="1" si="17"/>
        <v>148185.08164311983</v>
      </c>
      <c r="P70" s="420">
        <f t="shared" ca="1" si="17"/>
        <v>152053.60848445914</v>
      </c>
      <c r="Q70" s="420">
        <f t="shared" ca="1" si="17"/>
        <v>156075.96901330908</v>
      </c>
      <c r="R70" s="420">
        <f t="shared" ca="1" si="17"/>
        <v>157789.85462486517</v>
      </c>
      <c r="S70" s="420">
        <f t="shared" ca="1" si="17"/>
        <v>159526.03702336186</v>
      </c>
      <c r="T70" s="420">
        <f t="shared" ca="1" si="17"/>
        <v>161284.70717296028</v>
      </c>
      <c r="U70" s="420">
        <f t="shared" ca="1" si="17"/>
        <v>163066.0556530148</v>
      </c>
      <c r="V70" s="420">
        <f t="shared" ca="1" si="17"/>
        <v>164870.27257007844</v>
      </c>
      <c r="W70" s="420">
        <f t="shared" ca="1" si="17"/>
        <v>166697.54746654857</v>
      </c>
      <c r="X70" s="420">
        <f t="shared" ca="1" si="17"/>
        <v>58148.069225851337</v>
      </c>
      <c r="Y70" s="420">
        <f t="shared" ca="1" si="17"/>
        <v>170422.02597405974</v>
      </c>
      <c r="Z70" s="420">
        <f t="shared" ca="1" si="17"/>
        <v>172319.60497784018</v>
      </c>
      <c r="AA70" s="420">
        <f t="shared" ca="1" si="17"/>
        <v>174240.9925386156</v>
      </c>
      <c r="AB70" s="420">
        <f t="shared" ca="1" si="17"/>
        <v>176186.37388283422</v>
      </c>
      <c r="AC70" s="420">
        <f t="shared" ca="1" si="17"/>
        <v>178155.93304822582</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317868.55327745987</v>
      </c>
      <c r="F72" s="59">
        <f t="shared" ca="1" si="18"/>
        <v>303604.57243162248</v>
      </c>
      <c r="G72" s="59">
        <f t="shared" ca="1" si="18"/>
        <v>303953.90201615205</v>
      </c>
      <c r="H72" s="59">
        <f t="shared" ca="1" si="18"/>
        <v>313442.30763670261</v>
      </c>
      <c r="I72" s="59">
        <f t="shared" ca="1" si="18"/>
        <v>305011.29343798233</v>
      </c>
      <c r="J72" s="59">
        <f t="shared" ca="1" si="18"/>
        <v>290843.96037071111</v>
      </c>
      <c r="K72" s="59">
        <f t="shared" ca="1" si="18"/>
        <v>280661.23938594962</v>
      </c>
      <c r="L72" s="59">
        <f t="shared" ca="1" si="18"/>
        <v>273675.27743110619</v>
      </c>
      <c r="M72" s="59">
        <f t="shared" ca="1" si="18"/>
        <v>270935.73360889545</v>
      </c>
      <c r="N72" s="59">
        <f t="shared" ca="1" si="18"/>
        <v>155617.06517173644</v>
      </c>
      <c r="O72" s="59">
        <f t="shared" ca="1" si="18"/>
        <v>148185.08164311983</v>
      </c>
      <c r="P72" s="59">
        <f t="shared" ca="1" si="18"/>
        <v>152053.60848445914</v>
      </c>
      <c r="Q72" s="59">
        <f t="shared" ca="1" si="18"/>
        <v>156075.96901330908</v>
      </c>
      <c r="R72" s="59">
        <f t="shared" ca="1" si="18"/>
        <v>157789.85462486517</v>
      </c>
      <c r="S72" s="59">
        <f t="shared" ca="1" si="18"/>
        <v>159526.03702336186</v>
      </c>
      <c r="T72" s="59">
        <f t="shared" ca="1" si="18"/>
        <v>161284.70717296028</v>
      </c>
      <c r="U72" s="59">
        <f t="shared" ca="1" si="18"/>
        <v>163066.0556530148</v>
      </c>
      <c r="V72" s="59">
        <f t="shared" ca="1" si="18"/>
        <v>164870.27257007844</v>
      </c>
      <c r="W72" s="59">
        <f t="shared" ca="1" si="18"/>
        <v>166697.54746654857</v>
      </c>
      <c r="X72" s="59">
        <f t="shared" ca="1" si="18"/>
        <v>58148.069225851337</v>
      </c>
      <c r="Y72" s="59">
        <f t="shared" ca="1" si="18"/>
        <v>170422.02597405974</v>
      </c>
      <c r="Z72" s="59">
        <f t="shared" ca="1" si="18"/>
        <v>172319.60497784018</v>
      </c>
      <c r="AA72" s="59">
        <f t="shared" ca="1" si="18"/>
        <v>174240.9925386156</v>
      </c>
      <c r="AB72" s="59">
        <f t="shared" ca="1" si="18"/>
        <v>176186.37388283422</v>
      </c>
      <c r="AC72" s="59">
        <f t="shared" ca="1" si="18"/>
        <v>178155.93304822582</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-3126747.5938152918</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938024.27814458753</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-2188723.3156707045</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469012.13907229347</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-27801.646347676251</v>
      </c>
      <c r="F80" s="10">
        <f ca="1">Principle</f>
        <v>-29469.745128536826</v>
      </c>
      <c r="G80" s="10">
        <f t="shared" ref="G80:AH80" ca="1" si="20">Principle</f>
        <v>-31237.929836249034</v>
      </c>
      <c r="H80" s="10">
        <f t="shared" ca="1" si="20"/>
        <v>-33112.20562642398</v>
      </c>
      <c r="I80" s="10">
        <f t="shared" ca="1" si="20"/>
        <v>-35098.937964009412</v>
      </c>
      <c r="J80" s="10">
        <f t="shared" ca="1" si="20"/>
        <v>-37204.874241849982</v>
      </c>
      <c r="K80" s="10">
        <f t="shared" ca="1" si="20"/>
        <v>-39437.166696360975</v>
      </c>
      <c r="L80" s="10">
        <f t="shared" ca="1" si="20"/>
        <v>-41803.396698142635</v>
      </c>
      <c r="M80" s="10">
        <f t="shared" ca="1" si="20"/>
        <v>-44311.6005000312</v>
      </c>
      <c r="N80" s="10">
        <f t="shared" ca="1" si="20"/>
        <v>-46970.296530033069</v>
      </c>
      <c r="O80" s="10">
        <f t="shared" ca="1" si="20"/>
        <v>-49788.514321835049</v>
      </c>
      <c r="P80" s="10">
        <f t="shared" ca="1" si="20"/>
        <v>-52775.825181145156</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469012.13907229347</v>
      </c>
      <c r="E81" s="10">
        <f ca="1">E79+E80</f>
        <v>-27801.646347676251</v>
      </c>
      <c r="F81" s="10">
        <f t="shared" ref="F81:AH81" ca="1" si="21">F79+F80</f>
        <v>-29469.745128536826</v>
      </c>
      <c r="G81" s="10">
        <f t="shared" ca="1" si="21"/>
        <v>-31237.929836249034</v>
      </c>
      <c r="H81" s="10">
        <f t="shared" ca="1" si="21"/>
        <v>-33112.20562642398</v>
      </c>
      <c r="I81" s="10">
        <f t="shared" ca="1" si="21"/>
        <v>-35098.937964009412</v>
      </c>
      <c r="J81" s="10">
        <f t="shared" ca="1" si="21"/>
        <v>-37204.874241849982</v>
      </c>
      <c r="K81" s="10">
        <f t="shared" ca="1" si="21"/>
        <v>-39437.166696360975</v>
      </c>
      <c r="L81" s="10">
        <f t="shared" ca="1" si="21"/>
        <v>-41803.396698142635</v>
      </c>
      <c r="M81" s="10">
        <f t="shared" ca="1" si="21"/>
        <v>-44311.6005000312</v>
      </c>
      <c r="N81" s="10">
        <f t="shared" ca="1" si="21"/>
        <v>-46970.296530033069</v>
      </c>
      <c r="O81" s="10">
        <f t="shared" ca="1" si="21"/>
        <v>-49788.514321835049</v>
      </c>
      <c r="P81" s="10">
        <f t="shared" ca="1" si="21"/>
        <v>-52775.825181145156</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-1719711.1765984111</v>
      </c>
      <c r="E83" s="430">
        <f t="shared" ca="1" si="22"/>
        <v>290066.90692978364</v>
      </c>
      <c r="F83" s="430">
        <f t="shared" ca="1" si="22"/>
        <v>274134.82730308565</v>
      </c>
      <c r="G83" s="430">
        <f t="shared" ca="1" si="22"/>
        <v>272715.97217990301</v>
      </c>
      <c r="H83" s="430">
        <f t="shared" ca="1" si="22"/>
        <v>280330.10201027861</v>
      </c>
      <c r="I83" s="430">
        <f t="shared" ca="1" si="22"/>
        <v>269912.35547397292</v>
      </c>
      <c r="J83" s="430">
        <f t="shared" ca="1" si="22"/>
        <v>253639.08612886112</v>
      </c>
      <c r="K83" s="430">
        <f t="shared" ca="1" si="22"/>
        <v>241224.07268958865</v>
      </c>
      <c r="L83" s="430">
        <f t="shared" ca="1" si="22"/>
        <v>231871.88073296356</v>
      </c>
      <c r="M83" s="430">
        <f t="shared" ca="1" si="22"/>
        <v>226624.13310886425</v>
      </c>
      <c r="N83" s="430">
        <f t="shared" ca="1" si="22"/>
        <v>108646.76864170337</v>
      </c>
      <c r="O83" s="430">
        <f t="shared" ca="1" si="22"/>
        <v>98396.567321284791</v>
      </c>
      <c r="P83" s="430">
        <f t="shared" ca="1" si="22"/>
        <v>99277.783303313976</v>
      </c>
      <c r="Q83" s="430">
        <f t="shared" ca="1" si="22"/>
        <v>156075.96901330908</v>
      </c>
      <c r="R83" s="430">
        <f t="shared" ca="1" si="22"/>
        <v>157789.85462486517</v>
      </c>
      <c r="S83" s="430">
        <f t="shared" ca="1" si="22"/>
        <v>159526.03702336186</v>
      </c>
      <c r="T83" s="430">
        <f t="shared" ca="1" si="22"/>
        <v>161284.70717296028</v>
      </c>
      <c r="U83" s="430">
        <f t="shared" ca="1" si="22"/>
        <v>163066.0556530148</v>
      </c>
      <c r="V83" s="430">
        <f t="shared" ca="1" si="22"/>
        <v>164870.27257007844</v>
      </c>
      <c r="W83" s="430">
        <f t="shared" ca="1" si="22"/>
        <v>166697.54746654857</v>
      </c>
      <c r="X83" s="430">
        <f t="shared" ca="1" si="22"/>
        <v>58148.069225851337</v>
      </c>
      <c r="Y83" s="430">
        <f t="shared" ca="1" si="22"/>
        <v>170422.02597405974</v>
      </c>
      <c r="Z83" s="430">
        <f t="shared" ca="1" si="22"/>
        <v>172319.60497784018</v>
      </c>
      <c r="AA83" s="430">
        <f t="shared" ca="1" si="22"/>
        <v>174240.9925386156</v>
      </c>
      <c r="AB83" s="430">
        <f t="shared" ca="1" si="22"/>
        <v>176186.37388283422</v>
      </c>
      <c r="AC83" s="430">
        <f t="shared" ca="1" si="22"/>
        <v>178155.93304822582</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-1719711.1765984111</v>
      </c>
      <c r="E84" s="44">
        <f ca="1">D84+E83</f>
        <v>-1429644.2696686275</v>
      </c>
      <c r="F84" s="44">
        <f t="shared" ref="F84:AH84" ca="1" si="23">E84+F83</f>
        <v>-1155509.4423655418</v>
      </c>
      <c r="G84" s="44">
        <f t="shared" ca="1" si="23"/>
        <v>-882793.47018563887</v>
      </c>
      <c r="H84" s="44">
        <f t="shared" ca="1" si="23"/>
        <v>-602463.36817536026</v>
      </c>
      <c r="I84" s="44">
        <f t="shared" ca="1" si="23"/>
        <v>-332551.01270138734</v>
      </c>
      <c r="J84" s="44">
        <f t="shared" ca="1" si="23"/>
        <v>-78911.926572526223</v>
      </c>
      <c r="K84" s="44">
        <f t="shared" ca="1" si="23"/>
        <v>162312.14611706242</v>
      </c>
      <c r="L84" s="44">
        <f t="shared" ca="1" si="23"/>
        <v>394184.02685002598</v>
      </c>
      <c r="M84" s="44">
        <f t="shared" ca="1" si="23"/>
        <v>620808.15995889017</v>
      </c>
      <c r="N84" s="44">
        <f t="shared" ca="1" si="23"/>
        <v>729454.92860059359</v>
      </c>
      <c r="O84" s="44">
        <f t="shared" ca="1" si="23"/>
        <v>827851.49592187838</v>
      </c>
      <c r="P84" s="44">
        <f t="shared" ca="1" si="23"/>
        <v>927129.27922519238</v>
      </c>
      <c r="Q84" s="44">
        <f t="shared" ca="1" si="23"/>
        <v>1083205.2482385014</v>
      </c>
      <c r="R84" s="44">
        <f t="shared" ca="1" si="23"/>
        <v>1240995.1028633665</v>
      </c>
      <c r="S84" s="44">
        <f t="shared" ca="1" si="23"/>
        <v>1400521.1398867283</v>
      </c>
      <c r="T84" s="44">
        <f t="shared" ca="1" si="23"/>
        <v>1561805.8470596885</v>
      </c>
      <c r="U84" s="44">
        <f t="shared" ca="1" si="23"/>
        <v>1724871.9027127032</v>
      </c>
      <c r="V84" s="44">
        <f t="shared" ca="1" si="23"/>
        <v>1889742.1752827817</v>
      </c>
      <c r="W84" s="44">
        <f t="shared" ca="1" si="23"/>
        <v>2056439.7227493303</v>
      </c>
      <c r="X84" s="44">
        <f t="shared" ca="1" si="23"/>
        <v>2114587.7919751815</v>
      </c>
      <c r="Y84" s="44">
        <f t="shared" ca="1" si="23"/>
        <v>2285009.8179492415</v>
      </c>
      <c r="Z84" s="44">
        <f t="shared" ca="1" si="23"/>
        <v>2457329.4229270816</v>
      </c>
      <c r="AA84" s="44">
        <f t="shared" ca="1" si="23"/>
        <v>2631570.4154656972</v>
      </c>
      <c r="AB84" s="44">
        <f t="shared" ca="1" si="23"/>
        <v>2807756.7893485315</v>
      </c>
      <c r="AC84" s="44">
        <f t="shared" ca="1" si="23"/>
        <v>2985912.7223967575</v>
      </c>
      <c r="AD84" s="44">
        <f ca="1">AC84+AD83</f>
        <v>2985912.7223967575</v>
      </c>
      <c r="AE84" s="44">
        <f t="shared" ca="1" si="23"/>
        <v>2985912.7223967575</v>
      </c>
      <c r="AF84" s="44">
        <f t="shared" ca="1" si="23"/>
        <v>2985912.7223967575</v>
      </c>
      <c r="AG84" s="44">
        <f t="shared" ca="1" si="23"/>
        <v>2985912.7223967575</v>
      </c>
      <c r="AH84" s="44">
        <f t="shared" ca="1" si="23"/>
        <v>2985912.7223967575</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469012.13907229347</v>
      </c>
      <c r="F89" s="9">
        <f ca="1">E93</f>
        <v>441210.49272461724</v>
      </c>
      <c r="G89" s="9">
        <f t="shared" ref="G89:AH89" ca="1" si="24">F93</f>
        <v>411740.74759608041</v>
      </c>
      <c r="H89" s="9">
        <f t="shared" ca="1" si="24"/>
        <v>380502.81775983138</v>
      </c>
      <c r="I89" s="9">
        <f t="shared" ca="1" si="24"/>
        <v>347390.61213340738</v>
      </c>
      <c r="J89" s="9">
        <f t="shared" ca="1" si="24"/>
        <v>312291.67416939797</v>
      </c>
      <c r="K89" s="9">
        <f t="shared" ca="1" si="24"/>
        <v>275086.79992754798</v>
      </c>
      <c r="L89" s="9">
        <f t="shared" ca="1" si="24"/>
        <v>235649.63323118701</v>
      </c>
      <c r="M89" s="9">
        <f t="shared" ca="1" si="24"/>
        <v>193846.23653304437</v>
      </c>
      <c r="N89" s="9">
        <f t="shared" ca="1" si="24"/>
        <v>149534.63603301317</v>
      </c>
      <c r="O89" s="9">
        <f t="shared" ca="1" si="24"/>
        <v>102564.3395029801</v>
      </c>
      <c r="P89" s="9">
        <f t="shared" ca="1" si="24"/>
        <v>52775.825181145054</v>
      </c>
      <c r="Q89" s="9">
        <f t="shared" ca="1" si="24"/>
        <v>-1.0186340659856796E-10</v>
      </c>
      <c r="R89" s="9">
        <f t="shared" ca="1" si="24"/>
        <v>-1.0186340659856796E-10</v>
      </c>
      <c r="S89" s="9">
        <f t="shared" ca="1" si="24"/>
        <v>-1.0186340659856796E-10</v>
      </c>
      <c r="T89" s="9">
        <f t="shared" ca="1" si="24"/>
        <v>-1.0186340659856796E-10</v>
      </c>
      <c r="U89" s="9">
        <f t="shared" ca="1" si="24"/>
        <v>-1.0186340659856796E-10</v>
      </c>
      <c r="V89" s="9">
        <f t="shared" ca="1" si="24"/>
        <v>-1.0186340659856796E-10</v>
      </c>
      <c r="W89" s="9">
        <f t="shared" ca="1" si="24"/>
        <v>-1.0186340659856796E-10</v>
      </c>
      <c r="X89" s="9">
        <f t="shared" ca="1" si="24"/>
        <v>-1.0186340659856796E-10</v>
      </c>
      <c r="Y89" s="9">
        <f t="shared" ca="1" si="24"/>
        <v>-1.0186340659856796E-10</v>
      </c>
      <c r="Z89" s="9">
        <f t="shared" ca="1" si="24"/>
        <v>-1.0186340659856796E-10</v>
      </c>
      <c r="AA89" s="9">
        <f t="shared" ca="1" si="24"/>
        <v>-1.0186340659856796E-10</v>
      </c>
      <c r="AB89" s="9">
        <f t="shared" ca="1" si="24"/>
        <v>-1.0186340659856796E-10</v>
      </c>
      <c r="AC89" s="9">
        <f t="shared" ca="1" si="24"/>
        <v>-1.0186340659856796E-10</v>
      </c>
      <c r="AD89" s="9">
        <f t="shared" ca="1" si="24"/>
        <v>-1.0186340659856796E-10</v>
      </c>
      <c r="AE89" s="9">
        <f t="shared" ca="1" si="24"/>
        <v>-1.0186340659856796E-10</v>
      </c>
      <c r="AF89" s="9">
        <f t="shared" ca="1" si="24"/>
        <v>-1.0186340659856796E-10</v>
      </c>
      <c r="AG89" s="9">
        <f t="shared" ca="1" si="24"/>
        <v>-1.0186340659856796E-10</v>
      </c>
      <c r="AH89" s="9">
        <f t="shared" ca="1" si="24"/>
        <v>-1.0186340659856796E-10</v>
      </c>
    </row>
    <row r="90" spans="1:36" x14ac:dyDescent="0.2">
      <c r="A90" s="2" t="s">
        <v>47</v>
      </c>
      <c r="D90" s="9"/>
      <c r="E90" s="9">
        <f t="shared" ref="E90:AH90" ca="1" si="25">IF(ProjectYear&lt;=LoanTerm,PMT(LoanInterest,LoanTerm,LoanAmount),0)</f>
        <v>-55942.374692013858</v>
      </c>
      <c r="F90" s="9">
        <f t="shared" ca="1" si="25"/>
        <v>-55942.374692013858</v>
      </c>
      <c r="G90" s="9">
        <f t="shared" ca="1" si="25"/>
        <v>-55942.374692013858</v>
      </c>
      <c r="H90" s="9">
        <f t="shared" ca="1" si="25"/>
        <v>-55942.374692013858</v>
      </c>
      <c r="I90" s="9">
        <f t="shared" ca="1" si="25"/>
        <v>-55942.374692013858</v>
      </c>
      <c r="J90" s="9">
        <f t="shared" ca="1" si="25"/>
        <v>-55942.374692013858</v>
      </c>
      <c r="K90" s="9">
        <f t="shared" ca="1" si="25"/>
        <v>-55942.374692013858</v>
      </c>
      <c r="L90" s="9">
        <f t="shared" ca="1" si="25"/>
        <v>-55942.374692013858</v>
      </c>
      <c r="M90" s="9">
        <f t="shared" ca="1" si="25"/>
        <v>-55942.374692013858</v>
      </c>
      <c r="N90" s="9">
        <f t="shared" ca="1" si="25"/>
        <v>-55942.374692013858</v>
      </c>
      <c r="O90" s="9">
        <f t="shared" ca="1" si="25"/>
        <v>-55942.374692013858</v>
      </c>
      <c r="P90" s="9">
        <f t="shared" ca="1" si="25"/>
        <v>-55942.374692013858</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-27801.646347676251</v>
      </c>
      <c r="F91" s="9">
        <f t="shared" ca="1" si="26"/>
        <v>-29469.745128536826</v>
      </c>
      <c r="G91" s="9">
        <f t="shared" ca="1" si="26"/>
        <v>-31237.929836249034</v>
      </c>
      <c r="H91" s="9">
        <f t="shared" ca="1" si="26"/>
        <v>-33112.20562642398</v>
      </c>
      <c r="I91" s="9">
        <f t="shared" ca="1" si="26"/>
        <v>-35098.937964009412</v>
      </c>
      <c r="J91" s="9">
        <f t="shared" ca="1" si="26"/>
        <v>-37204.874241849982</v>
      </c>
      <c r="K91" s="9">
        <f t="shared" ca="1" si="26"/>
        <v>-39437.166696360975</v>
      </c>
      <c r="L91" s="9">
        <f t="shared" ca="1" si="26"/>
        <v>-41803.396698142635</v>
      </c>
      <c r="M91" s="9">
        <f t="shared" ca="1" si="26"/>
        <v>-44311.6005000312</v>
      </c>
      <c r="N91" s="9">
        <f t="shared" ca="1" si="26"/>
        <v>-46970.296530033069</v>
      </c>
      <c r="O91" s="9">
        <f t="shared" ca="1" si="26"/>
        <v>-49788.514321835049</v>
      </c>
      <c r="P91" s="9">
        <f t="shared" ca="1" si="26"/>
        <v>-52775.825181145156</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-28140.728344337607</v>
      </c>
      <c r="F92" s="9">
        <f t="shared" ca="1" si="27"/>
        <v>-26472.629563477032</v>
      </c>
      <c r="G92" s="9">
        <f t="shared" ca="1" si="27"/>
        <v>-24704.444855764825</v>
      </c>
      <c r="H92" s="9">
        <f t="shared" ca="1" si="27"/>
        <v>-22830.169065589882</v>
      </c>
      <c r="I92" s="9">
        <f t="shared" ca="1" si="27"/>
        <v>-20843.436728004443</v>
      </c>
      <c r="J92" s="9">
        <f t="shared" ca="1" si="27"/>
        <v>-18737.500450163876</v>
      </c>
      <c r="K92" s="9">
        <f t="shared" ca="1" si="27"/>
        <v>-16505.20799565288</v>
      </c>
      <c r="L92" s="9">
        <f t="shared" ca="1" si="27"/>
        <v>-14138.97799387122</v>
      </c>
      <c r="M92" s="9">
        <f t="shared" ca="1" si="27"/>
        <v>-11630.774191982662</v>
      </c>
      <c r="N92" s="9">
        <f t="shared" ca="1" si="27"/>
        <v>-8972.0781619807894</v>
      </c>
      <c r="O92" s="9">
        <f t="shared" ca="1" si="27"/>
        <v>-6153.8603701788061</v>
      </c>
      <c r="P92" s="9">
        <f t="shared" ca="1" si="27"/>
        <v>-3166.5495108687032</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441210.49272461724</v>
      </c>
      <c r="F93" s="70">
        <f t="shared" ca="1" si="28"/>
        <v>411740.74759608041</v>
      </c>
      <c r="G93" s="70">
        <f t="shared" ca="1" si="28"/>
        <v>380502.81775983138</v>
      </c>
      <c r="H93" s="70">
        <f t="shared" ca="1" si="28"/>
        <v>347390.61213340738</v>
      </c>
      <c r="I93" s="70">
        <f t="shared" ca="1" si="28"/>
        <v>312291.67416939797</v>
      </c>
      <c r="J93" s="70">
        <f t="shared" ca="1" si="28"/>
        <v>275086.79992754798</v>
      </c>
      <c r="K93" s="70">
        <f t="shared" ca="1" si="28"/>
        <v>235649.63323118701</v>
      </c>
      <c r="L93" s="70">
        <f t="shared" ca="1" si="28"/>
        <v>193846.23653304437</v>
      </c>
      <c r="M93" s="70">
        <f t="shared" ca="1" si="28"/>
        <v>149534.63603301317</v>
      </c>
      <c r="N93" s="70">
        <f t="shared" ca="1" si="28"/>
        <v>102564.3395029801</v>
      </c>
      <c r="O93" s="70">
        <f t="shared" ca="1" si="28"/>
        <v>52775.825181145054</v>
      </c>
      <c r="P93" s="70">
        <f t="shared" ca="1" si="28"/>
        <v>-1.0186340659856796E-10</v>
      </c>
      <c r="Q93" s="70">
        <f t="shared" ca="1" si="28"/>
        <v>-1.0186340659856796E-10</v>
      </c>
      <c r="R93" s="70">
        <f t="shared" ca="1" si="28"/>
        <v>-1.0186340659856796E-10</v>
      </c>
      <c r="S93" s="70">
        <f t="shared" ca="1" si="28"/>
        <v>-1.0186340659856796E-10</v>
      </c>
      <c r="T93" s="70">
        <f t="shared" ca="1" si="28"/>
        <v>-1.0186340659856796E-10</v>
      </c>
      <c r="U93" s="70">
        <f t="shared" ca="1" si="28"/>
        <v>-1.0186340659856796E-10</v>
      </c>
      <c r="V93" s="70">
        <f t="shared" ca="1" si="28"/>
        <v>-1.0186340659856796E-10</v>
      </c>
      <c r="W93" s="70">
        <f t="shared" ca="1" si="28"/>
        <v>-1.0186340659856796E-10</v>
      </c>
      <c r="X93" s="70">
        <f t="shared" ca="1" si="28"/>
        <v>-1.0186340659856796E-10</v>
      </c>
      <c r="Y93" s="70">
        <f t="shared" ca="1" si="28"/>
        <v>-1.0186340659856796E-10</v>
      </c>
      <c r="Z93" s="70">
        <f t="shared" ca="1" si="28"/>
        <v>-1.0186340659856796E-10</v>
      </c>
      <c r="AA93" s="70">
        <f t="shared" ca="1" si="28"/>
        <v>-1.0186340659856796E-10</v>
      </c>
      <c r="AB93" s="70">
        <f t="shared" ca="1" si="28"/>
        <v>-1.0186340659856796E-10</v>
      </c>
      <c r="AC93" s="70">
        <f t="shared" ca="1" si="28"/>
        <v>-1.0186340659856796E-10</v>
      </c>
      <c r="AD93" s="70">
        <f t="shared" ca="1" si="28"/>
        <v>-1.0186340659856796E-10</v>
      </c>
      <c r="AE93" s="70">
        <f t="shared" ca="1" si="28"/>
        <v>-1.0186340659856796E-10</v>
      </c>
      <c r="AF93" s="70">
        <f t="shared" ca="1" si="28"/>
        <v>-1.0186340659856796E-10</v>
      </c>
      <c r="AG93" s="70">
        <f t="shared" ca="1" si="28"/>
        <v>-1.0186340659856796E-10</v>
      </c>
      <c r="AH93" s="70">
        <f t="shared" ca="1" si="28"/>
        <v>-1.0186340659856796E-10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1095992.5158414023</v>
      </c>
      <c r="D103" s="42">
        <f ca="1">IF($C$112="3P",VLOOKUP($A103,'Fin. Assumptions'!$F$23:$L$29,$D$111+1)*(-D$55-D$56),VLOOKUP($A103,'Fin. Assumptions'!$F$32:$L$38,$D$111+1)*D$83)</f>
        <v>-1719711.1765984111</v>
      </c>
      <c r="E103" s="42">
        <f ca="1">IF($C$112="3P",VLOOKUP($A103,'Fin. Assumptions'!$F$23:$L$29,$D$111+1)*(-E$55-E$56),VLOOKUP($A103,'Fin. Assumptions'!$F$32:$L$38,$D$111+1)*E$83)</f>
        <v>290066.90692978364</v>
      </c>
      <c r="F103" s="42">
        <f ca="1">IF($C$112="3P",VLOOKUP($A103,'Fin. Assumptions'!$F$23:$L$29,$D$111+1)*(-F$55-F$56),VLOOKUP($A103,'Fin. Assumptions'!$F$32:$L$38,$D$111+1)*F$83)</f>
        <v>274134.82730308565</v>
      </c>
      <c r="G103" s="42">
        <f ca="1">IF($C$112="3P",VLOOKUP($A103,'Fin. Assumptions'!$F$23:$L$29,$D$111+1)*(-G$55-G$56),VLOOKUP($A103,'Fin. Assumptions'!$F$32:$L$38,$D$111+1)*G$83)</f>
        <v>272715.97217990301</v>
      </c>
      <c r="H103" s="42">
        <f ca="1">IF($C$112="3P",VLOOKUP($A103,'Fin. Assumptions'!$F$23:$L$29,$D$111+1)*(-H$55-H$56),VLOOKUP($A103,'Fin. Assumptions'!$F$32:$L$38,$D$111+1)*H$83)</f>
        <v>280330.10201027861</v>
      </c>
      <c r="I103" s="42">
        <f ca="1">IF($C$112="3P",VLOOKUP($A103,'Fin. Assumptions'!$F$23:$L$29,$D$111+1)*(-I$55-I$56),VLOOKUP($A103,'Fin. Assumptions'!$F$32:$L$38,$D$111+1)*I$83)</f>
        <v>269912.35547397292</v>
      </c>
      <c r="J103" s="42">
        <f ca="1">IF($C$112="3P",VLOOKUP($A103,'Fin. Assumptions'!$F$23:$L$29,$D$111+1)*(-J$55-J$56),VLOOKUP($A103,'Fin. Assumptions'!$F$32:$L$38,$D$111+1)*J$83)</f>
        <v>253639.08612886112</v>
      </c>
      <c r="K103" s="42">
        <f ca="1">IF($C$112="3P",VLOOKUP($A103,'Fin. Assumptions'!$F$23:$L$29,$D$111+1)*(-K$55-K$56),VLOOKUP($A103,'Fin. Assumptions'!$F$32:$L$38,$D$111+1)*K$83)</f>
        <v>241224.07268958865</v>
      </c>
      <c r="L103" s="42">
        <f ca="1">IF($C$112="3P",VLOOKUP($A103,'Fin. Assumptions'!$F$23:$L$29,$D$111+1)*(-L$55-L$56),VLOOKUP($A103,'Fin. Assumptions'!$F$32:$L$38,$D$111+1)*L$83)</f>
        <v>231871.88073296356</v>
      </c>
      <c r="M103" s="42">
        <f ca="1">IF($C$112="3P",VLOOKUP($A103,'Fin. Assumptions'!$F$23:$L$29,$D$111+1)*(-M$55-M$56),VLOOKUP($A103,'Fin. Assumptions'!$F$32:$L$38,$D$111+1)*M$83)</f>
        <v>226624.13310886425</v>
      </c>
      <c r="N103" s="42">
        <f ca="1">IF($C$112="3P",VLOOKUP($A103,'Fin. Assumptions'!$F$23:$L$29,$D$111+1)*(-N$55-N$56),VLOOKUP($A103,'Fin. Assumptions'!$F$32:$L$38,$D$111+1)*N$83)</f>
        <v>108646.76864170337</v>
      </c>
      <c r="O103" s="42">
        <f ca="1">IF($C$112="3P",VLOOKUP($A103,'Fin. Assumptions'!$F$23:$L$29,$D$111+1)*(-O$55-O$56),VLOOKUP($A103,'Fin. Assumptions'!$F$32:$L$38,$D$111+1)*O$83)</f>
        <v>98396.567321284791</v>
      </c>
      <c r="P103" s="42">
        <f ca="1">IF($C$112="3P",VLOOKUP($A103,'Fin. Assumptions'!$F$23:$L$29,$D$111+1)*(-P$55-P$56),VLOOKUP($A103,'Fin. Assumptions'!$F$32:$L$38,$D$111+1)*P$83)</f>
        <v>99277.783303313976</v>
      </c>
      <c r="Q103" s="42">
        <f ca="1">IF($C$112="3P",VLOOKUP($A103,'Fin. Assumptions'!$F$23:$L$29,$D$111+1)*(-Q$55-Q$56),VLOOKUP($A103,'Fin. Assumptions'!$F$32:$L$38,$D$111+1)*Q$83)</f>
        <v>156075.96901330908</v>
      </c>
      <c r="R103" s="42">
        <f ca="1">IF($C$112="3P",VLOOKUP($A103,'Fin. Assumptions'!$F$23:$L$29,$D$111+1)*(-R$55-R$56),VLOOKUP($A103,'Fin. Assumptions'!$F$32:$L$38,$D$111+1)*R$83)</f>
        <v>157789.85462486517</v>
      </c>
      <c r="S103" s="42">
        <f ca="1">IF($C$112="3P",VLOOKUP($A103,'Fin. Assumptions'!$F$23:$L$29,$D$111+1)*(-S$55-S$56),VLOOKUP($A103,'Fin. Assumptions'!$F$32:$L$38,$D$111+1)*S$83)</f>
        <v>159526.03702336186</v>
      </c>
      <c r="T103" s="42">
        <f ca="1">IF($C$112="3P",VLOOKUP($A103,'Fin. Assumptions'!$F$23:$L$29,$D$111+1)*(-T$55-T$56),VLOOKUP($A103,'Fin. Assumptions'!$F$32:$L$38,$D$111+1)*T$83)</f>
        <v>161284.70717296028</v>
      </c>
      <c r="U103" s="42">
        <f ca="1">IF($C$112="3P",VLOOKUP($A103,'Fin. Assumptions'!$F$23:$L$29,$D$111+1)*(-U$55-U$56),VLOOKUP($A103,'Fin. Assumptions'!$F$32:$L$38,$D$111+1)*U$83)</f>
        <v>163066.0556530148</v>
      </c>
      <c r="V103" s="42">
        <f ca="1">IF($C$112="3P",VLOOKUP($A103,'Fin. Assumptions'!$F$23:$L$29,$D$111+1)*(-V$55-V$56),VLOOKUP($A103,'Fin. Assumptions'!$F$32:$L$38,$D$111+1)*V$83)</f>
        <v>164870.27257007844</v>
      </c>
      <c r="W103" s="42">
        <f ca="1">IF($C$112="3P",VLOOKUP($A103,'Fin. Assumptions'!$F$23:$L$29,$D$111+1)*(-W$55-W$56),VLOOKUP($A103,'Fin. Assumptions'!$F$32:$L$38,$D$111+1)*W$83)</f>
        <v>166697.54746654857</v>
      </c>
      <c r="X103" s="42">
        <f ca="1">IF($C$112="3P",VLOOKUP($A103,'Fin. Assumptions'!$F$23:$L$29,$D$111+1)*(-X$55-X$56),VLOOKUP($A103,'Fin. Assumptions'!$F$32:$L$38,$D$111+1)*X$83)</f>
        <v>58148.069225851337</v>
      </c>
      <c r="Y103" s="42">
        <f ca="1">IF($C$112="3P",VLOOKUP($A103,'Fin. Assumptions'!$F$23:$L$29,$D$111+1)*(-Y$55-Y$56),VLOOKUP($A103,'Fin. Assumptions'!$F$32:$L$38,$D$111+1)*Y$83)</f>
        <v>170422.02597405974</v>
      </c>
      <c r="Z103" s="42">
        <f ca="1">IF($C$112="3P",VLOOKUP($A103,'Fin. Assumptions'!$F$23:$L$29,$D$111+1)*(-Z$55-Z$56),VLOOKUP($A103,'Fin. Assumptions'!$F$32:$L$38,$D$111+1)*Z$83)</f>
        <v>172319.60497784018</v>
      </c>
      <c r="AA103" s="42">
        <f ca="1">IF($C$112="3P",VLOOKUP($A103,'Fin. Assumptions'!$F$23:$L$29,$D$111+1)*(-AA$55-AA$56),VLOOKUP($A103,'Fin. Assumptions'!$F$32:$L$38,$D$111+1)*AA$83)</f>
        <v>174240.9925386156</v>
      </c>
      <c r="AB103" s="42">
        <f ca="1">IF($C$112="3P",VLOOKUP($A103,'Fin. Assumptions'!$F$23:$L$29,$D$111+1)*(-AB$55-AB$56),VLOOKUP($A103,'Fin. Assumptions'!$F$32:$L$38,$D$111+1)*AB$83)</f>
        <v>176186.37388283422</v>
      </c>
      <c r="AC103" s="42">
        <f ca="1">IF($C$112="3P",VLOOKUP($A103,'Fin. Assumptions'!$F$23:$L$29,$D$111+1)*(-AC$55-AC$56),VLOOKUP($A103,'Fin. Assumptions'!$F$32:$L$38,$D$111+1)*AC$83)</f>
        <v>178155.93304822582</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1095992.5158414023</v>
      </c>
    </row>
    <row r="111" spans="1:34" ht="15.75" x14ac:dyDescent="0.25">
      <c r="A111" s="92"/>
      <c r="B111" s="93" t="s">
        <v>111</v>
      </c>
      <c r="C111" s="463" t="str">
        <f ca="1">LEFT($B$6,3)</f>
        <v>CSS</v>
      </c>
      <c r="D111" s="380">
        <f ca="1">HLOOKUP(C111,'Fin. Assumptions'!$G$32:$L$40,9)</f>
        <v>2</v>
      </c>
    </row>
    <row r="112" spans="1:34" x14ac:dyDescent="0.2">
      <c r="A112" s="94"/>
      <c r="B112" s="93" t="s">
        <v>160</v>
      </c>
      <c r="C112" s="376" t="str">
        <f ca="1">RIGHT(LEFT($B$6,6),2)</f>
        <v>DO</v>
      </c>
    </row>
  </sheetData>
  <sheetProtection algorithmName="SHA-512" hashValue="j57eMXVU9jNTsuN7r9Bff7xpRdfCe5QHNsQrLqsIID8vOlUXzIo7XfbE5Om4vz97tAgDuURvQg9Sz+X0/1lbNw==" saltValue="q9cL/DBkqE1irGVemHx9kA=="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3" tint="0.39997558519241921"/>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LOI 3P 15</v>
      </c>
      <c r="D6" s="82" t="s">
        <v>172</v>
      </c>
      <c r="T6" s="2"/>
    </row>
    <row r="7" spans="1:42" ht="18.75" customHeight="1" x14ac:dyDescent="0.25">
      <c r="A7" s="90"/>
      <c r="C7" s="2"/>
      <c r="D7" s="374" t="s">
        <v>174</v>
      </c>
      <c r="T7" s="2"/>
    </row>
    <row r="8" spans="1:42" ht="18.75" customHeight="1" x14ac:dyDescent="0.25">
      <c r="A8" s="90" t="s">
        <v>111</v>
      </c>
      <c r="B8" s="376" t="str">
        <f ca="1">VLOOKUP($B$6,'Fin. Assumptions'!$A$6:$P$17,2)</f>
        <v>LI</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2015</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808084.79860718257</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2.6936159953572756</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2693615.9953572755</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1</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2693615.9953572755</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-404042.39930359129</v>
      </c>
      <c r="O22" s="28"/>
      <c r="P22" s="26"/>
      <c r="Q22" s="26"/>
      <c r="R22" s="23"/>
      <c r="T22" s="2"/>
    </row>
    <row r="23" spans="1:36" ht="18" customHeight="1" x14ac:dyDescent="0.2">
      <c r="A23" s="48"/>
      <c r="B23" s="77"/>
      <c r="C23" s="21"/>
      <c r="E23" s="54" t="s">
        <v>77</v>
      </c>
      <c r="G23" s="83">
        <f ca="1">SUM(G20:G22)</f>
        <v>2289573.5960536841</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11</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2693615.9953572755</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0.153</v>
      </c>
      <c r="C31" s="2" t="s">
        <v>7</v>
      </c>
      <c r="E31" s="57" t="s">
        <v>10</v>
      </c>
      <c r="F31" s="5"/>
      <c r="G31" s="83">
        <f ca="1">NetCost*LoanPer-B22</f>
        <v>404042.39930359105</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863722.84365427797</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0.18890337407094426</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178257.24</v>
      </c>
      <c r="F54" s="9">
        <f t="shared" ca="1" si="2"/>
        <v>180913.27287600003</v>
      </c>
      <c r="G54" s="9">
        <f t="shared" ca="1" si="2"/>
        <v>183608.88064185242</v>
      </c>
      <c r="H54" s="9">
        <f t="shared" ca="1" si="2"/>
        <v>186344.65296341601</v>
      </c>
      <c r="I54" s="9">
        <f t="shared" ca="1" si="2"/>
        <v>189121.18829257094</v>
      </c>
      <c r="J54" s="9">
        <f t="shared" ca="1" si="2"/>
        <v>191939.09399813027</v>
      </c>
      <c r="K54" s="9">
        <f t="shared" ca="1" si="2"/>
        <v>194798.98649870238</v>
      </c>
      <c r="L54" s="9">
        <f t="shared" ca="1" si="2"/>
        <v>197701.49139753298</v>
      </c>
      <c r="M54" s="9">
        <f t="shared" ca="1" si="2"/>
        <v>200647.24361935628</v>
      </c>
      <c r="N54" s="9">
        <f t="shared" ca="1" si="2"/>
        <v>203636.88754928467</v>
      </c>
      <c r="O54" s="9">
        <f t="shared" ca="1" si="2"/>
        <v>206671.07717376904</v>
      </c>
      <c r="P54" s="9">
        <f t="shared" ca="1" si="2"/>
        <v>209750.47622365816</v>
      </c>
      <c r="Q54" s="9">
        <f t="shared" ca="1" si="2"/>
        <v>212875.75831939065</v>
      </c>
      <c r="R54" s="9">
        <f t="shared" ca="1" si="2"/>
        <v>216047.60711834958</v>
      </c>
      <c r="S54" s="9">
        <f t="shared" ca="1" si="2"/>
        <v>219266.71646441301</v>
      </c>
      <c r="T54" s="9">
        <f t="shared" ca="1" si="2"/>
        <v>222533.79053973273</v>
      </c>
      <c r="U54" s="9">
        <f t="shared" ca="1" si="2"/>
        <v>225849.54401877476</v>
      </c>
      <c r="V54" s="9">
        <f t="shared" ca="1" si="2"/>
        <v>229214.70222465455</v>
      </c>
      <c r="W54" s="9">
        <f t="shared" ca="1" si="2"/>
        <v>232630.00128780183</v>
      </c>
      <c r="X54" s="9">
        <f t="shared" ca="1" si="2"/>
        <v>236096.18830699008</v>
      </c>
      <c r="Y54" s="9">
        <f t="shared" ca="1" si="2"/>
        <v>239614.02151276422</v>
      </c>
      <c r="Z54" s="9">
        <f t="shared" ca="1" si="2"/>
        <v>243184.27043330439</v>
      </c>
      <c r="AA54" s="9">
        <f t="shared" ca="1" si="2"/>
        <v>246807.71606276062</v>
      </c>
      <c r="AB54" s="9">
        <f t="shared" ca="1" si="2"/>
        <v>250485.15103209575</v>
      </c>
      <c r="AC54" s="9">
        <f t="shared" ca="1" si="2"/>
        <v>254217.37978247393</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-26738.585999999999</v>
      </c>
      <c r="F55" s="9">
        <f t="shared" ca="1" si="3"/>
        <v>-27136.990931400003</v>
      </c>
      <c r="G55" s="9">
        <f t="shared" ca="1" si="3"/>
        <v>-27541.332096277863</v>
      </c>
      <c r="H55" s="9">
        <f t="shared" ca="1" si="3"/>
        <v>-27951.697944512402</v>
      </c>
      <c r="I55" s="9">
        <f t="shared" ca="1" si="3"/>
        <v>-28368.178243885639</v>
      </c>
      <c r="J55" s="9">
        <f t="shared" ca="1" si="3"/>
        <v>-28790.86409971954</v>
      </c>
      <c r="K55" s="9">
        <f t="shared" ca="1" si="3"/>
        <v>-29219.847974805354</v>
      </c>
      <c r="L55" s="9">
        <f t="shared" ca="1" si="3"/>
        <v>-29655.223709629947</v>
      </c>
      <c r="M55" s="9">
        <f t="shared" ca="1" si="3"/>
        <v>-30097.086542903438</v>
      </c>
      <c r="N55" s="9">
        <f t="shared" ca="1" si="3"/>
        <v>-30545.533132392698</v>
      </c>
      <c r="O55" s="9">
        <f t="shared" ca="1" si="3"/>
        <v>-31000.661576065355</v>
      </c>
      <c r="P55" s="9">
        <f t="shared" ca="1" si="3"/>
        <v>-31462.571433548721</v>
      </c>
      <c r="Q55" s="9">
        <f t="shared" ca="1" si="3"/>
        <v>-31931.363747908596</v>
      </c>
      <c r="R55" s="9">
        <f t="shared" ca="1" si="3"/>
        <v>-32407.141067752436</v>
      </c>
      <c r="S55" s="9">
        <f t="shared" ca="1" si="3"/>
        <v>-32890.007469661949</v>
      </c>
      <c r="T55" s="9">
        <f t="shared" ca="1" si="3"/>
        <v>-33380.068580959909</v>
      </c>
      <c r="U55" s="9">
        <f t="shared" ca="1" si="3"/>
        <v>-33877.431602816214</v>
      </c>
      <c r="V55" s="9">
        <f t="shared" ca="1" si="3"/>
        <v>-34382.205333698184</v>
      </c>
      <c r="W55" s="9">
        <f t="shared" ca="1" si="3"/>
        <v>-34894.500193170272</v>
      </c>
      <c r="X55" s="9">
        <f t="shared" ca="1" si="3"/>
        <v>-35414.428246048512</v>
      </c>
      <c r="Y55" s="9">
        <f t="shared" ca="1" si="3"/>
        <v>-35942.103226914631</v>
      </c>
      <c r="Z55" s="9">
        <f t="shared" ca="1" si="3"/>
        <v>-36477.640564995658</v>
      </c>
      <c r="AA55" s="9">
        <f t="shared" ca="1" si="3"/>
        <v>-37021.157409414089</v>
      </c>
      <c r="AB55" s="9">
        <f t="shared" ca="1" si="3"/>
        <v>-37572.772654814362</v>
      </c>
      <c r="AC55" s="9">
        <f t="shared" ca="1" si="3"/>
        <v>-38132.606967371088</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340203.36</v>
      </c>
      <c r="F57" s="10">
        <f ca="1">IF(F$49&gt;OptInTerm,0,VLOOKUP($B$10+F$49-1,'SREC Prices'!$B$6:$D$22,2))*((F$50/1000)*$B$18)</f>
        <v>314157.99660000001</v>
      </c>
      <c r="G57" s="10">
        <f ca="1">IF(G$49&gt;OptInTerm,0,VLOOKUP($B$10+G$49-1,'SREC Prices'!$B$6:$D$22,2))*((G$50/1000)*$B$18)</f>
        <v>310280.28996299999</v>
      </c>
      <c r="H57" s="10">
        <f ca="1">IF(H$49&gt;OptInTerm,0,VLOOKUP($B$10+H$49-1,'SREC Prices'!$B$6:$D$22,2))*((H$50/1000)*$B$18)</f>
        <v>320205.79886683502</v>
      </c>
      <c r="I57" s="10">
        <f ca="1">IF(I$49&gt;OptInTerm,0,VLOOKUP($B$10+I$49-1,'SREC Prices'!$B$6:$D$22,2))*((I$50/1000)*$B$18)</f>
        <v>302617.43374986644</v>
      </c>
      <c r="J57" s="10">
        <f ca="1">IF(J$49&gt;OptInTerm,0,VLOOKUP($B$10+J$49-1,'SREC Prices'!$B$6:$D$22,2))*((J$50/1000)*$B$18)</f>
        <v>276107.00460079795</v>
      </c>
      <c r="K57" s="10">
        <f ca="1">IF(K$49&gt;OptInTerm,0,VLOOKUP($B$10+K$49-1,'SREC Prices'!$B$6:$D$22,2))*((K$50/1000)*$B$18)</f>
        <v>255506.92232338036</v>
      </c>
      <c r="L57" s="10">
        <f ca="1">IF(L$49&gt;OptInTerm,0,VLOOKUP($B$10+L$49-1,'SREC Prices'!$B$6:$D$22,2))*((L$50/1000)*$B$18)</f>
        <v>239605.57337436115</v>
      </c>
      <c r="M57" s="10">
        <f ca="1">IF(M$49&gt;OptInTerm,0,VLOOKUP($B$10+M$49-1,'SREC Prices'!$B$6:$D$22,2))*((M$50/1000)*$B$18)</f>
        <v>229996.12435965473</v>
      </c>
      <c r="N57" s="10">
        <f ca="1">IF(N$49&gt;OptInTerm,0,VLOOKUP($B$10+N$49-1,'SREC Prices'!$B$6:$D$22,2))*((N$50/1000)*$B$18)</f>
        <v>216858.96478015918</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479222.01399999997</v>
      </c>
      <c r="F59" s="10">
        <f t="shared" ref="F59:AH59" ca="1" si="5">SUM(F54:F58)</f>
        <v>455434.27854460001</v>
      </c>
      <c r="G59" s="10">
        <f t="shared" ca="1" si="5"/>
        <v>453847.83850857452</v>
      </c>
      <c r="H59" s="10">
        <f t="shared" ca="1" si="5"/>
        <v>466098.75388573861</v>
      </c>
      <c r="I59" s="10">
        <f t="shared" ca="1" si="5"/>
        <v>450870.44379855174</v>
      </c>
      <c r="J59" s="10">
        <f t="shared" ca="1" si="5"/>
        <v>426755.23449920869</v>
      </c>
      <c r="K59" s="10">
        <f t="shared" ca="1" si="5"/>
        <v>408586.0608472774</v>
      </c>
      <c r="L59" s="10">
        <f t="shared" ca="1" si="5"/>
        <v>395151.84106226417</v>
      </c>
      <c r="M59" s="10">
        <f t="shared" ca="1" si="5"/>
        <v>388046.28143610759</v>
      </c>
      <c r="N59" s="10">
        <f t="shared" ca="1" si="5"/>
        <v>377450.31919705111</v>
      </c>
      <c r="O59" s="10">
        <f t="shared" ca="1" si="5"/>
        <v>190873.40036778024</v>
      </c>
      <c r="P59" s="10">
        <f t="shared" ca="1" si="5"/>
        <v>193352.37463633559</v>
      </c>
      <c r="Q59" s="10">
        <f t="shared" ca="1" si="5"/>
        <v>195871.04206847708</v>
      </c>
      <c r="R59" s="10">
        <f t="shared" ca="1" si="5"/>
        <v>198429.9803101072</v>
      </c>
      <c r="S59" s="10">
        <f t="shared" ca="1" si="5"/>
        <v>201029.77568296358</v>
      </c>
      <c r="T59" s="10">
        <f t="shared" ca="1" si="5"/>
        <v>203671.02331354425</v>
      </c>
      <c r="U59" s="10">
        <f t="shared" ca="1" si="5"/>
        <v>206354.32726395613</v>
      </c>
      <c r="V59" s="10">
        <f t="shared" ca="1" si="5"/>
        <v>209080.30066471396</v>
      </c>
      <c r="W59" s="10">
        <f t="shared" ca="1" si="5"/>
        <v>211849.56584952038</v>
      </c>
      <c r="X59" s="10">
        <f t="shared" ca="1" si="5"/>
        <v>214662.75449205592</v>
      </c>
      <c r="Y59" s="10">
        <f t="shared" ca="1" si="5"/>
        <v>217520.50774480839</v>
      </c>
      <c r="Z59" s="10">
        <f t="shared" ca="1" si="5"/>
        <v>220423.47637997271</v>
      </c>
      <c r="AA59" s="10">
        <f t="shared" ca="1" si="5"/>
        <v>223372.32093245219</v>
      </c>
      <c r="AB59" s="10">
        <f t="shared" ca="1" si="5"/>
        <v>226367.71184499154</v>
      </c>
      <c r="AC59" s="10">
        <f t="shared" ca="1" si="5"/>
        <v>229410.32961547442</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458222.01399999997</v>
      </c>
      <c r="F63" s="10">
        <f t="shared" ca="1" si="9"/>
        <v>433909.27854460001</v>
      </c>
      <c r="G63" s="10">
        <f t="shared" ca="1" si="9"/>
        <v>431784.71350857452</v>
      </c>
      <c r="H63" s="10">
        <f t="shared" ca="1" si="9"/>
        <v>443484.05076073861</v>
      </c>
      <c r="I63" s="10">
        <f t="shared" ca="1" si="9"/>
        <v>427690.37309542677</v>
      </c>
      <c r="J63" s="10">
        <f t="shared" ca="1" si="9"/>
        <v>402995.66202850558</v>
      </c>
      <c r="K63" s="10">
        <f t="shared" ca="1" si="9"/>
        <v>384232.49906480673</v>
      </c>
      <c r="L63" s="10">
        <f t="shared" ca="1" si="9"/>
        <v>370189.44023523171</v>
      </c>
      <c r="M63" s="10">
        <f t="shared" ca="1" si="9"/>
        <v>362459.82058839931</v>
      </c>
      <c r="N63" s="10">
        <f t="shared" ca="1" si="9"/>
        <v>201224.19682815013</v>
      </c>
      <c r="O63" s="10">
        <f t="shared" ca="1" si="9"/>
        <v>163991.62493965673</v>
      </c>
      <c r="P63" s="10">
        <f t="shared" ca="1" si="9"/>
        <v>165798.554822509</v>
      </c>
      <c r="Q63" s="10">
        <f t="shared" ca="1" si="9"/>
        <v>167628.37675930484</v>
      </c>
      <c r="R63" s="10">
        <f t="shared" ca="1" si="9"/>
        <v>169481.24836820565</v>
      </c>
      <c r="S63" s="10">
        <f t="shared" ca="1" si="9"/>
        <v>171357.3254425145</v>
      </c>
      <c r="T63" s="10">
        <f t="shared" ca="1" si="9"/>
        <v>173256.76181708393</v>
      </c>
      <c r="U63" s="10">
        <f t="shared" ca="1" si="9"/>
        <v>175179.70923008432</v>
      </c>
      <c r="V63" s="10">
        <f t="shared" ca="1" si="9"/>
        <v>177126.31717999533</v>
      </c>
      <c r="W63" s="10">
        <f t="shared" ca="1" si="9"/>
        <v>179096.73277768379</v>
      </c>
      <c r="X63" s="10">
        <f t="shared" ca="1" si="9"/>
        <v>31091.100593423413</v>
      </c>
      <c r="Y63" s="10">
        <f t="shared" ca="1" si="9"/>
        <v>183109.56249871009</v>
      </c>
      <c r="Z63" s="10">
        <f t="shared" ca="1" si="9"/>
        <v>185152.25750272194</v>
      </c>
      <c r="AA63" s="10">
        <f t="shared" ca="1" si="9"/>
        <v>187219.32158327015</v>
      </c>
      <c r="AB63" s="10">
        <f t="shared" ca="1" si="9"/>
        <v>189310.88751207996</v>
      </c>
      <c r="AC63" s="10">
        <f t="shared" ca="1" si="9"/>
        <v>191427.08467424003</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-457914.71921073686</v>
      </c>
      <c r="F64" s="59">
        <f ca="1">IF($B$11="Non-Taxable",0,-(AssetBasis)*Dep_02)</f>
        <v>-732663.55073717888</v>
      </c>
      <c r="G64" s="59">
        <f ca="1">IF($B$11="Non-Taxable",0,-(AssetBasis)*Dep_03)</f>
        <v>-439598.13044230739</v>
      </c>
      <c r="H64" s="59">
        <f ca="1">IF($B$11="Non-Taxable",0,-(AssetBasis)*DEP_04)</f>
        <v>-263758.87826538441</v>
      </c>
      <c r="I64" s="59">
        <f ca="1">IF($B$11="Non-Taxable",0,-(AssetBasis)*DEP_05)</f>
        <v>-263758.87826538441</v>
      </c>
      <c r="J64" s="59">
        <f ca="1">IF($B$11="Non-Taxable",0,-(AssetBasis)*DEP_06)</f>
        <v>-131879.43913269221</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307.29478926310549</v>
      </c>
      <c r="F65" s="59">
        <f t="shared" ref="F65:AH65" ca="1" si="10">SUM(F63:F64)</f>
        <v>-298754.27219257888</v>
      </c>
      <c r="G65" s="59">
        <f t="shared" ca="1" si="10"/>
        <v>-7813.416933732864</v>
      </c>
      <c r="H65" s="59">
        <f t="shared" ca="1" si="10"/>
        <v>179725.1724953542</v>
      </c>
      <c r="I65" s="59">
        <f t="shared" ca="1" si="10"/>
        <v>163931.49483004236</v>
      </c>
      <c r="J65" s="59">
        <f ca="1">SUM(J63:J64)</f>
        <v>271116.22289581341</v>
      </c>
      <c r="K65" s="59">
        <f t="shared" ca="1" si="10"/>
        <v>384232.49906480673</v>
      </c>
      <c r="L65" s="59">
        <f t="shared" ca="1" si="10"/>
        <v>370189.44023523171</v>
      </c>
      <c r="M65" s="59">
        <f t="shared" ca="1" si="10"/>
        <v>362459.82058839931</v>
      </c>
      <c r="N65" s="59">
        <f t="shared" ca="1" si="10"/>
        <v>201224.19682815013</v>
      </c>
      <c r="O65" s="59">
        <f t="shared" ca="1" si="10"/>
        <v>163991.62493965673</v>
      </c>
      <c r="P65" s="59">
        <f t="shared" ca="1" si="10"/>
        <v>165798.554822509</v>
      </c>
      <c r="Q65" s="59">
        <f t="shared" ca="1" si="10"/>
        <v>167628.37675930484</v>
      </c>
      <c r="R65" s="59">
        <f t="shared" ca="1" si="10"/>
        <v>169481.24836820565</v>
      </c>
      <c r="S65" s="59">
        <f t="shared" ca="1" si="10"/>
        <v>171357.3254425145</v>
      </c>
      <c r="T65" s="59">
        <f t="shared" ca="1" si="10"/>
        <v>173256.76181708393</v>
      </c>
      <c r="U65" s="59">
        <f t="shared" ca="1" si="10"/>
        <v>175179.70923008432</v>
      </c>
      <c r="V65" s="59">
        <f t="shared" ca="1" si="10"/>
        <v>177126.31717999533</v>
      </c>
      <c r="W65" s="59">
        <f t="shared" ca="1" si="10"/>
        <v>179096.73277768379</v>
      </c>
      <c r="X65" s="59">
        <f t="shared" ca="1" si="10"/>
        <v>31091.100593423413</v>
      </c>
      <c r="Y65" s="59">
        <f t="shared" ca="1" si="10"/>
        <v>183109.56249871009</v>
      </c>
      <c r="Z65" s="59">
        <f t="shared" ca="1" si="10"/>
        <v>185152.25750272194</v>
      </c>
      <c r="AA65" s="59">
        <f t="shared" ca="1" si="10"/>
        <v>187219.32158327015</v>
      </c>
      <c r="AB65" s="59">
        <f t="shared" ca="1" si="10"/>
        <v>189310.88751207996</v>
      </c>
      <c r="AC65" s="59">
        <f t="shared" ca="1" si="10"/>
        <v>191427.08467424003</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-24242.543958215461</v>
      </c>
      <c r="F66" s="59">
        <f t="shared" ca="1" si="11"/>
        <v>-22623.313220287684</v>
      </c>
      <c r="G66" s="59">
        <f t="shared" ca="1" si="11"/>
        <v>-20906.928638084242</v>
      </c>
      <c r="H66" s="59">
        <f t="shared" ca="1" si="11"/>
        <v>-19087.560980948594</v>
      </c>
      <c r="I66" s="59">
        <f t="shared" ca="1" si="11"/>
        <v>-17159.031264384805</v>
      </c>
      <c r="J66" s="59">
        <f t="shared" ca="1" si="11"/>
        <v>-15114.78976482719</v>
      </c>
      <c r="K66" s="59">
        <f t="shared" ca="1" si="11"/>
        <v>-12947.893775296116</v>
      </c>
      <c r="L66" s="59">
        <f t="shared" ca="1" si="11"/>
        <v>-10650.984026393178</v>
      </c>
      <c r="M66" s="59">
        <f t="shared" ca="1" si="11"/>
        <v>-8216.2596925560647</v>
      </c>
      <c r="N66" s="59">
        <f t="shared" ca="1" si="11"/>
        <v>-5635.4518986887251</v>
      </c>
      <c r="O66" s="59">
        <f t="shared" ca="1" si="11"/>
        <v>-2899.7956371893447</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-23935.249168952356</v>
      </c>
      <c r="F67" s="59">
        <f t="shared" ref="F67:AH67" ca="1" si="12">F65+F66</f>
        <v>-321377.58541286655</v>
      </c>
      <c r="G67" s="59">
        <f t="shared" ca="1" si="12"/>
        <v>-28720.345571817106</v>
      </c>
      <c r="H67" s="59">
        <f t="shared" ca="1" si="12"/>
        <v>160637.61151440561</v>
      </c>
      <c r="I67" s="59">
        <f ca="1">I65+I66</f>
        <v>146772.46356565756</v>
      </c>
      <c r="J67" s="59">
        <f ca="1">J65+J66</f>
        <v>256001.43313098623</v>
      </c>
      <c r="K67" s="59">
        <f t="shared" ca="1" si="12"/>
        <v>371284.60528951063</v>
      </c>
      <c r="L67" s="59">
        <f t="shared" ca="1" si="12"/>
        <v>359538.45620883856</v>
      </c>
      <c r="M67" s="59">
        <f t="shared" ca="1" si="12"/>
        <v>354243.56089584326</v>
      </c>
      <c r="N67" s="59">
        <f t="shared" ca="1" si="12"/>
        <v>195588.74492946142</v>
      </c>
      <c r="O67" s="59">
        <f t="shared" ca="1" si="12"/>
        <v>161091.82930246738</v>
      </c>
      <c r="P67" s="59">
        <f t="shared" ca="1" si="12"/>
        <v>165798.554822509</v>
      </c>
      <c r="Q67" s="59">
        <f t="shared" ca="1" si="12"/>
        <v>167628.37675930484</v>
      </c>
      <c r="R67" s="59">
        <f t="shared" ca="1" si="12"/>
        <v>169481.24836820565</v>
      </c>
      <c r="S67" s="59">
        <f t="shared" ca="1" si="12"/>
        <v>171357.3254425145</v>
      </c>
      <c r="T67" s="59">
        <f t="shared" ca="1" si="12"/>
        <v>173256.76181708393</v>
      </c>
      <c r="U67" s="59">
        <f t="shared" ca="1" si="12"/>
        <v>175179.70923008432</v>
      </c>
      <c r="V67" s="59">
        <f t="shared" ca="1" si="12"/>
        <v>177126.31717999533</v>
      </c>
      <c r="W67" s="59">
        <f t="shared" ca="1" si="12"/>
        <v>179096.73277768379</v>
      </c>
      <c r="X67" s="59">
        <f t="shared" ca="1" si="12"/>
        <v>31091.100593423413</v>
      </c>
      <c r="Y67" s="59">
        <f t="shared" ca="1" si="12"/>
        <v>183109.56249871009</v>
      </c>
      <c r="Z67" s="59">
        <f t="shared" ca="1" si="12"/>
        <v>185152.25750272194</v>
      </c>
      <c r="AA67" s="59">
        <f t="shared" ca="1" si="12"/>
        <v>187219.32158327015</v>
      </c>
      <c r="AB67" s="59">
        <f t="shared" ca="1" si="12"/>
        <v>189310.88751207996</v>
      </c>
      <c r="AC67" s="59">
        <f t="shared" ca="1" si="12"/>
        <v>191427.08467424003</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20528.762370303288</v>
      </c>
      <c r="F68" s="59">
        <f t="shared" ca="1" si="14"/>
        <v>123998.16192358403</v>
      </c>
      <c r="G68" s="59">
        <f t="shared" ca="1" si="14"/>
        <v>21556.698926509715</v>
      </c>
      <c r="H68" s="59">
        <f t="shared" ca="1" si="14"/>
        <v>-44340.062316207841</v>
      </c>
      <c r="I68" s="59">
        <f t="shared" ca="1" si="14"/>
        <v>-39875.48467671097</v>
      </c>
      <c r="J68" s="59">
        <f t="shared" ca="1" si="14"/>
        <v>-78739.837172462168</v>
      </c>
      <c r="K68" s="59">
        <f t="shared" ca="1" si="14"/>
        <v>-119553.64290322241</v>
      </c>
      <c r="L68" s="59">
        <f t="shared" ca="1" si="14"/>
        <v>-115771.382899246</v>
      </c>
      <c r="M68" s="59">
        <f t="shared" ca="1" si="14"/>
        <v>-114066.42660846151</v>
      </c>
      <c r="N68" s="59">
        <f t="shared" ca="1" si="14"/>
        <v>-62979.575867286563</v>
      </c>
      <c r="O68" s="59">
        <f t="shared" ca="1" si="14"/>
        <v>-51871.569035394496</v>
      </c>
      <c r="P68" s="59">
        <f t="shared" ca="1" si="14"/>
        <v>-53387.134652847897</v>
      </c>
      <c r="Q68" s="59">
        <f t="shared" ca="1" si="14"/>
        <v>-53976.337316496152</v>
      </c>
      <c r="R68" s="59">
        <f t="shared" ca="1" si="14"/>
        <v>-54572.961974562219</v>
      </c>
      <c r="S68" s="59">
        <f t="shared" ca="1" si="14"/>
        <v>-55177.058792489668</v>
      </c>
      <c r="T68" s="59">
        <f t="shared" ca="1" si="14"/>
        <v>-55788.677305101024</v>
      </c>
      <c r="U68" s="59">
        <f t="shared" ca="1" si="14"/>
        <v>-56407.866372087148</v>
      </c>
      <c r="V68" s="59">
        <f t="shared" ca="1" si="14"/>
        <v>-57034.674131958491</v>
      </c>
      <c r="W68" s="59">
        <f t="shared" ca="1" si="14"/>
        <v>-57669.147954414177</v>
      </c>
      <c r="X68" s="59">
        <f t="shared" ca="1" si="14"/>
        <v>-10011.334391082337</v>
      </c>
      <c r="Y68" s="59">
        <f t="shared" ca="1" si="14"/>
        <v>-58961.279124584646</v>
      </c>
      <c r="Z68" s="59">
        <f t="shared" ca="1" si="14"/>
        <v>-59619.026915876464</v>
      </c>
      <c r="AA68" s="59">
        <f t="shared" ca="1" si="14"/>
        <v>-60284.62154981299</v>
      </c>
      <c r="AB68" s="59">
        <f t="shared" ca="1" si="14"/>
        <v>-60958.105778889745</v>
      </c>
      <c r="AC68" s="59">
        <f t="shared" ca="1" si="14"/>
        <v>-61639.521265105293</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-34718.35760334276</v>
      </c>
      <c r="F69" s="24">
        <f t="shared" ca="1" si="16"/>
        <v>-32902.877225944991</v>
      </c>
      <c r="G69" s="24">
        <f t="shared" ca="1" si="16"/>
        <v>-32870.222789639221</v>
      </c>
      <c r="H69" s="24">
        <f t="shared" ca="1" si="16"/>
        <v>-33951.719182383204</v>
      </c>
      <c r="I69" s="24">
        <f t="shared" ca="1" si="16"/>
        <v>-32842.507346483355</v>
      </c>
      <c r="J69" s="24">
        <f t="shared" ca="1" si="16"/>
        <v>-31030.469781094278</v>
      </c>
      <c r="K69" s="24">
        <f t="shared" ca="1" si="16"/>
        <v>-29702.768423160851</v>
      </c>
      <c r="L69" s="24">
        <f t="shared" ca="1" si="16"/>
        <v>-28763.076496707086</v>
      </c>
      <c r="M69" s="24">
        <f t="shared" ca="1" si="16"/>
        <v>-28339.484871667461</v>
      </c>
      <c r="N69" s="24">
        <f t="shared" ca="1" si="16"/>
        <v>-15647.099594356914</v>
      </c>
      <c r="O69" s="24">
        <f t="shared" ca="1" si="16"/>
        <v>-12887.346344197391</v>
      </c>
      <c r="P69" s="24">
        <f t="shared" ca="1" si="16"/>
        <v>-13263.88438580072</v>
      </c>
      <c r="Q69" s="24">
        <f t="shared" ca="1" si="16"/>
        <v>-13410.270140744387</v>
      </c>
      <c r="R69" s="24">
        <f t="shared" ca="1" si="16"/>
        <v>-13558.499869456453</v>
      </c>
      <c r="S69" s="24">
        <f t="shared" ca="1" si="16"/>
        <v>-13708.58603540116</v>
      </c>
      <c r="T69" s="24">
        <f t="shared" ca="1" si="16"/>
        <v>-13860.540945366714</v>
      </c>
      <c r="U69" s="24">
        <f t="shared" ca="1" si="16"/>
        <v>-14014.376738406747</v>
      </c>
      <c r="V69" s="24">
        <f t="shared" ca="1" si="16"/>
        <v>-14170.105374399627</v>
      </c>
      <c r="W69" s="24">
        <f t="shared" ca="1" si="16"/>
        <v>-14327.738622214703</v>
      </c>
      <c r="X69" s="24">
        <f t="shared" ca="1" si="16"/>
        <v>-2487.2880474738731</v>
      </c>
      <c r="Y69" s="24">
        <f t="shared" ca="1" si="16"/>
        <v>-14648.764999896808</v>
      </c>
      <c r="Z69" s="24">
        <f t="shared" ca="1" si="16"/>
        <v>-14812.180600217756</v>
      </c>
      <c r="AA69" s="24">
        <f t="shared" ca="1" si="16"/>
        <v>-14977.545726661612</v>
      </c>
      <c r="AB69" s="24">
        <f t="shared" ca="1" si="16"/>
        <v>-15144.871000966397</v>
      </c>
      <c r="AC69" s="24">
        <f t="shared" ca="1" si="16"/>
        <v>-15314.166773939203</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-38124.844401991824</v>
      </c>
      <c r="F70" s="420">
        <f t="shared" ref="F70:AH70" ca="1" si="17">SUM(F67:F69)</f>
        <v>-230282.30071522749</v>
      </c>
      <c r="G70" s="420">
        <f t="shared" ca="1" si="17"/>
        <v>-40033.86943494661</v>
      </c>
      <c r="H70" s="420">
        <f t="shared" ca="1" si="17"/>
        <v>82345.830015814572</v>
      </c>
      <c r="I70" s="420">
        <f t="shared" ca="1" si="17"/>
        <v>74054.47154246323</v>
      </c>
      <c r="J70" s="420">
        <f t="shared" ca="1" si="17"/>
        <v>146231.12617742977</v>
      </c>
      <c r="K70" s="420">
        <f t="shared" ca="1" si="17"/>
        <v>222028.19396312736</v>
      </c>
      <c r="L70" s="420">
        <f t="shared" ca="1" si="17"/>
        <v>215003.99681288545</v>
      </c>
      <c r="M70" s="420">
        <f t="shared" ca="1" si="17"/>
        <v>211837.64941571429</v>
      </c>
      <c r="N70" s="420">
        <f t="shared" ca="1" si="17"/>
        <v>116962.06946781794</v>
      </c>
      <c r="O70" s="420">
        <f t="shared" ca="1" si="17"/>
        <v>96332.913922875494</v>
      </c>
      <c r="P70" s="420">
        <f t="shared" ca="1" si="17"/>
        <v>99147.535783860396</v>
      </c>
      <c r="Q70" s="420">
        <f t="shared" ca="1" si="17"/>
        <v>100241.76930206431</v>
      </c>
      <c r="R70" s="420">
        <f t="shared" ca="1" si="17"/>
        <v>101349.78652418697</v>
      </c>
      <c r="S70" s="420">
        <f t="shared" ca="1" si="17"/>
        <v>102471.68061462368</v>
      </c>
      <c r="T70" s="420">
        <f t="shared" ca="1" si="17"/>
        <v>103607.54356661619</v>
      </c>
      <c r="U70" s="420">
        <f t="shared" ca="1" si="17"/>
        <v>104757.46611959042</v>
      </c>
      <c r="V70" s="420">
        <f t="shared" ca="1" si="17"/>
        <v>105921.53767363721</v>
      </c>
      <c r="W70" s="420">
        <f t="shared" ca="1" si="17"/>
        <v>107099.84620105491</v>
      </c>
      <c r="X70" s="420">
        <f t="shared" ca="1" si="17"/>
        <v>18592.4781548672</v>
      </c>
      <c r="Y70" s="420">
        <f t="shared" ca="1" si="17"/>
        <v>109499.51837422863</v>
      </c>
      <c r="Z70" s="420">
        <f t="shared" ca="1" si="17"/>
        <v>110721.04998662772</v>
      </c>
      <c r="AA70" s="420">
        <f t="shared" ca="1" si="17"/>
        <v>111957.15430679555</v>
      </c>
      <c r="AB70" s="420">
        <f t="shared" ca="1" si="17"/>
        <v>113207.91073222383</v>
      </c>
      <c r="AC70" s="420">
        <f t="shared" ca="1" si="17"/>
        <v>114473.39663519555</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419789.87480874505</v>
      </c>
      <c r="F72" s="59">
        <f t="shared" ca="1" si="18"/>
        <v>502381.25002195139</v>
      </c>
      <c r="G72" s="59">
        <f t="shared" ca="1" si="18"/>
        <v>399564.26100736076</v>
      </c>
      <c r="H72" s="59">
        <f t="shared" ca="1" si="18"/>
        <v>346104.70828119898</v>
      </c>
      <c r="I72" s="59">
        <f t="shared" ca="1" si="18"/>
        <v>337813.34980784764</v>
      </c>
      <c r="J72" s="59">
        <f t="shared" ca="1" si="18"/>
        <v>278110.56531012198</v>
      </c>
      <c r="K72" s="59">
        <f t="shared" ca="1" si="18"/>
        <v>222028.19396312736</v>
      </c>
      <c r="L72" s="59">
        <f t="shared" ca="1" si="18"/>
        <v>215003.99681288545</v>
      </c>
      <c r="M72" s="59">
        <f t="shared" ca="1" si="18"/>
        <v>211837.64941571429</v>
      </c>
      <c r="N72" s="59">
        <f t="shared" ca="1" si="18"/>
        <v>116962.06946781794</v>
      </c>
      <c r="O72" s="59">
        <f t="shared" ca="1" si="18"/>
        <v>96332.913922875494</v>
      </c>
      <c r="P72" s="59">
        <f t="shared" ca="1" si="18"/>
        <v>99147.535783860396</v>
      </c>
      <c r="Q72" s="59">
        <f t="shared" ca="1" si="18"/>
        <v>100241.76930206431</v>
      </c>
      <c r="R72" s="59">
        <f t="shared" ca="1" si="18"/>
        <v>101349.78652418697</v>
      </c>
      <c r="S72" s="59">
        <f t="shared" ca="1" si="18"/>
        <v>102471.68061462368</v>
      </c>
      <c r="T72" s="59">
        <f t="shared" ca="1" si="18"/>
        <v>103607.54356661619</v>
      </c>
      <c r="U72" s="59">
        <f t="shared" ca="1" si="18"/>
        <v>104757.46611959042</v>
      </c>
      <c r="V72" s="59">
        <f t="shared" ca="1" si="18"/>
        <v>105921.53767363721</v>
      </c>
      <c r="W72" s="59">
        <f t="shared" ca="1" si="18"/>
        <v>107099.84620105491</v>
      </c>
      <c r="X72" s="59">
        <f t="shared" ca="1" si="18"/>
        <v>18592.4781548672</v>
      </c>
      <c r="Y72" s="59">
        <f t="shared" ca="1" si="18"/>
        <v>109499.51837422863</v>
      </c>
      <c r="Z72" s="59">
        <f t="shared" ca="1" si="18"/>
        <v>110721.04998662772</v>
      </c>
      <c r="AA72" s="59">
        <f t="shared" ca="1" si="18"/>
        <v>111957.15430679555</v>
      </c>
      <c r="AB72" s="59">
        <f t="shared" ca="1" si="18"/>
        <v>113207.91073222383</v>
      </c>
      <c r="AC72" s="59">
        <f t="shared" ca="1" si="18"/>
        <v>114473.39663519555</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-2693615.9953572755</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808084.79860718257</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-1885531.1967500928</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404042.39930359105</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-26987.178965462943</v>
      </c>
      <c r="F80" s="10">
        <f ca="1">Principle</f>
        <v>-28606.40970339072</v>
      </c>
      <c r="G80" s="10">
        <f t="shared" ref="G80:AH80" ca="1" si="20">Principle</f>
        <v>-30322.794285594162</v>
      </c>
      <c r="H80" s="10">
        <f t="shared" ca="1" si="20"/>
        <v>-32142.16194272981</v>
      </c>
      <c r="I80" s="10">
        <f t="shared" ca="1" si="20"/>
        <v>-34070.691659293603</v>
      </c>
      <c r="J80" s="10">
        <f t="shared" ca="1" si="20"/>
        <v>-36114.933158851214</v>
      </c>
      <c r="K80" s="10">
        <f t="shared" ca="1" si="20"/>
        <v>-38281.82914838229</v>
      </c>
      <c r="L80" s="10">
        <f t="shared" ca="1" si="20"/>
        <v>-40578.738897285228</v>
      </c>
      <c r="M80" s="10">
        <f t="shared" ca="1" si="20"/>
        <v>-43013.463231122339</v>
      </c>
      <c r="N80" s="10">
        <f t="shared" ca="1" si="20"/>
        <v>-45594.271024989677</v>
      </c>
      <c r="O80" s="10">
        <f t="shared" ca="1" si="20"/>
        <v>-48329.927286489059</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404042.39930359105</v>
      </c>
      <c r="E81" s="10">
        <f ca="1">E79+E80</f>
        <v>-26987.178965462943</v>
      </c>
      <c r="F81" s="10">
        <f t="shared" ref="F81:AH81" ca="1" si="21">F79+F80</f>
        <v>-28606.40970339072</v>
      </c>
      <c r="G81" s="10">
        <f t="shared" ca="1" si="21"/>
        <v>-30322.794285594162</v>
      </c>
      <c r="H81" s="10">
        <f t="shared" ca="1" si="21"/>
        <v>-32142.16194272981</v>
      </c>
      <c r="I81" s="10">
        <f t="shared" ca="1" si="21"/>
        <v>-34070.691659293603</v>
      </c>
      <c r="J81" s="10">
        <f t="shared" ca="1" si="21"/>
        <v>-36114.933158851214</v>
      </c>
      <c r="K81" s="10">
        <f t="shared" ca="1" si="21"/>
        <v>-38281.82914838229</v>
      </c>
      <c r="L81" s="10">
        <f t="shared" ca="1" si="21"/>
        <v>-40578.738897285228</v>
      </c>
      <c r="M81" s="10">
        <f t="shared" ca="1" si="21"/>
        <v>-43013.463231122339</v>
      </c>
      <c r="N81" s="10">
        <f t="shared" ca="1" si="21"/>
        <v>-45594.271024989677</v>
      </c>
      <c r="O81" s="10">
        <f t="shared" ca="1" si="21"/>
        <v>-48329.927286489059</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-1481488.7974465017</v>
      </c>
      <c r="E83" s="430">
        <f t="shared" ca="1" si="22"/>
        <v>392802.6958432821</v>
      </c>
      <c r="F83" s="430">
        <f t="shared" ca="1" si="22"/>
        <v>473774.84031856066</v>
      </c>
      <c r="G83" s="430">
        <f t="shared" ca="1" si="22"/>
        <v>369241.46672176663</v>
      </c>
      <c r="H83" s="430">
        <f t="shared" ca="1" si="22"/>
        <v>313962.5463384692</v>
      </c>
      <c r="I83" s="430">
        <f t="shared" ca="1" si="22"/>
        <v>303742.65814855404</v>
      </c>
      <c r="J83" s="430">
        <f t="shared" ca="1" si="22"/>
        <v>241995.63215127075</v>
      </c>
      <c r="K83" s="430">
        <f t="shared" ca="1" si="22"/>
        <v>183746.36481474506</v>
      </c>
      <c r="L83" s="430">
        <f t="shared" ca="1" si="22"/>
        <v>174425.25791560023</v>
      </c>
      <c r="M83" s="430">
        <f t="shared" ca="1" si="22"/>
        <v>168824.18618459196</v>
      </c>
      <c r="N83" s="430">
        <f t="shared" ca="1" si="22"/>
        <v>71367.798442828265</v>
      </c>
      <c r="O83" s="430">
        <f t="shared" ca="1" si="22"/>
        <v>48002.986636386435</v>
      </c>
      <c r="P83" s="430">
        <f t="shared" ca="1" si="22"/>
        <v>99147.535783860396</v>
      </c>
      <c r="Q83" s="430">
        <f t="shared" ca="1" si="22"/>
        <v>100241.76930206431</v>
      </c>
      <c r="R83" s="430">
        <f t="shared" ca="1" si="22"/>
        <v>101349.78652418697</v>
      </c>
      <c r="S83" s="430">
        <f t="shared" ca="1" si="22"/>
        <v>102471.68061462368</v>
      </c>
      <c r="T83" s="430">
        <f t="shared" ca="1" si="22"/>
        <v>103607.54356661619</v>
      </c>
      <c r="U83" s="430">
        <f t="shared" ca="1" si="22"/>
        <v>104757.46611959042</v>
      </c>
      <c r="V83" s="430">
        <f t="shared" ca="1" si="22"/>
        <v>105921.53767363721</v>
      </c>
      <c r="W83" s="430">
        <f t="shared" ca="1" si="22"/>
        <v>107099.84620105491</v>
      </c>
      <c r="X83" s="430">
        <f t="shared" ca="1" si="22"/>
        <v>18592.4781548672</v>
      </c>
      <c r="Y83" s="430">
        <f t="shared" ca="1" si="22"/>
        <v>109499.51837422863</v>
      </c>
      <c r="Z83" s="430">
        <f t="shared" ca="1" si="22"/>
        <v>110721.04998662772</v>
      </c>
      <c r="AA83" s="430">
        <f t="shared" ca="1" si="22"/>
        <v>111957.15430679555</v>
      </c>
      <c r="AB83" s="430">
        <f t="shared" ca="1" si="22"/>
        <v>113207.91073222383</v>
      </c>
      <c r="AC83" s="430">
        <f t="shared" ca="1" si="22"/>
        <v>114473.39663519555</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-1481488.7974465017</v>
      </c>
      <c r="E84" s="44">
        <f ca="1">D84+E83</f>
        <v>-1088686.1016032195</v>
      </c>
      <c r="F84" s="44">
        <f t="shared" ref="F84:AH84" ca="1" si="23">E84+F83</f>
        <v>-614911.26128465892</v>
      </c>
      <c r="G84" s="44">
        <f t="shared" ca="1" si="23"/>
        <v>-245669.79456289229</v>
      </c>
      <c r="H84" s="44">
        <f t="shared" ca="1" si="23"/>
        <v>68292.751775576908</v>
      </c>
      <c r="I84" s="44">
        <f t="shared" ca="1" si="23"/>
        <v>372035.40992413095</v>
      </c>
      <c r="J84" s="44">
        <f t="shared" ca="1" si="23"/>
        <v>614031.04207540164</v>
      </c>
      <c r="K84" s="44">
        <f t="shared" ca="1" si="23"/>
        <v>797777.40689014667</v>
      </c>
      <c r="L84" s="44">
        <f t="shared" ca="1" si="23"/>
        <v>972202.66480574687</v>
      </c>
      <c r="M84" s="44">
        <f t="shared" ca="1" si="23"/>
        <v>1141026.8509903387</v>
      </c>
      <c r="N84" s="44">
        <f t="shared" ca="1" si="23"/>
        <v>1212394.649433167</v>
      </c>
      <c r="O84" s="44">
        <f t="shared" ca="1" si="23"/>
        <v>1260397.6360695534</v>
      </c>
      <c r="P84" s="44">
        <f t="shared" ca="1" si="23"/>
        <v>1359545.1718534138</v>
      </c>
      <c r="Q84" s="44">
        <f t="shared" ca="1" si="23"/>
        <v>1459786.9411554781</v>
      </c>
      <c r="R84" s="44">
        <f t="shared" ca="1" si="23"/>
        <v>1561136.7276796652</v>
      </c>
      <c r="S84" s="44">
        <f t="shared" ca="1" si="23"/>
        <v>1663608.4082942889</v>
      </c>
      <c r="T84" s="44">
        <f t="shared" ca="1" si="23"/>
        <v>1767215.9518609052</v>
      </c>
      <c r="U84" s="44">
        <f t="shared" ca="1" si="23"/>
        <v>1871973.4179804956</v>
      </c>
      <c r="V84" s="44">
        <f t="shared" ca="1" si="23"/>
        <v>1977894.9556541329</v>
      </c>
      <c r="W84" s="44">
        <f t="shared" ca="1" si="23"/>
        <v>2084994.8018551879</v>
      </c>
      <c r="X84" s="44">
        <f t="shared" ca="1" si="23"/>
        <v>2103587.2800100553</v>
      </c>
      <c r="Y84" s="44">
        <f t="shared" ca="1" si="23"/>
        <v>2213086.7983842841</v>
      </c>
      <c r="Z84" s="44">
        <f t="shared" ca="1" si="23"/>
        <v>2323807.848370912</v>
      </c>
      <c r="AA84" s="44">
        <f t="shared" ca="1" si="23"/>
        <v>2435765.0026777075</v>
      </c>
      <c r="AB84" s="44">
        <f t="shared" ca="1" si="23"/>
        <v>2548972.9134099311</v>
      </c>
      <c r="AC84" s="44">
        <f t="shared" ca="1" si="23"/>
        <v>2663446.3100451268</v>
      </c>
      <c r="AD84" s="44">
        <f ca="1">AC84+AD83</f>
        <v>2663446.3100451268</v>
      </c>
      <c r="AE84" s="44">
        <f t="shared" ca="1" si="23"/>
        <v>2663446.3100451268</v>
      </c>
      <c r="AF84" s="44">
        <f t="shared" ca="1" si="23"/>
        <v>2663446.3100451268</v>
      </c>
      <c r="AG84" s="44">
        <f t="shared" ca="1" si="23"/>
        <v>2663446.3100451268</v>
      </c>
      <c r="AH84" s="44">
        <f t="shared" ca="1" si="23"/>
        <v>2663446.3100451268</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404042.39930359105</v>
      </c>
      <c r="F89" s="9">
        <f ca="1">E93</f>
        <v>377055.2203381281</v>
      </c>
      <c r="G89" s="9">
        <f t="shared" ref="G89:AH89" ca="1" si="24">F93</f>
        <v>348448.81063473737</v>
      </c>
      <c r="H89" s="9">
        <f t="shared" ca="1" si="24"/>
        <v>318126.01634914323</v>
      </c>
      <c r="I89" s="9">
        <f t="shared" ca="1" si="24"/>
        <v>285983.85440641345</v>
      </c>
      <c r="J89" s="9">
        <f t="shared" ca="1" si="24"/>
        <v>251913.16274711984</v>
      </c>
      <c r="K89" s="9">
        <f t="shared" ca="1" si="24"/>
        <v>215798.22958826862</v>
      </c>
      <c r="L89" s="9">
        <f t="shared" ca="1" si="24"/>
        <v>177516.40043988632</v>
      </c>
      <c r="M89" s="9">
        <f t="shared" ca="1" si="24"/>
        <v>136937.6615426011</v>
      </c>
      <c r="N89" s="9">
        <f t="shared" ca="1" si="24"/>
        <v>93924.198311478758</v>
      </c>
      <c r="O89" s="9">
        <f t="shared" ca="1" si="24"/>
        <v>48329.927286489081</v>
      </c>
      <c r="P89" s="9">
        <f t="shared" ca="1" si="24"/>
        <v>0</v>
      </c>
      <c r="Q89" s="9">
        <f t="shared" ca="1" si="24"/>
        <v>0</v>
      </c>
      <c r="R89" s="9">
        <f t="shared" ca="1" si="24"/>
        <v>0</v>
      </c>
      <c r="S89" s="9">
        <f t="shared" ca="1" si="24"/>
        <v>0</v>
      </c>
      <c r="T89" s="9">
        <f t="shared" ca="1" si="24"/>
        <v>0</v>
      </c>
      <c r="U89" s="9">
        <f t="shared" ca="1" si="24"/>
        <v>0</v>
      </c>
      <c r="V89" s="9">
        <f t="shared" ca="1" si="24"/>
        <v>0</v>
      </c>
      <c r="W89" s="9">
        <f t="shared" ca="1" si="24"/>
        <v>0</v>
      </c>
      <c r="X89" s="9">
        <f t="shared" ca="1" si="24"/>
        <v>0</v>
      </c>
      <c r="Y89" s="9">
        <f t="shared" ca="1" si="24"/>
        <v>0</v>
      </c>
      <c r="Z89" s="9">
        <f t="shared" ca="1" si="24"/>
        <v>0</v>
      </c>
      <c r="AA89" s="9">
        <f t="shared" ca="1" si="24"/>
        <v>0</v>
      </c>
      <c r="AB89" s="9">
        <f t="shared" ca="1" si="24"/>
        <v>0</v>
      </c>
      <c r="AC89" s="9">
        <f t="shared" ca="1" si="24"/>
        <v>0</v>
      </c>
      <c r="AD89" s="9">
        <f t="shared" ca="1" si="24"/>
        <v>0</v>
      </c>
      <c r="AE89" s="9">
        <f t="shared" ca="1" si="24"/>
        <v>0</v>
      </c>
      <c r="AF89" s="9">
        <f t="shared" ca="1" si="24"/>
        <v>0</v>
      </c>
      <c r="AG89" s="9">
        <f t="shared" ca="1" si="24"/>
        <v>0</v>
      </c>
      <c r="AH89" s="9">
        <f t="shared" ca="1" si="24"/>
        <v>0</v>
      </c>
    </row>
    <row r="90" spans="1:36" x14ac:dyDescent="0.2">
      <c r="A90" s="2" t="s">
        <v>47</v>
      </c>
      <c r="D90" s="9"/>
      <c r="E90" s="9">
        <f t="shared" ref="E90:AH90" ca="1" si="25">IF(ProjectYear&lt;=LoanTerm,PMT(LoanInterest,LoanTerm,LoanAmount),0)</f>
        <v>-51229.722923678404</v>
      </c>
      <c r="F90" s="9">
        <f t="shared" ca="1" si="25"/>
        <v>-51229.722923678404</v>
      </c>
      <c r="G90" s="9">
        <f t="shared" ca="1" si="25"/>
        <v>-51229.722923678404</v>
      </c>
      <c r="H90" s="9">
        <f t="shared" ca="1" si="25"/>
        <v>-51229.722923678404</v>
      </c>
      <c r="I90" s="9">
        <f t="shared" ca="1" si="25"/>
        <v>-51229.722923678404</v>
      </c>
      <c r="J90" s="9">
        <f t="shared" ca="1" si="25"/>
        <v>-51229.722923678404</v>
      </c>
      <c r="K90" s="9">
        <f t="shared" ca="1" si="25"/>
        <v>-51229.722923678404</v>
      </c>
      <c r="L90" s="9">
        <f t="shared" ca="1" si="25"/>
        <v>-51229.722923678404</v>
      </c>
      <c r="M90" s="9">
        <f t="shared" ca="1" si="25"/>
        <v>-51229.722923678404</v>
      </c>
      <c r="N90" s="9">
        <f t="shared" ca="1" si="25"/>
        <v>-51229.722923678404</v>
      </c>
      <c r="O90" s="9">
        <f t="shared" ca="1" si="25"/>
        <v>-51229.722923678404</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-26987.178965462943</v>
      </c>
      <c r="F91" s="9">
        <f t="shared" ca="1" si="26"/>
        <v>-28606.40970339072</v>
      </c>
      <c r="G91" s="9">
        <f t="shared" ca="1" si="26"/>
        <v>-30322.794285594162</v>
      </c>
      <c r="H91" s="9">
        <f t="shared" ca="1" si="26"/>
        <v>-32142.16194272981</v>
      </c>
      <c r="I91" s="9">
        <f t="shared" ca="1" si="26"/>
        <v>-34070.691659293603</v>
      </c>
      <c r="J91" s="9">
        <f t="shared" ca="1" si="26"/>
        <v>-36114.933158851214</v>
      </c>
      <c r="K91" s="9">
        <f t="shared" ca="1" si="26"/>
        <v>-38281.82914838229</v>
      </c>
      <c r="L91" s="9">
        <f t="shared" ca="1" si="26"/>
        <v>-40578.738897285228</v>
      </c>
      <c r="M91" s="9">
        <f t="shared" ca="1" si="26"/>
        <v>-43013.463231122339</v>
      </c>
      <c r="N91" s="9">
        <f t="shared" ca="1" si="26"/>
        <v>-45594.271024989677</v>
      </c>
      <c r="O91" s="9">
        <f t="shared" ca="1" si="26"/>
        <v>-48329.927286489059</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-24242.543958215461</v>
      </c>
      <c r="F92" s="9">
        <f t="shared" ca="1" si="27"/>
        <v>-22623.313220287684</v>
      </c>
      <c r="G92" s="9">
        <f t="shared" ca="1" si="27"/>
        <v>-20906.928638084242</v>
      </c>
      <c r="H92" s="9">
        <f t="shared" ca="1" si="27"/>
        <v>-19087.560980948594</v>
      </c>
      <c r="I92" s="9">
        <f t="shared" ca="1" si="27"/>
        <v>-17159.031264384805</v>
      </c>
      <c r="J92" s="9">
        <f t="shared" ca="1" si="27"/>
        <v>-15114.78976482719</v>
      </c>
      <c r="K92" s="9">
        <f t="shared" ca="1" si="27"/>
        <v>-12947.893775296116</v>
      </c>
      <c r="L92" s="9">
        <f t="shared" ca="1" si="27"/>
        <v>-10650.984026393178</v>
      </c>
      <c r="M92" s="9">
        <f t="shared" ca="1" si="27"/>
        <v>-8216.2596925560647</v>
      </c>
      <c r="N92" s="9">
        <f t="shared" ca="1" si="27"/>
        <v>-5635.4518986887251</v>
      </c>
      <c r="O92" s="9">
        <f t="shared" ca="1" si="27"/>
        <v>-2899.7956371893447</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377055.2203381281</v>
      </c>
      <c r="F93" s="70">
        <f t="shared" ca="1" si="28"/>
        <v>348448.81063473737</v>
      </c>
      <c r="G93" s="70">
        <f t="shared" ca="1" si="28"/>
        <v>318126.01634914323</v>
      </c>
      <c r="H93" s="70">
        <f t="shared" ca="1" si="28"/>
        <v>285983.85440641345</v>
      </c>
      <c r="I93" s="70">
        <f t="shared" ca="1" si="28"/>
        <v>251913.16274711984</v>
      </c>
      <c r="J93" s="70">
        <f t="shared" ca="1" si="28"/>
        <v>215798.22958826862</v>
      </c>
      <c r="K93" s="70">
        <f t="shared" ca="1" si="28"/>
        <v>177516.40043988632</v>
      </c>
      <c r="L93" s="70">
        <f t="shared" ca="1" si="28"/>
        <v>136937.6615426011</v>
      </c>
      <c r="M93" s="70">
        <f t="shared" ca="1" si="28"/>
        <v>93924.198311478758</v>
      </c>
      <c r="N93" s="70">
        <f t="shared" ca="1" si="28"/>
        <v>48329.927286489081</v>
      </c>
      <c r="O93" s="70">
        <f t="shared" ca="1" si="28"/>
        <v>0</v>
      </c>
      <c r="P93" s="70">
        <f t="shared" ca="1" si="28"/>
        <v>0</v>
      </c>
      <c r="Q93" s="70">
        <f t="shared" ca="1" si="28"/>
        <v>0</v>
      </c>
      <c r="R93" s="70">
        <f t="shared" ca="1" si="28"/>
        <v>0</v>
      </c>
      <c r="S93" s="70">
        <f t="shared" ca="1" si="28"/>
        <v>0</v>
      </c>
      <c r="T93" s="70">
        <f t="shared" ca="1" si="28"/>
        <v>0</v>
      </c>
      <c r="U93" s="70">
        <f t="shared" ca="1" si="28"/>
        <v>0</v>
      </c>
      <c r="V93" s="70">
        <f t="shared" ca="1" si="28"/>
        <v>0</v>
      </c>
      <c r="W93" s="70">
        <f t="shared" ca="1" si="28"/>
        <v>0</v>
      </c>
      <c r="X93" s="70">
        <f t="shared" ca="1" si="28"/>
        <v>0</v>
      </c>
      <c r="Y93" s="70">
        <f t="shared" ca="1" si="28"/>
        <v>0</v>
      </c>
      <c r="Z93" s="70">
        <f t="shared" ca="1" si="28"/>
        <v>0</v>
      </c>
      <c r="AA93" s="70">
        <f t="shared" ca="1" si="28"/>
        <v>0</v>
      </c>
      <c r="AB93" s="70">
        <f t="shared" ca="1" si="28"/>
        <v>0</v>
      </c>
      <c r="AC93" s="70">
        <f t="shared" ca="1" si="28"/>
        <v>0</v>
      </c>
      <c r="AD93" s="70">
        <f t="shared" ca="1" si="28"/>
        <v>0</v>
      </c>
      <c r="AE93" s="70">
        <f t="shared" ca="1" si="28"/>
        <v>0</v>
      </c>
      <c r="AF93" s="70">
        <f t="shared" ca="1" si="28"/>
        <v>0</v>
      </c>
      <c r="AG93" s="70">
        <f t="shared" ca="1" si="28"/>
        <v>0</v>
      </c>
      <c r="AH93" s="70">
        <f t="shared" ca="1" si="28"/>
        <v>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1262333.390507062</v>
      </c>
      <c r="D101" s="42">
        <f ca="1">IF($C$112="3P",D83,0)</f>
        <v>-1481488.7974465017</v>
      </c>
      <c r="E101" s="42">
        <f t="shared" ref="E101:AH101" ca="1" si="29">IF($C$112="3P",E83,0)</f>
        <v>392802.6958432821</v>
      </c>
      <c r="F101" s="42">
        <f t="shared" ca="1" si="29"/>
        <v>473774.84031856066</v>
      </c>
      <c r="G101" s="42">
        <f t="shared" ca="1" si="29"/>
        <v>369241.46672176663</v>
      </c>
      <c r="H101" s="42">
        <f t="shared" ca="1" si="29"/>
        <v>313962.5463384692</v>
      </c>
      <c r="I101" s="42">
        <f t="shared" ca="1" si="29"/>
        <v>303742.65814855404</v>
      </c>
      <c r="J101" s="42">
        <f t="shared" ca="1" si="29"/>
        <v>241995.63215127075</v>
      </c>
      <c r="K101" s="42">
        <f t="shared" ca="1" si="29"/>
        <v>183746.36481474506</v>
      </c>
      <c r="L101" s="42">
        <f t="shared" ca="1" si="29"/>
        <v>174425.25791560023</v>
      </c>
      <c r="M101" s="42">
        <f t="shared" ca="1" si="29"/>
        <v>168824.18618459196</v>
      </c>
      <c r="N101" s="42">
        <f t="shared" ca="1" si="29"/>
        <v>71367.798442828265</v>
      </c>
      <c r="O101" s="42">
        <f t="shared" ca="1" si="29"/>
        <v>48002.986636386435</v>
      </c>
      <c r="P101" s="42">
        <f t="shared" ca="1" si="29"/>
        <v>99147.535783860396</v>
      </c>
      <c r="Q101" s="42">
        <f t="shared" ca="1" si="29"/>
        <v>100241.76930206431</v>
      </c>
      <c r="R101" s="42">
        <f t="shared" ca="1" si="29"/>
        <v>101349.78652418697</v>
      </c>
      <c r="S101" s="42">
        <f t="shared" ca="1" si="29"/>
        <v>102471.68061462368</v>
      </c>
      <c r="T101" s="42">
        <f t="shared" ca="1" si="29"/>
        <v>103607.54356661619</v>
      </c>
      <c r="U101" s="42">
        <f t="shared" ca="1" si="29"/>
        <v>104757.46611959042</v>
      </c>
      <c r="V101" s="42">
        <f t="shared" ca="1" si="29"/>
        <v>105921.53767363721</v>
      </c>
      <c r="W101" s="42">
        <f t="shared" ca="1" si="29"/>
        <v>107099.84620105491</v>
      </c>
      <c r="X101" s="42">
        <f t="shared" ca="1" si="29"/>
        <v>18592.4781548672</v>
      </c>
      <c r="Y101" s="42">
        <f t="shared" ca="1" si="29"/>
        <v>109499.51837422863</v>
      </c>
      <c r="Z101" s="42">
        <f t="shared" ca="1" si="29"/>
        <v>110721.04998662772</v>
      </c>
      <c r="AA101" s="42">
        <f t="shared" ca="1" si="29"/>
        <v>111957.15430679555</v>
      </c>
      <c r="AB101" s="42">
        <f t="shared" ca="1" si="29"/>
        <v>113207.91073222383</v>
      </c>
      <c r="AC101" s="42">
        <f t="shared" ca="1" si="29"/>
        <v>114473.39663519555</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233280.21432463548</v>
      </c>
      <c r="D103" s="42">
        <f ca="1">IF($C$112="3P",VLOOKUP($A103,'Fin. Assumptions'!$F$23:$L$29,$D$111+1)*(-D$55-D$56),VLOOKUP($A103,'Fin. Assumptions'!$F$32:$L$38,$D$111+1)*D$83)</f>
        <v>0</v>
      </c>
      <c r="E103" s="42">
        <f ca="1">IF($C$112="3P",VLOOKUP($A103,'Fin. Assumptions'!$F$23:$L$29,$D$111+1)*(-E$55-E$56),VLOOKUP($A103,'Fin. Assumptions'!$F$32:$L$38,$D$111+1)*E$83)</f>
        <v>15695.434399999998</v>
      </c>
      <c r="F103" s="42">
        <f ca="1">IF($C$112="3P",VLOOKUP($A103,'Fin. Assumptions'!$F$23:$L$29,$D$111+1)*(-F$55-F$56),VLOOKUP($A103,'Fin. Assumptions'!$F$32:$L$38,$D$111+1)*F$83)</f>
        <v>15854.796372560002</v>
      </c>
      <c r="G103" s="42">
        <f ca="1">IF($C$112="3P",VLOOKUP($A103,'Fin. Assumptions'!$F$23:$L$29,$D$111+1)*(-G$55-G$56),VLOOKUP($A103,'Fin. Assumptions'!$F$32:$L$38,$D$111+1)*G$83)</f>
        <v>16016.532838511148</v>
      </c>
      <c r="H103" s="42">
        <f ca="1">IF($C$112="3P",VLOOKUP($A103,'Fin. Assumptions'!$F$23:$L$29,$D$111+1)*(-H$55-H$56),VLOOKUP($A103,'Fin. Assumptions'!$F$32:$L$38,$D$111+1)*H$83)</f>
        <v>16180.679177804961</v>
      </c>
      <c r="I103" s="42">
        <f ca="1">IF($C$112="3P",VLOOKUP($A103,'Fin. Assumptions'!$F$23:$L$29,$D$111+1)*(-I$55-I$56),VLOOKUP($A103,'Fin. Assumptions'!$F$32:$L$38,$D$111+1)*I$83)</f>
        <v>16347.271297554256</v>
      </c>
      <c r="J103" s="42">
        <f ca="1">IF($C$112="3P",VLOOKUP($A103,'Fin. Assumptions'!$F$23:$L$29,$D$111+1)*(-J$55-J$56),VLOOKUP($A103,'Fin. Assumptions'!$F$32:$L$38,$D$111+1)*J$83)</f>
        <v>16516.345639887815</v>
      </c>
      <c r="K103" s="42">
        <f ca="1">IF($C$112="3P",VLOOKUP($A103,'Fin. Assumptions'!$F$23:$L$29,$D$111+1)*(-K$55-K$56),VLOOKUP($A103,'Fin. Assumptions'!$F$32:$L$38,$D$111+1)*K$83)</f>
        <v>16687.939189922141</v>
      </c>
      <c r="L103" s="42">
        <f ca="1">IF($C$112="3P",VLOOKUP($A103,'Fin. Assumptions'!$F$23:$L$29,$D$111+1)*(-L$55-L$56),VLOOKUP($A103,'Fin. Assumptions'!$F$32:$L$38,$D$111+1)*L$83)</f>
        <v>16862.089483851982</v>
      </c>
      <c r="M103" s="42">
        <f ca="1">IF($C$112="3P",VLOOKUP($A103,'Fin. Assumptions'!$F$23:$L$29,$D$111+1)*(-M$55-M$56),VLOOKUP($A103,'Fin. Assumptions'!$F$32:$L$38,$D$111+1)*M$83)</f>
        <v>17038.834617161378</v>
      </c>
      <c r="N103" s="42">
        <f ca="1">IF($C$112="3P",VLOOKUP($A103,'Fin. Assumptions'!$F$23:$L$29,$D$111+1)*(-N$55-N$56),VLOOKUP($A103,'Fin. Assumptions'!$F$32:$L$38,$D$111+1)*N$83)</f>
        <v>17218.213252957077</v>
      </c>
      <c r="O103" s="42">
        <f ca="1">IF($C$112="3P",VLOOKUP($A103,'Fin. Assumptions'!$F$23:$L$29,$D$111+1)*(-O$55-O$56),VLOOKUP($A103,'Fin. Assumptions'!$F$32:$L$38,$D$111+1)*O$83)</f>
        <v>17400.26463042614</v>
      </c>
      <c r="P103" s="42">
        <f ca="1">IF($C$112="3P",VLOOKUP($A103,'Fin. Assumptions'!$F$23:$L$29,$D$111+1)*(-P$55-P$56),VLOOKUP($A103,'Fin. Assumptions'!$F$32:$L$38,$D$111+1)*P$83)</f>
        <v>17585.028573419488</v>
      </c>
      <c r="Q103" s="42">
        <f ca="1">IF($C$112="3P",VLOOKUP($A103,'Fin. Assumptions'!$F$23:$L$29,$D$111+1)*(-Q$55-Q$56),VLOOKUP($A103,'Fin. Assumptions'!$F$32:$L$38,$D$111+1)*Q$83)</f>
        <v>17772.54549916344</v>
      </c>
      <c r="R103" s="42">
        <f ca="1">IF($C$112="3P",VLOOKUP($A103,'Fin. Assumptions'!$F$23:$L$29,$D$111+1)*(-R$55-R$56),VLOOKUP($A103,'Fin. Assumptions'!$F$32:$L$38,$D$111+1)*R$83)</f>
        <v>17962.856427100978</v>
      </c>
      <c r="S103" s="42">
        <f ca="1">IF($C$112="3P",VLOOKUP($A103,'Fin. Assumptions'!$F$23:$L$29,$D$111+1)*(-S$55-S$56),VLOOKUP($A103,'Fin. Assumptions'!$F$32:$L$38,$D$111+1)*S$83)</f>
        <v>18156.00298786478</v>
      </c>
      <c r="T103" s="42">
        <f ca="1">IF($C$112="3P",VLOOKUP($A103,'Fin. Assumptions'!$F$23:$L$29,$D$111+1)*(-T$55-T$56),VLOOKUP($A103,'Fin. Assumptions'!$F$32:$L$38,$D$111+1)*T$83)</f>
        <v>18352.027432383966</v>
      </c>
      <c r="U103" s="42">
        <f ca="1">IF($C$112="3P",VLOOKUP($A103,'Fin. Assumptions'!$F$23:$L$29,$D$111+1)*(-U$55-U$56),VLOOKUP($A103,'Fin. Assumptions'!$F$32:$L$38,$D$111+1)*U$83)</f>
        <v>18550.972641126486</v>
      </c>
      <c r="V103" s="42">
        <f ca="1">IF($C$112="3P",VLOOKUP($A103,'Fin. Assumptions'!$F$23:$L$29,$D$111+1)*(-V$55-V$56),VLOOKUP($A103,'Fin. Assumptions'!$F$32:$L$38,$D$111+1)*V$83)</f>
        <v>18752.882133479274</v>
      </c>
      <c r="W103" s="42">
        <f ca="1">IF($C$112="3P",VLOOKUP($A103,'Fin. Assumptions'!$F$23:$L$29,$D$111+1)*(-W$55-W$56),VLOOKUP($A103,'Fin. Assumptions'!$F$32:$L$38,$D$111+1)*W$83)</f>
        <v>18957.800077268108</v>
      </c>
      <c r="X103" s="42">
        <f ca="1">IF($C$112="3P",VLOOKUP($A103,'Fin. Assumptions'!$F$23:$L$29,$D$111+1)*(-X$55-X$56),VLOOKUP($A103,'Fin. Assumptions'!$F$32:$L$38,$D$111+1)*X$83)</f>
        <v>19165.771298419404</v>
      </c>
      <c r="Y103" s="42">
        <f ca="1">IF($C$112="3P",VLOOKUP($A103,'Fin. Assumptions'!$F$23:$L$29,$D$111+1)*(-Y$55-Y$56),VLOOKUP($A103,'Fin. Assumptions'!$F$32:$L$38,$D$111+1)*Y$83)</f>
        <v>19376.841290765853</v>
      </c>
      <c r="Z103" s="42">
        <f ca="1">IF($C$112="3P",VLOOKUP($A103,'Fin. Assumptions'!$F$23:$L$29,$D$111+1)*(-Z$55-Z$56),VLOOKUP($A103,'Fin. Assumptions'!$F$32:$L$38,$D$111+1)*Z$83)</f>
        <v>19591.056225998265</v>
      </c>
      <c r="AA103" s="42">
        <f ca="1">IF($C$112="3P",VLOOKUP($A103,'Fin. Assumptions'!$F$23:$L$29,$D$111+1)*(-AA$55-AA$56),VLOOKUP($A103,'Fin. Assumptions'!$F$32:$L$38,$D$111+1)*AA$83)</f>
        <v>19808.462963765636</v>
      </c>
      <c r="AB103" s="42">
        <f ca="1">IF($C$112="3P",VLOOKUP($A103,'Fin. Assumptions'!$F$23:$L$29,$D$111+1)*(-AB$55-AB$56),VLOOKUP($A103,'Fin. Assumptions'!$F$32:$L$38,$D$111+1)*AB$83)</f>
        <v>20029.109061925745</v>
      </c>
      <c r="AC103" s="42">
        <f ca="1">IF($C$112="3P",VLOOKUP($A103,'Fin. Assumptions'!$F$23:$L$29,$D$111+1)*(-AC$55-AC$56),VLOOKUP($A103,'Fin. Assumptions'!$F$32:$L$38,$D$111+1)*AC$83)</f>
        <v>20253.042786948437</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349920.32148695318</v>
      </c>
      <c r="D104" s="42">
        <f ca="1">IF($C$112="3P",VLOOKUP($A104,'Fin. Assumptions'!$F$23:$L$29,$D$111+1)*(-D$55-D$56),VLOOKUP($A104,'Fin. Assumptions'!$F$32:$L$38,$D$111+1)*D$83)</f>
        <v>0</v>
      </c>
      <c r="E104" s="42">
        <f ca="1">IF($C$112="3P",VLOOKUP($A104,'Fin. Assumptions'!$F$23:$L$29,$D$111+1)*(-E$55-E$56),VLOOKUP($A104,'Fin. Assumptions'!$F$32:$L$38,$D$111+1)*E$83)</f>
        <v>23543.151599999997</v>
      </c>
      <c r="F104" s="42">
        <f ca="1">IF($C$112="3P",VLOOKUP($A104,'Fin. Assumptions'!$F$23:$L$29,$D$111+1)*(-F$55-F$56),VLOOKUP($A104,'Fin. Assumptions'!$F$32:$L$38,$D$111+1)*F$83)</f>
        <v>23782.194558840001</v>
      </c>
      <c r="G104" s="42">
        <f ca="1">IF($C$112="3P",VLOOKUP($A104,'Fin. Assumptions'!$F$23:$L$29,$D$111+1)*(-G$55-G$56),VLOOKUP($A104,'Fin. Assumptions'!$F$32:$L$38,$D$111+1)*G$83)</f>
        <v>24024.799257766721</v>
      </c>
      <c r="H104" s="42">
        <f ca="1">IF($C$112="3P",VLOOKUP($A104,'Fin. Assumptions'!$F$23:$L$29,$D$111+1)*(-H$55-H$56),VLOOKUP($A104,'Fin. Assumptions'!$F$32:$L$38,$D$111+1)*H$83)</f>
        <v>24271.018766707439</v>
      </c>
      <c r="I104" s="42">
        <f ca="1">IF($C$112="3P",VLOOKUP($A104,'Fin. Assumptions'!$F$23:$L$29,$D$111+1)*(-I$55-I$56),VLOOKUP($A104,'Fin. Assumptions'!$F$32:$L$38,$D$111+1)*I$83)</f>
        <v>24520.906946331383</v>
      </c>
      <c r="J104" s="42">
        <f ca="1">IF($C$112="3P",VLOOKUP($A104,'Fin. Assumptions'!$F$23:$L$29,$D$111+1)*(-J$55-J$56),VLOOKUP($A104,'Fin. Assumptions'!$F$32:$L$38,$D$111+1)*J$83)</f>
        <v>24774.518459831725</v>
      </c>
      <c r="K104" s="42">
        <f ca="1">IF($C$112="3P",VLOOKUP($A104,'Fin. Assumptions'!$F$23:$L$29,$D$111+1)*(-K$55-K$56),VLOOKUP($A104,'Fin. Assumptions'!$F$32:$L$38,$D$111+1)*K$83)</f>
        <v>25031.90878488321</v>
      </c>
      <c r="L104" s="42">
        <f ca="1">IF($C$112="3P",VLOOKUP($A104,'Fin. Assumptions'!$F$23:$L$29,$D$111+1)*(-L$55-L$56),VLOOKUP($A104,'Fin. Assumptions'!$F$32:$L$38,$D$111+1)*L$83)</f>
        <v>25293.134225777969</v>
      </c>
      <c r="M104" s="42">
        <f ca="1">IF($C$112="3P",VLOOKUP($A104,'Fin. Assumptions'!$F$23:$L$29,$D$111+1)*(-M$55-M$56),VLOOKUP($A104,'Fin. Assumptions'!$F$32:$L$38,$D$111+1)*M$83)</f>
        <v>25558.251925742061</v>
      </c>
      <c r="N104" s="42">
        <f ca="1">IF($C$112="3P",VLOOKUP($A104,'Fin. Assumptions'!$F$23:$L$29,$D$111+1)*(-N$55-N$56),VLOOKUP($A104,'Fin. Assumptions'!$F$32:$L$38,$D$111+1)*N$83)</f>
        <v>25827.319879435618</v>
      </c>
      <c r="O104" s="42">
        <f ca="1">IF($C$112="3P",VLOOKUP($A104,'Fin. Assumptions'!$F$23:$L$29,$D$111+1)*(-O$55-O$56),VLOOKUP($A104,'Fin. Assumptions'!$F$32:$L$38,$D$111+1)*O$83)</f>
        <v>26100.396945639211</v>
      </c>
      <c r="P104" s="42">
        <f ca="1">IF($C$112="3P",VLOOKUP($A104,'Fin. Assumptions'!$F$23:$L$29,$D$111+1)*(-P$55-P$56),VLOOKUP($A104,'Fin. Assumptions'!$F$32:$L$38,$D$111+1)*P$83)</f>
        <v>26377.542860129233</v>
      </c>
      <c r="Q104" s="42">
        <f ca="1">IF($C$112="3P",VLOOKUP($A104,'Fin. Assumptions'!$F$23:$L$29,$D$111+1)*(-Q$55-Q$56),VLOOKUP($A104,'Fin. Assumptions'!$F$32:$L$38,$D$111+1)*Q$83)</f>
        <v>26658.818248745156</v>
      </c>
      <c r="R104" s="42">
        <f ca="1">IF($C$112="3P",VLOOKUP($A104,'Fin. Assumptions'!$F$23:$L$29,$D$111+1)*(-R$55-R$56),VLOOKUP($A104,'Fin. Assumptions'!$F$32:$L$38,$D$111+1)*R$83)</f>
        <v>26944.284640651462</v>
      </c>
      <c r="S104" s="42">
        <f ca="1">IF($C$112="3P",VLOOKUP($A104,'Fin. Assumptions'!$F$23:$L$29,$D$111+1)*(-S$55-S$56),VLOOKUP($A104,'Fin. Assumptions'!$F$32:$L$38,$D$111+1)*S$83)</f>
        <v>27234.004481797168</v>
      </c>
      <c r="T104" s="42">
        <f ca="1">IF($C$112="3P",VLOOKUP($A104,'Fin. Assumptions'!$F$23:$L$29,$D$111+1)*(-T$55-T$56),VLOOKUP($A104,'Fin. Assumptions'!$F$32:$L$38,$D$111+1)*T$83)</f>
        <v>27528.041148575943</v>
      </c>
      <c r="U104" s="42">
        <f ca="1">IF($C$112="3P",VLOOKUP($A104,'Fin. Assumptions'!$F$23:$L$29,$D$111+1)*(-U$55-U$56),VLOOKUP($A104,'Fin. Assumptions'!$F$32:$L$38,$D$111+1)*U$83)</f>
        <v>27826.458961689728</v>
      </c>
      <c r="V104" s="42">
        <f ca="1">IF($C$112="3P",VLOOKUP($A104,'Fin. Assumptions'!$F$23:$L$29,$D$111+1)*(-V$55-V$56),VLOOKUP($A104,'Fin. Assumptions'!$F$32:$L$38,$D$111+1)*V$83)</f>
        <v>28129.323200218911</v>
      </c>
      <c r="W104" s="42">
        <f ca="1">IF($C$112="3P",VLOOKUP($A104,'Fin. Assumptions'!$F$23:$L$29,$D$111+1)*(-W$55-W$56),VLOOKUP($A104,'Fin. Assumptions'!$F$32:$L$38,$D$111+1)*W$83)</f>
        <v>28436.700115902164</v>
      </c>
      <c r="X104" s="42">
        <f ca="1">IF($C$112="3P",VLOOKUP($A104,'Fin. Assumptions'!$F$23:$L$29,$D$111+1)*(-X$55-X$56),VLOOKUP($A104,'Fin. Assumptions'!$F$32:$L$38,$D$111+1)*X$83)</f>
        <v>28748.656947629108</v>
      </c>
      <c r="Y104" s="42">
        <f ca="1">IF($C$112="3P",VLOOKUP($A104,'Fin. Assumptions'!$F$23:$L$29,$D$111+1)*(-Y$55-Y$56),VLOOKUP($A104,'Fin. Assumptions'!$F$32:$L$38,$D$111+1)*Y$83)</f>
        <v>29065.261936148778</v>
      </c>
      <c r="Z104" s="42">
        <f ca="1">IF($C$112="3P",VLOOKUP($A104,'Fin. Assumptions'!$F$23:$L$29,$D$111+1)*(-Z$55-Z$56),VLOOKUP($A104,'Fin. Assumptions'!$F$32:$L$38,$D$111+1)*Z$83)</f>
        <v>29386.584338997392</v>
      </c>
      <c r="AA104" s="42">
        <f ca="1">IF($C$112="3P",VLOOKUP($A104,'Fin. Assumptions'!$F$23:$L$29,$D$111+1)*(-AA$55-AA$56),VLOOKUP($A104,'Fin. Assumptions'!$F$32:$L$38,$D$111+1)*AA$83)</f>
        <v>29712.694445648453</v>
      </c>
      <c r="AB104" s="42">
        <f ca="1">IF($C$112="3P",VLOOKUP($A104,'Fin. Assumptions'!$F$23:$L$29,$D$111+1)*(-AB$55-AB$56),VLOOKUP($A104,'Fin. Assumptions'!$F$32:$L$38,$D$111+1)*AB$83)</f>
        <v>30043.663592888617</v>
      </c>
      <c r="AC104" s="42">
        <f ca="1">IF($C$112="3P",VLOOKUP($A104,'Fin. Assumptions'!$F$23:$L$29,$D$111+1)*(-AC$55-AC$56),VLOOKUP($A104,'Fin. Assumptions'!$F$32:$L$38,$D$111+1)*AC$83)</f>
        <v>30379.564180422651</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1845533.9263186506</v>
      </c>
    </row>
    <row r="111" spans="1:34" ht="15.75" x14ac:dyDescent="0.25">
      <c r="A111" s="92"/>
      <c r="B111" s="93" t="s">
        <v>111</v>
      </c>
      <c r="C111" s="463" t="str">
        <f ca="1">LEFT($B$6,3)</f>
        <v>LOI</v>
      </c>
      <c r="D111" s="380">
        <f ca="1">HLOOKUP(C111,'Fin. Assumptions'!$G$32:$L$40,9)</f>
        <v>3</v>
      </c>
    </row>
    <row r="112" spans="1:34" x14ac:dyDescent="0.2">
      <c r="A112" s="94"/>
      <c r="B112" s="93" t="s">
        <v>160</v>
      </c>
      <c r="C112" s="376" t="str">
        <f ca="1">RIGHT(LEFT($B$6,6),2)</f>
        <v>3P</v>
      </c>
    </row>
  </sheetData>
  <sheetProtection algorithmName="SHA-512" hashValue="7eP6MdXcSwYPyOpDePAWtJQYOciyDsyGTbJz7egAk6osgVUIF/777UcBWfE3of2l8aL8S2tu9/WqWIBsRFFxgg==" saltValue="Jo9K2HKW9NVV1qINZLzhYg=="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3" tint="0.39997558519241921"/>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LOI DO 15</v>
      </c>
      <c r="D6" s="82" t="s">
        <v>172</v>
      </c>
      <c r="T6" s="2"/>
    </row>
    <row r="7" spans="1:42" ht="18.75" customHeight="1" x14ac:dyDescent="0.25">
      <c r="A7" s="90"/>
      <c r="C7" s="2"/>
      <c r="D7" s="374" t="s">
        <v>174</v>
      </c>
      <c r="T7" s="2"/>
    </row>
    <row r="8" spans="1:42" ht="18.75" customHeight="1" x14ac:dyDescent="0.25">
      <c r="A8" s="90" t="s">
        <v>111</v>
      </c>
      <c r="B8" s="376" t="str">
        <f ca="1">VLOOKUP($B$6,'Fin. Assumptions'!$A$6:$P$17,2)</f>
        <v>LI</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2015</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Non-Taxable</v>
      </c>
      <c r="C11" s="1"/>
      <c r="E11" s="18" t="s">
        <v>0</v>
      </c>
      <c r="G11" s="396">
        <f ca="1">VLOOKUP($B$6,'Fin. Assumptions'!$A$6:$P$17,14)</f>
        <v>0</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0</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2.6936159953572756</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2693615.9953572755</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1</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2693615.9953572755</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0</v>
      </c>
      <c r="O22" s="28"/>
      <c r="P22" s="26"/>
      <c r="Q22" s="26"/>
      <c r="R22" s="23"/>
      <c r="T22" s="2"/>
    </row>
    <row r="23" spans="1:36" ht="18" customHeight="1" x14ac:dyDescent="0.2">
      <c r="A23" s="48"/>
      <c r="B23" s="77"/>
      <c r="C23" s="21"/>
      <c r="E23" s="54" t="s">
        <v>77</v>
      </c>
      <c r="G23" s="83">
        <f ca="1">SUM(G20:G22)</f>
        <v>2693615.9953572755</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1</v>
      </c>
      <c r="H25" s="37" t="s">
        <v>9</v>
      </c>
      <c r="N25" s="23"/>
      <c r="O25" s="28"/>
      <c r="P25" s="5"/>
      <c r="Q25" s="5"/>
      <c r="R25" s="5"/>
      <c r="T25" s="2"/>
    </row>
    <row r="26" spans="1:36" ht="18" customHeight="1" x14ac:dyDescent="0.25">
      <c r="A26" s="8" t="s">
        <v>19</v>
      </c>
      <c r="B26" s="12"/>
      <c r="C26" s="13"/>
      <c r="E26" s="73" t="s">
        <v>74</v>
      </c>
      <c r="F26" s="72"/>
      <c r="G26" s="86">
        <f ca="1">1-FedTaxCredit-G25</f>
        <v>-0.30000000000000004</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0</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2693615.9953572755</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0.153</v>
      </c>
      <c r="C31" s="2" t="s">
        <v>7</v>
      </c>
      <c r="E31" s="57" t="s">
        <v>10</v>
      </c>
      <c r="F31" s="5"/>
      <c r="G31" s="83">
        <f ca="1">NetCost*LoanPer-B22</f>
        <v>-808084.79860718281</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324512.8358728271</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e">
        <f ca="1">IF(G25=100%,#REF!, "N/A")</f>
        <v>#REF!</v>
      </c>
      <c r="K35" s="405"/>
    </row>
    <row r="36" spans="1:34" ht="18" customHeight="1" thickBot="1" x14ac:dyDescent="0.3">
      <c r="A36" s="385" t="s">
        <v>96</v>
      </c>
      <c r="B36" s="390"/>
      <c r="C36" s="384" t="s">
        <v>7</v>
      </c>
      <c r="F36" s="407" t="s">
        <v>81</v>
      </c>
      <c r="G36" s="408"/>
      <c r="H36" s="408"/>
      <c r="I36" s="408"/>
      <c r="J36" s="409">
        <f ca="1">IRR(D83:AH83,0.1)</f>
        <v>9.3748049432546443E-2</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178257.24</v>
      </c>
      <c r="F54" s="9">
        <f t="shared" ca="1" si="2"/>
        <v>180913.27287600003</v>
      </c>
      <c r="G54" s="9">
        <f t="shared" ca="1" si="2"/>
        <v>183608.88064185242</v>
      </c>
      <c r="H54" s="9">
        <f t="shared" ca="1" si="2"/>
        <v>186344.65296341601</v>
      </c>
      <c r="I54" s="9">
        <f t="shared" ca="1" si="2"/>
        <v>189121.18829257094</v>
      </c>
      <c r="J54" s="9">
        <f t="shared" ca="1" si="2"/>
        <v>191939.09399813027</v>
      </c>
      <c r="K54" s="9">
        <f t="shared" ca="1" si="2"/>
        <v>194798.98649870238</v>
      </c>
      <c r="L54" s="9">
        <f t="shared" ca="1" si="2"/>
        <v>197701.49139753298</v>
      </c>
      <c r="M54" s="9">
        <f t="shared" ca="1" si="2"/>
        <v>200647.24361935628</v>
      </c>
      <c r="N54" s="9">
        <f t="shared" ca="1" si="2"/>
        <v>203636.88754928467</v>
      </c>
      <c r="O54" s="9">
        <f t="shared" ca="1" si="2"/>
        <v>206671.07717376904</v>
      </c>
      <c r="P54" s="9">
        <f t="shared" ca="1" si="2"/>
        <v>209750.47622365816</v>
      </c>
      <c r="Q54" s="9">
        <f t="shared" ca="1" si="2"/>
        <v>212875.75831939065</v>
      </c>
      <c r="R54" s="9">
        <f t="shared" ca="1" si="2"/>
        <v>216047.60711834958</v>
      </c>
      <c r="S54" s="9">
        <f t="shared" ca="1" si="2"/>
        <v>219266.71646441301</v>
      </c>
      <c r="T54" s="9">
        <f t="shared" ca="1" si="2"/>
        <v>222533.79053973273</v>
      </c>
      <c r="U54" s="9">
        <f t="shared" ca="1" si="2"/>
        <v>225849.54401877476</v>
      </c>
      <c r="V54" s="9">
        <f t="shared" ca="1" si="2"/>
        <v>229214.70222465455</v>
      </c>
      <c r="W54" s="9">
        <f t="shared" ca="1" si="2"/>
        <v>232630.00128780183</v>
      </c>
      <c r="X54" s="9">
        <f t="shared" ca="1" si="2"/>
        <v>236096.18830699008</v>
      </c>
      <c r="Y54" s="9">
        <f t="shared" ca="1" si="2"/>
        <v>239614.02151276422</v>
      </c>
      <c r="Z54" s="9">
        <f t="shared" ca="1" si="2"/>
        <v>243184.27043330439</v>
      </c>
      <c r="AA54" s="9">
        <f t="shared" ca="1" si="2"/>
        <v>246807.71606276062</v>
      </c>
      <c r="AB54" s="9">
        <f t="shared" ca="1" si="2"/>
        <v>250485.15103209575</v>
      </c>
      <c r="AC54" s="9">
        <f t="shared" ca="1" si="2"/>
        <v>254217.37978247393</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340203.36</v>
      </c>
      <c r="F57" s="10">
        <f ca="1">IF(F$49&gt;OptInTerm,0,VLOOKUP($B$10+F$49-1,'SREC Prices'!$B$6:$D$22,2))*((F$50/1000)*$B$18)</f>
        <v>314157.99660000001</v>
      </c>
      <c r="G57" s="10">
        <f ca="1">IF(G$49&gt;OptInTerm,0,VLOOKUP($B$10+G$49-1,'SREC Prices'!$B$6:$D$22,2))*((G$50/1000)*$B$18)</f>
        <v>310280.28996299999</v>
      </c>
      <c r="H57" s="10">
        <f ca="1">IF(H$49&gt;OptInTerm,0,VLOOKUP($B$10+H$49-1,'SREC Prices'!$B$6:$D$22,2))*((H$50/1000)*$B$18)</f>
        <v>320205.79886683502</v>
      </c>
      <c r="I57" s="10">
        <f ca="1">IF(I$49&gt;OptInTerm,0,VLOOKUP($B$10+I$49-1,'SREC Prices'!$B$6:$D$22,2))*((I$50/1000)*$B$18)</f>
        <v>302617.43374986644</v>
      </c>
      <c r="J57" s="10">
        <f ca="1">IF(J$49&gt;OptInTerm,0,VLOOKUP($B$10+J$49-1,'SREC Prices'!$B$6:$D$22,2))*((J$50/1000)*$B$18)</f>
        <v>276107.00460079795</v>
      </c>
      <c r="K57" s="10">
        <f ca="1">IF(K$49&gt;OptInTerm,0,VLOOKUP($B$10+K$49-1,'SREC Prices'!$B$6:$D$22,2))*((K$50/1000)*$B$18)</f>
        <v>255506.92232338036</v>
      </c>
      <c r="L57" s="10">
        <f ca="1">IF(L$49&gt;OptInTerm,0,VLOOKUP($B$10+L$49-1,'SREC Prices'!$B$6:$D$22,2))*((L$50/1000)*$B$18)</f>
        <v>239605.57337436115</v>
      </c>
      <c r="M57" s="10">
        <f ca="1">IF(M$49&gt;OptInTerm,0,VLOOKUP($B$10+M$49-1,'SREC Prices'!$B$6:$D$22,2))*((M$50/1000)*$B$18)</f>
        <v>229996.12435965473</v>
      </c>
      <c r="N57" s="10">
        <f ca="1">IF(N$49&gt;OptInTerm,0,VLOOKUP($B$10+N$49-1,'SREC Prices'!$B$6:$D$22,2))*((N$50/1000)*$B$18)</f>
        <v>216858.96478015918</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518460.6</v>
      </c>
      <c r="F59" s="10">
        <f t="shared" ref="F59:AH59" ca="1" si="5">SUM(F54:F58)</f>
        <v>495071.26947600004</v>
      </c>
      <c r="G59" s="10">
        <f t="shared" ca="1" si="5"/>
        <v>493889.17060485238</v>
      </c>
      <c r="H59" s="10">
        <f t="shared" ca="1" si="5"/>
        <v>506550.45183025103</v>
      </c>
      <c r="I59" s="10">
        <f t="shared" ca="1" si="5"/>
        <v>491738.62204243738</v>
      </c>
      <c r="J59" s="10">
        <f t="shared" ca="1" si="5"/>
        <v>468046.09859892819</v>
      </c>
      <c r="K59" s="10">
        <f t="shared" ca="1" si="5"/>
        <v>450305.90882208274</v>
      </c>
      <c r="L59" s="10">
        <f t="shared" ca="1" si="5"/>
        <v>437307.06477189413</v>
      </c>
      <c r="M59" s="10">
        <f t="shared" ca="1" si="5"/>
        <v>430643.36797901103</v>
      </c>
      <c r="N59" s="10">
        <f t="shared" ca="1" si="5"/>
        <v>420495.85232944385</v>
      </c>
      <c r="O59" s="10">
        <f t="shared" ca="1" si="5"/>
        <v>234374.06194384559</v>
      </c>
      <c r="P59" s="10">
        <f t="shared" ca="1" si="5"/>
        <v>237314.94606988432</v>
      </c>
      <c r="Q59" s="10">
        <f t="shared" ca="1" si="5"/>
        <v>240302.40581638567</v>
      </c>
      <c r="R59" s="10">
        <f t="shared" ca="1" si="5"/>
        <v>243337.12137785964</v>
      </c>
      <c r="S59" s="10">
        <f t="shared" ca="1" si="5"/>
        <v>246419.78315262552</v>
      </c>
      <c r="T59" s="10">
        <f t="shared" ca="1" si="5"/>
        <v>249551.09189450418</v>
      </c>
      <c r="U59" s="10">
        <f t="shared" ca="1" si="5"/>
        <v>252731.75886677235</v>
      </c>
      <c r="V59" s="10">
        <f t="shared" ca="1" si="5"/>
        <v>255962.50599841215</v>
      </c>
      <c r="W59" s="10">
        <f t="shared" ca="1" si="5"/>
        <v>259244.06604269065</v>
      </c>
      <c r="X59" s="10">
        <f t="shared" ca="1" si="5"/>
        <v>262577.18273810443</v>
      </c>
      <c r="Y59" s="10">
        <f t="shared" ca="1" si="5"/>
        <v>265962.61097172298</v>
      </c>
      <c r="Z59" s="10">
        <f t="shared" ca="1" si="5"/>
        <v>269401.11694496841</v>
      </c>
      <c r="AA59" s="10">
        <f t="shared" ca="1" si="5"/>
        <v>272893.47834186628</v>
      </c>
      <c r="AB59" s="10">
        <f t="shared" ca="1" si="5"/>
        <v>276440.4844998059</v>
      </c>
      <c r="AC59" s="10">
        <f t="shared" ca="1" si="5"/>
        <v>280042.93658284552</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497460.6</v>
      </c>
      <c r="F63" s="10">
        <f t="shared" ca="1" si="9"/>
        <v>473546.26947600004</v>
      </c>
      <c r="G63" s="10">
        <f t="shared" ca="1" si="9"/>
        <v>471826.04560485238</v>
      </c>
      <c r="H63" s="10">
        <f t="shared" ca="1" si="9"/>
        <v>483935.74870525103</v>
      </c>
      <c r="I63" s="10">
        <f t="shared" ca="1" si="9"/>
        <v>468558.5513393124</v>
      </c>
      <c r="J63" s="10">
        <f t="shared" ca="1" si="9"/>
        <v>444286.52612822509</v>
      </c>
      <c r="K63" s="10">
        <f t="shared" ca="1" si="9"/>
        <v>425952.34703961207</v>
      </c>
      <c r="L63" s="10">
        <f t="shared" ca="1" si="9"/>
        <v>412344.66394486168</v>
      </c>
      <c r="M63" s="10">
        <f t="shared" ca="1" si="9"/>
        <v>405056.90713130275</v>
      </c>
      <c r="N63" s="10">
        <f t="shared" ca="1" si="9"/>
        <v>244269.72996054287</v>
      </c>
      <c r="O63" s="10">
        <f t="shared" ca="1" si="9"/>
        <v>207492.28651572208</v>
      </c>
      <c r="P63" s="10">
        <f t="shared" ca="1" si="9"/>
        <v>209761.12625605773</v>
      </c>
      <c r="Q63" s="10">
        <f t="shared" ca="1" si="9"/>
        <v>212059.74050721343</v>
      </c>
      <c r="R63" s="10">
        <f t="shared" ca="1" si="9"/>
        <v>214388.38943595809</v>
      </c>
      <c r="S63" s="10">
        <f t="shared" ca="1" si="9"/>
        <v>216747.33291217644</v>
      </c>
      <c r="T63" s="10">
        <f t="shared" ca="1" si="9"/>
        <v>219136.83039804385</v>
      </c>
      <c r="U63" s="10">
        <f t="shared" ca="1" si="9"/>
        <v>221557.14083290054</v>
      </c>
      <c r="V63" s="10">
        <f t="shared" ca="1" si="9"/>
        <v>224008.52251369352</v>
      </c>
      <c r="W63" s="10">
        <f t="shared" ca="1" si="9"/>
        <v>226491.23297085406</v>
      </c>
      <c r="X63" s="10">
        <f t="shared" ca="1" si="9"/>
        <v>79005.528839471925</v>
      </c>
      <c r="Y63" s="10">
        <f t="shared" ca="1" si="9"/>
        <v>231551.66572562468</v>
      </c>
      <c r="Z63" s="10">
        <f t="shared" ca="1" si="9"/>
        <v>234129.89806771764</v>
      </c>
      <c r="AA63" s="10">
        <f t="shared" ca="1" si="9"/>
        <v>236740.47899268425</v>
      </c>
      <c r="AB63" s="10">
        <f t="shared" ca="1" si="9"/>
        <v>239383.66016689432</v>
      </c>
      <c r="AC63" s="10">
        <f t="shared" ca="1" si="9"/>
        <v>242059.69164161116</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497460.6</v>
      </c>
      <c r="F65" s="59">
        <f t="shared" ref="F65:AH65" ca="1" si="10">SUM(F63:F64)</f>
        <v>473546.26947600004</v>
      </c>
      <c r="G65" s="59">
        <f t="shared" ca="1" si="10"/>
        <v>471826.04560485238</v>
      </c>
      <c r="H65" s="59">
        <f t="shared" ca="1" si="10"/>
        <v>483935.74870525103</v>
      </c>
      <c r="I65" s="59">
        <f t="shared" ca="1" si="10"/>
        <v>468558.5513393124</v>
      </c>
      <c r="J65" s="59">
        <f ca="1">SUM(J63:J64)</f>
        <v>444286.52612822509</v>
      </c>
      <c r="K65" s="59">
        <f t="shared" ca="1" si="10"/>
        <v>425952.34703961207</v>
      </c>
      <c r="L65" s="59">
        <f t="shared" ca="1" si="10"/>
        <v>412344.66394486168</v>
      </c>
      <c r="M65" s="59">
        <f t="shared" ca="1" si="10"/>
        <v>405056.90713130275</v>
      </c>
      <c r="N65" s="59">
        <f t="shared" ca="1" si="10"/>
        <v>244269.72996054287</v>
      </c>
      <c r="O65" s="59">
        <f t="shared" ca="1" si="10"/>
        <v>207492.28651572208</v>
      </c>
      <c r="P65" s="59">
        <f t="shared" ca="1" si="10"/>
        <v>209761.12625605773</v>
      </c>
      <c r="Q65" s="59">
        <f t="shared" ca="1" si="10"/>
        <v>212059.74050721343</v>
      </c>
      <c r="R65" s="59">
        <f t="shared" ca="1" si="10"/>
        <v>214388.38943595809</v>
      </c>
      <c r="S65" s="59">
        <f t="shared" ca="1" si="10"/>
        <v>216747.33291217644</v>
      </c>
      <c r="T65" s="59">
        <f t="shared" ca="1" si="10"/>
        <v>219136.83039804385</v>
      </c>
      <c r="U65" s="59">
        <f t="shared" ca="1" si="10"/>
        <v>221557.14083290054</v>
      </c>
      <c r="V65" s="59">
        <f t="shared" ca="1" si="10"/>
        <v>224008.52251369352</v>
      </c>
      <c r="W65" s="59">
        <f t="shared" ca="1" si="10"/>
        <v>226491.23297085406</v>
      </c>
      <c r="X65" s="59">
        <f t="shared" ca="1" si="10"/>
        <v>79005.528839471925</v>
      </c>
      <c r="Y65" s="59">
        <f t="shared" ca="1" si="10"/>
        <v>231551.66572562468</v>
      </c>
      <c r="Z65" s="59">
        <f t="shared" ca="1" si="10"/>
        <v>234129.89806771764</v>
      </c>
      <c r="AA65" s="59">
        <f t="shared" ca="1" si="10"/>
        <v>236740.47899268425</v>
      </c>
      <c r="AB65" s="59">
        <f t="shared" ca="1" si="10"/>
        <v>239383.66016689432</v>
      </c>
      <c r="AC65" s="59">
        <f t="shared" ca="1" si="10"/>
        <v>242059.69164161116</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0</v>
      </c>
      <c r="F66" s="59">
        <f t="shared" ca="1" si="11"/>
        <v>0</v>
      </c>
      <c r="G66" s="59">
        <f t="shared" ca="1" si="11"/>
        <v>0</v>
      </c>
      <c r="H66" s="59">
        <f t="shared" ca="1" si="11"/>
        <v>0</v>
      </c>
      <c r="I66" s="59">
        <f t="shared" ca="1" si="11"/>
        <v>0</v>
      </c>
      <c r="J66" s="59">
        <f t="shared" ca="1" si="11"/>
        <v>0</v>
      </c>
      <c r="K66" s="59">
        <f t="shared" ca="1" si="11"/>
        <v>0</v>
      </c>
      <c r="L66" s="59">
        <f t="shared" ca="1" si="11"/>
        <v>0</v>
      </c>
      <c r="M66" s="59">
        <f t="shared" ca="1" si="11"/>
        <v>0</v>
      </c>
      <c r="N66" s="59">
        <f t="shared" ca="1" si="11"/>
        <v>0</v>
      </c>
      <c r="O66" s="59">
        <f t="shared" ca="1" si="11"/>
        <v>0</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497460.6</v>
      </c>
      <c r="F67" s="59">
        <f t="shared" ref="F67:AH67" ca="1" si="12">F65+F66</f>
        <v>473546.26947600004</v>
      </c>
      <c r="G67" s="59">
        <f t="shared" ca="1" si="12"/>
        <v>471826.04560485238</v>
      </c>
      <c r="H67" s="59">
        <f t="shared" ca="1" si="12"/>
        <v>483935.74870525103</v>
      </c>
      <c r="I67" s="59">
        <f ca="1">I65+I66</f>
        <v>468558.5513393124</v>
      </c>
      <c r="J67" s="59">
        <f ca="1">J65+J66</f>
        <v>444286.52612822509</v>
      </c>
      <c r="K67" s="59">
        <f t="shared" ca="1" si="12"/>
        <v>425952.34703961207</v>
      </c>
      <c r="L67" s="59">
        <f t="shared" ca="1" si="12"/>
        <v>412344.66394486168</v>
      </c>
      <c r="M67" s="59">
        <f t="shared" ca="1" si="12"/>
        <v>405056.90713130275</v>
      </c>
      <c r="N67" s="59">
        <f t="shared" ca="1" si="12"/>
        <v>244269.72996054287</v>
      </c>
      <c r="O67" s="59">
        <f t="shared" ca="1" si="12"/>
        <v>207492.28651572208</v>
      </c>
      <c r="P67" s="59">
        <f t="shared" ca="1" si="12"/>
        <v>209761.12625605773</v>
      </c>
      <c r="Q67" s="59">
        <f t="shared" ca="1" si="12"/>
        <v>212059.74050721343</v>
      </c>
      <c r="R67" s="59">
        <f t="shared" ca="1" si="12"/>
        <v>214388.38943595809</v>
      </c>
      <c r="S67" s="59">
        <f t="shared" ca="1" si="12"/>
        <v>216747.33291217644</v>
      </c>
      <c r="T67" s="59">
        <f t="shared" ca="1" si="12"/>
        <v>219136.83039804385</v>
      </c>
      <c r="U67" s="59">
        <f t="shared" ca="1" si="12"/>
        <v>221557.14083290054</v>
      </c>
      <c r="V67" s="59">
        <f t="shared" ca="1" si="12"/>
        <v>224008.52251369352</v>
      </c>
      <c r="W67" s="59">
        <f t="shared" ca="1" si="12"/>
        <v>226491.23297085406</v>
      </c>
      <c r="X67" s="59">
        <f t="shared" ca="1" si="12"/>
        <v>79005.528839471925</v>
      </c>
      <c r="Y67" s="59">
        <f t="shared" ca="1" si="12"/>
        <v>231551.66572562468</v>
      </c>
      <c r="Z67" s="59">
        <f t="shared" ca="1" si="12"/>
        <v>234129.89806771764</v>
      </c>
      <c r="AA67" s="59">
        <f t="shared" ca="1" si="12"/>
        <v>236740.47899268425</v>
      </c>
      <c r="AB67" s="59">
        <f t="shared" ca="1" si="12"/>
        <v>239383.66016689432</v>
      </c>
      <c r="AC67" s="59">
        <f t="shared" ca="1" si="12"/>
        <v>242059.69164161116</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0</v>
      </c>
      <c r="F68" s="59">
        <f t="shared" ca="1" si="14"/>
        <v>0</v>
      </c>
      <c r="G68" s="59">
        <f t="shared" ca="1" si="14"/>
        <v>0</v>
      </c>
      <c r="H68" s="59">
        <f t="shared" ca="1" si="14"/>
        <v>0</v>
      </c>
      <c r="I68" s="59">
        <f t="shared" ca="1" si="14"/>
        <v>0</v>
      </c>
      <c r="J68" s="59">
        <f t="shared" ca="1" si="14"/>
        <v>0</v>
      </c>
      <c r="K68" s="59">
        <f t="shared" ca="1" si="14"/>
        <v>0</v>
      </c>
      <c r="L68" s="59">
        <f t="shared" ca="1" si="14"/>
        <v>0</v>
      </c>
      <c r="M68" s="59">
        <f t="shared" ca="1" si="14"/>
        <v>0</v>
      </c>
      <c r="N68" s="59">
        <f t="shared" ca="1" si="14"/>
        <v>0</v>
      </c>
      <c r="O68" s="59">
        <f t="shared" ca="1" si="14"/>
        <v>0</v>
      </c>
      <c r="P68" s="59">
        <f t="shared" ca="1" si="14"/>
        <v>0</v>
      </c>
      <c r="Q68" s="59">
        <f t="shared" ca="1" si="14"/>
        <v>0</v>
      </c>
      <c r="R68" s="59">
        <f t="shared" ca="1" si="14"/>
        <v>0</v>
      </c>
      <c r="S68" s="59">
        <f t="shared" ca="1" si="14"/>
        <v>0</v>
      </c>
      <c r="T68" s="59">
        <f t="shared" ca="1" si="14"/>
        <v>0</v>
      </c>
      <c r="U68" s="59">
        <f t="shared" ca="1" si="14"/>
        <v>0</v>
      </c>
      <c r="V68" s="59">
        <f t="shared" ca="1" si="14"/>
        <v>0</v>
      </c>
      <c r="W68" s="59">
        <f t="shared" ca="1" si="14"/>
        <v>0</v>
      </c>
      <c r="X68" s="59">
        <f t="shared" ca="1" si="14"/>
        <v>0</v>
      </c>
      <c r="Y68" s="59">
        <f t="shared" ca="1" si="14"/>
        <v>0</v>
      </c>
      <c r="Z68" s="59">
        <f t="shared" ca="1" si="14"/>
        <v>0</v>
      </c>
      <c r="AA68" s="59">
        <f t="shared" ca="1" si="14"/>
        <v>0</v>
      </c>
      <c r="AB68" s="59">
        <f t="shared" ca="1" si="14"/>
        <v>0</v>
      </c>
      <c r="AC68" s="59">
        <f t="shared" ca="1" si="14"/>
        <v>0</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0</v>
      </c>
      <c r="F69" s="24">
        <f t="shared" ca="1" si="16"/>
        <v>0</v>
      </c>
      <c r="G69" s="24">
        <f t="shared" ca="1" si="16"/>
        <v>0</v>
      </c>
      <c r="H69" s="24">
        <f t="shared" ca="1" si="16"/>
        <v>0</v>
      </c>
      <c r="I69" s="24">
        <f t="shared" ca="1" si="16"/>
        <v>0</v>
      </c>
      <c r="J69" s="24">
        <f t="shared" ca="1" si="16"/>
        <v>0</v>
      </c>
      <c r="K69" s="24">
        <f t="shared" ca="1" si="16"/>
        <v>0</v>
      </c>
      <c r="L69" s="24">
        <f t="shared" ca="1" si="16"/>
        <v>0</v>
      </c>
      <c r="M69" s="24">
        <f t="shared" ca="1" si="16"/>
        <v>0</v>
      </c>
      <c r="N69" s="24">
        <f t="shared" ca="1" si="16"/>
        <v>0</v>
      </c>
      <c r="O69" s="24">
        <f t="shared" ca="1" si="16"/>
        <v>0</v>
      </c>
      <c r="P69" s="24">
        <f t="shared" ca="1" si="16"/>
        <v>0</v>
      </c>
      <c r="Q69" s="24">
        <f t="shared" ca="1" si="16"/>
        <v>0</v>
      </c>
      <c r="R69" s="24">
        <f t="shared" ca="1" si="16"/>
        <v>0</v>
      </c>
      <c r="S69" s="24">
        <f t="shared" ca="1" si="16"/>
        <v>0</v>
      </c>
      <c r="T69" s="24">
        <f t="shared" ca="1" si="16"/>
        <v>0</v>
      </c>
      <c r="U69" s="24">
        <f t="shared" ca="1" si="16"/>
        <v>0</v>
      </c>
      <c r="V69" s="24">
        <f t="shared" ca="1" si="16"/>
        <v>0</v>
      </c>
      <c r="W69" s="24">
        <f t="shared" ca="1" si="16"/>
        <v>0</v>
      </c>
      <c r="X69" s="24">
        <f t="shared" ca="1" si="16"/>
        <v>0</v>
      </c>
      <c r="Y69" s="24">
        <f t="shared" ca="1" si="16"/>
        <v>0</v>
      </c>
      <c r="Z69" s="24">
        <f t="shared" ca="1" si="16"/>
        <v>0</v>
      </c>
      <c r="AA69" s="24">
        <f t="shared" ca="1" si="16"/>
        <v>0</v>
      </c>
      <c r="AB69" s="24">
        <f t="shared" ca="1" si="16"/>
        <v>0</v>
      </c>
      <c r="AC69" s="24">
        <f t="shared" ca="1" si="16"/>
        <v>0</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497460.6</v>
      </c>
      <c r="F70" s="420">
        <f t="shared" ref="F70:AH70" ca="1" si="17">SUM(F67:F69)</f>
        <v>473546.26947600004</v>
      </c>
      <c r="G70" s="420">
        <f t="shared" ca="1" si="17"/>
        <v>471826.04560485238</v>
      </c>
      <c r="H70" s="420">
        <f t="shared" ca="1" si="17"/>
        <v>483935.74870525103</v>
      </c>
      <c r="I70" s="420">
        <f t="shared" ca="1" si="17"/>
        <v>468558.5513393124</v>
      </c>
      <c r="J70" s="420">
        <f t="shared" ca="1" si="17"/>
        <v>444286.52612822509</v>
      </c>
      <c r="K70" s="420">
        <f t="shared" ca="1" si="17"/>
        <v>425952.34703961207</v>
      </c>
      <c r="L70" s="420">
        <f t="shared" ca="1" si="17"/>
        <v>412344.66394486168</v>
      </c>
      <c r="M70" s="420">
        <f t="shared" ca="1" si="17"/>
        <v>405056.90713130275</v>
      </c>
      <c r="N70" s="420">
        <f t="shared" ca="1" si="17"/>
        <v>244269.72996054287</v>
      </c>
      <c r="O70" s="420">
        <f t="shared" ca="1" si="17"/>
        <v>207492.28651572208</v>
      </c>
      <c r="P70" s="420">
        <f t="shared" ca="1" si="17"/>
        <v>209761.12625605773</v>
      </c>
      <c r="Q70" s="420">
        <f t="shared" ca="1" si="17"/>
        <v>212059.74050721343</v>
      </c>
      <c r="R70" s="420">
        <f t="shared" ca="1" si="17"/>
        <v>214388.38943595809</v>
      </c>
      <c r="S70" s="420">
        <f t="shared" ca="1" si="17"/>
        <v>216747.33291217644</v>
      </c>
      <c r="T70" s="420">
        <f t="shared" ca="1" si="17"/>
        <v>219136.83039804385</v>
      </c>
      <c r="U70" s="420">
        <f t="shared" ca="1" si="17"/>
        <v>221557.14083290054</v>
      </c>
      <c r="V70" s="420">
        <f t="shared" ca="1" si="17"/>
        <v>224008.52251369352</v>
      </c>
      <c r="W70" s="420">
        <f t="shared" ca="1" si="17"/>
        <v>226491.23297085406</v>
      </c>
      <c r="X70" s="420">
        <f t="shared" ca="1" si="17"/>
        <v>79005.528839471925</v>
      </c>
      <c r="Y70" s="420">
        <f t="shared" ca="1" si="17"/>
        <v>231551.66572562468</v>
      </c>
      <c r="Z70" s="420">
        <f t="shared" ca="1" si="17"/>
        <v>234129.89806771764</v>
      </c>
      <c r="AA70" s="420">
        <f t="shared" ca="1" si="17"/>
        <v>236740.47899268425</v>
      </c>
      <c r="AB70" s="420">
        <f t="shared" ca="1" si="17"/>
        <v>239383.66016689432</v>
      </c>
      <c r="AC70" s="420">
        <f t="shared" ca="1" si="17"/>
        <v>242059.69164161116</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497460.6</v>
      </c>
      <c r="F72" s="59">
        <f t="shared" ca="1" si="18"/>
        <v>473546.26947600004</v>
      </c>
      <c r="G72" s="59">
        <f t="shared" ca="1" si="18"/>
        <v>471826.04560485238</v>
      </c>
      <c r="H72" s="59">
        <f t="shared" ca="1" si="18"/>
        <v>483935.74870525103</v>
      </c>
      <c r="I72" s="59">
        <f t="shared" ca="1" si="18"/>
        <v>468558.5513393124</v>
      </c>
      <c r="J72" s="59">
        <f t="shared" ca="1" si="18"/>
        <v>444286.52612822509</v>
      </c>
      <c r="K72" s="59">
        <f t="shared" ca="1" si="18"/>
        <v>425952.34703961207</v>
      </c>
      <c r="L72" s="59">
        <f t="shared" ca="1" si="18"/>
        <v>412344.66394486168</v>
      </c>
      <c r="M72" s="59">
        <f t="shared" ca="1" si="18"/>
        <v>405056.90713130275</v>
      </c>
      <c r="N72" s="59">
        <f t="shared" ca="1" si="18"/>
        <v>244269.72996054287</v>
      </c>
      <c r="O72" s="59">
        <f t="shared" ca="1" si="18"/>
        <v>207492.28651572208</v>
      </c>
      <c r="P72" s="59">
        <f t="shared" ca="1" si="18"/>
        <v>209761.12625605773</v>
      </c>
      <c r="Q72" s="59">
        <f t="shared" ca="1" si="18"/>
        <v>212059.74050721343</v>
      </c>
      <c r="R72" s="59">
        <f t="shared" ca="1" si="18"/>
        <v>214388.38943595809</v>
      </c>
      <c r="S72" s="59">
        <f t="shared" ca="1" si="18"/>
        <v>216747.33291217644</v>
      </c>
      <c r="T72" s="59">
        <f t="shared" ca="1" si="18"/>
        <v>219136.83039804385</v>
      </c>
      <c r="U72" s="59">
        <f t="shared" ca="1" si="18"/>
        <v>221557.14083290054</v>
      </c>
      <c r="V72" s="59">
        <f t="shared" ca="1" si="18"/>
        <v>224008.52251369352</v>
      </c>
      <c r="W72" s="59">
        <f t="shared" ca="1" si="18"/>
        <v>226491.23297085406</v>
      </c>
      <c r="X72" s="59">
        <f t="shared" ca="1" si="18"/>
        <v>79005.528839471925</v>
      </c>
      <c r="Y72" s="59">
        <f t="shared" ca="1" si="18"/>
        <v>231551.66572562468</v>
      </c>
      <c r="Z72" s="59">
        <f t="shared" ca="1" si="18"/>
        <v>234129.89806771764</v>
      </c>
      <c r="AA72" s="59">
        <f t="shared" ca="1" si="18"/>
        <v>236740.47899268425</v>
      </c>
      <c r="AB72" s="59">
        <f t="shared" ca="1" si="18"/>
        <v>239383.66016689432</v>
      </c>
      <c r="AC72" s="59">
        <f t="shared" ca="1" si="18"/>
        <v>242059.69164161116</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-2693615.9953572755</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0</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-2693615.9953572755</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-808084.79860718281</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0</v>
      </c>
      <c r="F80" s="10">
        <f ca="1">Principle</f>
        <v>0</v>
      </c>
      <c r="G80" s="10">
        <f t="shared" ref="G80:AH80" ca="1" si="20">Principle</f>
        <v>0</v>
      </c>
      <c r="H80" s="10">
        <f t="shared" ca="1" si="20"/>
        <v>0</v>
      </c>
      <c r="I80" s="10">
        <f t="shared" ca="1" si="20"/>
        <v>0</v>
      </c>
      <c r="J80" s="10">
        <f t="shared" ca="1" si="20"/>
        <v>0</v>
      </c>
      <c r="K80" s="10">
        <f t="shared" ca="1" si="20"/>
        <v>0</v>
      </c>
      <c r="L80" s="10">
        <f t="shared" ca="1" si="20"/>
        <v>0</v>
      </c>
      <c r="M80" s="10">
        <f t="shared" ca="1" si="20"/>
        <v>0</v>
      </c>
      <c r="N80" s="10">
        <f t="shared" ca="1" si="20"/>
        <v>0</v>
      </c>
      <c r="O80" s="10">
        <f t="shared" ca="1" si="20"/>
        <v>0</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-808084.79860718281</v>
      </c>
      <c r="E81" s="10">
        <f ca="1">E79+E80</f>
        <v>0</v>
      </c>
      <c r="F81" s="10">
        <f t="shared" ref="F81:AH81" ca="1" si="21">F79+F80</f>
        <v>0</v>
      </c>
      <c r="G81" s="10">
        <f t="shared" ca="1" si="21"/>
        <v>0</v>
      </c>
      <c r="H81" s="10">
        <f t="shared" ca="1" si="21"/>
        <v>0</v>
      </c>
      <c r="I81" s="10">
        <f t="shared" ca="1" si="21"/>
        <v>0</v>
      </c>
      <c r="J81" s="10">
        <f t="shared" ca="1" si="21"/>
        <v>0</v>
      </c>
      <c r="K81" s="10">
        <f t="shared" ca="1" si="21"/>
        <v>0</v>
      </c>
      <c r="L81" s="10">
        <f t="shared" ca="1" si="21"/>
        <v>0</v>
      </c>
      <c r="M81" s="10">
        <f t="shared" ca="1" si="21"/>
        <v>0</v>
      </c>
      <c r="N81" s="10">
        <f t="shared" ca="1" si="21"/>
        <v>0</v>
      </c>
      <c r="O81" s="10">
        <f t="shared" ca="1" si="21"/>
        <v>0</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-3501700.7939644582</v>
      </c>
      <c r="E83" s="430">
        <f t="shared" ca="1" si="22"/>
        <v>497460.6</v>
      </c>
      <c r="F83" s="430">
        <f t="shared" ca="1" si="22"/>
        <v>473546.26947600004</v>
      </c>
      <c r="G83" s="430">
        <f t="shared" ca="1" si="22"/>
        <v>471826.04560485238</v>
      </c>
      <c r="H83" s="430">
        <f t="shared" ca="1" si="22"/>
        <v>483935.74870525103</v>
      </c>
      <c r="I83" s="430">
        <f t="shared" ca="1" si="22"/>
        <v>468558.5513393124</v>
      </c>
      <c r="J83" s="430">
        <f t="shared" ca="1" si="22"/>
        <v>444286.52612822509</v>
      </c>
      <c r="K83" s="430">
        <f t="shared" ca="1" si="22"/>
        <v>425952.34703961207</v>
      </c>
      <c r="L83" s="430">
        <f t="shared" ca="1" si="22"/>
        <v>412344.66394486168</v>
      </c>
      <c r="M83" s="430">
        <f t="shared" ca="1" si="22"/>
        <v>405056.90713130275</v>
      </c>
      <c r="N83" s="430">
        <f t="shared" ca="1" si="22"/>
        <v>244269.72996054287</v>
      </c>
      <c r="O83" s="430">
        <f t="shared" ca="1" si="22"/>
        <v>207492.28651572208</v>
      </c>
      <c r="P83" s="430">
        <f t="shared" ca="1" si="22"/>
        <v>209761.12625605773</v>
      </c>
      <c r="Q83" s="430">
        <f t="shared" ca="1" si="22"/>
        <v>212059.74050721343</v>
      </c>
      <c r="R83" s="430">
        <f t="shared" ca="1" si="22"/>
        <v>214388.38943595809</v>
      </c>
      <c r="S83" s="430">
        <f t="shared" ca="1" si="22"/>
        <v>216747.33291217644</v>
      </c>
      <c r="T83" s="430">
        <f t="shared" ca="1" si="22"/>
        <v>219136.83039804385</v>
      </c>
      <c r="U83" s="430">
        <f t="shared" ca="1" si="22"/>
        <v>221557.14083290054</v>
      </c>
      <c r="V83" s="430">
        <f t="shared" ca="1" si="22"/>
        <v>224008.52251369352</v>
      </c>
      <c r="W83" s="430">
        <f t="shared" ca="1" si="22"/>
        <v>226491.23297085406</v>
      </c>
      <c r="X83" s="430">
        <f t="shared" ca="1" si="22"/>
        <v>79005.528839471925</v>
      </c>
      <c r="Y83" s="430">
        <f t="shared" ca="1" si="22"/>
        <v>231551.66572562468</v>
      </c>
      <c r="Z83" s="430">
        <f t="shared" ca="1" si="22"/>
        <v>234129.89806771764</v>
      </c>
      <c r="AA83" s="430">
        <f t="shared" ca="1" si="22"/>
        <v>236740.47899268425</v>
      </c>
      <c r="AB83" s="430">
        <f t="shared" ca="1" si="22"/>
        <v>239383.66016689432</v>
      </c>
      <c r="AC83" s="430">
        <f t="shared" ca="1" si="22"/>
        <v>242059.69164161116</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-3501700.7939644582</v>
      </c>
      <c r="E84" s="44">
        <f ca="1">D84+E83</f>
        <v>-3004240.1939644581</v>
      </c>
      <c r="F84" s="44">
        <f t="shared" ref="F84:AH84" ca="1" si="23">E84+F83</f>
        <v>-2530693.9244884579</v>
      </c>
      <c r="G84" s="44">
        <f t="shared" ca="1" si="23"/>
        <v>-2058867.8788836054</v>
      </c>
      <c r="H84" s="44">
        <f t="shared" ca="1" si="23"/>
        <v>-1574932.1301783542</v>
      </c>
      <c r="I84" s="44">
        <f t="shared" ca="1" si="23"/>
        <v>-1106373.5788390418</v>
      </c>
      <c r="J84" s="44">
        <f t="shared" ca="1" si="23"/>
        <v>-662087.05271081673</v>
      </c>
      <c r="K84" s="44">
        <f t="shared" ca="1" si="23"/>
        <v>-236134.70567120466</v>
      </c>
      <c r="L84" s="44">
        <f t="shared" ca="1" si="23"/>
        <v>176209.95827365702</v>
      </c>
      <c r="M84" s="44">
        <f t="shared" ca="1" si="23"/>
        <v>581266.86540495977</v>
      </c>
      <c r="N84" s="44">
        <f t="shared" ca="1" si="23"/>
        <v>825536.59536550264</v>
      </c>
      <c r="O84" s="44">
        <f t="shared" ca="1" si="23"/>
        <v>1033028.8818812247</v>
      </c>
      <c r="P84" s="44">
        <f t="shared" ca="1" si="23"/>
        <v>1242790.0081372824</v>
      </c>
      <c r="Q84" s="44">
        <f t="shared" ca="1" si="23"/>
        <v>1454849.7486444958</v>
      </c>
      <c r="R84" s="44">
        <f t="shared" ca="1" si="23"/>
        <v>1669238.138080454</v>
      </c>
      <c r="S84" s="44">
        <f t="shared" ca="1" si="23"/>
        <v>1885985.4709926303</v>
      </c>
      <c r="T84" s="44">
        <f t="shared" ca="1" si="23"/>
        <v>2105122.301390674</v>
      </c>
      <c r="U84" s="44">
        <f t="shared" ca="1" si="23"/>
        <v>2326679.4422235745</v>
      </c>
      <c r="V84" s="44">
        <f t="shared" ca="1" si="23"/>
        <v>2550687.9647372682</v>
      </c>
      <c r="W84" s="44">
        <f t="shared" ca="1" si="23"/>
        <v>2777179.1977081224</v>
      </c>
      <c r="X84" s="44">
        <f t="shared" ca="1" si="23"/>
        <v>2856184.7265475942</v>
      </c>
      <c r="Y84" s="44">
        <f t="shared" ca="1" si="23"/>
        <v>3087736.3922732188</v>
      </c>
      <c r="Z84" s="44">
        <f t="shared" ca="1" si="23"/>
        <v>3321866.2903409363</v>
      </c>
      <c r="AA84" s="44">
        <f t="shared" ca="1" si="23"/>
        <v>3558606.7693336206</v>
      </c>
      <c r="AB84" s="44">
        <f t="shared" ca="1" si="23"/>
        <v>3797990.4295005146</v>
      </c>
      <c r="AC84" s="44">
        <f t="shared" ca="1" si="23"/>
        <v>4040050.1211421257</v>
      </c>
      <c r="AD84" s="44">
        <f ca="1">AC84+AD83</f>
        <v>4040050.1211421257</v>
      </c>
      <c r="AE84" s="44">
        <f t="shared" ca="1" si="23"/>
        <v>4040050.1211421257</v>
      </c>
      <c r="AF84" s="44">
        <f t="shared" ca="1" si="23"/>
        <v>4040050.1211421257</v>
      </c>
      <c r="AG84" s="44">
        <f t="shared" ca="1" si="23"/>
        <v>4040050.1211421257</v>
      </c>
      <c r="AH84" s="44">
        <f t="shared" ca="1" si="23"/>
        <v>4040050.1211421257</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-808084.79860718281</v>
      </c>
      <c r="F89" s="9">
        <f ca="1">E93</f>
        <v>-808084.79860718281</v>
      </c>
      <c r="G89" s="9">
        <f t="shared" ref="G89:AH89" ca="1" si="24">F93</f>
        <v>-808084.79860718281</v>
      </c>
      <c r="H89" s="9">
        <f t="shared" ca="1" si="24"/>
        <v>-808084.79860718281</v>
      </c>
      <c r="I89" s="9">
        <f t="shared" ca="1" si="24"/>
        <v>-808084.79860718281</v>
      </c>
      <c r="J89" s="9">
        <f t="shared" ca="1" si="24"/>
        <v>-808084.79860718281</v>
      </c>
      <c r="K89" s="9">
        <f t="shared" ca="1" si="24"/>
        <v>-808084.79860718281</v>
      </c>
      <c r="L89" s="9">
        <f t="shared" ca="1" si="24"/>
        <v>-808084.79860718281</v>
      </c>
      <c r="M89" s="9">
        <f t="shared" ca="1" si="24"/>
        <v>-808084.79860718281</v>
      </c>
      <c r="N89" s="9">
        <f t="shared" ca="1" si="24"/>
        <v>-808084.79860718281</v>
      </c>
      <c r="O89" s="9">
        <f t="shared" ca="1" si="24"/>
        <v>-808084.79860718281</v>
      </c>
      <c r="P89" s="9">
        <f t="shared" ca="1" si="24"/>
        <v>-808084.79860718281</v>
      </c>
      <c r="Q89" s="9">
        <f t="shared" ca="1" si="24"/>
        <v>-808084.79860718281</v>
      </c>
      <c r="R89" s="9">
        <f t="shared" ca="1" si="24"/>
        <v>-808084.79860718281</v>
      </c>
      <c r="S89" s="9">
        <f t="shared" ca="1" si="24"/>
        <v>-808084.79860718281</v>
      </c>
      <c r="T89" s="9">
        <f t="shared" ca="1" si="24"/>
        <v>-808084.79860718281</v>
      </c>
      <c r="U89" s="9">
        <f t="shared" ca="1" si="24"/>
        <v>-808084.79860718281</v>
      </c>
      <c r="V89" s="9">
        <f t="shared" ca="1" si="24"/>
        <v>-808084.79860718281</v>
      </c>
      <c r="W89" s="9">
        <f t="shared" ca="1" si="24"/>
        <v>-808084.79860718281</v>
      </c>
      <c r="X89" s="9">
        <f t="shared" ca="1" si="24"/>
        <v>-808084.79860718281</v>
      </c>
      <c r="Y89" s="9">
        <f t="shared" ca="1" si="24"/>
        <v>-808084.79860718281</v>
      </c>
      <c r="Z89" s="9">
        <f t="shared" ca="1" si="24"/>
        <v>-808084.79860718281</v>
      </c>
      <c r="AA89" s="9">
        <f t="shared" ca="1" si="24"/>
        <v>-808084.79860718281</v>
      </c>
      <c r="AB89" s="9">
        <f t="shared" ca="1" si="24"/>
        <v>-808084.79860718281</v>
      </c>
      <c r="AC89" s="9">
        <f t="shared" ca="1" si="24"/>
        <v>-808084.79860718281</v>
      </c>
      <c r="AD89" s="9">
        <f t="shared" ca="1" si="24"/>
        <v>-808084.79860718281</v>
      </c>
      <c r="AE89" s="9">
        <f t="shared" ca="1" si="24"/>
        <v>-808084.79860718281</v>
      </c>
      <c r="AF89" s="9">
        <f t="shared" ca="1" si="24"/>
        <v>-808084.79860718281</v>
      </c>
      <c r="AG89" s="9">
        <f t="shared" ca="1" si="24"/>
        <v>-808084.79860718281</v>
      </c>
      <c r="AH89" s="9">
        <f t="shared" ca="1" si="24"/>
        <v>-808084.79860718281</v>
      </c>
    </row>
    <row r="90" spans="1:36" x14ac:dyDescent="0.2">
      <c r="A90" s="2" t="s">
        <v>47</v>
      </c>
      <c r="D90" s="9"/>
      <c r="E90" s="9">
        <f t="shared" ref="E90:AH90" ca="1" si="25">IF(ProjectYear&lt;=LoanTerm,PMT(LoanInterest,LoanTerm,LoanAmount),0)</f>
        <v>0</v>
      </c>
      <c r="F90" s="9">
        <f t="shared" ca="1" si="25"/>
        <v>0</v>
      </c>
      <c r="G90" s="9">
        <f t="shared" ca="1" si="25"/>
        <v>0</v>
      </c>
      <c r="H90" s="9">
        <f t="shared" ca="1" si="25"/>
        <v>0</v>
      </c>
      <c r="I90" s="9">
        <f t="shared" ca="1" si="25"/>
        <v>0</v>
      </c>
      <c r="J90" s="9">
        <f t="shared" ca="1" si="25"/>
        <v>0</v>
      </c>
      <c r="K90" s="9">
        <f t="shared" ca="1" si="25"/>
        <v>0</v>
      </c>
      <c r="L90" s="9">
        <f t="shared" ca="1" si="25"/>
        <v>0</v>
      </c>
      <c r="M90" s="9">
        <f t="shared" ca="1" si="25"/>
        <v>0</v>
      </c>
      <c r="N90" s="9">
        <f t="shared" ca="1" si="25"/>
        <v>0</v>
      </c>
      <c r="O90" s="9">
        <f t="shared" ca="1" si="25"/>
        <v>0</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0</v>
      </c>
      <c r="F91" s="9">
        <f t="shared" ca="1" si="26"/>
        <v>0</v>
      </c>
      <c r="G91" s="9">
        <f t="shared" ca="1" si="26"/>
        <v>0</v>
      </c>
      <c r="H91" s="9">
        <f t="shared" ca="1" si="26"/>
        <v>0</v>
      </c>
      <c r="I91" s="9">
        <f t="shared" ca="1" si="26"/>
        <v>0</v>
      </c>
      <c r="J91" s="9">
        <f t="shared" ca="1" si="26"/>
        <v>0</v>
      </c>
      <c r="K91" s="9">
        <f t="shared" ca="1" si="26"/>
        <v>0</v>
      </c>
      <c r="L91" s="9">
        <f t="shared" ca="1" si="26"/>
        <v>0</v>
      </c>
      <c r="M91" s="9">
        <f t="shared" ca="1" si="26"/>
        <v>0</v>
      </c>
      <c r="N91" s="9">
        <f t="shared" ca="1" si="26"/>
        <v>0</v>
      </c>
      <c r="O91" s="9">
        <f t="shared" ca="1" si="26"/>
        <v>0</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0</v>
      </c>
      <c r="F92" s="9">
        <f t="shared" ca="1" si="27"/>
        <v>0</v>
      </c>
      <c r="G92" s="9">
        <f t="shared" ca="1" si="27"/>
        <v>0</v>
      </c>
      <c r="H92" s="9">
        <f t="shared" ca="1" si="27"/>
        <v>0</v>
      </c>
      <c r="I92" s="9">
        <f t="shared" ca="1" si="27"/>
        <v>0</v>
      </c>
      <c r="J92" s="9">
        <f t="shared" ca="1" si="27"/>
        <v>0</v>
      </c>
      <c r="K92" s="9">
        <f t="shared" ca="1" si="27"/>
        <v>0</v>
      </c>
      <c r="L92" s="9">
        <f t="shared" ca="1" si="27"/>
        <v>0</v>
      </c>
      <c r="M92" s="9">
        <f t="shared" ca="1" si="27"/>
        <v>0</v>
      </c>
      <c r="N92" s="9">
        <f t="shared" ca="1" si="27"/>
        <v>0</v>
      </c>
      <c r="O92" s="9">
        <f t="shared" ca="1" si="27"/>
        <v>0</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-808084.79860718281</v>
      </c>
      <c r="F93" s="70">
        <f t="shared" ca="1" si="28"/>
        <v>-808084.79860718281</v>
      </c>
      <c r="G93" s="70">
        <f t="shared" ca="1" si="28"/>
        <v>-808084.79860718281</v>
      </c>
      <c r="H93" s="70">
        <f t="shared" ca="1" si="28"/>
        <v>-808084.79860718281</v>
      </c>
      <c r="I93" s="70">
        <f t="shared" ca="1" si="28"/>
        <v>-808084.79860718281</v>
      </c>
      <c r="J93" s="70">
        <f t="shared" ca="1" si="28"/>
        <v>-808084.79860718281</v>
      </c>
      <c r="K93" s="70">
        <f t="shared" ca="1" si="28"/>
        <v>-808084.79860718281</v>
      </c>
      <c r="L93" s="70">
        <f t="shared" ca="1" si="28"/>
        <v>-808084.79860718281</v>
      </c>
      <c r="M93" s="70">
        <f t="shared" ca="1" si="28"/>
        <v>-808084.79860718281</v>
      </c>
      <c r="N93" s="70">
        <f t="shared" ca="1" si="28"/>
        <v>-808084.79860718281</v>
      </c>
      <c r="O93" s="70">
        <f t="shared" ca="1" si="28"/>
        <v>-808084.79860718281</v>
      </c>
      <c r="P93" s="70">
        <f t="shared" ca="1" si="28"/>
        <v>-808084.79860718281</v>
      </c>
      <c r="Q93" s="70">
        <f t="shared" ca="1" si="28"/>
        <v>-808084.79860718281</v>
      </c>
      <c r="R93" s="70">
        <f t="shared" ca="1" si="28"/>
        <v>-808084.79860718281</v>
      </c>
      <c r="S93" s="70">
        <f t="shared" ca="1" si="28"/>
        <v>-808084.79860718281</v>
      </c>
      <c r="T93" s="70">
        <f t="shared" ca="1" si="28"/>
        <v>-808084.79860718281</v>
      </c>
      <c r="U93" s="70">
        <f t="shared" ca="1" si="28"/>
        <v>-808084.79860718281</v>
      </c>
      <c r="V93" s="70">
        <f t="shared" ca="1" si="28"/>
        <v>-808084.79860718281</v>
      </c>
      <c r="W93" s="70">
        <f t="shared" ca="1" si="28"/>
        <v>-808084.79860718281</v>
      </c>
      <c r="X93" s="70">
        <f t="shared" ca="1" si="28"/>
        <v>-808084.79860718281</v>
      </c>
      <c r="Y93" s="70">
        <f t="shared" ca="1" si="28"/>
        <v>-808084.79860718281</v>
      </c>
      <c r="Z93" s="70">
        <f t="shared" ca="1" si="28"/>
        <v>-808084.79860718281</v>
      </c>
      <c r="AA93" s="70">
        <f t="shared" ca="1" si="28"/>
        <v>-808084.79860718281</v>
      </c>
      <c r="AB93" s="70">
        <f t="shared" ca="1" si="28"/>
        <v>-808084.79860718281</v>
      </c>
      <c r="AC93" s="70">
        <f t="shared" ca="1" si="28"/>
        <v>-808084.79860718281</v>
      </c>
      <c r="AD93" s="70">
        <f t="shared" ca="1" si="28"/>
        <v>-808084.79860718281</v>
      </c>
      <c r="AE93" s="70">
        <f t="shared" ca="1" si="28"/>
        <v>-808084.79860718281</v>
      </c>
      <c r="AF93" s="70">
        <f t="shared" ca="1" si="28"/>
        <v>-808084.79860718281</v>
      </c>
      <c r="AG93" s="70">
        <f t="shared" ca="1" si="28"/>
        <v>-808084.79860718281</v>
      </c>
      <c r="AH93" s="70">
        <f t="shared" ca="1" si="28"/>
        <v>-808084.79860718281</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1197555.1154313297</v>
      </c>
      <c r="D104" s="42">
        <f ca="1">IF($C$112="3P",VLOOKUP($A104,'Fin. Assumptions'!$F$23:$L$29,$D$111+1)*(-D$55-D$56),VLOOKUP($A104,'Fin. Assumptions'!$F$32:$L$38,$D$111+1)*D$83)</f>
        <v>-3501700.7939644582</v>
      </c>
      <c r="E104" s="42">
        <f ca="1">IF($C$112="3P",VLOOKUP($A104,'Fin. Assumptions'!$F$23:$L$29,$D$111+1)*(-E$55-E$56),VLOOKUP($A104,'Fin. Assumptions'!$F$32:$L$38,$D$111+1)*E$83)</f>
        <v>497460.6</v>
      </c>
      <c r="F104" s="42">
        <f ca="1">IF($C$112="3P",VLOOKUP($A104,'Fin. Assumptions'!$F$23:$L$29,$D$111+1)*(-F$55-F$56),VLOOKUP($A104,'Fin. Assumptions'!$F$32:$L$38,$D$111+1)*F$83)</f>
        <v>473546.26947600004</v>
      </c>
      <c r="G104" s="42">
        <f ca="1">IF($C$112="3P",VLOOKUP($A104,'Fin. Assumptions'!$F$23:$L$29,$D$111+1)*(-G$55-G$56),VLOOKUP($A104,'Fin. Assumptions'!$F$32:$L$38,$D$111+1)*G$83)</f>
        <v>471826.04560485238</v>
      </c>
      <c r="H104" s="42">
        <f ca="1">IF($C$112="3P",VLOOKUP($A104,'Fin. Assumptions'!$F$23:$L$29,$D$111+1)*(-H$55-H$56),VLOOKUP($A104,'Fin. Assumptions'!$F$32:$L$38,$D$111+1)*H$83)</f>
        <v>483935.74870525103</v>
      </c>
      <c r="I104" s="42">
        <f ca="1">IF($C$112="3P",VLOOKUP($A104,'Fin. Assumptions'!$F$23:$L$29,$D$111+1)*(-I$55-I$56),VLOOKUP($A104,'Fin. Assumptions'!$F$32:$L$38,$D$111+1)*I$83)</f>
        <v>468558.5513393124</v>
      </c>
      <c r="J104" s="42">
        <f ca="1">IF($C$112="3P",VLOOKUP($A104,'Fin. Assumptions'!$F$23:$L$29,$D$111+1)*(-J$55-J$56),VLOOKUP($A104,'Fin. Assumptions'!$F$32:$L$38,$D$111+1)*J$83)</f>
        <v>444286.52612822509</v>
      </c>
      <c r="K104" s="42">
        <f ca="1">IF($C$112="3P",VLOOKUP($A104,'Fin. Assumptions'!$F$23:$L$29,$D$111+1)*(-K$55-K$56),VLOOKUP($A104,'Fin. Assumptions'!$F$32:$L$38,$D$111+1)*K$83)</f>
        <v>425952.34703961207</v>
      </c>
      <c r="L104" s="42">
        <f ca="1">IF($C$112="3P",VLOOKUP($A104,'Fin. Assumptions'!$F$23:$L$29,$D$111+1)*(-L$55-L$56),VLOOKUP($A104,'Fin. Assumptions'!$F$32:$L$38,$D$111+1)*L$83)</f>
        <v>412344.66394486168</v>
      </c>
      <c r="M104" s="42">
        <f ca="1">IF($C$112="3P",VLOOKUP($A104,'Fin. Assumptions'!$F$23:$L$29,$D$111+1)*(-M$55-M$56),VLOOKUP($A104,'Fin. Assumptions'!$F$32:$L$38,$D$111+1)*M$83)</f>
        <v>405056.90713130275</v>
      </c>
      <c r="N104" s="42">
        <f ca="1">IF($C$112="3P",VLOOKUP($A104,'Fin. Assumptions'!$F$23:$L$29,$D$111+1)*(-N$55-N$56),VLOOKUP($A104,'Fin. Assumptions'!$F$32:$L$38,$D$111+1)*N$83)</f>
        <v>244269.72996054287</v>
      </c>
      <c r="O104" s="42">
        <f ca="1">IF($C$112="3P",VLOOKUP($A104,'Fin. Assumptions'!$F$23:$L$29,$D$111+1)*(-O$55-O$56),VLOOKUP($A104,'Fin. Assumptions'!$F$32:$L$38,$D$111+1)*O$83)</f>
        <v>207492.28651572208</v>
      </c>
      <c r="P104" s="42">
        <f ca="1">IF($C$112="3P",VLOOKUP($A104,'Fin. Assumptions'!$F$23:$L$29,$D$111+1)*(-P$55-P$56),VLOOKUP($A104,'Fin. Assumptions'!$F$32:$L$38,$D$111+1)*P$83)</f>
        <v>209761.12625605773</v>
      </c>
      <c r="Q104" s="42">
        <f ca="1">IF($C$112="3P",VLOOKUP($A104,'Fin. Assumptions'!$F$23:$L$29,$D$111+1)*(-Q$55-Q$56),VLOOKUP($A104,'Fin. Assumptions'!$F$32:$L$38,$D$111+1)*Q$83)</f>
        <v>212059.74050721343</v>
      </c>
      <c r="R104" s="42">
        <f ca="1">IF($C$112="3P",VLOOKUP($A104,'Fin. Assumptions'!$F$23:$L$29,$D$111+1)*(-R$55-R$56),VLOOKUP($A104,'Fin. Assumptions'!$F$32:$L$38,$D$111+1)*R$83)</f>
        <v>214388.38943595809</v>
      </c>
      <c r="S104" s="42">
        <f ca="1">IF($C$112="3P",VLOOKUP($A104,'Fin. Assumptions'!$F$23:$L$29,$D$111+1)*(-S$55-S$56),VLOOKUP($A104,'Fin. Assumptions'!$F$32:$L$38,$D$111+1)*S$83)</f>
        <v>216747.33291217644</v>
      </c>
      <c r="T104" s="42">
        <f ca="1">IF($C$112="3P",VLOOKUP($A104,'Fin. Assumptions'!$F$23:$L$29,$D$111+1)*(-T$55-T$56),VLOOKUP($A104,'Fin. Assumptions'!$F$32:$L$38,$D$111+1)*T$83)</f>
        <v>219136.83039804385</v>
      </c>
      <c r="U104" s="42">
        <f ca="1">IF($C$112="3P",VLOOKUP($A104,'Fin. Assumptions'!$F$23:$L$29,$D$111+1)*(-U$55-U$56),VLOOKUP($A104,'Fin. Assumptions'!$F$32:$L$38,$D$111+1)*U$83)</f>
        <v>221557.14083290054</v>
      </c>
      <c r="V104" s="42">
        <f ca="1">IF($C$112="3P",VLOOKUP($A104,'Fin. Assumptions'!$F$23:$L$29,$D$111+1)*(-V$55-V$56),VLOOKUP($A104,'Fin. Assumptions'!$F$32:$L$38,$D$111+1)*V$83)</f>
        <v>224008.52251369352</v>
      </c>
      <c r="W104" s="42">
        <f ca="1">IF($C$112="3P",VLOOKUP($A104,'Fin. Assumptions'!$F$23:$L$29,$D$111+1)*(-W$55-W$56),VLOOKUP($A104,'Fin. Assumptions'!$F$32:$L$38,$D$111+1)*W$83)</f>
        <v>226491.23297085406</v>
      </c>
      <c r="X104" s="42">
        <f ca="1">IF($C$112="3P",VLOOKUP($A104,'Fin. Assumptions'!$F$23:$L$29,$D$111+1)*(-X$55-X$56),VLOOKUP($A104,'Fin. Assumptions'!$F$32:$L$38,$D$111+1)*X$83)</f>
        <v>79005.528839471925</v>
      </c>
      <c r="Y104" s="42">
        <f ca="1">IF($C$112="3P",VLOOKUP($A104,'Fin. Assumptions'!$F$23:$L$29,$D$111+1)*(-Y$55-Y$56),VLOOKUP($A104,'Fin. Assumptions'!$F$32:$L$38,$D$111+1)*Y$83)</f>
        <v>231551.66572562468</v>
      </c>
      <c r="Z104" s="42">
        <f ca="1">IF($C$112="3P",VLOOKUP($A104,'Fin. Assumptions'!$F$23:$L$29,$D$111+1)*(-Z$55-Z$56),VLOOKUP($A104,'Fin. Assumptions'!$F$32:$L$38,$D$111+1)*Z$83)</f>
        <v>234129.89806771764</v>
      </c>
      <c r="AA104" s="42">
        <f ca="1">IF($C$112="3P",VLOOKUP($A104,'Fin. Assumptions'!$F$23:$L$29,$D$111+1)*(-AA$55-AA$56),VLOOKUP($A104,'Fin. Assumptions'!$F$32:$L$38,$D$111+1)*AA$83)</f>
        <v>236740.47899268425</v>
      </c>
      <c r="AB104" s="42">
        <f ca="1">IF($C$112="3P",VLOOKUP($A104,'Fin. Assumptions'!$F$23:$L$29,$D$111+1)*(-AB$55-AB$56),VLOOKUP($A104,'Fin. Assumptions'!$F$32:$L$38,$D$111+1)*AB$83)</f>
        <v>239383.66016689432</v>
      </c>
      <c r="AC104" s="42">
        <f ca="1">IF($C$112="3P",VLOOKUP($A104,'Fin. Assumptions'!$F$23:$L$29,$D$111+1)*(-AC$55-AC$56),VLOOKUP($A104,'Fin. Assumptions'!$F$32:$L$38,$D$111+1)*AC$83)</f>
        <v>242059.69164161116</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1197555.1154313297</v>
      </c>
    </row>
    <row r="111" spans="1:34" ht="15.75" x14ac:dyDescent="0.25">
      <c r="A111" s="92"/>
      <c r="B111" s="93" t="s">
        <v>111</v>
      </c>
      <c r="C111" s="463" t="str">
        <f ca="1">LEFT($B$6,3)</f>
        <v>LOI</v>
      </c>
      <c r="D111" s="380">
        <f ca="1">HLOOKUP(C111,'Fin. Assumptions'!$G$32:$L$40,9)</f>
        <v>3</v>
      </c>
    </row>
    <row r="112" spans="1:34" x14ac:dyDescent="0.2">
      <c r="A112" s="94"/>
      <c r="B112" s="93" t="s">
        <v>160</v>
      </c>
      <c r="C112" s="376" t="str">
        <f ca="1">RIGHT(LEFT($B$6,6),2)</f>
        <v>DO</v>
      </c>
    </row>
  </sheetData>
  <sheetProtection algorithmName="SHA-512" hashValue="c22sPFZBnchr8cSdMw/MBv5uqvPIMni0UBTyz5IBCgZ532VpH9FLpJUdHCx7WV1p0152T++azEcKmjfDzHafUg==" saltValue="rOLDE5usGtaoxztoHoBJcQ=="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3" tint="0.39997558519241921"/>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NPO 3P 15</v>
      </c>
      <c r="D6" s="82" t="s">
        <v>172</v>
      </c>
      <c r="T6" s="2"/>
    </row>
    <row r="7" spans="1:42" ht="18.75" customHeight="1" x14ac:dyDescent="0.25">
      <c r="A7" s="90"/>
      <c r="C7" s="2"/>
      <c r="D7" s="374" t="s">
        <v>174</v>
      </c>
      <c r="T7" s="2"/>
    </row>
    <row r="8" spans="1:42" ht="18.75" customHeight="1" x14ac:dyDescent="0.25">
      <c r="A8" s="90" t="s">
        <v>111</v>
      </c>
      <c r="B8" s="376" t="str">
        <f ca="1">VLOOKUP($B$6,'Fin. Assumptions'!$A$6:$P$17,2)</f>
        <v>NP/Other</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2015</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802024.39073483378</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2.673414635782779</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2673414.6357827792</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0.82731978570372999</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2673414.6357827792</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-401012.19536741689</v>
      </c>
      <c r="O22" s="28"/>
      <c r="P22" s="26"/>
      <c r="Q22" s="26"/>
      <c r="R22" s="23"/>
      <c r="T22" s="2"/>
    </row>
    <row r="23" spans="1:36" ht="18" customHeight="1" x14ac:dyDescent="0.2">
      <c r="A23" s="48"/>
      <c r="B23" s="77"/>
      <c r="C23" s="21"/>
      <c r="E23" s="54" t="s">
        <v>77</v>
      </c>
      <c r="G23" s="83">
        <f ca="1">SUM(G20:G22)</f>
        <v>2272402.4404153624</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11</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2673414.6357827792</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0.153</v>
      </c>
      <c r="C31" s="2" t="s">
        <v>7</v>
      </c>
      <c r="E31" s="57" t="s">
        <v>10</v>
      </c>
      <c r="F31" s="5"/>
      <c r="G31" s="83">
        <f ca="1">NetCost*LoanPer-B22</f>
        <v>401012.19536741666</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672023.60418098164</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0.16338024183428113</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178257.24</v>
      </c>
      <c r="F54" s="9">
        <f t="shared" ca="1" si="2"/>
        <v>180913.27287600003</v>
      </c>
      <c r="G54" s="9">
        <f t="shared" ca="1" si="2"/>
        <v>183608.88064185242</v>
      </c>
      <c r="H54" s="9">
        <f t="shared" ca="1" si="2"/>
        <v>186344.65296341601</v>
      </c>
      <c r="I54" s="9">
        <f t="shared" ca="1" si="2"/>
        <v>189121.18829257094</v>
      </c>
      <c r="J54" s="9">
        <f t="shared" ca="1" si="2"/>
        <v>191939.09399813027</v>
      </c>
      <c r="K54" s="9">
        <f t="shared" ca="1" si="2"/>
        <v>194798.98649870238</v>
      </c>
      <c r="L54" s="9">
        <f t="shared" ca="1" si="2"/>
        <v>197701.49139753298</v>
      </c>
      <c r="M54" s="9">
        <f t="shared" ca="1" si="2"/>
        <v>200647.24361935628</v>
      </c>
      <c r="N54" s="9">
        <f t="shared" ca="1" si="2"/>
        <v>203636.88754928467</v>
      </c>
      <c r="O54" s="9">
        <f t="shared" ca="1" si="2"/>
        <v>206671.07717376904</v>
      </c>
      <c r="P54" s="9">
        <f t="shared" ca="1" si="2"/>
        <v>209750.47622365816</v>
      </c>
      <c r="Q54" s="9">
        <f t="shared" ca="1" si="2"/>
        <v>212875.75831939065</v>
      </c>
      <c r="R54" s="9">
        <f t="shared" ca="1" si="2"/>
        <v>216047.60711834958</v>
      </c>
      <c r="S54" s="9">
        <f t="shared" ca="1" si="2"/>
        <v>219266.71646441301</v>
      </c>
      <c r="T54" s="9">
        <f t="shared" ca="1" si="2"/>
        <v>222533.79053973273</v>
      </c>
      <c r="U54" s="9">
        <f t="shared" ca="1" si="2"/>
        <v>225849.54401877476</v>
      </c>
      <c r="V54" s="9">
        <f t="shared" ca="1" si="2"/>
        <v>229214.70222465455</v>
      </c>
      <c r="W54" s="9">
        <f t="shared" ca="1" si="2"/>
        <v>232630.00128780183</v>
      </c>
      <c r="X54" s="9">
        <f t="shared" ca="1" si="2"/>
        <v>236096.18830699008</v>
      </c>
      <c r="Y54" s="9">
        <f t="shared" ca="1" si="2"/>
        <v>239614.02151276422</v>
      </c>
      <c r="Z54" s="9">
        <f t="shared" ca="1" si="2"/>
        <v>243184.27043330439</v>
      </c>
      <c r="AA54" s="9">
        <f t="shared" ca="1" si="2"/>
        <v>246807.71606276062</v>
      </c>
      <c r="AB54" s="9">
        <f t="shared" ca="1" si="2"/>
        <v>250485.15103209575</v>
      </c>
      <c r="AC54" s="9">
        <f t="shared" ca="1" si="2"/>
        <v>254217.37978247393</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-26738.585999999999</v>
      </c>
      <c r="F55" s="9">
        <f t="shared" ca="1" si="3"/>
        <v>-27136.990931400003</v>
      </c>
      <c r="G55" s="9">
        <f t="shared" ca="1" si="3"/>
        <v>-27541.332096277863</v>
      </c>
      <c r="H55" s="9">
        <f t="shared" ca="1" si="3"/>
        <v>-27951.697944512402</v>
      </c>
      <c r="I55" s="9">
        <f t="shared" ca="1" si="3"/>
        <v>-28368.178243885639</v>
      </c>
      <c r="J55" s="9">
        <f t="shared" ca="1" si="3"/>
        <v>-28790.86409971954</v>
      </c>
      <c r="K55" s="9">
        <f t="shared" ca="1" si="3"/>
        <v>-29219.847974805354</v>
      </c>
      <c r="L55" s="9">
        <f t="shared" ca="1" si="3"/>
        <v>-29655.223709629947</v>
      </c>
      <c r="M55" s="9">
        <f t="shared" ca="1" si="3"/>
        <v>-30097.086542903438</v>
      </c>
      <c r="N55" s="9">
        <f t="shared" ca="1" si="3"/>
        <v>-30545.533132392698</v>
      </c>
      <c r="O55" s="9">
        <f t="shared" ca="1" si="3"/>
        <v>-31000.661576065355</v>
      </c>
      <c r="P55" s="9">
        <f t="shared" ca="1" si="3"/>
        <v>-31462.571433548721</v>
      </c>
      <c r="Q55" s="9">
        <f t="shared" ca="1" si="3"/>
        <v>-31931.363747908596</v>
      </c>
      <c r="R55" s="9">
        <f t="shared" ca="1" si="3"/>
        <v>-32407.141067752436</v>
      </c>
      <c r="S55" s="9">
        <f t="shared" ca="1" si="3"/>
        <v>-32890.007469661949</v>
      </c>
      <c r="T55" s="9">
        <f t="shared" ca="1" si="3"/>
        <v>-33380.068580959909</v>
      </c>
      <c r="U55" s="9">
        <f t="shared" ca="1" si="3"/>
        <v>-33877.431602816214</v>
      </c>
      <c r="V55" s="9">
        <f t="shared" ca="1" si="3"/>
        <v>-34382.205333698184</v>
      </c>
      <c r="W55" s="9">
        <f t="shared" ca="1" si="3"/>
        <v>-34894.500193170272</v>
      </c>
      <c r="X55" s="9">
        <f t="shared" ca="1" si="3"/>
        <v>-35414.428246048512</v>
      </c>
      <c r="Y55" s="9">
        <f t="shared" ca="1" si="3"/>
        <v>-35942.103226914631</v>
      </c>
      <c r="Z55" s="9">
        <f t="shared" ca="1" si="3"/>
        <v>-36477.640564995658</v>
      </c>
      <c r="AA55" s="9">
        <f t="shared" ca="1" si="3"/>
        <v>-37021.157409414089</v>
      </c>
      <c r="AB55" s="9">
        <f t="shared" ca="1" si="3"/>
        <v>-37572.772654814362</v>
      </c>
      <c r="AC55" s="9">
        <f t="shared" ca="1" si="3"/>
        <v>-38132.606967371088</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281456.97089088889</v>
      </c>
      <c r="F57" s="10">
        <f ca="1">IF(F$49&gt;OptInTerm,0,VLOOKUP($B$10+F$49-1,'SREC Prices'!$B$6:$D$22,2))*((F$50/1000)*$B$18)</f>
        <v>259909.12642422511</v>
      </c>
      <c r="G57" s="10">
        <f ca="1">IF(G$49&gt;OptInTerm,0,VLOOKUP($B$10+G$49-1,'SREC Prices'!$B$6:$D$22,2))*((G$50/1000)*$B$18)</f>
        <v>256701.02300028037</v>
      </c>
      <c r="H57" s="10">
        <f ca="1">IF(H$49&gt;OptInTerm,0,VLOOKUP($B$10+H$49-1,'SREC Prices'!$B$6:$D$22,2))*((H$50/1000)*$B$18)</f>
        <v>264912.59289960162</v>
      </c>
      <c r="I57" s="10">
        <f ca="1">IF(I$49&gt;OptInTerm,0,VLOOKUP($B$10+I$49-1,'SREC Prices'!$B$6:$D$22,2))*((I$50/1000)*$B$18)</f>
        <v>250361.39044015223</v>
      </c>
      <c r="J57" s="10">
        <f ca="1">IF(J$49&gt;OptInTerm,0,VLOOKUP($B$10+J$49-1,'SREC Prices'!$B$6:$D$22,2))*((J$50/1000)*$B$18)</f>
        <v>228428.78787763094</v>
      </c>
      <c r="K57" s="10">
        <f ca="1">IF(K$49&gt;OptInTerm,0,VLOOKUP($B$10+K$49-1,'SREC Prices'!$B$6:$D$22,2))*((K$50/1000)*$B$18)</f>
        <v>211385.93222239864</v>
      </c>
      <c r="L57" s="10">
        <f ca="1">IF(L$49&gt;OptInTerm,0,VLOOKUP($B$10+L$49-1,'SREC Prices'!$B$6:$D$22,2))*((L$50/1000)*$B$18)</f>
        <v>198230.43161749584</v>
      </c>
      <c r="M57" s="10">
        <f ca="1">IF(M$49&gt;OptInTerm,0,VLOOKUP($B$10+M$49-1,'SREC Prices'!$B$6:$D$22,2))*((M$50/1000)*$B$18)</f>
        <v>190280.34431791797</v>
      </c>
      <c r="N57" s="10">
        <f ca="1">IF(N$49&gt;OptInTerm,0,VLOOKUP($B$10+N$49-1,'SREC Prices'!$B$6:$D$22,2))*((N$50/1000)*$B$18)</f>
        <v>179411.71226985403</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420475.62489088887</v>
      </c>
      <c r="F59" s="10">
        <f t="shared" ref="F59:AH59" ca="1" si="5">SUM(F54:F58)</f>
        <v>401185.4083688251</v>
      </c>
      <c r="G59" s="10">
        <f t="shared" ca="1" si="5"/>
        <v>400268.57154585491</v>
      </c>
      <c r="H59" s="10">
        <f t="shared" ca="1" si="5"/>
        <v>410805.54791850521</v>
      </c>
      <c r="I59" s="10">
        <f t="shared" ca="1" si="5"/>
        <v>398614.40048883751</v>
      </c>
      <c r="J59" s="10">
        <f t="shared" ca="1" si="5"/>
        <v>379077.01777604164</v>
      </c>
      <c r="K59" s="10">
        <f t="shared" ca="1" si="5"/>
        <v>364465.07074629562</v>
      </c>
      <c r="L59" s="10">
        <f t="shared" ca="1" si="5"/>
        <v>353776.69930539886</v>
      </c>
      <c r="M59" s="10">
        <f t="shared" ca="1" si="5"/>
        <v>348330.5013943708</v>
      </c>
      <c r="N59" s="10">
        <f t="shared" ca="1" si="5"/>
        <v>340003.06668674597</v>
      </c>
      <c r="O59" s="10">
        <f t="shared" ca="1" si="5"/>
        <v>190873.40036778024</v>
      </c>
      <c r="P59" s="10">
        <f t="shared" ca="1" si="5"/>
        <v>193352.37463633559</v>
      </c>
      <c r="Q59" s="10">
        <f t="shared" ca="1" si="5"/>
        <v>195871.04206847708</v>
      </c>
      <c r="R59" s="10">
        <f t="shared" ca="1" si="5"/>
        <v>198429.9803101072</v>
      </c>
      <c r="S59" s="10">
        <f t="shared" ca="1" si="5"/>
        <v>201029.77568296358</v>
      </c>
      <c r="T59" s="10">
        <f t="shared" ca="1" si="5"/>
        <v>203671.02331354425</v>
      </c>
      <c r="U59" s="10">
        <f t="shared" ca="1" si="5"/>
        <v>206354.32726395613</v>
      </c>
      <c r="V59" s="10">
        <f t="shared" ca="1" si="5"/>
        <v>209080.30066471396</v>
      </c>
      <c r="W59" s="10">
        <f t="shared" ca="1" si="5"/>
        <v>211849.56584952038</v>
      </c>
      <c r="X59" s="10">
        <f t="shared" ca="1" si="5"/>
        <v>214662.75449205592</v>
      </c>
      <c r="Y59" s="10">
        <f t="shared" ca="1" si="5"/>
        <v>217520.50774480839</v>
      </c>
      <c r="Z59" s="10">
        <f t="shared" ca="1" si="5"/>
        <v>220423.47637997271</v>
      </c>
      <c r="AA59" s="10">
        <f t="shared" ca="1" si="5"/>
        <v>223372.32093245219</v>
      </c>
      <c r="AB59" s="10">
        <f t="shared" ca="1" si="5"/>
        <v>226367.71184499154</v>
      </c>
      <c r="AC59" s="10">
        <f t="shared" ca="1" si="5"/>
        <v>229410.32961547442</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399475.62489088887</v>
      </c>
      <c r="F63" s="10">
        <f t="shared" ca="1" si="9"/>
        <v>379660.4083688251</v>
      </c>
      <c r="G63" s="10">
        <f t="shared" ca="1" si="9"/>
        <v>378205.44654585491</v>
      </c>
      <c r="H63" s="10">
        <f t="shared" ca="1" si="9"/>
        <v>388190.84479350521</v>
      </c>
      <c r="I63" s="10">
        <f t="shared" ca="1" si="9"/>
        <v>375434.32978571253</v>
      </c>
      <c r="J63" s="10">
        <f t="shared" ca="1" si="9"/>
        <v>355317.44530533854</v>
      </c>
      <c r="K63" s="10">
        <f t="shared" ca="1" si="9"/>
        <v>340111.50896382495</v>
      </c>
      <c r="L63" s="10">
        <f t="shared" ca="1" si="9"/>
        <v>328814.2984783664</v>
      </c>
      <c r="M63" s="10">
        <f t="shared" ca="1" si="9"/>
        <v>322744.04054666252</v>
      </c>
      <c r="N63" s="10">
        <f t="shared" ca="1" si="9"/>
        <v>163776.94431784499</v>
      </c>
      <c r="O63" s="10">
        <f t="shared" ca="1" si="9"/>
        <v>163991.62493965673</v>
      </c>
      <c r="P63" s="10">
        <f t="shared" ca="1" si="9"/>
        <v>165798.554822509</v>
      </c>
      <c r="Q63" s="10">
        <f t="shared" ca="1" si="9"/>
        <v>167628.37675930484</v>
      </c>
      <c r="R63" s="10">
        <f t="shared" ca="1" si="9"/>
        <v>169481.24836820565</v>
      </c>
      <c r="S63" s="10">
        <f t="shared" ca="1" si="9"/>
        <v>171357.3254425145</v>
      </c>
      <c r="T63" s="10">
        <f t="shared" ca="1" si="9"/>
        <v>173256.76181708393</v>
      </c>
      <c r="U63" s="10">
        <f t="shared" ca="1" si="9"/>
        <v>175179.70923008432</v>
      </c>
      <c r="V63" s="10">
        <f t="shared" ca="1" si="9"/>
        <v>177126.31717999533</v>
      </c>
      <c r="W63" s="10">
        <f t="shared" ca="1" si="9"/>
        <v>179096.73277768379</v>
      </c>
      <c r="X63" s="10">
        <f t="shared" ca="1" si="9"/>
        <v>31091.100593423413</v>
      </c>
      <c r="Y63" s="10">
        <f t="shared" ca="1" si="9"/>
        <v>183109.56249871009</v>
      </c>
      <c r="Z63" s="10">
        <f t="shared" ca="1" si="9"/>
        <v>185152.25750272194</v>
      </c>
      <c r="AA63" s="10">
        <f t="shared" ca="1" si="9"/>
        <v>187219.32158327015</v>
      </c>
      <c r="AB63" s="10">
        <f t="shared" ca="1" si="9"/>
        <v>189310.88751207996</v>
      </c>
      <c r="AC63" s="10">
        <f t="shared" ca="1" si="9"/>
        <v>191427.08467424003</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-454480.48808307247</v>
      </c>
      <c r="F64" s="59">
        <f ca="1">IF($B$11="Non-Taxable",0,-(AssetBasis)*Dep_02)</f>
        <v>-727168.78093291598</v>
      </c>
      <c r="G64" s="59">
        <f ca="1">IF($B$11="Non-Taxable",0,-(AssetBasis)*Dep_03)</f>
        <v>-436301.26855974959</v>
      </c>
      <c r="H64" s="59">
        <f ca="1">IF($B$11="Non-Taxable",0,-(AssetBasis)*DEP_04)</f>
        <v>-261780.76113584972</v>
      </c>
      <c r="I64" s="59">
        <f ca="1">IF($B$11="Non-Taxable",0,-(AssetBasis)*DEP_05)</f>
        <v>-261780.76113584972</v>
      </c>
      <c r="J64" s="59">
        <f ca="1">IF($B$11="Non-Taxable",0,-(AssetBasis)*DEP_06)</f>
        <v>-130890.38056792486</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-55004.863192183606</v>
      </c>
      <c r="F65" s="59">
        <f t="shared" ref="F65:AH65" ca="1" si="10">SUM(F63:F64)</f>
        <v>-347508.37256409088</v>
      </c>
      <c r="G65" s="59">
        <f t="shared" ca="1" si="10"/>
        <v>-58095.822013894678</v>
      </c>
      <c r="H65" s="59">
        <f t="shared" ca="1" si="10"/>
        <v>126410.08365765549</v>
      </c>
      <c r="I65" s="59">
        <f t="shared" ca="1" si="10"/>
        <v>113653.56864986281</v>
      </c>
      <c r="J65" s="59">
        <f ca="1">SUM(J63:J64)</f>
        <v>224427.06473741366</v>
      </c>
      <c r="K65" s="59">
        <f t="shared" ca="1" si="10"/>
        <v>340111.50896382495</v>
      </c>
      <c r="L65" s="59">
        <f t="shared" ca="1" si="10"/>
        <v>328814.2984783664</v>
      </c>
      <c r="M65" s="59">
        <f t="shared" ca="1" si="10"/>
        <v>322744.04054666252</v>
      </c>
      <c r="N65" s="59">
        <f t="shared" ca="1" si="10"/>
        <v>163776.94431784499</v>
      </c>
      <c r="O65" s="59">
        <f t="shared" ca="1" si="10"/>
        <v>163991.62493965673</v>
      </c>
      <c r="P65" s="59">
        <f t="shared" ca="1" si="10"/>
        <v>165798.554822509</v>
      </c>
      <c r="Q65" s="59">
        <f t="shared" ca="1" si="10"/>
        <v>167628.37675930484</v>
      </c>
      <c r="R65" s="59">
        <f t="shared" ca="1" si="10"/>
        <v>169481.24836820565</v>
      </c>
      <c r="S65" s="59">
        <f t="shared" ca="1" si="10"/>
        <v>171357.3254425145</v>
      </c>
      <c r="T65" s="59">
        <f t="shared" ca="1" si="10"/>
        <v>173256.76181708393</v>
      </c>
      <c r="U65" s="59">
        <f t="shared" ca="1" si="10"/>
        <v>175179.70923008432</v>
      </c>
      <c r="V65" s="59">
        <f t="shared" ca="1" si="10"/>
        <v>177126.31717999533</v>
      </c>
      <c r="W65" s="59">
        <f t="shared" ca="1" si="10"/>
        <v>179096.73277768379</v>
      </c>
      <c r="X65" s="59">
        <f t="shared" ca="1" si="10"/>
        <v>31091.100593423413</v>
      </c>
      <c r="Y65" s="59">
        <f t="shared" ca="1" si="10"/>
        <v>183109.56249871009</v>
      </c>
      <c r="Z65" s="59">
        <f t="shared" ca="1" si="10"/>
        <v>185152.25750272194</v>
      </c>
      <c r="AA65" s="59">
        <f t="shared" ca="1" si="10"/>
        <v>187219.32158327015</v>
      </c>
      <c r="AB65" s="59">
        <f t="shared" ca="1" si="10"/>
        <v>189310.88751207996</v>
      </c>
      <c r="AC65" s="59">
        <f t="shared" ca="1" si="10"/>
        <v>191427.08467424003</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-24060.731722044999</v>
      </c>
      <c r="F66" s="59">
        <f t="shared" ca="1" si="11"/>
        <v>-22453.644757553131</v>
      </c>
      <c r="G66" s="59">
        <f t="shared" ca="1" si="11"/>
        <v>-20750.13257519175</v>
      </c>
      <c r="H66" s="59">
        <f t="shared" ca="1" si="11"/>
        <v>-18944.409661888683</v>
      </c>
      <c r="I66" s="59">
        <f t="shared" ca="1" si="11"/>
        <v>-17030.343373787437</v>
      </c>
      <c r="J66" s="59">
        <f t="shared" ca="1" si="11"/>
        <v>-15001.433108400113</v>
      </c>
      <c r="K66" s="59">
        <f t="shared" ca="1" si="11"/>
        <v>-12850.78822708955</v>
      </c>
      <c r="L66" s="59">
        <f t="shared" ca="1" si="11"/>
        <v>-10571.104652900354</v>
      </c>
      <c r="M66" s="59">
        <f t="shared" ca="1" si="11"/>
        <v>-8154.6400642598055</v>
      </c>
      <c r="N66" s="59">
        <f t="shared" ca="1" si="11"/>
        <v>-5593.1876003008256</v>
      </c>
      <c r="O66" s="59">
        <f t="shared" ca="1" si="11"/>
        <v>-2878.0479885043064</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-79065.594914228597</v>
      </c>
      <c r="F67" s="59">
        <f t="shared" ref="F67:AH67" ca="1" si="12">F65+F66</f>
        <v>-369962.017321644</v>
      </c>
      <c r="G67" s="59">
        <f t="shared" ca="1" si="12"/>
        <v>-78845.954589086425</v>
      </c>
      <c r="H67" s="59">
        <f t="shared" ca="1" si="12"/>
        <v>107465.6739957668</v>
      </c>
      <c r="I67" s="59">
        <f ca="1">I65+I66</f>
        <v>96623.225276075362</v>
      </c>
      <c r="J67" s="59">
        <f ca="1">J65+J66</f>
        <v>209425.63162901354</v>
      </c>
      <c r="K67" s="59">
        <f t="shared" ca="1" si="12"/>
        <v>327260.72073673538</v>
      </c>
      <c r="L67" s="59">
        <f t="shared" ca="1" si="12"/>
        <v>318243.19382546603</v>
      </c>
      <c r="M67" s="59">
        <f t="shared" ca="1" si="12"/>
        <v>314589.40048240271</v>
      </c>
      <c r="N67" s="59">
        <f t="shared" ca="1" si="12"/>
        <v>158183.75671754417</v>
      </c>
      <c r="O67" s="59">
        <f t="shared" ca="1" si="12"/>
        <v>161113.57695115241</v>
      </c>
      <c r="P67" s="59">
        <f t="shared" ca="1" si="12"/>
        <v>165798.554822509</v>
      </c>
      <c r="Q67" s="59">
        <f t="shared" ca="1" si="12"/>
        <v>167628.37675930484</v>
      </c>
      <c r="R67" s="59">
        <f t="shared" ca="1" si="12"/>
        <v>169481.24836820565</v>
      </c>
      <c r="S67" s="59">
        <f t="shared" ca="1" si="12"/>
        <v>171357.3254425145</v>
      </c>
      <c r="T67" s="59">
        <f t="shared" ca="1" si="12"/>
        <v>173256.76181708393</v>
      </c>
      <c r="U67" s="59">
        <f t="shared" ca="1" si="12"/>
        <v>175179.70923008432</v>
      </c>
      <c r="V67" s="59">
        <f t="shared" ca="1" si="12"/>
        <v>177126.31717999533</v>
      </c>
      <c r="W67" s="59">
        <f t="shared" ca="1" si="12"/>
        <v>179096.73277768379</v>
      </c>
      <c r="X67" s="59">
        <f t="shared" ca="1" si="12"/>
        <v>31091.100593423413</v>
      </c>
      <c r="Y67" s="59">
        <f t="shared" ca="1" si="12"/>
        <v>183109.56249871009</v>
      </c>
      <c r="Z67" s="59">
        <f t="shared" ca="1" si="12"/>
        <v>185152.25750272194</v>
      </c>
      <c r="AA67" s="59">
        <f t="shared" ca="1" si="12"/>
        <v>187219.32158327015</v>
      </c>
      <c r="AB67" s="59">
        <f t="shared" ca="1" si="12"/>
        <v>189310.88751207996</v>
      </c>
      <c r="AC67" s="59">
        <f t="shared" ca="1" si="12"/>
        <v>191427.08467424003</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38184.575228707632</v>
      </c>
      <c r="F68" s="59">
        <f t="shared" ca="1" si="14"/>
        <v>139488.495443691</v>
      </c>
      <c r="G68" s="59">
        <f t="shared" ca="1" si="14"/>
        <v>37604.832897358814</v>
      </c>
      <c r="H68" s="59">
        <f t="shared" ca="1" si="14"/>
        <v>-27274.08571483312</v>
      </c>
      <c r="I68" s="59">
        <f t="shared" ca="1" si="14"/>
        <v>-23782.81722709247</v>
      </c>
      <c r="J68" s="59">
        <f t="shared" ca="1" si="14"/>
        <v>-63770.122728640454</v>
      </c>
      <c r="K68" s="59">
        <f t="shared" ca="1" si="14"/>
        <v>-105377.95207722879</v>
      </c>
      <c r="L68" s="59">
        <f t="shared" ca="1" si="14"/>
        <v>-102474.30841180006</v>
      </c>
      <c r="M68" s="59">
        <f t="shared" ca="1" si="14"/>
        <v>-101297.78695533368</v>
      </c>
      <c r="N68" s="59">
        <f t="shared" ca="1" si="14"/>
        <v>-50935.169663049222</v>
      </c>
      <c r="O68" s="59">
        <f t="shared" ca="1" si="14"/>
        <v>-51878.571778271071</v>
      </c>
      <c r="P68" s="59">
        <f t="shared" ca="1" si="14"/>
        <v>-53387.134652847897</v>
      </c>
      <c r="Q68" s="59">
        <f t="shared" ca="1" si="14"/>
        <v>-53976.337316496152</v>
      </c>
      <c r="R68" s="59">
        <f t="shared" ca="1" si="14"/>
        <v>-54572.961974562219</v>
      </c>
      <c r="S68" s="59">
        <f t="shared" ca="1" si="14"/>
        <v>-55177.058792489668</v>
      </c>
      <c r="T68" s="59">
        <f t="shared" ca="1" si="14"/>
        <v>-55788.677305101024</v>
      </c>
      <c r="U68" s="59">
        <f t="shared" ca="1" si="14"/>
        <v>-56407.866372087148</v>
      </c>
      <c r="V68" s="59">
        <f t="shared" ca="1" si="14"/>
        <v>-57034.674131958491</v>
      </c>
      <c r="W68" s="59">
        <f t="shared" ca="1" si="14"/>
        <v>-57669.147954414177</v>
      </c>
      <c r="X68" s="59">
        <f t="shared" ca="1" si="14"/>
        <v>-10011.334391082337</v>
      </c>
      <c r="Y68" s="59">
        <f t="shared" ca="1" si="14"/>
        <v>-58961.279124584646</v>
      </c>
      <c r="Z68" s="59">
        <f t="shared" ca="1" si="14"/>
        <v>-59619.026915876464</v>
      </c>
      <c r="AA68" s="59">
        <f t="shared" ca="1" si="14"/>
        <v>-60284.62154981299</v>
      </c>
      <c r="AB68" s="59">
        <f t="shared" ca="1" si="14"/>
        <v>-60958.105778889745</v>
      </c>
      <c r="AC68" s="59">
        <f t="shared" ca="1" si="14"/>
        <v>-61639.521265105293</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-30033.191453507512</v>
      </c>
      <c r="F69" s="24">
        <f t="shared" ca="1" si="16"/>
        <v>-28576.541088901758</v>
      </c>
      <c r="G69" s="24">
        <f t="shared" ca="1" si="16"/>
        <v>-28596.425117653056</v>
      </c>
      <c r="H69" s="24">
        <f t="shared" ca="1" si="16"/>
        <v>-29539.714810529324</v>
      </c>
      <c r="I69" s="24">
        <f t="shared" ca="1" si="16"/>
        <v>-28672.318912954004</v>
      </c>
      <c r="J69" s="24">
        <f t="shared" ca="1" si="16"/>
        <v>-27225.280975755071</v>
      </c>
      <c r="K69" s="24">
        <f t="shared" ca="1" si="16"/>
        <v>-26180.857658938832</v>
      </c>
      <c r="L69" s="24">
        <f t="shared" ca="1" si="16"/>
        <v>-25459.455506037284</v>
      </c>
      <c r="M69" s="24">
        <f t="shared" ca="1" si="16"/>
        <v>-25167.152038592216</v>
      </c>
      <c r="N69" s="24">
        <f t="shared" ca="1" si="16"/>
        <v>-12654.700537403534</v>
      </c>
      <c r="O69" s="24">
        <f t="shared" ca="1" si="16"/>
        <v>-12889.086156092193</v>
      </c>
      <c r="P69" s="24">
        <f t="shared" ca="1" si="16"/>
        <v>-13263.88438580072</v>
      </c>
      <c r="Q69" s="24">
        <f t="shared" ca="1" si="16"/>
        <v>-13410.270140744387</v>
      </c>
      <c r="R69" s="24">
        <f t="shared" ca="1" si="16"/>
        <v>-13558.499869456453</v>
      </c>
      <c r="S69" s="24">
        <f t="shared" ca="1" si="16"/>
        <v>-13708.58603540116</v>
      </c>
      <c r="T69" s="24">
        <f t="shared" ca="1" si="16"/>
        <v>-13860.540945366714</v>
      </c>
      <c r="U69" s="24">
        <f t="shared" ca="1" si="16"/>
        <v>-14014.376738406747</v>
      </c>
      <c r="V69" s="24">
        <f t="shared" ca="1" si="16"/>
        <v>-14170.105374399627</v>
      </c>
      <c r="W69" s="24">
        <f t="shared" ca="1" si="16"/>
        <v>-14327.738622214703</v>
      </c>
      <c r="X69" s="24">
        <f t="shared" ca="1" si="16"/>
        <v>-2487.2880474738731</v>
      </c>
      <c r="Y69" s="24">
        <f t="shared" ca="1" si="16"/>
        <v>-14648.764999896808</v>
      </c>
      <c r="Z69" s="24">
        <f t="shared" ca="1" si="16"/>
        <v>-14812.180600217756</v>
      </c>
      <c r="AA69" s="24">
        <f t="shared" ca="1" si="16"/>
        <v>-14977.545726661612</v>
      </c>
      <c r="AB69" s="24">
        <f t="shared" ca="1" si="16"/>
        <v>-15144.871000966397</v>
      </c>
      <c r="AC69" s="24">
        <f t="shared" ca="1" si="16"/>
        <v>-15314.166773939203</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-70914.211139028484</v>
      </c>
      <c r="F70" s="420">
        <f t="shared" ref="F70:AH70" ca="1" si="17">SUM(F67:F69)</f>
        <v>-259050.06296685475</v>
      </c>
      <c r="G70" s="420">
        <f t="shared" ca="1" si="17"/>
        <v>-69837.54680938067</v>
      </c>
      <c r="H70" s="420">
        <f t="shared" ca="1" si="17"/>
        <v>50651.873470404353</v>
      </c>
      <c r="I70" s="420">
        <f t="shared" ca="1" si="17"/>
        <v>44168.089136028888</v>
      </c>
      <c r="J70" s="420">
        <f t="shared" ca="1" si="17"/>
        <v>118430.22792461803</v>
      </c>
      <c r="K70" s="420">
        <f t="shared" ca="1" si="17"/>
        <v>195701.91100056775</v>
      </c>
      <c r="L70" s="420">
        <f t="shared" ca="1" si="17"/>
        <v>190309.42990762868</v>
      </c>
      <c r="M70" s="420">
        <f t="shared" ca="1" si="17"/>
        <v>188124.46148847684</v>
      </c>
      <c r="N70" s="420">
        <f t="shared" ca="1" si="17"/>
        <v>94593.886517091407</v>
      </c>
      <c r="O70" s="420">
        <f t="shared" ca="1" si="17"/>
        <v>96345.91901678915</v>
      </c>
      <c r="P70" s="420">
        <f t="shared" ca="1" si="17"/>
        <v>99147.535783860396</v>
      </c>
      <c r="Q70" s="420">
        <f t="shared" ca="1" si="17"/>
        <v>100241.76930206431</v>
      </c>
      <c r="R70" s="420">
        <f t="shared" ca="1" si="17"/>
        <v>101349.78652418697</v>
      </c>
      <c r="S70" s="420">
        <f t="shared" ca="1" si="17"/>
        <v>102471.68061462368</v>
      </c>
      <c r="T70" s="420">
        <f t="shared" ca="1" si="17"/>
        <v>103607.54356661619</v>
      </c>
      <c r="U70" s="420">
        <f t="shared" ca="1" si="17"/>
        <v>104757.46611959042</v>
      </c>
      <c r="V70" s="420">
        <f t="shared" ca="1" si="17"/>
        <v>105921.53767363721</v>
      </c>
      <c r="W70" s="420">
        <f t="shared" ca="1" si="17"/>
        <v>107099.84620105491</v>
      </c>
      <c r="X70" s="420">
        <f t="shared" ca="1" si="17"/>
        <v>18592.4781548672</v>
      </c>
      <c r="Y70" s="420">
        <f t="shared" ca="1" si="17"/>
        <v>109499.51837422863</v>
      </c>
      <c r="Z70" s="420">
        <f t="shared" ca="1" si="17"/>
        <v>110721.04998662772</v>
      </c>
      <c r="AA70" s="420">
        <f t="shared" ca="1" si="17"/>
        <v>111957.15430679555</v>
      </c>
      <c r="AB70" s="420">
        <f t="shared" ca="1" si="17"/>
        <v>113207.91073222383</v>
      </c>
      <c r="AC70" s="420">
        <f t="shared" ca="1" si="17"/>
        <v>114473.39663519555</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383566.27694404399</v>
      </c>
      <c r="F72" s="59">
        <f t="shared" ca="1" si="18"/>
        <v>468118.7179660612</v>
      </c>
      <c r="G72" s="59">
        <f t="shared" ca="1" si="18"/>
        <v>366463.72175036895</v>
      </c>
      <c r="H72" s="59">
        <f t="shared" ca="1" si="18"/>
        <v>312432.63460625405</v>
      </c>
      <c r="I72" s="59">
        <f t="shared" ca="1" si="18"/>
        <v>305948.85027187859</v>
      </c>
      <c r="J72" s="59">
        <f t="shared" ca="1" si="18"/>
        <v>249320.60849254287</v>
      </c>
      <c r="K72" s="59">
        <f t="shared" ca="1" si="18"/>
        <v>195701.91100056775</v>
      </c>
      <c r="L72" s="59">
        <f t="shared" ca="1" si="18"/>
        <v>190309.42990762868</v>
      </c>
      <c r="M72" s="59">
        <f t="shared" ca="1" si="18"/>
        <v>188124.46148847684</v>
      </c>
      <c r="N72" s="59">
        <f t="shared" ca="1" si="18"/>
        <v>94593.886517091407</v>
      </c>
      <c r="O72" s="59">
        <f t="shared" ca="1" si="18"/>
        <v>96345.91901678915</v>
      </c>
      <c r="P72" s="59">
        <f t="shared" ca="1" si="18"/>
        <v>99147.535783860396</v>
      </c>
      <c r="Q72" s="59">
        <f t="shared" ca="1" si="18"/>
        <v>100241.76930206431</v>
      </c>
      <c r="R72" s="59">
        <f t="shared" ca="1" si="18"/>
        <v>101349.78652418697</v>
      </c>
      <c r="S72" s="59">
        <f t="shared" ca="1" si="18"/>
        <v>102471.68061462368</v>
      </c>
      <c r="T72" s="59">
        <f t="shared" ca="1" si="18"/>
        <v>103607.54356661619</v>
      </c>
      <c r="U72" s="59">
        <f t="shared" ca="1" si="18"/>
        <v>104757.46611959042</v>
      </c>
      <c r="V72" s="59">
        <f t="shared" ca="1" si="18"/>
        <v>105921.53767363721</v>
      </c>
      <c r="W72" s="59">
        <f t="shared" ca="1" si="18"/>
        <v>107099.84620105491</v>
      </c>
      <c r="X72" s="59">
        <f t="shared" ca="1" si="18"/>
        <v>18592.4781548672</v>
      </c>
      <c r="Y72" s="59">
        <f t="shared" ca="1" si="18"/>
        <v>109499.51837422863</v>
      </c>
      <c r="Z72" s="59">
        <f t="shared" ca="1" si="18"/>
        <v>110721.04998662772</v>
      </c>
      <c r="AA72" s="59">
        <f t="shared" ca="1" si="18"/>
        <v>111957.15430679555</v>
      </c>
      <c r="AB72" s="59">
        <f t="shared" ca="1" si="18"/>
        <v>113207.91073222383</v>
      </c>
      <c r="AC72" s="59">
        <f t="shared" ca="1" si="18"/>
        <v>114473.39663519555</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-2673414.6357827792</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802024.39073483378</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-1871390.2450479455</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401012.19536741666</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-26784.782741531148</v>
      </c>
      <c r="F80" s="10">
        <f ca="1">Principle</f>
        <v>-28391.869706023015</v>
      </c>
      <c r="G80" s="10">
        <f t="shared" ref="G80:AH80" ca="1" si="20">Principle</f>
        <v>-30095.381888384396</v>
      </c>
      <c r="H80" s="10">
        <f t="shared" ca="1" si="20"/>
        <v>-31901.104801687463</v>
      </c>
      <c r="I80" s="10">
        <f t="shared" ca="1" si="20"/>
        <v>-33815.17108978871</v>
      </c>
      <c r="J80" s="10">
        <f t="shared" ca="1" si="20"/>
        <v>-35844.081355176037</v>
      </c>
      <c r="K80" s="10">
        <f t="shared" ca="1" si="20"/>
        <v>-37994.726236486596</v>
      </c>
      <c r="L80" s="10">
        <f t="shared" ca="1" si="20"/>
        <v>-40274.409810675788</v>
      </c>
      <c r="M80" s="10">
        <f t="shared" ca="1" si="20"/>
        <v>-42690.874399316337</v>
      </c>
      <c r="N80" s="10">
        <f t="shared" ca="1" si="20"/>
        <v>-45252.326863275317</v>
      </c>
      <c r="O80" s="10">
        <f t="shared" ca="1" si="20"/>
        <v>-47967.466475071837</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401012.19536741666</v>
      </c>
      <c r="E81" s="10">
        <f ca="1">E79+E80</f>
        <v>-26784.782741531148</v>
      </c>
      <c r="F81" s="10">
        <f t="shared" ref="F81:AH81" ca="1" si="21">F79+F80</f>
        <v>-28391.869706023015</v>
      </c>
      <c r="G81" s="10">
        <f t="shared" ca="1" si="21"/>
        <v>-30095.381888384396</v>
      </c>
      <c r="H81" s="10">
        <f t="shared" ca="1" si="21"/>
        <v>-31901.104801687463</v>
      </c>
      <c r="I81" s="10">
        <f t="shared" ca="1" si="21"/>
        <v>-33815.17108978871</v>
      </c>
      <c r="J81" s="10">
        <f t="shared" ca="1" si="21"/>
        <v>-35844.081355176037</v>
      </c>
      <c r="K81" s="10">
        <f t="shared" ca="1" si="21"/>
        <v>-37994.726236486596</v>
      </c>
      <c r="L81" s="10">
        <f t="shared" ca="1" si="21"/>
        <v>-40274.409810675788</v>
      </c>
      <c r="M81" s="10">
        <f t="shared" ca="1" si="21"/>
        <v>-42690.874399316337</v>
      </c>
      <c r="N81" s="10">
        <f t="shared" ca="1" si="21"/>
        <v>-45252.326863275317</v>
      </c>
      <c r="O81" s="10">
        <f t="shared" ca="1" si="21"/>
        <v>-47967.466475071837</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-1470378.0496805289</v>
      </c>
      <c r="E83" s="430">
        <f t="shared" ca="1" si="22"/>
        <v>356781.49420251284</v>
      </c>
      <c r="F83" s="430">
        <f t="shared" ca="1" si="22"/>
        <v>439726.84826003818</v>
      </c>
      <c r="G83" s="430">
        <f t="shared" ca="1" si="22"/>
        <v>336368.33986198454</v>
      </c>
      <c r="H83" s="430">
        <f t="shared" ca="1" si="22"/>
        <v>280531.52980456658</v>
      </c>
      <c r="I83" s="430">
        <f t="shared" ca="1" si="22"/>
        <v>272133.67918208987</v>
      </c>
      <c r="J83" s="430">
        <f t="shared" ca="1" si="22"/>
        <v>213476.52713736682</v>
      </c>
      <c r="K83" s="430">
        <f t="shared" ca="1" si="22"/>
        <v>157707.18476408115</v>
      </c>
      <c r="L83" s="430">
        <f t="shared" ca="1" si="22"/>
        <v>150035.02009695291</v>
      </c>
      <c r="M83" s="430">
        <f t="shared" ca="1" si="22"/>
        <v>145433.58708916052</v>
      </c>
      <c r="N83" s="430">
        <f t="shared" ca="1" si="22"/>
        <v>49341.55965381609</v>
      </c>
      <c r="O83" s="430">
        <f t="shared" ca="1" si="22"/>
        <v>48378.452541717314</v>
      </c>
      <c r="P83" s="430">
        <f t="shared" ca="1" si="22"/>
        <v>99147.535783860396</v>
      </c>
      <c r="Q83" s="430">
        <f t="shared" ca="1" si="22"/>
        <v>100241.76930206431</v>
      </c>
      <c r="R83" s="430">
        <f t="shared" ca="1" si="22"/>
        <v>101349.78652418697</v>
      </c>
      <c r="S83" s="430">
        <f t="shared" ca="1" si="22"/>
        <v>102471.68061462368</v>
      </c>
      <c r="T83" s="430">
        <f t="shared" ca="1" si="22"/>
        <v>103607.54356661619</v>
      </c>
      <c r="U83" s="430">
        <f t="shared" ca="1" si="22"/>
        <v>104757.46611959042</v>
      </c>
      <c r="V83" s="430">
        <f t="shared" ca="1" si="22"/>
        <v>105921.53767363721</v>
      </c>
      <c r="W83" s="430">
        <f t="shared" ca="1" si="22"/>
        <v>107099.84620105491</v>
      </c>
      <c r="X83" s="430">
        <f t="shared" ca="1" si="22"/>
        <v>18592.4781548672</v>
      </c>
      <c r="Y83" s="430">
        <f t="shared" ca="1" si="22"/>
        <v>109499.51837422863</v>
      </c>
      <c r="Z83" s="430">
        <f t="shared" ca="1" si="22"/>
        <v>110721.04998662772</v>
      </c>
      <c r="AA83" s="430">
        <f t="shared" ca="1" si="22"/>
        <v>111957.15430679555</v>
      </c>
      <c r="AB83" s="430">
        <f t="shared" ca="1" si="22"/>
        <v>113207.91073222383</v>
      </c>
      <c r="AC83" s="430">
        <f t="shared" ca="1" si="22"/>
        <v>114473.39663519555</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-1470378.0496805289</v>
      </c>
      <c r="E84" s="44">
        <f ca="1">D84+E83</f>
        <v>-1113596.5554780161</v>
      </c>
      <c r="F84" s="44">
        <f t="shared" ref="F84:AH84" ca="1" si="23">E84+F83</f>
        <v>-673869.70721797796</v>
      </c>
      <c r="G84" s="44">
        <f t="shared" ca="1" si="23"/>
        <v>-337501.36735599343</v>
      </c>
      <c r="H84" s="44">
        <f t="shared" ca="1" si="23"/>
        <v>-56969.837551426841</v>
      </c>
      <c r="I84" s="44">
        <f t="shared" ca="1" si="23"/>
        <v>215163.84163066302</v>
      </c>
      <c r="J84" s="44">
        <f t="shared" ca="1" si="23"/>
        <v>428640.36876802985</v>
      </c>
      <c r="K84" s="44">
        <f t="shared" ca="1" si="23"/>
        <v>586347.55353211099</v>
      </c>
      <c r="L84" s="44">
        <f t="shared" ca="1" si="23"/>
        <v>736382.5736290639</v>
      </c>
      <c r="M84" s="44">
        <f t="shared" ca="1" si="23"/>
        <v>881816.16071822448</v>
      </c>
      <c r="N84" s="44">
        <f t="shared" ca="1" si="23"/>
        <v>931157.72037204052</v>
      </c>
      <c r="O84" s="44">
        <f t="shared" ca="1" si="23"/>
        <v>979536.17291375785</v>
      </c>
      <c r="P84" s="44">
        <f t="shared" ca="1" si="23"/>
        <v>1078683.7086976182</v>
      </c>
      <c r="Q84" s="44">
        <f t="shared" ca="1" si="23"/>
        <v>1178925.4779996825</v>
      </c>
      <c r="R84" s="44">
        <f t="shared" ca="1" si="23"/>
        <v>1280275.2645238696</v>
      </c>
      <c r="S84" s="44">
        <f t="shared" ca="1" si="23"/>
        <v>1382746.9451384933</v>
      </c>
      <c r="T84" s="44">
        <f t="shared" ca="1" si="23"/>
        <v>1486354.4887051096</v>
      </c>
      <c r="U84" s="44">
        <f t="shared" ca="1" si="23"/>
        <v>1591111.9548247</v>
      </c>
      <c r="V84" s="44">
        <f t="shared" ca="1" si="23"/>
        <v>1697033.4924983373</v>
      </c>
      <c r="W84" s="44">
        <f t="shared" ca="1" si="23"/>
        <v>1804133.3386993923</v>
      </c>
      <c r="X84" s="44">
        <f t="shared" ca="1" si="23"/>
        <v>1822725.8168542595</v>
      </c>
      <c r="Y84" s="44">
        <f t="shared" ca="1" si="23"/>
        <v>1932225.3352284881</v>
      </c>
      <c r="Z84" s="44">
        <f t="shared" ca="1" si="23"/>
        <v>2042946.3852151157</v>
      </c>
      <c r="AA84" s="44">
        <f t="shared" ca="1" si="23"/>
        <v>2154903.5395219112</v>
      </c>
      <c r="AB84" s="44">
        <f t="shared" ca="1" si="23"/>
        <v>2268111.4502541348</v>
      </c>
      <c r="AC84" s="44">
        <f t="shared" ca="1" si="23"/>
        <v>2382584.8468893305</v>
      </c>
      <c r="AD84" s="44">
        <f ca="1">AC84+AD83</f>
        <v>2382584.8468893305</v>
      </c>
      <c r="AE84" s="44">
        <f t="shared" ca="1" si="23"/>
        <v>2382584.8468893305</v>
      </c>
      <c r="AF84" s="44">
        <f t="shared" ca="1" si="23"/>
        <v>2382584.8468893305</v>
      </c>
      <c r="AG84" s="44">
        <f t="shared" ca="1" si="23"/>
        <v>2382584.8468893305</v>
      </c>
      <c r="AH84" s="44">
        <f t="shared" ca="1" si="23"/>
        <v>2382584.8468893305</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401012.19536741666</v>
      </c>
      <c r="F89" s="9">
        <f ca="1">E93</f>
        <v>374227.41262588551</v>
      </c>
      <c r="G89" s="9">
        <f t="shared" ref="G89:AH89" ca="1" si="24">F93</f>
        <v>345835.54291986249</v>
      </c>
      <c r="H89" s="9">
        <f t="shared" ca="1" si="24"/>
        <v>315740.16103147808</v>
      </c>
      <c r="I89" s="9">
        <f t="shared" ca="1" si="24"/>
        <v>283839.05622979061</v>
      </c>
      <c r="J89" s="9">
        <f t="shared" ca="1" si="24"/>
        <v>250023.88514000189</v>
      </c>
      <c r="K89" s="9">
        <f t="shared" ca="1" si="24"/>
        <v>214179.80378482584</v>
      </c>
      <c r="L89" s="9">
        <f t="shared" ca="1" si="24"/>
        <v>176185.07754833924</v>
      </c>
      <c r="M89" s="9">
        <f t="shared" ca="1" si="24"/>
        <v>135910.66773766343</v>
      </c>
      <c r="N89" s="9">
        <f t="shared" ca="1" si="24"/>
        <v>93219.793338347095</v>
      </c>
      <c r="O89" s="9">
        <f t="shared" ca="1" si="24"/>
        <v>47967.466475071778</v>
      </c>
      <c r="P89" s="9">
        <f t="shared" ca="1" si="24"/>
        <v>-5.8207660913467407E-11</v>
      </c>
      <c r="Q89" s="9">
        <f t="shared" ca="1" si="24"/>
        <v>-5.8207660913467407E-11</v>
      </c>
      <c r="R89" s="9">
        <f t="shared" ca="1" si="24"/>
        <v>-5.8207660913467407E-11</v>
      </c>
      <c r="S89" s="9">
        <f t="shared" ca="1" si="24"/>
        <v>-5.8207660913467407E-11</v>
      </c>
      <c r="T89" s="9">
        <f t="shared" ca="1" si="24"/>
        <v>-5.8207660913467407E-11</v>
      </c>
      <c r="U89" s="9">
        <f t="shared" ca="1" si="24"/>
        <v>-5.8207660913467407E-11</v>
      </c>
      <c r="V89" s="9">
        <f t="shared" ca="1" si="24"/>
        <v>-5.8207660913467407E-11</v>
      </c>
      <c r="W89" s="9">
        <f t="shared" ca="1" si="24"/>
        <v>-5.8207660913467407E-11</v>
      </c>
      <c r="X89" s="9">
        <f t="shared" ca="1" si="24"/>
        <v>-5.8207660913467407E-11</v>
      </c>
      <c r="Y89" s="9">
        <f t="shared" ca="1" si="24"/>
        <v>-5.8207660913467407E-11</v>
      </c>
      <c r="Z89" s="9">
        <f t="shared" ca="1" si="24"/>
        <v>-5.8207660913467407E-11</v>
      </c>
      <c r="AA89" s="9">
        <f t="shared" ca="1" si="24"/>
        <v>-5.8207660913467407E-11</v>
      </c>
      <c r="AB89" s="9">
        <f t="shared" ca="1" si="24"/>
        <v>-5.8207660913467407E-11</v>
      </c>
      <c r="AC89" s="9">
        <f t="shared" ca="1" si="24"/>
        <v>-5.8207660913467407E-11</v>
      </c>
      <c r="AD89" s="9">
        <f t="shared" ca="1" si="24"/>
        <v>-5.8207660913467407E-11</v>
      </c>
      <c r="AE89" s="9">
        <f t="shared" ca="1" si="24"/>
        <v>-5.8207660913467407E-11</v>
      </c>
      <c r="AF89" s="9">
        <f t="shared" ca="1" si="24"/>
        <v>-5.8207660913467407E-11</v>
      </c>
      <c r="AG89" s="9">
        <f t="shared" ca="1" si="24"/>
        <v>-5.8207660913467407E-11</v>
      </c>
      <c r="AH89" s="9">
        <f t="shared" ca="1" si="24"/>
        <v>-5.8207660913467407E-11</v>
      </c>
    </row>
    <row r="90" spans="1:36" x14ac:dyDescent="0.2">
      <c r="A90" s="2" t="s">
        <v>47</v>
      </c>
      <c r="D90" s="9"/>
      <c r="E90" s="9">
        <f t="shared" ref="E90:AH90" ca="1" si="25">IF(ProjectYear&lt;=LoanTerm,PMT(LoanInterest,LoanTerm,LoanAmount),0)</f>
        <v>-50845.514463576146</v>
      </c>
      <c r="F90" s="9">
        <f t="shared" ca="1" si="25"/>
        <v>-50845.514463576146</v>
      </c>
      <c r="G90" s="9">
        <f t="shared" ca="1" si="25"/>
        <v>-50845.514463576146</v>
      </c>
      <c r="H90" s="9">
        <f t="shared" ca="1" si="25"/>
        <v>-50845.514463576146</v>
      </c>
      <c r="I90" s="9">
        <f t="shared" ca="1" si="25"/>
        <v>-50845.514463576146</v>
      </c>
      <c r="J90" s="9">
        <f t="shared" ca="1" si="25"/>
        <v>-50845.514463576146</v>
      </c>
      <c r="K90" s="9">
        <f t="shared" ca="1" si="25"/>
        <v>-50845.514463576146</v>
      </c>
      <c r="L90" s="9">
        <f t="shared" ca="1" si="25"/>
        <v>-50845.514463576146</v>
      </c>
      <c r="M90" s="9">
        <f t="shared" ca="1" si="25"/>
        <v>-50845.514463576146</v>
      </c>
      <c r="N90" s="9">
        <f t="shared" ca="1" si="25"/>
        <v>-50845.514463576146</v>
      </c>
      <c r="O90" s="9">
        <f t="shared" ca="1" si="25"/>
        <v>-50845.514463576146</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-26784.782741531148</v>
      </c>
      <c r="F91" s="9">
        <f t="shared" ca="1" si="26"/>
        <v>-28391.869706023015</v>
      </c>
      <c r="G91" s="9">
        <f t="shared" ca="1" si="26"/>
        <v>-30095.381888384396</v>
      </c>
      <c r="H91" s="9">
        <f t="shared" ca="1" si="26"/>
        <v>-31901.104801687463</v>
      </c>
      <c r="I91" s="9">
        <f t="shared" ca="1" si="26"/>
        <v>-33815.17108978871</v>
      </c>
      <c r="J91" s="9">
        <f t="shared" ca="1" si="26"/>
        <v>-35844.081355176037</v>
      </c>
      <c r="K91" s="9">
        <f t="shared" ca="1" si="26"/>
        <v>-37994.726236486596</v>
      </c>
      <c r="L91" s="9">
        <f t="shared" ca="1" si="26"/>
        <v>-40274.409810675788</v>
      </c>
      <c r="M91" s="9">
        <f t="shared" ca="1" si="26"/>
        <v>-42690.874399316337</v>
      </c>
      <c r="N91" s="9">
        <f t="shared" ca="1" si="26"/>
        <v>-45252.326863275317</v>
      </c>
      <c r="O91" s="9">
        <f t="shared" ca="1" si="26"/>
        <v>-47967.466475071837</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-24060.731722044999</v>
      </c>
      <c r="F92" s="9">
        <f t="shared" ca="1" si="27"/>
        <v>-22453.644757553131</v>
      </c>
      <c r="G92" s="9">
        <f t="shared" ca="1" si="27"/>
        <v>-20750.13257519175</v>
      </c>
      <c r="H92" s="9">
        <f t="shared" ca="1" si="27"/>
        <v>-18944.409661888683</v>
      </c>
      <c r="I92" s="9">
        <f t="shared" ca="1" si="27"/>
        <v>-17030.343373787437</v>
      </c>
      <c r="J92" s="9">
        <f t="shared" ca="1" si="27"/>
        <v>-15001.433108400113</v>
      </c>
      <c r="K92" s="9">
        <f t="shared" ca="1" si="27"/>
        <v>-12850.78822708955</v>
      </c>
      <c r="L92" s="9">
        <f t="shared" ca="1" si="27"/>
        <v>-10571.104652900354</v>
      </c>
      <c r="M92" s="9">
        <f t="shared" ca="1" si="27"/>
        <v>-8154.6400642598055</v>
      </c>
      <c r="N92" s="9">
        <f t="shared" ca="1" si="27"/>
        <v>-5593.1876003008256</v>
      </c>
      <c r="O92" s="9">
        <f t="shared" ca="1" si="27"/>
        <v>-2878.0479885043064</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374227.41262588551</v>
      </c>
      <c r="F93" s="70">
        <f t="shared" ca="1" si="28"/>
        <v>345835.54291986249</v>
      </c>
      <c r="G93" s="70">
        <f t="shared" ca="1" si="28"/>
        <v>315740.16103147808</v>
      </c>
      <c r="H93" s="70">
        <f t="shared" ca="1" si="28"/>
        <v>283839.05622979061</v>
      </c>
      <c r="I93" s="70">
        <f t="shared" ca="1" si="28"/>
        <v>250023.88514000189</v>
      </c>
      <c r="J93" s="70">
        <f t="shared" ca="1" si="28"/>
        <v>214179.80378482584</v>
      </c>
      <c r="K93" s="70">
        <f t="shared" ca="1" si="28"/>
        <v>176185.07754833924</v>
      </c>
      <c r="L93" s="70">
        <f t="shared" ca="1" si="28"/>
        <v>135910.66773766343</v>
      </c>
      <c r="M93" s="70">
        <f t="shared" ca="1" si="28"/>
        <v>93219.793338347095</v>
      </c>
      <c r="N93" s="70">
        <f t="shared" ca="1" si="28"/>
        <v>47967.466475071778</v>
      </c>
      <c r="O93" s="70">
        <f t="shared" ca="1" si="28"/>
        <v>-5.8207660913467407E-11</v>
      </c>
      <c r="P93" s="70">
        <f t="shared" ca="1" si="28"/>
        <v>-5.8207660913467407E-11</v>
      </c>
      <c r="Q93" s="70">
        <f t="shared" ca="1" si="28"/>
        <v>-5.8207660913467407E-11</v>
      </c>
      <c r="R93" s="70">
        <f t="shared" ca="1" si="28"/>
        <v>-5.8207660913467407E-11</v>
      </c>
      <c r="S93" s="70">
        <f t="shared" ca="1" si="28"/>
        <v>-5.8207660913467407E-11</v>
      </c>
      <c r="T93" s="70">
        <f t="shared" ca="1" si="28"/>
        <v>-5.8207660913467407E-11</v>
      </c>
      <c r="U93" s="70">
        <f t="shared" ca="1" si="28"/>
        <v>-5.8207660913467407E-11</v>
      </c>
      <c r="V93" s="70">
        <f t="shared" ca="1" si="28"/>
        <v>-5.8207660913467407E-11</v>
      </c>
      <c r="W93" s="70">
        <f t="shared" ca="1" si="28"/>
        <v>-5.8207660913467407E-11</v>
      </c>
      <c r="X93" s="70">
        <f t="shared" ca="1" si="28"/>
        <v>-5.8207660913467407E-11</v>
      </c>
      <c r="Y93" s="70">
        <f t="shared" ca="1" si="28"/>
        <v>-5.8207660913467407E-11</v>
      </c>
      <c r="Z93" s="70">
        <f t="shared" ca="1" si="28"/>
        <v>-5.8207660913467407E-11</v>
      </c>
      <c r="AA93" s="70">
        <f t="shared" ca="1" si="28"/>
        <v>-5.8207660913467407E-11</v>
      </c>
      <c r="AB93" s="70">
        <f t="shared" ca="1" si="28"/>
        <v>-5.8207660913467407E-11</v>
      </c>
      <c r="AC93" s="70">
        <f t="shared" ca="1" si="28"/>
        <v>-5.8207660913467407E-11</v>
      </c>
      <c r="AD93" s="70">
        <f t="shared" ca="1" si="28"/>
        <v>-5.8207660913467407E-11</v>
      </c>
      <c r="AE93" s="70">
        <f t="shared" ca="1" si="28"/>
        <v>-5.8207660913467407E-11</v>
      </c>
      <c r="AF93" s="70">
        <f t="shared" ca="1" si="28"/>
        <v>-5.8207660913467407E-11</v>
      </c>
      <c r="AG93" s="70">
        <f t="shared" ca="1" si="28"/>
        <v>-5.8207660913467407E-11</v>
      </c>
      <c r="AH93" s="70">
        <f t="shared" ca="1" si="28"/>
        <v>-5.8207660913467407E-11</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1053361.3285601605</v>
      </c>
      <c r="D101" s="42">
        <f ca="1">IF($C$112="3P",D83,0)</f>
        <v>-1470378.0496805289</v>
      </c>
      <c r="E101" s="42">
        <f t="shared" ref="E101:AH101" ca="1" si="29">IF($C$112="3P",E83,0)</f>
        <v>356781.49420251284</v>
      </c>
      <c r="F101" s="42">
        <f t="shared" ca="1" si="29"/>
        <v>439726.84826003818</v>
      </c>
      <c r="G101" s="42">
        <f t="shared" ca="1" si="29"/>
        <v>336368.33986198454</v>
      </c>
      <c r="H101" s="42">
        <f t="shared" ca="1" si="29"/>
        <v>280531.52980456658</v>
      </c>
      <c r="I101" s="42">
        <f t="shared" ca="1" si="29"/>
        <v>272133.67918208987</v>
      </c>
      <c r="J101" s="42">
        <f t="shared" ca="1" si="29"/>
        <v>213476.52713736682</v>
      </c>
      <c r="K101" s="42">
        <f t="shared" ca="1" si="29"/>
        <v>157707.18476408115</v>
      </c>
      <c r="L101" s="42">
        <f t="shared" ca="1" si="29"/>
        <v>150035.02009695291</v>
      </c>
      <c r="M101" s="42">
        <f t="shared" ca="1" si="29"/>
        <v>145433.58708916052</v>
      </c>
      <c r="N101" s="42">
        <f t="shared" ca="1" si="29"/>
        <v>49341.55965381609</v>
      </c>
      <c r="O101" s="42">
        <f t="shared" ca="1" si="29"/>
        <v>48378.452541717314</v>
      </c>
      <c r="P101" s="42">
        <f t="shared" ca="1" si="29"/>
        <v>99147.535783860396</v>
      </c>
      <c r="Q101" s="42">
        <f t="shared" ca="1" si="29"/>
        <v>100241.76930206431</v>
      </c>
      <c r="R101" s="42">
        <f t="shared" ca="1" si="29"/>
        <v>101349.78652418697</v>
      </c>
      <c r="S101" s="42">
        <f t="shared" ca="1" si="29"/>
        <v>102471.68061462368</v>
      </c>
      <c r="T101" s="42">
        <f t="shared" ca="1" si="29"/>
        <v>103607.54356661619</v>
      </c>
      <c r="U101" s="42">
        <f t="shared" ca="1" si="29"/>
        <v>104757.46611959042</v>
      </c>
      <c r="V101" s="42">
        <f t="shared" ca="1" si="29"/>
        <v>105921.53767363721</v>
      </c>
      <c r="W101" s="42">
        <f t="shared" ca="1" si="29"/>
        <v>107099.84620105491</v>
      </c>
      <c r="X101" s="42">
        <f t="shared" ca="1" si="29"/>
        <v>18592.4781548672</v>
      </c>
      <c r="Y101" s="42">
        <f t="shared" ca="1" si="29"/>
        <v>109499.51837422863</v>
      </c>
      <c r="Z101" s="42">
        <f t="shared" ca="1" si="29"/>
        <v>110721.04998662772</v>
      </c>
      <c r="AA101" s="42">
        <f t="shared" ca="1" si="29"/>
        <v>111957.15430679555</v>
      </c>
      <c r="AB101" s="42">
        <f t="shared" ca="1" si="29"/>
        <v>113207.91073222383</v>
      </c>
      <c r="AC101" s="42">
        <f t="shared" ca="1" si="29"/>
        <v>114473.39663519555</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583200.53581158852</v>
      </c>
      <c r="D106" s="42">
        <f ca="1">IF($C$112="3P",VLOOKUP($A106,'Fin. Assumptions'!$F$23:$L$29,$D$111+1)*(-D$55-D$56),VLOOKUP($A106,'Fin. Assumptions'!$F$32:$L$38,$D$111+1)*D$83)</f>
        <v>0</v>
      </c>
      <c r="E106" s="42">
        <f ca="1">IF($C$112="3P",VLOOKUP($A106,'Fin. Assumptions'!$F$23:$L$29,$D$111+1)*(-E$55-E$56),VLOOKUP($A106,'Fin. Assumptions'!$F$32:$L$38,$D$111+1)*E$83)</f>
        <v>39238.585999999996</v>
      </c>
      <c r="F106" s="42">
        <f ca="1">IF($C$112="3P",VLOOKUP($A106,'Fin. Assumptions'!$F$23:$L$29,$D$111+1)*(-F$55-F$56),VLOOKUP($A106,'Fin. Assumptions'!$F$32:$L$38,$D$111+1)*F$83)</f>
        <v>39636.990931400003</v>
      </c>
      <c r="G106" s="42">
        <f ca="1">IF($C$112="3P",VLOOKUP($A106,'Fin. Assumptions'!$F$23:$L$29,$D$111+1)*(-G$55-G$56),VLOOKUP($A106,'Fin. Assumptions'!$F$32:$L$38,$D$111+1)*G$83)</f>
        <v>40041.332096277867</v>
      </c>
      <c r="H106" s="42">
        <f ca="1">IF($C$112="3P",VLOOKUP($A106,'Fin. Assumptions'!$F$23:$L$29,$D$111+1)*(-H$55-H$56),VLOOKUP($A106,'Fin. Assumptions'!$F$32:$L$38,$D$111+1)*H$83)</f>
        <v>40451.697944512402</v>
      </c>
      <c r="I106" s="42">
        <f ca="1">IF($C$112="3P",VLOOKUP($A106,'Fin. Assumptions'!$F$23:$L$29,$D$111+1)*(-I$55-I$56),VLOOKUP($A106,'Fin. Assumptions'!$F$32:$L$38,$D$111+1)*I$83)</f>
        <v>40868.178243885639</v>
      </c>
      <c r="J106" s="42">
        <f ca="1">IF($C$112="3P",VLOOKUP($A106,'Fin. Assumptions'!$F$23:$L$29,$D$111+1)*(-J$55-J$56),VLOOKUP($A106,'Fin. Assumptions'!$F$32:$L$38,$D$111+1)*J$83)</f>
        <v>41290.86409971954</v>
      </c>
      <c r="K106" s="42">
        <f ca="1">IF($C$112="3P",VLOOKUP($A106,'Fin. Assumptions'!$F$23:$L$29,$D$111+1)*(-K$55-K$56),VLOOKUP($A106,'Fin. Assumptions'!$F$32:$L$38,$D$111+1)*K$83)</f>
        <v>41719.847974805351</v>
      </c>
      <c r="L106" s="42">
        <f ca="1">IF($C$112="3P",VLOOKUP($A106,'Fin. Assumptions'!$F$23:$L$29,$D$111+1)*(-L$55-L$56),VLOOKUP($A106,'Fin. Assumptions'!$F$32:$L$38,$D$111+1)*L$83)</f>
        <v>42155.22370962995</v>
      </c>
      <c r="M106" s="42">
        <f ca="1">IF($C$112="3P",VLOOKUP($A106,'Fin. Assumptions'!$F$23:$L$29,$D$111+1)*(-M$55-M$56),VLOOKUP($A106,'Fin. Assumptions'!$F$32:$L$38,$D$111+1)*M$83)</f>
        <v>42597.086542903438</v>
      </c>
      <c r="N106" s="42">
        <f ca="1">IF($C$112="3P",VLOOKUP($A106,'Fin. Assumptions'!$F$23:$L$29,$D$111+1)*(-N$55-N$56),VLOOKUP($A106,'Fin. Assumptions'!$F$32:$L$38,$D$111+1)*N$83)</f>
        <v>43045.533132392695</v>
      </c>
      <c r="O106" s="42">
        <f ca="1">IF($C$112="3P",VLOOKUP($A106,'Fin. Assumptions'!$F$23:$L$29,$D$111+1)*(-O$55-O$56),VLOOKUP($A106,'Fin. Assumptions'!$F$32:$L$38,$D$111+1)*O$83)</f>
        <v>43500.661576065351</v>
      </c>
      <c r="P106" s="42">
        <f ca="1">IF($C$112="3P",VLOOKUP($A106,'Fin. Assumptions'!$F$23:$L$29,$D$111+1)*(-P$55-P$56),VLOOKUP($A106,'Fin. Assumptions'!$F$32:$L$38,$D$111+1)*P$83)</f>
        <v>43962.571433548721</v>
      </c>
      <c r="Q106" s="42">
        <f ca="1">IF($C$112="3P",VLOOKUP($A106,'Fin. Assumptions'!$F$23:$L$29,$D$111+1)*(-Q$55-Q$56),VLOOKUP($A106,'Fin. Assumptions'!$F$32:$L$38,$D$111+1)*Q$83)</f>
        <v>44431.363747908596</v>
      </c>
      <c r="R106" s="42">
        <f ca="1">IF($C$112="3P",VLOOKUP($A106,'Fin. Assumptions'!$F$23:$L$29,$D$111+1)*(-R$55-R$56),VLOOKUP($A106,'Fin. Assumptions'!$F$32:$L$38,$D$111+1)*R$83)</f>
        <v>44907.14106775244</v>
      </c>
      <c r="S106" s="42">
        <f ca="1">IF($C$112="3P",VLOOKUP($A106,'Fin. Assumptions'!$F$23:$L$29,$D$111+1)*(-S$55-S$56),VLOOKUP($A106,'Fin. Assumptions'!$F$32:$L$38,$D$111+1)*S$83)</f>
        <v>45390.007469661949</v>
      </c>
      <c r="T106" s="42">
        <f ca="1">IF($C$112="3P",VLOOKUP($A106,'Fin. Assumptions'!$F$23:$L$29,$D$111+1)*(-T$55-T$56),VLOOKUP($A106,'Fin. Assumptions'!$F$32:$L$38,$D$111+1)*T$83)</f>
        <v>45880.068580959909</v>
      </c>
      <c r="U106" s="42">
        <f ca="1">IF($C$112="3P",VLOOKUP($A106,'Fin. Assumptions'!$F$23:$L$29,$D$111+1)*(-U$55-U$56),VLOOKUP($A106,'Fin. Assumptions'!$F$32:$L$38,$D$111+1)*U$83)</f>
        <v>46377.431602816214</v>
      </c>
      <c r="V106" s="42">
        <f ca="1">IF($C$112="3P",VLOOKUP($A106,'Fin. Assumptions'!$F$23:$L$29,$D$111+1)*(-V$55-V$56),VLOOKUP($A106,'Fin. Assumptions'!$F$32:$L$38,$D$111+1)*V$83)</f>
        <v>46882.205333698184</v>
      </c>
      <c r="W106" s="42">
        <f ca="1">IF($C$112="3P",VLOOKUP($A106,'Fin. Assumptions'!$F$23:$L$29,$D$111+1)*(-W$55-W$56),VLOOKUP($A106,'Fin. Assumptions'!$F$32:$L$38,$D$111+1)*W$83)</f>
        <v>47394.500193170272</v>
      </c>
      <c r="X106" s="42">
        <f ca="1">IF($C$112="3P",VLOOKUP($A106,'Fin. Assumptions'!$F$23:$L$29,$D$111+1)*(-X$55-X$56),VLOOKUP($A106,'Fin. Assumptions'!$F$32:$L$38,$D$111+1)*X$83)</f>
        <v>47914.428246048512</v>
      </c>
      <c r="Y106" s="42">
        <f ca="1">IF($C$112="3P",VLOOKUP($A106,'Fin. Assumptions'!$F$23:$L$29,$D$111+1)*(-Y$55-Y$56),VLOOKUP($A106,'Fin. Assumptions'!$F$32:$L$38,$D$111+1)*Y$83)</f>
        <v>48442.103226914631</v>
      </c>
      <c r="Z106" s="42">
        <f ca="1">IF($C$112="3P",VLOOKUP($A106,'Fin. Assumptions'!$F$23:$L$29,$D$111+1)*(-Z$55-Z$56),VLOOKUP($A106,'Fin. Assumptions'!$F$32:$L$38,$D$111+1)*Z$83)</f>
        <v>48977.640564995658</v>
      </c>
      <c r="AA106" s="42">
        <f ca="1">IF($C$112="3P",VLOOKUP($A106,'Fin. Assumptions'!$F$23:$L$29,$D$111+1)*(-AA$55-AA$56),VLOOKUP($A106,'Fin. Assumptions'!$F$32:$L$38,$D$111+1)*AA$83)</f>
        <v>49521.157409414089</v>
      </c>
      <c r="AB106" s="42">
        <f ca="1">IF($C$112="3P",VLOOKUP($A106,'Fin. Assumptions'!$F$23:$L$29,$D$111+1)*(-AB$55-AB$56),VLOOKUP($A106,'Fin. Assumptions'!$F$32:$L$38,$D$111+1)*AB$83)</f>
        <v>50072.772654814362</v>
      </c>
      <c r="AC106" s="42">
        <f ca="1">IF($C$112="3P",VLOOKUP($A106,'Fin. Assumptions'!$F$23:$L$29,$D$111+1)*(-AC$55-AC$56),VLOOKUP($A106,'Fin. Assumptions'!$F$32:$L$38,$D$111+1)*AC$83)</f>
        <v>50632.606967371088</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1636561.8643717491</v>
      </c>
    </row>
    <row r="111" spans="1:34" ht="15.75" x14ac:dyDescent="0.25">
      <c r="A111" s="92"/>
      <c r="B111" s="93" t="s">
        <v>111</v>
      </c>
      <c r="C111" s="463" t="str">
        <f ca="1">LEFT($B$6,3)</f>
        <v>NPO</v>
      </c>
      <c r="D111" s="380">
        <f ca="1">HLOOKUP(C111,'Fin. Assumptions'!$G$32:$L$40,9)</f>
        <v>4</v>
      </c>
    </row>
    <row r="112" spans="1:34" x14ac:dyDescent="0.2">
      <c r="A112" s="94"/>
      <c r="B112" s="93" t="s">
        <v>160</v>
      </c>
      <c r="C112" s="376" t="str">
        <f ca="1">RIGHT(LEFT($B$6,6),2)</f>
        <v>3P</v>
      </c>
    </row>
  </sheetData>
  <sheetProtection algorithmName="SHA-512" hashValue="vtOXx+V/oVaUO8z9XO6Ln6+HR1d5JkBjEozxJDEQ7z12nmV/vCzXTNM4b+DEoKil3r/7cSRVTW8pRO9AEP7lYQ==" saltValue="G2+qmkOLw/jfsV+RPPyveA=="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3" tint="0.39997558519241921"/>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NPO DO 15</v>
      </c>
      <c r="D6" s="82" t="s">
        <v>172</v>
      </c>
      <c r="T6" s="2"/>
    </row>
    <row r="7" spans="1:42" ht="18.75" customHeight="1" x14ac:dyDescent="0.25">
      <c r="A7" s="90"/>
      <c r="C7" s="2"/>
      <c r="D7" s="374" t="s">
        <v>174</v>
      </c>
      <c r="T7" s="2"/>
    </row>
    <row r="8" spans="1:42" ht="18.75" customHeight="1" x14ac:dyDescent="0.25">
      <c r="A8" s="90" t="s">
        <v>111</v>
      </c>
      <c r="B8" s="376" t="str">
        <f ca="1">VLOOKUP($B$6,'Fin. Assumptions'!$A$6:$P$17,2)</f>
        <v>NP/Other</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2015</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Non-Taxable</v>
      </c>
      <c r="C11" s="1"/>
      <c r="E11" s="18" t="s">
        <v>0</v>
      </c>
      <c r="G11" s="396">
        <f ca="1">VLOOKUP($B$6,'Fin. Assumptions'!$A$6:$P$17,14)</f>
        <v>0</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0</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2.673414635782779</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2673414.6357827792</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0.82731978570372999</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2673414.6357827792</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0</v>
      </c>
      <c r="O22" s="28"/>
      <c r="P22" s="26"/>
      <c r="Q22" s="26"/>
      <c r="R22" s="23"/>
      <c r="T22" s="2"/>
    </row>
    <row r="23" spans="1:36" ht="18" customHeight="1" x14ac:dyDescent="0.2">
      <c r="A23" s="48"/>
      <c r="B23" s="77"/>
      <c r="C23" s="21"/>
      <c r="E23" s="54" t="s">
        <v>77</v>
      </c>
      <c r="G23" s="83">
        <f ca="1">SUM(G20:G22)</f>
        <v>2673414.6357827792</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1</v>
      </c>
      <c r="H25" s="37" t="s">
        <v>9</v>
      </c>
      <c r="N25" s="23"/>
      <c r="O25" s="28"/>
      <c r="P25" s="5"/>
      <c r="Q25" s="5"/>
      <c r="R25" s="5"/>
      <c r="T25" s="2"/>
    </row>
    <row r="26" spans="1:36" ht="18" customHeight="1" x14ac:dyDescent="0.25">
      <c r="A26" s="8" t="s">
        <v>19</v>
      </c>
      <c r="B26" s="12"/>
      <c r="C26" s="13"/>
      <c r="E26" s="73" t="s">
        <v>74</v>
      </c>
      <c r="F26" s="72"/>
      <c r="G26" s="86">
        <f ca="1">1-FedTaxCredit-G25</f>
        <v>-0.30000000000000004</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0</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2673414.6357827792</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0.153</v>
      </c>
      <c r="C31" s="2" t="s">
        <v>7</v>
      </c>
      <c r="E31" s="57" t="s">
        <v>10</v>
      </c>
      <c r="F31" s="5"/>
      <c r="G31" s="83">
        <f ca="1">NetCost*LoanPer-B22</f>
        <v>-802024.3907348339</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15774.103468280751</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e">
        <f ca="1">IF(G25=100%,#REF!, "N/A")</f>
        <v>#REF!</v>
      </c>
      <c r="K35" s="405"/>
    </row>
    <row r="36" spans="1:34" ht="18" customHeight="1" thickBot="1" x14ac:dyDescent="0.3">
      <c r="A36" s="385" t="s">
        <v>96</v>
      </c>
      <c r="B36" s="390"/>
      <c r="C36" s="384" t="s">
        <v>7</v>
      </c>
      <c r="F36" s="407" t="s">
        <v>81</v>
      </c>
      <c r="G36" s="408"/>
      <c r="H36" s="408"/>
      <c r="I36" s="408"/>
      <c r="J36" s="409">
        <f ca="1">IRR(D83:AH83,0.1)</f>
        <v>8.0654884052630216E-2</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178257.24</v>
      </c>
      <c r="F54" s="9">
        <f t="shared" ca="1" si="2"/>
        <v>180913.27287600003</v>
      </c>
      <c r="G54" s="9">
        <f t="shared" ca="1" si="2"/>
        <v>183608.88064185242</v>
      </c>
      <c r="H54" s="9">
        <f t="shared" ca="1" si="2"/>
        <v>186344.65296341601</v>
      </c>
      <c r="I54" s="9">
        <f t="shared" ca="1" si="2"/>
        <v>189121.18829257094</v>
      </c>
      <c r="J54" s="9">
        <f t="shared" ca="1" si="2"/>
        <v>191939.09399813027</v>
      </c>
      <c r="K54" s="9">
        <f t="shared" ca="1" si="2"/>
        <v>194798.98649870238</v>
      </c>
      <c r="L54" s="9">
        <f t="shared" ca="1" si="2"/>
        <v>197701.49139753298</v>
      </c>
      <c r="M54" s="9">
        <f t="shared" ca="1" si="2"/>
        <v>200647.24361935628</v>
      </c>
      <c r="N54" s="9">
        <f t="shared" ca="1" si="2"/>
        <v>203636.88754928467</v>
      </c>
      <c r="O54" s="9">
        <f t="shared" ca="1" si="2"/>
        <v>206671.07717376904</v>
      </c>
      <c r="P54" s="9">
        <f t="shared" ca="1" si="2"/>
        <v>209750.47622365816</v>
      </c>
      <c r="Q54" s="9">
        <f t="shared" ca="1" si="2"/>
        <v>212875.75831939065</v>
      </c>
      <c r="R54" s="9">
        <f t="shared" ca="1" si="2"/>
        <v>216047.60711834958</v>
      </c>
      <c r="S54" s="9">
        <f t="shared" ca="1" si="2"/>
        <v>219266.71646441301</v>
      </c>
      <c r="T54" s="9">
        <f t="shared" ca="1" si="2"/>
        <v>222533.79053973273</v>
      </c>
      <c r="U54" s="9">
        <f t="shared" ca="1" si="2"/>
        <v>225849.54401877476</v>
      </c>
      <c r="V54" s="9">
        <f t="shared" ca="1" si="2"/>
        <v>229214.70222465455</v>
      </c>
      <c r="W54" s="9">
        <f t="shared" ca="1" si="2"/>
        <v>232630.00128780183</v>
      </c>
      <c r="X54" s="9">
        <f t="shared" ca="1" si="2"/>
        <v>236096.18830699008</v>
      </c>
      <c r="Y54" s="9">
        <f t="shared" ca="1" si="2"/>
        <v>239614.02151276422</v>
      </c>
      <c r="Z54" s="9">
        <f t="shared" ca="1" si="2"/>
        <v>243184.27043330439</v>
      </c>
      <c r="AA54" s="9">
        <f t="shared" ca="1" si="2"/>
        <v>246807.71606276062</v>
      </c>
      <c r="AB54" s="9">
        <f t="shared" ca="1" si="2"/>
        <v>250485.15103209575</v>
      </c>
      <c r="AC54" s="9">
        <f t="shared" ca="1" si="2"/>
        <v>254217.37978247393</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281456.97089088889</v>
      </c>
      <c r="F57" s="10">
        <f ca="1">IF(F$49&gt;OptInTerm,0,VLOOKUP($B$10+F$49-1,'SREC Prices'!$B$6:$D$22,2))*((F$50/1000)*$B$18)</f>
        <v>259909.12642422511</v>
      </c>
      <c r="G57" s="10">
        <f ca="1">IF(G$49&gt;OptInTerm,0,VLOOKUP($B$10+G$49-1,'SREC Prices'!$B$6:$D$22,2))*((G$50/1000)*$B$18)</f>
        <v>256701.02300028037</v>
      </c>
      <c r="H57" s="10">
        <f ca="1">IF(H$49&gt;OptInTerm,0,VLOOKUP($B$10+H$49-1,'SREC Prices'!$B$6:$D$22,2))*((H$50/1000)*$B$18)</f>
        <v>264912.59289960162</v>
      </c>
      <c r="I57" s="10">
        <f ca="1">IF(I$49&gt;OptInTerm,0,VLOOKUP($B$10+I$49-1,'SREC Prices'!$B$6:$D$22,2))*((I$50/1000)*$B$18)</f>
        <v>250361.39044015223</v>
      </c>
      <c r="J57" s="10">
        <f ca="1">IF(J$49&gt;OptInTerm,0,VLOOKUP($B$10+J$49-1,'SREC Prices'!$B$6:$D$22,2))*((J$50/1000)*$B$18)</f>
        <v>228428.78787763094</v>
      </c>
      <c r="K57" s="10">
        <f ca="1">IF(K$49&gt;OptInTerm,0,VLOOKUP($B$10+K$49-1,'SREC Prices'!$B$6:$D$22,2))*((K$50/1000)*$B$18)</f>
        <v>211385.93222239864</v>
      </c>
      <c r="L57" s="10">
        <f ca="1">IF(L$49&gt;OptInTerm,0,VLOOKUP($B$10+L$49-1,'SREC Prices'!$B$6:$D$22,2))*((L$50/1000)*$B$18)</f>
        <v>198230.43161749584</v>
      </c>
      <c r="M57" s="10">
        <f ca="1">IF(M$49&gt;OptInTerm,0,VLOOKUP($B$10+M$49-1,'SREC Prices'!$B$6:$D$22,2))*((M$50/1000)*$B$18)</f>
        <v>190280.34431791797</v>
      </c>
      <c r="N57" s="10">
        <f ca="1">IF(N$49&gt;OptInTerm,0,VLOOKUP($B$10+N$49-1,'SREC Prices'!$B$6:$D$22,2))*((N$50/1000)*$B$18)</f>
        <v>179411.71226985403</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459714.21089088888</v>
      </c>
      <c r="F59" s="10">
        <f t="shared" ref="F59:AH59" ca="1" si="5">SUM(F54:F58)</f>
        <v>440822.39930022514</v>
      </c>
      <c r="G59" s="10">
        <f t="shared" ca="1" si="5"/>
        <v>440309.90364213276</v>
      </c>
      <c r="H59" s="10">
        <f t="shared" ca="1" si="5"/>
        <v>451257.24586301763</v>
      </c>
      <c r="I59" s="10">
        <f t="shared" ca="1" si="5"/>
        <v>439482.57873272314</v>
      </c>
      <c r="J59" s="10">
        <f t="shared" ca="1" si="5"/>
        <v>420367.8818757612</v>
      </c>
      <c r="K59" s="10">
        <f t="shared" ca="1" si="5"/>
        <v>406184.91872110101</v>
      </c>
      <c r="L59" s="10">
        <f t="shared" ca="1" si="5"/>
        <v>395931.92301502882</v>
      </c>
      <c r="M59" s="10">
        <f t="shared" ca="1" si="5"/>
        <v>390927.58793727425</v>
      </c>
      <c r="N59" s="10">
        <f t="shared" ca="1" si="5"/>
        <v>383048.5998191387</v>
      </c>
      <c r="O59" s="10">
        <f t="shared" ca="1" si="5"/>
        <v>234374.06194384559</v>
      </c>
      <c r="P59" s="10">
        <f t="shared" ca="1" si="5"/>
        <v>237314.94606988432</v>
      </c>
      <c r="Q59" s="10">
        <f t="shared" ca="1" si="5"/>
        <v>240302.40581638567</v>
      </c>
      <c r="R59" s="10">
        <f t="shared" ca="1" si="5"/>
        <v>243337.12137785964</v>
      </c>
      <c r="S59" s="10">
        <f t="shared" ca="1" si="5"/>
        <v>246419.78315262552</v>
      </c>
      <c r="T59" s="10">
        <f t="shared" ca="1" si="5"/>
        <v>249551.09189450418</v>
      </c>
      <c r="U59" s="10">
        <f t="shared" ca="1" si="5"/>
        <v>252731.75886677235</v>
      </c>
      <c r="V59" s="10">
        <f t="shared" ca="1" si="5"/>
        <v>255962.50599841215</v>
      </c>
      <c r="W59" s="10">
        <f t="shared" ca="1" si="5"/>
        <v>259244.06604269065</v>
      </c>
      <c r="X59" s="10">
        <f t="shared" ca="1" si="5"/>
        <v>262577.18273810443</v>
      </c>
      <c r="Y59" s="10">
        <f t="shared" ca="1" si="5"/>
        <v>265962.61097172298</v>
      </c>
      <c r="Z59" s="10">
        <f t="shared" ca="1" si="5"/>
        <v>269401.11694496841</v>
      </c>
      <c r="AA59" s="10">
        <f t="shared" ca="1" si="5"/>
        <v>272893.47834186628</v>
      </c>
      <c r="AB59" s="10">
        <f t="shared" ca="1" si="5"/>
        <v>276440.4844998059</v>
      </c>
      <c r="AC59" s="10">
        <f t="shared" ca="1" si="5"/>
        <v>280042.93658284552</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438714.21089088888</v>
      </c>
      <c r="F63" s="10">
        <f t="shared" ca="1" si="9"/>
        <v>419297.39930022514</v>
      </c>
      <c r="G63" s="10">
        <f t="shared" ca="1" si="9"/>
        <v>418246.77864213276</v>
      </c>
      <c r="H63" s="10">
        <f t="shared" ca="1" si="9"/>
        <v>428642.54273801763</v>
      </c>
      <c r="I63" s="10">
        <f t="shared" ca="1" si="9"/>
        <v>416302.50802959816</v>
      </c>
      <c r="J63" s="10">
        <f t="shared" ca="1" si="9"/>
        <v>396608.3094050581</v>
      </c>
      <c r="K63" s="10">
        <f t="shared" ca="1" si="9"/>
        <v>381831.35693863034</v>
      </c>
      <c r="L63" s="10">
        <f t="shared" ca="1" si="9"/>
        <v>370969.52218799636</v>
      </c>
      <c r="M63" s="10">
        <f t="shared" ca="1" si="9"/>
        <v>365341.12708956597</v>
      </c>
      <c r="N63" s="10">
        <f t="shared" ca="1" si="9"/>
        <v>206822.47745023773</v>
      </c>
      <c r="O63" s="10">
        <f t="shared" ca="1" si="9"/>
        <v>207492.28651572208</v>
      </c>
      <c r="P63" s="10">
        <f t="shared" ca="1" si="9"/>
        <v>209761.12625605773</v>
      </c>
      <c r="Q63" s="10">
        <f t="shared" ca="1" si="9"/>
        <v>212059.74050721343</v>
      </c>
      <c r="R63" s="10">
        <f t="shared" ca="1" si="9"/>
        <v>214388.38943595809</v>
      </c>
      <c r="S63" s="10">
        <f t="shared" ca="1" si="9"/>
        <v>216747.33291217644</v>
      </c>
      <c r="T63" s="10">
        <f t="shared" ca="1" si="9"/>
        <v>219136.83039804385</v>
      </c>
      <c r="U63" s="10">
        <f t="shared" ca="1" si="9"/>
        <v>221557.14083290054</v>
      </c>
      <c r="V63" s="10">
        <f t="shared" ca="1" si="9"/>
        <v>224008.52251369352</v>
      </c>
      <c r="W63" s="10">
        <f t="shared" ca="1" si="9"/>
        <v>226491.23297085406</v>
      </c>
      <c r="X63" s="10">
        <f t="shared" ca="1" si="9"/>
        <v>79005.528839471925</v>
      </c>
      <c r="Y63" s="10">
        <f t="shared" ca="1" si="9"/>
        <v>231551.66572562468</v>
      </c>
      <c r="Z63" s="10">
        <f t="shared" ca="1" si="9"/>
        <v>234129.89806771764</v>
      </c>
      <c r="AA63" s="10">
        <f t="shared" ca="1" si="9"/>
        <v>236740.47899268425</v>
      </c>
      <c r="AB63" s="10">
        <f t="shared" ca="1" si="9"/>
        <v>239383.66016689432</v>
      </c>
      <c r="AC63" s="10">
        <f t="shared" ca="1" si="9"/>
        <v>242059.69164161116</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438714.21089088888</v>
      </c>
      <c r="F65" s="59">
        <f t="shared" ref="F65:AH65" ca="1" si="10">SUM(F63:F64)</f>
        <v>419297.39930022514</v>
      </c>
      <c r="G65" s="59">
        <f t="shared" ca="1" si="10"/>
        <v>418246.77864213276</v>
      </c>
      <c r="H65" s="59">
        <f t="shared" ca="1" si="10"/>
        <v>428642.54273801763</v>
      </c>
      <c r="I65" s="59">
        <f t="shared" ca="1" si="10"/>
        <v>416302.50802959816</v>
      </c>
      <c r="J65" s="59">
        <f ca="1">SUM(J63:J64)</f>
        <v>396608.3094050581</v>
      </c>
      <c r="K65" s="59">
        <f t="shared" ca="1" si="10"/>
        <v>381831.35693863034</v>
      </c>
      <c r="L65" s="59">
        <f t="shared" ca="1" si="10"/>
        <v>370969.52218799636</v>
      </c>
      <c r="M65" s="59">
        <f t="shared" ca="1" si="10"/>
        <v>365341.12708956597</v>
      </c>
      <c r="N65" s="59">
        <f t="shared" ca="1" si="10"/>
        <v>206822.47745023773</v>
      </c>
      <c r="O65" s="59">
        <f t="shared" ca="1" si="10"/>
        <v>207492.28651572208</v>
      </c>
      <c r="P65" s="59">
        <f t="shared" ca="1" si="10"/>
        <v>209761.12625605773</v>
      </c>
      <c r="Q65" s="59">
        <f t="shared" ca="1" si="10"/>
        <v>212059.74050721343</v>
      </c>
      <c r="R65" s="59">
        <f t="shared" ca="1" si="10"/>
        <v>214388.38943595809</v>
      </c>
      <c r="S65" s="59">
        <f t="shared" ca="1" si="10"/>
        <v>216747.33291217644</v>
      </c>
      <c r="T65" s="59">
        <f t="shared" ca="1" si="10"/>
        <v>219136.83039804385</v>
      </c>
      <c r="U65" s="59">
        <f t="shared" ca="1" si="10"/>
        <v>221557.14083290054</v>
      </c>
      <c r="V65" s="59">
        <f t="shared" ca="1" si="10"/>
        <v>224008.52251369352</v>
      </c>
      <c r="W65" s="59">
        <f t="shared" ca="1" si="10"/>
        <v>226491.23297085406</v>
      </c>
      <c r="X65" s="59">
        <f t="shared" ca="1" si="10"/>
        <v>79005.528839471925</v>
      </c>
      <c r="Y65" s="59">
        <f t="shared" ca="1" si="10"/>
        <v>231551.66572562468</v>
      </c>
      <c r="Z65" s="59">
        <f t="shared" ca="1" si="10"/>
        <v>234129.89806771764</v>
      </c>
      <c r="AA65" s="59">
        <f t="shared" ca="1" si="10"/>
        <v>236740.47899268425</v>
      </c>
      <c r="AB65" s="59">
        <f t="shared" ca="1" si="10"/>
        <v>239383.66016689432</v>
      </c>
      <c r="AC65" s="59">
        <f t="shared" ca="1" si="10"/>
        <v>242059.69164161116</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0</v>
      </c>
      <c r="F66" s="59">
        <f t="shared" ca="1" si="11"/>
        <v>0</v>
      </c>
      <c r="G66" s="59">
        <f t="shared" ca="1" si="11"/>
        <v>0</v>
      </c>
      <c r="H66" s="59">
        <f t="shared" ca="1" si="11"/>
        <v>0</v>
      </c>
      <c r="I66" s="59">
        <f t="shared" ca="1" si="11"/>
        <v>0</v>
      </c>
      <c r="J66" s="59">
        <f t="shared" ca="1" si="11"/>
        <v>0</v>
      </c>
      <c r="K66" s="59">
        <f t="shared" ca="1" si="11"/>
        <v>0</v>
      </c>
      <c r="L66" s="59">
        <f t="shared" ca="1" si="11"/>
        <v>0</v>
      </c>
      <c r="M66" s="59">
        <f t="shared" ca="1" si="11"/>
        <v>0</v>
      </c>
      <c r="N66" s="59">
        <f t="shared" ca="1" si="11"/>
        <v>0</v>
      </c>
      <c r="O66" s="59">
        <f t="shared" ca="1" si="11"/>
        <v>0</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438714.21089088888</v>
      </c>
      <c r="F67" s="59">
        <f t="shared" ref="F67:AH67" ca="1" si="12">F65+F66</f>
        <v>419297.39930022514</v>
      </c>
      <c r="G67" s="59">
        <f t="shared" ca="1" si="12"/>
        <v>418246.77864213276</v>
      </c>
      <c r="H67" s="59">
        <f t="shared" ca="1" si="12"/>
        <v>428642.54273801763</v>
      </c>
      <c r="I67" s="59">
        <f ca="1">I65+I66</f>
        <v>416302.50802959816</v>
      </c>
      <c r="J67" s="59">
        <f ca="1">J65+J66</f>
        <v>396608.3094050581</v>
      </c>
      <c r="K67" s="59">
        <f t="shared" ca="1" si="12"/>
        <v>381831.35693863034</v>
      </c>
      <c r="L67" s="59">
        <f t="shared" ca="1" si="12"/>
        <v>370969.52218799636</v>
      </c>
      <c r="M67" s="59">
        <f t="shared" ca="1" si="12"/>
        <v>365341.12708956597</v>
      </c>
      <c r="N67" s="59">
        <f t="shared" ca="1" si="12"/>
        <v>206822.47745023773</v>
      </c>
      <c r="O67" s="59">
        <f t="shared" ca="1" si="12"/>
        <v>207492.28651572208</v>
      </c>
      <c r="P67" s="59">
        <f t="shared" ca="1" si="12"/>
        <v>209761.12625605773</v>
      </c>
      <c r="Q67" s="59">
        <f t="shared" ca="1" si="12"/>
        <v>212059.74050721343</v>
      </c>
      <c r="R67" s="59">
        <f t="shared" ca="1" si="12"/>
        <v>214388.38943595809</v>
      </c>
      <c r="S67" s="59">
        <f t="shared" ca="1" si="12"/>
        <v>216747.33291217644</v>
      </c>
      <c r="T67" s="59">
        <f t="shared" ca="1" si="12"/>
        <v>219136.83039804385</v>
      </c>
      <c r="U67" s="59">
        <f t="shared" ca="1" si="12"/>
        <v>221557.14083290054</v>
      </c>
      <c r="V67" s="59">
        <f t="shared" ca="1" si="12"/>
        <v>224008.52251369352</v>
      </c>
      <c r="W67" s="59">
        <f t="shared" ca="1" si="12"/>
        <v>226491.23297085406</v>
      </c>
      <c r="X67" s="59">
        <f t="shared" ca="1" si="12"/>
        <v>79005.528839471925</v>
      </c>
      <c r="Y67" s="59">
        <f t="shared" ca="1" si="12"/>
        <v>231551.66572562468</v>
      </c>
      <c r="Z67" s="59">
        <f t="shared" ca="1" si="12"/>
        <v>234129.89806771764</v>
      </c>
      <c r="AA67" s="59">
        <f t="shared" ca="1" si="12"/>
        <v>236740.47899268425</v>
      </c>
      <c r="AB67" s="59">
        <f t="shared" ca="1" si="12"/>
        <v>239383.66016689432</v>
      </c>
      <c r="AC67" s="59">
        <f t="shared" ca="1" si="12"/>
        <v>242059.69164161116</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0</v>
      </c>
      <c r="F68" s="59">
        <f t="shared" ca="1" si="14"/>
        <v>0</v>
      </c>
      <c r="G68" s="59">
        <f t="shared" ca="1" si="14"/>
        <v>0</v>
      </c>
      <c r="H68" s="59">
        <f t="shared" ca="1" si="14"/>
        <v>0</v>
      </c>
      <c r="I68" s="59">
        <f t="shared" ca="1" si="14"/>
        <v>0</v>
      </c>
      <c r="J68" s="59">
        <f t="shared" ca="1" si="14"/>
        <v>0</v>
      </c>
      <c r="K68" s="59">
        <f t="shared" ca="1" si="14"/>
        <v>0</v>
      </c>
      <c r="L68" s="59">
        <f t="shared" ca="1" si="14"/>
        <v>0</v>
      </c>
      <c r="M68" s="59">
        <f t="shared" ca="1" si="14"/>
        <v>0</v>
      </c>
      <c r="N68" s="59">
        <f t="shared" ca="1" si="14"/>
        <v>0</v>
      </c>
      <c r="O68" s="59">
        <f t="shared" ca="1" si="14"/>
        <v>0</v>
      </c>
      <c r="P68" s="59">
        <f t="shared" ca="1" si="14"/>
        <v>0</v>
      </c>
      <c r="Q68" s="59">
        <f t="shared" ca="1" si="14"/>
        <v>0</v>
      </c>
      <c r="R68" s="59">
        <f t="shared" ca="1" si="14"/>
        <v>0</v>
      </c>
      <c r="S68" s="59">
        <f t="shared" ca="1" si="14"/>
        <v>0</v>
      </c>
      <c r="T68" s="59">
        <f t="shared" ca="1" si="14"/>
        <v>0</v>
      </c>
      <c r="U68" s="59">
        <f t="shared" ca="1" si="14"/>
        <v>0</v>
      </c>
      <c r="V68" s="59">
        <f t="shared" ca="1" si="14"/>
        <v>0</v>
      </c>
      <c r="W68" s="59">
        <f t="shared" ca="1" si="14"/>
        <v>0</v>
      </c>
      <c r="X68" s="59">
        <f t="shared" ca="1" si="14"/>
        <v>0</v>
      </c>
      <c r="Y68" s="59">
        <f t="shared" ca="1" si="14"/>
        <v>0</v>
      </c>
      <c r="Z68" s="59">
        <f t="shared" ca="1" si="14"/>
        <v>0</v>
      </c>
      <c r="AA68" s="59">
        <f t="shared" ca="1" si="14"/>
        <v>0</v>
      </c>
      <c r="AB68" s="59">
        <f t="shared" ca="1" si="14"/>
        <v>0</v>
      </c>
      <c r="AC68" s="59">
        <f t="shared" ca="1" si="14"/>
        <v>0</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0</v>
      </c>
      <c r="F69" s="24">
        <f t="shared" ca="1" si="16"/>
        <v>0</v>
      </c>
      <c r="G69" s="24">
        <f t="shared" ca="1" si="16"/>
        <v>0</v>
      </c>
      <c r="H69" s="24">
        <f t="shared" ca="1" si="16"/>
        <v>0</v>
      </c>
      <c r="I69" s="24">
        <f t="shared" ca="1" si="16"/>
        <v>0</v>
      </c>
      <c r="J69" s="24">
        <f t="shared" ca="1" si="16"/>
        <v>0</v>
      </c>
      <c r="K69" s="24">
        <f t="shared" ca="1" si="16"/>
        <v>0</v>
      </c>
      <c r="L69" s="24">
        <f t="shared" ca="1" si="16"/>
        <v>0</v>
      </c>
      <c r="M69" s="24">
        <f t="shared" ca="1" si="16"/>
        <v>0</v>
      </c>
      <c r="N69" s="24">
        <f t="shared" ca="1" si="16"/>
        <v>0</v>
      </c>
      <c r="O69" s="24">
        <f t="shared" ca="1" si="16"/>
        <v>0</v>
      </c>
      <c r="P69" s="24">
        <f t="shared" ca="1" si="16"/>
        <v>0</v>
      </c>
      <c r="Q69" s="24">
        <f t="shared" ca="1" si="16"/>
        <v>0</v>
      </c>
      <c r="R69" s="24">
        <f t="shared" ca="1" si="16"/>
        <v>0</v>
      </c>
      <c r="S69" s="24">
        <f t="shared" ca="1" si="16"/>
        <v>0</v>
      </c>
      <c r="T69" s="24">
        <f t="shared" ca="1" si="16"/>
        <v>0</v>
      </c>
      <c r="U69" s="24">
        <f t="shared" ca="1" si="16"/>
        <v>0</v>
      </c>
      <c r="V69" s="24">
        <f t="shared" ca="1" si="16"/>
        <v>0</v>
      </c>
      <c r="W69" s="24">
        <f t="shared" ca="1" si="16"/>
        <v>0</v>
      </c>
      <c r="X69" s="24">
        <f t="shared" ca="1" si="16"/>
        <v>0</v>
      </c>
      <c r="Y69" s="24">
        <f t="shared" ca="1" si="16"/>
        <v>0</v>
      </c>
      <c r="Z69" s="24">
        <f t="shared" ca="1" si="16"/>
        <v>0</v>
      </c>
      <c r="AA69" s="24">
        <f t="shared" ca="1" si="16"/>
        <v>0</v>
      </c>
      <c r="AB69" s="24">
        <f t="shared" ca="1" si="16"/>
        <v>0</v>
      </c>
      <c r="AC69" s="24">
        <f t="shared" ca="1" si="16"/>
        <v>0</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438714.21089088888</v>
      </c>
      <c r="F70" s="420">
        <f t="shared" ref="F70:AH70" ca="1" si="17">SUM(F67:F69)</f>
        <v>419297.39930022514</v>
      </c>
      <c r="G70" s="420">
        <f t="shared" ca="1" si="17"/>
        <v>418246.77864213276</v>
      </c>
      <c r="H70" s="420">
        <f t="shared" ca="1" si="17"/>
        <v>428642.54273801763</v>
      </c>
      <c r="I70" s="420">
        <f t="shared" ca="1" si="17"/>
        <v>416302.50802959816</v>
      </c>
      <c r="J70" s="420">
        <f t="shared" ca="1" si="17"/>
        <v>396608.3094050581</v>
      </c>
      <c r="K70" s="420">
        <f t="shared" ca="1" si="17"/>
        <v>381831.35693863034</v>
      </c>
      <c r="L70" s="420">
        <f t="shared" ca="1" si="17"/>
        <v>370969.52218799636</v>
      </c>
      <c r="M70" s="420">
        <f t="shared" ca="1" si="17"/>
        <v>365341.12708956597</v>
      </c>
      <c r="N70" s="420">
        <f t="shared" ca="1" si="17"/>
        <v>206822.47745023773</v>
      </c>
      <c r="O70" s="420">
        <f t="shared" ca="1" si="17"/>
        <v>207492.28651572208</v>
      </c>
      <c r="P70" s="420">
        <f t="shared" ca="1" si="17"/>
        <v>209761.12625605773</v>
      </c>
      <c r="Q70" s="420">
        <f t="shared" ca="1" si="17"/>
        <v>212059.74050721343</v>
      </c>
      <c r="R70" s="420">
        <f t="shared" ca="1" si="17"/>
        <v>214388.38943595809</v>
      </c>
      <c r="S70" s="420">
        <f t="shared" ca="1" si="17"/>
        <v>216747.33291217644</v>
      </c>
      <c r="T70" s="420">
        <f t="shared" ca="1" si="17"/>
        <v>219136.83039804385</v>
      </c>
      <c r="U70" s="420">
        <f t="shared" ca="1" si="17"/>
        <v>221557.14083290054</v>
      </c>
      <c r="V70" s="420">
        <f t="shared" ca="1" si="17"/>
        <v>224008.52251369352</v>
      </c>
      <c r="W70" s="420">
        <f t="shared" ca="1" si="17"/>
        <v>226491.23297085406</v>
      </c>
      <c r="X70" s="420">
        <f t="shared" ca="1" si="17"/>
        <v>79005.528839471925</v>
      </c>
      <c r="Y70" s="420">
        <f t="shared" ca="1" si="17"/>
        <v>231551.66572562468</v>
      </c>
      <c r="Z70" s="420">
        <f t="shared" ca="1" si="17"/>
        <v>234129.89806771764</v>
      </c>
      <c r="AA70" s="420">
        <f t="shared" ca="1" si="17"/>
        <v>236740.47899268425</v>
      </c>
      <c r="AB70" s="420">
        <f t="shared" ca="1" si="17"/>
        <v>239383.66016689432</v>
      </c>
      <c r="AC70" s="420">
        <f t="shared" ca="1" si="17"/>
        <v>242059.69164161116</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438714.21089088888</v>
      </c>
      <c r="F72" s="59">
        <f t="shared" ca="1" si="18"/>
        <v>419297.39930022514</v>
      </c>
      <c r="G72" s="59">
        <f t="shared" ca="1" si="18"/>
        <v>418246.77864213276</v>
      </c>
      <c r="H72" s="59">
        <f t="shared" ca="1" si="18"/>
        <v>428642.54273801763</v>
      </c>
      <c r="I72" s="59">
        <f t="shared" ca="1" si="18"/>
        <v>416302.50802959816</v>
      </c>
      <c r="J72" s="59">
        <f t="shared" ca="1" si="18"/>
        <v>396608.3094050581</v>
      </c>
      <c r="K72" s="59">
        <f t="shared" ca="1" si="18"/>
        <v>381831.35693863034</v>
      </c>
      <c r="L72" s="59">
        <f t="shared" ca="1" si="18"/>
        <v>370969.52218799636</v>
      </c>
      <c r="M72" s="59">
        <f t="shared" ca="1" si="18"/>
        <v>365341.12708956597</v>
      </c>
      <c r="N72" s="59">
        <f t="shared" ca="1" si="18"/>
        <v>206822.47745023773</v>
      </c>
      <c r="O72" s="59">
        <f t="shared" ca="1" si="18"/>
        <v>207492.28651572208</v>
      </c>
      <c r="P72" s="59">
        <f t="shared" ca="1" si="18"/>
        <v>209761.12625605773</v>
      </c>
      <c r="Q72" s="59">
        <f t="shared" ca="1" si="18"/>
        <v>212059.74050721343</v>
      </c>
      <c r="R72" s="59">
        <f t="shared" ca="1" si="18"/>
        <v>214388.38943595809</v>
      </c>
      <c r="S72" s="59">
        <f t="shared" ca="1" si="18"/>
        <v>216747.33291217644</v>
      </c>
      <c r="T72" s="59">
        <f t="shared" ca="1" si="18"/>
        <v>219136.83039804385</v>
      </c>
      <c r="U72" s="59">
        <f t="shared" ca="1" si="18"/>
        <v>221557.14083290054</v>
      </c>
      <c r="V72" s="59">
        <f t="shared" ca="1" si="18"/>
        <v>224008.52251369352</v>
      </c>
      <c r="W72" s="59">
        <f t="shared" ca="1" si="18"/>
        <v>226491.23297085406</v>
      </c>
      <c r="X72" s="59">
        <f t="shared" ca="1" si="18"/>
        <v>79005.528839471925</v>
      </c>
      <c r="Y72" s="59">
        <f t="shared" ca="1" si="18"/>
        <v>231551.66572562468</v>
      </c>
      <c r="Z72" s="59">
        <f t="shared" ca="1" si="18"/>
        <v>234129.89806771764</v>
      </c>
      <c r="AA72" s="59">
        <f t="shared" ca="1" si="18"/>
        <v>236740.47899268425</v>
      </c>
      <c r="AB72" s="59">
        <f t="shared" ca="1" si="18"/>
        <v>239383.66016689432</v>
      </c>
      <c r="AC72" s="59">
        <f t="shared" ca="1" si="18"/>
        <v>242059.69164161116</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-2673414.6357827792</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0</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-2673414.6357827792</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-802024.3907348339</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0</v>
      </c>
      <c r="F80" s="10">
        <f ca="1">Principle</f>
        <v>0</v>
      </c>
      <c r="G80" s="10">
        <f t="shared" ref="G80:AH80" ca="1" si="20">Principle</f>
        <v>0</v>
      </c>
      <c r="H80" s="10">
        <f t="shared" ca="1" si="20"/>
        <v>0</v>
      </c>
      <c r="I80" s="10">
        <f t="shared" ca="1" si="20"/>
        <v>0</v>
      </c>
      <c r="J80" s="10">
        <f t="shared" ca="1" si="20"/>
        <v>0</v>
      </c>
      <c r="K80" s="10">
        <f t="shared" ca="1" si="20"/>
        <v>0</v>
      </c>
      <c r="L80" s="10">
        <f t="shared" ca="1" si="20"/>
        <v>0</v>
      </c>
      <c r="M80" s="10">
        <f t="shared" ca="1" si="20"/>
        <v>0</v>
      </c>
      <c r="N80" s="10">
        <f t="shared" ca="1" si="20"/>
        <v>0</v>
      </c>
      <c r="O80" s="10">
        <f t="shared" ca="1" si="20"/>
        <v>0</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-802024.3907348339</v>
      </c>
      <c r="E81" s="10">
        <f ca="1">E79+E80</f>
        <v>0</v>
      </c>
      <c r="F81" s="10">
        <f t="shared" ref="F81:AH81" ca="1" si="21">F79+F80</f>
        <v>0</v>
      </c>
      <c r="G81" s="10">
        <f t="shared" ca="1" si="21"/>
        <v>0</v>
      </c>
      <c r="H81" s="10">
        <f t="shared" ca="1" si="21"/>
        <v>0</v>
      </c>
      <c r="I81" s="10">
        <f t="shared" ca="1" si="21"/>
        <v>0</v>
      </c>
      <c r="J81" s="10">
        <f t="shared" ca="1" si="21"/>
        <v>0</v>
      </c>
      <c r="K81" s="10">
        <f t="shared" ca="1" si="21"/>
        <v>0</v>
      </c>
      <c r="L81" s="10">
        <f t="shared" ca="1" si="21"/>
        <v>0</v>
      </c>
      <c r="M81" s="10">
        <f t="shared" ca="1" si="21"/>
        <v>0</v>
      </c>
      <c r="N81" s="10">
        <f t="shared" ca="1" si="21"/>
        <v>0</v>
      </c>
      <c r="O81" s="10">
        <f t="shared" ca="1" si="21"/>
        <v>0</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-3475439.0265176129</v>
      </c>
      <c r="E83" s="430">
        <f t="shared" ca="1" si="22"/>
        <v>438714.21089088888</v>
      </c>
      <c r="F83" s="430">
        <f t="shared" ca="1" si="22"/>
        <v>419297.39930022514</v>
      </c>
      <c r="G83" s="430">
        <f t="shared" ca="1" si="22"/>
        <v>418246.77864213276</v>
      </c>
      <c r="H83" s="430">
        <f t="shared" ca="1" si="22"/>
        <v>428642.54273801763</v>
      </c>
      <c r="I83" s="430">
        <f t="shared" ca="1" si="22"/>
        <v>416302.50802959816</v>
      </c>
      <c r="J83" s="430">
        <f t="shared" ca="1" si="22"/>
        <v>396608.3094050581</v>
      </c>
      <c r="K83" s="430">
        <f t="shared" ca="1" si="22"/>
        <v>381831.35693863034</v>
      </c>
      <c r="L83" s="430">
        <f t="shared" ca="1" si="22"/>
        <v>370969.52218799636</v>
      </c>
      <c r="M83" s="430">
        <f t="shared" ca="1" si="22"/>
        <v>365341.12708956597</v>
      </c>
      <c r="N83" s="430">
        <f t="shared" ca="1" si="22"/>
        <v>206822.47745023773</v>
      </c>
      <c r="O83" s="430">
        <f t="shared" ca="1" si="22"/>
        <v>207492.28651572208</v>
      </c>
      <c r="P83" s="430">
        <f t="shared" ca="1" si="22"/>
        <v>209761.12625605773</v>
      </c>
      <c r="Q83" s="430">
        <f t="shared" ca="1" si="22"/>
        <v>212059.74050721343</v>
      </c>
      <c r="R83" s="430">
        <f t="shared" ca="1" si="22"/>
        <v>214388.38943595809</v>
      </c>
      <c r="S83" s="430">
        <f t="shared" ca="1" si="22"/>
        <v>216747.33291217644</v>
      </c>
      <c r="T83" s="430">
        <f t="shared" ca="1" si="22"/>
        <v>219136.83039804385</v>
      </c>
      <c r="U83" s="430">
        <f t="shared" ca="1" si="22"/>
        <v>221557.14083290054</v>
      </c>
      <c r="V83" s="430">
        <f t="shared" ca="1" si="22"/>
        <v>224008.52251369352</v>
      </c>
      <c r="W83" s="430">
        <f t="shared" ca="1" si="22"/>
        <v>226491.23297085406</v>
      </c>
      <c r="X83" s="430">
        <f t="shared" ca="1" si="22"/>
        <v>79005.528839471925</v>
      </c>
      <c r="Y83" s="430">
        <f t="shared" ca="1" si="22"/>
        <v>231551.66572562468</v>
      </c>
      <c r="Z83" s="430">
        <f t="shared" ca="1" si="22"/>
        <v>234129.89806771764</v>
      </c>
      <c r="AA83" s="430">
        <f t="shared" ca="1" si="22"/>
        <v>236740.47899268425</v>
      </c>
      <c r="AB83" s="430">
        <f t="shared" ca="1" si="22"/>
        <v>239383.66016689432</v>
      </c>
      <c r="AC83" s="430">
        <f t="shared" ca="1" si="22"/>
        <v>242059.69164161116</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-3475439.0265176129</v>
      </c>
      <c r="E84" s="44">
        <f ca="1">D84+E83</f>
        <v>-3036724.8156267242</v>
      </c>
      <c r="F84" s="44">
        <f t="shared" ref="F84:AH84" ca="1" si="23">E84+F83</f>
        <v>-2617427.4163264991</v>
      </c>
      <c r="G84" s="44">
        <f t="shared" ca="1" si="23"/>
        <v>-2199180.6376843662</v>
      </c>
      <c r="H84" s="44">
        <f t="shared" ca="1" si="23"/>
        <v>-1770538.0949463486</v>
      </c>
      <c r="I84" s="44">
        <f t="shared" ca="1" si="23"/>
        <v>-1354235.5869167503</v>
      </c>
      <c r="J84" s="44">
        <f t="shared" ca="1" si="23"/>
        <v>-957627.27751169214</v>
      </c>
      <c r="K84" s="44">
        <f t="shared" ca="1" si="23"/>
        <v>-575795.9205730618</v>
      </c>
      <c r="L84" s="44">
        <f t="shared" ca="1" si="23"/>
        <v>-204826.39838506543</v>
      </c>
      <c r="M84" s="44">
        <f t="shared" ca="1" si="23"/>
        <v>160514.72870450054</v>
      </c>
      <c r="N84" s="44">
        <f t="shared" ca="1" si="23"/>
        <v>367337.20615473826</v>
      </c>
      <c r="O84" s="44">
        <f t="shared" ca="1" si="23"/>
        <v>574829.49267046037</v>
      </c>
      <c r="P84" s="44">
        <f t="shared" ca="1" si="23"/>
        <v>784590.61892651813</v>
      </c>
      <c r="Q84" s="44">
        <f t="shared" ca="1" si="23"/>
        <v>996650.35943373153</v>
      </c>
      <c r="R84" s="44">
        <f t="shared" ca="1" si="23"/>
        <v>1211038.7488696896</v>
      </c>
      <c r="S84" s="44">
        <f t="shared" ca="1" si="23"/>
        <v>1427786.081781866</v>
      </c>
      <c r="T84" s="44">
        <f t="shared" ca="1" si="23"/>
        <v>1646922.9121799099</v>
      </c>
      <c r="U84" s="44">
        <f t="shared" ca="1" si="23"/>
        <v>1868480.0530128104</v>
      </c>
      <c r="V84" s="44">
        <f t="shared" ca="1" si="23"/>
        <v>2092488.5755265038</v>
      </c>
      <c r="W84" s="44">
        <f t="shared" ca="1" si="23"/>
        <v>2318979.8084973581</v>
      </c>
      <c r="X84" s="44">
        <f t="shared" ca="1" si="23"/>
        <v>2397985.3373368299</v>
      </c>
      <c r="Y84" s="44">
        <f t="shared" ca="1" si="23"/>
        <v>2629537.0030624545</v>
      </c>
      <c r="Z84" s="44">
        <f t="shared" ca="1" si="23"/>
        <v>2863666.901130172</v>
      </c>
      <c r="AA84" s="44">
        <f t="shared" ca="1" si="23"/>
        <v>3100407.3801228562</v>
      </c>
      <c r="AB84" s="44">
        <f t="shared" ca="1" si="23"/>
        <v>3339791.0402897503</v>
      </c>
      <c r="AC84" s="44">
        <f t="shared" ca="1" si="23"/>
        <v>3581850.7319313614</v>
      </c>
      <c r="AD84" s="44">
        <f ca="1">AC84+AD83</f>
        <v>3581850.7319313614</v>
      </c>
      <c r="AE84" s="44">
        <f t="shared" ca="1" si="23"/>
        <v>3581850.7319313614</v>
      </c>
      <c r="AF84" s="44">
        <f t="shared" ca="1" si="23"/>
        <v>3581850.7319313614</v>
      </c>
      <c r="AG84" s="44">
        <f t="shared" ca="1" si="23"/>
        <v>3581850.7319313614</v>
      </c>
      <c r="AH84" s="44">
        <f t="shared" ca="1" si="23"/>
        <v>3581850.7319313614</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-802024.3907348339</v>
      </c>
      <c r="F89" s="9">
        <f ca="1">E93</f>
        <v>-802024.3907348339</v>
      </c>
      <c r="G89" s="9">
        <f t="shared" ref="G89:AH89" ca="1" si="24">F93</f>
        <v>-802024.3907348339</v>
      </c>
      <c r="H89" s="9">
        <f t="shared" ca="1" si="24"/>
        <v>-802024.3907348339</v>
      </c>
      <c r="I89" s="9">
        <f t="shared" ca="1" si="24"/>
        <v>-802024.3907348339</v>
      </c>
      <c r="J89" s="9">
        <f t="shared" ca="1" si="24"/>
        <v>-802024.3907348339</v>
      </c>
      <c r="K89" s="9">
        <f t="shared" ca="1" si="24"/>
        <v>-802024.3907348339</v>
      </c>
      <c r="L89" s="9">
        <f t="shared" ca="1" si="24"/>
        <v>-802024.3907348339</v>
      </c>
      <c r="M89" s="9">
        <f t="shared" ca="1" si="24"/>
        <v>-802024.3907348339</v>
      </c>
      <c r="N89" s="9">
        <f t="shared" ca="1" si="24"/>
        <v>-802024.3907348339</v>
      </c>
      <c r="O89" s="9">
        <f t="shared" ca="1" si="24"/>
        <v>-802024.3907348339</v>
      </c>
      <c r="P89" s="9">
        <f t="shared" ca="1" si="24"/>
        <v>-802024.3907348339</v>
      </c>
      <c r="Q89" s="9">
        <f t="shared" ca="1" si="24"/>
        <v>-802024.3907348339</v>
      </c>
      <c r="R89" s="9">
        <f t="shared" ca="1" si="24"/>
        <v>-802024.3907348339</v>
      </c>
      <c r="S89" s="9">
        <f t="shared" ca="1" si="24"/>
        <v>-802024.3907348339</v>
      </c>
      <c r="T89" s="9">
        <f t="shared" ca="1" si="24"/>
        <v>-802024.3907348339</v>
      </c>
      <c r="U89" s="9">
        <f t="shared" ca="1" si="24"/>
        <v>-802024.3907348339</v>
      </c>
      <c r="V89" s="9">
        <f t="shared" ca="1" si="24"/>
        <v>-802024.3907348339</v>
      </c>
      <c r="W89" s="9">
        <f t="shared" ca="1" si="24"/>
        <v>-802024.3907348339</v>
      </c>
      <c r="X89" s="9">
        <f t="shared" ca="1" si="24"/>
        <v>-802024.3907348339</v>
      </c>
      <c r="Y89" s="9">
        <f t="shared" ca="1" si="24"/>
        <v>-802024.3907348339</v>
      </c>
      <c r="Z89" s="9">
        <f t="shared" ca="1" si="24"/>
        <v>-802024.3907348339</v>
      </c>
      <c r="AA89" s="9">
        <f t="shared" ca="1" si="24"/>
        <v>-802024.3907348339</v>
      </c>
      <c r="AB89" s="9">
        <f t="shared" ca="1" si="24"/>
        <v>-802024.3907348339</v>
      </c>
      <c r="AC89" s="9">
        <f t="shared" ca="1" si="24"/>
        <v>-802024.3907348339</v>
      </c>
      <c r="AD89" s="9">
        <f t="shared" ca="1" si="24"/>
        <v>-802024.3907348339</v>
      </c>
      <c r="AE89" s="9">
        <f t="shared" ca="1" si="24"/>
        <v>-802024.3907348339</v>
      </c>
      <c r="AF89" s="9">
        <f t="shared" ca="1" si="24"/>
        <v>-802024.3907348339</v>
      </c>
      <c r="AG89" s="9">
        <f t="shared" ca="1" si="24"/>
        <v>-802024.3907348339</v>
      </c>
      <c r="AH89" s="9">
        <f t="shared" ca="1" si="24"/>
        <v>-802024.3907348339</v>
      </c>
    </row>
    <row r="90" spans="1:36" x14ac:dyDescent="0.2">
      <c r="A90" s="2" t="s">
        <v>47</v>
      </c>
      <c r="D90" s="9"/>
      <c r="E90" s="9">
        <f t="shared" ref="E90:AH90" ca="1" si="25">IF(ProjectYear&lt;=LoanTerm,PMT(LoanInterest,LoanTerm,LoanAmount),0)</f>
        <v>0</v>
      </c>
      <c r="F90" s="9">
        <f t="shared" ca="1" si="25"/>
        <v>0</v>
      </c>
      <c r="G90" s="9">
        <f t="shared" ca="1" si="25"/>
        <v>0</v>
      </c>
      <c r="H90" s="9">
        <f t="shared" ca="1" si="25"/>
        <v>0</v>
      </c>
      <c r="I90" s="9">
        <f t="shared" ca="1" si="25"/>
        <v>0</v>
      </c>
      <c r="J90" s="9">
        <f t="shared" ca="1" si="25"/>
        <v>0</v>
      </c>
      <c r="K90" s="9">
        <f t="shared" ca="1" si="25"/>
        <v>0</v>
      </c>
      <c r="L90" s="9">
        <f t="shared" ca="1" si="25"/>
        <v>0</v>
      </c>
      <c r="M90" s="9">
        <f t="shared" ca="1" si="25"/>
        <v>0</v>
      </c>
      <c r="N90" s="9">
        <f t="shared" ca="1" si="25"/>
        <v>0</v>
      </c>
      <c r="O90" s="9">
        <f t="shared" ca="1" si="25"/>
        <v>0</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0</v>
      </c>
      <c r="F91" s="9">
        <f t="shared" ca="1" si="26"/>
        <v>0</v>
      </c>
      <c r="G91" s="9">
        <f t="shared" ca="1" si="26"/>
        <v>0</v>
      </c>
      <c r="H91" s="9">
        <f t="shared" ca="1" si="26"/>
        <v>0</v>
      </c>
      <c r="I91" s="9">
        <f t="shared" ca="1" si="26"/>
        <v>0</v>
      </c>
      <c r="J91" s="9">
        <f t="shared" ca="1" si="26"/>
        <v>0</v>
      </c>
      <c r="K91" s="9">
        <f t="shared" ca="1" si="26"/>
        <v>0</v>
      </c>
      <c r="L91" s="9">
        <f t="shared" ca="1" si="26"/>
        <v>0</v>
      </c>
      <c r="M91" s="9">
        <f t="shared" ca="1" si="26"/>
        <v>0</v>
      </c>
      <c r="N91" s="9">
        <f t="shared" ca="1" si="26"/>
        <v>0</v>
      </c>
      <c r="O91" s="9">
        <f t="shared" ca="1" si="26"/>
        <v>0</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0</v>
      </c>
      <c r="F92" s="9">
        <f t="shared" ca="1" si="27"/>
        <v>0</v>
      </c>
      <c r="G92" s="9">
        <f t="shared" ca="1" si="27"/>
        <v>0</v>
      </c>
      <c r="H92" s="9">
        <f t="shared" ca="1" si="27"/>
        <v>0</v>
      </c>
      <c r="I92" s="9">
        <f t="shared" ca="1" si="27"/>
        <v>0</v>
      </c>
      <c r="J92" s="9">
        <f t="shared" ca="1" si="27"/>
        <v>0</v>
      </c>
      <c r="K92" s="9">
        <f t="shared" ca="1" si="27"/>
        <v>0</v>
      </c>
      <c r="L92" s="9">
        <f t="shared" ca="1" si="27"/>
        <v>0</v>
      </c>
      <c r="M92" s="9">
        <f t="shared" ca="1" si="27"/>
        <v>0</v>
      </c>
      <c r="N92" s="9">
        <f t="shared" ca="1" si="27"/>
        <v>0</v>
      </c>
      <c r="O92" s="9">
        <f t="shared" ca="1" si="27"/>
        <v>0</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-802024.3907348339</v>
      </c>
      <c r="F93" s="70">
        <f t="shared" ca="1" si="28"/>
        <v>-802024.3907348339</v>
      </c>
      <c r="G93" s="70">
        <f t="shared" ca="1" si="28"/>
        <v>-802024.3907348339</v>
      </c>
      <c r="H93" s="70">
        <f t="shared" ca="1" si="28"/>
        <v>-802024.3907348339</v>
      </c>
      <c r="I93" s="70">
        <f t="shared" ca="1" si="28"/>
        <v>-802024.3907348339</v>
      </c>
      <c r="J93" s="70">
        <f t="shared" ca="1" si="28"/>
        <v>-802024.3907348339</v>
      </c>
      <c r="K93" s="70">
        <f t="shared" ca="1" si="28"/>
        <v>-802024.3907348339</v>
      </c>
      <c r="L93" s="70">
        <f t="shared" ca="1" si="28"/>
        <v>-802024.3907348339</v>
      </c>
      <c r="M93" s="70">
        <f t="shared" ca="1" si="28"/>
        <v>-802024.3907348339</v>
      </c>
      <c r="N93" s="70">
        <f t="shared" ca="1" si="28"/>
        <v>-802024.3907348339</v>
      </c>
      <c r="O93" s="70">
        <f t="shared" ca="1" si="28"/>
        <v>-802024.3907348339</v>
      </c>
      <c r="P93" s="70">
        <f t="shared" ca="1" si="28"/>
        <v>-802024.3907348339</v>
      </c>
      <c r="Q93" s="70">
        <f t="shared" ca="1" si="28"/>
        <v>-802024.3907348339</v>
      </c>
      <c r="R93" s="70">
        <f t="shared" ca="1" si="28"/>
        <v>-802024.3907348339</v>
      </c>
      <c r="S93" s="70">
        <f t="shared" ca="1" si="28"/>
        <v>-802024.3907348339</v>
      </c>
      <c r="T93" s="70">
        <f t="shared" ca="1" si="28"/>
        <v>-802024.3907348339</v>
      </c>
      <c r="U93" s="70">
        <f t="shared" ca="1" si="28"/>
        <v>-802024.3907348339</v>
      </c>
      <c r="V93" s="70">
        <f t="shared" ca="1" si="28"/>
        <v>-802024.3907348339</v>
      </c>
      <c r="W93" s="70">
        <f t="shared" ca="1" si="28"/>
        <v>-802024.3907348339</v>
      </c>
      <c r="X93" s="70">
        <f t="shared" ca="1" si="28"/>
        <v>-802024.3907348339</v>
      </c>
      <c r="Y93" s="70">
        <f t="shared" ca="1" si="28"/>
        <v>-802024.3907348339</v>
      </c>
      <c r="Z93" s="70">
        <f t="shared" ca="1" si="28"/>
        <v>-802024.3907348339</v>
      </c>
      <c r="AA93" s="70">
        <f t="shared" ca="1" si="28"/>
        <v>-802024.3907348339</v>
      </c>
      <c r="AB93" s="70">
        <f t="shared" ca="1" si="28"/>
        <v>-802024.3907348339</v>
      </c>
      <c r="AC93" s="70">
        <f t="shared" ca="1" si="28"/>
        <v>-802024.3907348339</v>
      </c>
      <c r="AD93" s="70">
        <f t="shared" ca="1" si="28"/>
        <v>-802024.3907348339</v>
      </c>
      <c r="AE93" s="70">
        <f t="shared" ca="1" si="28"/>
        <v>-802024.3907348339</v>
      </c>
      <c r="AF93" s="70">
        <f t="shared" ca="1" si="28"/>
        <v>-802024.3907348339</v>
      </c>
      <c r="AG93" s="70">
        <f t="shared" ca="1" si="28"/>
        <v>-802024.3907348339</v>
      </c>
      <c r="AH93" s="70">
        <f t="shared" ca="1" si="28"/>
        <v>-802024.3907348339</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859327.36552128138</v>
      </c>
      <c r="D106" s="42">
        <f ca="1">IF($C$112="3P",VLOOKUP($A106,'Fin. Assumptions'!$F$23:$L$29,$D$111+1)*(-D$55-D$56),VLOOKUP($A106,'Fin. Assumptions'!$F$32:$L$38,$D$111+1)*D$83)</f>
        <v>-3475439.0265176129</v>
      </c>
      <c r="E106" s="42">
        <f ca="1">IF($C$112="3P",VLOOKUP($A106,'Fin. Assumptions'!$F$23:$L$29,$D$111+1)*(-E$55-E$56),VLOOKUP($A106,'Fin. Assumptions'!$F$32:$L$38,$D$111+1)*E$83)</f>
        <v>438714.21089088888</v>
      </c>
      <c r="F106" s="42">
        <f ca="1">IF($C$112="3P",VLOOKUP($A106,'Fin. Assumptions'!$F$23:$L$29,$D$111+1)*(-F$55-F$56),VLOOKUP($A106,'Fin. Assumptions'!$F$32:$L$38,$D$111+1)*F$83)</f>
        <v>419297.39930022514</v>
      </c>
      <c r="G106" s="42">
        <f ca="1">IF($C$112="3P",VLOOKUP($A106,'Fin. Assumptions'!$F$23:$L$29,$D$111+1)*(-G$55-G$56),VLOOKUP($A106,'Fin. Assumptions'!$F$32:$L$38,$D$111+1)*G$83)</f>
        <v>418246.77864213276</v>
      </c>
      <c r="H106" s="42">
        <f ca="1">IF($C$112="3P",VLOOKUP($A106,'Fin. Assumptions'!$F$23:$L$29,$D$111+1)*(-H$55-H$56),VLOOKUP($A106,'Fin. Assumptions'!$F$32:$L$38,$D$111+1)*H$83)</f>
        <v>428642.54273801763</v>
      </c>
      <c r="I106" s="42">
        <f ca="1">IF($C$112="3P",VLOOKUP($A106,'Fin. Assumptions'!$F$23:$L$29,$D$111+1)*(-I$55-I$56),VLOOKUP($A106,'Fin. Assumptions'!$F$32:$L$38,$D$111+1)*I$83)</f>
        <v>416302.50802959816</v>
      </c>
      <c r="J106" s="42">
        <f ca="1">IF($C$112="3P",VLOOKUP($A106,'Fin. Assumptions'!$F$23:$L$29,$D$111+1)*(-J$55-J$56),VLOOKUP($A106,'Fin. Assumptions'!$F$32:$L$38,$D$111+1)*J$83)</f>
        <v>396608.3094050581</v>
      </c>
      <c r="K106" s="42">
        <f ca="1">IF($C$112="3P",VLOOKUP($A106,'Fin. Assumptions'!$F$23:$L$29,$D$111+1)*(-K$55-K$56),VLOOKUP($A106,'Fin. Assumptions'!$F$32:$L$38,$D$111+1)*K$83)</f>
        <v>381831.35693863034</v>
      </c>
      <c r="L106" s="42">
        <f ca="1">IF($C$112="3P",VLOOKUP($A106,'Fin. Assumptions'!$F$23:$L$29,$D$111+1)*(-L$55-L$56),VLOOKUP($A106,'Fin. Assumptions'!$F$32:$L$38,$D$111+1)*L$83)</f>
        <v>370969.52218799636</v>
      </c>
      <c r="M106" s="42">
        <f ca="1">IF($C$112="3P",VLOOKUP($A106,'Fin. Assumptions'!$F$23:$L$29,$D$111+1)*(-M$55-M$56),VLOOKUP($A106,'Fin. Assumptions'!$F$32:$L$38,$D$111+1)*M$83)</f>
        <v>365341.12708956597</v>
      </c>
      <c r="N106" s="42">
        <f ca="1">IF($C$112="3P",VLOOKUP($A106,'Fin. Assumptions'!$F$23:$L$29,$D$111+1)*(-N$55-N$56),VLOOKUP($A106,'Fin. Assumptions'!$F$32:$L$38,$D$111+1)*N$83)</f>
        <v>206822.47745023773</v>
      </c>
      <c r="O106" s="42">
        <f ca="1">IF($C$112="3P",VLOOKUP($A106,'Fin. Assumptions'!$F$23:$L$29,$D$111+1)*(-O$55-O$56),VLOOKUP($A106,'Fin. Assumptions'!$F$32:$L$38,$D$111+1)*O$83)</f>
        <v>207492.28651572208</v>
      </c>
      <c r="P106" s="42">
        <f ca="1">IF($C$112="3P",VLOOKUP($A106,'Fin. Assumptions'!$F$23:$L$29,$D$111+1)*(-P$55-P$56),VLOOKUP($A106,'Fin. Assumptions'!$F$32:$L$38,$D$111+1)*P$83)</f>
        <v>209761.12625605773</v>
      </c>
      <c r="Q106" s="42">
        <f ca="1">IF($C$112="3P",VLOOKUP($A106,'Fin. Assumptions'!$F$23:$L$29,$D$111+1)*(-Q$55-Q$56),VLOOKUP($A106,'Fin. Assumptions'!$F$32:$L$38,$D$111+1)*Q$83)</f>
        <v>212059.74050721343</v>
      </c>
      <c r="R106" s="42">
        <f ca="1">IF($C$112="3P",VLOOKUP($A106,'Fin. Assumptions'!$F$23:$L$29,$D$111+1)*(-R$55-R$56),VLOOKUP($A106,'Fin. Assumptions'!$F$32:$L$38,$D$111+1)*R$83)</f>
        <v>214388.38943595809</v>
      </c>
      <c r="S106" s="42">
        <f ca="1">IF($C$112="3P",VLOOKUP($A106,'Fin. Assumptions'!$F$23:$L$29,$D$111+1)*(-S$55-S$56),VLOOKUP($A106,'Fin. Assumptions'!$F$32:$L$38,$D$111+1)*S$83)</f>
        <v>216747.33291217644</v>
      </c>
      <c r="T106" s="42">
        <f ca="1">IF($C$112="3P",VLOOKUP($A106,'Fin. Assumptions'!$F$23:$L$29,$D$111+1)*(-T$55-T$56),VLOOKUP($A106,'Fin. Assumptions'!$F$32:$L$38,$D$111+1)*T$83)</f>
        <v>219136.83039804385</v>
      </c>
      <c r="U106" s="42">
        <f ca="1">IF($C$112="3P",VLOOKUP($A106,'Fin. Assumptions'!$F$23:$L$29,$D$111+1)*(-U$55-U$56),VLOOKUP($A106,'Fin. Assumptions'!$F$32:$L$38,$D$111+1)*U$83)</f>
        <v>221557.14083290054</v>
      </c>
      <c r="V106" s="42">
        <f ca="1">IF($C$112="3P",VLOOKUP($A106,'Fin. Assumptions'!$F$23:$L$29,$D$111+1)*(-V$55-V$56),VLOOKUP($A106,'Fin. Assumptions'!$F$32:$L$38,$D$111+1)*V$83)</f>
        <v>224008.52251369352</v>
      </c>
      <c r="W106" s="42">
        <f ca="1">IF($C$112="3P",VLOOKUP($A106,'Fin. Assumptions'!$F$23:$L$29,$D$111+1)*(-W$55-W$56),VLOOKUP($A106,'Fin. Assumptions'!$F$32:$L$38,$D$111+1)*W$83)</f>
        <v>226491.23297085406</v>
      </c>
      <c r="X106" s="42">
        <f ca="1">IF($C$112="3P",VLOOKUP($A106,'Fin. Assumptions'!$F$23:$L$29,$D$111+1)*(-X$55-X$56),VLOOKUP($A106,'Fin. Assumptions'!$F$32:$L$38,$D$111+1)*X$83)</f>
        <v>79005.528839471925</v>
      </c>
      <c r="Y106" s="42">
        <f ca="1">IF($C$112="3P",VLOOKUP($A106,'Fin. Assumptions'!$F$23:$L$29,$D$111+1)*(-Y$55-Y$56),VLOOKUP($A106,'Fin. Assumptions'!$F$32:$L$38,$D$111+1)*Y$83)</f>
        <v>231551.66572562468</v>
      </c>
      <c r="Z106" s="42">
        <f ca="1">IF($C$112="3P",VLOOKUP($A106,'Fin. Assumptions'!$F$23:$L$29,$D$111+1)*(-Z$55-Z$56),VLOOKUP($A106,'Fin. Assumptions'!$F$32:$L$38,$D$111+1)*Z$83)</f>
        <v>234129.89806771764</v>
      </c>
      <c r="AA106" s="42">
        <f ca="1">IF($C$112="3P",VLOOKUP($A106,'Fin. Assumptions'!$F$23:$L$29,$D$111+1)*(-AA$55-AA$56),VLOOKUP($A106,'Fin. Assumptions'!$F$32:$L$38,$D$111+1)*AA$83)</f>
        <v>236740.47899268425</v>
      </c>
      <c r="AB106" s="42">
        <f ca="1">IF($C$112="3P",VLOOKUP($A106,'Fin. Assumptions'!$F$23:$L$29,$D$111+1)*(-AB$55-AB$56),VLOOKUP($A106,'Fin. Assumptions'!$F$32:$L$38,$D$111+1)*AB$83)</f>
        <v>239383.66016689432</v>
      </c>
      <c r="AC106" s="42">
        <f ca="1">IF($C$112="3P",VLOOKUP($A106,'Fin. Assumptions'!$F$23:$L$29,$D$111+1)*(-AC$55-AC$56),VLOOKUP($A106,'Fin. Assumptions'!$F$32:$L$38,$D$111+1)*AC$83)</f>
        <v>242059.69164161116</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859327.36552128138</v>
      </c>
    </row>
    <row r="111" spans="1:34" ht="15.75" x14ac:dyDescent="0.25">
      <c r="A111" s="92"/>
      <c r="B111" s="93" t="s">
        <v>111</v>
      </c>
      <c r="C111" s="463" t="str">
        <f ca="1">LEFT($B$6,3)</f>
        <v>NPO</v>
      </c>
      <c r="D111" s="380">
        <f ca="1">HLOOKUP(C111,'Fin. Assumptions'!$G$32:$L$40,9)</f>
        <v>4</v>
      </c>
    </row>
    <row r="112" spans="1:34" x14ac:dyDescent="0.2">
      <c r="A112" s="94"/>
      <c r="B112" s="93" t="s">
        <v>160</v>
      </c>
      <c r="C112" s="376" t="str">
        <f ca="1">RIGHT(LEFT($B$6,6),2)</f>
        <v>DO</v>
      </c>
    </row>
  </sheetData>
  <sheetProtection algorithmName="SHA-512" hashValue="JklBrnQUY10m7/ICnmlcUdJTw1KKls4PKUrnrtWz0/l/I7rooBvvSGf6zpjf0Q3OOMk9ujiCRRjTwiqYOIJKJA==" saltValue="t6kyYyjVjOYz7gUagA3fzw=="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3" tint="0.39997558519241921"/>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P&amp;G 3P 15</v>
      </c>
      <c r="D6" s="82" t="s">
        <v>172</v>
      </c>
      <c r="T6" s="2"/>
    </row>
    <row r="7" spans="1:42" ht="18.75" customHeight="1" x14ac:dyDescent="0.25">
      <c r="A7" s="90"/>
      <c r="C7" s="2"/>
      <c r="D7" s="374" t="s">
        <v>174</v>
      </c>
      <c r="T7" s="2"/>
    </row>
    <row r="8" spans="1:42" ht="18.75" customHeight="1" x14ac:dyDescent="0.25">
      <c r="A8" s="90" t="s">
        <v>111</v>
      </c>
      <c r="B8" s="376" t="str">
        <f ca="1">VLOOKUP($B$6,'Fin. Assumptions'!$A$6:$P$17,2)</f>
        <v>Public/Govt</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2015</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723649.09597581695</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2.4121636532527231</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2412163.6532527232</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0.7645948207429919</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2412163.6532527232</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-361824.54798790847</v>
      </c>
      <c r="O22" s="28"/>
      <c r="P22" s="26"/>
      <c r="Q22" s="26"/>
      <c r="R22" s="23"/>
      <c r="T22" s="2"/>
    </row>
    <row r="23" spans="1:36" ht="18" customHeight="1" x14ac:dyDescent="0.2">
      <c r="A23" s="48"/>
      <c r="B23" s="77"/>
      <c r="C23" s="21"/>
      <c r="E23" s="54" t="s">
        <v>77</v>
      </c>
      <c r="G23" s="83">
        <f ca="1">SUM(G20:G22)</f>
        <v>2050339.1052648146</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11</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2412163.6532527232</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0.153</v>
      </c>
      <c r="C31" s="2" t="s">
        <v>7</v>
      </c>
      <c r="E31" s="57" t="s">
        <v>10</v>
      </c>
      <c r="F31" s="5"/>
      <c r="G31" s="83">
        <f ca="1">NetCost*LoanPer-B22</f>
        <v>361824.54798790824</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710874.77741229744</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0.17540263167732251</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178257.24</v>
      </c>
      <c r="F54" s="9">
        <f t="shared" ca="1" si="2"/>
        <v>180913.27287600003</v>
      </c>
      <c r="G54" s="9">
        <f t="shared" ca="1" si="2"/>
        <v>183608.88064185242</v>
      </c>
      <c r="H54" s="9">
        <f t="shared" ca="1" si="2"/>
        <v>186344.65296341601</v>
      </c>
      <c r="I54" s="9">
        <f t="shared" ca="1" si="2"/>
        <v>189121.18829257094</v>
      </c>
      <c r="J54" s="9">
        <f t="shared" ca="1" si="2"/>
        <v>191939.09399813027</v>
      </c>
      <c r="K54" s="9">
        <f t="shared" ca="1" si="2"/>
        <v>194798.98649870238</v>
      </c>
      <c r="L54" s="9">
        <f t="shared" ca="1" si="2"/>
        <v>197701.49139753298</v>
      </c>
      <c r="M54" s="9">
        <f t="shared" ca="1" si="2"/>
        <v>200647.24361935628</v>
      </c>
      <c r="N54" s="9">
        <f t="shared" ca="1" si="2"/>
        <v>203636.88754928467</v>
      </c>
      <c r="O54" s="9">
        <f t="shared" ca="1" si="2"/>
        <v>206671.07717376904</v>
      </c>
      <c r="P54" s="9">
        <f t="shared" ca="1" si="2"/>
        <v>209750.47622365816</v>
      </c>
      <c r="Q54" s="9">
        <f t="shared" ca="1" si="2"/>
        <v>212875.75831939065</v>
      </c>
      <c r="R54" s="9">
        <f t="shared" ca="1" si="2"/>
        <v>216047.60711834958</v>
      </c>
      <c r="S54" s="9">
        <f t="shared" ca="1" si="2"/>
        <v>219266.71646441301</v>
      </c>
      <c r="T54" s="9">
        <f t="shared" ca="1" si="2"/>
        <v>222533.79053973273</v>
      </c>
      <c r="U54" s="9">
        <f t="shared" ca="1" si="2"/>
        <v>225849.54401877476</v>
      </c>
      <c r="V54" s="9">
        <f t="shared" ca="1" si="2"/>
        <v>229214.70222465455</v>
      </c>
      <c r="W54" s="9">
        <f t="shared" ca="1" si="2"/>
        <v>232630.00128780183</v>
      </c>
      <c r="X54" s="9">
        <f t="shared" ca="1" si="2"/>
        <v>236096.18830699008</v>
      </c>
      <c r="Y54" s="9">
        <f t="shared" ca="1" si="2"/>
        <v>239614.02151276422</v>
      </c>
      <c r="Z54" s="9">
        <f t="shared" ca="1" si="2"/>
        <v>243184.27043330439</v>
      </c>
      <c r="AA54" s="9">
        <f t="shared" ca="1" si="2"/>
        <v>246807.71606276062</v>
      </c>
      <c r="AB54" s="9">
        <f t="shared" ca="1" si="2"/>
        <v>250485.15103209575</v>
      </c>
      <c r="AC54" s="9">
        <f t="shared" ca="1" si="2"/>
        <v>254217.37978247393</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-26738.585999999999</v>
      </c>
      <c r="F55" s="9">
        <f t="shared" ca="1" si="3"/>
        <v>-27136.990931400003</v>
      </c>
      <c r="G55" s="9">
        <f t="shared" ca="1" si="3"/>
        <v>-27541.332096277863</v>
      </c>
      <c r="H55" s="9">
        <f t="shared" ca="1" si="3"/>
        <v>-27951.697944512402</v>
      </c>
      <c r="I55" s="9">
        <f t="shared" ca="1" si="3"/>
        <v>-28368.178243885639</v>
      </c>
      <c r="J55" s="9">
        <f t="shared" ca="1" si="3"/>
        <v>-28790.86409971954</v>
      </c>
      <c r="K55" s="9">
        <f t="shared" ca="1" si="3"/>
        <v>-29219.847974805354</v>
      </c>
      <c r="L55" s="9">
        <f t="shared" ca="1" si="3"/>
        <v>-29655.223709629947</v>
      </c>
      <c r="M55" s="9">
        <f t="shared" ca="1" si="3"/>
        <v>-30097.086542903438</v>
      </c>
      <c r="N55" s="9">
        <f t="shared" ca="1" si="3"/>
        <v>-30545.533132392698</v>
      </c>
      <c r="O55" s="9">
        <f t="shared" ca="1" si="3"/>
        <v>-31000.661576065355</v>
      </c>
      <c r="P55" s="9">
        <f t="shared" ca="1" si="3"/>
        <v>-31462.571433548721</v>
      </c>
      <c r="Q55" s="9">
        <f t="shared" ca="1" si="3"/>
        <v>-31931.363747908596</v>
      </c>
      <c r="R55" s="9">
        <f t="shared" ca="1" si="3"/>
        <v>-32407.141067752436</v>
      </c>
      <c r="S55" s="9">
        <f t="shared" ca="1" si="3"/>
        <v>-32890.007469661949</v>
      </c>
      <c r="T55" s="9">
        <f t="shared" ca="1" si="3"/>
        <v>-33380.068580959909</v>
      </c>
      <c r="U55" s="9">
        <f t="shared" ca="1" si="3"/>
        <v>-33877.431602816214</v>
      </c>
      <c r="V55" s="9">
        <f t="shared" ca="1" si="3"/>
        <v>-34382.205333698184</v>
      </c>
      <c r="W55" s="9">
        <f t="shared" ca="1" si="3"/>
        <v>-34894.500193170272</v>
      </c>
      <c r="X55" s="9">
        <f t="shared" ca="1" si="3"/>
        <v>-35414.428246048512</v>
      </c>
      <c r="Y55" s="9">
        <f t="shared" ca="1" si="3"/>
        <v>-35942.103226914631</v>
      </c>
      <c r="Z55" s="9">
        <f t="shared" ca="1" si="3"/>
        <v>-36477.640564995658</v>
      </c>
      <c r="AA55" s="9">
        <f t="shared" ca="1" si="3"/>
        <v>-37021.157409414089</v>
      </c>
      <c r="AB55" s="9">
        <f t="shared" ca="1" si="3"/>
        <v>-37572.772654814362</v>
      </c>
      <c r="AC55" s="9">
        <f t="shared" ca="1" si="3"/>
        <v>-38132.606967371088</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260117.72705536353</v>
      </c>
      <c r="F57" s="10">
        <f ca="1">IF(F$49&gt;OptInTerm,0,VLOOKUP($B$10+F$49-1,'SREC Prices'!$B$6:$D$22,2))*((F$50/1000)*$B$18)</f>
        <v>240203.57709535444</v>
      </c>
      <c r="G57" s="10">
        <f ca="1">IF(G$49&gt;OptInTerm,0,VLOOKUP($B$10+G$49-1,'SREC Prices'!$B$6:$D$22,2))*((G$50/1000)*$B$18)</f>
        <v>237238.70268434356</v>
      </c>
      <c r="H57" s="10">
        <f ca="1">IF(H$49&gt;OptInTerm,0,VLOOKUP($B$10+H$49-1,'SREC Prices'!$B$6:$D$22,2))*((H$50/1000)*$B$18)</f>
        <v>244827.69538545425</v>
      </c>
      <c r="I57" s="10">
        <f ca="1">IF(I$49&gt;OptInTerm,0,VLOOKUP($B$10+I$49-1,'SREC Prices'!$B$6:$D$22,2))*((I$50/1000)*$B$18)</f>
        <v>231379.72251168336</v>
      </c>
      <c r="J57" s="10">
        <f ca="1">IF(J$49&gt;OptInTerm,0,VLOOKUP($B$10+J$49-1,'SREC Prices'!$B$6:$D$22,2))*((J$50/1000)*$B$18)</f>
        <v>211109.98568863154</v>
      </c>
      <c r="K57" s="10">
        <f ca="1">IF(K$49&gt;OptInTerm,0,VLOOKUP($B$10+K$49-1,'SREC Prices'!$B$6:$D$22,2))*((K$50/1000)*$B$18)</f>
        <v>195359.26947243855</v>
      </c>
      <c r="L57" s="10">
        <f ca="1">IF(L$49&gt;OptInTerm,0,VLOOKUP($B$10+L$49-1,'SREC Prices'!$B$6:$D$22,2))*((L$50/1000)*$B$18)</f>
        <v>183201.18042319146</v>
      </c>
      <c r="M57" s="10">
        <f ca="1">IF(M$49&gt;OptInTerm,0,VLOOKUP($B$10+M$49-1,'SREC Prices'!$B$6:$D$22,2))*((M$50/1000)*$B$18)</f>
        <v>175853.84547635308</v>
      </c>
      <c r="N57" s="10">
        <f ca="1">IF(N$49&gt;OptInTerm,0,VLOOKUP($B$10+N$49-1,'SREC Prices'!$B$6:$D$22,2))*((N$50/1000)*$B$18)</f>
        <v>165809.24130259658</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399136.38105536351</v>
      </c>
      <c r="F59" s="10">
        <f t="shared" ref="F59:AH59" ca="1" si="5">SUM(F54:F58)</f>
        <v>381479.85903995449</v>
      </c>
      <c r="G59" s="10">
        <f t="shared" ca="1" si="5"/>
        <v>380806.2512299181</v>
      </c>
      <c r="H59" s="10">
        <f t="shared" ca="1" si="5"/>
        <v>390720.65040435782</v>
      </c>
      <c r="I59" s="10">
        <f t="shared" ca="1" si="5"/>
        <v>379632.73256036866</v>
      </c>
      <c r="J59" s="10">
        <f t="shared" ca="1" si="5"/>
        <v>361758.21558704227</v>
      </c>
      <c r="K59" s="10">
        <f t="shared" ca="1" si="5"/>
        <v>348438.40799633553</v>
      </c>
      <c r="L59" s="10">
        <f t="shared" ca="1" si="5"/>
        <v>338747.44811109453</v>
      </c>
      <c r="M59" s="10">
        <f t="shared" ca="1" si="5"/>
        <v>333904.00255280593</v>
      </c>
      <c r="N59" s="10">
        <f t="shared" ca="1" si="5"/>
        <v>326400.59571948857</v>
      </c>
      <c r="O59" s="10">
        <f t="shared" ca="1" si="5"/>
        <v>190873.40036778024</v>
      </c>
      <c r="P59" s="10">
        <f t="shared" ca="1" si="5"/>
        <v>193352.37463633559</v>
      </c>
      <c r="Q59" s="10">
        <f t="shared" ca="1" si="5"/>
        <v>195871.04206847708</v>
      </c>
      <c r="R59" s="10">
        <f t="shared" ca="1" si="5"/>
        <v>198429.9803101072</v>
      </c>
      <c r="S59" s="10">
        <f t="shared" ca="1" si="5"/>
        <v>201029.77568296358</v>
      </c>
      <c r="T59" s="10">
        <f t="shared" ca="1" si="5"/>
        <v>203671.02331354425</v>
      </c>
      <c r="U59" s="10">
        <f t="shared" ca="1" si="5"/>
        <v>206354.32726395613</v>
      </c>
      <c r="V59" s="10">
        <f t="shared" ca="1" si="5"/>
        <v>209080.30066471396</v>
      </c>
      <c r="W59" s="10">
        <f t="shared" ca="1" si="5"/>
        <v>211849.56584952038</v>
      </c>
      <c r="X59" s="10">
        <f t="shared" ca="1" si="5"/>
        <v>214662.75449205592</v>
      </c>
      <c r="Y59" s="10">
        <f t="shared" ca="1" si="5"/>
        <v>217520.50774480839</v>
      </c>
      <c r="Z59" s="10">
        <f t="shared" ca="1" si="5"/>
        <v>220423.47637997271</v>
      </c>
      <c r="AA59" s="10">
        <f t="shared" ca="1" si="5"/>
        <v>223372.32093245219</v>
      </c>
      <c r="AB59" s="10">
        <f t="shared" ca="1" si="5"/>
        <v>226367.71184499154</v>
      </c>
      <c r="AC59" s="10">
        <f t="shared" ca="1" si="5"/>
        <v>229410.32961547442</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378136.38105536351</v>
      </c>
      <c r="F63" s="10">
        <f t="shared" ca="1" si="9"/>
        <v>359954.85903995449</v>
      </c>
      <c r="G63" s="10">
        <f t="shared" ca="1" si="9"/>
        <v>358743.1262299181</v>
      </c>
      <c r="H63" s="10">
        <f t="shared" ca="1" si="9"/>
        <v>368105.94727935782</v>
      </c>
      <c r="I63" s="10">
        <f t="shared" ca="1" si="9"/>
        <v>356452.66185724369</v>
      </c>
      <c r="J63" s="10">
        <f t="shared" ca="1" si="9"/>
        <v>337998.64311633917</v>
      </c>
      <c r="K63" s="10">
        <f t="shared" ca="1" si="9"/>
        <v>324084.84621386486</v>
      </c>
      <c r="L63" s="10">
        <f t="shared" ca="1" si="9"/>
        <v>313785.04728406208</v>
      </c>
      <c r="M63" s="10">
        <f t="shared" ca="1" si="9"/>
        <v>308317.54170509765</v>
      </c>
      <c r="N63" s="10">
        <f t="shared" ca="1" si="9"/>
        <v>150174.47335058759</v>
      </c>
      <c r="O63" s="10">
        <f t="shared" ca="1" si="9"/>
        <v>163991.62493965673</v>
      </c>
      <c r="P63" s="10">
        <f t="shared" ca="1" si="9"/>
        <v>165798.554822509</v>
      </c>
      <c r="Q63" s="10">
        <f t="shared" ca="1" si="9"/>
        <v>167628.37675930484</v>
      </c>
      <c r="R63" s="10">
        <f t="shared" ca="1" si="9"/>
        <v>169481.24836820565</v>
      </c>
      <c r="S63" s="10">
        <f t="shared" ca="1" si="9"/>
        <v>171357.3254425145</v>
      </c>
      <c r="T63" s="10">
        <f t="shared" ca="1" si="9"/>
        <v>173256.76181708393</v>
      </c>
      <c r="U63" s="10">
        <f t="shared" ca="1" si="9"/>
        <v>175179.70923008432</v>
      </c>
      <c r="V63" s="10">
        <f t="shared" ca="1" si="9"/>
        <v>177126.31717999533</v>
      </c>
      <c r="W63" s="10">
        <f t="shared" ca="1" si="9"/>
        <v>179096.73277768379</v>
      </c>
      <c r="X63" s="10">
        <f t="shared" ca="1" si="9"/>
        <v>31091.100593423413</v>
      </c>
      <c r="Y63" s="10">
        <f t="shared" ca="1" si="9"/>
        <v>183109.56249871009</v>
      </c>
      <c r="Z63" s="10">
        <f t="shared" ca="1" si="9"/>
        <v>185152.25750272194</v>
      </c>
      <c r="AA63" s="10">
        <f t="shared" ca="1" si="9"/>
        <v>187219.32158327015</v>
      </c>
      <c r="AB63" s="10">
        <f t="shared" ca="1" si="9"/>
        <v>189310.88751207996</v>
      </c>
      <c r="AC63" s="10">
        <f t="shared" ca="1" si="9"/>
        <v>191427.08467424003</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-410067.82105296291</v>
      </c>
      <c r="F64" s="59">
        <f ca="1">IF($B$11="Non-Taxable",0,-(AssetBasis)*Dep_02)</f>
        <v>-656108.51368474064</v>
      </c>
      <c r="G64" s="59">
        <f ca="1">IF($B$11="Non-Taxable",0,-(AssetBasis)*Dep_03)</f>
        <v>-393665.1082108444</v>
      </c>
      <c r="H64" s="59">
        <f ca="1">IF($B$11="Non-Taxable",0,-(AssetBasis)*DEP_04)</f>
        <v>-236199.06492650663</v>
      </c>
      <c r="I64" s="59">
        <f ca="1">IF($B$11="Non-Taxable",0,-(AssetBasis)*DEP_05)</f>
        <v>-236199.06492650663</v>
      </c>
      <c r="J64" s="59">
        <f ca="1">IF($B$11="Non-Taxable",0,-(AssetBasis)*DEP_06)</f>
        <v>-118099.53246325332</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-31931.439997599402</v>
      </c>
      <c r="F65" s="59">
        <f t="shared" ref="F65:AH65" ca="1" si="10">SUM(F63:F64)</f>
        <v>-296153.65464478615</v>
      </c>
      <c r="G65" s="59">
        <f t="shared" ca="1" si="10"/>
        <v>-34921.981980926299</v>
      </c>
      <c r="H65" s="59">
        <f t="shared" ca="1" si="10"/>
        <v>131906.88235285119</v>
      </c>
      <c r="I65" s="59">
        <f t="shared" ca="1" si="10"/>
        <v>120253.59693073705</v>
      </c>
      <c r="J65" s="59">
        <f ca="1">SUM(J63:J64)</f>
        <v>219899.11065308587</v>
      </c>
      <c r="K65" s="59">
        <f t="shared" ca="1" si="10"/>
        <v>324084.84621386486</v>
      </c>
      <c r="L65" s="59">
        <f t="shared" ca="1" si="10"/>
        <v>313785.04728406208</v>
      </c>
      <c r="M65" s="59">
        <f t="shared" ca="1" si="10"/>
        <v>308317.54170509765</v>
      </c>
      <c r="N65" s="59">
        <f t="shared" ca="1" si="10"/>
        <v>150174.47335058759</v>
      </c>
      <c r="O65" s="59">
        <f t="shared" ca="1" si="10"/>
        <v>163991.62493965673</v>
      </c>
      <c r="P65" s="59">
        <f t="shared" ca="1" si="10"/>
        <v>165798.554822509</v>
      </c>
      <c r="Q65" s="59">
        <f t="shared" ca="1" si="10"/>
        <v>167628.37675930484</v>
      </c>
      <c r="R65" s="59">
        <f t="shared" ca="1" si="10"/>
        <v>169481.24836820565</v>
      </c>
      <c r="S65" s="59">
        <f t="shared" ca="1" si="10"/>
        <v>171357.3254425145</v>
      </c>
      <c r="T65" s="59">
        <f t="shared" ca="1" si="10"/>
        <v>173256.76181708393</v>
      </c>
      <c r="U65" s="59">
        <f t="shared" ca="1" si="10"/>
        <v>175179.70923008432</v>
      </c>
      <c r="V65" s="59">
        <f t="shared" ca="1" si="10"/>
        <v>177126.31717999533</v>
      </c>
      <c r="W65" s="59">
        <f t="shared" ca="1" si="10"/>
        <v>179096.73277768379</v>
      </c>
      <c r="X65" s="59">
        <f t="shared" ca="1" si="10"/>
        <v>31091.100593423413</v>
      </c>
      <c r="Y65" s="59">
        <f t="shared" ca="1" si="10"/>
        <v>183109.56249871009</v>
      </c>
      <c r="Z65" s="59">
        <f t="shared" ca="1" si="10"/>
        <v>185152.25750272194</v>
      </c>
      <c r="AA65" s="59">
        <f t="shared" ca="1" si="10"/>
        <v>187219.32158327015</v>
      </c>
      <c r="AB65" s="59">
        <f t="shared" ca="1" si="10"/>
        <v>189310.88751207996</v>
      </c>
      <c r="AC65" s="59">
        <f t="shared" ca="1" si="10"/>
        <v>191427.08467424003</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-21709.472879274494</v>
      </c>
      <c r="F66" s="59">
        <f t="shared" ca="1" si="11"/>
        <v>-20259.433401119069</v>
      </c>
      <c r="G66" s="59">
        <f t="shared" ca="1" si="11"/>
        <v>-18722.39155427432</v>
      </c>
      <c r="H66" s="59">
        <f t="shared" ca="1" si="11"/>
        <v>-17093.127196618883</v>
      </c>
      <c r="I66" s="59">
        <f t="shared" ca="1" si="11"/>
        <v>-15366.106977504123</v>
      </c>
      <c r="J66" s="59">
        <f t="shared" ca="1" si="11"/>
        <v>-13535.465545242476</v>
      </c>
      <c r="K66" s="59">
        <f t="shared" ca="1" si="11"/>
        <v>-11594.985627045131</v>
      </c>
      <c r="L66" s="59">
        <f t="shared" ca="1" si="11"/>
        <v>-9538.0769137559437</v>
      </c>
      <c r="M66" s="59">
        <f t="shared" ca="1" si="11"/>
        <v>-7357.7536776694069</v>
      </c>
      <c r="N66" s="59">
        <f t="shared" ca="1" si="11"/>
        <v>-5046.6110474176767</v>
      </c>
      <c r="O66" s="59">
        <f t="shared" ca="1" si="11"/>
        <v>-2596.7998593508428</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-53640.912876873896</v>
      </c>
      <c r="F67" s="59">
        <f t="shared" ref="F67:AH67" ca="1" si="12">F65+F66</f>
        <v>-316413.08804590523</v>
      </c>
      <c r="G67" s="59">
        <f t="shared" ca="1" si="12"/>
        <v>-53644.373535200619</v>
      </c>
      <c r="H67" s="59">
        <f t="shared" ca="1" si="12"/>
        <v>114813.75515623231</v>
      </c>
      <c r="I67" s="59">
        <f ca="1">I65+I66</f>
        <v>104887.48995323293</v>
      </c>
      <c r="J67" s="59">
        <f ca="1">J65+J66</f>
        <v>206363.64510784339</v>
      </c>
      <c r="K67" s="59">
        <f t="shared" ca="1" si="12"/>
        <v>312489.8605868197</v>
      </c>
      <c r="L67" s="59">
        <f t="shared" ca="1" si="12"/>
        <v>304246.97037030611</v>
      </c>
      <c r="M67" s="59">
        <f t="shared" ca="1" si="12"/>
        <v>300959.78802742827</v>
      </c>
      <c r="N67" s="59">
        <f t="shared" ca="1" si="12"/>
        <v>145127.86230316991</v>
      </c>
      <c r="O67" s="59">
        <f t="shared" ca="1" si="12"/>
        <v>161394.82508030589</v>
      </c>
      <c r="P67" s="59">
        <f t="shared" ca="1" si="12"/>
        <v>165798.554822509</v>
      </c>
      <c r="Q67" s="59">
        <f t="shared" ca="1" si="12"/>
        <v>167628.37675930484</v>
      </c>
      <c r="R67" s="59">
        <f t="shared" ca="1" si="12"/>
        <v>169481.24836820565</v>
      </c>
      <c r="S67" s="59">
        <f t="shared" ca="1" si="12"/>
        <v>171357.3254425145</v>
      </c>
      <c r="T67" s="59">
        <f t="shared" ca="1" si="12"/>
        <v>173256.76181708393</v>
      </c>
      <c r="U67" s="59">
        <f t="shared" ca="1" si="12"/>
        <v>175179.70923008432</v>
      </c>
      <c r="V67" s="59">
        <f t="shared" ca="1" si="12"/>
        <v>177126.31717999533</v>
      </c>
      <c r="W67" s="59">
        <f t="shared" ca="1" si="12"/>
        <v>179096.73277768379</v>
      </c>
      <c r="X67" s="59">
        <f t="shared" ca="1" si="12"/>
        <v>31091.100593423413</v>
      </c>
      <c r="Y67" s="59">
        <f t="shared" ca="1" si="12"/>
        <v>183109.56249871009</v>
      </c>
      <c r="Z67" s="59">
        <f t="shared" ca="1" si="12"/>
        <v>185152.25750272194</v>
      </c>
      <c r="AA67" s="59">
        <f t="shared" ca="1" si="12"/>
        <v>187219.32158327015</v>
      </c>
      <c r="AB67" s="59">
        <f t="shared" ca="1" si="12"/>
        <v>189310.88751207996</v>
      </c>
      <c r="AC67" s="59">
        <f t="shared" ca="1" si="12"/>
        <v>191427.08467424003</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28754.272935836358</v>
      </c>
      <c r="F68" s="59">
        <f t="shared" ca="1" si="14"/>
        <v>120256.05273395422</v>
      </c>
      <c r="G68" s="59">
        <f t="shared" ca="1" si="14"/>
        <v>28296.111308238244</v>
      </c>
      <c r="H68" s="59">
        <f t="shared" ca="1" si="14"/>
        <v>-30356.455342364614</v>
      </c>
      <c r="I68" s="59">
        <f t="shared" ca="1" si="14"/>
        <v>-27160.197946998815</v>
      </c>
      <c r="J68" s="59">
        <f t="shared" ca="1" si="14"/>
        <v>-63142.306815754477</v>
      </c>
      <c r="K68" s="59">
        <f t="shared" ca="1" si="14"/>
        <v>-100621.73510895594</v>
      </c>
      <c r="L68" s="59">
        <f t="shared" ca="1" si="14"/>
        <v>-97967.524459238572</v>
      </c>
      <c r="M68" s="59">
        <f t="shared" ca="1" si="14"/>
        <v>-96909.051744831886</v>
      </c>
      <c r="N68" s="59">
        <f t="shared" ca="1" si="14"/>
        <v>-46731.171661620712</v>
      </c>
      <c r="O68" s="59">
        <f t="shared" ca="1" si="14"/>
        <v>-51969.133675858495</v>
      </c>
      <c r="P68" s="59">
        <f t="shared" ca="1" si="14"/>
        <v>-53387.134652847897</v>
      </c>
      <c r="Q68" s="59">
        <f t="shared" ca="1" si="14"/>
        <v>-53976.337316496152</v>
      </c>
      <c r="R68" s="59">
        <f t="shared" ca="1" si="14"/>
        <v>-54572.961974562219</v>
      </c>
      <c r="S68" s="59">
        <f t="shared" ca="1" si="14"/>
        <v>-55177.058792489668</v>
      </c>
      <c r="T68" s="59">
        <f t="shared" ca="1" si="14"/>
        <v>-55788.677305101024</v>
      </c>
      <c r="U68" s="59">
        <f t="shared" ca="1" si="14"/>
        <v>-56407.866372087148</v>
      </c>
      <c r="V68" s="59">
        <f t="shared" ca="1" si="14"/>
        <v>-57034.674131958491</v>
      </c>
      <c r="W68" s="59">
        <f t="shared" ca="1" si="14"/>
        <v>-57669.147954414177</v>
      </c>
      <c r="X68" s="59">
        <f t="shared" ca="1" si="14"/>
        <v>-10011.334391082337</v>
      </c>
      <c r="Y68" s="59">
        <f t="shared" ca="1" si="14"/>
        <v>-58961.279124584646</v>
      </c>
      <c r="Z68" s="59">
        <f t="shared" ca="1" si="14"/>
        <v>-59619.026915876464</v>
      </c>
      <c r="AA68" s="59">
        <f t="shared" ca="1" si="14"/>
        <v>-60284.62154981299</v>
      </c>
      <c r="AB68" s="59">
        <f t="shared" ca="1" si="14"/>
        <v>-60958.105778889745</v>
      </c>
      <c r="AC68" s="59">
        <f t="shared" ca="1" si="14"/>
        <v>-61639.521265105293</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-28514.15265408712</v>
      </c>
      <c r="F69" s="24">
        <f t="shared" ca="1" si="16"/>
        <v>-27175.634051106834</v>
      </c>
      <c r="G69" s="24">
        <f t="shared" ca="1" si="16"/>
        <v>-27201.658774051502</v>
      </c>
      <c r="H69" s="24">
        <f t="shared" ca="1" si="16"/>
        <v>-28081.025606619114</v>
      </c>
      <c r="I69" s="24">
        <f t="shared" ca="1" si="16"/>
        <v>-27286.924390379165</v>
      </c>
      <c r="J69" s="24">
        <f t="shared" ca="1" si="16"/>
        <v>-25957.054205687735</v>
      </c>
      <c r="K69" s="24">
        <f t="shared" ca="1" si="16"/>
        <v>-24999.188846945577</v>
      </c>
      <c r="L69" s="24">
        <f t="shared" ca="1" si="16"/>
        <v>-24339.757629624488</v>
      </c>
      <c r="M69" s="24">
        <f t="shared" ca="1" si="16"/>
        <v>-24076.78304219426</v>
      </c>
      <c r="N69" s="24">
        <f t="shared" ca="1" si="16"/>
        <v>-11610.228984253594</v>
      </c>
      <c r="O69" s="24">
        <f t="shared" ca="1" si="16"/>
        <v>-12911.586006424472</v>
      </c>
      <c r="P69" s="24">
        <f t="shared" ca="1" si="16"/>
        <v>-13263.88438580072</v>
      </c>
      <c r="Q69" s="24">
        <f t="shared" ca="1" si="16"/>
        <v>-13410.270140744387</v>
      </c>
      <c r="R69" s="24">
        <f t="shared" ca="1" si="16"/>
        <v>-13558.499869456453</v>
      </c>
      <c r="S69" s="24">
        <f t="shared" ca="1" si="16"/>
        <v>-13708.58603540116</v>
      </c>
      <c r="T69" s="24">
        <f t="shared" ca="1" si="16"/>
        <v>-13860.540945366714</v>
      </c>
      <c r="U69" s="24">
        <f t="shared" ca="1" si="16"/>
        <v>-14014.376738406747</v>
      </c>
      <c r="V69" s="24">
        <f t="shared" ca="1" si="16"/>
        <v>-14170.105374399627</v>
      </c>
      <c r="W69" s="24">
        <f t="shared" ca="1" si="16"/>
        <v>-14327.738622214703</v>
      </c>
      <c r="X69" s="24">
        <f t="shared" ca="1" si="16"/>
        <v>-2487.2880474738731</v>
      </c>
      <c r="Y69" s="24">
        <f t="shared" ca="1" si="16"/>
        <v>-14648.764999896808</v>
      </c>
      <c r="Z69" s="24">
        <f t="shared" ca="1" si="16"/>
        <v>-14812.180600217756</v>
      </c>
      <c r="AA69" s="24">
        <f t="shared" ca="1" si="16"/>
        <v>-14977.545726661612</v>
      </c>
      <c r="AB69" s="24">
        <f t="shared" ca="1" si="16"/>
        <v>-15144.871000966397</v>
      </c>
      <c r="AC69" s="24">
        <f t="shared" ca="1" si="16"/>
        <v>-15314.166773939203</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-53400.792595124658</v>
      </c>
      <c r="F70" s="420">
        <f t="shared" ref="F70:AH70" ca="1" si="17">SUM(F67:F69)</f>
        <v>-223332.66936305785</v>
      </c>
      <c r="G70" s="420">
        <f t="shared" ca="1" si="17"/>
        <v>-52549.921001013878</v>
      </c>
      <c r="H70" s="420">
        <f t="shared" ca="1" si="17"/>
        <v>56376.274207248578</v>
      </c>
      <c r="I70" s="420">
        <f t="shared" ca="1" si="17"/>
        <v>50440.36761585495</v>
      </c>
      <c r="J70" s="420">
        <f t="shared" ca="1" si="17"/>
        <v>117264.28408640118</v>
      </c>
      <c r="K70" s="420">
        <f t="shared" ca="1" si="17"/>
        <v>186868.93663091818</v>
      </c>
      <c r="L70" s="420">
        <f t="shared" ca="1" si="17"/>
        <v>181939.68828144306</v>
      </c>
      <c r="M70" s="420">
        <f t="shared" ca="1" si="17"/>
        <v>179973.9532404021</v>
      </c>
      <c r="N70" s="420">
        <f t="shared" ca="1" si="17"/>
        <v>86786.4616572956</v>
      </c>
      <c r="O70" s="420">
        <f t="shared" ca="1" si="17"/>
        <v>96514.105398022919</v>
      </c>
      <c r="P70" s="420">
        <f t="shared" ca="1" si="17"/>
        <v>99147.535783860396</v>
      </c>
      <c r="Q70" s="420">
        <f t="shared" ca="1" si="17"/>
        <v>100241.76930206431</v>
      </c>
      <c r="R70" s="420">
        <f t="shared" ca="1" si="17"/>
        <v>101349.78652418697</v>
      </c>
      <c r="S70" s="420">
        <f t="shared" ca="1" si="17"/>
        <v>102471.68061462368</v>
      </c>
      <c r="T70" s="420">
        <f t="shared" ca="1" si="17"/>
        <v>103607.54356661619</v>
      </c>
      <c r="U70" s="420">
        <f t="shared" ca="1" si="17"/>
        <v>104757.46611959042</v>
      </c>
      <c r="V70" s="420">
        <f t="shared" ca="1" si="17"/>
        <v>105921.53767363721</v>
      </c>
      <c r="W70" s="420">
        <f t="shared" ca="1" si="17"/>
        <v>107099.84620105491</v>
      </c>
      <c r="X70" s="420">
        <f t="shared" ca="1" si="17"/>
        <v>18592.4781548672</v>
      </c>
      <c r="Y70" s="420">
        <f t="shared" ca="1" si="17"/>
        <v>109499.51837422863</v>
      </c>
      <c r="Z70" s="420">
        <f t="shared" ca="1" si="17"/>
        <v>110721.04998662772</v>
      </c>
      <c r="AA70" s="420">
        <f t="shared" ca="1" si="17"/>
        <v>111957.15430679555</v>
      </c>
      <c r="AB70" s="420">
        <f t="shared" ca="1" si="17"/>
        <v>113207.91073222383</v>
      </c>
      <c r="AC70" s="420">
        <f t="shared" ca="1" si="17"/>
        <v>114473.39663519555</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356667.02845783823</v>
      </c>
      <c r="F72" s="59">
        <f t="shared" ca="1" si="18"/>
        <v>432775.84432168282</v>
      </c>
      <c r="G72" s="59">
        <f t="shared" ca="1" si="18"/>
        <v>341115.1872098305</v>
      </c>
      <c r="H72" s="59">
        <f t="shared" ca="1" si="18"/>
        <v>292575.33913375519</v>
      </c>
      <c r="I72" s="59">
        <f t="shared" ca="1" si="18"/>
        <v>286639.43254236155</v>
      </c>
      <c r="J72" s="59">
        <f t="shared" ca="1" si="18"/>
        <v>235363.8165496545</v>
      </c>
      <c r="K72" s="59">
        <f t="shared" ca="1" si="18"/>
        <v>186868.93663091818</v>
      </c>
      <c r="L72" s="59">
        <f t="shared" ca="1" si="18"/>
        <v>181939.68828144306</v>
      </c>
      <c r="M72" s="59">
        <f t="shared" ca="1" si="18"/>
        <v>179973.9532404021</v>
      </c>
      <c r="N72" s="59">
        <f t="shared" ca="1" si="18"/>
        <v>86786.4616572956</v>
      </c>
      <c r="O72" s="59">
        <f t="shared" ca="1" si="18"/>
        <v>96514.105398022919</v>
      </c>
      <c r="P72" s="59">
        <f t="shared" ca="1" si="18"/>
        <v>99147.535783860396</v>
      </c>
      <c r="Q72" s="59">
        <f t="shared" ca="1" si="18"/>
        <v>100241.76930206431</v>
      </c>
      <c r="R72" s="59">
        <f t="shared" ca="1" si="18"/>
        <v>101349.78652418697</v>
      </c>
      <c r="S72" s="59">
        <f t="shared" ca="1" si="18"/>
        <v>102471.68061462368</v>
      </c>
      <c r="T72" s="59">
        <f t="shared" ca="1" si="18"/>
        <v>103607.54356661619</v>
      </c>
      <c r="U72" s="59">
        <f t="shared" ca="1" si="18"/>
        <v>104757.46611959042</v>
      </c>
      <c r="V72" s="59">
        <f t="shared" ca="1" si="18"/>
        <v>105921.53767363721</v>
      </c>
      <c r="W72" s="59">
        <f t="shared" ca="1" si="18"/>
        <v>107099.84620105491</v>
      </c>
      <c r="X72" s="59">
        <f t="shared" ca="1" si="18"/>
        <v>18592.4781548672</v>
      </c>
      <c r="Y72" s="59">
        <f t="shared" ca="1" si="18"/>
        <v>109499.51837422863</v>
      </c>
      <c r="Z72" s="59">
        <f t="shared" ca="1" si="18"/>
        <v>110721.04998662772</v>
      </c>
      <c r="AA72" s="59">
        <f t="shared" ca="1" si="18"/>
        <v>111957.15430679555</v>
      </c>
      <c r="AB72" s="59">
        <f t="shared" ca="1" si="18"/>
        <v>113207.91073222383</v>
      </c>
      <c r="AC72" s="59">
        <f t="shared" ca="1" si="18"/>
        <v>114473.39663519555</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-2412163.6532527232</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723649.09597581695</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-1688514.5572769062</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361824.54798790824</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-24167.324635923746</v>
      </c>
      <c r="F80" s="10">
        <f ca="1">Principle</f>
        <v>-25617.36411407917</v>
      </c>
      <c r="G80" s="10">
        <f t="shared" ref="G80:AH80" ca="1" si="20">Principle</f>
        <v>-27154.405960923919</v>
      </c>
      <c r="H80" s="10">
        <f t="shared" ca="1" si="20"/>
        <v>-28783.670318579356</v>
      </c>
      <c r="I80" s="10">
        <f t="shared" ca="1" si="20"/>
        <v>-30510.690537694114</v>
      </c>
      <c r="J80" s="10">
        <f t="shared" ca="1" si="20"/>
        <v>-32341.331969955761</v>
      </c>
      <c r="K80" s="10">
        <f t="shared" ca="1" si="20"/>
        <v>-34281.811888153112</v>
      </c>
      <c r="L80" s="10">
        <f t="shared" ca="1" si="20"/>
        <v>-36338.720601442299</v>
      </c>
      <c r="M80" s="10">
        <f t="shared" ca="1" si="20"/>
        <v>-38519.043837528836</v>
      </c>
      <c r="N80" s="10">
        <f t="shared" ca="1" si="20"/>
        <v>-40830.186467780564</v>
      </c>
      <c r="O80" s="10">
        <f t="shared" ca="1" si="20"/>
        <v>-43279.997655847394</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361824.54798790824</v>
      </c>
      <c r="E81" s="10">
        <f ca="1">E79+E80</f>
        <v>-24167.324635923746</v>
      </c>
      <c r="F81" s="10">
        <f t="shared" ref="F81:AH81" ca="1" si="21">F79+F80</f>
        <v>-25617.36411407917</v>
      </c>
      <c r="G81" s="10">
        <f t="shared" ca="1" si="21"/>
        <v>-27154.405960923919</v>
      </c>
      <c r="H81" s="10">
        <f t="shared" ca="1" si="21"/>
        <v>-28783.670318579356</v>
      </c>
      <c r="I81" s="10">
        <f t="shared" ca="1" si="21"/>
        <v>-30510.690537694114</v>
      </c>
      <c r="J81" s="10">
        <f t="shared" ca="1" si="21"/>
        <v>-32341.331969955761</v>
      </c>
      <c r="K81" s="10">
        <f t="shared" ca="1" si="21"/>
        <v>-34281.811888153112</v>
      </c>
      <c r="L81" s="10">
        <f t="shared" ca="1" si="21"/>
        <v>-36338.720601442299</v>
      </c>
      <c r="M81" s="10">
        <f t="shared" ca="1" si="21"/>
        <v>-38519.043837528836</v>
      </c>
      <c r="N81" s="10">
        <f t="shared" ca="1" si="21"/>
        <v>-40830.186467780564</v>
      </c>
      <c r="O81" s="10">
        <f t="shared" ca="1" si="21"/>
        <v>-43279.997655847394</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-1326690.0092889979</v>
      </c>
      <c r="E83" s="430">
        <f t="shared" ca="1" si="22"/>
        <v>332499.7038219145</v>
      </c>
      <c r="F83" s="430">
        <f t="shared" ca="1" si="22"/>
        <v>407158.48020760366</v>
      </c>
      <c r="G83" s="430">
        <f t="shared" ca="1" si="22"/>
        <v>313960.78124890657</v>
      </c>
      <c r="H83" s="430">
        <f t="shared" ca="1" si="22"/>
        <v>263791.66881517583</v>
      </c>
      <c r="I83" s="430">
        <f t="shared" ca="1" si="22"/>
        <v>256128.74200466744</v>
      </c>
      <c r="J83" s="430">
        <f t="shared" ca="1" si="22"/>
        <v>203022.48457969874</v>
      </c>
      <c r="K83" s="430">
        <f t="shared" ca="1" si="22"/>
        <v>152587.12474276507</v>
      </c>
      <c r="L83" s="430">
        <f t="shared" ca="1" si="22"/>
        <v>145600.96768000076</v>
      </c>
      <c r="M83" s="430">
        <f t="shared" ca="1" si="22"/>
        <v>141454.90940287325</v>
      </c>
      <c r="N83" s="430">
        <f t="shared" ca="1" si="22"/>
        <v>45956.275189515036</v>
      </c>
      <c r="O83" s="430">
        <f t="shared" ca="1" si="22"/>
        <v>53234.107742175525</v>
      </c>
      <c r="P83" s="430">
        <f t="shared" ca="1" si="22"/>
        <v>99147.535783860396</v>
      </c>
      <c r="Q83" s="430">
        <f t="shared" ca="1" si="22"/>
        <v>100241.76930206431</v>
      </c>
      <c r="R83" s="430">
        <f t="shared" ca="1" si="22"/>
        <v>101349.78652418697</v>
      </c>
      <c r="S83" s="430">
        <f t="shared" ca="1" si="22"/>
        <v>102471.68061462368</v>
      </c>
      <c r="T83" s="430">
        <f t="shared" ca="1" si="22"/>
        <v>103607.54356661619</v>
      </c>
      <c r="U83" s="430">
        <f t="shared" ca="1" si="22"/>
        <v>104757.46611959042</v>
      </c>
      <c r="V83" s="430">
        <f t="shared" ca="1" si="22"/>
        <v>105921.53767363721</v>
      </c>
      <c r="W83" s="430">
        <f t="shared" ca="1" si="22"/>
        <v>107099.84620105491</v>
      </c>
      <c r="X83" s="430">
        <f t="shared" ca="1" si="22"/>
        <v>18592.4781548672</v>
      </c>
      <c r="Y83" s="430">
        <f t="shared" ca="1" si="22"/>
        <v>109499.51837422863</v>
      </c>
      <c r="Z83" s="430">
        <f t="shared" ca="1" si="22"/>
        <v>110721.04998662772</v>
      </c>
      <c r="AA83" s="430">
        <f t="shared" ca="1" si="22"/>
        <v>111957.15430679555</v>
      </c>
      <c r="AB83" s="430">
        <f t="shared" ca="1" si="22"/>
        <v>113207.91073222383</v>
      </c>
      <c r="AC83" s="430">
        <f t="shared" ca="1" si="22"/>
        <v>114473.39663519555</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-1326690.0092889979</v>
      </c>
      <c r="E84" s="44">
        <f ca="1">D84+E83</f>
        <v>-994190.30546708335</v>
      </c>
      <c r="F84" s="44">
        <f t="shared" ref="F84:AH84" ca="1" si="23">E84+F83</f>
        <v>-587031.82525947969</v>
      </c>
      <c r="G84" s="44">
        <f t="shared" ca="1" si="23"/>
        <v>-273071.04401057312</v>
      </c>
      <c r="H84" s="44">
        <f t="shared" ca="1" si="23"/>
        <v>-9279.3751953972969</v>
      </c>
      <c r="I84" s="44">
        <f t="shared" ca="1" si="23"/>
        <v>246849.36680927014</v>
      </c>
      <c r="J84" s="44">
        <f t="shared" ca="1" si="23"/>
        <v>449871.85138896888</v>
      </c>
      <c r="K84" s="44">
        <f t="shared" ca="1" si="23"/>
        <v>602458.97613173397</v>
      </c>
      <c r="L84" s="44">
        <f t="shared" ca="1" si="23"/>
        <v>748059.94381173467</v>
      </c>
      <c r="M84" s="44">
        <f t="shared" ca="1" si="23"/>
        <v>889514.85321460792</v>
      </c>
      <c r="N84" s="44">
        <f t="shared" ca="1" si="23"/>
        <v>935471.12840412301</v>
      </c>
      <c r="O84" s="44">
        <f t="shared" ca="1" si="23"/>
        <v>988705.23614629859</v>
      </c>
      <c r="P84" s="44">
        <f t="shared" ca="1" si="23"/>
        <v>1087852.7719301591</v>
      </c>
      <c r="Q84" s="44">
        <f t="shared" ca="1" si="23"/>
        <v>1188094.5412322234</v>
      </c>
      <c r="R84" s="44">
        <f t="shared" ca="1" si="23"/>
        <v>1289444.3277564105</v>
      </c>
      <c r="S84" s="44">
        <f t="shared" ca="1" si="23"/>
        <v>1391916.0083710342</v>
      </c>
      <c r="T84" s="44">
        <f t="shared" ca="1" si="23"/>
        <v>1495523.5519376504</v>
      </c>
      <c r="U84" s="44">
        <f t="shared" ca="1" si="23"/>
        <v>1600281.0180572409</v>
      </c>
      <c r="V84" s="44">
        <f t="shared" ca="1" si="23"/>
        <v>1706202.5557308781</v>
      </c>
      <c r="W84" s="44">
        <f t="shared" ca="1" si="23"/>
        <v>1813302.4019319331</v>
      </c>
      <c r="X84" s="44">
        <f t="shared" ca="1" si="23"/>
        <v>1831894.8800868003</v>
      </c>
      <c r="Y84" s="44">
        <f t="shared" ca="1" si="23"/>
        <v>1941394.3984610289</v>
      </c>
      <c r="Z84" s="44">
        <f t="shared" ca="1" si="23"/>
        <v>2052115.4484476566</v>
      </c>
      <c r="AA84" s="44">
        <f t="shared" ca="1" si="23"/>
        <v>2164072.6027544523</v>
      </c>
      <c r="AB84" s="44">
        <f t="shared" ca="1" si="23"/>
        <v>2277280.5134866759</v>
      </c>
      <c r="AC84" s="44">
        <f t="shared" ca="1" si="23"/>
        <v>2391753.9101218716</v>
      </c>
      <c r="AD84" s="44">
        <f ca="1">AC84+AD83</f>
        <v>2391753.9101218716</v>
      </c>
      <c r="AE84" s="44">
        <f t="shared" ca="1" si="23"/>
        <v>2391753.9101218716</v>
      </c>
      <c r="AF84" s="44">
        <f t="shared" ca="1" si="23"/>
        <v>2391753.9101218716</v>
      </c>
      <c r="AG84" s="44">
        <f t="shared" ca="1" si="23"/>
        <v>2391753.9101218716</v>
      </c>
      <c r="AH84" s="44">
        <f t="shared" ca="1" si="23"/>
        <v>2391753.9101218716</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361824.54798790824</v>
      </c>
      <c r="F89" s="9">
        <f ca="1">E93</f>
        <v>337657.22335198452</v>
      </c>
      <c r="G89" s="9">
        <f t="shared" ref="G89:AH89" ca="1" si="24">F93</f>
        <v>312039.85923790536</v>
      </c>
      <c r="H89" s="9">
        <f t="shared" ca="1" si="24"/>
        <v>284885.45327698143</v>
      </c>
      <c r="I89" s="9">
        <f t="shared" ca="1" si="24"/>
        <v>256101.78295840207</v>
      </c>
      <c r="J89" s="9">
        <f t="shared" ca="1" si="24"/>
        <v>225591.09242070795</v>
      </c>
      <c r="K89" s="9">
        <f t="shared" ca="1" si="24"/>
        <v>193249.76045075219</v>
      </c>
      <c r="L89" s="9">
        <f t="shared" ca="1" si="24"/>
        <v>158967.94856259908</v>
      </c>
      <c r="M89" s="9">
        <f t="shared" ca="1" si="24"/>
        <v>122629.22796115678</v>
      </c>
      <c r="N89" s="9">
        <f t="shared" ca="1" si="24"/>
        <v>84110.184123627943</v>
      </c>
      <c r="O89" s="9">
        <f t="shared" ca="1" si="24"/>
        <v>43279.997655847379</v>
      </c>
      <c r="P89" s="9">
        <f t="shared" ca="1" si="24"/>
        <v>0</v>
      </c>
      <c r="Q89" s="9">
        <f t="shared" ca="1" si="24"/>
        <v>0</v>
      </c>
      <c r="R89" s="9">
        <f t="shared" ca="1" si="24"/>
        <v>0</v>
      </c>
      <c r="S89" s="9">
        <f t="shared" ca="1" si="24"/>
        <v>0</v>
      </c>
      <c r="T89" s="9">
        <f t="shared" ca="1" si="24"/>
        <v>0</v>
      </c>
      <c r="U89" s="9">
        <f t="shared" ca="1" si="24"/>
        <v>0</v>
      </c>
      <c r="V89" s="9">
        <f t="shared" ca="1" si="24"/>
        <v>0</v>
      </c>
      <c r="W89" s="9">
        <f t="shared" ca="1" si="24"/>
        <v>0</v>
      </c>
      <c r="X89" s="9">
        <f t="shared" ca="1" si="24"/>
        <v>0</v>
      </c>
      <c r="Y89" s="9">
        <f t="shared" ca="1" si="24"/>
        <v>0</v>
      </c>
      <c r="Z89" s="9">
        <f t="shared" ca="1" si="24"/>
        <v>0</v>
      </c>
      <c r="AA89" s="9">
        <f t="shared" ca="1" si="24"/>
        <v>0</v>
      </c>
      <c r="AB89" s="9">
        <f t="shared" ca="1" si="24"/>
        <v>0</v>
      </c>
      <c r="AC89" s="9">
        <f t="shared" ca="1" si="24"/>
        <v>0</v>
      </c>
      <c r="AD89" s="9">
        <f t="shared" ca="1" si="24"/>
        <v>0</v>
      </c>
      <c r="AE89" s="9">
        <f t="shared" ca="1" si="24"/>
        <v>0</v>
      </c>
      <c r="AF89" s="9">
        <f t="shared" ca="1" si="24"/>
        <v>0</v>
      </c>
      <c r="AG89" s="9">
        <f t="shared" ca="1" si="24"/>
        <v>0</v>
      </c>
      <c r="AH89" s="9">
        <f t="shared" ca="1" si="24"/>
        <v>0</v>
      </c>
    </row>
    <row r="90" spans="1:36" x14ac:dyDescent="0.2">
      <c r="A90" s="2" t="s">
        <v>47</v>
      </c>
      <c r="D90" s="9"/>
      <c r="E90" s="9">
        <f t="shared" ref="E90:AH90" ca="1" si="25">IF(ProjectYear&lt;=LoanTerm,PMT(LoanInterest,LoanTerm,LoanAmount),0)</f>
        <v>-45876.797515198239</v>
      </c>
      <c r="F90" s="9">
        <f t="shared" ca="1" si="25"/>
        <v>-45876.797515198239</v>
      </c>
      <c r="G90" s="9">
        <f t="shared" ca="1" si="25"/>
        <v>-45876.797515198239</v>
      </c>
      <c r="H90" s="9">
        <f t="shared" ca="1" si="25"/>
        <v>-45876.797515198239</v>
      </c>
      <c r="I90" s="9">
        <f t="shared" ca="1" si="25"/>
        <v>-45876.797515198239</v>
      </c>
      <c r="J90" s="9">
        <f t="shared" ca="1" si="25"/>
        <v>-45876.797515198239</v>
      </c>
      <c r="K90" s="9">
        <f t="shared" ca="1" si="25"/>
        <v>-45876.797515198239</v>
      </c>
      <c r="L90" s="9">
        <f t="shared" ca="1" si="25"/>
        <v>-45876.797515198239</v>
      </c>
      <c r="M90" s="9">
        <f t="shared" ca="1" si="25"/>
        <v>-45876.797515198239</v>
      </c>
      <c r="N90" s="9">
        <f t="shared" ca="1" si="25"/>
        <v>-45876.797515198239</v>
      </c>
      <c r="O90" s="9">
        <f t="shared" ca="1" si="25"/>
        <v>-45876.797515198239</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-24167.324635923746</v>
      </c>
      <c r="F91" s="9">
        <f t="shared" ca="1" si="26"/>
        <v>-25617.36411407917</v>
      </c>
      <c r="G91" s="9">
        <f t="shared" ca="1" si="26"/>
        <v>-27154.405960923919</v>
      </c>
      <c r="H91" s="9">
        <f t="shared" ca="1" si="26"/>
        <v>-28783.670318579356</v>
      </c>
      <c r="I91" s="9">
        <f t="shared" ca="1" si="26"/>
        <v>-30510.690537694114</v>
      </c>
      <c r="J91" s="9">
        <f t="shared" ca="1" si="26"/>
        <v>-32341.331969955761</v>
      </c>
      <c r="K91" s="9">
        <f t="shared" ca="1" si="26"/>
        <v>-34281.811888153112</v>
      </c>
      <c r="L91" s="9">
        <f t="shared" ca="1" si="26"/>
        <v>-36338.720601442299</v>
      </c>
      <c r="M91" s="9">
        <f t="shared" ca="1" si="26"/>
        <v>-38519.043837528836</v>
      </c>
      <c r="N91" s="9">
        <f t="shared" ca="1" si="26"/>
        <v>-40830.186467780564</v>
      </c>
      <c r="O91" s="9">
        <f t="shared" ca="1" si="26"/>
        <v>-43279.997655847394</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-21709.472879274494</v>
      </c>
      <c r="F92" s="9">
        <f t="shared" ca="1" si="27"/>
        <v>-20259.433401119069</v>
      </c>
      <c r="G92" s="9">
        <f t="shared" ca="1" si="27"/>
        <v>-18722.39155427432</v>
      </c>
      <c r="H92" s="9">
        <f t="shared" ca="1" si="27"/>
        <v>-17093.127196618883</v>
      </c>
      <c r="I92" s="9">
        <f t="shared" ca="1" si="27"/>
        <v>-15366.106977504123</v>
      </c>
      <c r="J92" s="9">
        <f t="shared" ca="1" si="27"/>
        <v>-13535.465545242476</v>
      </c>
      <c r="K92" s="9">
        <f t="shared" ca="1" si="27"/>
        <v>-11594.985627045131</v>
      </c>
      <c r="L92" s="9">
        <f t="shared" ca="1" si="27"/>
        <v>-9538.0769137559437</v>
      </c>
      <c r="M92" s="9">
        <f t="shared" ca="1" si="27"/>
        <v>-7357.7536776694069</v>
      </c>
      <c r="N92" s="9">
        <f t="shared" ca="1" si="27"/>
        <v>-5046.6110474176767</v>
      </c>
      <c r="O92" s="9">
        <f t="shared" ca="1" si="27"/>
        <v>-2596.7998593508428</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337657.22335198452</v>
      </c>
      <c r="F93" s="70">
        <f t="shared" ca="1" si="28"/>
        <v>312039.85923790536</v>
      </c>
      <c r="G93" s="70">
        <f t="shared" ca="1" si="28"/>
        <v>284885.45327698143</v>
      </c>
      <c r="H93" s="70">
        <f t="shared" ca="1" si="28"/>
        <v>256101.78295840207</v>
      </c>
      <c r="I93" s="70">
        <f t="shared" ca="1" si="28"/>
        <v>225591.09242070795</v>
      </c>
      <c r="J93" s="70">
        <f t="shared" ca="1" si="28"/>
        <v>193249.76045075219</v>
      </c>
      <c r="K93" s="70">
        <f t="shared" ca="1" si="28"/>
        <v>158967.94856259908</v>
      </c>
      <c r="L93" s="70">
        <f t="shared" ca="1" si="28"/>
        <v>122629.22796115678</v>
      </c>
      <c r="M93" s="70">
        <f t="shared" ca="1" si="28"/>
        <v>84110.184123627943</v>
      </c>
      <c r="N93" s="70">
        <f t="shared" ca="1" si="28"/>
        <v>43279.997655847379</v>
      </c>
      <c r="O93" s="70">
        <f t="shared" ca="1" si="28"/>
        <v>0</v>
      </c>
      <c r="P93" s="70">
        <f t="shared" ca="1" si="28"/>
        <v>0</v>
      </c>
      <c r="Q93" s="70">
        <f t="shared" ca="1" si="28"/>
        <v>0</v>
      </c>
      <c r="R93" s="70">
        <f t="shared" ca="1" si="28"/>
        <v>0</v>
      </c>
      <c r="S93" s="70">
        <f t="shared" ca="1" si="28"/>
        <v>0</v>
      </c>
      <c r="T93" s="70">
        <f t="shared" ca="1" si="28"/>
        <v>0</v>
      </c>
      <c r="U93" s="70">
        <f t="shared" ca="1" si="28"/>
        <v>0</v>
      </c>
      <c r="V93" s="70">
        <f t="shared" ca="1" si="28"/>
        <v>0</v>
      </c>
      <c r="W93" s="70">
        <f t="shared" ca="1" si="28"/>
        <v>0</v>
      </c>
      <c r="X93" s="70">
        <f t="shared" ca="1" si="28"/>
        <v>0</v>
      </c>
      <c r="Y93" s="70">
        <f t="shared" ca="1" si="28"/>
        <v>0</v>
      </c>
      <c r="Z93" s="70">
        <f t="shared" ca="1" si="28"/>
        <v>0</v>
      </c>
      <c r="AA93" s="70">
        <f t="shared" ca="1" si="28"/>
        <v>0</v>
      </c>
      <c r="AB93" s="70">
        <f t="shared" ca="1" si="28"/>
        <v>0</v>
      </c>
      <c r="AC93" s="70">
        <f t="shared" ca="1" si="28"/>
        <v>0</v>
      </c>
      <c r="AD93" s="70">
        <f t="shared" ca="1" si="28"/>
        <v>0</v>
      </c>
      <c r="AE93" s="70">
        <f t="shared" ca="1" si="28"/>
        <v>0</v>
      </c>
      <c r="AF93" s="70">
        <f t="shared" ca="1" si="28"/>
        <v>0</v>
      </c>
      <c r="AG93" s="70">
        <f t="shared" ca="1" si="28"/>
        <v>0</v>
      </c>
      <c r="AH93" s="70">
        <f t="shared" ca="1" si="28"/>
        <v>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1081083.7583021244</v>
      </c>
      <c r="D101" s="42">
        <f ca="1">IF($C$112="3P",D83,0)</f>
        <v>-1326690.0092889979</v>
      </c>
      <c r="E101" s="42">
        <f t="shared" ref="E101:AH101" ca="1" si="29">IF($C$112="3P",E83,0)</f>
        <v>332499.7038219145</v>
      </c>
      <c r="F101" s="42">
        <f t="shared" ca="1" si="29"/>
        <v>407158.48020760366</v>
      </c>
      <c r="G101" s="42">
        <f t="shared" ca="1" si="29"/>
        <v>313960.78124890657</v>
      </c>
      <c r="H101" s="42">
        <f t="shared" ca="1" si="29"/>
        <v>263791.66881517583</v>
      </c>
      <c r="I101" s="42">
        <f t="shared" ca="1" si="29"/>
        <v>256128.74200466744</v>
      </c>
      <c r="J101" s="42">
        <f t="shared" ca="1" si="29"/>
        <v>203022.48457969874</v>
      </c>
      <c r="K101" s="42">
        <f t="shared" ca="1" si="29"/>
        <v>152587.12474276507</v>
      </c>
      <c r="L101" s="42">
        <f t="shared" ca="1" si="29"/>
        <v>145600.96768000076</v>
      </c>
      <c r="M101" s="42">
        <f t="shared" ca="1" si="29"/>
        <v>141454.90940287325</v>
      </c>
      <c r="N101" s="42">
        <f t="shared" ca="1" si="29"/>
        <v>45956.275189515036</v>
      </c>
      <c r="O101" s="42">
        <f t="shared" ca="1" si="29"/>
        <v>53234.107742175525</v>
      </c>
      <c r="P101" s="42">
        <f t="shared" ca="1" si="29"/>
        <v>99147.535783860396</v>
      </c>
      <c r="Q101" s="42">
        <f t="shared" ca="1" si="29"/>
        <v>100241.76930206431</v>
      </c>
      <c r="R101" s="42">
        <f t="shared" ca="1" si="29"/>
        <v>101349.78652418697</v>
      </c>
      <c r="S101" s="42">
        <f t="shared" ca="1" si="29"/>
        <v>102471.68061462368</v>
      </c>
      <c r="T101" s="42">
        <f t="shared" ca="1" si="29"/>
        <v>103607.54356661619</v>
      </c>
      <c r="U101" s="42">
        <f t="shared" ca="1" si="29"/>
        <v>104757.46611959042</v>
      </c>
      <c r="V101" s="42">
        <f t="shared" ca="1" si="29"/>
        <v>105921.53767363721</v>
      </c>
      <c r="W101" s="42">
        <f t="shared" ca="1" si="29"/>
        <v>107099.84620105491</v>
      </c>
      <c r="X101" s="42">
        <f t="shared" ca="1" si="29"/>
        <v>18592.4781548672</v>
      </c>
      <c r="Y101" s="42">
        <f t="shared" ca="1" si="29"/>
        <v>109499.51837422863</v>
      </c>
      <c r="Z101" s="42">
        <f t="shared" ca="1" si="29"/>
        <v>110721.04998662772</v>
      </c>
      <c r="AA101" s="42">
        <f t="shared" ca="1" si="29"/>
        <v>111957.15430679555</v>
      </c>
      <c r="AB101" s="42">
        <f t="shared" ca="1" si="29"/>
        <v>113207.91073222383</v>
      </c>
      <c r="AC101" s="42">
        <f t="shared" ca="1" si="29"/>
        <v>114473.39663519555</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583200.53581158852</v>
      </c>
      <c r="D105" s="42">
        <f ca="1">IF($C$112="3P",VLOOKUP($A105,'Fin. Assumptions'!$F$23:$L$29,$D$111+1)*(-D$55-D$56),VLOOKUP($A105,'Fin. Assumptions'!$F$32:$L$38,$D$111+1)*D$83)</f>
        <v>0</v>
      </c>
      <c r="E105" s="42">
        <f ca="1">IF($C$112="3P",VLOOKUP($A105,'Fin. Assumptions'!$F$23:$L$29,$D$111+1)*(-E$55-E$56),VLOOKUP($A105,'Fin. Assumptions'!$F$32:$L$38,$D$111+1)*E$83)</f>
        <v>39238.585999999996</v>
      </c>
      <c r="F105" s="42">
        <f ca="1">IF($C$112="3P",VLOOKUP($A105,'Fin. Assumptions'!$F$23:$L$29,$D$111+1)*(-F$55-F$56),VLOOKUP($A105,'Fin. Assumptions'!$F$32:$L$38,$D$111+1)*F$83)</f>
        <v>39636.990931400003</v>
      </c>
      <c r="G105" s="42">
        <f ca="1">IF($C$112="3P",VLOOKUP($A105,'Fin. Assumptions'!$F$23:$L$29,$D$111+1)*(-G$55-G$56),VLOOKUP($A105,'Fin. Assumptions'!$F$32:$L$38,$D$111+1)*G$83)</f>
        <v>40041.332096277867</v>
      </c>
      <c r="H105" s="42">
        <f ca="1">IF($C$112="3P",VLOOKUP($A105,'Fin. Assumptions'!$F$23:$L$29,$D$111+1)*(-H$55-H$56),VLOOKUP($A105,'Fin. Assumptions'!$F$32:$L$38,$D$111+1)*H$83)</f>
        <v>40451.697944512402</v>
      </c>
      <c r="I105" s="42">
        <f ca="1">IF($C$112="3P",VLOOKUP($A105,'Fin. Assumptions'!$F$23:$L$29,$D$111+1)*(-I$55-I$56),VLOOKUP($A105,'Fin. Assumptions'!$F$32:$L$38,$D$111+1)*I$83)</f>
        <v>40868.178243885639</v>
      </c>
      <c r="J105" s="42">
        <f ca="1">IF($C$112="3P",VLOOKUP($A105,'Fin. Assumptions'!$F$23:$L$29,$D$111+1)*(-J$55-J$56),VLOOKUP($A105,'Fin. Assumptions'!$F$32:$L$38,$D$111+1)*J$83)</f>
        <v>41290.86409971954</v>
      </c>
      <c r="K105" s="42">
        <f ca="1">IF($C$112="3P",VLOOKUP($A105,'Fin. Assumptions'!$F$23:$L$29,$D$111+1)*(-K$55-K$56),VLOOKUP($A105,'Fin. Assumptions'!$F$32:$L$38,$D$111+1)*K$83)</f>
        <v>41719.847974805351</v>
      </c>
      <c r="L105" s="42">
        <f ca="1">IF($C$112="3P",VLOOKUP($A105,'Fin. Assumptions'!$F$23:$L$29,$D$111+1)*(-L$55-L$56),VLOOKUP($A105,'Fin. Assumptions'!$F$32:$L$38,$D$111+1)*L$83)</f>
        <v>42155.22370962995</v>
      </c>
      <c r="M105" s="42">
        <f ca="1">IF($C$112="3P",VLOOKUP($A105,'Fin. Assumptions'!$F$23:$L$29,$D$111+1)*(-M$55-M$56),VLOOKUP($A105,'Fin. Assumptions'!$F$32:$L$38,$D$111+1)*M$83)</f>
        <v>42597.086542903438</v>
      </c>
      <c r="N105" s="42">
        <f ca="1">IF($C$112="3P",VLOOKUP($A105,'Fin. Assumptions'!$F$23:$L$29,$D$111+1)*(-N$55-N$56),VLOOKUP($A105,'Fin. Assumptions'!$F$32:$L$38,$D$111+1)*N$83)</f>
        <v>43045.533132392695</v>
      </c>
      <c r="O105" s="42">
        <f ca="1">IF($C$112="3P",VLOOKUP($A105,'Fin. Assumptions'!$F$23:$L$29,$D$111+1)*(-O$55-O$56),VLOOKUP($A105,'Fin. Assumptions'!$F$32:$L$38,$D$111+1)*O$83)</f>
        <v>43500.661576065351</v>
      </c>
      <c r="P105" s="42">
        <f ca="1">IF($C$112="3P",VLOOKUP($A105,'Fin. Assumptions'!$F$23:$L$29,$D$111+1)*(-P$55-P$56),VLOOKUP($A105,'Fin. Assumptions'!$F$32:$L$38,$D$111+1)*P$83)</f>
        <v>43962.571433548721</v>
      </c>
      <c r="Q105" s="42">
        <f ca="1">IF($C$112="3P",VLOOKUP($A105,'Fin. Assumptions'!$F$23:$L$29,$D$111+1)*(-Q$55-Q$56),VLOOKUP($A105,'Fin. Assumptions'!$F$32:$L$38,$D$111+1)*Q$83)</f>
        <v>44431.363747908596</v>
      </c>
      <c r="R105" s="42">
        <f ca="1">IF($C$112="3P",VLOOKUP($A105,'Fin. Assumptions'!$F$23:$L$29,$D$111+1)*(-R$55-R$56),VLOOKUP($A105,'Fin. Assumptions'!$F$32:$L$38,$D$111+1)*R$83)</f>
        <v>44907.14106775244</v>
      </c>
      <c r="S105" s="42">
        <f ca="1">IF($C$112="3P",VLOOKUP($A105,'Fin. Assumptions'!$F$23:$L$29,$D$111+1)*(-S$55-S$56),VLOOKUP($A105,'Fin. Assumptions'!$F$32:$L$38,$D$111+1)*S$83)</f>
        <v>45390.007469661949</v>
      </c>
      <c r="T105" s="42">
        <f ca="1">IF($C$112="3P",VLOOKUP($A105,'Fin. Assumptions'!$F$23:$L$29,$D$111+1)*(-T$55-T$56),VLOOKUP($A105,'Fin. Assumptions'!$F$32:$L$38,$D$111+1)*T$83)</f>
        <v>45880.068580959909</v>
      </c>
      <c r="U105" s="42">
        <f ca="1">IF($C$112="3P",VLOOKUP($A105,'Fin. Assumptions'!$F$23:$L$29,$D$111+1)*(-U$55-U$56),VLOOKUP($A105,'Fin. Assumptions'!$F$32:$L$38,$D$111+1)*U$83)</f>
        <v>46377.431602816214</v>
      </c>
      <c r="V105" s="42">
        <f ca="1">IF($C$112="3P",VLOOKUP($A105,'Fin. Assumptions'!$F$23:$L$29,$D$111+1)*(-V$55-V$56),VLOOKUP($A105,'Fin. Assumptions'!$F$32:$L$38,$D$111+1)*V$83)</f>
        <v>46882.205333698184</v>
      </c>
      <c r="W105" s="42">
        <f ca="1">IF($C$112="3P",VLOOKUP($A105,'Fin. Assumptions'!$F$23:$L$29,$D$111+1)*(-W$55-W$56),VLOOKUP($A105,'Fin. Assumptions'!$F$32:$L$38,$D$111+1)*W$83)</f>
        <v>47394.500193170272</v>
      </c>
      <c r="X105" s="42">
        <f ca="1">IF($C$112="3P",VLOOKUP($A105,'Fin. Assumptions'!$F$23:$L$29,$D$111+1)*(-X$55-X$56),VLOOKUP($A105,'Fin. Assumptions'!$F$32:$L$38,$D$111+1)*X$83)</f>
        <v>47914.428246048512</v>
      </c>
      <c r="Y105" s="42">
        <f ca="1">IF($C$112="3P",VLOOKUP($A105,'Fin. Assumptions'!$F$23:$L$29,$D$111+1)*(-Y$55-Y$56),VLOOKUP($A105,'Fin. Assumptions'!$F$32:$L$38,$D$111+1)*Y$83)</f>
        <v>48442.103226914631</v>
      </c>
      <c r="Z105" s="42">
        <f ca="1">IF($C$112="3P",VLOOKUP($A105,'Fin. Assumptions'!$F$23:$L$29,$D$111+1)*(-Z$55-Z$56),VLOOKUP($A105,'Fin. Assumptions'!$F$32:$L$38,$D$111+1)*Z$83)</f>
        <v>48977.640564995658</v>
      </c>
      <c r="AA105" s="42">
        <f ca="1">IF($C$112="3P",VLOOKUP($A105,'Fin. Assumptions'!$F$23:$L$29,$D$111+1)*(-AA$55-AA$56),VLOOKUP($A105,'Fin. Assumptions'!$F$32:$L$38,$D$111+1)*AA$83)</f>
        <v>49521.157409414089</v>
      </c>
      <c r="AB105" s="42">
        <f ca="1">IF($C$112="3P",VLOOKUP($A105,'Fin. Assumptions'!$F$23:$L$29,$D$111+1)*(-AB$55-AB$56),VLOOKUP($A105,'Fin. Assumptions'!$F$32:$L$38,$D$111+1)*AB$83)</f>
        <v>50072.772654814362</v>
      </c>
      <c r="AC105" s="42">
        <f ca="1">IF($C$112="3P",VLOOKUP($A105,'Fin. Assumptions'!$F$23:$L$29,$D$111+1)*(-AC$55-AC$56),VLOOKUP($A105,'Fin. Assumptions'!$F$32:$L$38,$D$111+1)*AC$83)</f>
        <v>50632.606967371088</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1664284.2941137129</v>
      </c>
    </row>
    <row r="111" spans="1:34" ht="15.75" x14ac:dyDescent="0.25">
      <c r="A111" s="92"/>
      <c r="B111" s="93" t="s">
        <v>111</v>
      </c>
      <c r="C111" s="463" t="str">
        <f ca="1">LEFT($B$6,3)</f>
        <v>P&amp;G</v>
      </c>
      <c r="D111" s="380">
        <f ca="1">HLOOKUP(C111,'Fin. Assumptions'!$G$32:$L$40,9)</f>
        <v>5</v>
      </c>
    </row>
    <row r="112" spans="1:34" x14ac:dyDescent="0.2">
      <c r="A112" s="94"/>
      <c r="B112" s="93" t="s">
        <v>160</v>
      </c>
      <c r="C112" s="376" t="str">
        <f ca="1">RIGHT(LEFT($B$6,6),2)</f>
        <v>3P</v>
      </c>
    </row>
  </sheetData>
  <sheetProtection algorithmName="SHA-512" hashValue="ZgL2ZNOgz+e1pqrCVRAOnP1fBNGAk5YoR4AvK3diH0Ki/3G2NKyoXrPbfmunwiKskyz5WG+pdr7J1Rkfhi0vqA==" saltValue="BcmlNlnueSzgWqs8aGxccw=="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3" tint="0.39997558519241921"/>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P&amp;G DO 15</v>
      </c>
      <c r="D6" s="82" t="s">
        <v>172</v>
      </c>
      <c r="T6" s="2"/>
    </row>
    <row r="7" spans="1:42" ht="18.75" customHeight="1" x14ac:dyDescent="0.25">
      <c r="A7" s="90"/>
      <c r="C7" s="2"/>
      <c r="D7" s="374" t="s">
        <v>174</v>
      </c>
      <c r="T7" s="2"/>
    </row>
    <row r="8" spans="1:42" ht="18.75" customHeight="1" x14ac:dyDescent="0.25">
      <c r="A8" s="90" t="s">
        <v>111</v>
      </c>
      <c r="B8" s="376" t="str">
        <f ca="1">VLOOKUP($B$6,'Fin. Assumptions'!$A$6:$P$17,2)</f>
        <v>Public/Govt</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2015</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Non-Taxable</v>
      </c>
      <c r="C11" s="1"/>
      <c r="E11" s="18" t="s">
        <v>0</v>
      </c>
      <c r="G11" s="396">
        <f ca="1">VLOOKUP($B$6,'Fin. Assumptions'!$A$6:$P$17,14)</f>
        <v>0</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0</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2.4121636532527231</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2412163.6532527232</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0.7645948207429919</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2412163.6532527232</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0</v>
      </c>
      <c r="O22" s="28"/>
      <c r="P22" s="26"/>
      <c r="Q22" s="26"/>
      <c r="R22" s="23"/>
      <c r="T22" s="2"/>
    </row>
    <row r="23" spans="1:36" ht="18" customHeight="1" x14ac:dyDescent="0.2">
      <c r="A23" s="48"/>
      <c r="B23" s="77"/>
      <c r="C23" s="21"/>
      <c r="E23" s="54" t="s">
        <v>77</v>
      </c>
      <c r="G23" s="83">
        <f ca="1">SUM(G20:G22)</f>
        <v>2412163.6532527232</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v>
      </c>
      <c r="H25" s="37" t="s">
        <v>9</v>
      </c>
      <c r="N25" s="23"/>
      <c r="O25" s="28"/>
      <c r="P25" s="5"/>
      <c r="Q25" s="5"/>
      <c r="R25" s="5"/>
      <c r="T25" s="2"/>
    </row>
    <row r="26" spans="1:36" ht="18" customHeight="1" x14ac:dyDescent="0.25">
      <c r="A26" s="8" t="s">
        <v>19</v>
      </c>
      <c r="B26" s="12"/>
      <c r="C26" s="13"/>
      <c r="E26" s="73" t="s">
        <v>74</v>
      </c>
      <c r="F26" s="72"/>
      <c r="G26" s="86">
        <f ca="1">1-FedTaxCredit-G25</f>
        <v>0.7</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14</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2412163.6532527232</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0.153</v>
      </c>
      <c r="C31" s="2" t="s">
        <v>7</v>
      </c>
      <c r="E31" s="57" t="s">
        <v>10</v>
      </c>
      <c r="F31" s="5"/>
      <c r="G31" s="83">
        <f ca="1">NetCost*LoanPer-B22</f>
        <v>1688514.5572769062</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1148240.0316828098</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0.27694657866781247</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178257.24</v>
      </c>
      <c r="F54" s="9">
        <f t="shared" ca="1" si="2"/>
        <v>180913.27287600003</v>
      </c>
      <c r="G54" s="9">
        <f t="shared" ca="1" si="2"/>
        <v>183608.88064185242</v>
      </c>
      <c r="H54" s="9">
        <f t="shared" ca="1" si="2"/>
        <v>186344.65296341601</v>
      </c>
      <c r="I54" s="9">
        <f t="shared" ca="1" si="2"/>
        <v>189121.18829257094</v>
      </c>
      <c r="J54" s="9">
        <f t="shared" ca="1" si="2"/>
        <v>191939.09399813027</v>
      </c>
      <c r="K54" s="9">
        <f t="shared" ca="1" si="2"/>
        <v>194798.98649870238</v>
      </c>
      <c r="L54" s="9">
        <f t="shared" ca="1" si="2"/>
        <v>197701.49139753298</v>
      </c>
      <c r="M54" s="9">
        <f t="shared" ca="1" si="2"/>
        <v>200647.24361935628</v>
      </c>
      <c r="N54" s="9">
        <f t="shared" ca="1" si="2"/>
        <v>203636.88754928467</v>
      </c>
      <c r="O54" s="9">
        <f t="shared" ca="1" si="2"/>
        <v>206671.07717376904</v>
      </c>
      <c r="P54" s="9">
        <f t="shared" ca="1" si="2"/>
        <v>209750.47622365816</v>
      </c>
      <c r="Q54" s="9">
        <f t="shared" ca="1" si="2"/>
        <v>212875.75831939065</v>
      </c>
      <c r="R54" s="9">
        <f t="shared" ca="1" si="2"/>
        <v>216047.60711834958</v>
      </c>
      <c r="S54" s="9">
        <f t="shared" ca="1" si="2"/>
        <v>219266.71646441301</v>
      </c>
      <c r="T54" s="9">
        <f t="shared" ca="1" si="2"/>
        <v>222533.79053973273</v>
      </c>
      <c r="U54" s="9">
        <f t="shared" ca="1" si="2"/>
        <v>225849.54401877476</v>
      </c>
      <c r="V54" s="9">
        <f t="shared" ca="1" si="2"/>
        <v>229214.70222465455</v>
      </c>
      <c r="W54" s="9">
        <f t="shared" ca="1" si="2"/>
        <v>232630.00128780183</v>
      </c>
      <c r="X54" s="9">
        <f t="shared" ca="1" si="2"/>
        <v>236096.18830699008</v>
      </c>
      <c r="Y54" s="9">
        <f t="shared" ca="1" si="2"/>
        <v>239614.02151276422</v>
      </c>
      <c r="Z54" s="9">
        <f t="shared" ca="1" si="2"/>
        <v>243184.27043330439</v>
      </c>
      <c r="AA54" s="9">
        <f t="shared" ca="1" si="2"/>
        <v>246807.71606276062</v>
      </c>
      <c r="AB54" s="9">
        <f t="shared" ca="1" si="2"/>
        <v>250485.15103209575</v>
      </c>
      <c r="AC54" s="9">
        <f t="shared" ca="1" si="2"/>
        <v>254217.37978247393</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260117.72705536353</v>
      </c>
      <c r="F57" s="10">
        <f ca="1">IF(F$49&gt;OptInTerm,0,VLOOKUP($B$10+F$49-1,'SREC Prices'!$B$6:$D$22,2))*((F$50/1000)*$B$18)</f>
        <v>240203.57709535444</v>
      </c>
      <c r="G57" s="10">
        <f ca="1">IF(G$49&gt;OptInTerm,0,VLOOKUP($B$10+G$49-1,'SREC Prices'!$B$6:$D$22,2))*((G$50/1000)*$B$18)</f>
        <v>237238.70268434356</v>
      </c>
      <c r="H57" s="10">
        <f ca="1">IF(H$49&gt;OptInTerm,0,VLOOKUP($B$10+H$49-1,'SREC Prices'!$B$6:$D$22,2))*((H$50/1000)*$B$18)</f>
        <v>244827.69538545425</v>
      </c>
      <c r="I57" s="10">
        <f ca="1">IF(I$49&gt;OptInTerm,0,VLOOKUP($B$10+I$49-1,'SREC Prices'!$B$6:$D$22,2))*((I$50/1000)*$B$18)</f>
        <v>231379.72251168336</v>
      </c>
      <c r="J57" s="10">
        <f ca="1">IF(J$49&gt;OptInTerm,0,VLOOKUP($B$10+J$49-1,'SREC Prices'!$B$6:$D$22,2))*((J$50/1000)*$B$18)</f>
        <v>211109.98568863154</v>
      </c>
      <c r="K57" s="10">
        <f ca="1">IF(K$49&gt;OptInTerm,0,VLOOKUP($B$10+K$49-1,'SREC Prices'!$B$6:$D$22,2))*((K$50/1000)*$B$18)</f>
        <v>195359.26947243855</v>
      </c>
      <c r="L57" s="10">
        <f ca="1">IF(L$49&gt;OptInTerm,0,VLOOKUP($B$10+L$49-1,'SREC Prices'!$B$6:$D$22,2))*((L$50/1000)*$B$18)</f>
        <v>183201.18042319146</v>
      </c>
      <c r="M57" s="10">
        <f ca="1">IF(M$49&gt;OptInTerm,0,VLOOKUP($B$10+M$49-1,'SREC Prices'!$B$6:$D$22,2))*((M$50/1000)*$B$18)</f>
        <v>175853.84547635308</v>
      </c>
      <c r="N57" s="10">
        <f ca="1">IF(N$49&gt;OptInTerm,0,VLOOKUP($B$10+N$49-1,'SREC Prices'!$B$6:$D$22,2))*((N$50/1000)*$B$18)</f>
        <v>165809.24130259658</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438374.96705536352</v>
      </c>
      <c r="F59" s="10">
        <f t="shared" ref="F59:AH59" ca="1" si="5">SUM(F54:F58)</f>
        <v>421116.84997135447</v>
      </c>
      <c r="G59" s="10">
        <f t="shared" ca="1" si="5"/>
        <v>420847.58332619595</v>
      </c>
      <c r="H59" s="10">
        <f t="shared" ca="1" si="5"/>
        <v>431172.34834887029</v>
      </c>
      <c r="I59" s="10">
        <f t="shared" ca="1" si="5"/>
        <v>420500.91080425429</v>
      </c>
      <c r="J59" s="10">
        <f t="shared" ca="1" si="5"/>
        <v>403049.07968676183</v>
      </c>
      <c r="K59" s="10">
        <f t="shared" ca="1" si="5"/>
        <v>390158.25597114093</v>
      </c>
      <c r="L59" s="10">
        <f t="shared" ca="1" si="5"/>
        <v>380902.67182072444</v>
      </c>
      <c r="M59" s="10">
        <f t="shared" ca="1" si="5"/>
        <v>376501.08909570938</v>
      </c>
      <c r="N59" s="10">
        <f t="shared" ca="1" si="5"/>
        <v>369446.12885188125</v>
      </c>
      <c r="O59" s="10">
        <f t="shared" ca="1" si="5"/>
        <v>234374.06194384559</v>
      </c>
      <c r="P59" s="10">
        <f t="shared" ca="1" si="5"/>
        <v>237314.94606988432</v>
      </c>
      <c r="Q59" s="10">
        <f t="shared" ca="1" si="5"/>
        <v>240302.40581638567</v>
      </c>
      <c r="R59" s="10">
        <f t="shared" ca="1" si="5"/>
        <v>243337.12137785964</v>
      </c>
      <c r="S59" s="10">
        <f t="shared" ca="1" si="5"/>
        <v>246419.78315262552</v>
      </c>
      <c r="T59" s="10">
        <f t="shared" ca="1" si="5"/>
        <v>249551.09189450418</v>
      </c>
      <c r="U59" s="10">
        <f t="shared" ca="1" si="5"/>
        <v>252731.75886677235</v>
      </c>
      <c r="V59" s="10">
        <f t="shared" ca="1" si="5"/>
        <v>255962.50599841215</v>
      </c>
      <c r="W59" s="10">
        <f t="shared" ca="1" si="5"/>
        <v>259244.06604269065</v>
      </c>
      <c r="X59" s="10">
        <f t="shared" ca="1" si="5"/>
        <v>262577.18273810443</v>
      </c>
      <c r="Y59" s="10">
        <f t="shared" ca="1" si="5"/>
        <v>265962.61097172298</v>
      </c>
      <c r="Z59" s="10">
        <f t="shared" ca="1" si="5"/>
        <v>269401.11694496841</v>
      </c>
      <c r="AA59" s="10">
        <f t="shared" ca="1" si="5"/>
        <v>272893.47834186628</v>
      </c>
      <c r="AB59" s="10">
        <f t="shared" ca="1" si="5"/>
        <v>276440.4844998059</v>
      </c>
      <c r="AC59" s="10">
        <f t="shared" ca="1" si="5"/>
        <v>280042.93658284552</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417374.96705536352</v>
      </c>
      <c r="F63" s="10">
        <f t="shared" ca="1" si="9"/>
        <v>399591.84997135447</v>
      </c>
      <c r="G63" s="10">
        <f t="shared" ca="1" si="9"/>
        <v>398784.45832619595</v>
      </c>
      <c r="H63" s="10">
        <f t="shared" ca="1" si="9"/>
        <v>408557.64522387029</v>
      </c>
      <c r="I63" s="10">
        <f t="shared" ca="1" si="9"/>
        <v>397320.84010112932</v>
      </c>
      <c r="J63" s="10">
        <f t="shared" ca="1" si="9"/>
        <v>379289.50721605873</v>
      </c>
      <c r="K63" s="10">
        <f t="shared" ca="1" si="9"/>
        <v>365804.69418867026</v>
      </c>
      <c r="L63" s="10">
        <f t="shared" ca="1" si="9"/>
        <v>355940.27099369199</v>
      </c>
      <c r="M63" s="10">
        <f t="shared" ca="1" si="9"/>
        <v>350914.6282480011</v>
      </c>
      <c r="N63" s="10">
        <f t="shared" ca="1" si="9"/>
        <v>193220.00648298027</v>
      </c>
      <c r="O63" s="10">
        <f t="shared" ca="1" si="9"/>
        <v>207492.28651572208</v>
      </c>
      <c r="P63" s="10">
        <f t="shared" ca="1" si="9"/>
        <v>209761.12625605773</v>
      </c>
      <c r="Q63" s="10">
        <f t="shared" ca="1" si="9"/>
        <v>212059.74050721343</v>
      </c>
      <c r="R63" s="10">
        <f t="shared" ca="1" si="9"/>
        <v>214388.38943595809</v>
      </c>
      <c r="S63" s="10">
        <f t="shared" ca="1" si="9"/>
        <v>216747.33291217644</v>
      </c>
      <c r="T63" s="10">
        <f t="shared" ca="1" si="9"/>
        <v>219136.83039804385</v>
      </c>
      <c r="U63" s="10">
        <f t="shared" ca="1" si="9"/>
        <v>221557.14083290054</v>
      </c>
      <c r="V63" s="10">
        <f t="shared" ca="1" si="9"/>
        <v>224008.52251369352</v>
      </c>
      <c r="W63" s="10">
        <f t="shared" ca="1" si="9"/>
        <v>226491.23297085406</v>
      </c>
      <c r="X63" s="10">
        <f t="shared" ca="1" si="9"/>
        <v>79005.528839471925</v>
      </c>
      <c r="Y63" s="10">
        <f t="shared" ca="1" si="9"/>
        <v>231551.66572562468</v>
      </c>
      <c r="Z63" s="10">
        <f t="shared" ca="1" si="9"/>
        <v>234129.89806771764</v>
      </c>
      <c r="AA63" s="10">
        <f t="shared" ca="1" si="9"/>
        <v>236740.47899268425</v>
      </c>
      <c r="AB63" s="10">
        <f t="shared" ca="1" si="9"/>
        <v>239383.66016689432</v>
      </c>
      <c r="AC63" s="10">
        <f t="shared" ca="1" si="9"/>
        <v>242059.69164161116</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417374.96705536352</v>
      </c>
      <c r="F65" s="59">
        <f t="shared" ref="F65:AH65" ca="1" si="10">SUM(F63:F64)</f>
        <v>399591.84997135447</v>
      </c>
      <c r="G65" s="59">
        <f t="shared" ca="1" si="10"/>
        <v>398784.45832619595</v>
      </c>
      <c r="H65" s="59">
        <f t="shared" ca="1" si="10"/>
        <v>408557.64522387029</v>
      </c>
      <c r="I65" s="59">
        <f t="shared" ca="1" si="10"/>
        <v>397320.84010112932</v>
      </c>
      <c r="J65" s="59">
        <f ca="1">SUM(J63:J64)</f>
        <v>379289.50721605873</v>
      </c>
      <c r="K65" s="59">
        <f t="shared" ca="1" si="10"/>
        <v>365804.69418867026</v>
      </c>
      <c r="L65" s="59">
        <f t="shared" ca="1" si="10"/>
        <v>355940.27099369199</v>
      </c>
      <c r="M65" s="59">
        <f t="shared" ca="1" si="10"/>
        <v>350914.6282480011</v>
      </c>
      <c r="N65" s="59">
        <f t="shared" ca="1" si="10"/>
        <v>193220.00648298027</v>
      </c>
      <c r="O65" s="59">
        <f t="shared" ca="1" si="10"/>
        <v>207492.28651572208</v>
      </c>
      <c r="P65" s="59">
        <f t="shared" ca="1" si="10"/>
        <v>209761.12625605773</v>
      </c>
      <c r="Q65" s="59">
        <f t="shared" ca="1" si="10"/>
        <v>212059.74050721343</v>
      </c>
      <c r="R65" s="59">
        <f t="shared" ca="1" si="10"/>
        <v>214388.38943595809</v>
      </c>
      <c r="S65" s="59">
        <f t="shared" ca="1" si="10"/>
        <v>216747.33291217644</v>
      </c>
      <c r="T65" s="59">
        <f t="shared" ca="1" si="10"/>
        <v>219136.83039804385</v>
      </c>
      <c r="U65" s="59">
        <f t="shared" ca="1" si="10"/>
        <v>221557.14083290054</v>
      </c>
      <c r="V65" s="59">
        <f t="shared" ca="1" si="10"/>
        <v>224008.52251369352</v>
      </c>
      <c r="W65" s="59">
        <f t="shared" ca="1" si="10"/>
        <v>226491.23297085406</v>
      </c>
      <c r="X65" s="59">
        <f t="shared" ca="1" si="10"/>
        <v>79005.528839471925</v>
      </c>
      <c r="Y65" s="59">
        <f t="shared" ca="1" si="10"/>
        <v>231551.66572562468</v>
      </c>
      <c r="Z65" s="59">
        <f t="shared" ca="1" si="10"/>
        <v>234129.89806771764</v>
      </c>
      <c r="AA65" s="59">
        <f t="shared" ca="1" si="10"/>
        <v>236740.47899268425</v>
      </c>
      <c r="AB65" s="59">
        <f t="shared" ca="1" si="10"/>
        <v>239383.66016689432</v>
      </c>
      <c r="AC65" s="59">
        <f t="shared" ca="1" si="10"/>
        <v>242059.69164161116</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-101310.87343661438</v>
      </c>
      <c r="F66" s="59">
        <f t="shared" ca="1" si="11"/>
        <v>-96490.004742805031</v>
      </c>
      <c r="G66" s="59">
        <f t="shared" ca="1" si="11"/>
        <v>-91379.883927367133</v>
      </c>
      <c r="H66" s="59">
        <f t="shared" ca="1" si="11"/>
        <v>-85963.155863002961</v>
      </c>
      <c r="I66" s="59">
        <f t="shared" ca="1" si="11"/>
        <v>-80221.424114776921</v>
      </c>
      <c r="J66" s="59">
        <f t="shared" ca="1" si="11"/>
        <v>-74135.188461657337</v>
      </c>
      <c r="K66" s="59">
        <f t="shared" ca="1" si="11"/>
        <v>-67683.778669350577</v>
      </c>
      <c r="L66" s="59">
        <f t="shared" ca="1" si="11"/>
        <v>-60845.284289505398</v>
      </c>
      <c r="M66" s="59">
        <f t="shared" ca="1" si="11"/>
        <v>-53596.480246869512</v>
      </c>
      <c r="N66" s="59">
        <f t="shared" ca="1" si="11"/>
        <v>-45912.747961675479</v>
      </c>
      <c r="O66" s="59">
        <f t="shared" ca="1" si="11"/>
        <v>-37767.991739369805</v>
      </c>
      <c r="P66" s="59">
        <f t="shared" ca="1" si="11"/>
        <v>-29134.550143725788</v>
      </c>
      <c r="Q66" s="59">
        <f t="shared" ca="1" si="11"/>
        <v>-19983.102052343133</v>
      </c>
      <c r="R66" s="59">
        <f t="shared" ca="1" si="11"/>
        <v>-10282.567075477513</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316064.09361874918</v>
      </c>
      <c r="F67" s="59">
        <f t="shared" ref="F67:AH67" ca="1" si="12">F65+F66</f>
        <v>303101.84522854944</v>
      </c>
      <c r="G67" s="59">
        <f t="shared" ca="1" si="12"/>
        <v>307404.57439882879</v>
      </c>
      <c r="H67" s="59">
        <f t="shared" ca="1" si="12"/>
        <v>322594.4893608673</v>
      </c>
      <c r="I67" s="59">
        <f ca="1">I65+I66</f>
        <v>317099.41598635237</v>
      </c>
      <c r="J67" s="59">
        <f ca="1">J65+J66</f>
        <v>305154.31875440141</v>
      </c>
      <c r="K67" s="59">
        <f t="shared" ca="1" si="12"/>
        <v>298120.91551931971</v>
      </c>
      <c r="L67" s="59">
        <f t="shared" ca="1" si="12"/>
        <v>295094.98670418659</v>
      </c>
      <c r="M67" s="59">
        <f t="shared" ca="1" si="12"/>
        <v>297318.1480011316</v>
      </c>
      <c r="N67" s="59">
        <f t="shared" ca="1" si="12"/>
        <v>147307.25852130479</v>
      </c>
      <c r="O67" s="59">
        <f t="shared" ca="1" si="12"/>
        <v>169724.29477635227</v>
      </c>
      <c r="P67" s="59">
        <f t="shared" ca="1" si="12"/>
        <v>180626.57611233194</v>
      </c>
      <c r="Q67" s="59">
        <f t="shared" ca="1" si="12"/>
        <v>192076.63845487029</v>
      </c>
      <c r="R67" s="59">
        <f t="shared" ca="1" si="12"/>
        <v>204105.82236048058</v>
      </c>
      <c r="S67" s="59">
        <f t="shared" ca="1" si="12"/>
        <v>216747.33291217644</v>
      </c>
      <c r="T67" s="59">
        <f t="shared" ca="1" si="12"/>
        <v>219136.83039804385</v>
      </c>
      <c r="U67" s="59">
        <f t="shared" ca="1" si="12"/>
        <v>221557.14083290054</v>
      </c>
      <c r="V67" s="59">
        <f t="shared" ca="1" si="12"/>
        <v>224008.52251369352</v>
      </c>
      <c r="W67" s="59">
        <f t="shared" ca="1" si="12"/>
        <v>226491.23297085406</v>
      </c>
      <c r="X67" s="59">
        <f t="shared" ca="1" si="12"/>
        <v>79005.528839471925</v>
      </c>
      <c r="Y67" s="59">
        <f t="shared" ca="1" si="12"/>
        <v>231551.66572562468</v>
      </c>
      <c r="Z67" s="59">
        <f t="shared" ca="1" si="12"/>
        <v>234129.89806771764</v>
      </c>
      <c r="AA67" s="59">
        <f t="shared" ca="1" si="12"/>
        <v>236740.47899268425</v>
      </c>
      <c r="AB67" s="59">
        <f t="shared" ca="1" si="12"/>
        <v>239383.66016689432</v>
      </c>
      <c r="AC67" s="59">
        <f t="shared" ca="1" si="12"/>
        <v>242059.69164161116</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0</v>
      </c>
      <c r="F68" s="59">
        <f t="shared" ca="1" si="14"/>
        <v>0</v>
      </c>
      <c r="G68" s="59">
        <f t="shared" ca="1" si="14"/>
        <v>0</v>
      </c>
      <c r="H68" s="59">
        <f t="shared" ca="1" si="14"/>
        <v>0</v>
      </c>
      <c r="I68" s="59">
        <f t="shared" ca="1" si="14"/>
        <v>0</v>
      </c>
      <c r="J68" s="59">
        <f t="shared" ca="1" si="14"/>
        <v>0</v>
      </c>
      <c r="K68" s="59">
        <f t="shared" ca="1" si="14"/>
        <v>0</v>
      </c>
      <c r="L68" s="59">
        <f t="shared" ca="1" si="14"/>
        <v>0</v>
      </c>
      <c r="M68" s="59">
        <f t="shared" ca="1" si="14"/>
        <v>0</v>
      </c>
      <c r="N68" s="59">
        <f t="shared" ca="1" si="14"/>
        <v>0</v>
      </c>
      <c r="O68" s="59">
        <f t="shared" ca="1" si="14"/>
        <v>0</v>
      </c>
      <c r="P68" s="59">
        <f t="shared" ca="1" si="14"/>
        <v>0</v>
      </c>
      <c r="Q68" s="59">
        <f t="shared" ca="1" si="14"/>
        <v>0</v>
      </c>
      <c r="R68" s="59">
        <f t="shared" ca="1" si="14"/>
        <v>0</v>
      </c>
      <c r="S68" s="59">
        <f t="shared" ca="1" si="14"/>
        <v>0</v>
      </c>
      <c r="T68" s="59">
        <f t="shared" ca="1" si="14"/>
        <v>0</v>
      </c>
      <c r="U68" s="59">
        <f t="shared" ca="1" si="14"/>
        <v>0</v>
      </c>
      <c r="V68" s="59">
        <f t="shared" ca="1" si="14"/>
        <v>0</v>
      </c>
      <c r="W68" s="59">
        <f t="shared" ca="1" si="14"/>
        <v>0</v>
      </c>
      <c r="X68" s="59">
        <f t="shared" ca="1" si="14"/>
        <v>0</v>
      </c>
      <c r="Y68" s="59">
        <f t="shared" ca="1" si="14"/>
        <v>0</v>
      </c>
      <c r="Z68" s="59">
        <f t="shared" ca="1" si="14"/>
        <v>0</v>
      </c>
      <c r="AA68" s="59">
        <f t="shared" ca="1" si="14"/>
        <v>0</v>
      </c>
      <c r="AB68" s="59">
        <f t="shared" ca="1" si="14"/>
        <v>0</v>
      </c>
      <c r="AC68" s="59">
        <f t="shared" ca="1" si="14"/>
        <v>0</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0</v>
      </c>
      <c r="F69" s="24">
        <f t="shared" ca="1" si="16"/>
        <v>0</v>
      </c>
      <c r="G69" s="24">
        <f t="shared" ca="1" si="16"/>
        <v>0</v>
      </c>
      <c r="H69" s="24">
        <f t="shared" ca="1" si="16"/>
        <v>0</v>
      </c>
      <c r="I69" s="24">
        <f t="shared" ca="1" si="16"/>
        <v>0</v>
      </c>
      <c r="J69" s="24">
        <f t="shared" ca="1" si="16"/>
        <v>0</v>
      </c>
      <c r="K69" s="24">
        <f t="shared" ca="1" si="16"/>
        <v>0</v>
      </c>
      <c r="L69" s="24">
        <f t="shared" ca="1" si="16"/>
        <v>0</v>
      </c>
      <c r="M69" s="24">
        <f t="shared" ca="1" si="16"/>
        <v>0</v>
      </c>
      <c r="N69" s="24">
        <f t="shared" ca="1" si="16"/>
        <v>0</v>
      </c>
      <c r="O69" s="24">
        <f t="shared" ca="1" si="16"/>
        <v>0</v>
      </c>
      <c r="P69" s="24">
        <f t="shared" ca="1" si="16"/>
        <v>0</v>
      </c>
      <c r="Q69" s="24">
        <f t="shared" ca="1" si="16"/>
        <v>0</v>
      </c>
      <c r="R69" s="24">
        <f t="shared" ca="1" si="16"/>
        <v>0</v>
      </c>
      <c r="S69" s="24">
        <f t="shared" ca="1" si="16"/>
        <v>0</v>
      </c>
      <c r="T69" s="24">
        <f t="shared" ca="1" si="16"/>
        <v>0</v>
      </c>
      <c r="U69" s="24">
        <f t="shared" ca="1" si="16"/>
        <v>0</v>
      </c>
      <c r="V69" s="24">
        <f t="shared" ca="1" si="16"/>
        <v>0</v>
      </c>
      <c r="W69" s="24">
        <f t="shared" ca="1" si="16"/>
        <v>0</v>
      </c>
      <c r="X69" s="24">
        <f t="shared" ca="1" si="16"/>
        <v>0</v>
      </c>
      <c r="Y69" s="24">
        <f t="shared" ca="1" si="16"/>
        <v>0</v>
      </c>
      <c r="Z69" s="24">
        <f t="shared" ca="1" si="16"/>
        <v>0</v>
      </c>
      <c r="AA69" s="24">
        <f t="shared" ca="1" si="16"/>
        <v>0</v>
      </c>
      <c r="AB69" s="24">
        <f t="shared" ca="1" si="16"/>
        <v>0</v>
      </c>
      <c r="AC69" s="24">
        <f t="shared" ca="1" si="16"/>
        <v>0</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316064.09361874918</v>
      </c>
      <c r="F70" s="420">
        <f t="shared" ref="F70:AH70" ca="1" si="17">SUM(F67:F69)</f>
        <v>303101.84522854944</v>
      </c>
      <c r="G70" s="420">
        <f t="shared" ca="1" si="17"/>
        <v>307404.57439882879</v>
      </c>
      <c r="H70" s="420">
        <f t="shared" ca="1" si="17"/>
        <v>322594.4893608673</v>
      </c>
      <c r="I70" s="420">
        <f t="shared" ca="1" si="17"/>
        <v>317099.41598635237</v>
      </c>
      <c r="J70" s="420">
        <f t="shared" ca="1" si="17"/>
        <v>305154.31875440141</v>
      </c>
      <c r="K70" s="420">
        <f t="shared" ca="1" si="17"/>
        <v>298120.91551931971</v>
      </c>
      <c r="L70" s="420">
        <f t="shared" ca="1" si="17"/>
        <v>295094.98670418659</v>
      </c>
      <c r="M70" s="420">
        <f t="shared" ca="1" si="17"/>
        <v>297318.1480011316</v>
      </c>
      <c r="N70" s="420">
        <f t="shared" ca="1" si="17"/>
        <v>147307.25852130479</v>
      </c>
      <c r="O70" s="420">
        <f t="shared" ca="1" si="17"/>
        <v>169724.29477635227</v>
      </c>
      <c r="P70" s="420">
        <f t="shared" ca="1" si="17"/>
        <v>180626.57611233194</v>
      </c>
      <c r="Q70" s="420">
        <f t="shared" ca="1" si="17"/>
        <v>192076.63845487029</v>
      </c>
      <c r="R70" s="420">
        <f t="shared" ca="1" si="17"/>
        <v>204105.82236048058</v>
      </c>
      <c r="S70" s="420">
        <f t="shared" ca="1" si="17"/>
        <v>216747.33291217644</v>
      </c>
      <c r="T70" s="420">
        <f t="shared" ca="1" si="17"/>
        <v>219136.83039804385</v>
      </c>
      <c r="U70" s="420">
        <f t="shared" ca="1" si="17"/>
        <v>221557.14083290054</v>
      </c>
      <c r="V70" s="420">
        <f t="shared" ca="1" si="17"/>
        <v>224008.52251369352</v>
      </c>
      <c r="W70" s="420">
        <f t="shared" ca="1" si="17"/>
        <v>226491.23297085406</v>
      </c>
      <c r="X70" s="420">
        <f t="shared" ca="1" si="17"/>
        <v>79005.528839471925</v>
      </c>
      <c r="Y70" s="420">
        <f t="shared" ca="1" si="17"/>
        <v>231551.66572562468</v>
      </c>
      <c r="Z70" s="420">
        <f t="shared" ca="1" si="17"/>
        <v>234129.89806771764</v>
      </c>
      <c r="AA70" s="420">
        <f t="shared" ca="1" si="17"/>
        <v>236740.47899268425</v>
      </c>
      <c r="AB70" s="420">
        <f t="shared" ca="1" si="17"/>
        <v>239383.66016689432</v>
      </c>
      <c r="AC70" s="420">
        <f t="shared" ca="1" si="17"/>
        <v>242059.69164161116</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316064.09361874918</v>
      </c>
      <c r="F72" s="59">
        <f t="shared" ca="1" si="18"/>
        <v>303101.84522854944</v>
      </c>
      <c r="G72" s="59">
        <f t="shared" ca="1" si="18"/>
        <v>307404.57439882879</v>
      </c>
      <c r="H72" s="59">
        <f t="shared" ca="1" si="18"/>
        <v>322594.4893608673</v>
      </c>
      <c r="I72" s="59">
        <f t="shared" ca="1" si="18"/>
        <v>317099.41598635237</v>
      </c>
      <c r="J72" s="59">
        <f t="shared" ca="1" si="18"/>
        <v>305154.31875440141</v>
      </c>
      <c r="K72" s="59">
        <f t="shared" ca="1" si="18"/>
        <v>298120.91551931971</v>
      </c>
      <c r="L72" s="59">
        <f t="shared" ca="1" si="18"/>
        <v>295094.98670418659</v>
      </c>
      <c r="M72" s="59">
        <f t="shared" ca="1" si="18"/>
        <v>297318.1480011316</v>
      </c>
      <c r="N72" s="59">
        <f t="shared" ca="1" si="18"/>
        <v>147307.25852130479</v>
      </c>
      <c r="O72" s="59">
        <f t="shared" ca="1" si="18"/>
        <v>169724.29477635227</v>
      </c>
      <c r="P72" s="59">
        <f t="shared" ca="1" si="18"/>
        <v>180626.57611233194</v>
      </c>
      <c r="Q72" s="59">
        <f t="shared" ca="1" si="18"/>
        <v>192076.63845487029</v>
      </c>
      <c r="R72" s="59">
        <f t="shared" ca="1" si="18"/>
        <v>204105.82236048058</v>
      </c>
      <c r="S72" s="59">
        <f t="shared" ca="1" si="18"/>
        <v>216747.33291217644</v>
      </c>
      <c r="T72" s="59">
        <f t="shared" ca="1" si="18"/>
        <v>219136.83039804385</v>
      </c>
      <c r="U72" s="59">
        <f t="shared" ca="1" si="18"/>
        <v>221557.14083290054</v>
      </c>
      <c r="V72" s="59">
        <f t="shared" ca="1" si="18"/>
        <v>224008.52251369352</v>
      </c>
      <c r="W72" s="59">
        <f t="shared" ca="1" si="18"/>
        <v>226491.23297085406</v>
      </c>
      <c r="X72" s="59">
        <f t="shared" ca="1" si="18"/>
        <v>79005.528839471925</v>
      </c>
      <c r="Y72" s="59">
        <f t="shared" ca="1" si="18"/>
        <v>231551.66572562468</v>
      </c>
      <c r="Z72" s="59">
        <f t="shared" ca="1" si="18"/>
        <v>234129.89806771764</v>
      </c>
      <c r="AA72" s="59">
        <f t="shared" ca="1" si="18"/>
        <v>236740.47899268425</v>
      </c>
      <c r="AB72" s="59">
        <f t="shared" ca="1" si="18"/>
        <v>239383.66016689432</v>
      </c>
      <c r="AC72" s="59">
        <f t="shared" ca="1" si="18"/>
        <v>242059.69164161116</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-2412163.6532527232</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0</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-2412163.6532527232</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1688514.5572769062</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-80347.811563489056</v>
      </c>
      <c r="F80" s="10">
        <f ca="1">Principle</f>
        <v>-85168.680257298402</v>
      </c>
      <c r="G80" s="10">
        <f t="shared" ref="G80:AH80" ca="1" si="20">Principle</f>
        <v>-90278.8010727363</v>
      </c>
      <c r="H80" s="10">
        <f t="shared" ca="1" si="20"/>
        <v>-95695.529137100471</v>
      </c>
      <c r="I80" s="10">
        <f t="shared" ca="1" si="20"/>
        <v>-101437.26088532651</v>
      </c>
      <c r="J80" s="10">
        <f t="shared" ca="1" si="20"/>
        <v>-107523.4965384461</v>
      </c>
      <c r="K80" s="10">
        <f t="shared" ca="1" si="20"/>
        <v>-113974.90633075286</v>
      </c>
      <c r="L80" s="10">
        <f t="shared" ca="1" si="20"/>
        <v>-120813.40071059804</v>
      </c>
      <c r="M80" s="10">
        <f t="shared" ca="1" si="20"/>
        <v>-128062.20475323392</v>
      </c>
      <c r="N80" s="10">
        <f t="shared" ca="1" si="20"/>
        <v>-135745.93703842795</v>
      </c>
      <c r="O80" s="10">
        <f t="shared" ca="1" si="20"/>
        <v>-143890.69326073362</v>
      </c>
      <c r="P80" s="10">
        <f t="shared" ca="1" si="20"/>
        <v>-152524.13485637764</v>
      </c>
      <c r="Q80" s="10">
        <f t="shared" ca="1" si="20"/>
        <v>-161675.5829477603</v>
      </c>
      <c r="R80" s="10">
        <f t="shared" ca="1" si="20"/>
        <v>-171376.11792462593</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1688514.5572769062</v>
      </c>
      <c r="E81" s="10">
        <f ca="1">E79+E80</f>
        <v>-80347.811563489056</v>
      </c>
      <c r="F81" s="10">
        <f t="shared" ref="F81:AH81" ca="1" si="21">F79+F80</f>
        <v>-85168.680257298402</v>
      </c>
      <c r="G81" s="10">
        <f t="shared" ca="1" si="21"/>
        <v>-90278.8010727363</v>
      </c>
      <c r="H81" s="10">
        <f t="shared" ca="1" si="21"/>
        <v>-95695.529137100471</v>
      </c>
      <c r="I81" s="10">
        <f t="shared" ca="1" si="21"/>
        <v>-101437.26088532651</v>
      </c>
      <c r="J81" s="10">
        <f t="shared" ca="1" si="21"/>
        <v>-107523.4965384461</v>
      </c>
      <c r="K81" s="10">
        <f t="shared" ca="1" si="21"/>
        <v>-113974.90633075286</v>
      </c>
      <c r="L81" s="10">
        <f t="shared" ca="1" si="21"/>
        <v>-120813.40071059804</v>
      </c>
      <c r="M81" s="10">
        <f t="shared" ca="1" si="21"/>
        <v>-128062.20475323392</v>
      </c>
      <c r="N81" s="10">
        <f t="shared" ca="1" si="21"/>
        <v>-135745.93703842795</v>
      </c>
      <c r="O81" s="10">
        <f t="shared" ca="1" si="21"/>
        <v>-143890.69326073362</v>
      </c>
      <c r="P81" s="10">
        <f t="shared" ca="1" si="21"/>
        <v>-152524.13485637764</v>
      </c>
      <c r="Q81" s="10">
        <f t="shared" ca="1" si="21"/>
        <v>-161675.5829477603</v>
      </c>
      <c r="R81" s="10">
        <f t="shared" ca="1" si="21"/>
        <v>-171376.11792462593</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-723649.09597581695</v>
      </c>
      <c r="E83" s="430">
        <f t="shared" ca="1" si="22"/>
        <v>235716.28205526012</v>
      </c>
      <c r="F83" s="430">
        <f t="shared" ca="1" si="22"/>
        <v>217933.16497125104</v>
      </c>
      <c r="G83" s="430">
        <f t="shared" ca="1" si="22"/>
        <v>217125.77332609249</v>
      </c>
      <c r="H83" s="430">
        <f t="shared" ca="1" si="22"/>
        <v>226898.96022376683</v>
      </c>
      <c r="I83" s="430">
        <f t="shared" ca="1" si="22"/>
        <v>215662.15510102586</v>
      </c>
      <c r="J83" s="430">
        <f t="shared" ca="1" si="22"/>
        <v>197630.8222159553</v>
      </c>
      <c r="K83" s="430">
        <f t="shared" ca="1" si="22"/>
        <v>184146.00918856685</v>
      </c>
      <c r="L83" s="430">
        <f t="shared" ca="1" si="22"/>
        <v>174281.58599358855</v>
      </c>
      <c r="M83" s="430">
        <f t="shared" ca="1" si="22"/>
        <v>169255.94324789767</v>
      </c>
      <c r="N83" s="430">
        <f t="shared" ca="1" si="22"/>
        <v>11561.32148287684</v>
      </c>
      <c r="O83" s="430">
        <f t="shared" ca="1" si="22"/>
        <v>25833.601515618648</v>
      </c>
      <c r="P83" s="430">
        <f t="shared" ca="1" si="22"/>
        <v>28102.441255954298</v>
      </c>
      <c r="Q83" s="430">
        <f t="shared" ca="1" si="22"/>
        <v>30401.055507109995</v>
      </c>
      <c r="R83" s="430">
        <f t="shared" ca="1" si="22"/>
        <v>32729.704435854655</v>
      </c>
      <c r="S83" s="430">
        <f t="shared" ca="1" si="22"/>
        <v>216747.33291217644</v>
      </c>
      <c r="T83" s="430">
        <f t="shared" ca="1" si="22"/>
        <v>219136.83039804385</v>
      </c>
      <c r="U83" s="430">
        <f t="shared" ca="1" si="22"/>
        <v>221557.14083290054</v>
      </c>
      <c r="V83" s="430">
        <f t="shared" ca="1" si="22"/>
        <v>224008.52251369352</v>
      </c>
      <c r="W83" s="430">
        <f t="shared" ca="1" si="22"/>
        <v>226491.23297085406</v>
      </c>
      <c r="X83" s="430">
        <f t="shared" ca="1" si="22"/>
        <v>79005.528839471925</v>
      </c>
      <c r="Y83" s="430">
        <f t="shared" ca="1" si="22"/>
        <v>231551.66572562468</v>
      </c>
      <c r="Z83" s="430">
        <f t="shared" ca="1" si="22"/>
        <v>234129.89806771764</v>
      </c>
      <c r="AA83" s="430">
        <f t="shared" ca="1" si="22"/>
        <v>236740.47899268425</v>
      </c>
      <c r="AB83" s="430">
        <f t="shared" ca="1" si="22"/>
        <v>239383.66016689432</v>
      </c>
      <c r="AC83" s="430">
        <f t="shared" ca="1" si="22"/>
        <v>242059.69164161116</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-723649.09597581695</v>
      </c>
      <c r="E84" s="44">
        <f ca="1">D84+E83</f>
        <v>-487932.8139205568</v>
      </c>
      <c r="F84" s="44">
        <f t="shared" ref="F84:AH84" ca="1" si="23">E84+F83</f>
        <v>-269999.64894930576</v>
      </c>
      <c r="G84" s="44">
        <f t="shared" ca="1" si="23"/>
        <v>-52873.875623213273</v>
      </c>
      <c r="H84" s="44">
        <f t="shared" ca="1" si="23"/>
        <v>174025.08460055356</v>
      </c>
      <c r="I84" s="44">
        <f t="shared" ca="1" si="23"/>
        <v>389687.23970157944</v>
      </c>
      <c r="J84" s="44">
        <f t="shared" ca="1" si="23"/>
        <v>587318.0619175348</v>
      </c>
      <c r="K84" s="44">
        <f t="shared" ca="1" si="23"/>
        <v>771464.07110610162</v>
      </c>
      <c r="L84" s="44">
        <f t="shared" ca="1" si="23"/>
        <v>945745.65709969017</v>
      </c>
      <c r="M84" s="44">
        <f t="shared" ca="1" si="23"/>
        <v>1115001.6003475878</v>
      </c>
      <c r="N84" s="44">
        <f t="shared" ca="1" si="23"/>
        <v>1126562.9218304646</v>
      </c>
      <c r="O84" s="44">
        <f t="shared" ca="1" si="23"/>
        <v>1152396.5233460832</v>
      </c>
      <c r="P84" s="44">
        <f t="shared" ca="1" si="23"/>
        <v>1180498.9646020376</v>
      </c>
      <c r="Q84" s="44">
        <f t="shared" ca="1" si="23"/>
        <v>1210900.0201091475</v>
      </c>
      <c r="R84" s="44">
        <f t="shared" ca="1" si="23"/>
        <v>1243629.7245450022</v>
      </c>
      <c r="S84" s="44">
        <f t="shared" ca="1" si="23"/>
        <v>1460377.0574571786</v>
      </c>
      <c r="T84" s="44">
        <f t="shared" ca="1" si="23"/>
        <v>1679513.8878552224</v>
      </c>
      <c r="U84" s="44">
        <f t="shared" ca="1" si="23"/>
        <v>1901071.028688123</v>
      </c>
      <c r="V84" s="44">
        <f t="shared" ca="1" si="23"/>
        <v>2125079.5512018166</v>
      </c>
      <c r="W84" s="44">
        <f t="shared" ca="1" si="23"/>
        <v>2351570.7841726709</v>
      </c>
      <c r="X84" s="44">
        <f t="shared" ca="1" si="23"/>
        <v>2430576.3130121427</v>
      </c>
      <c r="Y84" s="44">
        <f t="shared" ca="1" si="23"/>
        <v>2662127.9787377673</v>
      </c>
      <c r="Z84" s="44">
        <f t="shared" ca="1" si="23"/>
        <v>2896257.8768054848</v>
      </c>
      <c r="AA84" s="44">
        <f t="shared" ca="1" si="23"/>
        <v>3132998.355798169</v>
      </c>
      <c r="AB84" s="44">
        <f t="shared" ca="1" si="23"/>
        <v>3372382.0159650631</v>
      </c>
      <c r="AC84" s="44">
        <f t="shared" ca="1" si="23"/>
        <v>3614441.7076066742</v>
      </c>
      <c r="AD84" s="44">
        <f ca="1">AC84+AD83</f>
        <v>3614441.7076066742</v>
      </c>
      <c r="AE84" s="44">
        <f t="shared" ca="1" si="23"/>
        <v>3614441.7076066742</v>
      </c>
      <c r="AF84" s="44">
        <f t="shared" ca="1" si="23"/>
        <v>3614441.7076066742</v>
      </c>
      <c r="AG84" s="44">
        <f t="shared" ca="1" si="23"/>
        <v>3614441.7076066742</v>
      </c>
      <c r="AH84" s="44">
        <f t="shared" ca="1" si="23"/>
        <v>3614441.7076066742</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1688514.5572769062</v>
      </c>
      <c r="F89" s="9">
        <f ca="1">E93</f>
        <v>1608166.7457134172</v>
      </c>
      <c r="G89" s="9">
        <f t="shared" ref="G89:AH89" ca="1" si="24">F93</f>
        <v>1522998.0654561189</v>
      </c>
      <c r="H89" s="9">
        <f t="shared" ca="1" si="24"/>
        <v>1432719.2643833826</v>
      </c>
      <c r="I89" s="9">
        <f t="shared" ca="1" si="24"/>
        <v>1337023.7352462821</v>
      </c>
      <c r="J89" s="9">
        <f t="shared" ca="1" si="24"/>
        <v>1235586.4743609556</v>
      </c>
      <c r="K89" s="9">
        <f t="shared" ca="1" si="24"/>
        <v>1128062.9778225096</v>
      </c>
      <c r="L89" s="9">
        <f t="shared" ca="1" si="24"/>
        <v>1014088.0714917567</v>
      </c>
      <c r="M89" s="9">
        <f t="shared" ca="1" si="24"/>
        <v>893274.67078115861</v>
      </c>
      <c r="N89" s="9">
        <f t="shared" ca="1" si="24"/>
        <v>765212.46602792467</v>
      </c>
      <c r="O89" s="9">
        <f t="shared" ca="1" si="24"/>
        <v>629466.52898949676</v>
      </c>
      <c r="P89" s="9">
        <f t="shared" ca="1" si="24"/>
        <v>485575.83572876314</v>
      </c>
      <c r="Q89" s="9">
        <f t="shared" ca="1" si="24"/>
        <v>333051.70087238553</v>
      </c>
      <c r="R89" s="9">
        <f t="shared" ca="1" si="24"/>
        <v>171376.11792462523</v>
      </c>
      <c r="S89" s="9">
        <f t="shared" ca="1" si="24"/>
        <v>-6.9849193096160889E-10</v>
      </c>
      <c r="T89" s="9">
        <f t="shared" ca="1" si="24"/>
        <v>-6.9849193096160889E-10</v>
      </c>
      <c r="U89" s="9">
        <f t="shared" ca="1" si="24"/>
        <v>-6.9849193096160889E-10</v>
      </c>
      <c r="V89" s="9">
        <f t="shared" ca="1" si="24"/>
        <v>-6.9849193096160889E-10</v>
      </c>
      <c r="W89" s="9">
        <f t="shared" ca="1" si="24"/>
        <v>-6.9849193096160889E-10</v>
      </c>
      <c r="X89" s="9">
        <f t="shared" ca="1" si="24"/>
        <v>-6.9849193096160889E-10</v>
      </c>
      <c r="Y89" s="9">
        <f t="shared" ca="1" si="24"/>
        <v>-6.9849193096160889E-10</v>
      </c>
      <c r="Z89" s="9">
        <f t="shared" ca="1" si="24"/>
        <v>-6.9849193096160889E-10</v>
      </c>
      <c r="AA89" s="9">
        <f t="shared" ca="1" si="24"/>
        <v>-6.9849193096160889E-10</v>
      </c>
      <c r="AB89" s="9">
        <f t="shared" ca="1" si="24"/>
        <v>-6.9849193096160889E-10</v>
      </c>
      <c r="AC89" s="9">
        <f t="shared" ca="1" si="24"/>
        <v>-6.9849193096160889E-10</v>
      </c>
      <c r="AD89" s="9">
        <f t="shared" ca="1" si="24"/>
        <v>-6.9849193096160889E-10</v>
      </c>
      <c r="AE89" s="9">
        <f t="shared" ca="1" si="24"/>
        <v>-6.9849193096160889E-10</v>
      </c>
      <c r="AF89" s="9">
        <f t="shared" ca="1" si="24"/>
        <v>-6.9849193096160889E-10</v>
      </c>
      <c r="AG89" s="9">
        <f t="shared" ca="1" si="24"/>
        <v>-6.9849193096160889E-10</v>
      </c>
      <c r="AH89" s="9">
        <f t="shared" ca="1" si="24"/>
        <v>-6.9849193096160889E-10</v>
      </c>
    </row>
    <row r="90" spans="1:36" x14ac:dyDescent="0.2">
      <c r="A90" s="2" t="s">
        <v>47</v>
      </c>
      <c r="D90" s="9"/>
      <c r="E90" s="9">
        <f t="shared" ref="E90:AH90" ca="1" si="25">IF(ProjectYear&lt;=LoanTerm,PMT(LoanInterest,LoanTerm,LoanAmount),0)</f>
        <v>-181658.68500010343</v>
      </c>
      <c r="F90" s="9">
        <f t="shared" ca="1" si="25"/>
        <v>-181658.68500010343</v>
      </c>
      <c r="G90" s="9">
        <f t="shared" ca="1" si="25"/>
        <v>-181658.68500010343</v>
      </c>
      <c r="H90" s="9">
        <f t="shared" ca="1" si="25"/>
        <v>-181658.68500010343</v>
      </c>
      <c r="I90" s="9">
        <f t="shared" ca="1" si="25"/>
        <v>-181658.68500010343</v>
      </c>
      <c r="J90" s="9">
        <f t="shared" ca="1" si="25"/>
        <v>-181658.68500010343</v>
      </c>
      <c r="K90" s="9">
        <f t="shared" ca="1" si="25"/>
        <v>-181658.68500010343</v>
      </c>
      <c r="L90" s="9">
        <f t="shared" ca="1" si="25"/>
        <v>-181658.68500010343</v>
      </c>
      <c r="M90" s="9">
        <f t="shared" ca="1" si="25"/>
        <v>-181658.68500010343</v>
      </c>
      <c r="N90" s="9">
        <f t="shared" ca="1" si="25"/>
        <v>-181658.68500010343</v>
      </c>
      <c r="O90" s="9">
        <f t="shared" ca="1" si="25"/>
        <v>-181658.68500010343</v>
      </c>
      <c r="P90" s="9">
        <f t="shared" ca="1" si="25"/>
        <v>-181658.68500010343</v>
      </c>
      <c r="Q90" s="9">
        <f t="shared" ca="1" si="25"/>
        <v>-181658.68500010343</v>
      </c>
      <c r="R90" s="9">
        <f t="shared" ca="1" si="25"/>
        <v>-181658.68500010343</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-80347.811563489056</v>
      </c>
      <c r="F91" s="9">
        <f t="shared" ca="1" si="26"/>
        <v>-85168.680257298402</v>
      </c>
      <c r="G91" s="9">
        <f t="shared" ca="1" si="26"/>
        <v>-90278.8010727363</v>
      </c>
      <c r="H91" s="9">
        <f t="shared" ca="1" si="26"/>
        <v>-95695.529137100471</v>
      </c>
      <c r="I91" s="9">
        <f t="shared" ca="1" si="26"/>
        <v>-101437.26088532651</v>
      </c>
      <c r="J91" s="9">
        <f t="shared" ca="1" si="26"/>
        <v>-107523.4965384461</v>
      </c>
      <c r="K91" s="9">
        <f t="shared" ca="1" si="26"/>
        <v>-113974.90633075286</v>
      </c>
      <c r="L91" s="9">
        <f t="shared" ca="1" si="26"/>
        <v>-120813.40071059804</v>
      </c>
      <c r="M91" s="9">
        <f t="shared" ca="1" si="26"/>
        <v>-128062.20475323392</v>
      </c>
      <c r="N91" s="9">
        <f t="shared" ca="1" si="26"/>
        <v>-135745.93703842795</v>
      </c>
      <c r="O91" s="9">
        <f t="shared" ca="1" si="26"/>
        <v>-143890.69326073362</v>
      </c>
      <c r="P91" s="9">
        <f t="shared" ca="1" si="26"/>
        <v>-152524.13485637764</v>
      </c>
      <c r="Q91" s="9">
        <f t="shared" ca="1" si="26"/>
        <v>-161675.5829477603</v>
      </c>
      <c r="R91" s="9">
        <f t="shared" ca="1" si="26"/>
        <v>-171376.11792462593</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-101310.87343661438</v>
      </c>
      <c r="F92" s="9">
        <f t="shared" ca="1" si="27"/>
        <v>-96490.004742805031</v>
      </c>
      <c r="G92" s="9">
        <f t="shared" ca="1" si="27"/>
        <v>-91379.883927367133</v>
      </c>
      <c r="H92" s="9">
        <f t="shared" ca="1" si="27"/>
        <v>-85963.155863002961</v>
      </c>
      <c r="I92" s="9">
        <f t="shared" ca="1" si="27"/>
        <v>-80221.424114776921</v>
      </c>
      <c r="J92" s="9">
        <f t="shared" ca="1" si="27"/>
        <v>-74135.188461657337</v>
      </c>
      <c r="K92" s="9">
        <f t="shared" ca="1" si="27"/>
        <v>-67683.778669350577</v>
      </c>
      <c r="L92" s="9">
        <f t="shared" ca="1" si="27"/>
        <v>-60845.284289505398</v>
      </c>
      <c r="M92" s="9">
        <f t="shared" ca="1" si="27"/>
        <v>-53596.480246869512</v>
      </c>
      <c r="N92" s="9">
        <f t="shared" ca="1" si="27"/>
        <v>-45912.747961675479</v>
      </c>
      <c r="O92" s="9">
        <f t="shared" ca="1" si="27"/>
        <v>-37767.991739369805</v>
      </c>
      <c r="P92" s="9">
        <f t="shared" ca="1" si="27"/>
        <v>-29134.550143725788</v>
      </c>
      <c r="Q92" s="9">
        <f t="shared" ca="1" si="27"/>
        <v>-19983.102052343133</v>
      </c>
      <c r="R92" s="9">
        <f t="shared" ca="1" si="27"/>
        <v>-10282.567075477513</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1608166.7457134172</v>
      </c>
      <c r="F93" s="70">
        <f t="shared" ca="1" si="28"/>
        <v>1522998.0654561189</v>
      </c>
      <c r="G93" s="70">
        <f t="shared" ca="1" si="28"/>
        <v>1432719.2643833826</v>
      </c>
      <c r="H93" s="70">
        <f t="shared" ca="1" si="28"/>
        <v>1337023.7352462821</v>
      </c>
      <c r="I93" s="70">
        <f t="shared" ca="1" si="28"/>
        <v>1235586.4743609556</v>
      </c>
      <c r="J93" s="70">
        <f t="shared" ca="1" si="28"/>
        <v>1128062.9778225096</v>
      </c>
      <c r="K93" s="70">
        <f t="shared" ca="1" si="28"/>
        <v>1014088.0714917567</v>
      </c>
      <c r="L93" s="70">
        <f t="shared" ca="1" si="28"/>
        <v>893274.67078115861</v>
      </c>
      <c r="M93" s="70">
        <f t="shared" ca="1" si="28"/>
        <v>765212.46602792467</v>
      </c>
      <c r="N93" s="70">
        <f t="shared" ca="1" si="28"/>
        <v>629466.52898949676</v>
      </c>
      <c r="O93" s="70">
        <f t="shared" ca="1" si="28"/>
        <v>485575.83572876314</v>
      </c>
      <c r="P93" s="70">
        <f t="shared" ca="1" si="28"/>
        <v>333051.70087238553</v>
      </c>
      <c r="Q93" s="70">
        <f t="shared" ca="1" si="28"/>
        <v>171376.11792462523</v>
      </c>
      <c r="R93" s="70">
        <f t="shared" ca="1" si="28"/>
        <v>-6.9849193096160889E-10</v>
      </c>
      <c r="S93" s="70">
        <f t="shared" ca="1" si="28"/>
        <v>-6.9849193096160889E-10</v>
      </c>
      <c r="T93" s="70">
        <f t="shared" ca="1" si="28"/>
        <v>-6.9849193096160889E-10</v>
      </c>
      <c r="U93" s="70">
        <f t="shared" ca="1" si="28"/>
        <v>-6.9849193096160889E-10</v>
      </c>
      <c r="V93" s="70">
        <f t="shared" ca="1" si="28"/>
        <v>-6.9849193096160889E-10</v>
      </c>
      <c r="W93" s="70">
        <f t="shared" ca="1" si="28"/>
        <v>-6.9849193096160889E-10</v>
      </c>
      <c r="X93" s="70">
        <f t="shared" ca="1" si="28"/>
        <v>-6.9849193096160889E-10</v>
      </c>
      <c r="Y93" s="70">
        <f t="shared" ca="1" si="28"/>
        <v>-6.9849193096160889E-10</v>
      </c>
      <c r="Z93" s="70">
        <f t="shared" ca="1" si="28"/>
        <v>-6.9849193096160889E-10</v>
      </c>
      <c r="AA93" s="70">
        <f t="shared" ca="1" si="28"/>
        <v>-6.9849193096160889E-10</v>
      </c>
      <c r="AB93" s="70">
        <f t="shared" ca="1" si="28"/>
        <v>-6.9849193096160889E-10</v>
      </c>
      <c r="AC93" s="70">
        <f t="shared" ca="1" si="28"/>
        <v>-6.9849193096160889E-10</v>
      </c>
      <c r="AD93" s="70">
        <f t="shared" ca="1" si="28"/>
        <v>-6.9849193096160889E-10</v>
      </c>
      <c r="AE93" s="70">
        <f t="shared" ca="1" si="28"/>
        <v>-6.9849193096160889E-10</v>
      </c>
      <c r="AF93" s="70">
        <f t="shared" ca="1" si="28"/>
        <v>-6.9849193096160889E-10</v>
      </c>
      <c r="AG93" s="70">
        <f t="shared" ca="1" si="28"/>
        <v>-6.9849193096160889E-10</v>
      </c>
      <c r="AH93" s="70">
        <f t="shared" ca="1" si="28"/>
        <v>-6.9849193096160889E-10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1635588.7326768711</v>
      </c>
      <c r="D105" s="42">
        <f ca="1">IF($C$112="3P",VLOOKUP($A105,'Fin. Assumptions'!$F$23:$L$29,$D$111+1)*(-D$55-D$56),VLOOKUP($A105,'Fin. Assumptions'!$F$32:$L$38,$D$111+1)*D$83)</f>
        <v>-723649.09597581695</v>
      </c>
      <c r="E105" s="42">
        <f ca="1">IF($C$112="3P",VLOOKUP($A105,'Fin. Assumptions'!$F$23:$L$29,$D$111+1)*(-E$55-E$56),VLOOKUP($A105,'Fin. Assumptions'!$F$32:$L$38,$D$111+1)*E$83)</f>
        <v>235716.28205526012</v>
      </c>
      <c r="F105" s="42">
        <f ca="1">IF($C$112="3P",VLOOKUP($A105,'Fin. Assumptions'!$F$23:$L$29,$D$111+1)*(-F$55-F$56),VLOOKUP($A105,'Fin. Assumptions'!$F$32:$L$38,$D$111+1)*F$83)</f>
        <v>217933.16497125104</v>
      </c>
      <c r="G105" s="42">
        <f ca="1">IF($C$112="3P",VLOOKUP($A105,'Fin. Assumptions'!$F$23:$L$29,$D$111+1)*(-G$55-G$56),VLOOKUP($A105,'Fin. Assumptions'!$F$32:$L$38,$D$111+1)*G$83)</f>
        <v>217125.77332609249</v>
      </c>
      <c r="H105" s="42">
        <f ca="1">IF($C$112="3P",VLOOKUP($A105,'Fin. Assumptions'!$F$23:$L$29,$D$111+1)*(-H$55-H$56),VLOOKUP($A105,'Fin. Assumptions'!$F$32:$L$38,$D$111+1)*H$83)</f>
        <v>226898.96022376683</v>
      </c>
      <c r="I105" s="42">
        <f ca="1">IF($C$112="3P",VLOOKUP($A105,'Fin. Assumptions'!$F$23:$L$29,$D$111+1)*(-I$55-I$56),VLOOKUP($A105,'Fin. Assumptions'!$F$32:$L$38,$D$111+1)*I$83)</f>
        <v>215662.15510102586</v>
      </c>
      <c r="J105" s="42">
        <f ca="1">IF($C$112="3P",VLOOKUP($A105,'Fin. Assumptions'!$F$23:$L$29,$D$111+1)*(-J$55-J$56),VLOOKUP($A105,'Fin. Assumptions'!$F$32:$L$38,$D$111+1)*J$83)</f>
        <v>197630.8222159553</v>
      </c>
      <c r="K105" s="42">
        <f ca="1">IF($C$112="3P",VLOOKUP($A105,'Fin. Assumptions'!$F$23:$L$29,$D$111+1)*(-K$55-K$56),VLOOKUP($A105,'Fin. Assumptions'!$F$32:$L$38,$D$111+1)*K$83)</f>
        <v>184146.00918856685</v>
      </c>
      <c r="L105" s="42">
        <f ca="1">IF($C$112="3P",VLOOKUP($A105,'Fin. Assumptions'!$F$23:$L$29,$D$111+1)*(-L$55-L$56),VLOOKUP($A105,'Fin. Assumptions'!$F$32:$L$38,$D$111+1)*L$83)</f>
        <v>174281.58599358855</v>
      </c>
      <c r="M105" s="42">
        <f ca="1">IF($C$112="3P",VLOOKUP($A105,'Fin. Assumptions'!$F$23:$L$29,$D$111+1)*(-M$55-M$56),VLOOKUP($A105,'Fin. Assumptions'!$F$32:$L$38,$D$111+1)*M$83)</f>
        <v>169255.94324789767</v>
      </c>
      <c r="N105" s="42">
        <f ca="1">IF($C$112="3P",VLOOKUP($A105,'Fin. Assumptions'!$F$23:$L$29,$D$111+1)*(-N$55-N$56),VLOOKUP($A105,'Fin. Assumptions'!$F$32:$L$38,$D$111+1)*N$83)</f>
        <v>11561.32148287684</v>
      </c>
      <c r="O105" s="42">
        <f ca="1">IF($C$112="3P",VLOOKUP($A105,'Fin. Assumptions'!$F$23:$L$29,$D$111+1)*(-O$55-O$56),VLOOKUP($A105,'Fin. Assumptions'!$F$32:$L$38,$D$111+1)*O$83)</f>
        <v>25833.601515618648</v>
      </c>
      <c r="P105" s="42">
        <f ca="1">IF($C$112="3P",VLOOKUP($A105,'Fin. Assumptions'!$F$23:$L$29,$D$111+1)*(-P$55-P$56),VLOOKUP($A105,'Fin. Assumptions'!$F$32:$L$38,$D$111+1)*P$83)</f>
        <v>28102.441255954298</v>
      </c>
      <c r="Q105" s="42">
        <f ca="1">IF($C$112="3P",VLOOKUP($A105,'Fin. Assumptions'!$F$23:$L$29,$D$111+1)*(-Q$55-Q$56),VLOOKUP($A105,'Fin. Assumptions'!$F$32:$L$38,$D$111+1)*Q$83)</f>
        <v>30401.055507109995</v>
      </c>
      <c r="R105" s="42">
        <f ca="1">IF($C$112="3P",VLOOKUP($A105,'Fin. Assumptions'!$F$23:$L$29,$D$111+1)*(-R$55-R$56),VLOOKUP($A105,'Fin. Assumptions'!$F$32:$L$38,$D$111+1)*R$83)</f>
        <v>32729.704435854655</v>
      </c>
      <c r="S105" s="42">
        <f ca="1">IF($C$112="3P",VLOOKUP($A105,'Fin. Assumptions'!$F$23:$L$29,$D$111+1)*(-S$55-S$56),VLOOKUP($A105,'Fin. Assumptions'!$F$32:$L$38,$D$111+1)*S$83)</f>
        <v>216747.33291217644</v>
      </c>
      <c r="T105" s="42">
        <f ca="1">IF($C$112="3P",VLOOKUP($A105,'Fin. Assumptions'!$F$23:$L$29,$D$111+1)*(-T$55-T$56),VLOOKUP($A105,'Fin. Assumptions'!$F$32:$L$38,$D$111+1)*T$83)</f>
        <v>219136.83039804385</v>
      </c>
      <c r="U105" s="42">
        <f ca="1">IF($C$112="3P",VLOOKUP($A105,'Fin. Assumptions'!$F$23:$L$29,$D$111+1)*(-U$55-U$56),VLOOKUP($A105,'Fin. Assumptions'!$F$32:$L$38,$D$111+1)*U$83)</f>
        <v>221557.14083290054</v>
      </c>
      <c r="V105" s="42">
        <f ca="1">IF($C$112="3P",VLOOKUP($A105,'Fin. Assumptions'!$F$23:$L$29,$D$111+1)*(-V$55-V$56),VLOOKUP($A105,'Fin. Assumptions'!$F$32:$L$38,$D$111+1)*V$83)</f>
        <v>224008.52251369352</v>
      </c>
      <c r="W105" s="42">
        <f ca="1">IF($C$112="3P",VLOOKUP($A105,'Fin. Assumptions'!$F$23:$L$29,$D$111+1)*(-W$55-W$56),VLOOKUP($A105,'Fin. Assumptions'!$F$32:$L$38,$D$111+1)*W$83)</f>
        <v>226491.23297085406</v>
      </c>
      <c r="X105" s="42">
        <f ca="1">IF($C$112="3P",VLOOKUP($A105,'Fin. Assumptions'!$F$23:$L$29,$D$111+1)*(-X$55-X$56),VLOOKUP($A105,'Fin. Assumptions'!$F$32:$L$38,$D$111+1)*X$83)</f>
        <v>79005.528839471925</v>
      </c>
      <c r="Y105" s="42">
        <f ca="1">IF($C$112="3P",VLOOKUP($A105,'Fin. Assumptions'!$F$23:$L$29,$D$111+1)*(-Y$55-Y$56),VLOOKUP($A105,'Fin. Assumptions'!$F$32:$L$38,$D$111+1)*Y$83)</f>
        <v>231551.66572562468</v>
      </c>
      <c r="Z105" s="42">
        <f ca="1">IF($C$112="3P",VLOOKUP($A105,'Fin. Assumptions'!$F$23:$L$29,$D$111+1)*(-Z$55-Z$56),VLOOKUP($A105,'Fin. Assumptions'!$F$32:$L$38,$D$111+1)*Z$83)</f>
        <v>234129.89806771764</v>
      </c>
      <c r="AA105" s="42">
        <f ca="1">IF($C$112="3P",VLOOKUP($A105,'Fin. Assumptions'!$F$23:$L$29,$D$111+1)*(-AA$55-AA$56),VLOOKUP($A105,'Fin. Assumptions'!$F$32:$L$38,$D$111+1)*AA$83)</f>
        <v>236740.47899268425</v>
      </c>
      <c r="AB105" s="42">
        <f ca="1">IF($C$112="3P",VLOOKUP($A105,'Fin. Assumptions'!$F$23:$L$29,$D$111+1)*(-AB$55-AB$56),VLOOKUP($A105,'Fin. Assumptions'!$F$32:$L$38,$D$111+1)*AB$83)</f>
        <v>239383.66016689432</v>
      </c>
      <c r="AC105" s="42">
        <f ca="1">IF($C$112="3P",VLOOKUP($A105,'Fin. Assumptions'!$F$23:$L$29,$D$111+1)*(-AC$55-AC$56),VLOOKUP($A105,'Fin. Assumptions'!$F$32:$L$38,$D$111+1)*AC$83)</f>
        <v>242059.69164161116</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1635588.7326768711</v>
      </c>
    </row>
    <row r="111" spans="1:34" ht="15.75" x14ac:dyDescent="0.25">
      <c r="A111" s="92"/>
      <c r="B111" s="93" t="s">
        <v>111</v>
      </c>
      <c r="C111" s="463" t="str">
        <f ca="1">LEFT($B$6,3)</f>
        <v>P&amp;G</v>
      </c>
      <c r="D111" s="380">
        <f ca="1">HLOOKUP(C111,'Fin. Assumptions'!$G$32:$L$40,9)</f>
        <v>5</v>
      </c>
    </row>
    <row r="112" spans="1:34" x14ac:dyDescent="0.2">
      <c r="A112" s="94"/>
      <c r="B112" s="93" t="s">
        <v>160</v>
      </c>
      <c r="C112" s="376" t="str">
        <f ca="1">RIGHT(LEFT($B$6,6),2)</f>
        <v>DO</v>
      </c>
    </row>
  </sheetData>
  <sheetProtection algorithmName="SHA-512" hashValue="8aOtSxaFTgAaYmV5P6/bZJqfzARR3IA5YdlvUe4/fO1N4B7oyv0K9YlUi3KAA0X2IEXXHnC9xSymt2BRDypvtQ==" saltValue="j4Fu4+2rV12Jt+5Lxly6UA=="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3" tint="0.39997558519241921"/>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RES 3P 15</v>
      </c>
      <c r="D6" s="82" t="s">
        <v>172</v>
      </c>
      <c r="T6" s="2"/>
    </row>
    <row r="7" spans="1:42" ht="18.75" customHeight="1" x14ac:dyDescent="0.25">
      <c r="A7" s="90"/>
      <c r="C7" s="2"/>
      <c r="D7" s="374" t="s">
        <v>174</v>
      </c>
      <c r="T7" s="2"/>
    </row>
    <row r="8" spans="1:42" ht="18.75" customHeight="1" x14ac:dyDescent="0.25">
      <c r="A8" s="90" t="s">
        <v>111</v>
      </c>
      <c r="B8" s="376" t="str">
        <f ca="1">VLOOKUP($B$6,'Fin. Assumptions'!$A$6:$P$17,2)</f>
        <v>Residential</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2015</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1434996.8251387028</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4.783322750462343</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4783322.750462343</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0.9991386455440604</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4783322.750462343</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-717498.41256935138</v>
      </c>
      <c r="O22" s="28"/>
      <c r="P22" s="26"/>
      <c r="Q22" s="26"/>
      <c r="R22" s="23"/>
      <c r="T22" s="2"/>
    </row>
    <row r="23" spans="1:36" ht="18" customHeight="1" x14ac:dyDescent="0.2">
      <c r="A23" s="48"/>
      <c r="B23" s="77"/>
      <c r="C23" s="21"/>
      <c r="E23" s="54" t="s">
        <v>77</v>
      </c>
      <c r="G23" s="83">
        <f ca="1">SUM(G20:G22)</f>
        <v>4065824.3378929915</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6.5000000000000002E-2</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9</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4783322.750462343</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0.18359999999999999</v>
      </c>
      <c r="C31" s="2" t="s">
        <v>7</v>
      </c>
      <c r="E31" s="57" t="s">
        <v>10</v>
      </c>
      <c r="F31" s="5"/>
      <c r="G31" s="83">
        <f ca="1">NetCost*LoanPer-B22</f>
        <v>717498.41256935103</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240080.35974417999</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9.6677240191920255E-2</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213908.68799999999</v>
      </c>
      <c r="F54" s="9">
        <f t="shared" ca="1" si="2"/>
        <v>217095.9274512</v>
      </c>
      <c r="G54" s="9">
        <f t="shared" ca="1" si="2"/>
        <v>220330.65677022288</v>
      </c>
      <c r="H54" s="9">
        <f t="shared" ca="1" si="2"/>
        <v>223613.58355609918</v>
      </c>
      <c r="I54" s="9">
        <f t="shared" ca="1" si="2"/>
        <v>226945.42595108508</v>
      </c>
      <c r="J54" s="9">
        <f t="shared" ca="1" si="2"/>
        <v>230326.91279775626</v>
      </c>
      <c r="K54" s="9">
        <f t="shared" ca="1" si="2"/>
        <v>233758.78379844283</v>
      </c>
      <c r="L54" s="9">
        <f t="shared" ca="1" si="2"/>
        <v>237241.7896770396</v>
      </c>
      <c r="M54" s="9">
        <f t="shared" ca="1" si="2"/>
        <v>240776.69234322751</v>
      </c>
      <c r="N54" s="9">
        <f t="shared" ca="1" si="2"/>
        <v>244364.26505914159</v>
      </c>
      <c r="O54" s="9">
        <f t="shared" ca="1" si="2"/>
        <v>248005.29260852281</v>
      </c>
      <c r="P54" s="9">
        <f t="shared" ca="1" si="2"/>
        <v>251700.57146838974</v>
      </c>
      <c r="Q54" s="9">
        <f t="shared" ca="1" si="2"/>
        <v>255450.90998326879</v>
      </c>
      <c r="R54" s="9">
        <f t="shared" ca="1" si="2"/>
        <v>259257.12854201946</v>
      </c>
      <c r="S54" s="9">
        <f t="shared" ca="1" si="2"/>
        <v>263120.05975729559</v>
      </c>
      <c r="T54" s="9">
        <f t="shared" ca="1" si="2"/>
        <v>267040.54864767921</v>
      </c>
      <c r="U54" s="9">
        <f t="shared" ca="1" si="2"/>
        <v>271019.45282252971</v>
      </c>
      <c r="V54" s="9">
        <f t="shared" ca="1" si="2"/>
        <v>275057.64266958542</v>
      </c>
      <c r="W54" s="9">
        <f t="shared" ca="1" si="2"/>
        <v>279156.00154536223</v>
      </c>
      <c r="X54" s="9">
        <f t="shared" ca="1" si="2"/>
        <v>283315.4259683881</v>
      </c>
      <c r="Y54" s="9">
        <f t="shared" ca="1" si="2"/>
        <v>287536.82581531705</v>
      </c>
      <c r="Z54" s="9">
        <f t="shared" ca="1" si="2"/>
        <v>291821.12451996526</v>
      </c>
      <c r="AA54" s="9">
        <f t="shared" ca="1" si="2"/>
        <v>296169.25927531277</v>
      </c>
      <c r="AB54" s="9">
        <f t="shared" ca="1" si="2"/>
        <v>300582.18123851484</v>
      </c>
      <c r="AC54" s="9">
        <f t="shared" ca="1" si="2"/>
        <v>305060.85573896876</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-32086.303199999998</v>
      </c>
      <c r="F55" s="9">
        <f t="shared" ca="1" si="3"/>
        <v>-32564.389117679999</v>
      </c>
      <c r="G55" s="9">
        <f t="shared" ca="1" si="3"/>
        <v>-33049.598515533427</v>
      </c>
      <c r="H55" s="9">
        <f t="shared" ca="1" si="3"/>
        <v>-33542.037533414878</v>
      </c>
      <c r="I55" s="9">
        <f t="shared" ca="1" si="3"/>
        <v>-34041.813892662758</v>
      </c>
      <c r="J55" s="9">
        <f t="shared" ca="1" si="3"/>
        <v>-34549.036919663435</v>
      </c>
      <c r="K55" s="9">
        <f t="shared" ca="1" si="3"/>
        <v>-35063.817569766426</v>
      </c>
      <c r="L55" s="9">
        <f t="shared" ca="1" si="3"/>
        <v>-35586.268451555938</v>
      </c>
      <c r="M55" s="9">
        <f t="shared" ca="1" si="3"/>
        <v>-36116.503851484122</v>
      </c>
      <c r="N55" s="9">
        <f t="shared" ca="1" si="3"/>
        <v>-36654.639758871235</v>
      </c>
      <c r="O55" s="9">
        <f t="shared" ca="1" si="3"/>
        <v>-37200.793891278423</v>
      </c>
      <c r="P55" s="9">
        <f t="shared" ca="1" si="3"/>
        <v>-37755.085720258459</v>
      </c>
      <c r="Q55" s="9">
        <f t="shared" ca="1" si="3"/>
        <v>-38317.636497490319</v>
      </c>
      <c r="R55" s="9">
        <f t="shared" ca="1" si="3"/>
        <v>-38888.569281302916</v>
      </c>
      <c r="S55" s="9">
        <f t="shared" ca="1" si="3"/>
        <v>-39468.008963594337</v>
      </c>
      <c r="T55" s="9">
        <f t="shared" ca="1" si="3"/>
        <v>-40056.082297151879</v>
      </c>
      <c r="U55" s="9">
        <f t="shared" ca="1" si="3"/>
        <v>-40652.917923379457</v>
      </c>
      <c r="V55" s="9">
        <f t="shared" ca="1" si="3"/>
        <v>-41258.646400437814</v>
      </c>
      <c r="W55" s="9">
        <f t="shared" ca="1" si="3"/>
        <v>-41873.400231804335</v>
      </c>
      <c r="X55" s="9">
        <f t="shared" ca="1" si="3"/>
        <v>-42497.313895258216</v>
      </c>
      <c r="Y55" s="9">
        <f t="shared" ca="1" si="3"/>
        <v>-43130.523872297555</v>
      </c>
      <c r="Z55" s="9">
        <f t="shared" ca="1" si="3"/>
        <v>-43773.168677994785</v>
      </c>
      <c r="AA55" s="9">
        <f t="shared" ca="1" si="3"/>
        <v>-44425.388891296912</v>
      </c>
      <c r="AB55" s="9">
        <f t="shared" ca="1" si="3"/>
        <v>-45087.327185777227</v>
      </c>
      <c r="AC55" s="9">
        <f t="shared" ca="1" si="3"/>
        <v>-45759.128360845316</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339910.32431993831</v>
      </c>
      <c r="F57" s="10">
        <f ca="1">IF(F$49&gt;OptInTerm,0,VLOOKUP($B$10+F$49-1,'SREC Prices'!$B$6:$D$22,2))*((F$50/1000)*$B$18)</f>
        <v>313887.39520975953</v>
      </c>
      <c r="G57" s="10">
        <f ca="1">IF(G$49&gt;OptInTerm,0,VLOOKUP($B$10+G$49-1,'SREC Prices'!$B$6:$D$22,2))*((G$50/1000)*$B$18)</f>
        <v>310013.02865265013</v>
      </c>
      <c r="H57" s="10">
        <f ca="1">IF(H$49&gt;OptInTerm,0,VLOOKUP($B$10+H$49-1,'SREC Prices'!$B$6:$D$22,2))*((H$50/1000)*$B$18)</f>
        <v>319929.98817516334</v>
      </c>
      <c r="I57" s="10">
        <f ca="1">IF(I$49&gt;OptInTerm,0,VLOOKUP($B$10+I$49-1,'SREC Prices'!$B$6:$D$22,2))*((I$50/1000)*$B$18)</f>
        <v>302356.77287486097</v>
      </c>
      <c r="J57" s="10">
        <f ca="1">IF(J$49&gt;OptInTerm,0,VLOOKUP($B$10+J$49-1,'SREC Prices'!$B$6:$D$22,2))*((J$50/1000)*$B$18)</f>
        <v>275869.17860206892</v>
      </c>
      <c r="K57" s="10">
        <f ca="1">IF(K$49&gt;OptInTerm,0,VLOOKUP($B$10+K$49-1,'SREC Prices'!$B$6:$D$22,2))*((K$50/1000)*$B$18)</f>
        <v>255286.84029731373</v>
      </c>
      <c r="L57" s="10">
        <f ca="1">IF(L$49&gt;OptInTerm,0,VLOOKUP($B$10+L$49-1,'SREC Prices'!$B$6:$D$22,2))*((L$50/1000)*$B$18)</f>
        <v>239399.1880460672</v>
      </c>
      <c r="M57" s="10">
        <f ca="1">IF(M$49&gt;OptInTerm,0,VLOOKUP($B$10+M$49-1,'SREC Prices'!$B$6:$D$22,2))*((M$50/1000)*$B$18)</f>
        <v>229798.01617308869</v>
      </c>
      <c r="N57" s="10">
        <f ca="1">IF(N$49&gt;OptInTerm,0,VLOOKUP($B$10+N$49-1,'SREC Prices'!$B$6:$D$22,2))*((N$50/1000)*$B$18)</f>
        <v>216672.17234453536</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521732.70911993831</v>
      </c>
      <c r="F59" s="10">
        <f t="shared" ref="F59:AH59" ca="1" si="5">SUM(F54:F58)</f>
        <v>498418.93354327953</v>
      </c>
      <c r="G59" s="10">
        <f t="shared" ca="1" si="5"/>
        <v>497294.08690733957</v>
      </c>
      <c r="H59" s="10">
        <f t="shared" ca="1" si="5"/>
        <v>510001.53419784765</v>
      </c>
      <c r="I59" s="10">
        <f t="shared" ca="1" si="5"/>
        <v>495260.38493328332</v>
      </c>
      <c r="J59" s="10">
        <f t="shared" ca="1" si="5"/>
        <v>471647.05448016175</v>
      </c>
      <c r="K59" s="10">
        <f t="shared" ca="1" si="5"/>
        <v>453981.80652599013</v>
      </c>
      <c r="L59" s="10">
        <f t="shared" ca="1" si="5"/>
        <v>441054.70927155088</v>
      </c>
      <c r="M59" s="10">
        <f t="shared" ca="1" si="5"/>
        <v>434458.2046648321</v>
      </c>
      <c r="N59" s="10">
        <f t="shared" ca="1" si="5"/>
        <v>424381.79764480575</v>
      </c>
      <c r="O59" s="10">
        <f t="shared" ca="1" si="5"/>
        <v>238507.48348732095</v>
      </c>
      <c r="P59" s="10">
        <f t="shared" ca="1" si="5"/>
        <v>241509.95559435745</v>
      </c>
      <c r="Q59" s="10">
        <f t="shared" ca="1" si="5"/>
        <v>244559.9209827735</v>
      </c>
      <c r="R59" s="10">
        <f t="shared" ca="1" si="5"/>
        <v>247658.07352022661</v>
      </c>
      <c r="S59" s="10">
        <f t="shared" ca="1" si="5"/>
        <v>250805.11748191377</v>
      </c>
      <c r="T59" s="10">
        <f t="shared" ca="1" si="5"/>
        <v>254001.76770529879</v>
      </c>
      <c r="U59" s="10">
        <f t="shared" ca="1" si="5"/>
        <v>257248.74974714784</v>
      </c>
      <c r="V59" s="10">
        <f t="shared" ca="1" si="5"/>
        <v>260546.8000429052</v>
      </c>
      <c r="W59" s="10">
        <f t="shared" ca="1" si="5"/>
        <v>263896.66606844671</v>
      </c>
      <c r="X59" s="10">
        <f t="shared" ca="1" si="5"/>
        <v>267299.10650424426</v>
      </c>
      <c r="Y59" s="10">
        <f t="shared" ca="1" si="5"/>
        <v>270754.89140197827</v>
      </c>
      <c r="Z59" s="10">
        <f t="shared" ca="1" si="5"/>
        <v>274264.8023536345</v>
      </c>
      <c r="AA59" s="10">
        <f t="shared" ca="1" si="5"/>
        <v>277829.63266312151</v>
      </c>
      <c r="AB59" s="10">
        <f t="shared" ca="1" si="5"/>
        <v>281450.18752044777</v>
      </c>
      <c r="AC59" s="10">
        <f t="shared" ca="1" si="5"/>
        <v>285127.28417849506</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500732.70911993831</v>
      </c>
      <c r="F63" s="10">
        <f t="shared" ca="1" si="9"/>
        <v>476893.93354327953</v>
      </c>
      <c r="G63" s="10">
        <f t="shared" ca="1" si="9"/>
        <v>475230.96190733957</v>
      </c>
      <c r="H63" s="10">
        <f t="shared" ca="1" si="9"/>
        <v>487386.83107284765</v>
      </c>
      <c r="I63" s="10">
        <f t="shared" ca="1" si="9"/>
        <v>472080.31423015834</v>
      </c>
      <c r="J63" s="10">
        <f t="shared" ca="1" si="9"/>
        <v>447887.48200945865</v>
      </c>
      <c r="K63" s="10">
        <f t="shared" ca="1" si="9"/>
        <v>429628.24474351946</v>
      </c>
      <c r="L63" s="10">
        <f t="shared" ca="1" si="9"/>
        <v>416092.30844451842</v>
      </c>
      <c r="M63" s="10">
        <f t="shared" ca="1" si="9"/>
        <v>408871.74381712382</v>
      </c>
      <c r="N63" s="10">
        <f t="shared" ca="1" si="9"/>
        <v>248155.67527590477</v>
      </c>
      <c r="O63" s="10">
        <f t="shared" ca="1" si="9"/>
        <v>211625.70805919744</v>
      </c>
      <c r="P63" s="10">
        <f t="shared" ca="1" si="9"/>
        <v>213956.13578053087</v>
      </c>
      <c r="Q63" s="10">
        <f t="shared" ca="1" si="9"/>
        <v>216317.25567360126</v>
      </c>
      <c r="R63" s="10">
        <f t="shared" ca="1" si="9"/>
        <v>218709.34157832505</v>
      </c>
      <c r="S63" s="10">
        <f t="shared" ca="1" si="9"/>
        <v>221132.66724146469</v>
      </c>
      <c r="T63" s="10">
        <f t="shared" ca="1" si="9"/>
        <v>223587.50620883846</v>
      </c>
      <c r="U63" s="10">
        <f t="shared" ca="1" si="9"/>
        <v>226074.13171327603</v>
      </c>
      <c r="V63" s="10">
        <f t="shared" ca="1" si="9"/>
        <v>228592.81655818658</v>
      </c>
      <c r="W63" s="10">
        <f t="shared" ca="1" si="9"/>
        <v>231143.83299661012</v>
      </c>
      <c r="X63" s="10">
        <f t="shared" ca="1" si="9"/>
        <v>83727.452605611761</v>
      </c>
      <c r="Y63" s="10">
        <f t="shared" ca="1" si="9"/>
        <v>236343.94615587997</v>
      </c>
      <c r="Z63" s="10">
        <f t="shared" ca="1" si="9"/>
        <v>238993.58347638373</v>
      </c>
      <c r="AA63" s="10">
        <f t="shared" ca="1" si="9"/>
        <v>241676.63331393947</v>
      </c>
      <c r="AB63" s="10">
        <f t="shared" ca="1" si="9"/>
        <v>244393.36318753619</v>
      </c>
      <c r="AC63" s="10">
        <f t="shared" ca="1" si="9"/>
        <v>247144.0392372607</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-813164.86757859832</v>
      </c>
      <c r="F64" s="59">
        <f ca="1">IF($B$11="Non-Taxable",0,-(AssetBasis)*Dep_02)</f>
        <v>-1301063.7881257574</v>
      </c>
      <c r="G64" s="59">
        <f ca="1">IF($B$11="Non-Taxable",0,-(AssetBasis)*Dep_03)</f>
        <v>-780638.27287545439</v>
      </c>
      <c r="H64" s="59">
        <f ca="1">IF($B$11="Non-Taxable",0,-(AssetBasis)*DEP_04)</f>
        <v>-468382.96372527262</v>
      </c>
      <c r="I64" s="59">
        <f ca="1">IF($B$11="Non-Taxable",0,-(AssetBasis)*DEP_05)</f>
        <v>-468382.96372527262</v>
      </c>
      <c r="J64" s="59">
        <f ca="1">IF($B$11="Non-Taxable",0,-(AssetBasis)*DEP_06)</f>
        <v>-234191.48186263631</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-312432.15845866001</v>
      </c>
      <c r="F65" s="59">
        <f t="shared" ref="F65:AH65" ca="1" si="10">SUM(F63:F64)</f>
        <v>-824169.85458247783</v>
      </c>
      <c r="G65" s="59">
        <f t="shared" ca="1" si="10"/>
        <v>-305407.31096811482</v>
      </c>
      <c r="H65" s="59">
        <f t="shared" ca="1" si="10"/>
        <v>19003.867347575026</v>
      </c>
      <c r="I65" s="59">
        <f t="shared" ca="1" si="10"/>
        <v>3697.3505048857187</v>
      </c>
      <c r="J65" s="59">
        <f ca="1">SUM(J63:J64)</f>
        <v>213696.00014682233</v>
      </c>
      <c r="K65" s="59">
        <f t="shared" ca="1" si="10"/>
        <v>429628.24474351946</v>
      </c>
      <c r="L65" s="59">
        <f t="shared" ca="1" si="10"/>
        <v>416092.30844451842</v>
      </c>
      <c r="M65" s="59">
        <f t="shared" ca="1" si="10"/>
        <v>408871.74381712382</v>
      </c>
      <c r="N65" s="59">
        <f t="shared" ca="1" si="10"/>
        <v>248155.67527590477</v>
      </c>
      <c r="O65" s="59">
        <f t="shared" ca="1" si="10"/>
        <v>211625.70805919744</v>
      </c>
      <c r="P65" s="59">
        <f t="shared" ca="1" si="10"/>
        <v>213956.13578053087</v>
      </c>
      <c r="Q65" s="59">
        <f t="shared" ca="1" si="10"/>
        <v>216317.25567360126</v>
      </c>
      <c r="R65" s="59">
        <f t="shared" ca="1" si="10"/>
        <v>218709.34157832505</v>
      </c>
      <c r="S65" s="59">
        <f t="shared" ca="1" si="10"/>
        <v>221132.66724146469</v>
      </c>
      <c r="T65" s="59">
        <f t="shared" ca="1" si="10"/>
        <v>223587.50620883846</v>
      </c>
      <c r="U65" s="59">
        <f t="shared" ca="1" si="10"/>
        <v>226074.13171327603</v>
      </c>
      <c r="V65" s="59">
        <f t="shared" ca="1" si="10"/>
        <v>228592.81655818658</v>
      </c>
      <c r="W65" s="59">
        <f t="shared" ca="1" si="10"/>
        <v>231143.83299661012</v>
      </c>
      <c r="X65" s="59">
        <f t="shared" ca="1" si="10"/>
        <v>83727.452605611761</v>
      </c>
      <c r="Y65" s="59">
        <f t="shared" ca="1" si="10"/>
        <v>236343.94615587997</v>
      </c>
      <c r="Z65" s="59">
        <f t="shared" ca="1" si="10"/>
        <v>238993.58347638373</v>
      </c>
      <c r="AA65" s="59">
        <f t="shared" ca="1" si="10"/>
        <v>241676.63331393947</v>
      </c>
      <c r="AB65" s="59">
        <f t="shared" ca="1" si="10"/>
        <v>244393.36318753619</v>
      </c>
      <c r="AC65" s="59">
        <f t="shared" ca="1" si="10"/>
        <v>247144.0392372607</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-46637.396817007815</v>
      </c>
      <c r="F66" s="59">
        <f t="shared" ca="1" si="11"/>
        <v>-42662.116851827799</v>
      </c>
      <c r="G66" s="59">
        <f t="shared" ca="1" si="11"/>
        <v>-38428.443688911088</v>
      </c>
      <c r="H66" s="59">
        <f t="shared" ca="1" si="11"/>
        <v>-33919.581770404788</v>
      </c>
      <c r="I66" s="59">
        <f t="shared" ca="1" si="11"/>
        <v>-29117.643827195581</v>
      </c>
      <c r="J66" s="59">
        <f t="shared" ca="1" si="11"/>
        <v>-24003.579917677773</v>
      </c>
      <c r="K66" s="59">
        <f t="shared" ca="1" si="11"/>
        <v>-18557.101854041306</v>
      </c>
      <c r="L66" s="59">
        <f t="shared" ca="1" si="11"/>
        <v>-12756.60271626847</v>
      </c>
      <c r="M66" s="59">
        <f t="shared" ca="1" si="11"/>
        <v>-6579.0711345403997</v>
      </c>
      <c r="N66" s="59">
        <f t="shared" ca="1" si="11"/>
        <v>0</v>
      </c>
      <c r="O66" s="59">
        <f t="shared" ca="1" si="11"/>
        <v>0</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-359069.55527566781</v>
      </c>
      <c r="F67" s="59">
        <f t="shared" ref="F67:AH67" ca="1" si="12">F65+F66</f>
        <v>-866831.97143430565</v>
      </c>
      <c r="G67" s="59">
        <f t="shared" ca="1" si="12"/>
        <v>-343835.75465702591</v>
      </c>
      <c r="H67" s="59">
        <f t="shared" ca="1" si="12"/>
        <v>-14915.714422829762</v>
      </c>
      <c r="I67" s="59">
        <f ca="1">I65+I66</f>
        <v>-25420.293322309863</v>
      </c>
      <c r="J67" s="59">
        <f ca="1">J65+J66</f>
        <v>189692.42022914457</v>
      </c>
      <c r="K67" s="59">
        <f t="shared" ca="1" si="12"/>
        <v>411071.14288947813</v>
      </c>
      <c r="L67" s="59">
        <f t="shared" ca="1" si="12"/>
        <v>403335.70572824997</v>
      </c>
      <c r="M67" s="59">
        <f t="shared" ca="1" si="12"/>
        <v>402292.67268258339</v>
      </c>
      <c r="N67" s="59">
        <f t="shared" ca="1" si="12"/>
        <v>248155.67527590477</v>
      </c>
      <c r="O67" s="59">
        <f t="shared" ca="1" si="12"/>
        <v>211625.70805919744</v>
      </c>
      <c r="P67" s="59">
        <f t="shared" ca="1" si="12"/>
        <v>213956.13578053087</v>
      </c>
      <c r="Q67" s="59">
        <f t="shared" ca="1" si="12"/>
        <v>216317.25567360126</v>
      </c>
      <c r="R67" s="59">
        <f t="shared" ca="1" si="12"/>
        <v>218709.34157832505</v>
      </c>
      <c r="S67" s="59">
        <f t="shared" ca="1" si="12"/>
        <v>221132.66724146469</v>
      </c>
      <c r="T67" s="59">
        <f t="shared" ca="1" si="12"/>
        <v>223587.50620883846</v>
      </c>
      <c r="U67" s="59">
        <f t="shared" ca="1" si="12"/>
        <v>226074.13171327603</v>
      </c>
      <c r="V67" s="59">
        <f t="shared" ca="1" si="12"/>
        <v>228592.81655818658</v>
      </c>
      <c r="W67" s="59">
        <f t="shared" ca="1" si="12"/>
        <v>231143.83299661012</v>
      </c>
      <c r="X67" s="59">
        <f t="shared" ca="1" si="12"/>
        <v>83727.452605611761</v>
      </c>
      <c r="Y67" s="59">
        <f t="shared" ca="1" si="12"/>
        <v>236343.94615587997</v>
      </c>
      <c r="Z67" s="59">
        <f t="shared" ca="1" si="12"/>
        <v>238993.58347638373</v>
      </c>
      <c r="AA67" s="59">
        <f t="shared" ca="1" si="12"/>
        <v>241676.63331393947</v>
      </c>
      <c r="AB67" s="59">
        <f t="shared" ca="1" si="12"/>
        <v>244393.36318753619</v>
      </c>
      <c r="AC67" s="59">
        <f t="shared" ca="1" si="12"/>
        <v>247144.0392372607</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138389.01309096577</v>
      </c>
      <c r="F68" s="59">
        <f t="shared" ca="1" si="14"/>
        <v>315549.68086936761</v>
      </c>
      <c r="G68" s="59">
        <f t="shared" ca="1" si="14"/>
        <v>132572.98464007507</v>
      </c>
      <c r="H68" s="59">
        <f t="shared" ca="1" si="14"/>
        <v>17917.583028458816</v>
      </c>
      <c r="I68" s="59">
        <f t="shared" ca="1" si="14"/>
        <v>21300.05743409141</v>
      </c>
      <c r="J68" s="59">
        <f t="shared" ca="1" si="14"/>
        <v>-54523.597821630727</v>
      </c>
      <c r="K68" s="59">
        <f t="shared" ca="1" si="14"/>
        <v>-132364.90801041195</v>
      </c>
      <c r="L68" s="59">
        <f t="shared" ca="1" si="14"/>
        <v>-129874.09724449647</v>
      </c>
      <c r="M68" s="59">
        <f t="shared" ca="1" si="14"/>
        <v>-129538.24060379184</v>
      </c>
      <c r="N68" s="59">
        <f t="shared" ca="1" si="14"/>
        <v>-79906.127438841329</v>
      </c>
      <c r="O68" s="59">
        <f t="shared" ca="1" si="14"/>
        <v>-68143.477995061578</v>
      </c>
      <c r="P68" s="59">
        <f t="shared" ca="1" si="14"/>
        <v>-68893.875721330929</v>
      </c>
      <c r="Q68" s="59">
        <f t="shared" ca="1" si="14"/>
        <v>-69654.156326899611</v>
      </c>
      <c r="R68" s="59">
        <f t="shared" ca="1" si="14"/>
        <v>-70424.407988220672</v>
      </c>
      <c r="S68" s="59">
        <f t="shared" ca="1" si="14"/>
        <v>-71204.718851751619</v>
      </c>
      <c r="T68" s="59">
        <f t="shared" ca="1" si="14"/>
        <v>-71995.176999245974</v>
      </c>
      <c r="U68" s="59">
        <f t="shared" ca="1" si="14"/>
        <v>-72795.870411674885</v>
      </c>
      <c r="V68" s="59">
        <f t="shared" ca="1" si="14"/>
        <v>-73606.88693173608</v>
      </c>
      <c r="W68" s="59">
        <f t="shared" ca="1" si="14"/>
        <v>-74428.314224908449</v>
      </c>
      <c r="X68" s="59">
        <f t="shared" ca="1" si="14"/>
        <v>-26960.239739006982</v>
      </c>
      <c r="Y68" s="59">
        <f t="shared" ca="1" si="14"/>
        <v>-76102.750662193343</v>
      </c>
      <c r="Z68" s="59">
        <f t="shared" ca="1" si="14"/>
        <v>-76955.933879395569</v>
      </c>
      <c r="AA68" s="59">
        <f t="shared" ca="1" si="14"/>
        <v>-77819.875927088506</v>
      </c>
      <c r="AB68" s="59">
        <f t="shared" ca="1" si="14"/>
        <v>-78694.662946386656</v>
      </c>
      <c r="AC68" s="59">
        <f t="shared" ca="1" si="14"/>
        <v>-79580.380634397938</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-36327.62498423444</v>
      </c>
      <c r="F69" s="24">
        <f t="shared" ca="1" si="16"/>
        <v>-34738.545335316136</v>
      </c>
      <c r="G69" s="24">
        <f t="shared" ca="1" si="16"/>
        <v>-34944.201457474279</v>
      </c>
      <c r="H69" s="24">
        <f t="shared" ca="1" si="16"/>
        <v>-36277.379944195432</v>
      </c>
      <c r="I69" s="24">
        <f t="shared" ca="1" si="16"/>
        <v>-35437.013632237024</v>
      </c>
      <c r="J69" s="24">
        <f t="shared" ca="1" si="16"/>
        <v>-33910.71216734247</v>
      </c>
      <c r="K69" s="24">
        <f t="shared" ca="1" si="16"/>
        <v>-32885.691431158251</v>
      </c>
      <c r="L69" s="24">
        <f t="shared" ca="1" si="16"/>
        <v>-32266.856458259997</v>
      </c>
      <c r="M69" s="24">
        <f t="shared" ca="1" si="16"/>
        <v>-32183.413814606673</v>
      </c>
      <c r="N69" s="24">
        <f t="shared" ca="1" si="16"/>
        <v>-19852.454022072383</v>
      </c>
      <c r="O69" s="24">
        <f t="shared" ca="1" si="16"/>
        <v>-16930.056644735796</v>
      </c>
      <c r="P69" s="24">
        <f t="shared" ca="1" si="16"/>
        <v>-17116.490862442468</v>
      </c>
      <c r="Q69" s="24">
        <f t="shared" ca="1" si="16"/>
        <v>-17305.380453888101</v>
      </c>
      <c r="R69" s="24">
        <f t="shared" ca="1" si="16"/>
        <v>-17496.747326266006</v>
      </c>
      <c r="S69" s="24">
        <f t="shared" ca="1" si="16"/>
        <v>-17690.613379317176</v>
      </c>
      <c r="T69" s="24">
        <f t="shared" ca="1" si="16"/>
        <v>-17887.000496707078</v>
      </c>
      <c r="U69" s="24">
        <f t="shared" ca="1" si="16"/>
        <v>-18085.930537062082</v>
      </c>
      <c r="V69" s="24">
        <f t="shared" ca="1" si="16"/>
        <v>-18287.425324654927</v>
      </c>
      <c r="W69" s="24">
        <f t="shared" ca="1" si="16"/>
        <v>-18491.50663972881</v>
      </c>
      <c r="X69" s="24">
        <f t="shared" ca="1" si="16"/>
        <v>-6698.1962084489414</v>
      </c>
      <c r="Y69" s="24">
        <f t="shared" ca="1" si="16"/>
        <v>-18907.515692470399</v>
      </c>
      <c r="Z69" s="24">
        <f t="shared" ca="1" si="16"/>
        <v>-19119.486678110698</v>
      </c>
      <c r="AA69" s="24">
        <f t="shared" ca="1" si="16"/>
        <v>-19334.130665115157</v>
      </c>
      <c r="AB69" s="24">
        <f t="shared" ca="1" si="16"/>
        <v>-19551.469055002897</v>
      </c>
      <c r="AC69" s="24">
        <f t="shared" ca="1" si="16"/>
        <v>-19771.523138980858</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-257008.16716893646</v>
      </c>
      <c r="F70" s="420">
        <f t="shared" ref="F70:AH70" ca="1" si="17">SUM(F67:F69)</f>
        <v>-586020.83590025408</v>
      </c>
      <c r="G70" s="420">
        <f t="shared" ca="1" si="17"/>
        <v>-246206.97147442511</v>
      </c>
      <c r="H70" s="420">
        <f t="shared" ca="1" si="17"/>
        <v>-33275.511338566379</v>
      </c>
      <c r="I70" s="420">
        <f t="shared" ca="1" si="17"/>
        <v>-39557.249520455473</v>
      </c>
      <c r="J70" s="420">
        <f t="shared" ca="1" si="17"/>
        <v>101258.11024017139</v>
      </c>
      <c r="K70" s="420">
        <f t="shared" ca="1" si="17"/>
        <v>245820.54344790793</v>
      </c>
      <c r="L70" s="420">
        <f t="shared" ca="1" si="17"/>
        <v>241194.75202549351</v>
      </c>
      <c r="M70" s="420">
        <f t="shared" ca="1" si="17"/>
        <v>240571.01826418488</v>
      </c>
      <c r="N70" s="420">
        <f t="shared" ca="1" si="17"/>
        <v>148397.09381499107</v>
      </c>
      <c r="O70" s="420">
        <f t="shared" ca="1" si="17"/>
        <v>126552.17341940006</v>
      </c>
      <c r="P70" s="420">
        <f t="shared" ca="1" si="17"/>
        <v>127945.76919675746</v>
      </c>
      <c r="Q70" s="420">
        <f t="shared" ca="1" si="17"/>
        <v>129357.71889281354</v>
      </c>
      <c r="R70" s="420">
        <f t="shared" ca="1" si="17"/>
        <v>130788.18626383839</v>
      </c>
      <c r="S70" s="420">
        <f t="shared" ca="1" si="17"/>
        <v>132237.33501039591</v>
      </c>
      <c r="T70" s="420">
        <f t="shared" ca="1" si="17"/>
        <v>133705.32871288541</v>
      </c>
      <c r="U70" s="420">
        <f t="shared" ca="1" si="17"/>
        <v>135192.33076453905</v>
      </c>
      <c r="V70" s="420">
        <f t="shared" ca="1" si="17"/>
        <v>136698.50430179556</v>
      </c>
      <c r="W70" s="420">
        <f t="shared" ca="1" si="17"/>
        <v>138224.01213197285</v>
      </c>
      <c r="X70" s="420">
        <f t="shared" ca="1" si="17"/>
        <v>50069.016658155837</v>
      </c>
      <c r="Y70" s="420">
        <f t="shared" ca="1" si="17"/>
        <v>141333.67980121623</v>
      </c>
      <c r="Z70" s="420">
        <f t="shared" ca="1" si="17"/>
        <v>142918.16291887747</v>
      </c>
      <c r="AA70" s="420">
        <f t="shared" ca="1" si="17"/>
        <v>144522.62672173578</v>
      </c>
      <c r="AB70" s="420">
        <f t="shared" ca="1" si="17"/>
        <v>146147.23118614662</v>
      </c>
      <c r="AC70" s="420">
        <f t="shared" ca="1" si="17"/>
        <v>147792.13546388192</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556156.70040966186</v>
      </c>
      <c r="F72" s="59">
        <f t="shared" ca="1" si="18"/>
        <v>715042.95222550328</v>
      </c>
      <c r="G72" s="59">
        <f t="shared" ca="1" si="18"/>
        <v>534431.30140102934</v>
      </c>
      <c r="H72" s="59">
        <f t="shared" ca="1" si="18"/>
        <v>435107.45238670625</v>
      </c>
      <c r="I72" s="59">
        <f t="shared" ca="1" si="18"/>
        <v>428825.71420481714</v>
      </c>
      <c r="J72" s="59">
        <f t="shared" ca="1" si="18"/>
        <v>335449.59210280771</v>
      </c>
      <c r="K72" s="59">
        <f t="shared" ca="1" si="18"/>
        <v>245820.54344790793</v>
      </c>
      <c r="L72" s="59">
        <f t="shared" ca="1" si="18"/>
        <v>241194.75202549351</v>
      </c>
      <c r="M72" s="59">
        <f t="shared" ca="1" si="18"/>
        <v>240571.01826418488</v>
      </c>
      <c r="N72" s="59">
        <f t="shared" ca="1" si="18"/>
        <v>148397.09381499107</v>
      </c>
      <c r="O72" s="59">
        <f t="shared" ca="1" si="18"/>
        <v>126552.17341940006</v>
      </c>
      <c r="P72" s="59">
        <f t="shared" ca="1" si="18"/>
        <v>127945.76919675746</v>
      </c>
      <c r="Q72" s="59">
        <f t="shared" ca="1" si="18"/>
        <v>129357.71889281354</v>
      </c>
      <c r="R72" s="59">
        <f t="shared" ca="1" si="18"/>
        <v>130788.18626383839</v>
      </c>
      <c r="S72" s="59">
        <f t="shared" ca="1" si="18"/>
        <v>132237.33501039591</v>
      </c>
      <c r="T72" s="59">
        <f t="shared" ca="1" si="18"/>
        <v>133705.32871288541</v>
      </c>
      <c r="U72" s="59">
        <f t="shared" ca="1" si="18"/>
        <v>135192.33076453905</v>
      </c>
      <c r="V72" s="59">
        <f t="shared" ca="1" si="18"/>
        <v>136698.50430179556</v>
      </c>
      <c r="W72" s="59">
        <f t="shared" ca="1" si="18"/>
        <v>138224.01213197285</v>
      </c>
      <c r="X72" s="59">
        <f t="shared" ca="1" si="18"/>
        <v>50069.016658155837</v>
      </c>
      <c r="Y72" s="59">
        <f t="shared" ca="1" si="18"/>
        <v>141333.67980121623</v>
      </c>
      <c r="Z72" s="59">
        <f t="shared" ca="1" si="18"/>
        <v>142918.16291887747</v>
      </c>
      <c r="AA72" s="59">
        <f t="shared" ca="1" si="18"/>
        <v>144522.62672173578</v>
      </c>
      <c r="AB72" s="59">
        <f t="shared" ca="1" si="18"/>
        <v>146147.23118614662</v>
      </c>
      <c r="AC72" s="59">
        <f t="shared" ca="1" si="18"/>
        <v>147792.13546388192</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-4783322.750462343</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1434996.8251387028</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-3348325.92532364</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717498.41256935103</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-61158.153310461741</v>
      </c>
      <c r="F80" s="10">
        <f ca="1">Principle</f>
        <v>-65133.433275641757</v>
      </c>
      <c r="G80" s="10">
        <f t="shared" ref="G80:AH80" ca="1" si="20">Principle</f>
        <v>-69367.106438558461</v>
      </c>
      <c r="H80" s="10">
        <f t="shared" ca="1" si="20"/>
        <v>-73875.968357064761</v>
      </c>
      <c r="I80" s="10">
        <f t="shared" ca="1" si="20"/>
        <v>-78677.906300273971</v>
      </c>
      <c r="J80" s="10">
        <f t="shared" ca="1" si="20"/>
        <v>-83791.970209791791</v>
      </c>
      <c r="K80" s="10">
        <f t="shared" ca="1" si="20"/>
        <v>-89238.44827342825</v>
      </c>
      <c r="L80" s="10">
        <f t="shared" ca="1" si="20"/>
        <v>-95038.947411201079</v>
      </c>
      <c r="M80" s="10">
        <f t="shared" ca="1" si="20"/>
        <v>-101216.47899292916</v>
      </c>
      <c r="N80" s="10">
        <f t="shared" ca="1" si="20"/>
        <v>0</v>
      </c>
      <c r="O80" s="10">
        <f t="shared" ca="1" si="20"/>
        <v>0</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717498.41256935103</v>
      </c>
      <c r="E81" s="10">
        <f ca="1">E79+E80</f>
        <v>-61158.153310461741</v>
      </c>
      <c r="F81" s="10">
        <f t="shared" ref="F81:AH81" ca="1" si="21">F79+F80</f>
        <v>-65133.433275641757</v>
      </c>
      <c r="G81" s="10">
        <f t="shared" ca="1" si="21"/>
        <v>-69367.106438558461</v>
      </c>
      <c r="H81" s="10">
        <f t="shared" ca="1" si="21"/>
        <v>-73875.968357064761</v>
      </c>
      <c r="I81" s="10">
        <f t="shared" ca="1" si="21"/>
        <v>-78677.906300273971</v>
      </c>
      <c r="J81" s="10">
        <f t="shared" ca="1" si="21"/>
        <v>-83791.970209791791</v>
      </c>
      <c r="K81" s="10">
        <f t="shared" ca="1" si="21"/>
        <v>-89238.44827342825</v>
      </c>
      <c r="L81" s="10">
        <f t="shared" ca="1" si="21"/>
        <v>-95038.947411201079</v>
      </c>
      <c r="M81" s="10">
        <f t="shared" ca="1" si="21"/>
        <v>-101216.47899292916</v>
      </c>
      <c r="N81" s="10">
        <f t="shared" ca="1" si="21"/>
        <v>0</v>
      </c>
      <c r="O81" s="10">
        <f t="shared" ca="1" si="21"/>
        <v>0</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-2630827.512754289</v>
      </c>
      <c r="E83" s="430">
        <f t="shared" ca="1" si="22"/>
        <v>494998.54709920014</v>
      </c>
      <c r="F83" s="430">
        <f t="shared" ca="1" si="22"/>
        <v>649909.51894986152</v>
      </c>
      <c r="G83" s="430">
        <f t="shared" ca="1" si="22"/>
        <v>465064.19496247091</v>
      </c>
      <c r="H83" s="430">
        <f t="shared" ca="1" si="22"/>
        <v>361231.48402964149</v>
      </c>
      <c r="I83" s="430">
        <f t="shared" ca="1" si="22"/>
        <v>350147.80790454318</v>
      </c>
      <c r="J83" s="430">
        <f t="shared" ca="1" si="22"/>
        <v>251657.62189301592</v>
      </c>
      <c r="K83" s="430">
        <f t="shared" ca="1" si="22"/>
        <v>156582.09517447968</v>
      </c>
      <c r="L83" s="430">
        <f t="shared" ca="1" si="22"/>
        <v>146155.80461429243</v>
      </c>
      <c r="M83" s="430">
        <f t="shared" ca="1" si="22"/>
        <v>139354.53927125572</v>
      </c>
      <c r="N83" s="430">
        <f t="shared" ca="1" si="22"/>
        <v>148397.09381499107</v>
      </c>
      <c r="O83" s="430">
        <f t="shared" ca="1" si="22"/>
        <v>126552.17341940006</v>
      </c>
      <c r="P83" s="430">
        <f t="shared" ca="1" si="22"/>
        <v>127945.76919675746</v>
      </c>
      <c r="Q83" s="430">
        <f t="shared" ca="1" si="22"/>
        <v>129357.71889281354</v>
      </c>
      <c r="R83" s="430">
        <f t="shared" ca="1" si="22"/>
        <v>130788.18626383839</v>
      </c>
      <c r="S83" s="430">
        <f t="shared" ca="1" si="22"/>
        <v>132237.33501039591</v>
      </c>
      <c r="T83" s="430">
        <f t="shared" ca="1" si="22"/>
        <v>133705.32871288541</v>
      </c>
      <c r="U83" s="430">
        <f t="shared" ca="1" si="22"/>
        <v>135192.33076453905</v>
      </c>
      <c r="V83" s="430">
        <f t="shared" ca="1" si="22"/>
        <v>136698.50430179556</v>
      </c>
      <c r="W83" s="430">
        <f t="shared" ca="1" si="22"/>
        <v>138224.01213197285</v>
      </c>
      <c r="X83" s="430">
        <f t="shared" ca="1" si="22"/>
        <v>50069.016658155837</v>
      </c>
      <c r="Y83" s="430">
        <f t="shared" ca="1" si="22"/>
        <v>141333.67980121623</v>
      </c>
      <c r="Z83" s="430">
        <f t="shared" ca="1" si="22"/>
        <v>142918.16291887747</v>
      </c>
      <c r="AA83" s="430">
        <f t="shared" ca="1" si="22"/>
        <v>144522.62672173578</v>
      </c>
      <c r="AB83" s="430">
        <f t="shared" ca="1" si="22"/>
        <v>146147.23118614662</v>
      </c>
      <c r="AC83" s="430">
        <f t="shared" ca="1" si="22"/>
        <v>147792.13546388192</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-2630827.512754289</v>
      </c>
      <c r="E84" s="44">
        <f ca="1">D84+E83</f>
        <v>-2135828.9656550889</v>
      </c>
      <c r="F84" s="44">
        <f t="shared" ref="F84:AH84" ca="1" si="23">E84+F83</f>
        <v>-1485919.4467052273</v>
      </c>
      <c r="G84" s="44">
        <f t="shared" ca="1" si="23"/>
        <v>-1020855.2517427563</v>
      </c>
      <c r="H84" s="44">
        <f t="shared" ca="1" si="23"/>
        <v>-659623.76771311485</v>
      </c>
      <c r="I84" s="44">
        <f t="shared" ca="1" si="23"/>
        <v>-309475.95980857167</v>
      </c>
      <c r="J84" s="44">
        <f t="shared" ca="1" si="23"/>
        <v>-57818.337915555749</v>
      </c>
      <c r="K84" s="44">
        <f t="shared" ca="1" si="23"/>
        <v>98763.757258923928</v>
      </c>
      <c r="L84" s="44">
        <f t="shared" ca="1" si="23"/>
        <v>244919.56187321636</v>
      </c>
      <c r="M84" s="44">
        <f t="shared" ca="1" si="23"/>
        <v>384274.10114447208</v>
      </c>
      <c r="N84" s="44">
        <f t="shared" ca="1" si="23"/>
        <v>532671.19495946309</v>
      </c>
      <c r="O84" s="44">
        <f t="shared" ca="1" si="23"/>
        <v>659223.3683788632</v>
      </c>
      <c r="P84" s="44">
        <f t="shared" ca="1" si="23"/>
        <v>787169.13757562067</v>
      </c>
      <c r="Q84" s="44">
        <f t="shared" ca="1" si="23"/>
        <v>916526.85646843421</v>
      </c>
      <c r="R84" s="44">
        <f t="shared" ca="1" si="23"/>
        <v>1047315.0427322726</v>
      </c>
      <c r="S84" s="44">
        <f t="shared" ca="1" si="23"/>
        <v>1179552.3777426686</v>
      </c>
      <c r="T84" s="44">
        <f t="shared" ca="1" si="23"/>
        <v>1313257.7064555541</v>
      </c>
      <c r="U84" s="44">
        <f t="shared" ca="1" si="23"/>
        <v>1448450.0372200932</v>
      </c>
      <c r="V84" s="44">
        <f t="shared" ca="1" si="23"/>
        <v>1585148.5415218887</v>
      </c>
      <c r="W84" s="44">
        <f t="shared" ca="1" si="23"/>
        <v>1723372.5536538616</v>
      </c>
      <c r="X84" s="44">
        <f t="shared" ca="1" si="23"/>
        <v>1773441.5703120176</v>
      </c>
      <c r="Y84" s="44">
        <f t="shared" ca="1" si="23"/>
        <v>1914775.2501132339</v>
      </c>
      <c r="Z84" s="44">
        <f t="shared" ca="1" si="23"/>
        <v>2057693.4130321115</v>
      </c>
      <c r="AA84" s="44">
        <f t="shared" ca="1" si="23"/>
        <v>2202216.0397538473</v>
      </c>
      <c r="AB84" s="44">
        <f t="shared" ca="1" si="23"/>
        <v>2348363.2709399937</v>
      </c>
      <c r="AC84" s="44">
        <f t="shared" ca="1" si="23"/>
        <v>2496155.4064038754</v>
      </c>
      <c r="AD84" s="44">
        <f ca="1">AC84+AD83</f>
        <v>2496155.4064038754</v>
      </c>
      <c r="AE84" s="44">
        <f t="shared" ca="1" si="23"/>
        <v>2496155.4064038754</v>
      </c>
      <c r="AF84" s="44">
        <f t="shared" ca="1" si="23"/>
        <v>2496155.4064038754</v>
      </c>
      <c r="AG84" s="44">
        <f t="shared" ca="1" si="23"/>
        <v>2496155.4064038754</v>
      </c>
      <c r="AH84" s="44">
        <f t="shared" ca="1" si="23"/>
        <v>2496155.4064038754</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717498.41256935103</v>
      </c>
      <c r="F89" s="9">
        <f ca="1">E93</f>
        <v>656340.25925888924</v>
      </c>
      <c r="G89" s="9">
        <f t="shared" ref="G89:AH89" ca="1" si="24">F93</f>
        <v>591206.82598324749</v>
      </c>
      <c r="H89" s="9">
        <f t="shared" ca="1" si="24"/>
        <v>521839.71954468905</v>
      </c>
      <c r="I89" s="9">
        <f t="shared" ca="1" si="24"/>
        <v>447963.75118762429</v>
      </c>
      <c r="J89" s="9">
        <f t="shared" ca="1" si="24"/>
        <v>369285.84488735034</v>
      </c>
      <c r="K89" s="9">
        <f t="shared" ca="1" si="24"/>
        <v>285493.87467755855</v>
      </c>
      <c r="L89" s="9">
        <f t="shared" ca="1" si="24"/>
        <v>196255.4264041303</v>
      </c>
      <c r="M89" s="9">
        <f t="shared" ca="1" si="24"/>
        <v>101216.47899292922</v>
      </c>
      <c r="N89" s="9">
        <f t="shared" ca="1" si="24"/>
        <v>0</v>
      </c>
      <c r="O89" s="9">
        <f t="shared" ca="1" si="24"/>
        <v>0</v>
      </c>
      <c r="P89" s="9">
        <f t="shared" ca="1" si="24"/>
        <v>0</v>
      </c>
      <c r="Q89" s="9">
        <f t="shared" ca="1" si="24"/>
        <v>0</v>
      </c>
      <c r="R89" s="9">
        <f t="shared" ca="1" si="24"/>
        <v>0</v>
      </c>
      <c r="S89" s="9">
        <f t="shared" ca="1" si="24"/>
        <v>0</v>
      </c>
      <c r="T89" s="9">
        <f t="shared" ca="1" si="24"/>
        <v>0</v>
      </c>
      <c r="U89" s="9">
        <f t="shared" ca="1" si="24"/>
        <v>0</v>
      </c>
      <c r="V89" s="9">
        <f t="shared" ca="1" si="24"/>
        <v>0</v>
      </c>
      <c r="W89" s="9">
        <f t="shared" ca="1" si="24"/>
        <v>0</v>
      </c>
      <c r="X89" s="9">
        <f t="shared" ca="1" si="24"/>
        <v>0</v>
      </c>
      <c r="Y89" s="9">
        <f t="shared" ca="1" si="24"/>
        <v>0</v>
      </c>
      <c r="Z89" s="9">
        <f t="shared" ca="1" si="24"/>
        <v>0</v>
      </c>
      <c r="AA89" s="9">
        <f t="shared" ca="1" si="24"/>
        <v>0</v>
      </c>
      <c r="AB89" s="9">
        <f t="shared" ca="1" si="24"/>
        <v>0</v>
      </c>
      <c r="AC89" s="9">
        <f t="shared" ca="1" si="24"/>
        <v>0</v>
      </c>
      <c r="AD89" s="9">
        <f t="shared" ca="1" si="24"/>
        <v>0</v>
      </c>
      <c r="AE89" s="9">
        <f t="shared" ca="1" si="24"/>
        <v>0</v>
      </c>
      <c r="AF89" s="9">
        <f t="shared" ca="1" si="24"/>
        <v>0</v>
      </c>
      <c r="AG89" s="9">
        <f t="shared" ca="1" si="24"/>
        <v>0</v>
      </c>
      <c r="AH89" s="9">
        <f t="shared" ca="1" si="24"/>
        <v>0</v>
      </c>
    </row>
    <row r="90" spans="1:36" x14ac:dyDescent="0.2">
      <c r="A90" s="2" t="s">
        <v>47</v>
      </c>
      <c r="D90" s="9"/>
      <c r="E90" s="9">
        <f t="shared" ref="E90:AH90" ca="1" si="25">IF(ProjectYear&lt;=LoanTerm,PMT(LoanInterest,LoanTerm,LoanAmount),0)</f>
        <v>-107795.55012746956</v>
      </c>
      <c r="F90" s="9">
        <f t="shared" ca="1" si="25"/>
        <v>-107795.55012746956</v>
      </c>
      <c r="G90" s="9">
        <f t="shared" ca="1" si="25"/>
        <v>-107795.55012746956</v>
      </c>
      <c r="H90" s="9">
        <f t="shared" ca="1" si="25"/>
        <v>-107795.55012746956</v>
      </c>
      <c r="I90" s="9">
        <f t="shared" ca="1" si="25"/>
        <v>-107795.55012746956</v>
      </c>
      <c r="J90" s="9">
        <f t="shared" ca="1" si="25"/>
        <v>-107795.55012746956</v>
      </c>
      <c r="K90" s="9">
        <f t="shared" ca="1" si="25"/>
        <v>-107795.55012746956</v>
      </c>
      <c r="L90" s="9">
        <f t="shared" ca="1" si="25"/>
        <v>-107795.55012746956</v>
      </c>
      <c r="M90" s="9">
        <f t="shared" ca="1" si="25"/>
        <v>-107795.55012746956</v>
      </c>
      <c r="N90" s="9">
        <f t="shared" ca="1" si="25"/>
        <v>0</v>
      </c>
      <c r="O90" s="9">
        <f t="shared" ca="1" si="25"/>
        <v>0</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-61158.153310461741</v>
      </c>
      <c r="F91" s="9">
        <f t="shared" ca="1" si="26"/>
        <v>-65133.433275641757</v>
      </c>
      <c r="G91" s="9">
        <f t="shared" ca="1" si="26"/>
        <v>-69367.106438558461</v>
      </c>
      <c r="H91" s="9">
        <f t="shared" ca="1" si="26"/>
        <v>-73875.968357064761</v>
      </c>
      <c r="I91" s="9">
        <f t="shared" ca="1" si="26"/>
        <v>-78677.906300273971</v>
      </c>
      <c r="J91" s="9">
        <f t="shared" ca="1" si="26"/>
        <v>-83791.970209791791</v>
      </c>
      <c r="K91" s="9">
        <f t="shared" ca="1" si="26"/>
        <v>-89238.44827342825</v>
      </c>
      <c r="L91" s="9">
        <f t="shared" ca="1" si="26"/>
        <v>-95038.947411201079</v>
      </c>
      <c r="M91" s="9">
        <f t="shared" ca="1" si="26"/>
        <v>-101216.47899292916</v>
      </c>
      <c r="N91" s="9">
        <f t="shared" ca="1" si="26"/>
        <v>0</v>
      </c>
      <c r="O91" s="9">
        <f t="shared" ca="1" si="26"/>
        <v>0</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-46637.396817007815</v>
      </c>
      <c r="F92" s="9">
        <f t="shared" ca="1" si="27"/>
        <v>-42662.116851827799</v>
      </c>
      <c r="G92" s="9">
        <f t="shared" ca="1" si="27"/>
        <v>-38428.443688911088</v>
      </c>
      <c r="H92" s="9">
        <f t="shared" ca="1" si="27"/>
        <v>-33919.581770404788</v>
      </c>
      <c r="I92" s="9">
        <f t="shared" ca="1" si="27"/>
        <v>-29117.643827195581</v>
      </c>
      <c r="J92" s="9">
        <f t="shared" ca="1" si="27"/>
        <v>-24003.579917677773</v>
      </c>
      <c r="K92" s="9">
        <f t="shared" ca="1" si="27"/>
        <v>-18557.101854041306</v>
      </c>
      <c r="L92" s="9">
        <f t="shared" ca="1" si="27"/>
        <v>-12756.60271626847</v>
      </c>
      <c r="M92" s="9">
        <f t="shared" ca="1" si="27"/>
        <v>-6579.0711345403997</v>
      </c>
      <c r="N92" s="9">
        <f t="shared" ca="1" si="27"/>
        <v>0</v>
      </c>
      <c r="O92" s="9">
        <f t="shared" ca="1" si="27"/>
        <v>0</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656340.25925888924</v>
      </c>
      <c r="F93" s="70">
        <f t="shared" ca="1" si="28"/>
        <v>591206.82598324749</v>
      </c>
      <c r="G93" s="70">
        <f t="shared" ca="1" si="28"/>
        <v>521839.71954468905</v>
      </c>
      <c r="H93" s="70">
        <f t="shared" ca="1" si="28"/>
        <v>447963.75118762429</v>
      </c>
      <c r="I93" s="70">
        <f t="shared" ca="1" si="28"/>
        <v>369285.84488735034</v>
      </c>
      <c r="J93" s="70">
        <f t="shared" ca="1" si="28"/>
        <v>285493.87467755855</v>
      </c>
      <c r="K93" s="70">
        <f t="shared" ca="1" si="28"/>
        <v>196255.4264041303</v>
      </c>
      <c r="L93" s="70">
        <f t="shared" ca="1" si="28"/>
        <v>101216.47899292922</v>
      </c>
      <c r="M93" s="70">
        <f t="shared" ca="1" si="28"/>
        <v>0</v>
      </c>
      <c r="N93" s="70">
        <f t="shared" ca="1" si="28"/>
        <v>0</v>
      </c>
      <c r="O93" s="70">
        <f t="shared" ca="1" si="28"/>
        <v>0</v>
      </c>
      <c r="P93" s="70">
        <f t="shared" ca="1" si="28"/>
        <v>0</v>
      </c>
      <c r="Q93" s="70">
        <f t="shared" ca="1" si="28"/>
        <v>0</v>
      </c>
      <c r="R93" s="70">
        <f t="shared" ca="1" si="28"/>
        <v>0</v>
      </c>
      <c r="S93" s="70">
        <f t="shared" ca="1" si="28"/>
        <v>0</v>
      </c>
      <c r="T93" s="70">
        <f t="shared" ca="1" si="28"/>
        <v>0</v>
      </c>
      <c r="U93" s="70">
        <f t="shared" ca="1" si="28"/>
        <v>0</v>
      </c>
      <c r="V93" s="70">
        <f t="shared" ca="1" si="28"/>
        <v>0</v>
      </c>
      <c r="W93" s="70">
        <f t="shared" ca="1" si="28"/>
        <v>0</v>
      </c>
      <c r="X93" s="70">
        <f t="shared" ca="1" si="28"/>
        <v>0</v>
      </c>
      <c r="Y93" s="70">
        <f t="shared" ca="1" si="28"/>
        <v>0</v>
      </c>
      <c r="Z93" s="70">
        <f t="shared" ca="1" si="28"/>
        <v>0</v>
      </c>
      <c r="AA93" s="70">
        <f t="shared" ca="1" si="28"/>
        <v>0</v>
      </c>
      <c r="AB93" s="70">
        <f t="shared" ca="1" si="28"/>
        <v>0</v>
      </c>
      <c r="AC93" s="70">
        <f t="shared" ca="1" si="28"/>
        <v>0</v>
      </c>
      <c r="AD93" s="70">
        <f t="shared" ca="1" si="28"/>
        <v>0</v>
      </c>
      <c r="AE93" s="70">
        <f t="shared" ca="1" si="28"/>
        <v>0</v>
      </c>
      <c r="AF93" s="70">
        <f t="shared" ca="1" si="28"/>
        <v>0</v>
      </c>
      <c r="AG93" s="70">
        <f t="shared" ca="1" si="28"/>
        <v>0</v>
      </c>
      <c r="AH93" s="70">
        <f t="shared" ca="1" si="28"/>
        <v>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773332.88530554355</v>
      </c>
      <c r="D101" s="42">
        <f ca="1">IF($C$112="3P",D83,0)</f>
        <v>-2630827.512754289</v>
      </c>
      <c r="E101" s="42">
        <f t="shared" ref="E101:AH101" ca="1" si="29">IF($C$112="3P",E83,0)</f>
        <v>494998.54709920014</v>
      </c>
      <c r="F101" s="42">
        <f t="shared" ca="1" si="29"/>
        <v>649909.51894986152</v>
      </c>
      <c r="G101" s="42">
        <f t="shared" ca="1" si="29"/>
        <v>465064.19496247091</v>
      </c>
      <c r="H101" s="42">
        <f t="shared" ca="1" si="29"/>
        <v>361231.48402964149</v>
      </c>
      <c r="I101" s="42">
        <f t="shared" ca="1" si="29"/>
        <v>350147.80790454318</v>
      </c>
      <c r="J101" s="42">
        <f t="shared" ca="1" si="29"/>
        <v>251657.62189301592</v>
      </c>
      <c r="K101" s="42">
        <f t="shared" ca="1" si="29"/>
        <v>156582.09517447968</v>
      </c>
      <c r="L101" s="42">
        <f t="shared" ca="1" si="29"/>
        <v>146155.80461429243</v>
      </c>
      <c r="M101" s="42">
        <f t="shared" ca="1" si="29"/>
        <v>139354.53927125572</v>
      </c>
      <c r="N101" s="42">
        <f t="shared" ca="1" si="29"/>
        <v>148397.09381499107</v>
      </c>
      <c r="O101" s="42">
        <f t="shared" ca="1" si="29"/>
        <v>126552.17341940006</v>
      </c>
      <c r="P101" s="42">
        <f t="shared" ca="1" si="29"/>
        <v>127945.76919675746</v>
      </c>
      <c r="Q101" s="42">
        <f t="shared" ca="1" si="29"/>
        <v>129357.71889281354</v>
      </c>
      <c r="R101" s="42">
        <f t="shared" ca="1" si="29"/>
        <v>130788.18626383839</v>
      </c>
      <c r="S101" s="42">
        <f t="shared" ca="1" si="29"/>
        <v>132237.33501039591</v>
      </c>
      <c r="T101" s="42">
        <f t="shared" ca="1" si="29"/>
        <v>133705.32871288541</v>
      </c>
      <c r="U101" s="42">
        <f t="shared" ca="1" si="29"/>
        <v>135192.33076453905</v>
      </c>
      <c r="V101" s="42">
        <f t="shared" ca="1" si="29"/>
        <v>136698.50430179556</v>
      </c>
      <c r="W101" s="42">
        <f t="shared" ca="1" si="29"/>
        <v>138224.01213197285</v>
      </c>
      <c r="X101" s="42">
        <f t="shared" ca="1" si="29"/>
        <v>50069.016658155837</v>
      </c>
      <c r="Y101" s="42">
        <f t="shared" ca="1" si="29"/>
        <v>141333.67980121623</v>
      </c>
      <c r="Z101" s="42">
        <f t="shared" ca="1" si="29"/>
        <v>142918.16291887747</v>
      </c>
      <c r="AA101" s="42">
        <f t="shared" ca="1" si="29"/>
        <v>144522.62672173578</v>
      </c>
      <c r="AB101" s="42">
        <f t="shared" ca="1" si="29"/>
        <v>146147.23118614662</v>
      </c>
      <c r="AC101" s="42">
        <f t="shared" ca="1" si="29"/>
        <v>147792.13546388192</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498498.57774469559</v>
      </c>
      <c r="D103" s="42">
        <f ca="1">IF($C$112="3P",VLOOKUP($A103,'Fin. Assumptions'!$F$23:$L$29,$D$111+1)*(-D$55-D$56),VLOOKUP($A103,'Fin. Assumptions'!$F$32:$L$38,$D$111+1)*D$83)</f>
        <v>0</v>
      </c>
      <c r="E103" s="42">
        <f ca="1">IF($C$112="3P",VLOOKUP($A103,'Fin. Assumptions'!$F$23:$L$29,$D$111+1)*(-E$55-E$56),VLOOKUP($A103,'Fin. Assumptions'!$F$32:$L$38,$D$111+1)*E$83)</f>
        <v>32086.303199999998</v>
      </c>
      <c r="F103" s="42">
        <f ca="1">IF($C$112="3P",VLOOKUP($A103,'Fin. Assumptions'!$F$23:$L$29,$D$111+1)*(-F$55-F$56),VLOOKUP($A103,'Fin. Assumptions'!$F$32:$L$38,$D$111+1)*F$83)</f>
        <v>32564.389117679999</v>
      </c>
      <c r="G103" s="42">
        <f ca="1">IF($C$112="3P",VLOOKUP($A103,'Fin. Assumptions'!$F$23:$L$29,$D$111+1)*(-G$55-G$56),VLOOKUP($A103,'Fin. Assumptions'!$F$32:$L$38,$D$111+1)*G$83)</f>
        <v>33049.598515533427</v>
      </c>
      <c r="H103" s="42">
        <f ca="1">IF($C$112="3P",VLOOKUP($A103,'Fin. Assumptions'!$F$23:$L$29,$D$111+1)*(-H$55-H$56),VLOOKUP($A103,'Fin. Assumptions'!$F$32:$L$38,$D$111+1)*H$83)</f>
        <v>33542.037533414878</v>
      </c>
      <c r="I103" s="42">
        <f ca="1">IF($C$112="3P",VLOOKUP($A103,'Fin. Assumptions'!$F$23:$L$29,$D$111+1)*(-I$55-I$56),VLOOKUP($A103,'Fin. Assumptions'!$F$32:$L$38,$D$111+1)*I$83)</f>
        <v>34041.813892662758</v>
      </c>
      <c r="J103" s="42">
        <f ca="1">IF($C$112="3P",VLOOKUP($A103,'Fin. Assumptions'!$F$23:$L$29,$D$111+1)*(-J$55-J$56),VLOOKUP($A103,'Fin. Assumptions'!$F$32:$L$38,$D$111+1)*J$83)</f>
        <v>34549.036919663435</v>
      </c>
      <c r="K103" s="42">
        <f ca="1">IF($C$112="3P",VLOOKUP($A103,'Fin. Assumptions'!$F$23:$L$29,$D$111+1)*(-K$55-K$56),VLOOKUP($A103,'Fin. Assumptions'!$F$32:$L$38,$D$111+1)*K$83)</f>
        <v>35063.817569766426</v>
      </c>
      <c r="L103" s="42">
        <f ca="1">IF($C$112="3P",VLOOKUP($A103,'Fin. Assumptions'!$F$23:$L$29,$D$111+1)*(-L$55-L$56),VLOOKUP($A103,'Fin. Assumptions'!$F$32:$L$38,$D$111+1)*L$83)</f>
        <v>35586.268451555938</v>
      </c>
      <c r="M103" s="42">
        <f ca="1">IF($C$112="3P",VLOOKUP($A103,'Fin. Assumptions'!$F$23:$L$29,$D$111+1)*(-M$55-M$56),VLOOKUP($A103,'Fin. Assumptions'!$F$32:$L$38,$D$111+1)*M$83)</f>
        <v>36116.503851484122</v>
      </c>
      <c r="N103" s="42">
        <f ca="1">IF($C$112="3P",VLOOKUP($A103,'Fin. Assumptions'!$F$23:$L$29,$D$111+1)*(-N$55-N$56),VLOOKUP($A103,'Fin. Assumptions'!$F$32:$L$38,$D$111+1)*N$83)</f>
        <v>36654.639758871235</v>
      </c>
      <c r="O103" s="42">
        <f ca="1">IF($C$112="3P",VLOOKUP($A103,'Fin. Assumptions'!$F$23:$L$29,$D$111+1)*(-O$55-O$56),VLOOKUP($A103,'Fin. Assumptions'!$F$32:$L$38,$D$111+1)*O$83)</f>
        <v>37200.793891278423</v>
      </c>
      <c r="P103" s="42">
        <f ca="1">IF($C$112="3P",VLOOKUP($A103,'Fin. Assumptions'!$F$23:$L$29,$D$111+1)*(-P$55-P$56),VLOOKUP($A103,'Fin. Assumptions'!$F$32:$L$38,$D$111+1)*P$83)</f>
        <v>37755.085720258459</v>
      </c>
      <c r="Q103" s="42">
        <f ca="1">IF($C$112="3P",VLOOKUP($A103,'Fin. Assumptions'!$F$23:$L$29,$D$111+1)*(-Q$55-Q$56),VLOOKUP($A103,'Fin. Assumptions'!$F$32:$L$38,$D$111+1)*Q$83)</f>
        <v>38317.636497490319</v>
      </c>
      <c r="R103" s="42">
        <f ca="1">IF($C$112="3P",VLOOKUP($A103,'Fin. Assumptions'!$F$23:$L$29,$D$111+1)*(-R$55-R$56),VLOOKUP($A103,'Fin. Assumptions'!$F$32:$L$38,$D$111+1)*R$83)</f>
        <v>38888.569281302916</v>
      </c>
      <c r="S103" s="42">
        <f ca="1">IF($C$112="3P",VLOOKUP($A103,'Fin. Assumptions'!$F$23:$L$29,$D$111+1)*(-S$55-S$56),VLOOKUP($A103,'Fin. Assumptions'!$F$32:$L$38,$D$111+1)*S$83)</f>
        <v>39468.008963594337</v>
      </c>
      <c r="T103" s="42">
        <f ca="1">IF($C$112="3P",VLOOKUP($A103,'Fin. Assumptions'!$F$23:$L$29,$D$111+1)*(-T$55-T$56),VLOOKUP($A103,'Fin. Assumptions'!$F$32:$L$38,$D$111+1)*T$83)</f>
        <v>40056.082297151879</v>
      </c>
      <c r="U103" s="42">
        <f ca="1">IF($C$112="3P",VLOOKUP($A103,'Fin. Assumptions'!$F$23:$L$29,$D$111+1)*(-U$55-U$56),VLOOKUP($A103,'Fin. Assumptions'!$F$32:$L$38,$D$111+1)*U$83)</f>
        <v>40652.917923379457</v>
      </c>
      <c r="V103" s="42">
        <f ca="1">IF($C$112="3P",VLOOKUP($A103,'Fin. Assumptions'!$F$23:$L$29,$D$111+1)*(-V$55-V$56),VLOOKUP($A103,'Fin. Assumptions'!$F$32:$L$38,$D$111+1)*V$83)</f>
        <v>41258.646400437814</v>
      </c>
      <c r="W103" s="42">
        <f ca="1">IF($C$112="3P",VLOOKUP($A103,'Fin. Assumptions'!$F$23:$L$29,$D$111+1)*(-W$55-W$56),VLOOKUP($A103,'Fin. Assumptions'!$F$32:$L$38,$D$111+1)*W$83)</f>
        <v>41873.400231804335</v>
      </c>
      <c r="X103" s="42">
        <f ca="1">IF($C$112="3P",VLOOKUP($A103,'Fin. Assumptions'!$F$23:$L$29,$D$111+1)*(-X$55-X$56),VLOOKUP($A103,'Fin. Assumptions'!$F$32:$L$38,$D$111+1)*X$83)</f>
        <v>42497.313895258216</v>
      </c>
      <c r="Y103" s="42">
        <f ca="1">IF($C$112="3P",VLOOKUP($A103,'Fin. Assumptions'!$F$23:$L$29,$D$111+1)*(-Y$55-Y$56),VLOOKUP($A103,'Fin. Assumptions'!$F$32:$L$38,$D$111+1)*Y$83)</f>
        <v>43130.523872297555</v>
      </c>
      <c r="Z103" s="42">
        <f ca="1">IF($C$112="3P",VLOOKUP($A103,'Fin. Assumptions'!$F$23:$L$29,$D$111+1)*(-Z$55-Z$56),VLOOKUP($A103,'Fin. Assumptions'!$F$32:$L$38,$D$111+1)*Z$83)</f>
        <v>43773.168677994785</v>
      </c>
      <c r="AA103" s="42">
        <f ca="1">IF($C$112="3P",VLOOKUP($A103,'Fin. Assumptions'!$F$23:$L$29,$D$111+1)*(-AA$55-AA$56),VLOOKUP($A103,'Fin. Assumptions'!$F$32:$L$38,$D$111+1)*AA$83)</f>
        <v>44425.388891296912</v>
      </c>
      <c r="AB103" s="42">
        <f ca="1">IF($C$112="3P",VLOOKUP($A103,'Fin. Assumptions'!$F$23:$L$29,$D$111+1)*(-AB$55-AB$56),VLOOKUP($A103,'Fin. Assumptions'!$F$32:$L$38,$D$111+1)*AB$83)</f>
        <v>45087.327185777227</v>
      </c>
      <c r="AC103" s="42">
        <f ca="1">IF($C$112="3P",VLOOKUP($A103,'Fin. Assumptions'!$F$23:$L$29,$D$111+1)*(-AC$55-AC$56),VLOOKUP($A103,'Fin. Assumptions'!$F$32:$L$38,$D$111+1)*AC$83)</f>
        <v>45759.128360845316</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1271831.4630502393</v>
      </c>
    </row>
    <row r="111" spans="1:34" ht="15.75" x14ac:dyDescent="0.25">
      <c r="A111" s="92"/>
      <c r="B111" s="93" t="s">
        <v>111</v>
      </c>
      <c r="C111" s="463" t="str">
        <f ca="1">LEFT($B$6,3)</f>
        <v>RES</v>
      </c>
      <c r="D111" s="380">
        <f ca="1">HLOOKUP(C111,'Fin. Assumptions'!$G$32:$L$40,9)</f>
        <v>6</v>
      </c>
    </row>
    <row r="112" spans="1:34" x14ac:dyDescent="0.2">
      <c r="A112" s="94"/>
      <c r="B112" s="93" t="s">
        <v>160</v>
      </c>
      <c r="C112" s="376" t="str">
        <f ca="1">RIGHT(LEFT($B$6,6),2)</f>
        <v>3P</v>
      </c>
    </row>
  </sheetData>
  <sheetProtection algorithmName="SHA-512" hashValue="b/6I+E2SbGPF282A/h7vjge0m0rFjg9zKhr538iqVd88aoFFCAFEyFggisTy3fq6blHmjienMxou0J6/FsX/FQ==" saltValue="nyKlUkMkylqYM5fzMNpo1Q=="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S46"/>
  <sheetViews>
    <sheetView topLeftCell="A31" workbookViewId="0">
      <selection activeCell="E35" sqref="E35"/>
    </sheetView>
  </sheetViews>
  <sheetFormatPr defaultColWidth="11.42578125" defaultRowHeight="12.75" x14ac:dyDescent="0.2"/>
  <cols>
    <col min="2" max="2" width="15.7109375" customWidth="1"/>
    <col min="3" max="6" width="10.42578125" customWidth="1"/>
    <col min="7" max="14" width="10.42578125" style="164" customWidth="1"/>
  </cols>
  <sheetData>
    <row r="2" spans="2:19" ht="13.5" thickBot="1" x14ac:dyDescent="0.25"/>
    <row r="3" spans="2:19" ht="20.45" customHeight="1" thickBot="1" x14ac:dyDescent="0.25">
      <c r="C3" s="698" t="s">
        <v>3</v>
      </c>
      <c r="D3" s="699"/>
      <c r="E3" s="699"/>
      <c r="F3" s="699"/>
      <c r="G3" s="699"/>
      <c r="H3" s="699"/>
      <c r="I3" s="699"/>
      <c r="J3" s="699"/>
      <c r="K3" s="699"/>
      <c r="L3" s="699"/>
      <c r="M3" s="699"/>
      <c r="N3" s="700"/>
    </row>
    <row r="4" spans="2:19" ht="16.7" customHeight="1" x14ac:dyDescent="0.2">
      <c r="B4" s="696" t="s">
        <v>111</v>
      </c>
      <c r="C4" s="702">
        <v>2014</v>
      </c>
      <c r="D4" s="703"/>
      <c r="E4" s="702">
        <v>2015</v>
      </c>
      <c r="F4" s="703"/>
      <c r="G4" s="704">
        <v>2016</v>
      </c>
      <c r="H4" s="705"/>
      <c r="I4" s="704">
        <v>2017</v>
      </c>
      <c r="J4" s="705"/>
      <c r="K4" s="704">
        <v>2018</v>
      </c>
      <c r="L4" s="705"/>
      <c r="M4" s="704">
        <v>2019</v>
      </c>
      <c r="N4" s="705"/>
      <c r="O4" s="701"/>
      <c r="P4" s="701"/>
      <c r="Q4" s="701"/>
      <c r="R4" s="701"/>
    </row>
    <row r="5" spans="2:19" ht="30" customHeight="1" thickBot="1" x14ac:dyDescent="0.25">
      <c r="B5" s="697"/>
      <c r="C5" s="334" t="s">
        <v>158</v>
      </c>
      <c r="D5" s="333" t="s">
        <v>159</v>
      </c>
      <c r="E5" s="334" t="s">
        <v>158</v>
      </c>
      <c r="F5" s="333" t="s">
        <v>159</v>
      </c>
      <c r="G5" s="334" t="s">
        <v>158</v>
      </c>
      <c r="H5" s="333" t="s">
        <v>159</v>
      </c>
      <c r="I5" s="334" t="s">
        <v>158</v>
      </c>
      <c r="J5" s="333" t="s">
        <v>159</v>
      </c>
      <c r="K5" s="334" t="s">
        <v>158</v>
      </c>
      <c r="L5" s="333" t="s">
        <v>159</v>
      </c>
      <c r="M5" s="334" t="s">
        <v>158</v>
      </c>
      <c r="N5" s="333" t="s">
        <v>159</v>
      </c>
      <c r="O5" s="101"/>
      <c r="P5" s="101"/>
      <c r="Q5" s="101"/>
      <c r="R5" s="101"/>
    </row>
    <row r="6" spans="2:19" ht="20.45" customHeight="1" x14ac:dyDescent="0.25">
      <c r="B6" s="335" t="s">
        <v>117</v>
      </c>
      <c r="C6" s="337">
        <v>0.7</v>
      </c>
      <c r="D6" s="338">
        <f t="shared" ref="D6:D11" si="0">1-C6</f>
        <v>0.30000000000000004</v>
      </c>
      <c r="E6" s="337">
        <v>0.7</v>
      </c>
      <c r="F6" s="338">
        <f t="shared" ref="F6:F11" si="1">1-E6</f>
        <v>0.30000000000000004</v>
      </c>
      <c r="G6" s="339">
        <v>0.7</v>
      </c>
      <c r="H6" s="340">
        <f t="shared" ref="H6:H11" si="2">1-G6</f>
        <v>0.30000000000000004</v>
      </c>
      <c r="I6" s="339">
        <v>0.7</v>
      </c>
      <c r="J6" s="340">
        <f t="shared" ref="J6:J11" si="3">1-I6</f>
        <v>0.30000000000000004</v>
      </c>
      <c r="K6" s="339">
        <v>0.7</v>
      </c>
      <c r="L6" s="340">
        <f t="shared" ref="L6:L11" si="4">1-K6</f>
        <v>0.30000000000000004</v>
      </c>
      <c r="M6" s="339">
        <v>0.7</v>
      </c>
      <c r="N6" s="340">
        <f t="shared" ref="N6:N11" si="5">1-M6</f>
        <v>0.30000000000000004</v>
      </c>
      <c r="O6" s="99"/>
      <c r="P6" s="99"/>
      <c r="Q6" s="99"/>
      <c r="R6" s="99"/>
      <c r="S6" s="99"/>
    </row>
    <row r="7" spans="2:19" ht="20.45" customHeight="1" x14ac:dyDescent="0.25">
      <c r="B7" s="335" t="s">
        <v>140</v>
      </c>
      <c r="C7" s="341">
        <v>0.99</v>
      </c>
      <c r="D7" s="342">
        <f t="shared" si="0"/>
        <v>1.0000000000000009E-2</v>
      </c>
      <c r="E7" s="341">
        <v>0.99</v>
      </c>
      <c r="F7" s="342">
        <f t="shared" si="1"/>
        <v>1.0000000000000009E-2</v>
      </c>
      <c r="G7" s="343">
        <v>0.99</v>
      </c>
      <c r="H7" s="344">
        <f t="shared" si="2"/>
        <v>1.0000000000000009E-2</v>
      </c>
      <c r="I7" s="343">
        <v>0.99</v>
      </c>
      <c r="J7" s="344">
        <f t="shared" si="3"/>
        <v>1.0000000000000009E-2</v>
      </c>
      <c r="K7" s="343">
        <v>0.99</v>
      </c>
      <c r="L7" s="344">
        <f t="shared" si="4"/>
        <v>1.0000000000000009E-2</v>
      </c>
      <c r="M7" s="343">
        <v>0.99</v>
      </c>
      <c r="N7" s="344">
        <f t="shared" si="5"/>
        <v>1.0000000000000009E-2</v>
      </c>
      <c r="O7" s="99"/>
      <c r="P7" s="99"/>
      <c r="Q7" s="99"/>
      <c r="R7" s="99"/>
      <c r="S7" s="99"/>
    </row>
    <row r="8" spans="2:19" ht="20.45" customHeight="1" x14ac:dyDescent="0.25">
      <c r="B8" s="335" t="s">
        <v>209</v>
      </c>
      <c r="C8" s="341">
        <v>0.95</v>
      </c>
      <c r="D8" s="342">
        <f t="shared" si="0"/>
        <v>5.0000000000000044E-2</v>
      </c>
      <c r="E8" s="341">
        <v>0.95</v>
      </c>
      <c r="F8" s="342">
        <f t="shared" si="1"/>
        <v>5.0000000000000044E-2</v>
      </c>
      <c r="G8" s="343">
        <v>0.95</v>
      </c>
      <c r="H8" s="344">
        <f t="shared" si="2"/>
        <v>5.0000000000000044E-2</v>
      </c>
      <c r="I8" s="343">
        <v>0.95</v>
      </c>
      <c r="J8" s="344">
        <f t="shared" si="3"/>
        <v>5.0000000000000044E-2</v>
      </c>
      <c r="K8" s="343">
        <v>0.95</v>
      </c>
      <c r="L8" s="344">
        <f t="shared" si="4"/>
        <v>5.0000000000000044E-2</v>
      </c>
      <c r="M8" s="343">
        <v>0.95</v>
      </c>
      <c r="N8" s="344">
        <f t="shared" si="5"/>
        <v>5.0000000000000044E-2</v>
      </c>
      <c r="O8" s="99"/>
      <c r="P8" s="99"/>
      <c r="Q8" s="99"/>
      <c r="R8" s="99"/>
      <c r="S8" s="99"/>
    </row>
    <row r="9" spans="2:19" ht="20.45" customHeight="1" x14ac:dyDescent="0.25">
      <c r="B9" s="335" t="s">
        <v>136</v>
      </c>
      <c r="C9" s="341">
        <v>0.9</v>
      </c>
      <c r="D9" s="342">
        <f t="shared" si="0"/>
        <v>9.9999999999999978E-2</v>
      </c>
      <c r="E9" s="341">
        <v>0.9</v>
      </c>
      <c r="F9" s="342">
        <f t="shared" si="1"/>
        <v>9.9999999999999978E-2</v>
      </c>
      <c r="G9" s="343">
        <v>0.9</v>
      </c>
      <c r="H9" s="344">
        <f t="shared" si="2"/>
        <v>9.9999999999999978E-2</v>
      </c>
      <c r="I9" s="343">
        <v>0.9</v>
      </c>
      <c r="J9" s="344">
        <f t="shared" si="3"/>
        <v>9.9999999999999978E-2</v>
      </c>
      <c r="K9" s="343">
        <v>0.9</v>
      </c>
      <c r="L9" s="344">
        <f t="shared" si="4"/>
        <v>9.9999999999999978E-2</v>
      </c>
      <c r="M9" s="343">
        <v>0.9</v>
      </c>
      <c r="N9" s="344">
        <f t="shared" si="5"/>
        <v>9.9999999999999978E-2</v>
      </c>
      <c r="O9" s="99"/>
      <c r="P9" s="99"/>
      <c r="Q9" s="99"/>
      <c r="R9" s="99"/>
      <c r="S9" s="99"/>
    </row>
    <row r="10" spans="2:19" ht="20.45" customHeight="1" x14ac:dyDescent="0.25">
      <c r="B10" s="335" t="s">
        <v>116</v>
      </c>
      <c r="C10" s="341">
        <v>0.95</v>
      </c>
      <c r="D10" s="342">
        <f t="shared" si="0"/>
        <v>5.0000000000000044E-2</v>
      </c>
      <c r="E10" s="341">
        <v>0.95</v>
      </c>
      <c r="F10" s="342">
        <f t="shared" si="1"/>
        <v>5.0000000000000044E-2</v>
      </c>
      <c r="G10" s="343">
        <v>0.95</v>
      </c>
      <c r="H10" s="344">
        <f t="shared" si="2"/>
        <v>5.0000000000000044E-2</v>
      </c>
      <c r="I10" s="343">
        <v>0.95</v>
      </c>
      <c r="J10" s="344">
        <f t="shared" si="3"/>
        <v>5.0000000000000044E-2</v>
      </c>
      <c r="K10" s="343">
        <v>0.95</v>
      </c>
      <c r="L10" s="344">
        <f t="shared" si="4"/>
        <v>5.0000000000000044E-2</v>
      </c>
      <c r="M10" s="343">
        <v>0.95</v>
      </c>
      <c r="N10" s="344">
        <f t="shared" si="5"/>
        <v>5.0000000000000044E-2</v>
      </c>
      <c r="O10" s="99"/>
      <c r="P10" s="99"/>
      <c r="Q10" s="99"/>
      <c r="R10" s="99"/>
      <c r="S10" s="99"/>
    </row>
    <row r="11" spans="2:19" ht="20.45" customHeight="1" thickBot="1" x14ac:dyDescent="0.3">
      <c r="B11" s="336" t="s">
        <v>118</v>
      </c>
      <c r="C11" s="345">
        <v>0.56999999999999995</v>
      </c>
      <c r="D11" s="346">
        <f t="shared" si="0"/>
        <v>0.43000000000000005</v>
      </c>
      <c r="E11" s="345">
        <v>0.71</v>
      </c>
      <c r="F11" s="346">
        <f t="shared" si="1"/>
        <v>0.29000000000000004</v>
      </c>
      <c r="G11" s="347">
        <v>0.72</v>
      </c>
      <c r="H11" s="348">
        <f t="shared" si="2"/>
        <v>0.28000000000000003</v>
      </c>
      <c r="I11" s="347">
        <v>0.51</v>
      </c>
      <c r="J11" s="348">
        <f t="shared" si="3"/>
        <v>0.49</v>
      </c>
      <c r="K11" s="347">
        <v>0.43</v>
      </c>
      <c r="L11" s="348">
        <f t="shared" si="4"/>
        <v>0.57000000000000006</v>
      </c>
      <c r="M11" s="347">
        <v>0.4</v>
      </c>
      <c r="N11" s="348">
        <f t="shared" si="5"/>
        <v>0.6</v>
      </c>
      <c r="O11" s="99"/>
      <c r="P11" s="99"/>
      <c r="Q11" s="99"/>
      <c r="R11" s="99"/>
      <c r="S11" s="99"/>
    </row>
    <row r="12" spans="2:19" ht="18" x14ac:dyDescent="0.25">
      <c r="E12" s="99"/>
      <c r="F12" s="99"/>
      <c r="G12" s="165"/>
      <c r="H12" s="165"/>
      <c r="I12" s="165"/>
      <c r="J12" s="165"/>
      <c r="K12" s="165"/>
      <c r="L12" s="165"/>
      <c r="M12" s="165"/>
      <c r="N12" s="165"/>
      <c r="O12" s="99"/>
      <c r="P12" s="99"/>
      <c r="Q12" s="99"/>
      <c r="R12" s="99"/>
      <c r="S12" s="99"/>
    </row>
    <row r="15" spans="2:19" x14ac:dyDescent="0.2">
      <c r="B15" s="598" t="s">
        <v>273</v>
      </c>
    </row>
    <row r="16" spans="2:19" ht="15" x14ac:dyDescent="0.2">
      <c r="B16" s="588" t="s">
        <v>274</v>
      </c>
      <c r="G16"/>
      <c r="H16"/>
      <c r="I16"/>
      <c r="J16"/>
    </row>
    <row r="17" spans="2:10" ht="15" x14ac:dyDescent="0.2">
      <c r="B17" s="589" t="s">
        <v>275</v>
      </c>
      <c r="G17"/>
      <c r="H17"/>
      <c r="I17"/>
      <c r="J17"/>
    </row>
    <row r="18" spans="2:10" ht="15" x14ac:dyDescent="0.2">
      <c r="B18" s="589"/>
      <c r="G18"/>
      <c r="H18"/>
      <c r="I18"/>
      <c r="J18"/>
    </row>
    <row r="19" spans="2:10" ht="15" x14ac:dyDescent="0.2">
      <c r="B19" s="589" t="s">
        <v>276</v>
      </c>
      <c r="G19"/>
      <c r="H19"/>
      <c r="I19"/>
      <c r="J19"/>
    </row>
    <row r="20" spans="2:10" ht="15" x14ac:dyDescent="0.2">
      <c r="B20" s="589" t="s">
        <v>277</v>
      </c>
      <c r="G20"/>
      <c r="H20"/>
      <c r="I20"/>
      <c r="J20"/>
    </row>
    <row r="21" spans="2:10" ht="15" x14ac:dyDescent="0.2">
      <c r="B21" s="589" t="s">
        <v>278</v>
      </c>
      <c r="G21"/>
      <c r="H21"/>
      <c r="I21"/>
      <c r="J21"/>
    </row>
    <row r="22" spans="2:10" ht="15" x14ac:dyDescent="0.2">
      <c r="B22" s="589"/>
      <c r="G22"/>
      <c r="H22"/>
      <c r="I22"/>
      <c r="J22"/>
    </row>
    <row r="23" spans="2:10" ht="15.75" thickBot="1" x14ac:dyDescent="0.25">
      <c r="B23" s="588" t="s">
        <v>279</v>
      </c>
      <c r="G23"/>
      <c r="H23"/>
      <c r="I23"/>
      <c r="J23"/>
    </row>
    <row r="24" spans="2:10" ht="15.75" thickBot="1" x14ac:dyDescent="0.25">
      <c r="B24" s="706" t="s">
        <v>280</v>
      </c>
      <c r="C24" s="706"/>
      <c r="D24" s="706"/>
      <c r="E24" s="706"/>
      <c r="F24" s="706"/>
      <c r="G24" s="706"/>
      <c r="H24" s="706"/>
      <c r="I24" s="706"/>
      <c r="J24" s="706"/>
    </row>
    <row r="25" spans="2:10" ht="16.5" thickTop="1" thickBot="1" x14ac:dyDescent="0.25">
      <c r="B25" s="707"/>
      <c r="C25" s="709" t="s">
        <v>3</v>
      </c>
      <c r="D25" s="709"/>
      <c r="E25" s="709"/>
      <c r="F25" s="709"/>
      <c r="G25" s="709"/>
      <c r="H25" s="709"/>
      <c r="I25" s="709"/>
      <c r="J25" s="591"/>
    </row>
    <row r="26" spans="2:10" ht="16.5" thickTop="1" thickBot="1" x14ac:dyDescent="0.25">
      <c r="B26" s="708"/>
      <c r="C26" s="592">
        <v>2013</v>
      </c>
      <c r="D26" s="592">
        <v>2014</v>
      </c>
      <c r="E26" s="592">
        <v>2015</v>
      </c>
      <c r="F26" s="592">
        <v>2016</v>
      </c>
      <c r="G26" s="592">
        <v>2017</v>
      </c>
      <c r="H26" s="592">
        <v>2018</v>
      </c>
      <c r="I26" s="592">
        <v>2019</v>
      </c>
      <c r="J26" s="590" t="s">
        <v>132</v>
      </c>
    </row>
    <row r="27" spans="2:10" ht="15.75" thickTop="1" x14ac:dyDescent="0.2">
      <c r="B27" s="593" t="s">
        <v>281</v>
      </c>
      <c r="C27" s="594">
        <v>0</v>
      </c>
      <c r="D27" s="595">
        <v>2520</v>
      </c>
      <c r="E27" s="595">
        <v>5671</v>
      </c>
      <c r="F27" s="595">
        <v>7168</v>
      </c>
      <c r="G27" s="595">
        <v>6122</v>
      </c>
      <c r="H27" s="595">
        <v>6759</v>
      </c>
      <c r="I27" s="594">
        <v>28</v>
      </c>
      <c r="J27" s="595">
        <v>28268</v>
      </c>
    </row>
    <row r="28" spans="2:10" ht="15.75" thickBot="1" x14ac:dyDescent="0.25">
      <c r="B28" s="592" t="s">
        <v>282</v>
      </c>
      <c r="C28" s="596">
        <v>1</v>
      </c>
      <c r="D28" s="597">
        <v>3309</v>
      </c>
      <c r="E28" s="597">
        <v>14185</v>
      </c>
      <c r="F28" s="597">
        <v>18499</v>
      </c>
      <c r="G28" s="597">
        <v>6468</v>
      </c>
      <c r="H28" s="597">
        <v>5060</v>
      </c>
      <c r="I28" s="596">
        <v>4</v>
      </c>
      <c r="J28" s="597">
        <v>47526</v>
      </c>
    </row>
    <row r="29" spans="2:10" ht="16.5" thickTop="1" thickBot="1" x14ac:dyDescent="0.25">
      <c r="B29" s="592" t="s">
        <v>132</v>
      </c>
      <c r="C29" s="596">
        <v>1</v>
      </c>
      <c r="D29" s="597">
        <v>5829</v>
      </c>
      <c r="E29" s="597">
        <v>19856</v>
      </c>
      <c r="F29" s="597">
        <v>25667</v>
      </c>
      <c r="G29" s="597">
        <v>12590</v>
      </c>
      <c r="H29" s="597">
        <v>11819</v>
      </c>
      <c r="I29" s="596">
        <v>32</v>
      </c>
      <c r="J29" s="597">
        <v>75794</v>
      </c>
    </row>
    <row r="30" spans="2:10" ht="15.75" thickTop="1" x14ac:dyDescent="0.2">
      <c r="B30" s="589"/>
      <c r="G30"/>
      <c r="H30"/>
      <c r="I30"/>
      <c r="J30"/>
    </row>
    <row r="31" spans="2:10" ht="15.75" thickBot="1" x14ac:dyDescent="0.25">
      <c r="B31" s="588" t="s">
        <v>283</v>
      </c>
      <c r="G31"/>
      <c r="H31"/>
      <c r="I31"/>
      <c r="J31"/>
    </row>
    <row r="32" spans="2:10" ht="15.75" thickBot="1" x14ac:dyDescent="0.25">
      <c r="B32" s="706" t="s">
        <v>284</v>
      </c>
      <c r="C32" s="706"/>
      <c r="D32" s="706"/>
      <c r="E32" s="706"/>
      <c r="F32" s="706"/>
      <c r="G32" s="706"/>
      <c r="H32" s="706"/>
      <c r="I32" s="706"/>
      <c r="J32" s="706"/>
    </row>
    <row r="33" spans="2:11" ht="16.5" thickTop="1" thickBot="1" x14ac:dyDescent="0.25">
      <c r="B33" s="710"/>
      <c r="C33" s="709" t="s">
        <v>3</v>
      </c>
      <c r="D33" s="709"/>
      <c r="E33" s="709"/>
      <c r="F33" s="709"/>
      <c r="G33" s="709"/>
      <c r="H33" s="709"/>
      <c r="I33" s="709"/>
      <c r="J33" s="591"/>
    </row>
    <row r="34" spans="2:11" ht="16.5" thickTop="1" thickBot="1" x14ac:dyDescent="0.25">
      <c r="B34" s="711"/>
      <c r="C34" s="592">
        <v>2013</v>
      </c>
      <c r="D34" s="592">
        <v>2014</v>
      </c>
      <c r="E34" s="592">
        <v>2015</v>
      </c>
      <c r="F34" s="592">
        <v>2016</v>
      </c>
      <c r="G34" s="592">
        <v>2017</v>
      </c>
      <c r="H34" s="592">
        <v>2018</v>
      </c>
      <c r="I34" s="592">
        <v>2019</v>
      </c>
      <c r="J34" s="590" t="s">
        <v>132</v>
      </c>
    </row>
    <row r="35" spans="2:11" ht="15.75" thickTop="1" x14ac:dyDescent="0.2">
      <c r="B35" s="593" t="s">
        <v>281</v>
      </c>
      <c r="C35" s="594">
        <v>0</v>
      </c>
      <c r="D35" s="594">
        <v>33.184899999999999</v>
      </c>
      <c r="E35" s="594">
        <v>130.07169999999999</v>
      </c>
      <c r="F35" s="594">
        <v>194.56290000000001</v>
      </c>
      <c r="G35" s="594">
        <v>347.81979999999999</v>
      </c>
      <c r="H35" s="594">
        <v>233.80090000000001</v>
      </c>
      <c r="I35" s="594">
        <v>34.244900000000001</v>
      </c>
      <c r="J35" s="594">
        <v>973.68510000000003</v>
      </c>
    </row>
    <row r="36" spans="2:11" ht="15.75" thickBot="1" x14ac:dyDescent="0.25">
      <c r="B36" s="592" t="s">
        <v>282</v>
      </c>
      <c r="C36" s="596">
        <v>5.7000000000000002E-3</v>
      </c>
      <c r="D36" s="596">
        <v>21.7455</v>
      </c>
      <c r="E36" s="596">
        <v>134.8817</v>
      </c>
      <c r="F36" s="596">
        <v>199.114</v>
      </c>
      <c r="G36" s="596">
        <v>245.8569</v>
      </c>
      <c r="H36" s="596">
        <v>139.60380000000001</v>
      </c>
      <c r="I36" s="596">
        <v>2.2608999999999999</v>
      </c>
      <c r="J36" s="596">
        <v>743.46849999999995</v>
      </c>
    </row>
    <row r="37" spans="2:11" ht="16.5" thickTop="1" thickBot="1" x14ac:dyDescent="0.25">
      <c r="B37" s="592" t="s">
        <v>132</v>
      </c>
      <c r="C37" s="596">
        <v>5.7000000000000002E-3</v>
      </c>
      <c r="D37" s="596">
        <v>54.930500000000002</v>
      </c>
      <c r="E37" s="596">
        <v>264.95339999999999</v>
      </c>
      <c r="F37" s="596">
        <v>393.67689999999999</v>
      </c>
      <c r="G37" s="596">
        <v>593.67669999999998</v>
      </c>
      <c r="H37" s="596">
        <v>373.40469999999999</v>
      </c>
      <c r="I37" s="596">
        <v>36.505699999999997</v>
      </c>
      <c r="J37" s="596">
        <v>1717.1536000000001</v>
      </c>
    </row>
    <row r="38" spans="2:11" ht="16.5" thickTop="1" thickBot="1" x14ac:dyDescent="0.25">
      <c r="B38" s="589"/>
      <c r="G38"/>
      <c r="H38"/>
      <c r="I38"/>
      <c r="J38"/>
      <c r="K38"/>
    </row>
    <row r="39" spans="2:11" ht="15" x14ac:dyDescent="0.2">
      <c r="B39" s="639" t="s">
        <v>350</v>
      </c>
      <c r="C39" s="640">
        <v>2013</v>
      </c>
      <c r="D39" s="640">
        <v>2014</v>
      </c>
      <c r="E39" s="640">
        <v>2015</v>
      </c>
      <c r="F39" s="640">
        <v>2016</v>
      </c>
      <c r="G39" s="640">
        <v>2017</v>
      </c>
      <c r="H39" s="640">
        <v>2018</v>
      </c>
      <c r="I39" s="640">
        <v>2019</v>
      </c>
      <c r="J39" s="641" t="s">
        <v>132</v>
      </c>
      <c r="K39"/>
    </row>
    <row r="40" spans="2:11" ht="15" x14ac:dyDescent="0.2">
      <c r="B40" s="642" t="s">
        <v>351</v>
      </c>
      <c r="C40" s="643">
        <f>C27/C29</f>
        <v>0</v>
      </c>
      <c r="D40" s="643">
        <f>D27/D29</f>
        <v>0.4323211528564076</v>
      </c>
      <c r="E40" s="643">
        <f t="shared" ref="E40:H40" si="6">E27/E29</f>
        <v>0.28560636583400484</v>
      </c>
      <c r="F40" s="643">
        <f t="shared" si="6"/>
        <v>0.27926910040129349</v>
      </c>
      <c r="G40" s="643">
        <f t="shared" si="6"/>
        <v>0.48625893566322476</v>
      </c>
      <c r="H40" s="643">
        <f t="shared" si="6"/>
        <v>0.57187579321431592</v>
      </c>
      <c r="I40" s="643">
        <v>0.6</v>
      </c>
      <c r="J40" s="644">
        <f>J27/J29</f>
        <v>0.37295828165817874</v>
      </c>
      <c r="K40"/>
    </row>
    <row r="41" spans="2:11" ht="15.75" thickBot="1" x14ac:dyDescent="0.25">
      <c r="B41" s="645" t="s">
        <v>352</v>
      </c>
      <c r="C41" s="646">
        <f>C28/C29</f>
        <v>1</v>
      </c>
      <c r="D41" s="646">
        <f>D28/D29</f>
        <v>0.5676788471435924</v>
      </c>
      <c r="E41" s="646">
        <f t="shared" ref="E41:H41" si="7">E28/E29</f>
        <v>0.71439363416599522</v>
      </c>
      <c r="F41" s="646">
        <f t="shared" si="7"/>
        <v>0.72073089959870651</v>
      </c>
      <c r="G41" s="646">
        <f t="shared" si="7"/>
        <v>0.51374106433677524</v>
      </c>
      <c r="H41" s="646">
        <f t="shared" si="7"/>
        <v>0.42812420678568408</v>
      </c>
      <c r="I41" s="646">
        <v>0.4</v>
      </c>
      <c r="J41" s="647">
        <f>J28/J29</f>
        <v>0.62704171834182121</v>
      </c>
      <c r="K41"/>
    </row>
    <row r="42" spans="2:11" ht="13.5" thickBot="1" x14ac:dyDescent="0.25">
      <c r="B42" s="636"/>
      <c r="G42"/>
      <c r="H42"/>
      <c r="I42"/>
      <c r="J42"/>
      <c r="K42"/>
    </row>
    <row r="43" spans="2:11" ht="15" x14ac:dyDescent="0.2">
      <c r="B43" s="648" t="s">
        <v>353</v>
      </c>
      <c r="C43" s="640">
        <v>2013</v>
      </c>
      <c r="D43" s="640">
        <v>2014</v>
      </c>
      <c r="E43" s="640">
        <v>2015</v>
      </c>
      <c r="F43" s="640">
        <v>2016</v>
      </c>
      <c r="G43" s="640">
        <v>2017</v>
      </c>
      <c r="H43" s="640">
        <v>2018</v>
      </c>
      <c r="I43" s="640">
        <v>2019</v>
      </c>
      <c r="J43" s="641" t="s">
        <v>132</v>
      </c>
      <c r="K43"/>
    </row>
    <row r="44" spans="2:11" x14ac:dyDescent="0.2">
      <c r="B44" s="649" t="s">
        <v>351</v>
      </c>
      <c r="C44" s="643"/>
      <c r="D44" s="643">
        <v>0.3</v>
      </c>
      <c r="E44" s="643">
        <v>0.35</v>
      </c>
      <c r="F44" s="643">
        <v>0.4</v>
      </c>
      <c r="G44" s="643">
        <v>0.45</v>
      </c>
      <c r="H44" s="643">
        <v>0.5</v>
      </c>
      <c r="I44" s="643">
        <v>0.55000000000000004</v>
      </c>
      <c r="J44" s="650"/>
      <c r="K44"/>
    </row>
    <row r="45" spans="2:11" ht="13.5" thickBot="1" x14ac:dyDescent="0.25">
      <c r="B45" s="651" t="s">
        <v>352</v>
      </c>
      <c r="C45" s="652"/>
      <c r="D45" s="653">
        <f>1-D44</f>
        <v>0.7</v>
      </c>
      <c r="E45" s="653">
        <f t="shared" ref="E45:I45" si="8">1-E44</f>
        <v>0.65</v>
      </c>
      <c r="F45" s="653">
        <f t="shared" si="8"/>
        <v>0.6</v>
      </c>
      <c r="G45" s="653">
        <f t="shared" si="8"/>
        <v>0.55000000000000004</v>
      </c>
      <c r="H45" s="653">
        <f t="shared" si="8"/>
        <v>0.5</v>
      </c>
      <c r="I45" s="653">
        <f t="shared" si="8"/>
        <v>0.44999999999999996</v>
      </c>
      <c r="J45" s="654"/>
      <c r="K45"/>
    </row>
    <row r="46" spans="2:11" x14ac:dyDescent="0.2">
      <c r="G46"/>
      <c r="H46"/>
      <c r="I46"/>
      <c r="J46"/>
      <c r="K46"/>
    </row>
  </sheetData>
  <sheetProtection algorithmName="SHA-512" hashValue="Hsx6SiA31XQUqOOgzwKp9AJkIeaoqSYHh5tXKfBisvRAU1WSmOIH/r/LfuEokfpAeuDw+G/ig9jr4DhOvWAEKA==" saltValue="AtdHzbdWgMf49C+VUpdHGA==" spinCount="100000" sheet="1" objects="1" scenarios="1"/>
  <mergeCells count="16">
    <mergeCell ref="B24:J24"/>
    <mergeCell ref="B25:B26"/>
    <mergeCell ref="C25:I25"/>
    <mergeCell ref="B32:J32"/>
    <mergeCell ref="B33:B34"/>
    <mergeCell ref="C33:I33"/>
    <mergeCell ref="B4:B5"/>
    <mergeCell ref="C3:N3"/>
    <mergeCell ref="O4:P4"/>
    <mergeCell ref="Q4:R4"/>
    <mergeCell ref="C4:D4"/>
    <mergeCell ref="E4:F4"/>
    <mergeCell ref="G4:H4"/>
    <mergeCell ref="I4:J4"/>
    <mergeCell ref="K4:L4"/>
    <mergeCell ref="M4:N4"/>
  </mergeCells>
  <pageMargins left="0.7" right="0.7" top="0.75" bottom="0.75" header="0.3" footer="0.3"/>
  <pageSetup orientation="portrait" horizontalDpi="1200" verticalDpi="1200"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3" tint="0.39997558519241921"/>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RES DO 15</v>
      </c>
      <c r="D6" s="82" t="s">
        <v>172</v>
      </c>
      <c r="T6" s="2"/>
    </row>
    <row r="7" spans="1:42" ht="18.75" customHeight="1" x14ac:dyDescent="0.25">
      <c r="A7" s="90"/>
      <c r="C7" s="2"/>
      <c r="D7" s="374" t="s">
        <v>174</v>
      </c>
      <c r="T7" s="2"/>
    </row>
    <row r="8" spans="1:42" ht="18.75" customHeight="1" x14ac:dyDescent="0.25">
      <c r="A8" s="90" t="s">
        <v>111</v>
      </c>
      <c r="B8" s="376" t="str">
        <f ca="1">VLOOKUP($B$6,'Fin. Assumptions'!$A$6:$P$17,2)</f>
        <v>Residential</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2015</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(Residential)</v>
      </c>
      <c r="C11" s="1"/>
      <c r="E11" s="18" t="s">
        <v>0</v>
      </c>
      <c r="G11" s="396">
        <f ca="1">VLOOKUP($B$6,'Fin. Assumptions'!$A$6:$P$17,14)</f>
        <v>0.2</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0.05</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0.24000000000000002</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1434996.8251387028</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4.783322750462343</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4783322.750462343</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0.9991386455440604</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4783322.750462343</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1000</v>
      </c>
      <c r="C22" s="21"/>
      <c r="E22" s="76" t="s">
        <v>86</v>
      </c>
      <c r="G22" s="83">
        <f ca="1">-H14*0.5</f>
        <v>-717498.41256935138</v>
      </c>
      <c r="O22" s="28"/>
      <c r="P22" s="26"/>
      <c r="Q22" s="26"/>
      <c r="R22" s="23"/>
      <c r="T22" s="2"/>
    </row>
    <row r="23" spans="1:36" ht="18" customHeight="1" x14ac:dyDescent="0.2">
      <c r="A23" s="48"/>
      <c r="B23" s="77"/>
      <c r="C23" s="21"/>
      <c r="E23" s="54" t="s">
        <v>77</v>
      </c>
      <c r="G23" s="83">
        <f ca="1">SUM(G20:G22)</f>
        <v>4065824.3378929915</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5.5E-2</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12</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4783322.750462343</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0.18359999999999999</v>
      </c>
      <c r="C31" s="2" t="s">
        <v>7</v>
      </c>
      <c r="E31" s="57" t="s">
        <v>10</v>
      </c>
      <c r="F31" s="5"/>
      <c r="G31" s="83">
        <f ca="1">NetCost*LoanPer-B22</f>
        <v>716498.41256935103</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25073.640692163724</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8.1304699952075898E-2</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213908.68799999999</v>
      </c>
      <c r="F54" s="9">
        <f t="shared" ca="1" si="2"/>
        <v>217095.9274512</v>
      </c>
      <c r="G54" s="9">
        <f t="shared" ca="1" si="2"/>
        <v>220330.65677022288</v>
      </c>
      <c r="H54" s="9">
        <f t="shared" ca="1" si="2"/>
        <v>223613.58355609918</v>
      </c>
      <c r="I54" s="9">
        <f t="shared" ca="1" si="2"/>
        <v>226945.42595108508</v>
      </c>
      <c r="J54" s="9">
        <f t="shared" ca="1" si="2"/>
        <v>230326.91279775626</v>
      </c>
      <c r="K54" s="9">
        <f t="shared" ca="1" si="2"/>
        <v>233758.78379844283</v>
      </c>
      <c r="L54" s="9">
        <f t="shared" ca="1" si="2"/>
        <v>237241.7896770396</v>
      </c>
      <c r="M54" s="9">
        <f t="shared" ca="1" si="2"/>
        <v>240776.69234322751</v>
      </c>
      <c r="N54" s="9">
        <f t="shared" ca="1" si="2"/>
        <v>244364.26505914159</v>
      </c>
      <c r="O54" s="9">
        <f t="shared" ca="1" si="2"/>
        <v>248005.29260852281</v>
      </c>
      <c r="P54" s="9">
        <f t="shared" ca="1" si="2"/>
        <v>251700.57146838974</v>
      </c>
      <c r="Q54" s="9">
        <f t="shared" ca="1" si="2"/>
        <v>255450.90998326879</v>
      </c>
      <c r="R54" s="9">
        <f t="shared" ca="1" si="2"/>
        <v>259257.12854201946</v>
      </c>
      <c r="S54" s="9">
        <f t="shared" ca="1" si="2"/>
        <v>263120.05975729559</v>
      </c>
      <c r="T54" s="9">
        <f t="shared" ca="1" si="2"/>
        <v>267040.54864767921</v>
      </c>
      <c r="U54" s="9">
        <f t="shared" ca="1" si="2"/>
        <v>271019.45282252971</v>
      </c>
      <c r="V54" s="9">
        <f t="shared" ca="1" si="2"/>
        <v>275057.64266958542</v>
      </c>
      <c r="W54" s="9">
        <f t="shared" ca="1" si="2"/>
        <v>279156.00154536223</v>
      </c>
      <c r="X54" s="9">
        <f t="shared" ca="1" si="2"/>
        <v>283315.4259683881</v>
      </c>
      <c r="Y54" s="9">
        <f t="shared" ca="1" si="2"/>
        <v>287536.82581531705</v>
      </c>
      <c r="Z54" s="9">
        <f t="shared" ca="1" si="2"/>
        <v>291821.12451996526</v>
      </c>
      <c r="AA54" s="9">
        <f t="shared" ca="1" si="2"/>
        <v>296169.25927531277</v>
      </c>
      <c r="AB54" s="9">
        <f t="shared" ca="1" si="2"/>
        <v>300582.18123851484</v>
      </c>
      <c r="AC54" s="9">
        <f t="shared" ca="1" si="2"/>
        <v>305060.85573896876</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339910.32431993831</v>
      </c>
      <c r="F57" s="10">
        <f ca="1">IF(F$49&gt;OptInTerm,0,VLOOKUP($B$10+F$49-1,'SREC Prices'!$B$6:$D$22,2))*((F$50/1000)*$B$18)</f>
        <v>313887.39520975953</v>
      </c>
      <c r="G57" s="10">
        <f ca="1">IF(G$49&gt;OptInTerm,0,VLOOKUP($B$10+G$49-1,'SREC Prices'!$B$6:$D$22,2))*((G$50/1000)*$B$18)</f>
        <v>310013.02865265013</v>
      </c>
      <c r="H57" s="10">
        <f ca="1">IF(H$49&gt;OptInTerm,0,VLOOKUP($B$10+H$49-1,'SREC Prices'!$B$6:$D$22,2))*((H$50/1000)*$B$18)</f>
        <v>319929.98817516334</v>
      </c>
      <c r="I57" s="10">
        <f ca="1">IF(I$49&gt;OptInTerm,0,VLOOKUP($B$10+I$49-1,'SREC Prices'!$B$6:$D$22,2))*((I$50/1000)*$B$18)</f>
        <v>302356.77287486097</v>
      </c>
      <c r="J57" s="10">
        <f ca="1">IF(J$49&gt;OptInTerm,0,VLOOKUP($B$10+J$49-1,'SREC Prices'!$B$6:$D$22,2))*((J$50/1000)*$B$18)</f>
        <v>275869.17860206892</v>
      </c>
      <c r="K57" s="10">
        <f ca="1">IF(K$49&gt;OptInTerm,0,VLOOKUP($B$10+K$49-1,'SREC Prices'!$B$6:$D$22,2))*((K$50/1000)*$B$18)</f>
        <v>255286.84029731373</v>
      </c>
      <c r="L57" s="10">
        <f ca="1">IF(L$49&gt;OptInTerm,0,VLOOKUP($B$10+L$49-1,'SREC Prices'!$B$6:$D$22,2))*((L$50/1000)*$B$18)</f>
        <v>239399.1880460672</v>
      </c>
      <c r="M57" s="10">
        <f ca="1">IF(M$49&gt;OptInTerm,0,VLOOKUP($B$10+M$49-1,'SREC Prices'!$B$6:$D$22,2))*((M$50/1000)*$B$18)</f>
        <v>229798.01617308869</v>
      </c>
      <c r="N57" s="10">
        <f ca="1">IF(N$49&gt;OptInTerm,0,VLOOKUP($B$10+N$49-1,'SREC Prices'!$B$6:$D$22,2))*((N$50/1000)*$B$18)</f>
        <v>216672.17234453536</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553819.01231993828</v>
      </c>
      <c r="F59" s="10">
        <f t="shared" ref="F59:AH59" ca="1" si="5">SUM(F54:F58)</f>
        <v>530983.32266095956</v>
      </c>
      <c r="G59" s="10">
        <f t="shared" ca="1" si="5"/>
        <v>530343.68542287301</v>
      </c>
      <c r="H59" s="10">
        <f t="shared" ca="1" si="5"/>
        <v>543543.57173126249</v>
      </c>
      <c r="I59" s="10">
        <f t="shared" ca="1" si="5"/>
        <v>529302.19882594608</v>
      </c>
      <c r="J59" s="10">
        <f t="shared" ca="1" si="5"/>
        <v>506196.09139982518</v>
      </c>
      <c r="K59" s="10">
        <f t="shared" ca="1" si="5"/>
        <v>489045.62409575656</v>
      </c>
      <c r="L59" s="10">
        <f t="shared" ca="1" si="5"/>
        <v>476640.9777231068</v>
      </c>
      <c r="M59" s="10">
        <f t="shared" ca="1" si="5"/>
        <v>470574.7085163162</v>
      </c>
      <c r="N59" s="10">
        <f t="shared" ca="1" si="5"/>
        <v>461036.43740367691</v>
      </c>
      <c r="O59" s="10">
        <f t="shared" ca="1" si="5"/>
        <v>275708.27737859933</v>
      </c>
      <c r="P59" s="10">
        <f t="shared" ca="1" si="5"/>
        <v>279265.04131461587</v>
      </c>
      <c r="Q59" s="10">
        <f t="shared" ca="1" si="5"/>
        <v>282877.55748026381</v>
      </c>
      <c r="R59" s="10">
        <f t="shared" ca="1" si="5"/>
        <v>286546.6428015295</v>
      </c>
      <c r="S59" s="10">
        <f t="shared" ca="1" si="5"/>
        <v>290273.1264455081</v>
      </c>
      <c r="T59" s="10">
        <f t="shared" ca="1" si="5"/>
        <v>294057.85000245064</v>
      </c>
      <c r="U59" s="10">
        <f t="shared" ca="1" si="5"/>
        <v>297901.6676705273</v>
      </c>
      <c r="V59" s="10">
        <f t="shared" ca="1" si="5"/>
        <v>301805.44644334301</v>
      </c>
      <c r="W59" s="10">
        <f t="shared" ca="1" si="5"/>
        <v>305770.06630025106</v>
      </c>
      <c r="X59" s="10">
        <f t="shared" ca="1" si="5"/>
        <v>309796.42039950244</v>
      </c>
      <c r="Y59" s="10">
        <f t="shared" ca="1" si="5"/>
        <v>313885.41527427582</v>
      </c>
      <c r="Z59" s="10">
        <f t="shared" ca="1" si="5"/>
        <v>318037.97103162925</v>
      </c>
      <c r="AA59" s="10">
        <f t="shared" ca="1" si="5"/>
        <v>322255.02155441843</v>
      </c>
      <c r="AB59" s="10">
        <f t="shared" ca="1" si="5"/>
        <v>326537.51470622496</v>
      </c>
      <c r="AC59" s="10">
        <f t="shared" ca="1" si="5"/>
        <v>330886.41253934038</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532819.01231993828</v>
      </c>
      <c r="F63" s="10">
        <f t="shared" ca="1" si="9"/>
        <v>509458.32266095956</v>
      </c>
      <c r="G63" s="10">
        <f t="shared" ca="1" si="9"/>
        <v>508280.56042287301</v>
      </c>
      <c r="H63" s="10">
        <f t="shared" ca="1" si="9"/>
        <v>520928.86860626249</v>
      </c>
      <c r="I63" s="10">
        <f t="shared" ca="1" si="9"/>
        <v>506122.1281228211</v>
      </c>
      <c r="J63" s="10">
        <f t="shared" ca="1" si="9"/>
        <v>482436.51892912207</v>
      </c>
      <c r="K63" s="10">
        <f t="shared" ca="1" si="9"/>
        <v>464692.06231328589</v>
      </c>
      <c r="L63" s="10">
        <f t="shared" ca="1" si="9"/>
        <v>451678.57689607434</v>
      </c>
      <c r="M63" s="10">
        <f t="shared" ca="1" si="9"/>
        <v>444988.24766860792</v>
      </c>
      <c r="N63" s="10">
        <f t="shared" ca="1" si="9"/>
        <v>284810.31503477594</v>
      </c>
      <c r="O63" s="10">
        <f t="shared" ca="1" si="9"/>
        <v>248826.50195047582</v>
      </c>
      <c r="P63" s="10">
        <f t="shared" ca="1" si="9"/>
        <v>251711.22150078928</v>
      </c>
      <c r="Q63" s="10">
        <f t="shared" ca="1" si="9"/>
        <v>254634.89217109157</v>
      </c>
      <c r="R63" s="10">
        <f t="shared" ca="1" si="9"/>
        <v>257597.91085962794</v>
      </c>
      <c r="S63" s="10">
        <f t="shared" ca="1" si="9"/>
        <v>260600.67620505902</v>
      </c>
      <c r="T63" s="10">
        <f t="shared" ca="1" si="9"/>
        <v>263643.58850599034</v>
      </c>
      <c r="U63" s="10">
        <f t="shared" ca="1" si="9"/>
        <v>266727.04963665549</v>
      </c>
      <c r="V63" s="10">
        <f t="shared" ca="1" si="9"/>
        <v>269851.46295862441</v>
      </c>
      <c r="W63" s="10">
        <f t="shared" ca="1" si="9"/>
        <v>273017.23322841449</v>
      </c>
      <c r="X63" s="10">
        <f t="shared" ca="1" si="9"/>
        <v>126224.76650086994</v>
      </c>
      <c r="Y63" s="10">
        <f t="shared" ca="1" si="9"/>
        <v>279474.47002817749</v>
      </c>
      <c r="Z63" s="10">
        <f t="shared" ca="1" si="9"/>
        <v>282766.75215437851</v>
      </c>
      <c r="AA63" s="10">
        <f t="shared" ca="1" si="9"/>
        <v>286102.02220523643</v>
      </c>
      <c r="AB63" s="10">
        <f t="shared" ca="1" si="9"/>
        <v>289480.69037331338</v>
      </c>
      <c r="AC63" s="10">
        <f t="shared" ca="1" si="9"/>
        <v>292903.16759810603</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532819.01231993828</v>
      </c>
      <c r="F65" s="59">
        <f t="shared" ref="F65:AH65" ca="1" si="10">SUM(F63:F64)</f>
        <v>509458.32266095956</v>
      </c>
      <c r="G65" s="59">
        <f t="shared" ca="1" si="10"/>
        <v>508280.56042287301</v>
      </c>
      <c r="H65" s="59">
        <f t="shared" ca="1" si="10"/>
        <v>520928.86860626249</v>
      </c>
      <c r="I65" s="59">
        <f t="shared" ca="1" si="10"/>
        <v>506122.1281228211</v>
      </c>
      <c r="J65" s="59">
        <f ca="1">SUM(J63:J64)</f>
        <v>482436.51892912207</v>
      </c>
      <c r="K65" s="59">
        <f t="shared" ca="1" si="10"/>
        <v>464692.06231328589</v>
      </c>
      <c r="L65" s="59">
        <f t="shared" ca="1" si="10"/>
        <v>451678.57689607434</v>
      </c>
      <c r="M65" s="59">
        <f t="shared" ca="1" si="10"/>
        <v>444988.24766860792</v>
      </c>
      <c r="N65" s="59">
        <f t="shared" ca="1" si="10"/>
        <v>284810.31503477594</v>
      </c>
      <c r="O65" s="59">
        <f t="shared" ca="1" si="10"/>
        <v>248826.50195047582</v>
      </c>
      <c r="P65" s="59">
        <f t="shared" ca="1" si="10"/>
        <v>251711.22150078928</v>
      </c>
      <c r="Q65" s="59">
        <f t="shared" ca="1" si="10"/>
        <v>254634.89217109157</v>
      </c>
      <c r="R65" s="59">
        <f t="shared" ca="1" si="10"/>
        <v>257597.91085962794</v>
      </c>
      <c r="S65" s="59">
        <f t="shared" ca="1" si="10"/>
        <v>260600.67620505902</v>
      </c>
      <c r="T65" s="59">
        <f t="shared" ca="1" si="10"/>
        <v>263643.58850599034</v>
      </c>
      <c r="U65" s="59">
        <f t="shared" ca="1" si="10"/>
        <v>266727.04963665549</v>
      </c>
      <c r="V65" s="59">
        <f t="shared" ca="1" si="10"/>
        <v>269851.46295862441</v>
      </c>
      <c r="W65" s="59">
        <f t="shared" ca="1" si="10"/>
        <v>273017.23322841449</v>
      </c>
      <c r="X65" s="59">
        <f t="shared" ca="1" si="10"/>
        <v>126224.76650086994</v>
      </c>
      <c r="Y65" s="59">
        <f t="shared" ca="1" si="10"/>
        <v>279474.47002817749</v>
      </c>
      <c r="Z65" s="59">
        <f t="shared" ca="1" si="10"/>
        <v>282766.75215437851</v>
      </c>
      <c r="AA65" s="59">
        <f t="shared" ca="1" si="10"/>
        <v>286102.02220523643</v>
      </c>
      <c r="AB65" s="59">
        <f t="shared" ca="1" si="10"/>
        <v>289480.69037331338</v>
      </c>
      <c r="AC65" s="59">
        <f t="shared" ca="1" si="10"/>
        <v>292903.16759810603</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-39407.412691314305</v>
      </c>
      <c r="F66" s="59">
        <f t="shared" ca="1" si="11"/>
        <v>-37002.408591512729</v>
      </c>
      <c r="G66" s="59">
        <f t="shared" ca="1" si="11"/>
        <v>-34465.129266222066</v>
      </c>
      <c r="H66" s="59">
        <f t="shared" ca="1" si="11"/>
        <v>-31788.299578040413</v>
      </c>
      <c r="I66" s="59">
        <f t="shared" ca="1" si="11"/>
        <v>-28964.244257008773</v>
      </c>
      <c r="J66" s="59">
        <f t="shared" ca="1" si="11"/>
        <v>-25984.865893320388</v>
      </c>
      <c r="K66" s="59">
        <f t="shared" ca="1" si="11"/>
        <v>-22841.621719629147</v>
      </c>
      <c r="L66" s="59">
        <f t="shared" ca="1" si="11"/>
        <v>-19525.499116384883</v>
      </c>
      <c r="M66" s="59">
        <f t="shared" ca="1" si="11"/>
        <v>-16026.989769962185</v>
      </c>
      <c r="N66" s="59">
        <f t="shared" ca="1" si="11"/>
        <v>-12336.062409486241</v>
      </c>
      <c r="O66" s="59">
        <f t="shared" ca="1" si="11"/>
        <v>-8442.1340441841185</v>
      </c>
      <c r="P66" s="59">
        <f t="shared" ca="1" si="11"/>
        <v>-4334.0396187903807</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493411.59962862398</v>
      </c>
      <c r="F67" s="59">
        <f t="shared" ref="F67:AH67" ca="1" si="12">F65+F66</f>
        <v>472455.91406944685</v>
      </c>
      <c r="G67" s="59">
        <f t="shared" ca="1" si="12"/>
        <v>473815.43115665094</v>
      </c>
      <c r="H67" s="59">
        <f t="shared" ca="1" si="12"/>
        <v>489140.56902822206</v>
      </c>
      <c r="I67" s="59">
        <f ca="1">I65+I66</f>
        <v>477157.88386581233</v>
      </c>
      <c r="J67" s="59">
        <f ca="1">J65+J66</f>
        <v>456451.65303580166</v>
      </c>
      <c r="K67" s="59">
        <f t="shared" ca="1" si="12"/>
        <v>441850.44059365673</v>
      </c>
      <c r="L67" s="59">
        <f t="shared" ca="1" si="12"/>
        <v>432153.07777968945</v>
      </c>
      <c r="M67" s="59">
        <f t="shared" ca="1" si="12"/>
        <v>428961.25789864571</v>
      </c>
      <c r="N67" s="59">
        <f t="shared" ca="1" si="12"/>
        <v>272474.25262528972</v>
      </c>
      <c r="O67" s="59">
        <f t="shared" ca="1" si="12"/>
        <v>240384.36790629171</v>
      </c>
      <c r="P67" s="59">
        <f t="shared" ca="1" si="12"/>
        <v>247377.1818819989</v>
      </c>
      <c r="Q67" s="59">
        <f t="shared" ca="1" si="12"/>
        <v>254634.89217109157</v>
      </c>
      <c r="R67" s="59">
        <f t="shared" ca="1" si="12"/>
        <v>257597.91085962794</v>
      </c>
      <c r="S67" s="59">
        <f t="shared" ca="1" si="12"/>
        <v>260600.67620505902</v>
      </c>
      <c r="T67" s="59">
        <f t="shared" ca="1" si="12"/>
        <v>263643.58850599034</v>
      </c>
      <c r="U67" s="59">
        <f t="shared" ca="1" si="12"/>
        <v>266727.04963665549</v>
      </c>
      <c r="V67" s="59">
        <f t="shared" ca="1" si="12"/>
        <v>269851.46295862441</v>
      </c>
      <c r="W67" s="59">
        <f t="shared" ca="1" si="12"/>
        <v>273017.23322841449</v>
      </c>
      <c r="X67" s="59">
        <f t="shared" ca="1" si="12"/>
        <v>126224.76650086994</v>
      </c>
      <c r="Y67" s="59">
        <f t="shared" ca="1" si="12"/>
        <v>279474.47002817749</v>
      </c>
      <c r="Z67" s="59">
        <f t="shared" ca="1" si="12"/>
        <v>282766.75215437851</v>
      </c>
      <c r="AA67" s="59">
        <f t="shared" ca="1" si="12"/>
        <v>286102.02220523643</v>
      </c>
      <c r="AB67" s="59">
        <f t="shared" ca="1" si="12"/>
        <v>289480.69037331338</v>
      </c>
      <c r="AC67" s="59">
        <f t="shared" ca="1" si="12"/>
        <v>292903.16759810603</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-93748.203929438561</v>
      </c>
      <c r="F68" s="59">
        <f t="shared" ca="1" si="14"/>
        <v>-89766.623673194903</v>
      </c>
      <c r="G68" s="59">
        <f t="shared" ca="1" si="14"/>
        <v>-90024.93191976368</v>
      </c>
      <c r="H68" s="59">
        <f t="shared" ca="1" si="14"/>
        <v>-92936.708115362198</v>
      </c>
      <c r="I68" s="59">
        <f t="shared" ca="1" si="14"/>
        <v>-90659.997934504339</v>
      </c>
      <c r="J68" s="59">
        <f t="shared" ca="1" si="14"/>
        <v>-86725.81407680233</v>
      </c>
      <c r="K68" s="59">
        <f t="shared" ca="1" si="14"/>
        <v>-83951.583712794789</v>
      </c>
      <c r="L68" s="59">
        <f t="shared" ca="1" si="14"/>
        <v>-82109.084778140998</v>
      </c>
      <c r="M68" s="59">
        <f t="shared" ca="1" si="14"/>
        <v>-81502.639000742682</v>
      </c>
      <c r="N68" s="59">
        <f t="shared" ca="1" si="14"/>
        <v>-51770.107998805048</v>
      </c>
      <c r="O68" s="59">
        <f t="shared" ca="1" si="14"/>
        <v>-45673.029902195427</v>
      </c>
      <c r="P68" s="59">
        <f t="shared" ca="1" si="14"/>
        <v>-47001.664557579796</v>
      </c>
      <c r="Q68" s="59">
        <f t="shared" ca="1" si="14"/>
        <v>-48380.629512507403</v>
      </c>
      <c r="R68" s="59">
        <f t="shared" ca="1" si="14"/>
        <v>-48943.603063329312</v>
      </c>
      <c r="S68" s="59">
        <f t="shared" ca="1" si="14"/>
        <v>-49514.128478961211</v>
      </c>
      <c r="T68" s="59">
        <f t="shared" ca="1" si="14"/>
        <v>-50092.281816138166</v>
      </c>
      <c r="U68" s="59">
        <f t="shared" ca="1" si="14"/>
        <v>-50678.139430964548</v>
      </c>
      <c r="V68" s="59">
        <f t="shared" ca="1" si="14"/>
        <v>-51271.777962138643</v>
      </c>
      <c r="W68" s="59">
        <f t="shared" ca="1" si="14"/>
        <v>-51873.274313398761</v>
      </c>
      <c r="X68" s="59">
        <f t="shared" ca="1" si="14"/>
        <v>-23982.70563516529</v>
      </c>
      <c r="Y68" s="59">
        <f t="shared" ca="1" si="14"/>
        <v>-53100.149305353727</v>
      </c>
      <c r="Z68" s="59">
        <f t="shared" ca="1" si="14"/>
        <v>-53725.682909331917</v>
      </c>
      <c r="AA68" s="59">
        <f t="shared" ca="1" si="14"/>
        <v>-54359.384218994921</v>
      </c>
      <c r="AB68" s="59">
        <f t="shared" ca="1" si="14"/>
        <v>-55001.331170929545</v>
      </c>
      <c r="AC68" s="59">
        <f t="shared" ca="1" si="14"/>
        <v>-55651.60184364015</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-24670.579981431201</v>
      </c>
      <c r="F69" s="24">
        <f t="shared" ca="1" si="16"/>
        <v>-23622.795703472344</v>
      </c>
      <c r="G69" s="24">
        <f t="shared" ca="1" si="16"/>
        <v>-23690.771557832548</v>
      </c>
      <c r="H69" s="24">
        <f t="shared" ca="1" si="16"/>
        <v>-24457.028451411104</v>
      </c>
      <c r="I69" s="24">
        <f t="shared" ca="1" si="16"/>
        <v>-23857.894193290616</v>
      </c>
      <c r="J69" s="24">
        <f t="shared" ca="1" si="16"/>
        <v>-22822.582651790086</v>
      </c>
      <c r="K69" s="24">
        <f t="shared" ca="1" si="16"/>
        <v>-22092.522029682837</v>
      </c>
      <c r="L69" s="24">
        <f t="shared" ca="1" si="16"/>
        <v>-21607.653888984474</v>
      </c>
      <c r="M69" s="24">
        <f t="shared" ca="1" si="16"/>
        <v>-21448.062894932285</v>
      </c>
      <c r="N69" s="24">
        <f t="shared" ca="1" si="16"/>
        <v>-13623.712631264487</v>
      </c>
      <c r="O69" s="24">
        <f t="shared" ca="1" si="16"/>
        <v>-12019.218395314587</v>
      </c>
      <c r="P69" s="24">
        <f t="shared" ca="1" si="16"/>
        <v>-12368.859094099946</v>
      </c>
      <c r="Q69" s="24">
        <f t="shared" ca="1" si="16"/>
        <v>-12731.74460855458</v>
      </c>
      <c r="R69" s="24">
        <f t="shared" ca="1" si="16"/>
        <v>-12879.895542981398</v>
      </c>
      <c r="S69" s="24">
        <f t="shared" ca="1" si="16"/>
        <v>-13030.033810252951</v>
      </c>
      <c r="T69" s="24">
        <f t="shared" ca="1" si="16"/>
        <v>-13182.179425299517</v>
      </c>
      <c r="U69" s="24">
        <f t="shared" ca="1" si="16"/>
        <v>-13336.352481832775</v>
      </c>
      <c r="V69" s="24">
        <f t="shared" ca="1" si="16"/>
        <v>-13492.573147931222</v>
      </c>
      <c r="W69" s="24">
        <f t="shared" ca="1" si="16"/>
        <v>-13650.861661420726</v>
      </c>
      <c r="X69" s="24">
        <f t="shared" ca="1" si="16"/>
        <v>-6311.2383250434978</v>
      </c>
      <c r="Y69" s="24">
        <f t="shared" ca="1" si="16"/>
        <v>-13973.723501408875</v>
      </c>
      <c r="Z69" s="24">
        <f t="shared" ca="1" si="16"/>
        <v>-14138.337607718926</v>
      </c>
      <c r="AA69" s="24">
        <f t="shared" ca="1" si="16"/>
        <v>-14305.101110261821</v>
      </c>
      <c r="AB69" s="24">
        <f t="shared" ca="1" si="16"/>
        <v>-14474.03451866567</v>
      </c>
      <c r="AC69" s="24">
        <f t="shared" ca="1" si="16"/>
        <v>-14645.158379905302</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374992.81571775425</v>
      </c>
      <c r="F70" s="420">
        <f t="shared" ref="F70:AH70" ca="1" si="17">SUM(F67:F69)</f>
        <v>359066.49469277961</v>
      </c>
      <c r="G70" s="420">
        <f t="shared" ca="1" si="17"/>
        <v>360099.72767905472</v>
      </c>
      <c r="H70" s="420">
        <f t="shared" ca="1" si="17"/>
        <v>371746.83246144874</v>
      </c>
      <c r="I70" s="420">
        <f t="shared" ca="1" si="17"/>
        <v>362639.99173801736</v>
      </c>
      <c r="J70" s="420">
        <f t="shared" ca="1" si="17"/>
        <v>346903.25630720926</v>
      </c>
      <c r="K70" s="420">
        <f t="shared" ca="1" si="17"/>
        <v>335806.3348511791</v>
      </c>
      <c r="L70" s="420">
        <f t="shared" ca="1" si="17"/>
        <v>328436.33911256399</v>
      </c>
      <c r="M70" s="420">
        <f t="shared" ca="1" si="17"/>
        <v>326010.55600297073</v>
      </c>
      <c r="N70" s="420">
        <f t="shared" ca="1" si="17"/>
        <v>207080.43199522016</v>
      </c>
      <c r="O70" s="420">
        <f t="shared" ca="1" si="17"/>
        <v>182692.11960878171</v>
      </c>
      <c r="P70" s="420">
        <f t="shared" ca="1" si="17"/>
        <v>188006.65823031915</v>
      </c>
      <c r="Q70" s="420">
        <f t="shared" ca="1" si="17"/>
        <v>193522.51805002958</v>
      </c>
      <c r="R70" s="420">
        <f t="shared" ca="1" si="17"/>
        <v>195774.41225331725</v>
      </c>
      <c r="S70" s="420">
        <f t="shared" ca="1" si="17"/>
        <v>198056.51391584484</v>
      </c>
      <c r="T70" s="420">
        <f t="shared" ca="1" si="17"/>
        <v>200369.12726455266</v>
      </c>
      <c r="U70" s="420">
        <f t="shared" ca="1" si="17"/>
        <v>202712.55772385816</v>
      </c>
      <c r="V70" s="420">
        <f t="shared" ca="1" si="17"/>
        <v>205087.11184855454</v>
      </c>
      <c r="W70" s="420">
        <f t="shared" ca="1" si="17"/>
        <v>207493.09725359501</v>
      </c>
      <c r="X70" s="420">
        <f t="shared" ca="1" si="17"/>
        <v>95930.82254066116</v>
      </c>
      <c r="Y70" s="420">
        <f t="shared" ca="1" si="17"/>
        <v>212400.59722141488</v>
      </c>
      <c r="Z70" s="420">
        <f t="shared" ca="1" si="17"/>
        <v>214902.73163732767</v>
      </c>
      <c r="AA70" s="420">
        <f t="shared" ca="1" si="17"/>
        <v>217437.53687597968</v>
      </c>
      <c r="AB70" s="420">
        <f t="shared" ca="1" si="17"/>
        <v>220005.32468371818</v>
      </c>
      <c r="AC70" s="420">
        <f t="shared" ca="1" si="17"/>
        <v>222606.40737456057</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374992.81571775425</v>
      </c>
      <c r="F72" s="59">
        <f t="shared" ca="1" si="18"/>
        <v>359066.49469277961</v>
      </c>
      <c r="G72" s="59">
        <f t="shared" ca="1" si="18"/>
        <v>360099.72767905472</v>
      </c>
      <c r="H72" s="59">
        <f t="shared" ca="1" si="18"/>
        <v>371746.83246144874</v>
      </c>
      <c r="I72" s="59">
        <f t="shared" ca="1" si="18"/>
        <v>362639.99173801736</v>
      </c>
      <c r="J72" s="59">
        <f t="shared" ca="1" si="18"/>
        <v>346903.25630720926</v>
      </c>
      <c r="K72" s="59">
        <f t="shared" ca="1" si="18"/>
        <v>335806.3348511791</v>
      </c>
      <c r="L72" s="59">
        <f t="shared" ca="1" si="18"/>
        <v>328436.33911256399</v>
      </c>
      <c r="M72" s="59">
        <f t="shared" ca="1" si="18"/>
        <v>326010.55600297073</v>
      </c>
      <c r="N72" s="59">
        <f t="shared" ca="1" si="18"/>
        <v>207080.43199522016</v>
      </c>
      <c r="O72" s="59">
        <f t="shared" ca="1" si="18"/>
        <v>182692.11960878171</v>
      </c>
      <c r="P72" s="59">
        <f t="shared" ca="1" si="18"/>
        <v>188006.65823031915</v>
      </c>
      <c r="Q72" s="59">
        <f t="shared" ca="1" si="18"/>
        <v>193522.51805002958</v>
      </c>
      <c r="R72" s="59">
        <f t="shared" ca="1" si="18"/>
        <v>195774.41225331725</v>
      </c>
      <c r="S72" s="59">
        <f t="shared" ca="1" si="18"/>
        <v>198056.51391584484</v>
      </c>
      <c r="T72" s="59">
        <f t="shared" ca="1" si="18"/>
        <v>200369.12726455266</v>
      </c>
      <c r="U72" s="59">
        <f t="shared" ca="1" si="18"/>
        <v>202712.55772385816</v>
      </c>
      <c r="V72" s="59">
        <f t="shared" ca="1" si="18"/>
        <v>205087.11184855454</v>
      </c>
      <c r="W72" s="59">
        <f t="shared" ca="1" si="18"/>
        <v>207493.09725359501</v>
      </c>
      <c r="X72" s="59">
        <f t="shared" ca="1" si="18"/>
        <v>95930.82254066116</v>
      </c>
      <c r="Y72" s="59">
        <f t="shared" ca="1" si="18"/>
        <v>212400.59722141488</v>
      </c>
      <c r="Z72" s="59">
        <f t="shared" ca="1" si="18"/>
        <v>214902.73163732767</v>
      </c>
      <c r="AA72" s="59">
        <f t="shared" ca="1" si="18"/>
        <v>217437.53687597968</v>
      </c>
      <c r="AB72" s="59">
        <f t="shared" ca="1" si="18"/>
        <v>220005.32468371818</v>
      </c>
      <c r="AC72" s="59">
        <f t="shared" ca="1" si="18"/>
        <v>222606.40737456057</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-4783322.750462343</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1434996.8251387028</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1000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-3347325.92532364</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716498.41256935103</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-43727.3472691196</v>
      </c>
      <c r="F80" s="10">
        <f ca="1">Principle</f>
        <v>-46132.351368921176</v>
      </c>
      <c r="G80" s="10">
        <f t="shared" ref="G80:AH80" ca="1" si="20">Principle</f>
        <v>-48669.630694211839</v>
      </c>
      <c r="H80" s="10">
        <f t="shared" ca="1" si="20"/>
        <v>-51346.460382393489</v>
      </c>
      <c r="I80" s="10">
        <f t="shared" ca="1" si="20"/>
        <v>-54170.515703425132</v>
      </c>
      <c r="J80" s="10">
        <f t="shared" ca="1" si="20"/>
        <v>-57149.894067113521</v>
      </c>
      <c r="K80" s="10">
        <f t="shared" ca="1" si="20"/>
        <v>-60293.138240804758</v>
      </c>
      <c r="L80" s="10">
        <f t="shared" ca="1" si="20"/>
        <v>-63609.260844049022</v>
      </c>
      <c r="M80" s="10">
        <f t="shared" ca="1" si="20"/>
        <v>-67107.770190471725</v>
      </c>
      <c r="N80" s="10">
        <f t="shared" ca="1" si="20"/>
        <v>-70798.697550947662</v>
      </c>
      <c r="O80" s="10">
        <f t="shared" ca="1" si="20"/>
        <v>-74692.625916249788</v>
      </c>
      <c r="P80" s="10">
        <f t="shared" ca="1" si="20"/>
        <v>-78800.720341643522</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716498.41256935103</v>
      </c>
      <c r="E81" s="10">
        <f ca="1">E79+E80</f>
        <v>-43727.3472691196</v>
      </c>
      <c r="F81" s="10">
        <f t="shared" ref="F81:AH81" ca="1" si="21">F79+F80</f>
        <v>-46132.351368921176</v>
      </c>
      <c r="G81" s="10">
        <f t="shared" ca="1" si="21"/>
        <v>-48669.630694211839</v>
      </c>
      <c r="H81" s="10">
        <f t="shared" ca="1" si="21"/>
        <v>-51346.460382393489</v>
      </c>
      <c r="I81" s="10">
        <f t="shared" ca="1" si="21"/>
        <v>-54170.515703425132</v>
      </c>
      <c r="J81" s="10">
        <f t="shared" ca="1" si="21"/>
        <v>-57149.894067113521</v>
      </c>
      <c r="K81" s="10">
        <f t="shared" ca="1" si="21"/>
        <v>-60293.138240804758</v>
      </c>
      <c r="L81" s="10">
        <f t="shared" ca="1" si="21"/>
        <v>-63609.260844049022</v>
      </c>
      <c r="M81" s="10">
        <f t="shared" ca="1" si="21"/>
        <v>-67107.770190471725</v>
      </c>
      <c r="N81" s="10">
        <f t="shared" ca="1" si="21"/>
        <v>-70798.697550947662</v>
      </c>
      <c r="O81" s="10">
        <f t="shared" ca="1" si="21"/>
        <v>-74692.625916249788</v>
      </c>
      <c r="P81" s="10">
        <f t="shared" ca="1" si="21"/>
        <v>-78800.720341643522</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-2630827.512754289</v>
      </c>
      <c r="E83" s="430">
        <f t="shared" ca="1" si="22"/>
        <v>331265.46844863467</v>
      </c>
      <c r="F83" s="430">
        <f t="shared" ca="1" si="22"/>
        <v>312934.14332385844</v>
      </c>
      <c r="G83" s="430">
        <f t="shared" ca="1" si="22"/>
        <v>311430.09698484291</v>
      </c>
      <c r="H83" s="430">
        <f t="shared" ca="1" si="22"/>
        <v>320400.37207905523</v>
      </c>
      <c r="I83" s="430">
        <f t="shared" ca="1" si="22"/>
        <v>308469.47603459226</v>
      </c>
      <c r="J83" s="430">
        <f t="shared" ca="1" si="22"/>
        <v>289753.36224009574</v>
      </c>
      <c r="K83" s="430">
        <f t="shared" ca="1" si="22"/>
        <v>275513.19661037432</v>
      </c>
      <c r="L83" s="430">
        <f t="shared" ca="1" si="22"/>
        <v>264827.07826851495</v>
      </c>
      <c r="M83" s="430">
        <f t="shared" ca="1" si="22"/>
        <v>258902.785812499</v>
      </c>
      <c r="N83" s="430">
        <f t="shared" ca="1" si="22"/>
        <v>136281.7344442725</v>
      </c>
      <c r="O83" s="430">
        <f t="shared" ca="1" si="22"/>
        <v>107999.49369253192</v>
      </c>
      <c r="P83" s="430">
        <f t="shared" ca="1" si="22"/>
        <v>109205.93788867563</v>
      </c>
      <c r="Q83" s="430">
        <f t="shared" ca="1" si="22"/>
        <v>193522.51805002958</v>
      </c>
      <c r="R83" s="430">
        <f t="shared" ca="1" si="22"/>
        <v>195774.41225331725</v>
      </c>
      <c r="S83" s="430">
        <f t="shared" ca="1" si="22"/>
        <v>198056.51391584484</v>
      </c>
      <c r="T83" s="430">
        <f t="shared" ca="1" si="22"/>
        <v>200369.12726455266</v>
      </c>
      <c r="U83" s="430">
        <f t="shared" ca="1" si="22"/>
        <v>202712.55772385816</v>
      </c>
      <c r="V83" s="430">
        <f t="shared" ca="1" si="22"/>
        <v>205087.11184855454</v>
      </c>
      <c r="W83" s="430">
        <f t="shared" ca="1" si="22"/>
        <v>207493.09725359501</v>
      </c>
      <c r="X83" s="430">
        <f t="shared" ca="1" si="22"/>
        <v>95930.82254066116</v>
      </c>
      <c r="Y83" s="430">
        <f t="shared" ca="1" si="22"/>
        <v>212400.59722141488</v>
      </c>
      <c r="Z83" s="430">
        <f t="shared" ca="1" si="22"/>
        <v>214902.73163732767</v>
      </c>
      <c r="AA83" s="430">
        <f t="shared" ca="1" si="22"/>
        <v>217437.53687597968</v>
      </c>
      <c r="AB83" s="430">
        <f t="shared" ca="1" si="22"/>
        <v>220005.32468371818</v>
      </c>
      <c r="AC83" s="430">
        <f t="shared" ca="1" si="22"/>
        <v>222606.40737456057</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-2630827.512754289</v>
      </c>
      <c r="E84" s="44">
        <f ca="1">D84+E83</f>
        <v>-2299562.0443056542</v>
      </c>
      <c r="F84" s="44">
        <f t="shared" ref="F84:AH84" ca="1" si="23">E84+F83</f>
        <v>-1986627.9009817957</v>
      </c>
      <c r="G84" s="44">
        <f t="shared" ca="1" si="23"/>
        <v>-1675197.8039969527</v>
      </c>
      <c r="H84" s="44">
        <f t="shared" ca="1" si="23"/>
        <v>-1354797.4319178974</v>
      </c>
      <c r="I84" s="44">
        <f t="shared" ca="1" si="23"/>
        <v>-1046327.9558833052</v>
      </c>
      <c r="J84" s="44">
        <f t="shared" ca="1" si="23"/>
        <v>-756574.59364320943</v>
      </c>
      <c r="K84" s="44">
        <f t="shared" ca="1" si="23"/>
        <v>-481061.39703283511</v>
      </c>
      <c r="L84" s="44">
        <f t="shared" ca="1" si="23"/>
        <v>-216234.31876432017</v>
      </c>
      <c r="M84" s="44">
        <f t="shared" ca="1" si="23"/>
        <v>42668.467048178834</v>
      </c>
      <c r="N84" s="44">
        <f t="shared" ca="1" si="23"/>
        <v>178950.20149245134</v>
      </c>
      <c r="O84" s="44">
        <f t="shared" ca="1" si="23"/>
        <v>286949.69518498325</v>
      </c>
      <c r="P84" s="44">
        <f t="shared" ca="1" si="23"/>
        <v>396155.63307365892</v>
      </c>
      <c r="Q84" s="44">
        <f t="shared" ca="1" si="23"/>
        <v>589678.15112368856</v>
      </c>
      <c r="R84" s="44">
        <f t="shared" ca="1" si="23"/>
        <v>785452.56337700575</v>
      </c>
      <c r="S84" s="44">
        <f t="shared" ca="1" si="23"/>
        <v>983509.07729285059</v>
      </c>
      <c r="T84" s="44">
        <f t="shared" ca="1" si="23"/>
        <v>1183878.2045574032</v>
      </c>
      <c r="U84" s="44">
        <f t="shared" ca="1" si="23"/>
        <v>1386590.7622812614</v>
      </c>
      <c r="V84" s="44">
        <f t="shared" ca="1" si="23"/>
        <v>1591677.874129816</v>
      </c>
      <c r="W84" s="44">
        <f t="shared" ca="1" si="23"/>
        <v>1799170.971383411</v>
      </c>
      <c r="X84" s="44">
        <f t="shared" ca="1" si="23"/>
        <v>1895101.7939240721</v>
      </c>
      <c r="Y84" s="44">
        <f t="shared" ca="1" si="23"/>
        <v>2107502.3911454869</v>
      </c>
      <c r="Z84" s="44">
        <f t="shared" ca="1" si="23"/>
        <v>2322405.1227828143</v>
      </c>
      <c r="AA84" s="44">
        <f t="shared" ca="1" si="23"/>
        <v>2539842.6596587938</v>
      </c>
      <c r="AB84" s="44">
        <f t="shared" ca="1" si="23"/>
        <v>2759847.9843425122</v>
      </c>
      <c r="AC84" s="44">
        <f t="shared" ca="1" si="23"/>
        <v>2982454.3917170726</v>
      </c>
      <c r="AD84" s="44">
        <f ca="1">AC84+AD83</f>
        <v>2982454.3917170726</v>
      </c>
      <c r="AE84" s="44">
        <f t="shared" ca="1" si="23"/>
        <v>2982454.3917170726</v>
      </c>
      <c r="AF84" s="44">
        <f t="shared" ca="1" si="23"/>
        <v>2982454.3917170726</v>
      </c>
      <c r="AG84" s="44">
        <f t="shared" ca="1" si="23"/>
        <v>2982454.3917170726</v>
      </c>
      <c r="AH84" s="44">
        <f t="shared" ca="1" si="23"/>
        <v>2982454.3917170726</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716498.41256935103</v>
      </c>
      <c r="F89" s="9">
        <f ca="1">E93</f>
        <v>672771.06530023145</v>
      </c>
      <c r="G89" s="9">
        <f t="shared" ref="G89:AH89" ca="1" si="24">F93</f>
        <v>626638.71393131022</v>
      </c>
      <c r="H89" s="9">
        <f t="shared" ca="1" si="24"/>
        <v>577969.08323709841</v>
      </c>
      <c r="I89" s="9">
        <f t="shared" ca="1" si="24"/>
        <v>526622.62285470497</v>
      </c>
      <c r="J89" s="9">
        <f t="shared" ca="1" si="24"/>
        <v>472452.10715127981</v>
      </c>
      <c r="K89" s="9">
        <f t="shared" ca="1" si="24"/>
        <v>415302.21308416629</v>
      </c>
      <c r="L89" s="9">
        <f t="shared" ca="1" si="24"/>
        <v>355009.07484336151</v>
      </c>
      <c r="M89" s="9">
        <f t="shared" ca="1" si="24"/>
        <v>291399.81399931246</v>
      </c>
      <c r="N89" s="9">
        <f t="shared" ca="1" si="24"/>
        <v>224292.04380884074</v>
      </c>
      <c r="O89" s="9">
        <f t="shared" ca="1" si="24"/>
        <v>153493.34625789308</v>
      </c>
      <c r="P89" s="9">
        <f t="shared" ca="1" si="24"/>
        <v>78800.720341643289</v>
      </c>
      <c r="Q89" s="9">
        <f t="shared" ca="1" si="24"/>
        <v>-2.3283064365386963E-10</v>
      </c>
      <c r="R89" s="9">
        <f t="shared" ca="1" si="24"/>
        <v>-2.3283064365386963E-10</v>
      </c>
      <c r="S89" s="9">
        <f t="shared" ca="1" si="24"/>
        <v>-2.3283064365386963E-10</v>
      </c>
      <c r="T89" s="9">
        <f t="shared" ca="1" si="24"/>
        <v>-2.3283064365386963E-10</v>
      </c>
      <c r="U89" s="9">
        <f t="shared" ca="1" si="24"/>
        <v>-2.3283064365386963E-10</v>
      </c>
      <c r="V89" s="9">
        <f t="shared" ca="1" si="24"/>
        <v>-2.3283064365386963E-10</v>
      </c>
      <c r="W89" s="9">
        <f t="shared" ca="1" si="24"/>
        <v>-2.3283064365386963E-10</v>
      </c>
      <c r="X89" s="9">
        <f t="shared" ca="1" si="24"/>
        <v>-2.3283064365386963E-10</v>
      </c>
      <c r="Y89" s="9">
        <f t="shared" ca="1" si="24"/>
        <v>-2.3283064365386963E-10</v>
      </c>
      <c r="Z89" s="9">
        <f t="shared" ca="1" si="24"/>
        <v>-2.3283064365386963E-10</v>
      </c>
      <c r="AA89" s="9">
        <f t="shared" ca="1" si="24"/>
        <v>-2.3283064365386963E-10</v>
      </c>
      <c r="AB89" s="9">
        <f t="shared" ca="1" si="24"/>
        <v>-2.3283064365386963E-10</v>
      </c>
      <c r="AC89" s="9">
        <f t="shared" ca="1" si="24"/>
        <v>-2.3283064365386963E-10</v>
      </c>
      <c r="AD89" s="9">
        <f t="shared" ca="1" si="24"/>
        <v>-2.3283064365386963E-10</v>
      </c>
      <c r="AE89" s="9">
        <f t="shared" ca="1" si="24"/>
        <v>-2.3283064365386963E-10</v>
      </c>
      <c r="AF89" s="9">
        <f t="shared" ca="1" si="24"/>
        <v>-2.3283064365386963E-10</v>
      </c>
      <c r="AG89" s="9">
        <f t="shared" ca="1" si="24"/>
        <v>-2.3283064365386963E-10</v>
      </c>
      <c r="AH89" s="9">
        <f t="shared" ca="1" si="24"/>
        <v>-2.3283064365386963E-10</v>
      </c>
    </row>
    <row r="90" spans="1:36" x14ac:dyDescent="0.2">
      <c r="A90" s="2" t="s">
        <v>47</v>
      </c>
      <c r="D90" s="9"/>
      <c r="E90" s="9">
        <f t="shared" ref="E90:AH90" ca="1" si="25">IF(ProjectYear&lt;=LoanTerm,PMT(LoanInterest,LoanTerm,LoanAmount),0)</f>
        <v>-83134.759960433905</v>
      </c>
      <c r="F90" s="9">
        <f t="shared" ca="1" si="25"/>
        <v>-83134.759960433905</v>
      </c>
      <c r="G90" s="9">
        <f t="shared" ca="1" si="25"/>
        <v>-83134.759960433905</v>
      </c>
      <c r="H90" s="9">
        <f t="shared" ca="1" si="25"/>
        <v>-83134.759960433905</v>
      </c>
      <c r="I90" s="9">
        <f t="shared" ca="1" si="25"/>
        <v>-83134.759960433905</v>
      </c>
      <c r="J90" s="9">
        <f t="shared" ca="1" si="25"/>
        <v>-83134.759960433905</v>
      </c>
      <c r="K90" s="9">
        <f t="shared" ca="1" si="25"/>
        <v>-83134.759960433905</v>
      </c>
      <c r="L90" s="9">
        <f t="shared" ca="1" si="25"/>
        <v>-83134.759960433905</v>
      </c>
      <c r="M90" s="9">
        <f t="shared" ca="1" si="25"/>
        <v>-83134.759960433905</v>
      </c>
      <c r="N90" s="9">
        <f t="shared" ca="1" si="25"/>
        <v>-83134.759960433905</v>
      </c>
      <c r="O90" s="9">
        <f t="shared" ca="1" si="25"/>
        <v>-83134.759960433905</v>
      </c>
      <c r="P90" s="9">
        <f t="shared" ca="1" si="25"/>
        <v>-83134.759960433905</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-43727.3472691196</v>
      </c>
      <c r="F91" s="9">
        <f t="shared" ca="1" si="26"/>
        <v>-46132.351368921176</v>
      </c>
      <c r="G91" s="9">
        <f t="shared" ca="1" si="26"/>
        <v>-48669.630694211839</v>
      </c>
      <c r="H91" s="9">
        <f t="shared" ca="1" si="26"/>
        <v>-51346.460382393489</v>
      </c>
      <c r="I91" s="9">
        <f t="shared" ca="1" si="26"/>
        <v>-54170.515703425132</v>
      </c>
      <c r="J91" s="9">
        <f t="shared" ca="1" si="26"/>
        <v>-57149.894067113521</v>
      </c>
      <c r="K91" s="9">
        <f t="shared" ca="1" si="26"/>
        <v>-60293.138240804758</v>
      </c>
      <c r="L91" s="9">
        <f t="shared" ca="1" si="26"/>
        <v>-63609.260844049022</v>
      </c>
      <c r="M91" s="9">
        <f t="shared" ca="1" si="26"/>
        <v>-67107.770190471725</v>
      </c>
      <c r="N91" s="9">
        <f t="shared" ca="1" si="26"/>
        <v>-70798.697550947662</v>
      </c>
      <c r="O91" s="9">
        <f t="shared" ca="1" si="26"/>
        <v>-74692.625916249788</v>
      </c>
      <c r="P91" s="9">
        <f t="shared" ca="1" si="26"/>
        <v>-78800.720341643522</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-39407.412691314305</v>
      </c>
      <c r="F92" s="9">
        <f t="shared" ca="1" si="27"/>
        <v>-37002.408591512729</v>
      </c>
      <c r="G92" s="9">
        <f t="shared" ca="1" si="27"/>
        <v>-34465.129266222066</v>
      </c>
      <c r="H92" s="9">
        <f t="shared" ca="1" si="27"/>
        <v>-31788.299578040413</v>
      </c>
      <c r="I92" s="9">
        <f t="shared" ca="1" si="27"/>
        <v>-28964.244257008773</v>
      </c>
      <c r="J92" s="9">
        <f t="shared" ca="1" si="27"/>
        <v>-25984.865893320388</v>
      </c>
      <c r="K92" s="9">
        <f t="shared" ca="1" si="27"/>
        <v>-22841.621719629147</v>
      </c>
      <c r="L92" s="9">
        <f t="shared" ca="1" si="27"/>
        <v>-19525.499116384883</v>
      </c>
      <c r="M92" s="9">
        <f t="shared" ca="1" si="27"/>
        <v>-16026.989769962185</v>
      </c>
      <c r="N92" s="9">
        <f t="shared" ca="1" si="27"/>
        <v>-12336.062409486241</v>
      </c>
      <c r="O92" s="9">
        <f t="shared" ca="1" si="27"/>
        <v>-8442.1340441841185</v>
      </c>
      <c r="P92" s="9">
        <f t="shared" ca="1" si="27"/>
        <v>-4334.0396187903807</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672771.06530023145</v>
      </c>
      <c r="F93" s="70">
        <f t="shared" ca="1" si="28"/>
        <v>626638.71393131022</v>
      </c>
      <c r="G93" s="70">
        <f t="shared" ca="1" si="28"/>
        <v>577969.08323709841</v>
      </c>
      <c r="H93" s="70">
        <f t="shared" ca="1" si="28"/>
        <v>526622.62285470497</v>
      </c>
      <c r="I93" s="70">
        <f t="shared" ca="1" si="28"/>
        <v>472452.10715127981</v>
      </c>
      <c r="J93" s="70">
        <f t="shared" ca="1" si="28"/>
        <v>415302.21308416629</v>
      </c>
      <c r="K93" s="70">
        <f t="shared" ca="1" si="28"/>
        <v>355009.07484336151</v>
      </c>
      <c r="L93" s="70">
        <f t="shared" ca="1" si="28"/>
        <v>291399.81399931246</v>
      </c>
      <c r="M93" s="70">
        <f t="shared" ca="1" si="28"/>
        <v>224292.04380884074</v>
      </c>
      <c r="N93" s="70">
        <f t="shared" ca="1" si="28"/>
        <v>153493.34625789308</v>
      </c>
      <c r="O93" s="70">
        <f t="shared" ca="1" si="28"/>
        <v>78800.720341643289</v>
      </c>
      <c r="P93" s="70">
        <f t="shared" ca="1" si="28"/>
        <v>-2.3283064365386963E-10</v>
      </c>
      <c r="Q93" s="70">
        <f t="shared" ca="1" si="28"/>
        <v>-2.3283064365386963E-10</v>
      </c>
      <c r="R93" s="70">
        <f t="shared" ca="1" si="28"/>
        <v>-2.3283064365386963E-10</v>
      </c>
      <c r="S93" s="70">
        <f t="shared" ca="1" si="28"/>
        <v>-2.3283064365386963E-10</v>
      </c>
      <c r="T93" s="70">
        <f t="shared" ca="1" si="28"/>
        <v>-2.3283064365386963E-10</v>
      </c>
      <c r="U93" s="70">
        <f t="shared" ca="1" si="28"/>
        <v>-2.3283064365386963E-10</v>
      </c>
      <c r="V93" s="70">
        <f t="shared" ca="1" si="28"/>
        <v>-2.3283064365386963E-10</v>
      </c>
      <c r="W93" s="70">
        <f t="shared" ca="1" si="28"/>
        <v>-2.3283064365386963E-10</v>
      </c>
      <c r="X93" s="70">
        <f t="shared" ca="1" si="28"/>
        <v>-2.3283064365386963E-10</v>
      </c>
      <c r="Y93" s="70">
        <f t="shared" ca="1" si="28"/>
        <v>-2.3283064365386963E-10</v>
      </c>
      <c r="Z93" s="70">
        <f t="shared" ca="1" si="28"/>
        <v>-2.3283064365386963E-10</v>
      </c>
      <c r="AA93" s="70">
        <f t="shared" ca="1" si="28"/>
        <v>-2.3283064365386963E-10</v>
      </c>
      <c r="AB93" s="70">
        <f t="shared" ca="1" si="28"/>
        <v>-2.3283064365386963E-10</v>
      </c>
      <c r="AC93" s="70">
        <f t="shared" ca="1" si="28"/>
        <v>-2.3283064365386963E-10</v>
      </c>
      <c r="AD93" s="70">
        <f t="shared" ca="1" si="28"/>
        <v>-2.3283064365386963E-10</v>
      </c>
      <c r="AE93" s="70">
        <f t="shared" ca="1" si="28"/>
        <v>-2.3283064365386963E-10</v>
      </c>
      <c r="AF93" s="70">
        <f t="shared" ca="1" si="28"/>
        <v>-2.3283064365386963E-10</v>
      </c>
      <c r="AG93" s="70">
        <f t="shared" ca="1" si="28"/>
        <v>-2.3283064365386963E-10</v>
      </c>
      <c r="AH93" s="70">
        <f t="shared" ca="1" si="28"/>
        <v>-2.3283064365386963E-10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708132.47183386376</v>
      </c>
      <c r="D103" s="42">
        <f ca="1">IF($C$112="3P",VLOOKUP($A103,'Fin. Assumptions'!$F$23:$L$29,$D$111+1)*(-D$55-D$56),VLOOKUP($A103,'Fin. Assumptions'!$F$32:$L$38,$D$111+1)*D$83)</f>
        <v>-2630827.512754289</v>
      </c>
      <c r="E103" s="42">
        <f ca="1">IF($C$112="3P",VLOOKUP($A103,'Fin. Assumptions'!$F$23:$L$29,$D$111+1)*(-E$55-E$56),VLOOKUP($A103,'Fin. Assumptions'!$F$32:$L$38,$D$111+1)*E$83)</f>
        <v>331265.46844863467</v>
      </c>
      <c r="F103" s="42">
        <f ca="1">IF($C$112="3P",VLOOKUP($A103,'Fin. Assumptions'!$F$23:$L$29,$D$111+1)*(-F$55-F$56),VLOOKUP($A103,'Fin. Assumptions'!$F$32:$L$38,$D$111+1)*F$83)</f>
        <v>312934.14332385844</v>
      </c>
      <c r="G103" s="42">
        <f ca="1">IF($C$112="3P",VLOOKUP($A103,'Fin. Assumptions'!$F$23:$L$29,$D$111+1)*(-G$55-G$56),VLOOKUP($A103,'Fin. Assumptions'!$F$32:$L$38,$D$111+1)*G$83)</f>
        <v>311430.09698484291</v>
      </c>
      <c r="H103" s="42">
        <f ca="1">IF($C$112="3P",VLOOKUP($A103,'Fin. Assumptions'!$F$23:$L$29,$D$111+1)*(-H$55-H$56),VLOOKUP($A103,'Fin. Assumptions'!$F$32:$L$38,$D$111+1)*H$83)</f>
        <v>320400.37207905523</v>
      </c>
      <c r="I103" s="42">
        <f ca="1">IF($C$112="3P",VLOOKUP($A103,'Fin. Assumptions'!$F$23:$L$29,$D$111+1)*(-I$55-I$56),VLOOKUP($A103,'Fin. Assumptions'!$F$32:$L$38,$D$111+1)*I$83)</f>
        <v>308469.47603459226</v>
      </c>
      <c r="J103" s="42">
        <f ca="1">IF($C$112="3P",VLOOKUP($A103,'Fin. Assumptions'!$F$23:$L$29,$D$111+1)*(-J$55-J$56),VLOOKUP($A103,'Fin. Assumptions'!$F$32:$L$38,$D$111+1)*J$83)</f>
        <v>289753.36224009574</v>
      </c>
      <c r="K103" s="42">
        <f ca="1">IF($C$112="3P",VLOOKUP($A103,'Fin. Assumptions'!$F$23:$L$29,$D$111+1)*(-K$55-K$56),VLOOKUP($A103,'Fin. Assumptions'!$F$32:$L$38,$D$111+1)*K$83)</f>
        <v>275513.19661037432</v>
      </c>
      <c r="L103" s="42">
        <f ca="1">IF($C$112="3P",VLOOKUP($A103,'Fin. Assumptions'!$F$23:$L$29,$D$111+1)*(-L$55-L$56),VLOOKUP($A103,'Fin. Assumptions'!$F$32:$L$38,$D$111+1)*L$83)</f>
        <v>264827.07826851495</v>
      </c>
      <c r="M103" s="42">
        <f ca="1">IF($C$112="3P",VLOOKUP($A103,'Fin. Assumptions'!$F$23:$L$29,$D$111+1)*(-M$55-M$56),VLOOKUP($A103,'Fin. Assumptions'!$F$32:$L$38,$D$111+1)*M$83)</f>
        <v>258902.785812499</v>
      </c>
      <c r="N103" s="42">
        <f ca="1">IF($C$112="3P",VLOOKUP($A103,'Fin. Assumptions'!$F$23:$L$29,$D$111+1)*(-N$55-N$56),VLOOKUP($A103,'Fin. Assumptions'!$F$32:$L$38,$D$111+1)*N$83)</f>
        <v>136281.7344442725</v>
      </c>
      <c r="O103" s="42">
        <f ca="1">IF($C$112="3P",VLOOKUP($A103,'Fin. Assumptions'!$F$23:$L$29,$D$111+1)*(-O$55-O$56),VLOOKUP($A103,'Fin. Assumptions'!$F$32:$L$38,$D$111+1)*O$83)</f>
        <v>107999.49369253192</v>
      </c>
      <c r="P103" s="42">
        <f ca="1">IF($C$112="3P",VLOOKUP($A103,'Fin. Assumptions'!$F$23:$L$29,$D$111+1)*(-P$55-P$56),VLOOKUP($A103,'Fin. Assumptions'!$F$32:$L$38,$D$111+1)*P$83)</f>
        <v>109205.93788867563</v>
      </c>
      <c r="Q103" s="42">
        <f ca="1">IF($C$112="3P",VLOOKUP($A103,'Fin. Assumptions'!$F$23:$L$29,$D$111+1)*(-Q$55-Q$56),VLOOKUP($A103,'Fin. Assumptions'!$F$32:$L$38,$D$111+1)*Q$83)</f>
        <v>193522.51805002958</v>
      </c>
      <c r="R103" s="42">
        <f ca="1">IF($C$112="3P",VLOOKUP($A103,'Fin. Assumptions'!$F$23:$L$29,$D$111+1)*(-R$55-R$56),VLOOKUP($A103,'Fin. Assumptions'!$F$32:$L$38,$D$111+1)*R$83)</f>
        <v>195774.41225331725</v>
      </c>
      <c r="S103" s="42">
        <f ca="1">IF($C$112="3P",VLOOKUP($A103,'Fin. Assumptions'!$F$23:$L$29,$D$111+1)*(-S$55-S$56),VLOOKUP($A103,'Fin. Assumptions'!$F$32:$L$38,$D$111+1)*S$83)</f>
        <v>198056.51391584484</v>
      </c>
      <c r="T103" s="42">
        <f ca="1">IF($C$112="3P",VLOOKUP($A103,'Fin. Assumptions'!$F$23:$L$29,$D$111+1)*(-T$55-T$56),VLOOKUP($A103,'Fin. Assumptions'!$F$32:$L$38,$D$111+1)*T$83)</f>
        <v>200369.12726455266</v>
      </c>
      <c r="U103" s="42">
        <f ca="1">IF($C$112="3P",VLOOKUP($A103,'Fin. Assumptions'!$F$23:$L$29,$D$111+1)*(-U$55-U$56),VLOOKUP($A103,'Fin. Assumptions'!$F$32:$L$38,$D$111+1)*U$83)</f>
        <v>202712.55772385816</v>
      </c>
      <c r="V103" s="42">
        <f ca="1">IF($C$112="3P",VLOOKUP($A103,'Fin. Assumptions'!$F$23:$L$29,$D$111+1)*(-V$55-V$56),VLOOKUP($A103,'Fin. Assumptions'!$F$32:$L$38,$D$111+1)*V$83)</f>
        <v>205087.11184855454</v>
      </c>
      <c r="W103" s="42">
        <f ca="1">IF($C$112="3P",VLOOKUP($A103,'Fin. Assumptions'!$F$23:$L$29,$D$111+1)*(-W$55-W$56),VLOOKUP($A103,'Fin. Assumptions'!$F$32:$L$38,$D$111+1)*W$83)</f>
        <v>207493.09725359501</v>
      </c>
      <c r="X103" s="42">
        <f ca="1">IF($C$112="3P",VLOOKUP($A103,'Fin. Assumptions'!$F$23:$L$29,$D$111+1)*(-X$55-X$56),VLOOKUP($A103,'Fin. Assumptions'!$F$32:$L$38,$D$111+1)*X$83)</f>
        <v>95930.82254066116</v>
      </c>
      <c r="Y103" s="42">
        <f ca="1">IF($C$112="3P",VLOOKUP($A103,'Fin. Assumptions'!$F$23:$L$29,$D$111+1)*(-Y$55-Y$56),VLOOKUP($A103,'Fin. Assumptions'!$F$32:$L$38,$D$111+1)*Y$83)</f>
        <v>212400.59722141488</v>
      </c>
      <c r="Z103" s="42">
        <f ca="1">IF($C$112="3P",VLOOKUP($A103,'Fin. Assumptions'!$F$23:$L$29,$D$111+1)*(-Z$55-Z$56),VLOOKUP($A103,'Fin. Assumptions'!$F$32:$L$38,$D$111+1)*Z$83)</f>
        <v>214902.73163732767</v>
      </c>
      <c r="AA103" s="42">
        <f ca="1">IF($C$112="3P",VLOOKUP($A103,'Fin. Assumptions'!$F$23:$L$29,$D$111+1)*(-AA$55-AA$56),VLOOKUP($A103,'Fin. Assumptions'!$F$32:$L$38,$D$111+1)*AA$83)</f>
        <v>217437.53687597968</v>
      </c>
      <c r="AB103" s="42">
        <f ca="1">IF($C$112="3P",VLOOKUP($A103,'Fin. Assumptions'!$F$23:$L$29,$D$111+1)*(-AB$55-AB$56),VLOOKUP($A103,'Fin. Assumptions'!$F$32:$L$38,$D$111+1)*AB$83)</f>
        <v>220005.32468371818</v>
      </c>
      <c r="AC103" s="42">
        <f ca="1">IF($C$112="3P",VLOOKUP($A103,'Fin. Assumptions'!$F$23:$L$29,$D$111+1)*(-AC$55-AC$56),VLOOKUP($A103,'Fin. Assumptions'!$F$32:$L$38,$D$111+1)*AC$83)</f>
        <v>222606.40737456057</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708132.47183386376</v>
      </c>
    </row>
    <row r="111" spans="1:34" ht="15.75" x14ac:dyDescent="0.25">
      <c r="A111" s="92"/>
      <c r="B111" s="93" t="s">
        <v>111</v>
      </c>
      <c r="C111" s="463" t="str">
        <f ca="1">LEFT($B$6,3)</f>
        <v>RES</v>
      </c>
      <c r="D111" s="380">
        <f ca="1">HLOOKUP(C111,'Fin. Assumptions'!$G$32:$L$40,9)</f>
        <v>6</v>
      </c>
    </row>
    <row r="112" spans="1:34" x14ac:dyDescent="0.2">
      <c r="A112" s="94"/>
      <c r="B112" s="93" t="s">
        <v>160</v>
      </c>
      <c r="C112" s="376" t="str">
        <f ca="1">RIGHT(LEFT($B$6,6),2)</f>
        <v>DO</v>
      </c>
    </row>
  </sheetData>
  <sheetProtection algorithmName="SHA-512" hashValue="548zSRytSYxbBT0SMVIwVMgAjM3vZNAiisAJ94GVS9vla3aV8nDXUZCozidx3dHk9zw+tP0OuGnigvdqPk/WQQ==" saltValue="Mtd+tYw+10Dn9QATdLnOVw=="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COM 3P 16</v>
      </c>
      <c r="D6" s="82" t="s">
        <v>172</v>
      </c>
      <c r="T6" s="2"/>
    </row>
    <row r="7" spans="1:42" ht="18.75" customHeight="1" x14ac:dyDescent="0.25">
      <c r="A7" s="90"/>
      <c r="C7" s="2"/>
      <c r="D7" s="374" t="s">
        <v>174</v>
      </c>
      <c r="T7" s="2"/>
    </row>
    <row r="8" spans="1:42" ht="18.75" customHeight="1" x14ac:dyDescent="0.25">
      <c r="A8" s="90" t="s">
        <v>111</v>
      </c>
      <c r="B8" s="376" t="str">
        <f ca="1">VLOOKUP($B$6,'Fin. Assumptions'!$A$6:$P$17,2)</f>
        <v>Commercial</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2016</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866312.86139638873</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2.8877095379879623</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2887709.5379879624</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0.99953228570897334</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2887709.5379879624</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-433156.43069819437</v>
      </c>
      <c r="O22" s="28"/>
      <c r="P22" s="26"/>
      <c r="Q22" s="26"/>
      <c r="R22" s="23"/>
      <c r="T22" s="2"/>
    </row>
    <row r="23" spans="1:36" ht="18" customHeight="1" x14ac:dyDescent="0.2">
      <c r="A23" s="48"/>
      <c r="B23" s="77"/>
      <c r="C23" s="21"/>
      <c r="E23" s="54" t="s">
        <v>77</v>
      </c>
      <c r="G23" s="83">
        <f ca="1">SUM(G20:G22)</f>
        <v>2454553.1072897678</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10</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2887709.5379879624</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0.15606</v>
      </c>
      <c r="C31" s="2" t="s">
        <v>7</v>
      </c>
      <c r="E31" s="57" t="s">
        <v>10</v>
      </c>
      <c r="F31" s="5"/>
      <c r="G31" s="83">
        <f ca="1">NetCost*LoanPer-B22</f>
        <v>433156.43069819408</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747695.73949102126</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0.16696022303931946</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181822.3848</v>
      </c>
      <c r="F54" s="9">
        <f t="shared" ca="1" si="2"/>
        <v>184531.53833352003</v>
      </c>
      <c r="G54" s="9">
        <f t="shared" ca="1" si="2"/>
        <v>187281.05825468947</v>
      </c>
      <c r="H54" s="9">
        <f t="shared" ca="1" si="2"/>
        <v>190071.54602268434</v>
      </c>
      <c r="I54" s="9">
        <f t="shared" ca="1" si="2"/>
        <v>192903.61205842235</v>
      </c>
      <c r="J54" s="9">
        <f t="shared" ca="1" si="2"/>
        <v>195777.87587809286</v>
      </c>
      <c r="K54" s="9">
        <f t="shared" ca="1" si="2"/>
        <v>198694.96622867644</v>
      </c>
      <c r="L54" s="9">
        <f t="shared" ca="1" si="2"/>
        <v>201655.52122548365</v>
      </c>
      <c r="M54" s="9">
        <f t="shared" ca="1" si="2"/>
        <v>204660.18849174341</v>
      </c>
      <c r="N54" s="9">
        <f t="shared" ca="1" si="2"/>
        <v>207709.62530027036</v>
      </c>
      <c r="O54" s="9">
        <f t="shared" ca="1" si="2"/>
        <v>210804.49871724439</v>
      </c>
      <c r="P54" s="9">
        <f t="shared" ca="1" si="2"/>
        <v>213945.48574813129</v>
      </c>
      <c r="Q54" s="9">
        <f t="shared" ca="1" si="2"/>
        <v>217133.27348577851</v>
      </c>
      <c r="R54" s="9">
        <f t="shared" ca="1" si="2"/>
        <v>220368.55926071655</v>
      </c>
      <c r="S54" s="9">
        <f t="shared" ca="1" si="2"/>
        <v>223652.05079370129</v>
      </c>
      <c r="T54" s="9">
        <f t="shared" ca="1" si="2"/>
        <v>226984.46635052736</v>
      </c>
      <c r="U54" s="9">
        <f t="shared" ca="1" si="2"/>
        <v>230366.53489915028</v>
      </c>
      <c r="V54" s="9">
        <f t="shared" ca="1" si="2"/>
        <v>233798.99626914761</v>
      </c>
      <c r="W54" s="9">
        <f t="shared" ca="1" si="2"/>
        <v>237282.60131355791</v>
      </c>
      <c r="X54" s="9">
        <f t="shared" ca="1" si="2"/>
        <v>240818.11207312989</v>
      </c>
      <c r="Y54" s="9">
        <f t="shared" ca="1" si="2"/>
        <v>244406.30194301953</v>
      </c>
      <c r="Z54" s="9">
        <f t="shared" ca="1" si="2"/>
        <v>248047.95584197048</v>
      </c>
      <c r="AA54" s="9">
        <f t="shared" ca="1" si="2"/>
        <v>251743.87038401587</v>
      </c>
      <c r="AB54" s="9">
        <f t="shared" ca="1" si="2"/>
        <v>255494.85405273765</v>
      </c>
      <c r="AC54" s="9">
        <f t="shared" ca="1" si="2"/>
        <v>259301.72737812344</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-27273.35772</v>
      </c>
      <c r="F55" s="9">
        <f t="shared" ca="1" si="3"/>
        <v>-27679.730750028004</v>
      </c>
      <c r="G55" s="9">
        <f t="shared" ca="1" si="3"/>
        <v>-28092.158738203419</v>
      </c>
      <c r="H55" s="9">
        <f t="shared" ca="1" si="3"/>
        <v>-28510.731903402651</v>
      </c>
      <c r="I55" s="9">
        <f t="shared" ca="1" si="3"/>
        <v>-28935.541808763352</v>
      </c>
      <c r="J55" s="9">
        <f t="shared" ca="1" si="3"/>
        <v>-29366.68138171393</v>
      </c>
      <c r="K55" s="9">
        <f t="shared" ca="1" si="3"/>
        <v>-29804.244934301463</v>
      </c>
      <c r="L55" s="9">
        <f t="shared" ca="1" si="3"/>
        <v>-30248.328183822545</v>
      </c>
      <c r="M55" s="9">
        <f t="shared" ca="1" si="3"/>
        <v>-30699.028273761509</v>
      </c>
      <c r="N55" s="9">
        <f t="shared" ca="1" si="3"/>
        <v>-31156.443795040552</v>
      </c>
      <c r="O55" s="9">
        <f t="shared" ca="1" si="3"/>
        <v>-31620.674807586656</v>
      </c>
      <c r="P55" s="9">
        <f t="shared" ca="1" si="3"/>
        <v>-32091.822862219691</v>
      </c>
      <c r="Q55" s="9">
        <f t="shared" ca="1" si="3"/>
        <v>-32569.991022866776</v>
      </c>
      <c r="R55" s="9">
        <f t="shared" ca="1" si="3"/>
        <v>-33055.283889107479</v>
      </c>
      <c r="S55" s="9">
        <f t="shared" ca="1" si="3"/>
        <v>-33547.807619055195</v>
      </c>
      <c r="T55" s="9">
        <f t="shared" ca="1" si="3"/>
        <v>-34047.669952579105</v>
      </c>
      <c r="U55" s="9">
        <f t="shared" ca="1" si="3"/>
        <v>-34554.980234872542</v>
      </c>
      <c r="V55" s="9">
        <f t="shared" ca="1" si="3"/>
        <v>-35069.849440372142</v>
      </c>
      <c r="W55" s="9">
        <f t="shared" ca="1" si="3"/>
        <v>-35592.390197033688</v>
      </c>
      <c r="X55" s="9">
        <f t="shared" ca="1" si="3"/>
        <v>-36122.716810969483</v>
      </c>
      <c r="Y55" s="9">
        <f t="shared" ca="1" si="3"/>
        <v>-36660.945291452925</v>
      </c>
      <c r="Z55" s="9">
        <f t="shared" ca="1" si="3"/>
        <v>-37207.193376295574</v>
      </c>
      <c r="AA55" s="9">
        <f t="shared" ca="1" si="3"/>
        <v>-37761.580557602378</v>
      </c>
      <c r="AB55" s="9">
        <f t="shared" ca="1" si="3"/>
        <v>-38324.228107910647</v>
      </c>
      <c r="AC55" s="9">
        <f t="shared" ca="1" si="3"/>
        <v>-38895.259106718513</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315589.00544256269</v>
      </c>
      <c r="F57" s="10">
        <f ca="1">IF(F$49&gt;OptInTerm,0,VLOOKUP($B$10+F$49-1,'SREC Prices'!$B$6:$D$22,2))*((F$50/1000)*$B$18)</f>
        <v>311693.63561523659</v>
      </c>
      <c r="G57" s="10">
        <f ca="1">IF(G$49&gt;OptInTerm,0,VLOOKUP($B$10+G$49-1,'SREC Prices'!$B$6:$D$22,2))*((G$50/1000)*$B$18)</f>
        <v>321664.35581772402</v>
      </c>
      <c r="H57" s="10">
        <f ca="1">IF(H$49&gt;OptInTerm,0,VLOOKUP($B$10+H$49-1,'SREC Prices'!$B$6:$D$22,2))*((H$50/1000)*$B$18)</f>
        <v>303995.87462451035</v>
      </c>
      <c r="I57" s="10">
        <f ca="1">IF(I$49&gt;OptInTerm,0,VLOOKUP($B$10+I$49-1,'SREC Prices'!$B$6:$D$22,2))*((I$50/1000)*$B$18)</f>
        <v>277364.68885315943</v>
      </c>
      <c r="J57" s="10">
        <f ca="1">IF(J$49&gt;OptInTerm,0,VLOOKUP($B$10+J$49-1,'SREC Prices'!$B$6:$D$22,2))*((J$50/1000)*$B$18)</f>
        <v>256670.7719440739</v>
      </c>
      <c r="K57" s="10">
        <f ca="1">IF(K$49&gt;OptInTerm,0,VLOOKUP($B$10+K$49-1,'SREC Prices'!$B$6:$D$22,2))*((K$50/1000)*$B$18)</f>
        <v>240696.99138038626</v>
      </c>
      <c r="L57" s="10">
        <f ca="1">IF(L$49&gt;OptInTerm,0,VLOOKUP($B$10+L$49-1,'SREC Prices'!$B$6:$D$22,2))*((L$50/1000)*$B$18)</f>
        <v>231043.77073910649</v>
      </c>
      <c r="M57" s="10">
        <f ca="1">IF(M$49&gt;OptInTerm,0,VLOOKUP($B$10+M$49-1,'SREC Prices'!$B$6:$D$22,2))*((M$50/1000)*$B$18)</f>
        <v>217846.77059617516</v>
      </c>
      <c r="N57" s="10">
        <f ca="1">IF(N$49&gt;OptInTerm,0,VLOOKUP($B$10+N$49-1,'SREC Prices'!$B$6:$D$22,2))*((N$50/1000)*$B$18)</f>
        <v>205865.19821338551</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457638.03252256266</v>
      </c>
      <c r="F59" s="10">
        <f t="shared" ref="F59:AH59" ca="1" si="5">SUM(F54:F58)</f>
        <v>456045.44319872861</v>
      </c>
      <c r="G59" s="10">
        <f t="shared" ca="1" si="5"/>
        <v>468353.25533421006</v>
      </c>
      <c r="H59" s="10">
        <f t="shared" ca="1" si="5"/>
        <v>453056.68874379201</v>
      </c>
      <c r="I59" s="10">
        <f t="shared" ca="1" si="5"/>
        <v>428832.75910281844</v>
      </c>
      <c r="J59" s="10">
        <f t="shared" ca="1" si="5"/>
        <v>410581.96644045284</v>
      </c>
      <c r="K59" s="10">
        <f t="shared" ca="1" si="5"/>
        <v>397087.71267476119</v>
      </c>
      <c r="L59" s="10">
        <f t="shared" ca="1" si="5"/>
        <v>389950.96378076763</v>
      </c>
      <c r="M59" s="10">
        <f t="shared" ca="1" si="5"/>
        <v>379307.93081415707</v>
      </c>
      <c r="N59" s="10">
        <f t="shared" ca="1" si="5"/>
        <v>369918.37971861532</v>
      </c>
      <c r="O59" s="10">
        <f t="shared" ca="1" si="5"/>
        <v>194386.8086797343</v>
      </c>
      <c r="P59" s="10">
        <f t="shared" ca="1" si="5"/>
        <v>196918.13273213775</v>
      </c>
      <c r="Q59" s="10">
        <f t="shared" ca="1" si="5"/>
        <v>199489.92995990676</v>
      </c>
      <c r="R59" s="10">
        <f t="shared" ca="1" si="5"/>
        <v>202102.78963111914</v>
      </c>
      <c r="S59" s="10">
        <f t="shared" ca="1" si="5"/>
        <v>204757.30986285862</v>
      </c>
      <c r="T59" s="10">
        <f t="shared" ca="1" si="5"/>
        <v>207454.09775271971</v>
      </c>
      <c r="U59" s="10">
        <f t="shared" ca="1" si="5"/>
        <v>210193.76951227532</v>
      </c>
      <c r="V59" s="10">
        <f t="shared" ca="1" si="5"/>
        <v>212976.95060253306</v>
      </c>
      <c r="W59" s="10">
        <f t="shared" ca="1" si="5"/>
        <v>215804.27587141306</v>
      </c>
      <c r="X59" s="10">
        <f t="shared" ca="1" si="5"/>
        <v>218676.38969327474</v>
      </c>
      <c r="Y59" s="10">
        <f t="shared" ca="1" si="5"/>
        <v>221593.9461105254</v>
      </c>
      <c r="Z59" s="10">
        <f t="shared" ca="1" si="5"/>
        <v>224557.60897733888</v>
      </c>
      <c r="AA59" s="10">
        <f t="shared" ca="1" si="5"/>
        <v>227568.05210551916</v>
      </c>
      <c r="AB59" s="10">
        <f t="shared" ca="1" si="5"/>
        <v>230625.95941253714</v>
      </c>
      <c r="AC59" s="10">
        <f t="shared" ca="1" si="5"/>
        <v>233732.0250717765</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436638.03252256266</v>
      </c>
      <c r="F63" s="10">
        <f t="shared" ca="1" si="9"/>
        <v>434520.44319872861</v>
      </c>
      <c r="G63" s="10">
        <f t="shared" ca="1" si="9"/>
        <v>446290.13033421006</v>
      </c>
      <c r="H63" s="10">
        <f t="shared" ca="1" si="9"/>
        <v>430441.98561879201</v>
      </c>
      <c r="I63" s="10">
        <f t="shared" ca="1" si="9"/>
        <v>405652.68839969346</v>
      </c>
      <c r="J63" s="10">
        <f t="shared" ca="1" si="9"/>
        <v>386822.39396974974</v>
      </c>
      <c r="K63" s="10">
        <f t="shared" ca="1" si="9"/>
        <v>372734.15089229052</v>
      </c>
      <c r="L63" s="10">
        <f t="shared" ca="1" si="9"/>
        <v>364988.56295373518</v>
      </c>
      <c r="M63" s="10">
        <f t="shared" ca="1" si="9"/>
        <v>353721.46996644879</v>
      </c>
      <c r="N63" s="10">
        <f t="shared" ca="1" si="9"/>
        <v>193692.25734971435</v>
      </c>
      <c r="O63" s="10">
        <f t="shared" ca="1" si="9"/>
        <v>167505.03325161079</v>
      </c>
      <c r="P63" s="10">
        <f t="shared" ca="1" si="9"/>
        <v>169364.31291831116</v>
      </c>
      <c r="Q63" s="10">
        <f t="shared" ca="1" si="9"/>
        <v>171247.26465073452</v>
      </c>
      <c r="R63" s="10">
        <f t="shared" ca="1" si="9"/>
        <v>173154.05768921759</v>
      </c>
      <c r="S63" s="10">
        <f t="shared" ca="1" si="9"/>
        <v>175084.85962240954</v>
      </c>
      <c r="T63" s="10">
        <f t="shared" ca="1" si="9"/>
        <v>177039.83625625938</v>
      </c>
      <c r="U63" s="10">
        <f t="shared" ca="1" si="9"/>
        <v>179019.15147840348</v>
      </c>
      <c r="V63" s="10">
        <f t="shared" ca="1" si="9"/>
        <v>181022.96711781443</v>
      </c>
      <c r="W63" s="10">
        <f t="shared" ca="1" si="9"/>
        <v>183051.44279957647</v>
      </c>
      <c r="X63" s="10">
        <f t="shared" ca="1" si="9"/>
        <v>35104.735794642242</v>
      </c>
      <c r="Y63" s="10">
        <f t="shared" ca="1" si="9"/>
        <v>187183.0008644271</v>
      </c>
      <c r="Z63" s="10">
        <f t="shared" ca="1" si="9"/>
        <v>189286.39010008812</v>
      </c>
      <c r="AA63" s="10">
        <f t="shared" ca="1" si="9"/>
        <v>191415.05275633713</v>
      </c>
      <c r="AB63" s="10">
        <f t="shared" ca="1" si="9"/>
        <v>193569.13507962556</v>
      </c>
      <c r="AC63" s="10">
        <f t="shared" ca="1" si="9"/>
        <v>195748.78013054212</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-490910.62145795359</v>
      </c>
      <c r="F64" s="59">
        <f ca="1">IF($B$11="Non-Taxable",0,-(AssetBasis)*Dep_02)</f>
        <v>-785456.99433272576</v>
      </c>
      <c r="G64" s="59">
        <f ca="1">IF($B$11="Non-Taxable",0,-(AssetBasis)*Dep_03)</f>
        <v>-471274.19659963541</v>
      </c>
      <c r="H64" s="59">
        <f ca="1">IF($B$11="Non-Taxable",0,-(AssetBasis)*DEP_04)</f>
        <v>-282764.51795978122</v>
      </c>
      <c r="I64" s="59">
        <f ca="1">IF($B$11="Non-Taxable",0,-(AssetBasis)*DEP_05)</f>
        <v>-282764.51795978122</v>
      </c>
      <c r="J64" s="59">
        <f ca="1">IF($B$11="Non-Taxable",0,-(AssetBasis)*DEP_06)</f>
        <v>-141382.25897989061</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-54272.58893539093</v>
      </c>
      <c r="F65" s="59">
        <f t="shared" ref="F65:AH65" ca="1" si="10">SUM(F63:F64)</f>
        <v>-350936.55113399716</v>
      </c>
      <c r="G65" s="59">
        <f t="shared" ca="1" si="10"/>
        <v>-24984.066265425354</v>
      </c>
      <c r="H65" s="59">
        <f t="shared" ca="1" si="10"/>
        <v>147677.46765901078</v>
      </c>
      <c r="I65" s="59">
        <f t="shared" ca="1" si="10"/>
        <v>122888.17043991224</v>
      </c>
      <c r="J65" s="59">
        <f ca="1">SUM(J63:J64)</f>
        <v>245440.13498985913</v>
      </c>
      <c r="K65" s="59">
        <f t="shared" ca="1" si="10"/>
        <v>372734.15089229052</v>
      </c>
      <c r="L65" s="59">
        <f t="shared" ca="1" si="10"/>
        <v>364988.56295373518</v>
      </c>
      <c r="M65" s="59">
        <f t="shared" ca="1" si="10"/>
        <v>353721.46996644879</v>
      </c>
      <c r="N65" s="59">
        <f t="shared" ca="1" si="10"/>
        <v>193692.25734971435</v>
      </c>
      <c r="O65" s="59">
        <f t="shared" ca="1" si="10"/>
        <v>167505.03325161079</v>
      </c>
      <c r="P65" s="59">
        <f t="shared" ca="1" si="10"/>
        <v>169364.31291831116</v>
      </c>
      <c r="Q65" s="59">
        <f t="shared" ca="1" si="10"/>
        <v>171247.26465073452</v>
      </c>
      <c r="R65" s="59">
        <f t="shared" ca="1" si="10"/>
        <v>173154.05768921759</v>
      </c>
      <c r="S65" s="59">
        <f t="shared" ca="1" si="10"/>
        <v>175084.85962240954</v>
      </c>
      <c r="T65" s="59">
        <f t="shared" ca="1" si="10"/>
        <v>177039.83625625938</v>
      </c>
      <c r="U65" s="59">
        <f t="shared" ca="1" si="10"/>
        <v>179019.15147840348</v>
      </c>
      <c r="V65" s="59">
        <f t="shared" ca="1" si="10"/>
        <v>181022.96711781443</v>
      </c>
      <c r="W65" s="59">
        <f t="shared" ca="1" si="10"/>
        <v>183051.44279957647</v>
      </c>
      <c r="X65" s="59">
        <f t="shared" ca="1" si="10"/>
        <v>35104.735794642242</v>
      </c>
      <c r="Y65" s="59">
        <f t="shared" ca="1" si="10"/>
        <v>187183.0008644271</v>
      </c>
      <c r="Z65" s="59">
        <f t="shared" ca="1" si="10"/>
        <v>189286.39010008812</v>
      </c>
      <c r="AA65" s="59">
        <f t="shared" ca="1" si="10"/>
        <v>191415.05275633713</v>
      </c>
      <c r="AB65" s="59">
        <f t="shared" ca="1" si="10"/>
        <v>193569.13507962556</v>
      </c>
      <c r="AC65" s="59">
        <f t="shared" ca="1" si="10"/>
        <v>195748.78013054212</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-25989.385841891642</v>
      </c>
      <c r="F66" s="59">
        <f t="shared" ca="1" si="11"/>
        <v>-24017.624202665571</v>
      </c>
      <c r="G66" s="59">
        <f t="shared" ca="1" si="11"/>
        <v>-21927.556865085935</v>
      </c>
      <c r="H66" s="59">
        <f t="shared" ca="1" si="11"/>
        <v>-19712.085487251523</v>
      </c>
      <c r="I66" s="59">
        <f t="shared" ca="1" si="11"/>
        <v>-17363.685826747045</v>
      </c>
      <c r="J66" s="59">
        <f t="shared" ca="1" si="11"/>
        <v>-14874.3821866123</v>
      </c>
      <c r="K66" s="59">
        <f t="shared" ca="1" si="11"/>
        <v>-12235.720328069468</v>
      </c>
      <c r="L66" s="59">
        <f t="shared" ca="1" si="11"/>
        <v>-9438.7387580140658</v>
      </c>
      <c r="M66" s="59">
        <f t="shared" ca="1" si="11"/>
        <v>-6473.938293755341</v>
      </c>
      <c r="N66" s="59">
        <f t="shared" ca="1" si="11"/>
        <v>-3331.2498016410923</v>
      </c>
      <c r="O66" s="59">
        <f t="shared" ca="1" si="11"/>
        <v>0</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-80261.974777282565</v>
      </c>
      <c r="F67" s="59">
        <f t="shared" ref="F67:AH67" ca="1" si="12">F65+F66</f>
        <v>-374954.17533666274</v>
      </c>
      <c r="G67" s="59">
        <f t="shared" ca="1" si="12"/>
        <v>-46911.623130511289</v>
      </c>
      <c r="H67" s="59">
        <f t="shared" ca="1" si="12"/>
        <v>127965.38217175927</v>
      </c>
      <c r="I67" s="59">
        <f ca="1">I65+I66</f>
        <v>105524.4846131652</v>
      </c>
      <c r="J67" s="59">
        <f ca="1">J65+J66</f>
        <v>230565.75280324684</v>
      </c>
      <c r="K67" s="59">
        <f t="shared" ca="1" si="12"/>
        <v>360498.43056422105</v>
      </c>
      <c r="L67" s="59">
        <f t="shared" ca="1" si="12"/>
        <v>355549.82419572113</v>
      </c>
      <c r="M67" s="59">
        <f t="shared" ca="1" si="12"/>
        <v>347247.53167269344</v>
      </c>
      <c r="N67" s="59">
        <f t="shared" ca="1" si="12"/>
        <v>190361.00754807325</v>
      </c>
      <c r="O67" s="59">
        <f t="shared" ca="1" si="12"/>
        <v>167505.03325161079</v>
      </c>
      <c r="P67" s="59">
        <f t="shared" ca="1" si="12"/>
        <v>169364.31291831116</v>
      </c>
      <c r="Q67" s="59">
        <f t="shared" ca="1" si="12"/>
        <v>171247.26465073452</v>
      </c>
      <c r="R67" s="59">
        <f t="shared" ca="1" si="12"/>
        <v>173154.05768921759</v>
      </c>
      <c r="S67" s="59">
        <f t="shared" ca="1" si="12"/>
        <v>175084.85962240954</v>
      </c>
      <c r="T67" s="59">
        <f t="shared" ca="1" si="12"/>
        <v>177039.83625625938</v>
      </c>
      <c r="U67" s="59">
        <f t="shared" ca="1" si="12"/>
        <v>179019.15147840348</v>
      </c>
      <c r="V67" s="59">
        <f t="shared" ca="1" si="12"/>
        <v>181022.96711781443</v>
      </c>
      <c r="W67" s="59">
        <f t="shared" ca="1" si="12"/>
        <v>183051.44279957647</v>
      </c>
      <c r="X67" s="59">
        <f t="shared" ca="1" si="12"/>
        <v>35104.735794642242</v>
      </c>
      <c r="Y67" s="59">
        <f t="shared" ca="1" si="12"/>
        <v>187183.0008644271</v>
      </c>
      <c r="Z67" s="59">
        <f t="shared" ca="1" si="12"/>
        <v>189286.39010008812</v>
      </c>
      <c r="AA67" s="59">
        <f t="shared" ca="1" si="12"/>
        <v>191415.05275633713</v>
      </c>
      <c r="AB67" s="59">
        <f t="shared" ca="1" si="12"/>
        <v>193569.13507962556</v>
      </c>
      <c r="AC67" s="59">
        <f t="shared" ca="1" si="12"/>
        <v>195748.78013054212</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39589.853279107687</v>
      </c>
      <c r="F68" s="59">
        <f t="shared" ca="1" si="14"/>
        <v>142728.0402997217</v>
      </c>
      <c r="G68" s="59">
        <f t="shared" ca="1" si="14"/>
        <v>28301.220152814429</v>
      </c>
      <c r="H68" s="59">
        <f t="shared" ca="1" si="14"/>
        <v>-33287.446556432609</v>
      </c>
      <c r="I68" s="59">
        <f t="shared" ca="1" si="14"/>
        <v>-26061.477542565321</v>
      </c>
      <c r="J68" s="59">
        <f t="shared" ca="1" si="14"/>
        <v>-70283.469151208526</v>
      </c>
      <c r="K68" s="59">
        <f t="shared" ca="1" si="14"/>
        <v>-116080.49464167916</v>
      </c>
      <c r="L68" s="59">
        <f t="shared" ca="1" si="14"/>
        <v>-114487.04339102219</v>
      </c>
      <c r="M68" s="59">
        <f t="shared" ca="1" si="14"/>
        <v>-111813.70519860728</v>
      </c>
      <c r="N68" s="59">
        <f t="shared" ca="1" si="14"/>
        <v>-61296.244430479586</v>
      </c>
      <c r="O68" s="59">
        <f t="shared" ca="1" si="14"/>
        <v>-53936.620707018665</v>
      </c>
      <c r="P68" s="59">
        <f t="shared" ca="1" si="14"/>
        <v>-54535.308759696192</v>
      </c>
      <c r="Q68" s="59">
        <f t="shared" ca="1" si="14"/>
        <v>-55141.619217536514</v>
      </c>
      <c r="R68" s="59">
        <f t="shared" ca="1" si="14"/>
        <v>-55755.606575928054</v>
      </c>
      <c r="S68" s="59">
        <f t="shared" ca="1" si="14"/>
        <v>-56377.324798415866</v>
      </c>
      <c r="T68" s="59">
        <f t="shared" ca="1" si="14"/>
        <v>-57006.827274515519</v>
      </c>
      <c r="U68" s="59">
        <f t="shared" ca="1" si="14"/>
        <v>-57644.166776045917</v>
      </c>
      <c r="V68" s="59">
        <f t="shared" ca="1" si="14"/>
        <v>-58289.395411936246</v>
      </c>
      <c r="W68" s="59">
        <f t="shared" ca="1" si="14"/>
        <v>-58942.564581463615</v>
      </c>
      <c r="X68" s="59">
        <f t="shared" ca="1" si="14"/>
        <v>-11303.724925874802</v>
      </c>
      <c r="Y68" s="59">
        <f t="shared" ca="1" si="14"/>
        <v>-60272.926278345527</v>
      </c>
      <c r="Z68" s="59">
        <f t="shared" ca="1" si="14"/>
        <v>-60950.217612228371</v>
      </c>
      <c r="AA68" s="59">
        <f t="shared" ca="1" si="14"/>
        <v>-61635.646987540546</v>
      </c>
      <c r="AB68" s="59">
        <f t="shared" ca="1" si="14"/>
        <v>-62329.261495639425</v>
      </c>
      <c r="AC68" s="59">
        <f t="shared" ca="1" si="14"/>
        <v>-63031.107202034567</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-32851.891734453682</v>
      </c>
      <c r="F69" s="24">
        <f t="shared" ca="1" si="16"/>
        <v>-32840.225519685046</v>
      </c>
      <c r="G69" s="24">
        <f t="shared" ca="1" si="16"/>
        <v>-33949.005877529933</v>
      </c>
      <c r="H69" s="24">
        <f t="shared" ca="1" si="16"/>
        <v>-32858.392010523239</v>
      </c>
      <c r="I69" s="24">
        <f t="shared" ca="1" si="16"/>
        <v>-31063.120205835716</v>
      </c>
      <c r="J69" s="24">
        <f t="shared" ca="1" si="16"/>
        <v>-29755.840942650997</v>
      </c>
      <c r="K69" s="24">
        <f t="shared" ca="1" si="16"/>
        <v>-28839.874445137684</v>
      </c>
      <c r="L69" s="24">
        <f t="shared" ca="1" si="16"/>
        <v>-28443.985935657693</v>
      </c>
      <c r="M69" s="24">
        <f t="shared" ca="1" si="16"/>
        <v>-27779.802533815477</v>
      </c>
      <c r="N69" s="24">
        <f t="shared" ca="1" si="16"/>
        <v>-15228.880603845861</v>
      </c>
      <c r="O69" s="24">
        <f t="shared" ca="1" si="16"/>
        <v>-13400.402660128864</v>
      </c>
      <c r="P69" s="24">
        <f t="shared" ca="1" si="16"/>
        <v>-13549.145033464893</v>
      </c>
      <c r="Q69" s="24">
        <f t="shared" ca="1" si="16"/>
        <v>-13699.781172058762</v>
      </c>
      <c r="R69" s="24">
        <f t="shared" ca="1" si="16"/>
        <v>-13852.324615137408</v>
      </c>
      <c r="S69" s="24">
        <f t="shared" ca="1" si="16"/>
        <v>-14006.788769792764</v>
      </c>
      <c r="T69" s="24">
        <f t="shared" ca="1" si="16"/>
        <v>-14163.18690050075</v>
      </c>
      <c r="U69" s="24">
        <f t="shared" ca="1" si="16"/>
        <v>-14321.532118272278</v>
      </c>
      <c r="V69" s="24">
        <f t="shared" ca="1" si="16"/>
        <v>-14481.837369425155</v>
      </c>
      <c r="W69" s="24">
        <f t="shared" ca="1" si="16"/>
        <v>-14644.115423966117</v>
      </c>
      <c r="X69" s="24">
        <f t="shared" ca="1" si="16"/>
        <v>-2808.3788635713795</v>
      </c>
      <c r="Y69" s="24">
        <f t="shared" ca="1" si="16"/>
        <v>-14974.640069154168</v>
      </c>
      <c r="Z69" s="24">
        <f t="shared" ca="1" si="16"/>
        <v>-15142.91120800705</v>
      </c>
      <c r="AA69" s="24">
        <f t="shared" ca="1" si="16"/>
        <v>-15313.20422050697</v>
      </c>
      <c r="AB69" s="24">
        <f t="shared" ca="1" si="16"/>
        <v>-15485.530806370045</v>
      </c>
      <c r="AC69" s="24">
        <f t="shared" ca="1" si="16"/>
        <v>-15659.90241044337</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-73524.013232628553</v>
      </c>
      <c r="F70" s="420">
        <f t="shared" ref="F70:AH70" ca="1" si="17">SUM(F67:F69)</f>
        <v>-265066.36055662611</v>
      </c>
      <c r="G70" s="420">
        <f t="shared" ca="1" si="17"/>
        <v>-52559.408855226793</v>
      </c>
      <c r="H70" s="420">
        <f t="shared" ca="1" si="17"/>
        <v>61819.543604803417</v>
      </c>
      <c r="I70" s="420">
        <f t="shared" ca="1" si="17"/>
        <v>48399.886864764165</v>
      </c>
      <c r="J70" s="420">
        <f t="shared" ca="1" si="17"/>
        <v>130526.44270938731</v>
      </c>
      <c r="K70" s="420">
        <f t="shared" ca="1" si="17"/>
        <v>215578.0614774042</v>
      </c>
      <c r="L70" s="420">
        <f t="shared" ca="1" si="17"/>
        <v>212618.79486904124</v>
      </c>
      <c r="M70" s="420">
        <f t="shared" ca="1" si="17"/>
        <v>207654.02394027068</v>
      </c>
      <c r="N70" s="420">
        <f t="shared" ca="1" si="17"/>
        <v>113835.8825137478</v>
      </c>
      <c r="O70" s="420">
        <f t="shared" ca="1" si="17"/>
        <v>100168.00988446326</v>
      </c>
      <c r="P70" s="420">
        <f t="shared" ca="1" si="17"/>
        <v>101279.85912515006</v>
      </c>
      <c r="Q70" s="420">
        <f t="shared" ca="1" si="17"/>
        <v>102405.86426113924</v>
      </c>
      <c r="R70" s="420">
        <f t="shared" ca="1" si="17"/>
        <v>103546.12649815214</v>
      </c>
      <c r="S70" s="420">
        <f t="shared" ca="1" si="17"/>
        <v>104700.74605420091</v>
      </c>
      <c r="T70" s="420">
        <f t="shared" ca="1" si="17"/>
        <v>105869.82208124311</v>
      </c>
      <c r="U70" s="420">
        <f t="shared" ca="1" si="17"/>
        <v>107053.45258408527</v>
      </c>
      <c r="V70" s="420">
        <f t="shared" ca="1" si="17"/>
        <v>108251.73433645304</v>
      </c>
      <c r="W70" s="420">
        <f t="shared" ca="1" si="17"/>
        <v>109464.76279414675</v>
      </c>
      <c r="X70" s="420">
        <f t="shared" ca="1" si="17"/>
        <v>20992.632005196061</v>
      </c>
      <c r="Y70" s="420">
        <f t="shared" ca="1" si="17"/>
        <v>111935.43451692742</v>
      </c>
      <c r="Z70" s="420">
        <f t="shared" ca="1" si="17"/>
        <v>113193.2612798527</v>
      </c>
      <c r="AA70" s="420">
        <f t="shared" ca="1" si="17"/>
        <v>114466.20154828961</v>
      </c>
      <c r="AB70" s="420">
        <f t="shared" ca="1" si="17"/>
        <v>115754.34277761608</v>
      </c>
      <c r="AC70" s="420">
        <f t="shared" ca="1" si="17"/>
        <v>117057.77051806418</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417386.60822532501</v>
      </c>
      <c r="F72" s="59">
        <f t="shared" ca="1" si="18"/>
        <v>520390.63377609965</v>
      </c>
      <c r="G72" s="59">
        <f t="shared" ca="1" si="18"/>
        <v>418714.78774440859</v>
      </c>
      <c r="H72" s="59">
        <f t="shared" ca="1" si="18"/>
        <v>344584.06156458461</v>
      </c>
      <c r="I72" s="59">
        <f t="shared" ca="1" si="18"/>
        <v>331164.40482454537</v>
      </c>
      <c r="J72" s="59">
        <f t="shared" ca="1" si="18"/>
        <v>271908.70168927789</v>
      </c>
      <c r="K72" s="59">
        <f t="shared" ca="1" si="18"/>
        <v>215578.0614774042</v>
      </c>
      <c r="L72" s="59">
        <f t="shared" ca="1" si="18"/>
        <v>212618.79486904124</v>
      </c>
      <c r="M72" s="59">
        <f t="shared" ca="1" si="18"/>
        <v>207654.02394027068</v>
      </c>
      <c r="N72" s="59">
        <f t="shared" ca="1" si="18"/>
        <v>113835.8825137478</v>
      </c>
      <c r="O72" s="59">
        <f t="shared" ca="1" si="18"/>
        <v>100168.00988446326</v>
      </c>
      <c r="P72" s="59">
        <f t="shared" ca="1" si="18"/>
        <v>101279.85912515006</v>
      </c>
      <c r="Q72" s="59">
        <f t="shared" ca="1" si="18"/>
        <v>102405.86426113924</v>
      </c>
      <c r="R72" s="59">
        <f t="shared" ca="1" si="18"/>
        <v>103546.12649815214</v>
      </c>
      <c r="S72" s="59">
        <f t="shared" ca="1" si="18"/>
        <v>104700.74605420091</v>
      </c>
      <c r="T72" s="59">
        <f t="shared" ca="1" si="18"/>
        <v>105869.82208124311</v>
      </c>
      <c r="U72" s="59">
        <f t="shared" ca="1" si="18"/>
        <v>107053.45258408527</v>
      </c>
      <c r="V72" s="59">
        <f t="shared" ca="1" si="18"/>
        <v>108251.73433645304</v>
      </c>
      <c r="W72" s="59">
        <f t="shared" ca="1" si="18"/>
        <v>109464.76279414675</v>
      </c>
      <c r="X72" s="59">
        <f t="shared" ca="1" si="18"/>
        <v>20992.632005196061</v>
      </c>
      <c r="Y72" s="59">
        <f t="shared" ca="1" si="18"/>
        <v>111935.43451692742</v>
      </c>
      <c r="Z72" s="59">
        <f t="shared" ca="1" si="18"/>
        <v>113193.2612798527</v>
      </c>
      <c r="AA72" s="59">
        <f t="shared" ca="1" si="18"/>
        <v>114466.20154828961</v>
      </c>
      <c r="AB72" s="59">
        <f t="shared" ca="1" si="18"/>
        <v>115754.34277761608</v>
      </c>
      <c r="AC72" s="59">
        <f t="shared" ca="1" si="18"/>
        <v>117057.77051806418</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-2887709.5379879624</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866312.86139638873</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-2021396.6765915737</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433156.43069819408</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-32862.693987101178</v>
      </c>
      <c r="F80" s="10">
        <f ca="1">Principle</f>
        <v>-34834.455626327253</v>
      </c>
      <c r="G80" s="10">
        <f t="shared" ref="G80:AH80" ca="1" si="20">Principle</f>
        <v>-36924.522963906886</v>
      </c>
      <c r="H80" s="10">
        <f t="shared" ca="1" si="20"/>
        <v>-39139.994341741301</v>
      </c>
      <c r="I80" s="10">
        <f t="shared" ca="1" si="20"/>
        <v>-41488.394002245775</v>
      </c>
      <c r="J80" s="10">
        <f t="shared" ca="1" si="20"/>
        <v>-43977.697642380517</v>
      </c>
      <c r="K80" s="10">
        <f t="shared" ca="1" si="20"/>
        <v>-46616.359500923354</v>
      </c>
      <c r="L80" s="10">
        <f t="shared" ca="1" si="20"/>
        <v>-49413.341070978757</v>
      </c>
      <c r="M80" s="10">
        <f t="shared" ca="1" si="20"/>
        <v>-52378.141535237482</v>
      </c>
      <c r="N80" s="10">
        <f t="shared" ca="1" si="20"/>
        <v>-55520.830027351731</v>
      </c>
      <c r="O80" s="10">
        <f t="shared" ca="1" si="20"/>
        <v>0</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433156.43069819408</v>
      </c>
      <c r="E81" s="10">
        <f ca="1">E79+E80</f>
        <v>-32862.693987101178</v>
      </c>
      <c r="F81" s="10">
        <f t="shared" ref="F81:AH81" ca="1" si="21">F79+F80</f>
        <v>-34834.455626327253</v>
      </c>
      <c r="G81" s="10">
        <f t="shared" ca="1" si="21"/>
        <v>-36924.522963906886</v>
      </c>
      <c r="H81" s="10">
        <f t="shared" ca="1" si="21"/>
        <v>-39139.994341741301</v>
      </c>
      <c r="I81" s="10">
        <f t="shared" ca="1" si="21"/>
        <v>-41488.394002245775</v>
      </c>
      <c r="J81" s="10">
        <f t="shared" ca="1" si="21"/>
        <v>-43977.697642380517</v>
      </c>
      <c r="K81" s="10">
        <f t="shared" ca="1" si="21"/>
        <v>-46616.359500923354</v>
      </c>
      <c r="L81" s="10">
        <f t="shared" ca="1" si="21"/>
        <v>-49413.341070978757</v>
      </c>
      <c r="M81" s="10">
        <f t="shared" ca="1" si="21"/>
        <v>-52378.141535237482</v>
      </c>
      <c r="N81" s="10">
        <f t="shared" ca="1" si="21"/>
        <v>-55520.830027351731</v>
      </c>
      <c r="O81" s="10">
        <f t="shared" ca="1" si="21"/>
        <v>0</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-1588240.2458933797</v>
      </c>
      <c r="E83" s="430">
        <f t="shared" ca="1" si="22"/>
        <v>384523.91423822381</v>
      </c>
      <c r="F83" s="430">
        <f t="shared" ca="1" si="22"/>
        <v>485556.1781497724</v>
      </c>
      <c r="G83" s="430">
        <f t="shared" ca="1" si="22"/>
        <v>381790.26478050172</v>
      </c>
      <c r="H83" s="430">
        <f t="shared" ca="1" si="22"/>
        <v>305444.0672228433</v>
      </c>
      <c r="I83" s="430">
        <f t="shared" ca="1" si="22"/>
        <v>289676.01082229958</v>
      </c>
      <c r="J83" s="430">
        <f t="shared" ca="1" si="22"/>
        <v>227931.00404689737</v>
      </c>
      <c r="K83" s="430">
        <f t="shared" ca="1" si="22"/>
        <v>168961.70197648084</v>
      </c>
      <c r="L83" s="430">
        <f t="shared" ca="1" si="22"/>
        <v>163205.45379806249</v>
      </c>
      <c r="M83" s="430">
        <f t="shared" ca="1" si="22"/>
        <v>155275.88240503319</v>
      </c>
      <c r="N83" s="430">
        <f t="shared" ca="1" si="22"/>
        <v>58315.052486396067</v>
      </c>
      <c r="O83" s="430">
        <f t="shared" ca="1" si="22"/>
        <v>100168.00988446326</v>
      </c>
      <c r="P83" s="430">
        <f t="shared" ca="1" si="22"/>
        <v>101279.85912515006</v>
      </c>
      <c r="Q83" s="430">
        <f t="shared" ca="1" si="22"/>
        <v>102405.86426113924</v>
      </c>
      <c r="R83" s="430">
        <f t="shared" ca="1" si="22"/>
        <v>103546.12649815214</v>
      </c>
      <c r="S83" s="430">
        <f t="shared" ca="1" si="22"/>
        <v>104700.74605420091</v>
      </c>
      <c r="T83" s="430">
        <f t="shared" ca="1" si="22"/>
        <v>105869.82208124311</v>
      </c>
      <c r="U83" s="430">
        <f t="shared" ca="1" si="22"/>
        <v>107053.45258408527</v>
      </c>
      <c r="V83" s="430">
        <f t="shared" ca="1" si="22"/>
        <v>108251.73433645304</v>
      </c>
      <c r="W83" s="430">
        <f t="shared" ca="1" si="22"/>
        <v>109464.76279414675</v>
      </c>
      <c r="X83" s="430">
        <f t="shared" ca="1" si="22"/>
        <v>20992.632005196061</v>
      </c>
      <c r="Y83" s="430">
        <f t="shared" ca="1" si="22"/>
        <v>111935.43451692742</v>
      </c>
      <c r="Z83" s="430">
        <f t="shared" ca="1" si="22"/>
        <v>113193.2612798527</v>
      </c>
      <c r="AA83" s="430">
        <f t="shared" ca="1" si="22"/>
        <v>114466.20154828961</v>
      </c>
      <c r="AB83" s="430">
        <f t="shared" ca="1" si="22"/>
        <v>115754.34277761608</v>
      </c>
      <c r="AC83" s="430">
        <f t="shared" ca="1" si="22"/>
        <v>117057.77051806418</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-1588240.2458933797</v>
      </c>
      <c r="E84" s="44">
        <f ca="1">D84+E83</f>
        <v>-1203716.3316551559</v>
      </c>
      <c r="F84" s="44">
        <f t="shared" ref="F84:AH84" ca="1" si="23">E84+F83</f>
        <v>-718160.15350538353</v>
      </c>
      <c r="G84" s="44">
        <f t="shared" ca="1" si="23"/>
        <v>-336369.88872488181</v>
      </c>
      <c r="H84" s="44">
        <f t="shared" ca="1" si="23"/>
        <v>-30925.821502038511</v>
      </c>
      <c r="I84" s="44">
        <f t="shared" ca="1" si="23"/>
        <v>258750.18932026107</v>
      </c>
      <c r="J84" s="44">
        <f t="shared" ca="1" si="23"/>
        <v>486681.19336715841</v>
      </c>
      <c r="K84" s="44">
        <f t="shared" ca="1" si="23"/>
        <v>655642.89534363919</v>
      </c>
      <c r="L84" s="44">
        <f t="shared" ca="1" si="23"/>
        <v>818848.34914170171</v>
      </c>
      <c r="M84" s="44">
        <f t="shared" ca="1" si="23"/>
        <v>974124.23154673493</v>
      </c>
      <c r="N84" s="44">
        <f t="shared" ca="1" si="23"/>
        <v>1032439.284033131</v>
      </c>
      <c r="O84" s="44">
        <f t="shared" ca="1" si="23"/>
        <v>1132607.2939175942</v>
      </c>
      <c r="P84" s="44">
        <f t="shared" ca="1" si="23"/>
        <v>1233887.1530427444</v>
      </c>
      <c r="Q84" s="44">
        <f t="shared" ca="1" si="23"/>
        <v>1336293.0173038836</v>
      </c>
      <c r="R84" s="44">
        <f t="shared" ca="1" si="23"/>
        <v>1439839.1438020356</v>
      </c>
      <c r="S84" s="44">
        <f t="shared" ca="1" si="23"/>
        <v>1544539.8898562365</v>
      </c>
      <c r="T84" s="44">
        <f t="shared" ca="1" si="23"/>
        <v>1650409.7119374797</v>
      </c>
      <c r="U84" s="44">
        <f t="shared" ca="1" si="23"/>
        <v>1757463.164521565</v>
      </c>
      <c r="V84" s="44">
        <f t="shared" ca="1" si="23"/>
        <v>1865714.898858018</v>
      </c>
      <c r="W84" s="44">
        <f t="shared" ca="1" si="23"/>
        <v>1975179.6616521648</v>
      </c>
      <c r="X84" s="44">
        <f t="shared" ca="1" si="23"/>
        <v>1996172.2936573608</v>
      </c>
      <c r="Y84" s="44">
        <f t="shared" ca="1" si="23"/>
        <v>2108107.7281742883</v>
      </c>
      <c r="Z84" s="44">
        <f t="shared" ca="1" si="23"/>
        <v>2221300.9894541409</v>
      </c>
      <c r="AA84" s="44">
        <f t="shared" ca="1" si="23"/>
        <v>2335767.1910024304</v>
      </c>
      <c r="AB84" s="44">
        <f t="shared" ca="1" si="23"/>
        <v>2451521.5337800463</v>
      </c>
      <c r="AC84" s="44">
        <f t="shared" ca="1" si="23"/>
        <v>2568579.3042981103</v>
      </c>
      <c r="AD84" s="44">
        <f ca="1">AC84+AD83</f>
        <v>2568579.3042981103</v>
      </c>
      <c r="AE84" s="44">
        <f t="shared" ca="1" si="23"/>
        <v>2568579.3042981103</v>
      </c>
      <c r="AF84" s="44">
        <f t="shared" ca="1" si="23"/>
        <v>2568579.3042981103</v>
      </c>
      <c r="AG84" s="44">
        <f t="shared" ca="1" si="23"/>
        <v>2568579.3042981103</v>
      </c>
      <c r="AH84" s="44">
        <f t="shared" ca="1" si="23"/>
        <v>2568579.3042981103</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433156.43069819408</v>
      </c>
      <c r="F89" s="9">
        <f ca="1">E93</f>
        <v>400293.73671109288</v>
      </c>
      <c r="G89" s="9">
        <f t="shared" ref="G89:AH89" ca="1" si="24">F93</f>
        <v>365459.28108476562</v>
      </c>
      <c r="H89" s="9">
        <f t="shared" ca="1" si="24"/>
        <v>328534.75812085875</v>
      </c>
      <c r="I89" s="9">
        <f t="shared" ca="1" si="24"/>
        <v>289394.76377911743</v>
      </c>
      <c r="J89" s="9">
        <f t="shared" ca="1" si="24"/>
        <v>247906.36977687167</v>
      </c>
      <c r="K89" s="9">
        <f t="shared" ca="1" si="24"/>
        <v>203928.67213449115</v>
      </c>
      <c r="L89" s="9">
        <f t="shared" ca="1" si="24"/>
        <v>157312.31263356778</v>
      </c>
      <c r="M89" s="9">
        <f t="shared" ca="1" si="24"/>
        <v>107898.97156258902</v>
      </c>
      <c r="N89" s="9">
        <f t="shared" ca="1" si="24"/>
        <v>55520.830027351542</v>
      </c>
      <c r="O89" s="9">
        <f t="shared" ca="1" si="24"/>
        <v>-1.8917489796876907E-10</v>
      </c>
      <c r="P89" s="9">
        <f t="shared" ca="1" si="24"/>
        <v>-1.8917489796876907E-10</v>
      </c>
      <c r="Q89" s="9">
        <f t="shared" ca="1" si="24"/>
        <v>-1.8917489796876907E-10</v>
      </c>
      <c r="R89" s="9">
        <f t="shared" ca="1" si="24"/>
        <v>-1.8917489796876907E-10</v>
      </c>
      <c r="S89" s="9">
        <f t="shared" ca="1" si="24"/>
        <v>-1.8917489796876907E-10</v>
      </c>
      <c r="T89" s="9">
        <f t="shared" ca="1" si="24"/>
        <v>-1.8917489796876907E-10</v>
      </c>
      <c r="U89" s="9">
        <f t="shared" ca="1" si="24"/>
        <v>-1.8917489796876907E-10</v>
      </c>
      <c r="V89" s="9">
        <f t="shared" ca="1" si="24"/>
        <v>-1.8917489796876907E-10</v>
      </c>
      <c r="W89" s="9">
        <f t="shared" ca="1" si="24"/>
        <v>-1.8917489796876907E-10</v>
      </c>
      <c r="X89" s="9">
        <f t="shared" ca="1" si="24"/>
        <v>-1.8917489796876907E-10</v>
      </c>
      <c r="Y89" s="9">
        <f t="shared" ca="1" si="24"/>
        <v>-1.8917489796876907E-10</v>
      </c>
      <c r="Z89" s="9">
        <f t="shared" ca="1" si="24"/>
        <v>-1.8917489796876907E-10</v>
      </c>
      <c r="AA89" s="9">
        <f t="shared" ca="1" si="24"/>
        <v>-1.8917489796876907E-10</v>
      </c>
      <c r="AB89" s="9">
        <f t="shared" ca="1" si="24"/>
        <v>-1.8917489796876907E-10</v>
      </c>
      <c r="AC89" s="9">
        <f t="shared" ca="1" si="24"/>
        <v>-1.8917489796876907E-10</v>
      </c>
      <c r="AD89" s="9">
        <f t="shared" ca="1" si="24"/>
        <v>-1.8917489796876907E-10</v>
      </c>
      <c r="AE89" s="9">
        <f t="shared" ca="1" si="24"/>
        <v>-1.8917489796876907E-10</v>
      </c>
      <c r="AF89" s="9">
        <f t="shared" ca="1" si="24"/>
        <v>-1.8917489796876907E-10</v>
      </c>
      <c r="AG89" s="9">
        <f t="shared" ca="1" si="24"/>
        <v>-1.8917489796876907E-10</v>
      </c>
      <c r="AH89" s="9">
        <f t="shared" ca="1" si="24"/>
        <v>-1.8917489796876907E-10</v>
      </c>
    </row>
    <row r="90" spans="1:36" x14ac:dyDescent="0.2">
      <c r="A90" s="2" t="s">
        <v>47</v>
      </c>
      <c r="D90" s="9"/>
      <c r="E90" s="9">
        <f t="shared" ref="E90:AH90" ca="1" si="25">IF(ProjectYear&lt;=LoanTerm,PMT(LoanInterest,LoanTerm,LoanAmount),0)</f>
        <v>-58852.079828992821</v>
      </c>
      <c r="F90" s="9">
        <f t="shared" ca="1" si="25"/>
        <v>-58852.079828992821</v>
      </c>
      <c r="G90" s="9">
        <f t="shared" ca="1" si="25"/>
        <v>-58852.079828992821</v>
      </c>
      <c r="H90" s="9">
        <f t="shared" ca="1" si="25"/>
        <v>-58852.079828992821</v>
      </c>
      <c r="I90" s="9">
        <f t="shared" ca="1" si="25"/>
        <v>-58852.079828992821</v>
      </c>
      <c r="J90" s="9">
        <f t="shared" ca="1" si="25"/>
        <v>-58852.079828992821</v>
      </c>
      <c r="K90" s="9">
        <f t="shared" ca="1" si="25"/>
        <v>-58852.079828992821</v>
      </c>
      <c r="L90" s="9">
        <f t="shared" ca="1" si="25"/>
        <v>-58852.079828992821</v>
      </c>
      <c r="M90" s="9">
        <f t="shared" ca="1" si="25"/>
        <v>-58852.079828992821</v>
      </c>
      <c r="N90" s="9">
        <f t="shared" ca="1" si="25"/>
        <v>-58852.079828992821</v>
      </c>
      <c r="O90" s="9">
        <f t="shared" ca="1" si="25"/>
        <v>0</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-32862.693987101178</v>
      </c>
      <c r="F91" s="9">
        <f t="shared" ca="1" si="26"/>
        <v>-34834.455626327253</v>
      </c>
      <c r="G91" s="9">
        <f t="shared" ca="1" si="26"/>
        <v>-36924.522963906886</v>
      </c>
      <c r="H91" s="9">
        <f t="shared" ca="1" si="26"/>
        <v>-39139.994341741301</v>
      </c>
      <c r="I91" s="9">
        <f t="shared" ca="1" si="26"/>
        <v>-41488.394002245775</v>
      </c>
      <c r="J91" s="9">
        <f t="shared" ca="1" si="26"/>
        <v>-43977.697642380517</v>
      </c>
      <c r="K91" s="9">
        <f t="shared" ca="1" si="26"/>
        <v>-46616.359500923354</v>
      </c>
      <c r="L91" s="9">
        <f t="shared" ca="1" si="26"/>
        <v>-49413.341070978757</v>
      </c>
      <c r="M91" s="9">
        <f t="shared" ca="1" si="26"/>
        <v>-52378.141535237482</v>
      </c>
      <c r="N91" s="9">
        <f t="shared" ca="1" si="26"/>
        <v>-55520.830027351731</v>
      </c>
      <c r="O91" s="9">
        <f t="shared" ca="1" si="26"/>
        <v>0</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-25989.385841891642</v>
      </c>
      <c r="F92" s="9">
        <f t="shared" ca="1" si="27"/>
        <v>-24017.624202665571</v>
      </c>
      <c r="G92" s="9">
        <f t="shared" ca="1" si="27"/>
        <v>-21927.556865085935</v>
      </c>
      <c r="H92" s="9">
        <f t="shared" ca="1" si="27"/>
        <v>-19712.085487251523</v>
      </c>
      <c r="I92" s="9">
        <f t="shared" ca="1" si="27"/>
        <v>-17363.685826747045</v>
      </c>
      <c r="J92" s="9">
        <f t="shared" ca="1" si="27"/>
        <v>-14874.3821866123</v>
      </c>
      <c r="K92" s="9">
        <f t="shared" ca="1" si="27"/>
        <v>-12235.720328069468</v>
      </c>
      <c r="L92" s="9">
        <f t="shared" ca="1" si="27"/>
        <v>-9438.7387580140658</v>
      </c>
      <c r="M92" s="9">
        <f t="shared" ca="1" si="27"/>
        <v>-6473.938293755341</v>
      </c>
      <c r="N92" s="9">
        <f t="shared" ca="1" si="27"/>
        <v>-3331.2498016410923</v>
      </c>
      <c r="O92" s="9">
        <f t="shared" ca="1" si="27"/>
        <v>0</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400293.73671109288</v>
      </c>
      <c r="F93" s="70">
        <f t="shared" ca="1" si="28"/>
        <v>365459.28108476562</v>
      </c>
      <c r="G93" s="70">
        <f t="shared" ca="1" si="28"/>
        <v>328534.75812085875</v>
      </c>
      <c r="H93" s="70">
        <f t="shared" ca="1" si="28"/>
        <v>289394.76377911743</v>
      </c>
      <c r="I93" s="70">
        <f t="shared" ca="1" si="28"/>
        <v>247906.36977687167</v>
      </c>
      <c r="J93" s="70">
        <f t="shared" ca="1" si="28"/>
        <v>203928.67213449115</v>
      </c>
      <c r="K93" s="70">
        <f t="shared" ca="1" si="28"/>
        <v>157312.31263356778</v>
      </c>
      <c r="L93" s="70">
        <f t="shared" ca="1" si="28"/>
        <v>107898.97156258902</v>
      </c>
      <c r="M93" s="70">
        <f t="shared" ca="1" si="28"/>
        <v>55520.830027351542</v>
      </c>
      <c r="N93" s="70">
        <f t="shared" ca="1" si="28"/>
        <v>-1.8917489796876907E-10</v>
      </c>
      <c r="O93" s="70">
        <f t="shared" ca="1" si="28"/>
        <v>-1.8917489796876907E-10</v>
      </c>
      <c r="P93" s="70">
        <f t="shared" ca="1" si="28"/>
        <v>-1.8917489796876907E-10</v>
      </c>
      <c r="Q93" s="70">
        <f t="shared" ca="1" si="28"/>
        <v>-1.8917489796876907E-10</v>
      </c>
      <c r="R93" s="70">
        <f t="shared" ca="1" si="28"/>
        <v>-1.8917489796876907E-10</v>
      </c>
      <c r="S93" s="70">
        <f t="shared" ca="1" si="28"/>
        <v>-1.8917489796876907E-10</v>
      </c>
      <c r="T93" s="70">
        <f t="shared" ca="1" si="28"/>
        <v>-1.8917489796876907E-10</v>
      </c>
      <c r="U93" s="70">
        <f t="shared" ca="1" si="28"/>
        <v>-1.8917489796876907E-10</v>
      </c>
      <c r="V93" s="70">
        <f t="shared" ca="1" si="28"/>
        <v>-1.8917489796876907E-10</v>
      </c>
      <c r="W93" s="70">
        <f t="shared" ca="1" si="28"/>
        <v>-1.8917489796876907E-10</v>
      </c>
      <c r="X93" s="70">
        <f t="shared" ca="1" si="28"/>
        <v>-1.8917489796876907E-10</v>
      </c>
      <c r="Y93" s="70">
        <f t="shared" ca="1" si="28"/>
        <v>-1.8917489796876907E-10</v>
      </c>
      <c r="Z93" s="70">
        <f t="shared" ca="1" si="28"/>
        <v>-1.8917489796876907E-10</v>
      </c>
      <c r="AA93" s="70">
        <f t="shared" ca="1" si="28"/>
        <v>-1.8917489796876907E-10</v>
      </c>
      <c r="AB93" s="70">
        <f t="shared" ca="1" si="28"/>
        <v>-1.8917489796876907E-10</v>
      </c>
      <c r="AC93" s="70">
        <f t="shared" ca="1" si="28"/>
        <v>-1.8917489796876907E-10</v>
      </c>
      <c r="AD93" s="70">
        <f t="shared" ca="1" si="28"/>
        <v>-1.8917489796876907E-10</v>
      </c>
      <c r="AE93" s="70">
        <f t="shared" ca="1" si="28"/>
        <v>-1.8917489796876907E-10</v>
      </c>
      <c r="AF93" s="70">
        <f t="shared" ca="1" si="28"/>
        <v>-1.8917489796876907E-10</v>
      </c>
      <c r="AG93" s="70">
        <f t="shared" ca="1" si="28"/>
        <v>-1.8917489796876907E-10</v>
      </c>
      <c r="AH93" s="70">
        <f t="shared" ca="1" si="28"/>
        <v>-1.8917489796876907E-10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1155161.5864143546</v>
      </c>
      <c r="D101" s="42">
        <f ca="1">IF($C$112="3P",D83,0)</f>
        <v>-1588240.2458933797</v>
      </c>
      <c r="E101" s="42">
        <f t="shared" ref="E101:AH101" ca="1" si="29">IF($C$112="3P",E83,0)</f>
        <v>384523.91423822381</v>
      </c>
      <c r="F101" s="42">
        <f t="shared" ca="1" si="29"/>
        <v>485556.1781497724</v>
      </c>
      <c r="G101" s="42">
        <f t="shared" ca="1" si="29"/>
        <v>381790.26478050172</v>
      </c>
      <c r="H101" s="42">
        <f t="shared" ca="1" si="29"/>
        <v>305444.0672228433</v>
      </c>
      <c r="I101" s="42">
        <f t="shared" ca="1" si="29"/>
        <v>289676.01082229958</v>
      </c>
      <c r="J101" s="42">
        <f t="shared" ca="1" si="29"/>
        <v>227931.00404689737</v>
      </c>
      <c r="K101" s="42">
        <f t="shared" ca="1" si="29"/>
        <v>168961.70197648084</v>
      </c>
      <c r="L101" s="42">
        <f t="shared" ca="1" si="29"/>
        <v>163205.45379806249</v>
      </c>
      <c r="M101" s="42">
        <f t="shared" ca="1" si="29"/>
        <v>155275.88240503319</v>
      </c>
      <c r="N101" s="42">
        <f t="shared" ca="1" si="29"/>
        <v>58315.052486396067</v>
      </c>
      <c r="O101" s="42">
        <f t="shared" ca="1" si="29"/>
        <v>100168.00988446326</v>
      </c>
      <c r="P101" s="42">
        <f t="shared" ca="1" si="29"/>
        <v>101279.85912515006</v>
      </c>
      <c r="Q101" s="42">
        <f t="shared" ca="1" si="29"/>
        <v>102405.86426113924</v>
      </c>
      <c r="R101" s="42">
        <f t="shared" ca="1" si="29"/>
        <v>103546.12649815214</v>
      </c>
      <c r="S101" s="42">
        <f t="shared" ca="1" si="29"/>
        <v>104700.74605420091</v>
      </c>
      <c r="T101" s="42">
        <f t="shared" ca="1" si="29"/>
        <v>105869.82208124311</v>
      </c>
      <c r="U101" s="42">
        <f t="shared" ca="1" si="29"/>
        <v>107053.45258408527</v>
      </c>
      <c r="V101" s="42">
        <f t="shared" ca="1" si="29"/>
        <v>108251.73433645304</v>
      </c>
      <c r="W101" s="42">
        <f t="shared" ca="1" si="29"/>
        <v>109464.76279414675</v>
      </c>
      <c r="X101" s="42">
        <f t="shared" ca="1" si="29"/>
        <v>20992.632005196061</v>
      </c>
      <c r="Y101" s="42">
        <f t="shared" ca="1" si="29"/>
        <v>111935.43451692742</v>
      </c>
      <c r="Z101" s="42">
        <f t="shared" ca="1" si="29"/>
        <v>113193.2612798527</v>
      </c>
      <c r="AA101" s="42">
        <f t="shared" ca="1" si="29"/>
        <v>114466.20154828961</v>
      </c>
      <c r="AB101" s="42">
        <f t="shared" ca="1" si="29"/>
        <v>115754.34277761608</v>
      </c>
      <c r="AC101" s="42">
        <f t="shared" ca="1" si="29"/>
        <v>117057.77051806418</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591508.84544066689</v>
      </c>
      <c r="D102" s="42">
        <f ca="1">IF($C$112="3P",VLOOKUP($A102,'Fin. Assumptions'!$F$23:$L$29,$D$111+1)*(-D$55-D$56),VLOOKUP($A102,'Fin. Assumptions'!$F$32:$L$38,$D$111+1)*D$83)</f>
        <v>0</v>
      </c>
      <c r="E102" s="42">
        <f ca="1">IF($C$112="3P",VLOOKUP($A102,'Fin. Assumptions'!$F$23:$L$29,$D$111+1)*(-E$55-E$56),VLOOKUP($A102,'Fin. Assumptions'!$F$32:$L$38,$D$111+1)*E$83)</f>
        <v>39773.35772</v>
      </c>
      <c r="F102" s="42">
        <f ca="1">IF($C$112="3P",VLOOKUP($A102,'Fin. Assumptions'!$F$23:$L$29,$D$111+1)*(-F$55-F$56),VLOOKUP($A102,'Fin. Assumptions'!$F$32:$L$38,$D$111+1)*F$83)</f>
        <v>40179.730750028</v>
      </c>
      <c r="G102" s="42">
        <f ca="1">IF($C$112="3P",VLOOKUP($A102,'Fin. Assumptions'!$F$23:$L$29,$D$111+1)*(-G$55-G$56),VLOOKUP($A102,'Fin. Assumptions'!$F$32:$L$38,$D$111+1)*G$83)</f>
        <v>40592.158738203419</v>
      </c>
      <c r="H102" s="42">
        <f ca="1">IF($C$112="3P",VLOOKUP($A102,'Fin. Assumptions'!$F$23:$L$29,$D$111+1)*(-H$55-H$56),VLOOKUP($A102,'Fin. Assumptions'!$F$32:$L$38,$D$111+1)*H$83)</f>
        <v>41010.731903402651</v>
      </c>
      <c r="I102" s="42">
        <f ca="1">IF($C$112="3P",VLOOKUP($A102,'Fin. Assumptions'!$F$23:$L$29,$D$111+1)*(-I$55-I$56),VLOOKUP($A102,'Fin. Assumptions'!$F$32:$L$38,$D$111+1)*I$83)</f>
        <v>41435.541808763352</v>
      </c>
      <c r="J102" s="42">
        <f ca="1">IF($C$112="3P",VLOOKUP($A102,'Fin. Assumptions'!$F$23:$L$29,$D$111+1)*(-J$55-J$56),VLOOKUP($A102,'Fin. Assumptions'!$F$32:$L$38,$D$111+1)*J$83)</f>
        <v>41866.681381713934</v>
      </c>
      <c r="K102" s="42">
        <f ca="1">IF($C$112="3P",VLOOKUP($A102,'Fin. Assumptions'!$F$23:$L$29,$D$111+1)*(-K$55-K$56),VLOOKUP($A102,'Fin. Assumptions'!$F$32:$L$38,$D$111+1)*K$83)</f>
        <v>42304.24493430146</v>
      </c>
      <c r="L102" s="42">
        <f ca="1">IF($C$112="3P",VLOOKUP($A102,'Fin. Assumptions'!$F$23:$L$29,$D$111+1)*(-L$55-L$56),VLOOKUP($A102,'Fin. Assumptions'!$F$32:$L$38,$D$111+1)*L$83)</f>
        <v>42748.328183822545</v>
      </c>
      <c r="M102" s="42">
        <f ca="1">IF($C$112="3P",VLOOKUP($A102,'Fin. Assumptions'!$F$23:$L$29,$D$111+1)*(-M$55-M$56),VLOOKUP($A102,'Fin. Assumptions'!$F$32:$L$38,$D$111+1)*M$83)</f>
        <v>43199.028273761505</v>
      </c>
      <c r="N102" s="42">
        <f ca="1">IF($C$112="3P",VLOOKUP($A102,'Fin. Assumptions'!$F$23:$L$29,$D$111+1)*(-N$55-N$56),VLOOKUP($A102,'Fin. Assumptions'!$F$32:$L$38,$D$111+1)*N$83)</f>
        <v>43656.443795040555</v>
      </c>
      <c r="O102" s="42">
        <f ca="1">IF($C$112="3P",VLOOKUP($A102,'Fin. Assumptions'!$F$23:$L$29,$D$111+1)*(-O$55-O$56),VLOOKUP($A102,'Fin. Assumptions'!$F$32:$L$38,$D$111+1)*O$83)</f>
        <v>44120.674807586656</v>
      </c>
      <c r="P102" s="42">
        <f ca="1">IF($C$112="3P",VLOOKUP($A102,'Fin. Assumptions'!$F$23:$L$29,$D$111+1)*(-P$55-P$56),VLOOKUP($A102,'Fin. Assumptions'!$F$32:$L$38,$D$111+1)*P$83)</f>
        <v>44591.822862219691</v>
      </c>
      <c r="Q102" s="42">
        <f ca="1">IF($C$112="3P",VLOOKUP($A102,'Fin. Assumptions'!$F$23:$L$29,$D$111+1)*(-Q$55-Q$56),VLOOKUP($A102,'Fin. Assumptions'!$F$32:$L$38,$D$111+1)*Q$83)</f>
        <v>45069.991022866772</v>
      </c>
      <c r="R102" s="42">
        <f ca="1">IF($C$112="3P",VLOOKUP($A102,'Fin. Assumptions'!$F$23:$L$29,$D$111+1)*(-R$55-R$56),VLOOKUP($A102,'Fin. Assumptions'!$F$32:$L$38,$D$111+1)*R$83)</f>
        <v>45555.283889107479</v>
      </c>
      <c r="S102" s="42">
        <f ca="1">IF($C$112="3P",VLOOKUP($A102,'Fin. Assumptions'!$F$23:$L$29,$D$111+1)*(-S$55-S$56),VLOOKUP($A102,'Fin. Assumptions'!$F$32:$L$38,$D$111+1)*S$83)</f>
        <v>46047.807619055195</v>
      </c>
      <c r="T102" s="42">
        <f ca="1">IF($C$112="3P",VLOOKUP($A102,'Fin. Assumptions'!$F$23:$L$29,$D$111+1)*(-T$55-T$56),VLOOKUP($A102,'Fin. Assumptions'!$F$32:$L$38,$D$111+1)*T$83)</f>
        <v>46547.669952579105</v>
      </c>
      <c r="U102" s="42">
        <f ca="1">IF($C$112="3P",VLOOKUP($A102,'Fin. Assumptions'!$F$23:$L$29,$D$111+1)*(-U$55-U$56),VLOOKUP($A102,'Fin. Assumptions'!$F$32:$L$38,$D$111+1)*U$83)</f>
        <v>47054.980234872542</v>
      </c>
      <c r="V102" s="42">
        <f ca="1">IF($C$112="3P",VLOOKUP($A102,'Fin. Assumptions'!$F$23:$L$29,$D$111+1)*(-V$55-V$56),VLOOKUP($A102,'Fin. Assumptions'!$F$32:$L$38,$D$111+1)*V$83)</f>
        <v>47569.849440372142</v>
      </c>
      <c r="W102" s="42">
        <f ca="1">IF($C$112="3P",VLOOKUP($A102,'Fin. Assumptions'!$F$23:$L$29,$D$111+1)*(-W$55-W$56),VLOOKUP($A102,'Fin. Assumptions'!$F$32:$L$38,$D$111+1)*W$83)</f>
        <v>48092.390197033688</v>
      </c>
      <c r="X102" s="42">
        <f ca="1">IF($C$112="3P",VLOOKUP($A102,'Fin. Assumptions'!$F$23:$L$29,$D$111+1)*(-X$55-X$56),VLOOKUP($A102,'Fin. Assumptions'!$F$32:$L$38,$D$111+1)*X$83)</f>
        <v>48622.716810969483</v>
      </c>
      <c r="Y102" s="42">
        <f ca="1">IF($C$112="3P",VLOOKUP($A102,'Fin. Assumptions'!$F$23:$L$29,$D$111+1)*(-Y$55-Y$56),VLOOKUP($A102,'Fin. Assumptions'!$F$32:$L$38,$D$111+1)*Y$83)</f>
        <v>49160.945291452925</v>
      </c>
      <c r="Z102" s="42">
        <f ca="1">IF($C$112="3P",VLOOKUP($A102,'Fin. Assumptions'!$F$23:$L$29,$D$111+1)*(-Z$55-Z$56),VLOOKUP($A102,'Fin. Assumptions'!$F$32:$L$38,$D$111+1)*Z$83)</f>
        <v>49707.193376295574</v>
      </c>
      <c r="AA102" s="42">
        <f ca="1">IF($C$112="3P",VLOOKUP($A102,'Fin. Assumptions'!$F$23:$L$29,$D$111+1)*(-AA$55-AA$56),VLOOKUP($A102,'Fin. Assumptions'!$F$32:$L$38,$D$111+1)*AA$83)</f>
        <v>50261.580557602378</v>
      </c>
      <c r="AB102" s="42">
        <f ca="1">IF($C$112="3P",VLOOKUP($A102,'Fin. Assumptions'!$F$23:$L$29,$D$111+1)*(-AB$55-AB$56),VLOOKUP($A102,'Fin. Assumptions'!$F$32:$L$38,$D$111+1)*AB$83)</f>
        <v>50824.228107910647</v>
      </c>
      <c r="AC102" s="42">
        <f ca="1">IF($C$112="3P",VLOOKUP($A102,'Fin. Assumptions'!$F$23:$L$29,$D$111+1)*(-AC$55-AC$56),VLOOKUP($A102,'Fin. Assumptions'!$F$32:$L$38,$D$111+1)*AC$83)</f>
        <v>51395.259106718513</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1746670.4318550215</v>
      </c>
    </row>
    <row r="111" spans="1:34" ht="15.75" x14ac:dyDescent="0.25">
      <c r="A111" s="92"/>
      <c r="B111" s="93" t="s">
        <v>111</v>
      </c>
      <c r="C111" s="463" t="str">
        <f ca="1">LEFT($B$6,3)</f>
        <v>COM</v>
      </c>
      <c r="D111" s="380">
        <f ca="1">HLOOKUP(C111,'Fin. Assumptions'!$G$32:$L$40,9)</f>
        <v>1</v>
      </c>
    </row>
    <row r="112" spans="1:34" x14ac:dyDescent="0.2">
      <c r="A112" s="94"/>
      <c r="B112" s="93" t="s">
        <v>160</v>
      </c>
      <c r="C112" s="376" t="str">
        <f ca="1">RIGHT(LEFT($B$6,6),2)</f>
        <v>3P</v>
      </c>
    </row>
  </sheetData>
  <sheetProtection algorithmName="SHA-512" hashValue="jctfExFxcw49+FhbFUjXs4xgeuKQNc0RPffq1s+XhWJ/2clNs7POa4kcLY7Qt1brFFpFujDn1tcyW6ssYKa6vA==" saltValue="JK/b9azpvG546V8FG+6jtw=="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COM DO 16</v>
      </c>
      <c r="D6" s="82" t="s">
        <v>172</v>
      </c>
      <c r="T6" s="2"/>
    </row>
    <row r="7" spans="1:42" ht="18.75" customHeight="1" x14ac:dyDescent="0.25">
      <c r="A7" s="90"/>
      <c r="C7" s="2"/>
      <c r="D7" s="374" t="s">
        <v>174</v>
      </c>
      <c r="T7" s="2"/>
    </row>
    <row r="8" spans="1:42" ht="18.75" customHeight="1" x14ac:dyDescent="0.25">
      <c r="A8" s="90" t="s">
        <v>111</v>
      </c>
      <c r="B8" s="376" t="str">
        <f ca="1">VLOOKUP($B$6,'Fin. Assumptions'!$A$6:$P$17,2)</f>
        <v>Commercial</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2016</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866312.86139638873</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2.8877095379879623</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2887709.5379879624</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0.99953228570897334</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2887709.5379879624</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-433156.43069819437</v>
      </c>
      <c r="O22" s="28"/>
      <c r="P22" s="26"/>
      <c r="Q22" s="26"/>
      <c r="R22" s="23"/>
      <c r="T22" s="2"/>
    </row>
    <row r="23" spans="1:36" ht="18" customHeight="1" x14ac:dyDescent="0.2">
      <c r="A23" s="48"/>
      <c r="B23" s="77"/>
      <c r="C23" s="21"/>
      <c r="E23" s="54" t="s">
        <v>77</v>
      </c>
      <c r="G23" s="83">
        <f ca="1">SUM(G20:G22)</f>
        <v>2454553.1072897678</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13</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2887709.5379879624</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0.15606</v>
      </c>
      <c r="C31" s="2" t="s">
        <v>7</v>
      </c>
      <c r="E31" s="57" t="s">
        <v>10</v>
      </c>
      <c r="F31" s="5"/>
      <c r="G31" s="83">
        <f ca="1">NetCost*LoanPer-B22</f>
        <v>433156.43069819408</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1043106.1885585659</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0.19707239239750929</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181822.3848</v>
      </c>
      <c r="F54" s="9">
        <f t="shared" ca="1" si="2"/>
        <v>184531.53833352003</v>
      </c>
      <c r="G54" s="9">
        <f t="shared" ca="1" si="2"/>
        <v>187281.05825468947</v>
      </c>
      <c r="H54" s="9">
        <f t="shared" ca="1" si="2"/>
        <v>190071.54602268434</v>
      </c>
      <c r="I54" s="9">
        <f t="shared" ca="1" si="2"/>
        <v>192903.61205842235</v>
      </c>
      <c r="J54" s="9">
        <f t="shared" ca="1" si="2"/>
        <v>195777.87587809286</v>
      </c>
      <c r="K54" s="9">
        <f t="shared" ca="1" si="2"/>
        <v>198694.96622867644</v>
      </c>
      <c r="L54" s="9">
        <f t="shared" ca="1" si="2"/>
        <v>201655.52122548365</v>
      </c>
      <c r="M54" s="9">
        <f t="shared" ca="1" si="2"/>
        <v>204660.18849174341</v>
      </c>
      <c r="N54" s="9">
        <f t="shared" ca="1" si="2"/>
        <v>207709.62530027036</v>
      </c>
      <c r="O54" s="9">
        <f t="shared" ca="1" si="2"/>
        <v>210804.49871724439</v>
      </c>
      <c r="P54" s="9">
        <f t="shared" ca="1" si="2"/>
        <v>213945.48574813129</v>
      </c>
      <c r="Q54" s="9">
        <f t="shared" ca="1" si="2"/>
        <v>217133.27348577851</v>
      </c>
      <c r="R54" s="9">
        <f t="shared" ca="1" si="2"/>
        <v>220368.55926071655</v>
      </c>
      <c r="S54" s="9">
        <f t="shared" ca="1" si="2"/>
        <v>223652.05079370129</v>
      </c>
      <c r="T54" s="9">
        <f t="shared" ca="1" si="2"/>
        <v>226984.46635052736</v>
      </c>
      <c r="U54" s="9">
        <f t="shared" ca="1" si="2"/>
        <v>230366.53489915028</v>
      </c>
      <c r="V54" s="9">
        <f t="shared" ca="1" si="2"/>
        <v>233798.99626914761</v>
      </c>
      <c r="W54" s="9">
        <f t="shared" ca="1" si="2"/>
        <v>237282.60131355791</v>
      </c>
      <c r="X54" s="9">
        <f t="shared" ca="1" si="2"/>
        <v>240818.11207312989</v>
      </c>
      <c r="Y54" s="9">
        <f t="shared" ca="1" si="2"/>
        <v>244406.30194301953</v>
      </c>
      <c r="Z54" s="9">
        <f t="shared" ca="1" si="2"/>
        <v>248047.95584197048</v>
      </c>
      <c r="AA54" s="9">
        <f t="shared" ca="1" si="2"/>
        <v>251743.87038401587</v>
      </c>
      <c r="AB54" s="9">
        <f t="shared" ca="1" si="2"/>
        <v>255494.85405273765</v>
      </c>
      <c r="AC54" s="9">
        <f t="shared" ca="1" si="2"/>
        <v>259301.72737812344</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315589.00544256269</v>
      </c>
      <c r="F57" s="10">
        <f ca="1">IF(F$49&gt;OptInTerm,0,VLOOKUP($B$10+F$49-1,'SREC Prices'!$B$6:$D$22,2))*((F$50/1000)*$B$18)</f>
        <v>311693.63561523659</v>
      </c>
      <c r="G57" s="10">
        <f ca="1">IF(G$49&gt;OptInTerm,0,VLOOKUP($B$10+G$49-1,'SREC Prices'!$B$6:$D$22,2))*((G$50/1000)*$B$18)</f>
        <v>321664.35581772402</v>
      </c>
      <c r="H57" s="10">
        <f ca="1">IF(H$49&gt;OptInTerm,0,VLOOKUP($B$10+H$49-1,'SREC Prices'!$B$6:$D$22,2))*((H$50/1000)*$B$18)</f>
        <v>303995.87462451035</v>
      </c>
      <c r="I57" s="10">
        <f ca="1">IF(I$49&gt;OptInTerm,0,VLOOKUP($B$10+I$49-1,'SREC Prices'!$B$6:$D$22,2))*((I$50/1000)*$B$18)</f>
        <v>277364.68885315943</v>
      </c>
      <c r="J57" s="10">
        <f ca="1">IF(J$49&gt;OptInTerm,0,VLOOKUP($B$10+J$49-1,'SREC Prices'!$B$6:$D$22,2))*((J$50/1000)*$B$18)</f>
        <v>256670.7719440739</v>
      </c>
      <c r="K57" s="10">
        <f ca="1">IF(K$49&gt;OptInTerm,0,VLOOKUP($B$10+K$49-1,'SREC Prices'!$B$6:$D$22,2))*((K$50/1000)*$B$18)</f>
        <v>240696.99138038626</v>
      </c>
      <c r="L57" s="10">
        <f ca="1">IF(L$49&gt;OptInTerm,0,VLOOKUP($B$10+L$49-1,'SREC Prices'!$B$6:$D$22,2))*((L$50/1000)*$B$18)</f>
        <v>231043.77073910649</v>
      </c>
      <c r="M57" s="10">
        <f ca="1">IF(M$49&gt;OptInTerm,0,VLOOKUP($B$10+M$49-1,'SREC Prices'!$B$6:$D$22,2))*((M$50/1000)*$B$18)</f>
        <v>217846.77059617516</v>
      </c>
      <c r="N57" s="10">
        <f ca="1">IF(N$49&gt;OptInTerm,0,VLOOKUP($B$10+N$49-1,'SREC Prices'!$B$6:$D$22,2))*((N$50/1000)*$B$18)</f>
        <v>205865.19821338551</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497411.39024256269</v>
      </c>
      <c r="F59" s="10">
        <f t="shared" ref="F59:AH59" ca="1" si="5">SUM(F54:F58)</f>
        <v>496225.17394875665</v>
      </c>
      <c r="G59" s="10">
        <f t="shared" ca="1" si="5"/>
        <v>508945.41407241346</v>
      </c>
      <c r="H59" s="10">
        <f t="shared" ca="1" si="5"/>
        <v>494067.42064719473</v>
      </c>
      <c r="I59" s="10">
        <f t="shared" ca="1" si="5"/>
        <v>470268.30091158178</v>
      </c>
      <c r="J59" s="10">
        <f t="shared" ca="1" si="5"/>
        <v>452448.64782216679</v>
      </c>
      <c r="K59" s="10">
        <f t="shared" ca="1" si="5"/>
        <v>439391.95760906267</v>
      </c>
      <c r="L59" s="10">
        <f t="shared" ca="1" si="5"/>
        <v>432699.29196459014</v>
      </c>
      <c r="M59" s="10">
        <f t="shared" ca="1" si="5"/>
        <v>422506.95908791857</v>
      </c>
      <c r="N59" s="10">
        <f t="shared" ca="1" si="5"/>
        <v>413574.82351365587</v>
      </c>
      <c r="O59" s="10">
        <f t="shared" ca="1" si="5"/>
        <v>238507.48348732095</v>
      </c>
      <c r="P59" s="10">
        <f t="shared" ca="1" si="5"/>
        <v>241509.95559435745</v>
      </c>
      <c r="Q59" s="10">
        <f t="shared" ca="1" si="5"/>
        <v>244559.92098277353</v>
      </c>
      <c r="R59" s="10">
        <f t="shared" ca="1" si="5"/>
        <v>247658.07352022661</v>
      </c>
      <c r="S59" s="10">
        <f t="shared" ca="1" si="5"/>
        <v>250805.1174819138</v>
      </c>
      <c r="T59" s="10">
        <f t="shared" ca="1" si="5"/>
        <v>254001.76770529881</v>
      </c>
      <c r="U59" s="10">
        <f t="shared" ca="1" si="5"/>
        <v>257248.74974714787</v>
      </c>
      <c r="V59" s="10">
        <f t="shared" ca="1" si="5"/>
        <v>260546.8000429052</v>
      </c>
      <c r="W59" s="10">
        <f t="shared" ca="1" si="5"/>
        <v>263896.66606844671</v>
      </c>
      <c r="X59" s="10">
        <f t="shared" ca="1" si="5"/>
        <v>267299.10650424426</v>
      </c>
      <c r="Y59" s="10">
        <f t="shared" ca="1" si="5"/>
        <v>270754.89140197833</v>
      </c>
      <c r="Z59" s="10">
        <f t="shared" ca="1" si="5"/>
        <v>274264.8023536345</v>
      </c>
      <c r="AA59" s="10">
        <f t="shared" ca="1" si="5"/>
        <v>277829.63266312156</v>
      </c>
      <c r="AB59" s="10">
        <f t="shared" ca="1" si="5"/>
        <v>281450.18752044777</v>
      </c>
      <c r="AC59" s="10">
        <f t="shared" ca="1" si="5"/>
        <v>285127.28417849506</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476411.39024256269</v>
      </c>
      <c r="F63" s="10">
        <f t="shared" ca="1" si="9"/>
        <v>474700.17394875665</v>
      </c>
      <c r="G63" s="10">
        <f t="shared" ca="1" si="9"/>
        <v>486882.28907241346</v>
      </c>
      <c r="H63" s="10">
        <f t="shared" ca="1" si="9"/>
        <v>471452.71752219473</v>
      </c>
      <c r="I63" s="10">
        <f t="shared" ca="1" si="9"/>
        <v>447088.23020845681</v>
      </c>
      <c r="J63" s="10">
        <f t="shared" ca="1" si="9"/>
        <v>428689.07535146369</v>
      </c>
      <c r="K63" s="10">
        <f t="shared" ca="1" si="9"/>
        <v>415038.39582659199</v>
      </c>
      <c r="L63" s="10">
        <f t="shared" ca="1" si="9"/>
        <v>407736.89113755769</v>
      </c>
      <c r="M63" s="10">
        <f t="shared" ca="1" si="9"/>
        <v>396920.49824021029</v>
      </c>
      <c r="N63" s="10">
        <f t="shared" ca="1" si="9"/>
        <v>237348.70114475489</v>
      </c>
      <c r="O63" s="10">
        <f t="shared" ca="1" si="9"/>
        <v>211625.70805919744</v>
      </c>
      <c r="P63" s="10">
        <f t="shared" ca="1" si="9"/>
        <v>213956.13578053087</v>
      </c>
      <c r="Q63" s="10">
        <f t="shared" ca="1" si="9"/>
        <v>216317.25567360129</v>
      </c>
      <c r="R63" s="10">
        <f t="shared" ca="1" si="9"/>
        <v>218709.34157832505</v>
      </c>
      <c r="S63" s="10">
        <f t="shared" ca="1" si="9"/>
        <v>221132.66724146472</v>
      </c>
      <c r="T63" s="10">
        <f t="shared" ca="1" si="9"/>
        <v>223587.50620883849</v>
      </c>
      <c r="U63" s="10">
        <f t="shared" ca="1" si="9"/>
        <v>226074.13171327603</v>
      </c>
      <c r="V63" s="10">
        <f t="shared" ca="1" si="9"/>
        <v>228592.81655818658</v>
      </c>
      <c r="W63" s="10">
        <f t="shared" ca="1" si="9"/>
        <v>231143.83299661012</v>
      </c>
      <c r="X63" s="10">
        <f t="shared" ca="1" si="9"/>
        <v>83727.452605611761</v>
      </c>
      <c r="Y63" s="10">
        <f t="shared" ca="1" si="9"/>
        <v>236343.94615588002</v>
      </c>
      <c r="Z63" s="10">
        <f t="shared" ca="1" si="9"/>
        <v>238993.58347638373</v>
      </c>
      <c r="AA63" s="10">
        <f t="shared" ca="1" si="9"/>
        <v>241676.63331393953</v>
      </c>
      <c r="AB63" s="10">
        <f t="shared" ca="1" si="9"/>
        <v>244393.36318753619</v>
      </c>
      <c r="AC63" s="10">
        <f t="shared" ca="1" si="9"/>
        <v>247144.0392372607</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-490910.62145795359</v>
      </c>
      <c r="F64" s="59">
        <f ca="1">IF($B$11="Non-Taxable",0,-(AssetBasis)*Dep_02)</f>
        <v>-785456.99433272576</v>
      </c>
      <c r="G64" s="59">
        <f ca="1">IF($B$11="Non-Taxable",0,-(AssetBasis)*Dep_03)</f>
        <v>-471274.19659963541</v>
      </c>
      <c r="H64" s="59">
        <f ca="1">IF($B$11="Non-Taxable",0,-(AssetBasis)*DEP_04)</f>
        <v>-282764.51795978122</v>
      </c>
      <c r="I64" s="59">
        <f ca="1">IF($B$11="Non-Taxable",0,-(AssetBasis)*DEP_05)</f>
        <v>-282764.51795978122</v>
      </c>
      <c r="J64" s="59">
        <f ca="1">IF($B$11="Non-Taxable",0,-(AssetBasis)*DEP_06)</f>
        <v>-141382.25897989061</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-14499.231215390901</v>
      </c>
      <c r="F65" s="59">
        <f t="shared" ref="F65:AH65" ca="1" si="10">SUM(F63:F64)</f>
        <v>-310756.82038396911</v>
      </c>
      <c r="G65" s="59">
        <f t="shared" ca="1" si="10"/>
        <v>15608.092472778051</v>
      </c>
      <c r="H65" s="59">
        <f t="shared" ca="1" si="10"/>
        <v>188688.1995624135</v>
      </c>
      <c r="I65" s="59">
        <f t="shared" ca="1" si="10"/>
        <v>164323.71224867558</v>
      </c>
      <c r="J65" s="59">
        <f ca="1">SUM(J63:J64)</f>
        <v>287306.81637157308</v>
      </c>
      <c r="K65" s="59">
        <f t="shared" ca="1" si="10"/>
        <v>415038.39582659199</v>
      </c>
      <c r="L65" s="59">
        <f t="shared" ca="1" si="10"/>
        <v>407736.89113755769</v>
      </c>
      <c r="M65" s="59">
        <f t="shared" ca="1" si="10"/>
        <v>396920.49824021029</v>
      </c>
      <c r="N65" s="59">
        <f t="shared" ca="1" si="10"/>
        <v>237348.70114475489</v>
      </c>
      <c r="O65" s="59">
        <f t="shared" ca="1" si="10"/>
        <v>211625.70805919744</v>
      </c>
      <c r="P65" s="59">
        <f t="shared" ca="1" si="10"/>
        <v>213956.13578053087</v>
      </c>
      <c r="Q65" s="59">
        <f t="shared" ca="1" si="10"/>
        <v>216317.25567360129</v>
      </c>
      <c r="R65" s="59">
        <f t="shared" ca="1" si="10"/>
        <v>218709.34157832505</v>
      </c>
      <c r="S65" s="59">
        <f t="shared" ca="1" si="10"/>
        <v>221132.66724146472</v>
      </c>
      <c r="T65" s="59">
        <f t="shared" ca="1" si="10"/>
        <v>223587.50620883849</v>
      </c>
      <c r="U65" s="59">
        <f t="shared" ca="1" si="10"/>
        <v>226074.13171327603</v>
      </c>
      <c r="V65" s="59">
        <f t="shared" ca="1" si="10"/>
        <v>228592.81655818658</v>
      </c>
      <c r="W65" s="59">
        <f t="shared" ca="1" si="10"/>
        <v>231143.83299661012</v>
      </c>
      <c r="X65" s="59">
        <f t="shared" ca="1" si="10"/>
        <v>83727.452605611761</v>
      </c>
      <c r="Y65" s="59">
        <f t="shared" ca="1" si="10"/>
        <v>236343.94615588002</v>
      </c>
      <c r="Z65" s="59">
        <f t="shared" ca="1" si="10"/>
        <v>238993.58347638373</v>
      </c>
      <c r="AA65" s="59">
        <f t="shared" ca="1" si="10"/>
        <v>241676.63331393953</v>
      </c>
      <c r="AB65" s="59">
        <f t="shared" ca="1" si="10"/>
        <v>244393.36318753619</v>
      </c>
      <c r="AC65" s="59">
        <f t="shared" ca="1" si="10"/>
        <v>247144.0392372607</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-25989.385841891642</v>
      </c>
      <c r="F66" s="59">
        <f t="shared" ca="1" si="11"/>
        <v>-24612.98522998266</v>
      </c>
      <c r="G66" s="59">
        <f t="shared" ca="1" si="11"/>
        <v>-23154.000581359134</v>
      </c>
      <c r="H66" s="59">
        <f t="shared" ca="1" si="11"/>
        <v>-21607.476853818203</v>
      </c>
      <c r="I66" s="59">
        <f t="shared" ca="1" si="11"/>
        <v>-19968.161702624813</v>
      </c>
      <c r="J66" s="59">
        <f t="shared" ca="1" si="11"/>
        <v>-18230.487642359822</v>
      </c>
      <c r="K66" s="59">
        <f t="shared" ca="1" si="11"/>
        <v>-16388.553138478925</v>
      </c>
      <c r="L66" s="59">
        <f t="shared" ca="1" si="11"/>
        <v>-14436.102564365179</v>
      </c>
      <c r="M66" s="59">
        <f t="shared" ca="1" si="11"/>
        <v>-12366.504955804607</v>
      </c>
      <c r="N66" s="59">
        <f t="shared" ca="1" si="11"/>
        <v>-10172.731490730403</v>
      </c>
      <c r="O66" s="59">
        <f t="shared" ca="1" si="11"/>
        <v>-7847.3316177517436</v>
      </c>
      <c r="P66" s="59">
        <f t="shared" ca="1" si="11"/>
        <v>-5382.4077523943661</v>
      </c>
      <c r="Q66" s="59">
        <f t="shared" ca="1" si="11"/>
        <v>-2769.5884551155455</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-40488.617057282543</v>
      </c>
      <c r="F67" s="59">
        <f t="shared" ref="F67:AH67" ca="1" si="12">F65+F66</f>
        <v>-335369.80561395176</v>
      </c>
      <c r="G67" s="59">
        <f t="shared" ca="1" si="12"/>
        <v>-7545.9081085810831</v>
      </c>
      <c r="H67" s="59">
        <f t="shared" ca="1" si="12"/>
        <v>167080.72270859531</v>
      </c>
      <c r="I67" s="59">
        <f ca="1">I65+I66</f>
        <v>144355.55054605077</v>
      </c>
      <c r="J67" s="59">
        <f ca="1">J65+J66</f>
        <v>269076.32872921327</v>
      </c>
      <c r="K67" s="59">
        <f t="shared" ca="1" si="12"/>
        <v>398649.84268811304</v>
      </c>
      <c r="L67" s="59">
        <f t="shared" ca="1" si="12"/>
        <v>393300.78857319249</v>
      </c>
      <c r="M67" s="59">
        <f t="shared" ca="1" si="12"/>
        <v>384553.99328440567</v>
      </c>
      <c r="N67" s="59">
        <f t="shared" ca="1" si="12"/>
        <v>227175.96965402449</v>
      </c>
      <c r="O67" s="59">
        <f t="shared" ca="1" si="12"/>
        <v>203778.3764414457</v>
      </c>
      <c r="P67" s="59">
        <f t="shared" ca="1" si="12"/>
        <v>208573.72802813651</v>
      </c>
      <c r="Q67" s="59">
        <f t="shared" ca="1" si="12"/>
        <v>213547.66721848576</v>
      </c>
      <c r="R67" s="59">
        <f t="shared" ca="1" si="12"/>
        <v>218709.34157832505</v>
      </c>
      <c r="S67" s="59">
        <f t="shared" ca="1" si="12"/>
        <v>221132.66724146472</v>
      </c>
      <c r="T67" s="59">
        <f t="shared" ca="1" si="12"/>
        <v>223587.50620883849</v>
      </c>
      <c r="U67" s="59">
        <f t="shared" ca="1" si="12"/>
        <v>226074.13171327603</v>
      </c>
      <c r="V67" s="59">
        <f t="shared" ca="1" si="12"/>
        <v>228592.81655818658</v>
      </c>
      <c r="W67" s="59">
        <f t="shared" ca="1" si="12"/>
        <v>231143.83299661012</v>
      </c>
      <c r="X67" s="59">
        <f t="shared" ca="1" si="12"/>
        <v>83727.452605611761</v>
      </c>
      <c r="Y67" s="59">
        <f t="shared" ca="1" si="12"/>
        <v>236343.94615588002</v>
      </c>
      <c r="Z67" s="59">
        <f t="shared" ca="1" si="12"/>
        <v>238993.58347638373</v>
      </c>
      <c r="AA67" s="59">
        <f t="shared" ca="1" si="12"/>
        <v>241676.63331393953</v>
      </c>
      <c r="AB67" s="59">
        <f t="shared" ca="1" si="12"/>
        <v>244393.36318753619</v>
      </c>
      <c r="AC67" s="59">
        <f t="shared" ca="1" si="12"/>
        <v>247144.0392372607</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26782.83209326768</v>
      </c>
      <c r="F68" s="59">
        <f t="shared" ca="1" si="14"/>
        <v>129981.87324900877</v>
      </c>
      <c r="G68" s="59">
        <f t="shared" ca="1" si="14"/>
        <v>15625.459915752899</v>
      </c>
      <c r="H68" s="59">
        <f t="shared" ca="1" si="14"/>
        <v>-45882.586209293811</v>
      </c>
      <c r="I68" s="59">
        <f t="shared" ca="1" si="14"/>
        <v>-38565.080772954469</v>
      </c>
      <c r="J68" s="59">
        <f t="shared" ca="1" si="14"/>
        <v>-82683.874599369738</v>
      </c>
      <c r="K68" s="59">
        <f t="shared" ca="1" si="14"/>
        <v>-128365.24934557237</v>
      </c>
      <c r="L68" s="59">
        <f t="shared" ca="1" si="14"/>
        <v>-126642.85392056797</v>
      </c>
      <c r="M68" s="59">
        <f t="shared" ca="1" si="14"/>
        <v>-123826.38583757864</v>
      </c>
      <c r="N68" s="59">
        <f t="shared" ca="1" si="14"/>
        <v>-73150.662228595887</v>
      </c>
      <c r="O68" s="59">
        <f t="shared" ca="1" si="14"/>
        <v>-65616.637214145507</v>
      </c>
      <c r="P68" s="59">
        <f t="shared" ca="1" si="14"/>
        <v>-67160.74042505995</v>
      </c>
      <c r="Q68" s="59">
        <f t="shared" ca="1" si="14"/>
        <v>-68762.348844352411</v>
      </c>
      <c r="R68" s="59">
        <f t="shared" ca="1" si="14"/>
        <v>-70424.407988220672</v>
      </c>
      <c r="S68" s="59">
        <f t="shared" ca="1" si="14"/>
        <v>-71204.718851751633</v>
      </c>
      <c r="T68" s="59">
        <f t="shared" ca="1" si="14"/>
        <v>-71995.176999245989</v>
      </c>
      <c r="U68" s="59">
        <f t="shared" ca="1" si="14"/>
        <v>-72795.870411674885</v>
      </c>
      <c r="V68" s="59">
        <f t="shared" ca="1" si="14"/>
        <v>-73606.88693173608</v>
      </c>
      <c r="W68" s="59">
        <f t="shared" ca="1" si="14"/>
        <v>-74428.314224908449</v>
      </c>
      <c r="X68" s="59">
        <f t="shared" ca="1" si="14"/>
        <v>-26960.239739006982</v>
      </c>
      <c r="Y68" s="59">
        <f t="shared" ca="1" si="14"/>
        <v>-76102.750662193372</v>
      </c>
      <c r="Z68" s="59">
        <f t="shared" ca="1" si="14"/>
        <v>-76955.933879395569</v>
      </c>
      <c r="AA68" s="59">
        <f t="shared" ca="1" si="14"/>
        <v>-77819.87592708852</v>
      </c>
      <c r="AB68" s="59">
        <f t="shared" ca="1" si="14"/>
        <v>-78694.662946386656</v>
      </c>
      <c r="AC68" s="59">
        <f t="shared" ca="1" si="14"/>
        <v>-79580.380634397938</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-36033.760352053687</v>
      </c>
      <c r="F69" s="24">
        <f t="shared" ca="1" si="16"/>
        <v>-36006.97509750192</v>
      </c>
      <c r="G69" s="24">
        <f t="shared" ca="1" si="16"/>
        <v>-37098.263079284348</v>
      </c>
      <c r="H69" s="24">
        <f t="shared" ca="1" si="16"/>
        <v>-35987.619253470126</v>
      </c>
      <c r="I69" s="24">
        <f t="shared" ca="1" si="16"/>
        <v>-34169.605480466562</v>
      </c>
      <c r="J69" s="24">
        <f t="shared" ca="1" si="16"/>
        <v>-32836.687016728312</v>
      </c>
      <c r="K69" s="24">
        <f t="shared" ca="1" si="16"/>
        <v>-31891.987415049043</v>
      </c>
      <c r="L69" s="24">
        <f t="shared" ca="1" si="16"/>
        <v>-31464.0630858554</v>
      </c>
      <c r="M69" s="24">
        <f t="shared" ca="1" si="16"/>
        <v>-30764.319462752454</v>
      </c>
      <c r="N69" s="24">
        <f t="shared" ca="1" si="16"/>
        <v>-18174.077572321959</v>
      </c>
      <c r="O69" s="24">
        <f t="shared" ca="1" si="16"/>
        <v>-16302.270115315656</v>
      </c>
      <c r="P69" s="24">
        <f t="shared" ca="1" si="16"/>
        <v>-16685.898242250922</v>
      </c>
      <c r="Q69" s="24">
        <f t="shared" ca="1" si="16"/>
        <v>-17083.813377478862</v>
      </c>
      <c r="R69" s="24">
        <f t="shared" ca="1" si="16"/>
        <v>-17496.747326266006</v>
      </c>
      <c r="S69" s="24">
        <f t="shared" ca="1" si="16"/>
        <v>-17690.613379317179</v>
      </c>
      <c r="T69" s="24">
        <f t="shared" ca="1" si="16"/>
        <v>-17887.000496707078</v>
      </c>
      <c r="U69" s="24">
        <f t="shared" ca="1" si="16"/>
        <v>-18085.930537062082</v>
      </c>
      <c r="V69" s="24">
        <f t="shared" ca="1" si="16"/>
        <v>-18287.425324654927</v>
      </c>
      <c r="W69" s="24">
        <f t="shared" ca="1" si="16"/>
        <v>-18491.50663972881</v>
      </c>
      <c r="X69" s="24">
        <f t="shared" ca="1" si="16"/>
        <v>-6698.1962084489414</v>
      </c>
      <c r="Y69" s="24">
        <f t="shared" ca="1" si="16"/>
        <v>-18907.515692470402</v>
      </c>
      <c r="Z69" s="24">
        <f t="shared" ca="1" si="16"/>
        <v>-19119.486678110698</v>
      </c>
      <c r="AA69" s="24">
        <f t="shared" ca="1" si="16"/>
        <v>-19334.130665115164</v>
      </c>
      <c r="AB69" s="24">
        <f t="shared" ca="1" si="16"/>
        <v>-19551.469055002897</v>
      </c>
      <c r="AC69" s="24">
        <f t="shared" ca="1" si="16"/>
        <v>-19771.523138980858</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-49739.54531606855</v>
      </c>
      <c r="F70" s="420">
        <f t="shared" ref="F70:AH70" ca="1" si="17">SUM(F67:F69)</f>
        <v>-241394.90746244488</v>
      </c>
      <c r="G70" s="420">
        <f t="shared" ca="1" si="17"/>
        <v>-29018.71127211253</v>
      </c>
      <c r="H70" s="420">
        <f t="shared" ca="1" si="17"/>
        <v>85210.517245831375</v>
      </c>
      <c r="I70" s="420">
        <f t="shared" ca="1" si="17"/>
        <v>71620.864292629733</v>
      </c>
      <c r="J70" s="420">
        <f t="shared" ca="1" si="17"/>
        <v>153555.76711311523</v>
      </c>
      <c r="K70" s="420">
        <f t="shared" ca="1" si="17"/>
        <v>238392.60592749162</v>
      </c>
      <c r="L70" s="420">
        <f t="shared" ca="1" si="17"/>
        <v>235193.87156676914</v>
      </c>
      <c r="M70" s="420">
        <f t="shared" ca="1" si="17"/>
        <v>229963.28798407459</v>
      </c>
      <c r="N70" s="420">
        <f t="shared" ca="1" si="17"/>
        <v>135851.22985310663</v>
      </c>
      <c r="O70" s="420">
        <f t="shared" ca="1" si="17"/>
        <v>121859.46911198454</v>
      </c>
      <c r="P70" s="420">
        <f t="shared" ca="1" si="17"/>
        <v>124727.08936082563</v>
      </c>
      <c r="Q70" s="420">
        <f t="shared" ca="1" si="17"/>
        <v>127701.50499665449</v>
      </c>
      <c r="R70" s="420">
        <f t="shared" ca="1" si="17"/>
        <v>130788.18626383839</v>
      </c>
      <c r="S70" s="420">
        <f t="shared" ca="1" si="17"/>
        <v>132237.33501039588</v>
      </c>
      <c r="T70" s="420">
        <f t="shared" ca="1" si="17"/>
        <v>133705.32871288541</v>
      </c>
      <c r="U70" s="420">
        <f t="shared" ca="1" si="17"/>
        <v>135192.33076453905</v>
      </c>
      <c r="V70" s="420">
        <f t="shared" ca="1" si="17"/>
        <v>136698.50430179556</v>
      </c>
      <c r="W70" s="420">
        <f t="shared" ca="1" si="17"/>
        <v>138224.01213197285</v>
      </c>
      <c r="X70" s="420">
        <f t="shared" ca="1" si="17"/>
        <v>50069.016658155837</v>
      </c>
      <c r="Y70" s="420">
        <f t="shared" ca="1" si="17"/>
        <v>141333.67980121626</v>
      </c>
      <c r="Z70" s="420">
        <f t="shared" ca="1" si="17"/>
        <v>142918.16291887747</v>
      </c>
      <c r="AA70" s="420">
        <f t="shared" ca="1" si="17"/>
        <v>144522.62672173584</v>
      </c>
      <c r="AB70" s="420">
        <f t="shared" ca="1" si="17"/>
        <v>146147.23118614662</v>
      </c>
      <c r="AC70" s="420">
        <f t="shared" ca="1" si="17"/>
        <v>147792.13546388192</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441171.07614188502</v>
      </c>
      <c r="F72" s="59">
        <f t="shared" ca="1" si="18"/>
        <v>544062.08687028091</v>
      </c>
      <c r="G72" s="59">
        <f t="shared" ca="1" si="18"/>
        <v>442255.48532752285</v>
      </c>
      <c r="H72" s="59">
        <f t="shared" ca="1" si="18"/>
        <v>367975.0352056126</v>
      </c>
      <c r="I72" s="59">
        <f t="shared" ca="1" si="18"/>
        <v>354385.38225241099</v>
      </c>
      <c r="J72" s="59">
        <f t="shared" ca="1" si="18"/>
        <v>294938.02609300584</v>
      </c>
      <c r="K72" s="59">
        <f t="shared" ca="1" si="18"/>
        <v>238392.60592749162</v>
      </c>
      <c r="L72" s="59">
        <f t="shared" ca="1" si="18"/>
        <v>235193.87156676914</v>
      </c>
      <c r="M72" s="59">
        <f t="shared" ca="1" si="18"/>
        <v>229963.28798407459</v>
      </c>
      <c r="N72" s="59">
        <f t="shared" ca="1" si="18"/>
        <v>135851.22985310663</v>
      </c>
      <c r="O72" s="59">
        <f t="shared" ca="1" si="18"/>
        <v>121859.46911198454</v>
      </c>
      <c r="P72" s="59">
        <f t="shared" ca="1" si="18"/>
        <v>124727.08936082563</v>
      </c>
      <c r="Q72" s="59">
        <f t="shared" ca="1" si="18"/>
        <v>127701.50499665449</v>
      </c>
      <c r="R72" s="59">
        <f t="shared" ca="1" si="18"/>
        <v>130788.18626383839</v>
      </c>
      <c r="S72" s="59">
        <f t="shared" ca="1" si="18"/>
        <v>132237.33501039588</v>
      </c>
      <c r="T72" s="59">
        <f t="shared" ca="1" si="18"/>
        <v>133705.32871288541</v>
      </c>
      <c r="U72" s="59">
        <f t="shared" ca="1" si="18"/>
        <v>135192.33076453905</v>
      </c>
      <c r="V72" s="59">
        <f t="shared" ca="1" si="18"/>
        <v>136698.50430179556</v>
      </c>
      <c r="W72" s="59">
        <f t="shared" ca="1" si="18"/>
        <v>138224.01213197285</v>
      </c>
      <c r="X72" s="59">
        <f t="shared" ca="1" si="18"/>
        <v>50069.016658155837</v>
      </c>
      <c r="Y72" s="59">
        <f t="shared" ca="1" si="18"/>
        <v>141333.67980121626</v>
      </c>
      <c r="Z72" s="59">
        <f t="shared" ca="1" si="18"/>
        <v>142918.16291887747</v>
      </c>
      <c r="AA72" s="59">
        <f t="shared" ca="1" si="18"/>
        <v>144522.62672173584</v>
      </c>
      <c r="AB72" s="59">
        <f t="shared" ca="1" si="18"/>
        <v>146147.23118614662</v>
      </c>
      <c r="AC72" s="59">
        <f t="shared" ca="1" si="18"/>
        <v>147792.13546388192</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-2887709.5379879624</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866312.86139638873</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-2021396.6765915737</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433156.43069819408</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-22940.010198483062</v>
      </c>
      <c r="F80" s="10">
        <f ca="1">Principle</f>
        <v>-24316.410810392044</v>
      </c>
      <c r="G80" s="10">
        <f t="shared" ref="G80:AH80" ca="1" si="20">Principle</f>
        <v>-25775.39545901557</v>
      </c>
      <c r="H80" s="10">
        <f t="shared" ca="1" si="20"/>
        <v>-27321.919186556501</v>
      </c>
      <c r="I80" s="10">
        <f t="shared" ca="1" si="20"/>
        <v>-28961.234337749891</v>
      </c>
      <c r="J80" s="10">
        <f t="shared" ca="1" si="20"/>
        <v>-30698.908398014883</v>
      </c>
      <c r="K80" s="10">
        <f t="shared" ca="1" si="20"/>
        <v>-32540.84290189578</v>
      </c>
      <c r="L80" s="10">
        <f t="shared" ca="1" si="20"/>
        <v>-34493.293476009523</v>
      </c>
      <c r="M80" s="10">
        <f t="shared" ca="1" si="20"/>
        <v>-36562.891084570096</v>
      </c>
      <c r="N80" s="10">
        <f t="shared" ca="1" si="20"/>
        <v>-38756.664549644302</v>
      </c>
      <c r="O80" s="10">
        <f t="shared" ca="1" si="20"/>
        <v>-41082.064422622963</v>
      </c>
      <c r="P80" s="10">
        <f t="shared" ca="1" si="20"/>
        <v>-43546.988287980341</v>
      </c>
      <c r="Q80" s="10">
        <f t="shared" ca="1" si="20"/>
        <v>-46159.807585259157</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433156.43069819408</v>
      </c>
      <c r="E81" s="10">
        <f ca="1">E79+E80</f>
        <v>-22940.010198483062</v>
      </c>
      <c r="F81" s="10">
        <f t="shared" ref="F81:AH81" ca="1" si="21">F79+F80</f>
        <v>-24316.410810392044</v>
      </c>
      <c r="G81" s="10">
        <f t="shared" ca="1" si="21"/>
        <v>-25775.39545901557</v>
      </c>
      <c r="H81" s="10">
        <f t="shared" ca="1" si="21"/>
        <v>-27321.919186556501</v>
      </c>
      <c r="I81" s="10">
        <f t="shared" ca="1" si="21"/>
        <v>-28961.234337749891</v>
      </c>
      <c r="J81" s="10">
        <f t="shared" ca="1" si="21"/>
        <v>-30698.908398014883</v>
      </c>
      <c r="K81" s="10">
        <f t="shared" ca="1" si="21"/>
        <v>-32540.84290189578</v>
      </c>
      <c r="L81" s="10">
        <f t="shared" ca="1" si="21"/>
        <v>-34493.293476009523</v>
      </c>
      <c r="M81" s="10">
        <f t="shared" ca="1" si="21"/>
        <v>-36562.891084570096</v>
      </c>
      <c r="N81" s="10">
        <f t="shared" ca="1" si="21"/>
        <v>-38756.664549644302</v>
      </c>
      <c r="O81" s="10">
        <f t="shared" ca="1" si="21"/>
        <v>-41082.064422622963</v>
      </c>
      <c r="P81" s="10">
        <f t="shared" ca="1" si="21"/>
        <v>-43546.988287980341</v>
      </c>
      <c r="Q81" s="10">
        <f t="shared" ca="1" si="21"/>
        <v>-46159.807585259157</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-1588240.2458933797</v>
      </c>
      <c r="E83" s="430">
        <f t="shared" ca="1" si="22"/>
        <v>418231.06594340195</v>
      </c>
      <c r="F83" s="430">
        <f t="shared" ca="1" si="22"/>
        <v>519745.67605988885</v>
      </c>
      <c r="G83" s="430">
        <f t="shared" ca="1" si="22"/>
        <v>416480.08986850729</v>
      </c>
      <c r="H83" s="430">
        <f t="shared" ca="1" si="22"/>
        <v>340653.11601905612</v>
      </c>
      <c r="I83" s="430">
        <f t="shared" ca="1" si="22"/>
        <v>325424.14791466109</v>
      </c>
      <c r="J83" s="430">
        <f t="shared" ca="1" si="22"/>
        <v>264239.11769499094</v>
      </c>
      <c r="K83" s="430">
        <f t="shared" ca="1" si="22"/>
        <v>205851.76302559584</v>
      </c>
      <c r="L83" s="430">
        <f t="shared" ca="1" si="22"/>
        <v>200700.57809075963</v>
      </c>
      <c r="M83" s="430">
        <f t="shared" ca="1" si="22"/>
        <v>193400.3968995045</v>
      </c>
      <c r="N83" s="430">
        <f t="shared" ca="1" si="22"/>
        <v>97094.565303462325</v>
      </c>
      <c r="O83" s="430">
        <f t="shared" ca="1" si="22"/>
        <v>80777.404689361574</v>
      </c>
      <c r="P83" s="430">
        <f t="shared" ca="1" si="22"/>
        <v>81180.101072845282</v>
      </c>
      <c r="Q83" s="430">
        <f t="shared" ca="1" si="22"/>
        <v>81541.697411395333</v>
      </c>
      <c r="R83" s="430">
        <f t="shared" ca="1" si="22"/>
        <v>130788.18626383839</v>
      </c>
      <c r="S83" s="430">
        <f t="shared" ca="1" si="22"/>
        <v>132237.33501039588</v>
      </c>
      <c r="T83" s="430">
        <f t="shared" ca="1" si="22"/>
        <v>133705.32871288541</v>
      </c>
      <c r="U83" s="430">
        <f t="shared" ca="1" si="22"/>
        <v>135192.33076453905</v>
      </c>
      <c r="V83" s="430">
        <f t="shared" ca="1" si="22"/>
        <v>136698.50430179556</v>
      </c>
      <c r="W83" s="430">
        <f t="shared" ca="1" si="22"/>
        <v>138224.01213197285</v>
      </c>
      <c r="X83" s="430">
        <f t="shared" ca="1" si="22"/>
        <v>50069.016658155837</v>
      </c>
      <c r="Y83" s="430">
        <f t="shared" ca="1" si="22"/>
        <v>141333.67980121626</v>
      </c>
      <c r="Z83" s="430">
        <f t="shared" ca="1" si="22"/>
        <v>142918.16291887747</v>
      </c>
      <c r="AA83" s="430">
        <f t="shared" ca="1" si="22"/>
        <v>144522.62672173584</v>
      </c>
      <c r="AB83" s="430">
        <f t="shared" ca="1" si="22"/>
        <v>146147.23118614662</v>
      </c>
      <c r="AC83" s="430">
        <f t="shared" ca="1" si="22"/>
        <v>147792.13546388192</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-1588240.2458933797</v>
      </c>
      <c r="E84" s="44">
        <f ca="1">D84+E83</f>
        <v>-1170009.1799499777</v>
      </c>
      <c r="F84" s="44">
        <f t="shared" ref="F84:AH84" ca="1" si="23">E84+F83</f>
        <v>-650263.50389008876</v>
      </c>
      <c r="G84" s="44">
        <f t="shared" ca="1" si="23"/>
        <v>-233783.41402158147</v>
      </c>
      <c r="H84" s="44">
        <f t="shared" ca="1" si="23"/>
        <v>106869.70199747465</v>
      </c>
      <c r="I84" s="44">
        <f t="shared" ca="1" si="23"/>
        <v>432293.84991213575</v>
      </c>
      <c r="J84" s="44">
        <f t="shared" ca="1" si="23"/>
        <v>696532.96760712669</v>
      </c>
      <c r="K84" s="44">
        <f t="shared" ca="1" si="23"/>
        <v>902384.73063272249</v>
      </c>
      <c r="L84" s="44">
        <f t="shared" ca="1" si="23"/>
        <v>1103085.3087234821</v>
      </c>
      <c r="M84" s="44">
        <f t="shared" ca="1" si="23"/>
        <v>1296485.7056229867</v>
      </c>
      <c r="N84" s="44">
        <f t="shared" ca="1" si="23"/>
        <v>1393580.270926449</v>
      </c>
      <c r="O84" s="44">
        <f t="shared" ca="1" si="23"/>
        <v>1474357.6756158106</v>
      </c>
      <c r="P84" s="44">
        <f t="shared" ca="1" si="23"/>
        <v>1555537.7766886558</v>
      </c>
      <c r="Q84" s="44">
        <f t="shared" ca="1" si="23"/>
        <v>1637079.4741000512</v>
      </c>
      <c r="R84" s="44">
        <f t="shared" ca="1" si="23"/>
        <v>1767867.6603638895</v>
      </c>
      <c r="S84" s="44">
        <f t="shared" ca="1" si="23"/>
        <v>1900104.9953742854</v>
      </c>
      <c r="T84" s="44">
        <f t="shared" ca="1" si="23"/>
        <v>2033810.3240871709</v>
      </c>
      <c r="U84" s="44">
        <f t="shared" ca="1" si="23"/>
        <v>2169002.65485171</v>
      </c>
      <c r="V84" s="44">
        <f t="shared" ca="1" si="23"/>
        <v>2305701.1591535057</v>
      </c>
      <c r="W84" s="44">
        <f t="shared" ca="1" si="23"/>
        <v>2443925.1712854784</v>
      </c>
      <c r="X84" s="44">
        <f t="shared" ca="1" si="23"/>
        <v>2493994.1879436341</v>
      </c>
      <c r="Y84" s="44">
        <f t="shared" ca="1" si="23"/>
        <v>2635327.8677448505</v>
      </c>
      <c r="Z84" s="44">
        <f t="shared" ca="1" si="23"/>
        <v>2778246.0306637278</v>
      </c>
      <c r="AA84" s="44">
        <f t="shared" ca="1" si="23"/>
        <v>2922768.6573854638</v>
      </c>
      <c r="AB84" s="44">
        <f t="shared" ca="1" si="23"/>
        <v>3068915.8885716107</v>
      </c>
      <c r="AC84" s="44">
        <f t="shared" ca="1" si="23"/>
        <v>3216708.0240354924</v>
      </c>
      <c r="AD84" s="44">
        <f ca="1">AC84+AD83</f>
        <v>3216708.0240354924</v>
      </c>
      <c r="AE84" s="44">
        <f t="shared" ca="1" si="23"/>
        <v>3216708.0240354924</v>
      </c>
      <c r="AF84" s="44">
        <f t="shared" ca="1" si="23"/>
        <v>3216708.0240354924</v>
      </c>
      <c r="AG84" s="44">
        <f t="shared" ca="1" si="23"/>
        <v>3216708.0240354924</v>
      </c>
      <c r="AH84" s="44">
        <f t="shared" ca="1" si="23"/>
        <v>3216708.0240354924</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433156.43069819408</v>
      </c>
      <c r="F89" s="9">
        <f ca="1">E93</f>
        <v>410216.42049971101</v>
      </c>
      <c r="G89" s="9">
        <f t="shared" ref="G89:AH89" ca="1" si="24">F93</f>
        <v>385900.00968931895</v>
      </c>
      <c r="H89" s="9">
        <f t="shared" ca="1" si="24"/>
        <v>360124.61423030338</v>
      </c>
      <c r="I89" s="9">
        <f t="shared" ca="1" si="24"/>
        <v>332802.69504374691</v>
      </c>
      <c r="J89" s="9">
        <f t="shared" ca="1" si="24"/>
        <v>303841.46070599701</v>
      </c>
      <c r="K89" s="9">
        <f t="shared" ca="1" si="24"/>
        <v>273142.55230798211</v>
      </c>
      <c r="L89" s="9">
        <f t="shared" ca="1" si="24"/>
        <v>240601.70940608633</v>
      </c>
      <c r="M89" s="9">
        <f t="shared" ca="1" si="24"/>
        <v>206108.41593007679</v>
      </c>
      <c r="N89" s="9">
        <f t="shared" ca="1" si="24"/>
        <v>169545.5248455067</v>
      </c>
      <c r="O89" s="9">
        <f t="shared" ca="1" si="24"/>
        <v>130788.8602958624</v>
      </c>
      <c r="P89" s="9">
        <f t="shared" ca="1" si="24"/>
        <v>89706.795873239433</v>
      </c>
      <c r="Q89" s="9">
        <f t="shared" ca="1" si="24"/>
        <v>46159.807585259092</v>
      </c>
      <c r="R89" s="9">
        <f t="shared" ca="1" si="24"/>
        <v>-6.5483618527650833E-11</v>
      </c>
      <c r="S89" s="9">
        <f t="shared" ca="1" si="24"/>
        <v>-6.5483618527650833E-11</v>
      </c>
      <c r="T89" s="9">
        <f t="shared" ca="1" si="24"/>
        <v>-6.5483618527650833E-11</v>
      </c>
      <c r="U89" s="9">
        <f t="shared" ca="1" si="24"/>
        <v>-6.5483618527650833E-11</v>
      </c>
      <c r="V89" s="9">
        <f t="shared" ca="1" si="24"/>
        <v>-6.5483618527650833E-11</v>
      </c>
      <c r="W89" s="9">
        <f t="shared" ca="1" si="24"/>
        <v>-6.5483618527650833E-11</v>
      </c>
      <c r="X89" s="9">
        <f t="shared" ca="1" si="24"/>
        <v>-6.5483618527650833E-11</v>
      </c>
      <c r="Y89" s="9">
        <f t="shared" ca="1" si="24"/>
        <v>-6.5483618527650833E-11</v>
      </c>
      <c r="Z89" s="9">
        <f t="shared" ca="1" si="24"/>
        <v>-6.5483618527650833E-11</v>
      </c>
      <c r="AA89" s="9">
        <f t="shared" ca="1" si="24"/>
        <v>-6.5483618527650833E-11</v>
      </c>
      <c r="AB89" s="9">
        <f t="shared" ca="1" si="24"/>
        <v>-6.5483618527650833E-11</v>
      </c>
      <c r="AC89" s="9">
        <f t="shared" ca="1" si="24"/>
        <v>-6.5483618527650833E-11</v>
      </c>
      <c r="AD89" s="9">
        <f t="shared" ca="1" si="24"/>
        <v>-6.5483618527650833E-11</v>
      </c>
      <c r="AE89" s="9">
        <f t="shared" ca="1" si="24"/>
        <v>-6.5483618527650833E-11</v>
      </c>
      <c r="AF89" s="9">
        <f t="shared" ca="1" si="24"/>
        <v>-6.5483618527650833E-11</v>
      </c>
      <c r="AG89" s="9">
        <f t="shared" ca="1" si="24"/>
        <v>-6.5483618527650833E-11</v>
      </c>
      <c r="AH89" s="9">
        <f t="shared" ca="1" si="24"/>
        <v>-6.5483618527650833E-11</v>
      </c>
    </row>
    <row r="90" spans="1:36" x14ac:dyDescent="0.2">
      <c r="A90" s="2" t="s">
        <v>47</v>
      </c>
      <c r="D90" s="9"/>
      <c r="E90" s="9">
        <f t="shared" ref="E90:AH90" ca="1" si="25">IF(ProjectYear&lt;=LoanTerm,PMT(LoanInterest,LoanTerm,LoanAmount),0)</f>
        <v>-48929.396040374704</v>
      </c>
      <c r="F90" s="9">
        <f t="shared" ca="1" si="25"/>
        <v>-48929.396040374704</v>
      </c>
      <c r="G90" s="9">
        <f t="shared" ca="1" si="25"/>
        <v>-48929.396040374704</v>
      </c>
      <c r="H90" s="9">
        <f t="shared" ca="1" si="25"/>
        <v>-48929.396040374704</v>
      </c>
      <c r="I90" s="9">
        <f t="shared" ca="1" si="25"/>
        <v>-48929.396040374704</v>
      </c>
      <c r="J90" s="9">
        <f t="shared" ca="1" si="25"/>
        <v>-48929.396040374704</v>
      </c>
      <c r="K90" s="9">
        <f t="shared" ca="1" si="25"/>
        <v>-48929.396040374704</v>
      </c>
      <c r="L90" s="9">
        <f t="shared" ca="1" si="25"/>
        <v>-48929.396040374704</v>
      </c>
      <c r="M90" s="9">
        <f t="shared" ca="1" si="25"/>
        <v>-48929.396040374704</v>
      </c>
      <c r="N90" s="9">
        <f t="shared" ca="1" si="25"/>
        <v>-48929.396040374704</v>
      </c>
      <c r="O90" s="9">
        <f t="shared" ca="1" si="25"/>
        <v>-48929.396040374704</v>
      </c>
      <c r="P90" s="9">
        <f t="shared" ca="1" si="25"/>
        <v>-48929.396040374704</v>
      </c>
      <c r="Q90" s="9">
        <f t="shared" ca="1" si="25"/>
        <v>-48929.396040374704</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-22940.010198483062</v>
      </c>
      <c r="F91" s="9">
        <f t="shared" ca="1" si="26"/>
        <v>-24316.410810392044</v>
      </c>
      <c r="G91" s="9">
        <f t="shared" ca="1" si="26"/>
        <v>-25775.39545901557</v>
      </c>
      <c r="H91" s="9">
        <f t="shared" ca="1" si="26"/>
        <v>-27321.919186556501</v>
      </c>
      <c r="I91" s="9">
        <f t="shared" ca="1" si="26"/>
        <v>-28961.234337749891</v>
      </c>
      <c r="J91" s="9">
        <f t="shared" ca="1" si="26"/>
        <v>-30698.908398014883</v>
      </c>
      <c r="K91" s="9">
        <f t="shared" ca="1" si="26"/>
        <v>-32540.84290189578</v>
      </c>
      <c r="L91" s="9">
        <f t="shared" ca="1" si="26"/>
        <v>-34493.293476009523</v>
      </c>
      <c r="M91" s="9">
        <f t="shared" ca="1" si="26"/>
        <v>-36562.891084570096</v>
      </c>
      <c r="N91" s="9">
        <f t="shared" ca="1" si="26"/>
        <v>-38756.664549644302</v>
      </c>
      <c r="O91" s="9">
        <f t="shared" ca="1" si="26"/>
        <v>-41082.064422622963</v>
      </c>
      <c r="P91" s="9">
        <f t="shared" ca="1" si="26"/>
        <v>-43546.988287980341</v>
      </c>
      <c r="Q91" s="9">
        <f t="shared" ca="1" si="26"/>
        <v>-46159.807585259157</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-25989.385841891642</v>
      </c>
      <c r="F92" s="9">
        <f t="shared" ca="1" si="27"/>
        <v>-24612.98522998266</v>
      </c>
      <c r="G92" s="9">
        <f t="shared" ca="1" si="27"/>
        <v>-23154.000581359134</v>
      </c>
      <c r="H92" s="9">
        <f t="shared" ca="1" si="27"/>
        <v>-21607.476853818203</v>
      </c>
      <c r="I92" s="9">
        <f t="shared" ca="1" si="27"/>
        <v>-19968.161702624813</v>
      </c>
      <c r="J92" s="9">
        <f t="shared" ca="1" si="27"/>
        <v>-18230.487642359822</v>
      </c>
      <c r="K92" s="9">
        <f t="shared" ca="1" si="27"/>
        <v>-16388.553138478925</v>
      </c>
      <c r="L92" s="9">
        <f t="shared" ca="1" si="27"/>
        <v>-14436.102564365179</v>
      </c>
      <c r="M92" s="9">
        <f t="shared" ca="1" si="27"/>
        <v>-12366.504955804607</v>
      </c>
      <c r="N92" s="9">
        <f t="shared" ca="1" si="27"/>
        <v>-10172.731490730403</v>
      </c>
      <c r="O92" s="9">
        <f t="shared" ca="1" si="27"/>
        <v>-7847.3316177517436</v>
      </c>
      <c r="P92" s="9">
        <f t="shared" ca="1" si="27"/>
        <v>-5382.4077523943661</v>
      </c>
      <c r="Q92" s="9">
        <f t="shared" ca="1" si="27"/>
        <v>-2769.5884551155455</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410216.42049971101</v>
      </c>
      <c r="F93" s="70">
        <f t="shared" ca="1" si="28"/>
        <v>385900.00968931895</v>
      </c>
      <c r="G93" s="70">
        <f t="shared" ca="1" si="28"/>
        <v>360124.61423030338</v>
      </c>
      <c r="H93" s="70">
        <f t="shared" ca="1" si="28"/>
        <v>332802.69504374691</v>
      </c>
      <c r="I93" s="70">
        <f t="shared" ca="1" si="28"/>
        <v>303841.46070599701</v>
      </c>
      <c r="J93" s="70">
        <f t="shared" ca="1" si="28"/>
        <v>273142.55230798211</v>
      </c>
      <c r="K93" s="70">
        <f t="shared" ca="1" si="28"/>
        <v>240601.70940608633</v>
      </c>
      <c r="L93" s="70">
        <f t="shared" ca="1" si="28"/>
        <v>206108.41593007679</v>
      </c>
      <c r="M93" s="70">
        <f t="shared" ca="1" si="28"/>
        <v>169545.5248455067</v>
      </c>
      <c r="N93" s="70">
        <f t="shared" ca="1" si="28"/>
        <v>130788.8602958624</v>
      </c>
      <c r="O93" s="70">
        <f t="shared" ca="1" si="28"/>
        <v>89706.795873239433</v>
      </c>
      <c r="P93" s="70">
        <f t="shared" ca="1" si="28"/>
        <v>46159.807585259092</v>
      </c>
      <c r="Q93" s="70">
        <f t="shared" ca="1" si="28"/>
        <v>-6.5483618527650833E-11</v>
      </c>
      <c r="R93" s="70">
        <f t="shared" ca="1" si="28"/>
        <v>-6.5483618527650833E-11</v>
      </c>
      <c r="S93" s="70">
        <f t="shared" ca="1" si="28"/>
        <v>-6.5483618527650833E-11</v>
      </c>
      <c r="T93" s="70">
        <f t="shared" ca="1" si="28"/>
        <v>-6.5483618527650833E-11</v>
      </c>
      <c r="U93" s="70">
        <f t="shared" ca="1" si="28"/>
        <v>-6.5483618527650833E-11</v>
      </c>
      <c r="V93" s="70">
        <f t="shared" ca="1" si="28"/>
        <v>-6.5483618527650833E-11</v>
      </c>
      <c r="W93" s="70">
        <f t="shared" ca="1" si="28"/>
        <v>-6.5483618527650833E-11</v>
      </c>
      <c r="X93" s="70">
        <f t="shared" ca="1" si="28"/>
        <v>-6.5483618527650833E-11</v>
      </c>
      <c r="Y93" s="70">
        <f t="shared" ca="1" si="28"/>
        <v>-6.5483618527650833E-11</v>
      </c>
      <c r="Z93" s="70">
        <f t="shared" ca="1" si="28"/>
        <v>-6.5483618527650833E-11</v>
      </c>
      <c r="AA93" s="70">
        <f t="shared" ca="1" si="28"/>
        <v>-6.5483618527650833E-11</v>
      </c>
      <c r="AB93" s="70">
        <f t="shared" ca="1" si="28"/>
        <v>-6.5483618527650833E-11</v>
      </c>
      <c r="AC93" s="70">
        <f t="shared" ca="1" si="28"/>
        <v>-6.5483618527650833E-11</v>
      </c>
      <c r="AD93" s="70">
        <f t="shared" ca="1" si="28"/>
        <v>-6.5483618527650833E-11</v>
      </c>
      <c r="AE93" s="70">
        <f t="shared" ca="1" si="28"/>
        <v>-6.5483618527650833E-11</v>
      </c>
      <c r="AF93" s="70">
        <f t="shared" ca="1" si="28"/>
        <v>-6.5483618527650833E-11</v>
      </c>
      <c r="AG93" s="70">
        <f t="shared" ca="1" si="28"/>
        <v>-6.5483618527650833E-11</v>
      </c>
      <c r="AH93" s="70">
        <f t="shared" ca="1" si="28"/>
        <v>-6.5483618527650833E-11</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1515852.0185954631</v>
      </c>
      <c r="D102" s="42">
        <f ca="1">IF($C$112="3P",VLOOKUP($A102,'Fin. Assumptions'!$F$23:$L$29,$D$111+1)*(-D$55-D$56),VLOOKUP($A102,'Fin. Assumptions'!$F$32:$L$38,$D$111+1)*D$83)</f>
        <v>-1588240.2458933797</v>
      </c>
      <c r="E102" s="42">
        <f ca="1">IF($C$112="3P",VLOOKUP($A102,'Fin. Assumptions'!$F$23:$L$29,$D$111+1)*(-E$55-E$56),VLOOKUP($A102,'Fin. Assumptions'!$F$32:$L$38,$D$111+1)*E$83)</f>
        <v>418231.06594340195</v>
      </c>
      <c r="F102" s="42">
        <f ca="1">IF($C$112="3P",VLOOKUP($A102,'Fin. Assumptions'!$F$23:$L$29,$D$111+1)*(-F$55-F$56),VLOOKUP($A102,'Fin. Assumptions'!$F$32:$L$38,$D$111+1)*F$83)</f>
        <v>519745.67605988885</v>
      </c>
      <c r="G102" s="42">
        <f ca="1">IF($C$112="3P",VLOOKUP($A102,'Fin. Assumptions'!$F$23:$L$29,$D$111+1)*(-G$55-G$56),VLOOKUP($A102,'Fin. Assumptions'!$F$32:$L$38,$D$111+1)*G$83)</f>
        <v>416480.08986850729</v>
      </c>
      <c r="H102" s="42">
        <f ca="1">IF($C$112="3P",VLOOKUP($A102,'Fin. Assumptions'!$F$23:$L$29,$D$111+1)*(-H$55-H$56),VLOOKUP($A102,'Fin. Assumptions'!$F$32:$L$38,$D$111+1)*H$83)</f>
        <v>340653.11601905612</v>
      </c>
      <c r="I102" s="42">
        <f ca="1">IF($C$112="3P",VLOOKUP($A102,'Fin. Assumptions'!$F$23:$L$29,$D$111+1)*(-I$55-I$56),VLOOKUP($A102,'Fin. Assumptions'!$F$32:$L$38,$D$111+1)*I$83)</f>
        <v>325424.14791466109</v>
      </c>
      <c r="J102" s="42">
        <f ca="1">IF($C$112="3P",VLOOKUP($A102,'Fin. Assumptions'!$F$23:$L$29,$D$111+1)*(-J$55-J$56),VLOOKUP($A102,'Fin. Assumptions'!$F$32:$L$38,$D$111+1)*J$83)</f>
        <v>264239.11769499094</v>
      </c>
      <c r="K102" s="42">
        <f ca="1">IF($C$112="3P",VLOOKUP($A102,'Fin. Assumptions'!$F$23:$L$29,$D$111+1)*(-K$55-K$56),VLOOKUP($A102,'Fin. Assumptions'!$F$32:$L$38,$D$111+1)*K$83)</f>
        <v>205851.76302559584</v>
      </c>
      <c r="L102" s="42">
        <f ca="1">IF($C$112="3P",VLOOKUP($A102,'Fin. Assumptions'!$F$23:$L$29,$D$111+1)*(-L$55-L$56),VLOOKUP($A102,'Fin. Assumptions'!$F$32:$L$38,$D$111+1)*L$83)</f>
        <v>200700.57809075963</v>
      </c>
      <c r="M102" s="42">
        <f ca="1">IF($C$112="3P",VLOOKUP($A102,'Fin. Assumptions'!$F$23:$L$29,$D$111+1)*(-M$55-M$56),VLOOKUP($A102,'Fin. Assumptions'!$F$32:$L$38,$D$111+1)*M$83)</f>
        <v>193400.3968995045</v>
      </c>
      <c r="N102" s="42">
        <f ca="1">IF($C$112="3P",VLOOKUP($A102,'Fin. Assumptions'!$F$23:$L$29,$D$111+1)*(-N$55-N$56),VLOOKUP($A102,'Fin. Assumptions'!$F$32:$L$38,$D$111+1)*N$83)</f>
        <v>97094.565303462325</v>
      </c>
      <c r="O102" s="42">
        <f ca="1">IF($C$112="3P",VLOOKUP($A102,'Fin. Assumptions'!$F$23:$L$29,$D$111+1)*(-O$55-O$56),VLOOKUP($A102,'Fin. Assumptions'!$F$32:$L$38,$D$111+1)*O$83)</f>
        <v>80777.404689361574</v>
      </c>
      <c r="P102" s="42">
        <f ca="1">IF($C$112="3P",VLOOKUP($A102,'Fin. Assumptions'!$F$23:$L$29,$D$111+1)*(-P$55-P$56),VLOOKUP($A102,'Fin. Assumptions'!$F$32:$L$38,$D$111+1)*P$83)</f>
        <v>81180.101072845282</v>
      </c>
      <c r="Q102" s="42">
        <f ca="1">IF($C$112="3P",VLOOKUP($A102,'Fin. Assumptions'!$F$23:$L$29,$D$111+1)*(-Q$55-Q$56),VLOOKUP($A102,'Fin. Assumptions'!$F$32:$L$38,$D$111+1)*Q$83)</f>
        <v>81541.697411395333</v>
      </c>
      <c r="R102" s="42">
        <f ca="1">IF($C$112="3P",VLOOKUP($A102,'Fin. Assumptions'!$F$23:$L$29,$D$111+1)*(-R$55-R$56),VLOOKUP($A102,'Fin. Assumptions'!$F$32:$L$38,$D$111+1)*R$83)</f>
        <v>130788.18626383839</v>
      </c>
      <c r="S102" s="42">
        <f ca="1">IF($C$112="3P",VLOOKUP($A102,'Fin. Assumptions'!$F$23:$L$29,$D$111+1)*(-S$55-S$56),VLOOKUP($A102,'Fin. Assumptions'!$F$32:$L$38,$D$111+1)*S$83)</f>
        <v>132237.33501039588</v>
      </c>
      <c r="T102" s="42">
        <f ca="1">IF($C$112="3P",VLOOKUP($A102,'Fin. Assumptions'!$F$23:$L$29,$D$111+1)*(-T$55-T$56),VLOOKUP($A102,'Fin. Assumptions'!$F$32:$L$38,$D$111+1)*T$83)</f>
        <v>133705.32871288541</v>
      </c>
      <c r="U102" s="42">
        <f ca="1">IF($C$112="3P",VLOOKUP($A102,'Fin. Assumptions'!$F$23:$L$29,$D$111+1)*(-U$55-U$56),VLOOKUP($A102,'Fin. Assumptions'!$F$32:$L$38,$D$111+1)*U$83)</f>
        <v>135192.33076453905</v>
      </c>
      <c r="V102" s="42">
        <f ca="1">IF($C$112="3P",VLOOKUP($A102,'Fin. Assumptions'!$F$23:$L$29,$D$111+1)*(-V$55-V$56),VLOOKUP($A102,'Fin. Assumptions'!$F$32:$L$38,$D$111+1)*V$83)</f>
        <v>136698.50430179556</v>
      </c>
      <c r="W102" s="42">
        <f ca="1">IF($C$112="3P",VLOOKUP($A102,'Fin. Assumptions'!$F$23:$L$29,$D$111+1)*(-W$55-W$56),VLOOKUP($A102,'Fin. Assumptions'!$F$32:$L$38,$D$111+1)*W$83)</f>
        <v>138224.01213197285</v>
      </c>
      <c r="X102" s="42">
        <f ca="1">IF($C$112="3P",VLOOKUP($A102,'Fin. Assumptions'!$F$23:$L$29,$D$111+1)*(-X$55-X$56),VLOOKUP($A102,'Fin. Assumptions'!$F$32:$L$38,$D$111+1)*X$83)</f>
        <v>50069.016658155837</v>
      </c>
      <c r="Y102" s="42">
        <f ca="1">IF($C$112="3P",VLOOKUP($A102,'Fin. Assumptions'!$F$23:$L$29,$D$111+1)*(-Y$55-Y$56),VLOOKUP($A102,'Fin. Assumptions'!$F$32:$L$38,$D$111+1)*Y$83)</f>
        <v>141333.67980121626</v>
      </c>
      <c r="Z102" s="42">
        <f ca="1">IF($C$112="3P",VLOOKUP($A102,'Fin. Assumptions'!$F$23:$L$29,$D$111+1)*(-Z$55-Z$56),VLOOKUP($A102,'Fin. Assumptions'!$F$32:$L$38,$D$111+1)*Z$83)</f>
        <v>142918.16291887747</v>
      </c>
      <c r="AA102" s="42">
        <f ca="1">IF($C$112="3P",VLOOKUP($A102,'Fin. Assumptions'!$F$23:$L$29,$D$111+1)*(-AA$55-AA$56),VLOOKUP($A102,'Fin. Assumptions'!$F$32:$L$38,$D$111+1)*AA$83)</f>
        <v>144522.62672173584</v>
      </c>
      <c r="AB102" s="42">
        <f ca="1">IF($C$112="3P",VLOOKUP($A102,'Fin. Assumptions'!$F$23:$L$29,$D$111+1)*(-AB$55-AB$56),VLOOKUP($A102,'Fin. Assumptions'!$F$32:$L$38,$D$111+1)*AB$83)</f>
        <v>146147.23118614662</v>
      </c>
      <c r="AC102" s="42">
        <f ca="1">IF($C$112="3P",VLOOKUP($A102,'Fin. Assumptions'!$F$23:$L$29,$D$111+1)*(-AC$55-AC$56),VLOOKUP($A102,'Fin. Assumptions'!$F$32:$L$38,$D$111+1)*AC$83)</f>
        <v>147792.13546388192</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1515852.0185954631</v>
      </c>
    </row>
    <row r="111" spans="1:34" ht="15.75" x14ac:dyDescent="0.25">
      <c r="A111" s="92"/>
      <c r="B111" s="93" t="s">
        <v>111</v>
      </c>
      <c r="C111" s="463" t="str">
        <f ca="1">LEFT($B$6,3)</f>
        <v>COM</v>
      </c>
      <c r="D111" s="380">
        <f ca="1">HLOOKUP(C111,'Fin. Assumptions'!$G$32:$L$40,9)</f>
        <v>1</v>
      </c>
    </row>
    <row r="112" spans="1:34" x14ac:dyDescent="0.2">
      <c r="A112" s="94"/>
      <c r="B112" s="93" t="s">
        <v>160</v>
      </c>
      <c r="C112" s="376" t="str">
        <f ca="1">RIGHT(LEFT($B$6,6),2)</f>
        <v>DO</v>
      </c>
    </row>
  </sheetData>
  <sheetProtection algorithmName="SHA-512" hashValue="I2GArdMfQlmcpwAkJhwrrMVD0gv+mOyvPwduCfSm0CGSsNcEyqP478ROc3AAyAzD4/0CTd3pH5dkAbEkfXWNDw==" saltValue="yqxB4m9pxe/HFAue43MGEw=="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CSS 3P 16</v>
      </c>
      <c r="D6" s="82" t="s">
        <v>172</v>
      </c>
      <c r="T6" s="2"/>
    </row>
    <row r="7" spans="1:42" ht="18.75" customHeight="1" x14ac:dyDescent="0.25">
      <c r="A7" s="90"/>
      <c r="C7" s="2"/>
      <c r="D7" s="374" t="s">
        <v>174</v>
      </c>
      <c r="T7" s="2"/>
    </row>
    <row r="8" spans="1:42" ht="18.75" customHeight="1" x14ac:dyDescent="0.25">
      <c r="A8" s="90" t="s">
        <v>111</v>
      </c>
      <c r="B8" s="376" t="str">
        <f ca="1">VLOOKUP($B$6,'Fin. Assumptions'!$A$6:$P$17,2)</f>
        <v>CSS</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2016</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713892.20999816747</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2.3796406999938915</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2379640.6999938916</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0.87060012635731887</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2379640.6999938916</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-356946.10499908373</v>
      </c>
      <c r="O22" s="28"/>
      <c r="P22" s="26"/>
      <c r="Q22" s="26"/>
      <c r="R22" s="23"/>
      <c r="T22" s="2"/>
    </row>
    <row r="23" spans="1:36" ht="18" customHeight="1" x14ac:dyDescent="0.2">
      <c r="A23" s="48"/>
      <c r="B23" s="77"/>
      <c r="C23" s="21"/>
      <c r="E23" s="54" t="s">
        <v>77</v>
      </c>
      <c r="G23" s="83">
        <f ca="1">SUM(G20:G22)</f>
        <v>2022694.5949948078</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11</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2379640.6999938916</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0.15606</v>
      </c>
      <c r="C31" s="2" t="s">
        <v>7</v>
      </c>
      <c r="E31" s="57" t="s">
        <v>10</v>
      </c>
      <c r="F31" s="5"/>
      <c r="G31" s="83">
        <f ca="1">NetCost*LoanPer-B22</f>
        <v>356946.10499908356</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827645.42204101058</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0.19317794459229476</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181822.3848</v>
      </c>
      <c r="F54" s="9">
        <f t="shared" ca="1" si="2"/>
        <v>184531.53833352003</v>
      </c>
      <c r="G54" s="9">
        <f t="shared" ca="1" si="2"/>
        <v>187281.05825468947</v>
      </c>
      <c r="H54" s="9">
        <f t="shared" ca="1" si="2"/>
        <v>190071.54602268434</v>
      </c>
      <c r="I54" s="9">
        <f t="shared" ca="1" si="2"/>
        <v>192903.61205842235</v>
      </c>
      <c r="J54" s="9">
        <f t="shared" ca="1" si="2"/>
        <v>195777.87587809286</v>
      </c>
      <c r="K54" s="9">
        <f t="shared" ca="1" si="2"/>
        <v>198694.96622867644</v>
      </c>
      <c r="L54" s="9">
        <f t="shared" ca="1" si="2"/>
        <v>201655.52122548365</v>
      </c>
      <c r="M54" s="9">
        <f t="shared" ca="1" si="2"/>
        <v>204660.18849174341</v>
      </c>
      <c r="N54" s="9">
        <f t="shared" ca="1" si="2"/>
        <v>207709.62530027036</v>
      </c>
      <c r="O54" s="9">
        <f t="shared" ca="1" si="2"/>
        <v>210804.49871724439</v>
      </c>
      <c r="P54" s="9">
        <f t="shared" ca="1" si="2"/>
        <v>213945.48574813129</v>
      </c>
      <c r="Q54" s="9">
        <f t="shared" ca="1" si="2"/>
        <v>217133.27348577851</v>
      </c>
      <c r="R54" s="9">
        <f t="shared" ca="1" si="2"/>
        <v>220368.55926071655</v>
      </c>
      <c r="S54" s="9">
        <f t="shared" ca="1" si="2"/>
        <v>223652.05079370129</v>
      </c>
      <c r="T54" s="9">
        <f t="shared" ca="1" si="2"/>
        <v>226984.46635052736</v>
      </c>
      <c r="U54" s="9">
        <f t="shared" ca="1" si="2"/>
        <v>230366.53489915028</v>
      </c>
      <c r="V54" s="9">
        <f t="shared" ca="1" si="2"/>
        <v>233798.99626914761</v>
      </c>
      <c r="W54" s="9">
        <f t="shared" ca="1" si="2"/>
        <v>237282.60131355791</v>
      </c>
      <c r="X54" s="9">
        <f t="shared" ca="1" si="2"/>
        <v>240818.11207312989</v>
      </c>
      <c r="Y54" s="9">
        <f t="shared" ca="1" si="2"/>
        <v>244406.30194301953</v>
      </c>
      <c r="Z54" s="9">
        <f t="shared" ca="1" si="2"/>
        <v>248047.95584197048</v>
      </c>
      <c r="AA54" s="9">
        <f t="shared" ca="1" si="2"/>
        <v>251743.87038401587</v>
      </c>
      <c r="AB54" s="9">
        <f t="shared" ca="1" si="2"/>
        <v>255494.85405273765</v>
      </c>
      <c r="AC54" s="9">
        <f t="shared" ca="1" si="2"/>
        <v>259301.72737812344</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-27273.35772</v>
      </c>
      <c r="F55" s="9">
        <f t="shared" ca="1" si="3"/>
        <v>-27679.730750028004</v>
      </c>
      <c r="G55" s="9">
        <f t="shared" ca="1" si="3"/>
        <v>-28092.158738203419</v>
      </c>
      <c r="H55" s="9">
        <f t="shared" ca="1" si="3"/>
        <v>-28510.731903402651</v>
      </c>
      <c r="I55" s="9">
        <f t="shared" ca="1" si="3"/>
        <v>-28935.541808763352</v>
      </c>
      <c r="J55" s="9">
        <f t="shared" ca="1" si="3"/>
        <v>-29366.68138171393</v>
      </c>
      <c r="K55" s="9">
        <f t="shared" ca="1" si="3"/>
        <v>-29804.244934301463</v>
      </c>
      <c r="L55" s="9">
        <f t="shared" ca="1" si="3"/>
        <v>-30248.328183822545</v>
      </c>
      <c r="M55" s="9">
        <f t="shared" ca="1" si="3"/>
        <v>-30699.028273761509</v>
      </c>
      <c r="N55" s="9">
        <f t="shared" ca="1" si="3"/>
        <v>-31156.443795040552</v>
      </c>
      <c r="O55" s="9">
        <f t="shared" ca="1" si="3"/>
        <v>-31620.674807586656</v>
      </c>
      <c r="P55" s="9">
        <f t="shared" ca="1" si="3"/>
        <v>-32091.822862219691</v>
      </c>
      <c r="Q55" s="9">
        <f t="shared" ca="1" si="3"/>
        <v>-32569.991022866776</v>
      </c>
      <c r="R55" s="9">
        <f t="shared" ca="1" si="3"/>
        <v>-33055.283889107479</v>
      </c>
      <c r="S55" s="9">
        <f t="shared" ca="1" si="3"/>
        <v>-33547.807619055195</v>
      </c>
      <c r="T55" s="9">
        <f t="shared" ca="1" si="3"/>
        <v>-34047.669952579105</v>
      </c>
      <c r="U55" s="9">
        <f t="shared" ca="1" si="3"/>
        <v>-34554.980234872542</v>
      </c>
      <c r="V55" s="9">
        <f t="shared" ca="1" si="3"/>
        <v>-35069.849440372142</v>
      </c>
      <c r="W55" s="9">
        <f t="shared" ca="1" si="3"/>
        <v>-35592.390197033688</v>
      </c>
      <c r="X55" s="9">
        <f t="shared" ca="1" si="3"/>
        <v>-36122.716810969483</v>
      </c>
      <c r="Y55" s="9">
        <f t="shared" ca="1" si="3"/>
        <v>-36660.945291452925</v>
      </c>
      <c r="Z55" s="9">
        <f t="shared" ca="1" si="3"/>
        <v>-37207.193376295574</v>
      </c>
      <c r="AA55" s="9">
        <f t="shared" ca="1" si="3"/>
        <v>-37761.580557602378</v>
      </c>
      <c r="AB55" s="9">
        <f t="shared" ca="1" si="3"/>
        <v>-38324.228107910647</v>
      </c>
      <c r="AC55" s="9">
        <f t="shared" ca="1" si="3"/>
        <v>-38895.259106718513</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274880.39350364031</v>
      </c>
      <c r="F57" s="10">
        <f ca="1">IF(F$49&gt;OptInTerm,0,VLOOKUP($B$10+F$49-1,'SREC Prices'!$B$6:$D$22,2))*((F$50/1000)*$B$18)</f>
        <v>271487.49713364156</v>
      </c>
      <c r="G57" s="10">
        <f ca="1">IF(G$49&gt;OptInTerm,0,VLOOKUP($B$10+G$49-1,'SREC Prices'!$B$6:$D$22,2))*((G$50/1000)*$B$18)</f>
        <v>280172.06930031435</v>
      </c>
      <c r="H57" s="10">
        <f ca="1">IF(H$49&gt;OptInTerm,0,VLOOKUP($B$10+H$49-1,'SREC Prices'!$B$6:$D$22,2))*((H$50/1000)*$B$18)</f>
        <v>264782.68950810179</v>
      </c>
      <c r="I57" s="10">
        <f ca="1">IF(I$49&gt;OptInTerm,0,VLOOKUP($B$10+I$49-1,'SREC Prices'!$B$6:$D$22,2))*((I$50/1000)*$B$18)</f>
        <v>241586.72672723167</v>
      </c>
      <c r="J57" s="10">
        <f ca="1">IF(J$49&gt;OptInTerm,0,VLOOKUP($B$10+J$49-1,'SREC Prices'!$B$6:$D$22,2))*((J$50/1000)*$B$18)</f>
        <v>223562.16970844686</v>
      </c>
      <c r="K57" s="10">
        <f ca="1">IF(K$49&gt;OptInTerm,0,VLOOKUP($B$10+K$49-1,'SREC Prices'!$B$6:$D$22,2))*((K$50/1000)*$B$18)</f>
        <v>209648.8868900871</v>
      </c>
      <c r="L57" s="10">
        <f ca="1">IF(L$49&gt;OptInTerm,0,VLOOKUP($B$10+L$49-1,'SREC Prices'!$B$6:$D$22,2))*((L$50/1000)*$B$18)</f>
        <v>201240.85922533568</v>
      </c>
      <c r="M57" s="10">
        <f ca="1">IF(M$49&gt;OptInTerm,0,VLOOKUP($B$10+M$49-1,'SREC Prices'!$B$6:$D$22,2))*((M$50/1000)*$B$18)</f>
        <v>189746.17300434571</v>
      </c>
      <c r="N57" s="10">
        <f ca="1">IF(N$49&gt;OptInTerm,0,VLOOKUP($B$10+N$49-1,'SREC Prices'!$B$6:$D$22,2))*((N$50/1000)*$B$18)</f>
        <v>179310.13348910667</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416929.42058364034</v>
      </c>
      <c r="F59" s="10">
        <f t="shared" ref="F59:AH59" ca="1" si="5">SUM(F54:F58)</f>
        <v>415839.30471713358</v>
      </c>
      <c r="G59" s="10">
        <f t="shared" ca="1" si="5"/>
        <v>426860.96881680039</v>
      </c>
      <c r="H59" s="10">
        <f t="shared" ca="1" si="5"/>
        <v>413843.5036273835</v>
      </c>
      <c r="I59" s="10">
        <f t="shared" ca="1" si="5"/>
        <v>393054.79697689065</v>
      </c>
      <c r="J59" s="10">
        <f t="shared" ca="1" si="5"/>
        <v>377473.36420482583</v>
      </c>
      <c r="K59" s="10">
        <f t="shared" ca="1" si="5"/>
        <v>366039.60818446206</v>
      </c>
      <c r="L59" s="10">
        <f t="shared" ca="1" si="5"/>
        <v>360148.05226699682</v>
      </c>
      <c r="M59" s="10">
        <f t="shared" ca="1" si="5"/>
        <v>351207.33322232764</v>
      </c>
      <c r="N59" s="10">
        <f t="shared" ca="1" si="5"/>
        <v>343363.31499433646</v>
      </c>
      <c r="O59" s="10">
        <f t="shared" ca="1" si="5"/>
        <v>194386.8086797343</v>
      </c>
      <c r="P59" s="10">
        <f t="shared" ca="1" si="5"/>
        <v>196918.13273213775</v>
      </c>
      <c r="Q59" s="10">
        <f t="shared" ca="1" si="5"/>
        <v>199489.92995990676</v>
      </c>
      <c r="R59" s="10">
        <f t="shared" ca="1" si="5"/>
        <v>202102.78963111914</v>
      </c>
      <c r="S59" s="10">
        <f t="shared" ca="1" si="5"/>
        <v>204757.30986285862</v>
      </c>
      <c r="T59" s="10">
        <f t="shared" ca="1" si="5"/>
        <v>207454.09775271971</v>
      </c>
      <c r="U59" s="10">
        <f t="shared" ca="1" si="5"/>
        <v>210193.76951227532</v>
      </c>
      <c r="V59" s="10">
        <f t="shared" ca="1" si="5"/>
        <v>212976.95060253306</v>
      </c>
      <c r="W59" s="10">
        <f t="shared" ca="1" si="5"/>
        <v>215804.27587141306</v>
      </c>
      <c r="X59" s="10">
        <f t="shared" ca="1" si="5"/>
        <v>218676.38969327474</v>
      </c>
      <c r="Y59" s="10">
        <f t="shared" ca="1" si="5"/>
        <v>221593.9461105254</v>
      </c>
      <c r="Z59" s="10">
        <f t="shared" ca="1" si="5"/>
        <v>224557.60897733888</v>
      </c>
      <c r="AA59" s="10">
        <f t="shared" ca="1" si="5"/>
        <v>227568.05210551916</v>
      </c>
      <c r="AB59" s="10">
        <f t="shared" ca="1" si="5"/>
        <v>230625.95941253714</v>
      </c>
      <c r="AC59" s="10">
        <f t="shared" ca="1" si="5"/>
        <v>233732.0250717765</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395929.42058364034</v>
      </c>
      <c r="F63" s="10">
        <f t="shared" ca="1" si="9"/>
        <v>394314.30471713358</v>
      </c>
      <c r="G63" s="10">
        <f t="shared" ca="1" si="9"/>
        <v>404797.84381680039</v>
      </c>
      <c r="H63" s="10">
        <f t="shared" ca="1" si="9"/>
        <v>391228.8005023835</v>
      </c>
      <c r="I63" s="10">
        <f t="shared" ca="1" si="9"/>
        <v>369874.72627376567</v>
      </c>
      <c r="J63" s="10">
        <f t="shared" ca="1" si="9"/>
        <v>353713.79173412273</v>
      </c>
      <c r="K63" s="10">
        <f t="shared" ca="1" si="9"/>
        <v>341686.04640199139</v>
      </c>
      <c r="L63" s="10">
        <f t="shared" ca="1" si="9"/>
        <v>335185.65143996436</v>
      </c>
      <c r="M63" s="10">
        <f t="shared" ca="1" si="9"/>
        <v>325620.87237461936</v>
      </c>
      <c r="N63" s="10">
        <f t="shared" ca="1" si="9"/>
        <v>167137.19262543548</v>
      </c>
      <c r="O63" s="10">
        <f t="shared" ca="1" si="9"/>
        <v>167505.03325161079</v>
      </c>
      <c r="P63" s="10">
        <f t="shared" ca="1" si="9"/>
        <v>169364.31291831116</v>
      </c>
      <c r="Q63" s="10">
        <f t="shared" ca="1" si="9"/>
        <v>171247.26465073452</v>
      </c>
      <c r="R63" s="10">
        <f t="shared" ca="1" si="9"/>
        <v>173154.05768921759</v>
      </c>
      <c r="S63" s="10">
        <f t="shared" ca="1" si="9"/>
        <v>175084.85962240954</v>
      </c>
      <c r="T63" s="10">
        <f t="shared" ca="1" si="9"/>
        <v>177039.83625625938</v>
      </c>
      <c r="U63" s="10">
        <f t="shared" ca="1" si="9"/>
        <v>179019.15147840348</v>
      </c>
      <c r="V63" s="10">
        <f t="shared" ca="1" si="9"/>
        <v>181022.96711781443</v>
      </c>
      <c r="W63" s="10">
        <f t="shared" ca="1" si="9"/>
        <v>183051.44279957647</v>
      </c>
      <c r="X63" s="10">
        <f t="shared" ca="1" si="9"/>
        <v>35104.735794642242</v>
      </c>
      <c r="Y63" s="10">
        <f t="shared" ca="1" si="9"/>
        <v>187183.0008644271</v>
      </c>
      <c r="Z63" s="10">
        <f t="shared" ca="1" si="9"/>
        <v>189286.39010008812</v>
      </c>
      <c r="AA63" s="10">
        <f t="shared" ca="1" si="9"/>
        <v>191415.05275633713</v>
      </c>
      <c r="AB63" s="10">
        <f t="shared" ca="1" si="9"/>
        <v>193569.13507962556</v>
      </c>
      <c r="AC63" s="10">
        <f t="shared" ca="1" si="9"/>
        <v>195748.78013054212</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-404538.91899896157</v>
      </c>
      <c r="F64" s="59">
        <f ca="1">IF($B$11="Non-Taxable",0,-(AssetBasis)*Dep_02)</f>
        <v>-647262.27039833856</v>
      </c>
      <c r="G64" s="59">
        <f ca="1">IF($B$11="Non-Taxable",0,-(AssetBasis)*Dep_03)</f>
        <v>-388357.36223900312</v>
      </c>
      <c r="H64" s="59">
        <f ca="1">IF($B$11="Non-Taxable",0,-(AssetBasis)*DEP_04)</f>
        <v>-233014.41734340184</v>
      </c>
      <c r="I64" s="59">
        <f ca="1">IF($B$11="Non-Taxable",0,-(AssetBasis)*DEP_05)</f>
        <v>-233014.41734340184</v>
      </c>
      <c r="J64" s="59">
        <f ca="1">IF($B$11="Non-Taxable",0,-(AssetBasis)*DEP_06)</f>
        <v>-116507.20867170092</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-8609.4984153212281</v>
      </c>
      <c r="F65" s="59">
        <f t="shared" ref="F65:AH65" ca="1" si="10">SUM(F63:F64)</f>
        <v>-252947.96568120498</v>
      </c>
      <c r="G65" s="59">
        <f t="shared" ca="1" si="10"/>
        <v>16440.481577797269</v>
      </c>
      <c r="H65" s="59">
        <f t="shared" ca="1" si="10"/>
        <v>158214.38315898165</v>
      </c>
      <c r="I65" s="59">
        <f t="shared" ca="1" si="10"/>
        <v>136860.30893036383</v>
      </c>
      <c r="J65" s="59">
        <f ca="1">SUM(J63:J64)</f>
        <v>237206.58306242182</v>
      </c>
      <c r="K65" s="59">
        <f t="shared" ca="1" si="10"/>
        <v>341686.04640199139</v>
      </c>
      <c r="L65" s="59">
        <f t="shared" ca="1" si="10"/>
        <v>335185.65143996436</v>
      </c>
      <c r="M65" s="59">
        <f t="shared" ca="1" si="10"/>
        <v>325620.87237461936</v>
      </c>
      <c r="N65" s="59">
        <f t="shared" ca="1" si="10"/>
        <v>167137.19262543548</v>
      </c>
      <c r="O65" s="59">
        <f t="shared" ca="1" si="10"/>
        <v>167505.03325161079</v>
      </c>
      <c r="P65" s="59">
        <f t="shared" ca="1" si="10"/>
        <v>169364.31291831116</v>
      </c>
      <c r="Q65" s="59">
        <f t="shared" ca="1" si="10"/>
        <v>171247.26465073452</v>
      </c>
      <c r="R65" s="59">
        <f t="shared" ca="1" si="10"/>
        <v>173154.05768921759</v>
      </c>
      <c r="S65" s="59">
        <f t="shared" ca="1" si="10"/>
        <v>175084.85962240954</v>
      </c>
      <c r="T65" s="59">
        <f t="shared" ca="1" si="10"/>
        <v>177039.83625625938</v>
      </c>
      <c r="U65" s="59">
        <f t="shared" ca="1" si="10"/>
        <v>179019.15147840348</v>
      </c>
      <c r="V65" s="59">
        <f t="shared" ca="1" si="10"/>
        <v>181022.96711781443</v>
      </c>
      <c r="W65" s="59">
        <f t="shared" ca="1" si="10"/>
        <v>183051.44279957647</v>
      </c>
      <c r="X65" s="59">
        <f t="shared" ca="1" si="10"/>
        <v>35104.735794642242</v>
      </c>
      <c r="Y65" s="59">
        <f t="shared" ca="1" si="10"/>
        <v>187183.0008644271</v>
      </c>
      <c r="Z65" s="59">
        <f t="shared" ca="1" si="10"/>
        <v>189286.39010008812</v>
      </c>
      <c r="AA65" s="59">
        <f t="shared" ca="1" si="10"/>
        <v>191415.05275633713</v>
      </c>
      <c r="AB65" s="59">
        <f t="shared" ca="1" si="10"/>
        <v>193569.13507962556</v>
      </c>
      <c r="AC65" s="59">
        <f t="shared" ca="1" si="10"/>
        <v>195748.78013054212</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-21416.766299945011</v>
      </c>
      <c r="F66" s="59">
        <f t="shared" ca="1" si="11"/>
        <v>-19986.277554223481</v>
      </c>
      <c r="G66" s="59">
        <f t="shared" ca="1" si="11"/>
        <v>-18469.959483758659</v>
      </c>
      <c r="H66" s="59">
        <f t="shared" ca="1" si="11"/>
        <v>-16862.662329065945</v>
      </c>
      <c r="I66" s="59">
        <f t="shared" ca="1" si="11"/>
        <v>-15158.92734509167</v>
      </c>
      <c r="J66" s="59">
        <f t="shared" ca="1" si="11"/>
        <v>-13352.968262078937</v>
      </c>
      <c r="K66" s="59">
        <f t="shared" ca="1" si="11"/>
        <v>-11438.651634085443</v>
      </c>
      <c r="L66" s="59">
        <f t="shared" ca="1" si="11"/>
        <v>-9409.4760084123391</v>
      </c>
      <c r="M66" s="59">
        <f t="shared" ca="1" si="11"/>
        <v>-7258.5498451988478</v>
      </c>
      <c r="N66" s="59">
        <f t="shared" ca="1" si="11"/>
        <v>-4978.5681121925472</v>
      </c>
      <c r="O66" s="59">
        <f t="shared" ca="1" si="11"/>
        <v>-2561.7874752058688</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-30026.264715266239</v>
      </c>
      <c r="F67" s="59">
        <f t="shared" ref="F67:AH67" ca="1" si="12">F65+F66</f>
        <v>-272934.24323542847</v>
      </c>
      <c r="G67" s="59">
        <f t="shared" ca="1" si="12"/>
        <v>-2029.4779059613902</v>
      </c>
      <c r="H67" s="59">
        <f t="shared" ca="1" si="12"/>
        <v>141351.72082991572</v>
      </c>
      <c r="I67" s="59">
        <f ca="1">I65+I66</f>
        <v>121701.38158527216</v>
      </c>
      <c r="J67" s="59">
        <f ca="1">J65+J66</f>
        <v>223853.61480034288</v>
      </c>
      <c r="K67" s="59">
        <f t="shared" ca="1" si="12"/>
        <v>330247.39476790593</v>
      </c>
      <c r="L67" s="59">
        <f t="shared" ca="1" si="12"/>
        <v>325776.17543155205</v>
      </c>
      <c r="M67" s="59">
        <f t="shared" ca="1" si="12"/>
        <v>318362.32252942049</v>
      </c>
      <c r="N67" s="59">
        <f t="shared" ca="1" si="12"/>
        <v>162158.62451324292</v>
      </c>
      <c r="O67" s="59">
        <f t="shared" ca="1" si="12"/>
        <v>164943.24577640492</v>
      </c>
      <c r="P67" s="59">
        <f t="shared" ca="1" si="12"/>
        <v>169364.31291831116</v>
      </c>
      <c r="Q67" s="59">
        <f t="shared" ca="1" si="12"/>
        <v>171247.26465073452</v>
      </c>
      <c r="R67" s="59">
        <f t="shared" ca="1" si="12"/>
        <v>173154.05768921759</v>
      </c>
      <c r="S67" s="59">
        <f t="shared" ca="1" si="12"/>
        <v>175084.85962240954</v>
      </c>
      <c r="T67" s="59">
        <f t="shared" ca="1" si="12"/>
        <v>177039.83625625938</v>
      </c>
      <c r="U67" s="59">
        <f t="shared" ca="1" si="12"/>
        <v>179019.15147840348</v>
      </c>
      <c r="V67" s="59">
        <f t="shared" ca="1" si="12"/>
        <v>181022.96711781443</v>
      </c>
      <c r="W67" s="59">
        <f t="shared" ca="1" si="12"/>
        <v>183051.44279957647</v>
      </c>
      <c r="X67" s="59">
        <f t="shared" ca="1" si="12"/>
        <v>35104.735794642242</v>
      </c>
      <c r="Y67" s="59">
        <f t="shared" ca="1" si="12"/>
        <v>187183.0008644271</v>
      </c>
      <c r="Z67" s="59">
        <f t="shared" ca="1" si="12"/>
        <v>189286.39010008812</v>
      </c>
      <c r="AA67" s="59">
        <f t="shared" ca="1" si="12"/>
        <v>191415.05275633713</v>
      </c>
      <c r="AB67" s="59">
        <f t="shared" ca="1" si="12"/>
        <v>193569.13507962556</v>
      </c>
      <c r="AC67" s="59">
        <f t="shared" ca="1" si="12"/>
        <v>195748.78013054212</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20995.54697028665</v>
      </c>
      <c r="F68" s="59">
        <f t="shared" ca="1" si="14"/>
        <v>106008.16989296145</v>
      </c>
      <c r="G68" s="59">
        <f t="shared" ca="1" si="14"/>
        <v>11527.498028411654</v>
      </c>
      <c r="H68" s="59">
        <f t="shared" ca="1" si="14"/>
        <v>-38990.850421617608</v>
      </c>
      <c r="I68" s="59">
        <f t="shared" ca="1" si="14"/>
        <v>-32663.441184842384</v>
      </c>
      <c r="J68" s="59">
        <f t="shared" ca="1" si="14"/>
        <v>-68818.662122902766</v>
      </c>
      <c r="K68" s="59">
        <f t="shared" ca="1" si="14"/>
        <v>-106339.6611152657</v>
      </c>
      <c r="L68" s="59">
        <f t="shared" ca="1" si="14"/>
        <v>-104899.92848895975</v>
      </c>
      <c r="M68" s="59">
        <f t="shared" ca="1" si="14"/>
        <v>-102512.6678544734</v>
      </c>
      <c r="N68" s="59">
        <f t="shared" ca="1" si="14"/>
        <v>-52215.077093264219</v>
      </c>
      <c r="O68" s="59">
        <f t="shared" ca="1" si="14"/>
        <v>-53111.725140002382</v>
      </c>
      <c r="P68" s="59">
        <f t="shared" ca="1" si="14"/>
        <v>-54535.308759696192</v>
      </c>
      <c r="Q68" s="59">
        <f t="shared" ca="1" si="14"/>
        <v>-55141.619217536514</v>
      </c>
      <c r="R68" s="59">
        <f t="shared" ca="1" si="14"/>
        <v>-55755.606575928054</v>
      </c>
      <c r="S68" s="59">
        <f t="shared" ca="1" si="14"/>
        <v>-56377.324798415866</v>
      </c>
      <c r="T68" s="59">
        <f t="shared" ca="1" si="14"/>
        <v>-57006.827274515519</v>
      </c>
      <c r="U68" s="59">
        <f t="shared" ca="1" si="14"/>
        <v>-57644.166776045917</v>
      </c>
      <c r="V68" s="59">
        <f t="shared" ca="1" si="14"/>
        <v>-58289.395411936246</v>
      </c>
      <c r="W68" s="59">
        <f t="shared" ca="1" si="14"/>
        <v>-58942.564581463615</v>
      </c>
      <c r="X68" s="59">
        <f t="shared" ca="1" si="14"/>
        <v>-11303.724925874802</v>
      </c>
      <c r="Y68" s="59">
        <f t="shared" ca="1" si="14"/>
        <v>-60272.926278345527</v>
      </c>
      <c r="Z68" s="59">
        <f t="shared" ca="1" si="14"/>
        <v>-60950.217612228371</v>
      </c>
      <c r="AA68" s="59">
        <f t="shared" ca="1" si="14"/>
        <v>-61635.646987540546</v>
      </c>
      <c r="AB68" s="59">
        <f t="shared" ca="1" si="14"/>
        <v>-62329.261495639425</v>
      </c>
      <c r="AC68" s="59">
        <f t="shared" ca="1" si="14"/>
        <v>-63031.107202034567</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-29961.012342695627</v>
      </c>
      <c r="F69" s="24">
        <f t="shared" ca="1" si="16"/>
        <v>-29946.242173032806</v>
      </c>
      <c r="G69" s="24">
        <f t="shared" ca="1" si="16"/>
        <v>-30906.230746643338</v>
      </c>
      <c r="H69" s="24">
        <f t="shared" ca="1" si="16"/>
        <v>-29949.291053865403</v>
      </c>
      <c r="I69" s="24">
        <f t="shared" ca="1" si="16"/>
        <v>-28377.263914293922</v>
      </c>
      <c r="J69" s="24">
        <f t="shared" ca="1" si="16"/>
        <v>-27228.865877763503</v>
      </c>
      <c r="K69" s="24">
        <f t="shared" ca="1" si="16"/>
        <v>-26419.791581432477</v>
      </c>
      <c r="L69" s="24">
        <f t="shared" ca="1" si="16"/>
        <v>-26062.094034524165</v>
      </c>
      <c r="M69" s="24">
        <f t="shared" ca="1" si="16"/>
        <v>-25468.98580235364</v>
      </c>
      <c r="N69" s="24">
        <f t="shared" ca="1" si="16"/>
        <v>-12972.689961059434</v>
      </c>
      <c r="O69" s="24">
        <f t="shared" ca="1" si="16"/>
        <v>-13195.459662112393</v>
      </c>
      <c r="P69" s="24">
        <f t="shared" ca="1" si="16"/>
        <v>-13549.145033464893</v>
      </c>
      <c r="Q69" s="24">
        <f t="shared" ca="1" si="16"/>
        <v>-13699.781172058762</v>
      </c>
      <c r="R69" s="24">
        <f t="shared" ca="1" si="16"/>
        <v>-13852.324615137408</v>
      </c>
      <c r="S69" s="24">
        <f t="shared" ca="1" si="16"/>
        <v>-14006.788769792764</v>
      </c>
      <c r="T69" s="24">
        <f t="shared" ca="1" si="16"/>
        <v>-14163.18690050075</v>
      </c>
      <c r="U69" s="24">
        <f t="shared" ca="1" si="16"/>
        <v>-14321.532118272278</v>
      </c>
      <c r="V69" s="24">
        <f t="shared" ca="1" si="16"/>
        <v>-14481.837369425155</v>
      </c>
      <c r="W69" s="24">
        <f t="shared" ca="1" si="16"/>
        <v>-14644.115423966117</v>
      </c>
      <c r="X69" s="24">
        <f t="shared" ca="1" si="16"/>
        <v>-2808.3788635713795</v>
      </c>
      <c r="Y69" s="24">
        <f t="shared" ca="1" si="16"/>
        <v>-14974.640069154168</v>
      </c>
      <c r="Z69" s="24">
        <f t="shared" ca="1" si="16"/>
        <v>-15142.91120800705</v>
      </c>
      <c r="AA69" s="24">
        <f t="shared" ca="1" si="16"/>
        <v>-15313.20422050697</v>
      </c>
      <c r="AB69" s="24">
        <f t="shared" ca="1" si="16"/>
        <v>-15485.530806370045</v>
      </c>
      <c r="AC69" s="24">
        <f t="shared" ca="1" si="16"/>
        <v>-15659.90241044337</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-38991.730087675212</v>
      </c>
      <c r="F70" s="420">
        <f t="shared" ref="F70:AH70" ca="1" si="17">SUM(F67:F69)</f>
        <v>-196872.31551549982</v>
      </c>
      <c r="G70" s="420">
        <f t="shared" ca="1" si="17"/>
        <v>-21408.210624193074</v>
      </c>
      <c r="H70" s="420">
        <f t="shared" ca="1" si="17"/>
        <v>72411.579354432703</v>
      </c>
      <c r="I70" s="420">
        <f t="shared" ca="1" si="17"/>
        <v>60660.676486135846</v>
      </c>
      <c r="J70" s="420">
        <f t="shared" ca="1" si="17"/>
        <v>127806.08679967663</v>
      </c>
      <c r="K70" s="420">
        <f t="shared" ca="1" si="17"/>
        <v>197487.94207120777</v>
      </c>
      <c r="L70" s="420">
        <f t="shared" ca="1" si="17"/>
        <v>194814.15290806815</v>
      </c>
      <c r="M70" s="420">
        <f t="shared" ca="1" si="17"/>
        <v>190380.66887259344</v>
      </c>
      <c r="N70" s="420">
        <f t="shared" ca="1" si="17"/>
        <v>96970.857458919258</v>
      </c>
      <c r="O70" s="420">
        <f t="shared" ca="1" si="17"/>
        <v>98636.060974290143</v>
      </c>
      <c r="P70" s="420">
        <f t="shared" ca="1" si="17"/>
        <v>101279.85912515006</v>
      </c>
      <c r="Q70" s="420">
        <f t="shared" ca="1" si="17"/>
        <v>102405.86426113924</v>
      </c>
      <c r="R70" s="420">
        <f t="shared" ca="1" si="17"/>
        <v>103546.12649815214</v>
      </c>
      <c r="S70" s="420">
        <f t="shared" ca="1" si="17"/>
        <v>104700.74605420091</v>
      </c>
      <c r="T70" s="420">
        <f t="shared" ca="1" si="17"/>
        <v>105869.82208124311</v>
      </c>
      <c r="U70" s="420">
        <f t="shared" ca="1" si="17"/>
        <v>107053.45258408527</v>
      </c>
      <c r="V70" s="420">
        <f t="shared" ca="1" si="17"/>
        <v>108251.73433645304</v>
      </c>
      <c r="W70" s="420">
        <f t="shared" ca="1" si="17"/>
        <v>109464.76279414675</v>
      </c>
      <c r="X70" s="420">
        <f t="shared" ca="1" si="17"/>
        <v>20992.632005196061</v>
      </c>
      <c r="Y70" s="420">
        <f t="shared" ca="1" si="17"/>
        <v>111935.43451692742</v>
      </c>
      <c r="Z70" s="420">
        <f t="shared" ca="1" si="17"/>
        <v>113193.2612798527</v>
      </c>
      <c r="AA70" s="420">
        <f t="shared" ca="1" si="17"/>
        <v>114466.20154828961</v>
      </c>
      <c r="AB70" s="420">
        <f t="shared" ca="1" si="17"/>
        <v>115754.34277761608</v>
      </c>
      <c r="AC70" s="420">
        <f t="shared" ca="1" si="17"/>
        <v>117057.77051806418</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365547.18891128636</v>
      </c>
      <c r="F72" s="59">
        <f t="shared" ca="1" si="18"/>
        <v>450389.95488283876</v>
      </c>
      <c r="G72" s="59">
        <f t="shared" ca="1" si="18"/>
        <v>366949.15161481005</v>
      </c>
      <c r="H72" s="59">
        <f t="shared" ca="1" si="18"/>
        <v>305425.99669783458</v>
      </c>
      <c r="I72" s="59">
        <f t="shared" ca="1" si="18"/>
        <v>293675.09382953768</v>
      </c>
      <c r="J72" s="59">
        <f t="shared" ca="1" si="18"/>
        <v>244313.29547137755</v>
      </c>
      <c r="K72" s="59">
        <f t="shared" ca="1" si="18"/>
        <v>197487.94207120777</v>
      </c>
      <c r="L72" s="59">
        <f t="shared" ca="1" si="18"/>
        <v>194814.15290806815</v>
      </c>
      <c r="M72" s="59">
        <f t="shared" ca="1" si="18"/>
        <v>190380.66887259344</v>
      </c>
      <c r="N72" s="59">
        <f t="shared" ca="1" si="18"/>
        <v>96970.857458919258</v>
      </c>
      <c r="O72" s="59">
        <f t="shared" ca="1" si="18"/>
        <v>98636.060974290143</v>
      </c>
      <c r="P72" s="59">
        <f t="shared" ca="1" si="18"/>
        <v>101279.85912515006</v>
      </c>
      <c r="Q72" s="59">
        <f t="shared" ca="1" si="18"/>
        <v>102405.86426113924</v>
      </c>
      <c r="R72" s="59">
        <f t="shared" ca="1" si="18"/>
        <v>103546.12649815214</v>
      </c>
      <c r="S72" s="59">
        <f t="shared" ca="1" si="18"/>
        <v>104700.74605420091</v>
      </c>
      <c r="T72" s="59">
        <f t="shared" ca="1" si="18"/>
        <v>105869.82208124311</v>
      </c>
      <c r="U72" s="59">
        <f t="shared" ca="1" si="18"/>
        <v>107053.45258408527</v>
      </c>
      <c r="V72" s="59">
        <f t="shared" ca="1" si="18"/>
        <v>108251.73433645304</v>
      </c>
      <c r="W72" s="59">
        <f t="shared" ca="1" si="18"/>
        <v>109464.76279414675</v>
      </c>
      <c r="X72" s="59">
        <f t="shared" ca="1" si="18"/>
        <v>20992.632005196061</v>
      </c>
      <c r="Y72" s="59">
        <f t="shared" ca="1" si="18"/>
        <v>111935.43451692742</v>
      </c>
      <c r="Z72" s="59">
        <f t="shared" ca="1" si="18"/>
        <v>113193.2612798527</v>
      </c>
      <c r="AA72" s="59">
        <f t="shared" ca="1" si="18"/>
        <v>114466.20154828961</v>
      </c>
      <c r="AB72" s="59">
        <f t="shared" ca="1" si="18"/>
        <v>115754.34277761608</v>
      </c>
      <c r="AC72" s="59">
        <f t="shared" ca="1" si="18"/>
        <v>117057.77051806418</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-2379640.6999938916</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713892.20999816747</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-1665748.4899957241</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356946.10499908356</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-23841.479095358845</v>
      </c>
      <c r="F80" s="10">
        <f ca="1">Principle</f>
        <v>-25271.967841080375</v>
      </c>
      <c r="G80" s="10">
        <f t="shared" ref="G80:AH80" ca="1" si="20">Principle</f>
        <v>-26788.285911545197</v>
      </c>
      <c r="H80" s="10">
        <f t="shared" ca="1" si="20"/>
        <v>-28395.583066237912</v>
      </c>
      <c r="I80" s="10">
        <f t="shared" ca="1" si="20"/>
        <v>-30099.318050212187</v>
      </c>
      <c r="J80" s="10">
        <f t="shared" ca="1" si="20"/>
        <v>-31905.277133224918</v>
      </c>
      <c r="K80" s="10">
        <f t="shared" ca="1" si="20"/>
        <v>-33819.593761218413</v>
      </c>
      <c r="L80" s="10">
        <f t="shared" ca="1" si="20"/>
        <v>-35848.769386891516</v>
      </c>
      <c r="M80" s="10">
        <f t="shared" ca="1" si="20"/>
        <v>-37999.695550105011</v>
      </c>
      <c r="N80" s="10">
        <f t="shared" ca="1" si="20"/>
        <v>-40279.677283111312</v>
      </c>
      <c r="O80" s="10">
        <f t="shared" ca="1" si="20"/>
        <v>-42696.457920097986</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356946.10499908356</v>
      </c>
      <c r="E81" s="10">
        <f ca="1">E79+E80</f>
        <v>-23841.479095358845</v>
      </c>
      <c r="F81" s="10">
        <f t="shared" ref="F81:AH81" ca="1" si="21">F79+F80</f>
        <v>-25271.967841080375</v>
      </c>
      <c r="G81" s="10">
        <f t="shared" ca="1" si="21"/>
        <v>-26788.285911545197</v>
      </c>
      <c r="H81" s="10">
        <f t="shared" ca="1" si="21"/>
        <v>-28395.583066237912</v>
      </c>
      <c r="I81" s="10">
        <f t="shared" ca="1" si="21"/>
        <v>-30099.318050212187</v>
      </c>
      <c r="J81" s="10">
        <f t="shared" ca="1" si="21"/>
        <v>-31905.277133224918</v>
      </c>
      <c r="K81" s="10">
        <f t="shared" ca="1" si="21"/>
        <v>-33819.593761218413</v>
      </c>
      <c r="L81" s="10">
        <f t="shared" ca="1" si="21"/>
        <v>-35848.769386891516</v>
      </c>
      <c r="M81" s="10">
        <f t="shared" ca="1" si="21"/>
        <v>-37999.695550105011</v>
      </c>
      <c r="N81" s="10">
        <f t="shared" ca="1" si="21"/>
        <v>-40279.677283111312</v>
      </c>
      <c r="O81" s="10">
        <f t="shared" ca="1" si="21"/>
        <v>-42696.457920097986</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-1308802.3849966405</v>
      </c>
      <c r="E83" s="430">
        <f t="shared" ca="1" si="22"/>
        <v>341705.70981592749</v>
      </c>
      <c r="F83" s="430">
        <f t="shared" ca="1" si="22"/>
        <v>425117.98704175837</v>
      </c>
      <c r="G83" s="430">
        <f t="shared" ca="1" si="22"/>
        <v>340160.86570326483</v>
      </c>
      <c r="H83" s="430">
        <f t="shared" ca="1" si="22"/>
        <v>277030.41363159666</v>
      </c>
      <c r="I83" s="430">
        <f t="shared" ca="1" si="22"/>
        <v>263575.77577932552</v>
      </c>
      <c r="J83" s="430">
        <f t="shared" ca="1" si="22"/>
        <v>212408.01833815264</v>
      </c>
      <c r="K83" s="430">
        <f t="shared" ca="1" si="22"/>
        <v>163668.34830998935</v>
      </c>
      <c r="L83" s="430">
        <f t="shared" ca="1" si="22"/>
        <v>158965.38352117664</v>
      </c>
      <c r="M83" s="430">
        <f t="shared" ca="1" si="22"/>
        <v>152380.97332248843</v>
      </c>
      <c r="N83" s="430">
        <f t="shared" ca="1" si="22"/>
        <v>56691.180175807945</v>
      </c>
      <c r="O83" s="430">
        <f t="shared" ca="1" si="22"/>
        <v>55939.603054192157</v>
      </c>
      <c r="P83" s="430">
        <f t="shared" ca="1" si="22"/>
        <v>101279.85912515006</v>
      </c>
      <c r="Q83" s="430">
        <f t="shared" ca="1" si="22"/>
        <v>102405.86426113924</v>
      </c>
      <c r="R83" s="430">
        <f t="shared" ca="1" si="22"/>
        <v>103546.12649815214</v>
      </c>
      <c r="S83" s="430">
        <f t="shared" ca="1" si="22"/>
        <v>104700.74605420091</v>
      </c>
      <c r="T83" s="430">
        <f t="shared" ca="1" si="22"/>
        <v>105869.82208124311</v>
      </c>
      <c r="U83" s="430">
        <f t="shared" ca="1" si="22"/>
        <v>107053.45258408527</v>
      </c>
      <c r="V83" s="430">
        <f t="shared" ca="1" si="22"/>
        <v>108251.73433645304</v>
      </c>
      <c r="W83" s="430">
        <f t="shared" ca="1" si="22"/>
        <v>109464.76279414675</v>
      </c>
      <c r="X83" s="430">
        <f t="shared" ca="1" si="22"/>
        <v>20992.632005196061</v>
      </c>
      <c r="Y83" s="430">
        <f t="shared" ca="1" si="22"/>
        <v>111935.43451692742</v>
      </c>
      <c r="Z83" s="430">
        <f t="shared" ca="1" si="22"/>
        <v>113193.2612798527</v>
      </c>
      <c r="AA83" s="430">
        <f t="shared" ca="1" si="22"/>
        <v>114466.20154828961</v>
      </c>
      <c r="AB83" s="430">
        <f t="shared" ca="1" si="22"/>
        <v>115754.34277761608</v>
      </c>
      <c r="AC83" s="430">
        <f t="shared" ca="1" si="22"/>
        <v>117057.77051806418</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-1308802.3849966405</v>
      </c>
      <c r="E84" s="44">
        <f ca="1">D84+E83</f>
        <v>-967096.67518071295</v>
      </c>
      <c r="F84" s="44">
        <f t="shared" ref="F84:AH84" ca="1" si="23">E84+F83</f>
        <v>-541978.68813895457</v>
      </c>
      <c r="G84" s="44">
        <f t="shared" ca="1" si="23"/>
        <v>-201817.82243568974</v>
      </c>
      <c r="H84" s="44">
        <f t="shared" ca="1" si="23"/>
        <v>75212.59119590692</v>
      </c>
      <c r="I84" s="44">
        <f t="shared" ca="1" si="23"/>
        <v>338788.36697523243</v>
      </c>
      <c r="J84" s="44">
        <f t="shared" ca="1" si="23"/>
        <v>551196.38531338505</v>
      </c>
      <c r="K84" s="44">
        <f t="shared" ca="1" si="23"/>
        <v>714864.73362337437</v>
      </c>
      <c r="L84" s="44">
        <f t="shared" ca="1" si="23"/>
        <v>873830.11714455101</v>
      </c>
      <c r="M84" s="44">
        <f t="shared" ca="1" si="23"/>
        <v>1026211.0904670395</v>
      </c>
      <c r="N84" s="44">
        <f t="shared" ca="1" si="23"/>
        <v>1082902.2706428475</v>
      </c>
      <c r="O84" s="44">
        <f t="shared" ca="1" si="23"/>
        <v>1138841.8736970397</v>
      </c>
      <c r="P84" s="44">
        <f t="shared" ca="1" si="23"/>
        <v>1240121.7328221898</v>
      </c>
      <c r="Q84" s="44">
        <f t="shared" ca="1" si="23"/>
        <v>1342527.597083329</v>
      </c>
      <c r="R84" s="44">
        <f t="shared" ca="1" si="23"/>
        <v>1446073.723581481</v>
      </c>
      <c r="S84" s="44">
        <f t="shared" ca="1" si="23"/>
        <v>1550774.4696356819</v>
      </c>
      <c r="T84" s="44">
        <f t="shared" ca="1" si="23"/>
        <v>1656644.2917169251</v>
      </c>
      <c r="U84" s="44">
        <f t="shared" ca="1" si="23"/>
        <v>1763697.7443010104</v>
      </c>
      <c r="V84" s="44">
        <f t="shared" ca="1" si="23"/>
        <v>1871949.4786374634</v>
      </c>
      <c r="W84" s="44">
        <f t="shared" ca="1" si="23"/>
        <v>1981414.2414316102</v>
      </c>
      <c r="X84" s="44">
        <f t="shared" ca="1" si="23"/>
        <v>2002406.8734368063</v>
      </c>
      <c r="Y84" s="44">
        <f t="shared" ca="1" si="23"/>
        <v>2114342.3079537335</v>
      </c>
      <c r="Z84" s="44">
        <f t="shared" ca="1" si="23"/>
        <v>2227535.5692335861</v>
      </c>
      <c r="AA84" s="44">
        <f t="shared" ca="1" si="23"/>
        <v>2342001.7707818756</v>
      </c>
      <c r="AB84" s="44">
        <f t="shared" ca="1" si="23"/>
        <v>2457756.1135594915</v>
      </c>
      <c r="AC84" s="44">
        <f t="shared" ca="1" si="23"/>
        <v>2574813.8840775555</v>
      </c>
      <c r="AD84" s="44">
        <f ca="1">AC84+AD83</f>
        <v>2574813.8840775555</v>
      </c>
      <c r="AE84" s="44">
        <f t="shared" ca="1" si="23"/>
        <v>2574813.8840775555</v>
      </c>
      <c r="AF84" s="44">
        <f t="shared" ca="1" si="23"/>
        <v>2574813.8840775555</v>
      </c>
      <c r="AG84" s="44">
        <f t="shared" ca="1" si="23"/>
        <v>2574813.8840775555</v>
      </c>
      <c r="AH84" s="44">
        <f t="shared" ca="1" si="23"/>
        <v>2574813.8840775555</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356946.10499908356</v>
      </c>
      <c r="F89" s="9">
        <f ca="1">E93</f>
        <v>333104.62590372469</v>
      </c>
      <c r="G89" s="9">
        <f t="shared" ref="G89:AH89" ca="1" si="24">F93</f>
        <v>307832.6580626443</v>
      </c>
      <c r="H89" s="9">
        <f t="shared" ca="1" si="24"/>
        <v>281044.37215109909</v>
      </c>
      <c r="I89" s="9">
        <f t="shared" ca="1" si="24"/>
        <v>252648.78908486117</v>
      </c>
      <c r="J89" s="9">
        <f t="shared" ca="1" si="24"/>
        <v>222549.47103464897</v>
      </c>
      <c r="K89" s="9">
        <f t="shared" ca="1" si="24"/>
        <v>190644.19390142406</v>
      </c>
      <c r="L89" s="9">
        <f t="shared" ca="1" si="24"/>
        <v>156824.60014020564</v>
      </c>
      <c r="M89" s="9">
        <f t="shared" ca="1" si="24"/>
        <v>120975.83075331413</v>
      </c>
      <c r="N89" s="9">
        <f t="shared" ca="1" si="24"/>
        <v>82976.135203209124</v>
      </c>
      <c r="O89" s="9">
        <f t="shared" ca="1" si="24"/>
        <v>42696.457920097811</v>
      </c>
      <c r="P89" s="9">
        <f t="shared" ca="1" si="24"/>
        <v>-1.7462298274040222E-10</v>
      </c>
      <c r="Q89" s="9">
        <f t="shared" ca="1" si="24"/>
        <v>-1.7462298274040222E-10</v>
      </c>
      <c r="R89" s="9">
        <f t="shared" ca="1" si="24"/>
        <v>-1.7462298274040222E-10</v>
      </c>
      <c r="S89" s="9">
        <f t="shared" ca="1" si="24"/>
        <v>-1.7462298274040222E-10</v>
      </c>
      <c r="T89" s="9">
        <f t="shared" ca="1" si="24"/>
        <v>-1.7462298274040222E-10</v>
      </c>
      <c r="U89" s="9">
        <f t="shared" ca="1" si="24"/>
        <v>-1.7462298274040222E-10</v>
      </c>
      <c r="V89" s="9">
        <f t="shared" ca="1" si="24"/>
        <v>-1.7462298274040222E-10</v>
      </c>
      <c r="W89" s="9">
        <f t="shared" ca="1" si="24"/>
        <v>-1.7462298274040222E-10</v>
      </c>
      <c r="X89" s="9">
        <f t="shared" ca="1" si="24"/>
        <v>-1.7462298274040222E-10</v>
      </c>
      <c r="Y89" s="9">
        <f t="shared" ca="1" si="24"/>
        <v>-1.7462298274040222E-10</v>
      </c>
      <c r="Z89" s="9">
        <f t="shared" ca="1" si="24"/>
        <v>-1.7462298274040222E-10</v>
      </c>
      <c r="AA89" s="9">
        <f t="shared" ca="1" si="24"/>
        <v>-1.7462298274040222E-10</v>
      </c>
      <c r="AB89" s="9">
        <f t="shared" ca="1" si="24"/>
        <v>-1.7462298274040222E-10</v>
      </c>
      <c r="AC89" s="9">
        <f t="shared" ca="1" si="24"/>
        <v>-1.7462298274040222E-10</v>
      </c>
      <c r="AD89" s="9">
        <f t="shared" ca="1" si="24"/>
        <v>-1.7462298274040222E-10</v>
      </c>
      <c r="AE89" s="9">
        <f t="shared" ca="1" si="24"/>
        <v>-1.7462298274040222E-10</v>
      </c>
      <c r="AF89" s="9">
        <f t="shared" ca="1" si="24"/>
        <v>-1.7462298274040222E-10</v>
      </c>
      <c r="AG89" s="9">
        <f t="shared" ca="1" si="24"/>
        <v>-1.7462298274040222E-10</v>
      </c>
      <c r="AH89" s="9">
        <f t="shared" ca="1" si="24"/>
        <v>-1.7462298274040222E-10</v>
      </c>
    </row>
    <row r="90" spans="1:36" x14ac:dyDescent="0.2">
      <c r="A90" s="2" t="s">
        <v>47</v>
      </c>
      <c r="D90" s="9"/>
      <c r="E90" s="9">
        <f t="shared" ref="E90:AH90" ca="1" si="25">IF(ProjectYear&lt;=LoanTerm,PMT(LoanInterest,LoanTerm,LoanAmount),0)</f>
        <v>-45258.245395303857</v>
      </c>
      <c r="F90" s="9">
        <f t="shared" ca="1" si="25"/>
        <v>-45258.245395303857</v>
      </c>
      <c r="G90" s="9">
        <f t="shared" ca="1" si="25"/>
        <v>-45258.245395303857</v>
      </c>
      <c r="H90" s="9">
        <f t="shared" ca="1" si="25"/>
        <v>-45258.245395303857</v>
      </c>
      <c r="I90" s="9">
        <f t="shared" ca="1" si="25"/>
        <v>-45258.245395303857</v>
      </c>
      <c r="J90" s="9">
        <f t="shared" ca="1" si="25"/>
        <v>-45258.245395303857</v>
      </c>
      <c r="K90" s="9">
        <f t="shared" ca="1" si="25"/>
        <v>-45258.245395303857</v>
      </c>
      <c r="L90" s="9">
        <f t="shared" ca="1" si="25"/>
        <v>-45258.245395303857</v>
      </c>
      <c r="M90" s="9">
        <f t="shared" ca="1" si="25"/>
        <v>-45258.245395303857</v>
      </c>
      <c r="N90" s="9">
        <f t="shared" ca="1" si="25"/>
        <v>-45258.245395303857</v>
      </c>
      <c r="O90" s="9">
        <f t="shared" ca="1" si="25"/>
        <v>-45258.245395303857</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-23841.479095358845</v>
      </c>
      <c r="F91" s="9">
        <f t="shared" ca="1" si="26"/>
        <v>-25271.967841080375</v>
      </c>
      <c r="G91" s="9">
        <f t="shared" ca="1" si="26"/>
        <v>-26788.285911545197</v>
      </c>
      <c r="H91" s="9">
        <f t="shared" ca="1" si="26"/>
        <v>-28395.583066237912</v>
      </c>
      <c r="I91" s="9">
        <f t="shared" ca="1" si="26"/>
        <v>-30099.318050212187</v>
      </c>
      <c r="J91" s="9">
        <f t="shared" ca="1" si="26"/>
        <v>-31905.277133224918</v>
      </c>
      <c r="K91" s="9">
        <f t="shared" ca="1" si="26"/>
        <v>-33819.593761218413</v>
      </c>
      <c r="L91" s="9">
        <f t="shared" ca="1" si="26"/>
        <v>-35848.769386891516</v>
      </c>
      <c r="M91" s="9">
        <f t="shared" ca="1" si="26"/>
        <v>-37999.695550105011</v>
      </c>
      <c r="N91" s="9">
        <f t="shared" ca="1" si="26"/>
        <v>-40279.677283111312</v>
      </c>
      <c r="O91" s="9">
        <f t="shared" ca="1" si="26"/>
        <v>-42696.457920097986</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-21416.766299945011</v>
      </c>
      <c r="F92" s="9">
        <f t="shared" ca="1" si="27"/>
        <v>-19986.277554223481</v>
      </c>
      <c r="G92" s="9">
        <f t="shared" ca="1" si="27"/>
        <v>-18469.959483758659</v>
      </c>
      <c r="H92" s="9">
        <f t="shared" ca="1" si="27"/>
        <v>-16862.662329065945</v>
      </c>
      <c r="I92" s="9">
        <f t="shared" ca="1" si="27"/>
        <v>-15158.92734509167</v>
      </c>
      <c r="J92" s="9">
        <f t="shared" ca="1" si="27"/>
        <v>-13352.968262078937</v>
      </c>
      <c r="K92" s="9">
        <f t="shared" ca="1" si="27"/>
        <v>-11438.651634085443</v>
      </c>
      <c r="L92" s="9">
        <f t="shared" ca="1" si="27"/>
        <v>-9409.4760084123391</v>
      </c>
      <c r="M92" s="9">
        <f t="shared" ca="1" si="27"/>
        <v>-7258.5498451988478</v>
      </c>
      <c r="N92" s="9">
        <f t="shared" ca="1" si="27"/>
        <v>-4978.5681121925472</v>
      </c>
      <c r="O92" s="9">
        <f t="shared" ca="1" si="27"/>
        <v>-2561.7874752058688</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333104.62590372469</v>
      </c>
      <c r="F93" s="70">
        <f t="shared" ca="1" si="28"/>
        <v>307832.6580626443</v>
      </c>
      <c r="G93" s="70">
        <f t="shared" ca="1" si="28"/>
        <v>281044.37215109909</v>
      </c>
      <c r="H93" s="70">
        <f t="shared" ca="1" si="28"/>
        <v>252648.78908486117</v>
      </c>
      <c r="I93" s="70">
        <f t="shared" ca="1" si="28"/>
        <v>222549.47103464897</v>
      </c>
      <c r="J93" s="70">
        <f t="shared" ca="1" si="28"/>
        <v>190644.19390142406</v>
      </c>
      <c r="K93" s="70">
        <f t="shared" ca="1" si="28"/>
        <v>156824.60014020564</v>
      </c>
      <c r="L93" s="70">
        <f t="shared" ca="1" si="28"/>
        <v>120975.83075331413</v>
      </c>
      <c r="M93" s="70">
        <f t="shared" ca="1" si="28"/>
        <v>82976.135203209124</v>
      </c>
      <c r="N93" s="70">
        <f t="shared" ca="1" si="28"/>
        <v>42696.457920097811</v>
      </c>
      <c r="O93" s="70">
        <f t="shared" ca="1" si="28"/>
        <v>-1.7462298274040222E-10</v>
      </c>
      <c r="P93" s="70">
        <f t="shared" ca="1" si="28"/>
        <v>-1.7462298274040222E-10</v>
      </c>
      <c r="Q93" s="70">
        <f t="shared" ca="1" si="28"/>
        <v>-1.7462298274040222E-10</v>
      </c>
      <c r="R93" s="70">
        <f t="shared" ca="1" si="28"/>
        <v>-1.7462298274040222E-10</v>
      </c>
      <c r="S93" s="70">
        <f t="shared" ca="1" si="28"/>
        <v>-1.7462298274040222E-10</v>
      </c>
      <c r="T93" s="70">
        <f t="shared" ca="1" si="28"/>
        <v>-1.7462298274040222E-10</v>
      </c>
      <c r="U93" s="70">
        <f t="shared" ca="1" si="28"/>
        <v>-1.7462298274040222E-10</v>
      </c>
      <c r="V93" s="70">
        <f t="shared" ca="1" si="28"/>
        <v>-1.7462298274040222E-10</v>
      </c>
      <c r="W93" s="70">
        <f t="shared" ca="1" si="28"/>
        <v>-1.7462298274040222E-10</v>
      </c>
      <c r="X93" s="70">
        <f t="shared" ca="1" si="28"/>
        <v>-1.7462298274040222E-10</v>
      </c>
      <c r="Y93" s="70">
        <f t="shared" ca="1" si="28"/>
        <v>-1.7462298274040222E-10</v>
      </c>
      <c r="Z93" s="70">
        <f t="shared" ca="1" si="28"/>
        <v>-1.7462298274040222E-10</v>
      </c>
      <c r="AA93" s="70">
        <f t="shared" ca="1" si="28"/>
        <v>-1.7462298274040222E-10</v>
      </c>
      <c r="AB93" s="70">
        <f t="shared" ca="1" si="28"/>
        <v>-1.7462298274040222E-10</v>
      </c>
      <c r="AC93" s="70">
        <f t="shared" ca="1" si="28"/>
        <v>-1.7462298274040222E-10</v>
      </c>
      <c r="AD93" s="70">
        <f t="shared" ca="1" si="28"/>
        <v>-1.7462298274040222E-10</v>
      </c>
      <c r="AE93" s="70">
        <f t="shared" ca="1" si="28"/>
        <v>-1.7462298274040222E-10</v>
      </c>
      <c r="AF93" s="70">
        <f t="shared" ca="1" si="28"/>
        <v>-1.7462298274040222E-10</v>
      </c>
      <c r="AG93" s="70">
        <f t="shared" ca="1" si="28"/>
        <v>-1.7462298274040222E-10</v>
      </c>
      <c r="AH93" s="70">
        <f t="shared" ca="1" si="28"/>
        <v>-1.7462298274040222E-10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1209556.3462641931</v>
      </c>
      <c r="D101" s="42">
        <f ca="1">IF($C$112="3P",D83,0)</f>
        <v>-1308802.3849966405</v>
      </c>
      <c r="E101" s="42">
        <f t="shared" ref="E101:AH101" ca="1" si="29">IF($C$112="3P",E83,0)</f>
        <v>341705.70981592749</v>
      </c>
      <c r="F101" s="42">
        <f t="shared" ca="1" si="29"/>
        <v>425117.98704175837</v>
      </c>
      <c r="G101" s="42">
        <f t="shared" ca="1" si="29"/>
        <v>340160.86570326483</v>
      </c>
      <c r="H101" s="42">
        <f t="shared" ca="1" si="29"/>
        <v>277030.41363159666</v>
      </c>
      <c r="I101" s="42">
        <f t="shared" ca="1" si="29"/>
        <v>263575.77577932552</v>
      </c>
      <c r="J101" s="42">
        <f t="shared" ca="1" si="29"/>
        <v>212408.01833815264</v>
      </c>
      <c r="K101" s="42">
        <f t="shared" ca="1" si="29"/>
        <v>163668.34830998935</v>
      </c>
      <c r="L101" s="42">
        <f t="shared" ca="1" si="29"/>
        <v>158965.38352117664</v>
      </c>
      <c r="M101" s="42">
        <f t="shared" ca="1" si="29"/>
        <v>152380.97332248843</v>
      </c>
      <c r="N101" s="42">
        <f t="shared" ca="1" si="29"/>
        <v>56691.180175807945</v>
      </c>
      <c r="O101" s="42">
        <f t="shared" ca="1" si="29"/>
        <v>55939.603054192157</v>
      </c>
      <c r="P101" s="42">
        <f t="shared" ca="1" si="29"/>
        <v>101279.85912515006</v>
      </c>
      <c r="Q101" s="42">
        <f t="shared" ca="1" si="29"/>
        <v>102405.86426113924</v>
      </c>
      <c r="R101" s="42">
        <f t="shared" ca="1" si="29"/>
        <v>103546.12649815214</v>
      </c>
      <c r="S101" s="42">
        <f t="shared" ca="1" si="29"/>
        <v>104700.74605420091</v>
      </c>
      <c r="T101" s="42">
        <f t="shared" ca="1" si="29"/>
        <v>105869.82208124311</v>
      </c>
      <c r="U101" s="42">
        <f t="shared" ca="1" si="29"/>
        <v>107053.45258408527</v>
      </c>
      <c r="V101" s="42">
        <f t="shared" ca="1" si="29"/>
        <v>108251.73433645304</v>
      </c>
      <c r="W101" s="42">
        <f t="shared" ca="1" si="29"/>
        <v>109464.76279414675</v>
      </c>
      <c r="X101" s="42">
        <f t="shared" ca="1" si="29"/>
        <v>20992.632005196061</v>
      </c>
      <c r="Y101" s="42">
        <f t="shared" ca="1" si="29"/>
        <v>111935.43451692742</v>
      </c>
      <c r="Z101" s="42">
        <f t="shared" ca="1" si="29"/>
        <v>113193.2612798527</v>
      </c>
      <c r="AA101" s="42">
        <f t="shared" ca="1" si="29"/>
        <v>114466.20154828961</v>
      </c>
      <c r="AB101" s="42">
        <f t="shared" ca="1" si="29"/>
        <v>115754.34277761608</v>
      </c>
      <c r="AC101" s="42">
        <f t="shared" ca="1" si="29"/>
        <v>117057.77051806418</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147877.21136016672</v>
      </c>
      <c r="D102" s="42">
        <f ca="1">IF($C$112="3P",VLOOKUP($A102,'Fin. Assumptions'!$F$23:$L$29,$D$111+1)*(-D$55-D$56),VLOOKUP($A102,'Fin. Assumptions'!$F$32:$L$38,$D$111+1)*D$83)</f>
        <v>0</v>
      </c>
      <c r="E102" s="42">
        <f ca="1">IF($C$112="3P",VLOOKUP($A102,'Fin. Assumptions'!$F$23:$L$29,$D$111+1)*(-E$55-E$56),VLOOKUP($A102,'Fin. Assumptions'!$F$32:$L$38,$D$111+1)*E$83)</f>
        <v>9943.33943</v>
      </c>
      <c r="F102" s="42">
        <f ca="1">IF($C$112="3P",VLOOKUP($A102,'Fin. Assumptions'!$F$23:$L$29,$D$111+1)*(-F$55-F$56),VLOOKUP($A102,'Fin. Assumptions'!$F$32:$L$38,$D$111+1)*F$83)</f>
        <v>10044.932687507</v>
      </c>
      <c r="G102" s="42">
        <f ca="1">IF($C$112="3P",VLOOKUP($A102,'Fin. Assumptions'!$F$23:$L$29,$D$111+1)*(-G$55-G$56),VLOOKUP($A102,'Fin. Assumptions'!$F$32:$L$38,$D$111+1)*G$83)</f>
        <v>10148.039684550855</v>
      </c>
      <c r="H102" s="42">
        <f ca="1">IF($C$112="3P",VLOOKUP($A102,'Fin. Assumptions'!$F$23:$L$29,$D$111+1)*(-H$55-H$56),VLOOKUP($A102,'Fin. Assumptions'!$F$32:$L$38,$D$111+1)*H$83)</f>
        <v>10252.682975850663</v>
      </c>
      <c r="I102" s="42">
        <f ca="1">IF($C$112="3P",VLOOKUP($A102,'Fin. Assumptions'!$F$23:$L$29,$D$111+1)*(-I$55-I$56),VLOOKUP($A102,'Fin. Assumptions'!$F$32:$L$38,$D$111+1)*I$83)</f>
        <v>10358.885452190838</v>
      </c>
      <c r="J102" s="42">
        <f ca="1">IF($C$112="3P",VLOOKUP($A102,'Fin. Assumptions'!$F$23:$L$29,$D$111+1)*(-J$55-J$56),VLOOKUP($A102,'Fin. Assumptions'!$F$32:$L$38,$D$111+1)*J$83)</f>
        <v>10466.670345428483</v>
      </c>
      <c r="K102" s="42">
        <f ca="1">IF($C$112="3P",VLOOKUP($A102,'Fin. Assumptions'!$F$23:$L$29,$D$111+1)*(-K$55-K$56),VLOOKUP($A102,'Fin. Assumptions'!$F$32:$L$38,$D$111+1)*K$83)</f>
        <v>10576.061233575365</v>
      </c>
      <c r="L102" s="42">
        <f ca="1">IF($C$112="3P",VLOOKUP($A102,'Fin. Assumptions'!$F$23:$L$29,$D$111+1)*(-L$55-L$56),VLOOKUP($A102,'Fin. Assumptions'!$F$32:$L$38,$D$111+1)*L$83)</f>
        <v>10687.082045955636</v>
      </c>
      <c r="M102" s="42">
        <f ca="1">IF($C$112="3P",VLOOKUP($A102,'Fin. Assumptions'!$F$23:$L$29,$D$111+1)*(-M$55-M$56),VLOOKUP($A102,'Fin. Assumptions'!$F$32:$L$38,$D$111+1)*M$83)</f>
        <v>10799.757068440376</v>
      </c>
      <c r="N102" s="42">
        <f ca="1">IF($C$112="3P",VLOOKUP($A102,'Fin. Assumptions'!$F$23:$L$29,$D$111+1)*(-N$55-N$56),VLOOKUP($A102,'Fin. Assumptions'!$F$32:$L$38,$D$111+1)*N$83)</f>
        <v>10914.110948760139</v>
      </c>
      <c r="O102" s="42">
        <f ca="1">IF($C$112="3P",VLOOKUP($A102,'Fin. Assumptions'!$F$23:$L$29,$D$111+1)*(-O$55-O$56),VLOOKUP($A102,'Fin. Assumptions'!$F$32:$L$38,$D$111+1)*O$83)</f>
        <v>11030.168701896664</v>
      </c>
      <c r="P102" s="42">
        <f ca="1">IF($C$112="3P",VLOOKUP($A102,'Fin. Assumptions'!$F$23:$L$29,$D$111+1)*(-P$55-P$56),VLOOKUP($A102,'Fin. Assumptions'!$F$32:$L$38,$D$111+1)*P$83)</f>
        <v>11147.955715554923</v>
      </c>
      <c r="Q102" s="42">
        <f ca="1">IF($C$112="3P",VLOOKUP($A102,'Fin. Assumptions'!$F$23:$L$29,$D$111+1)*(-Q$55-Q$56),VLOOKUP($A102,'Fin. Assumptions'!$F$32:$L$38,$D$111+1)*Q$83)</f>
        <v>11267.497755716693</v>
      </c>
      <c r="R102" s="42">
        <f ca="1">IF($C$112="3P",VLOOKUP($A102,'Fin. Assumptions'!$F$23:$L$29,$D$111+1)*(-R$55-R$56),VLOOKUP($A102,'Fin. Assumptions'!$F$32:$L$38,$D$111+1)*R$83)</f>
        <v>11388.82097227687</v>
      </c>
      <c r="S102" s="42">
        <f ca="1">IF($C$112="3P",VLOOKUP($A102,'Fin. Assumptions'!$F$23:$L$29,$D$111+1)*(-S$55-S$56),VLOOKUP($A102,'Fin. Assumptions'!$F$32:$L$38,$D$111+1)*S$83)</f>
        <v>11511.951904763799</v>
      </c>
      <c r="T102" s="42">
        <f ca="1">IF($C$112="3P",VLOOKUP($A102,'Fin. Assumptions'!$F$23:$L$29,$D$111+1)*(-T$55-T$56),VLOOKUP($A102,'Fin. Assumptions'!$F$32:$L$38,$D$111+1)*T$83)</f>
        <v>11636.917488144776</v>
      </c>
      <c r="U102" s="42">
        <f ca="1">IF($C$112="3P",VLOOKUP($A102,'Fin. Assumptions'!$F$23:$L$29,$D$111+1)*(-U$55-U$56),VLOOKUP($A102,'Fin. Assumptions'!$F$32:$L$38,$D$111+1)*U$83)</f>
        <v>11763.745058718136</v>
      </c>
      <c r="V102" s="42">
        <f ca="1">IF($C$112="3P",VLOOKUP($A102,'Fin. Assumptions'!$F$23:$L$29,$D$111+1)*(-V$55-V$56),VLOOKUP($A102,'Fin. Assumptions'!$F$32:$L$38,$D$111+1)*V$83)</f>
        <v>11892.462360093035</v>
      </c>
      <c r="W102" s="42">
        <f ca="1">IF($C$112="3P",VLOOKUP($A102,'Fin. Assumptions'!$F$23:$L$29,$D$111+1)*(-W$55-W$56),VLOOKUP($A102,'Fin. Assumptions'!$F$32:$L$38,$D$111+1)*W$83)</f>
        <v>12023.097549258422</v>
      </c>
      <c r="X102" s="42">
        <f ca="1">IF($C$112="3P",VLOOKUP($A102,'Fin. Assumptions'!$F$23:$L$29,$D$111+1)*(-X$55-X$56),VLOOKUP($A102,'Fin. Assumptions'!$F$32:$L$38,$D$111+1)*X$83)</f>
        <v>12155.679202742371</v>
      </c>
      <c r="Y102" s="42">
        <f ca="1">IF($C$112="3P",VLOOKUP($A102,'Fin. Assumptions'!$F$23:$L$29,$D$111+1)*(-Y$55-Y$56),VLOOKUP($A102,'Fin. Assumptions'!$F$32:$L$38,$D$111+1)*Y$83)</f>
        <v>12290.236322863231</v>
      </c>
      <c r="Z102" s="42">
        <f ca="1">IF($C$112="3P",VLOOKUP($A102,'Fin. Assumptions'!$F$23:$L$29,$D$111+1)*(-Z$55-Z$56),VLOOKUP($A102,'Fin. Assumptions'!$F$32:$L$38,$D$111+1)*Z$83)</f>
        <v>12426.798344073894</v>
      </c>
      <c r="AA102" s="42">
        <f ca="1">IF($C$112="3P",VLOOKUP($A102,'Fin. Assumptions'!$F$23:$L$29,$D$111+1)*(-AA$55-AA$56),VLOOKUP($A102,'Fin. Assumptions'!$F$32:$L$38,$D$111+1)*AA$83)</f>
        <v>12565.395139400594</v>
      </c>
      <c r="AB102" s="42">
        <f ca="1">IF($C$112="3P",VLOOKUP($A102,'Fin. Assumptions'!$F$23:$L$29,$D$111+1)*(-AB$55-AB$56),VLOOKUP($A102,'Fin. Assumptions'!$F$32:$L$38,$D$111+1)*AB$83)</f>
        <v>12706.057026977662</v>
      </c>
      <c r="AC102" s="42">
        <f ca="1">IF($C$112="3P",VLOOKUP($A102,'Fin. Assumptions'!$F$23:$L$29,$D$111+1)*(-AC$55-AC$56),VLOOKUP($A102,'Fin. Assumptions'!$F$32:$L$38,$D$111+1)*AC$83)</f>
        <v>12848.814776679628</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295754.42272033344</v>
      </c>
      <c r="D103" s="42">
        <f ca="1">IF($C$112="3P",VLOOKUP($A103,'Fin. Assumptions'!$F$23:$L$29,$D$111+1)*(-D$55-D$56),VLOOKUP($A103,'Fin. Assumptions'!$F$32:$L$38,$D$111+1)*D$83)</f>
        <v>0</v>
      </c>
      <c r="E103" s="42">
        <f ca="1">IF($C$112="3P",VLOOKUP($A103,'Fin. Assumptions'!$F$23:$L$29,$D$111+1)*(-E$55-E$56),VLOOKUP($A103,'Fin. Assumptions'!$F$32:$L$38,$D$111+1)*E$83)</f>
        <v>19886.67886</v>
      </c>
      <c r="F103" s="42">
        <f ca="1">IF($C$112="3P",VLOOKUP($A103,'Fin. Assumptions'!$F$23:$L$29,$D$111+1)*(-F$55-F$56),VLOOKUP($A103,'Fin. Assumptions'!$F$32:$L$38,$D$111+1)*F$83)</f>
        <v>20089.865375014</v>
      </c>
      <c r="G103" s="42">
        <f ca="1">IF($C$112="3P",VLOOKUP($A103,'Fin. Assumptions'!$F$23:$L$29,$D$111+1)*(-G$55-G$56),VLOOKUP($A103,'Fin. Assumptions'!$F$32:$L$38,$D$111+1)*G$83)</f>
        <v>20296.07936910171</v>
      </c>
      <c r="H103" s="42">
        <f ca="1">IF($C$112="3P",VLOOKUP($A103,'Fin. Assumptions'!$F$23:$L$29,$D$111+1)*(-H$55-H$56),VLOOKUP($A103,'Fin. Assumptions'!$F$32:$L$38,$D$111+1)*H$83)</f>
        <v>20505.365951701326</v>
      </c>
      <c r="I103" s="42">
        <f ca="1">IF($C$112="3P",VLOOKUP($A103,'Fin. Assumptions'!$F$23:$L$29,$D$111+1)*(-I$55-I$56),VLOOKUP($A103,'Fin. Assumptions'!$F$32:$L$38,$D$111+1)*I$83)</f>
        <v>20717.770904381676</v>
      </c>
      <c r="J103" s="42">
        <f ca="1">IF($C$112="3P",VLOOKUP($A103,'Fin. Assumptions'!$F$23:$L$29,$D$111+1)*(-J$55-J$56),VLOOKUP($A103,'Fin. Assumptions'!$F$32:$L$38,$D$111+1)*J$83)</f>
        <v>20933.340690856967</v>
      </c>
      <c r="K103" s="42">
        <f ca="1">IF($C$112="3P",VLOOKUP($A103,'Fin. Assumptions'!$F$23:$L$29,$D$111+1)*(-K$55-K$56),VLOOKUP($A103,'Fin. Assumptions'!$F$32:$L$38,$D$111+1)*K$83)</f>
        <v>21152.12246715073</v>
      </c>
      <c r="L103" s="42">
        <f ca="1">IF($C$112="3P",VLOOKUP($A103,'Fin. Assumptions'!$F$23:$L$29,$D$111+1)*(-L$55-L$56),VLOOKUP($A103,'Fin. Assumptions'!$F$32:$L$38,$D$111+1)*L$83)</f>
        <v>21374.164091911272</v>
      </c>
      <c r="M103" s="42">
        <f ca="1">IF($C$112="3P",VLOOKUP($A103,'Fin. Assumptions'!$F$23:$L$29,$D$111+1)*(-M$55-M$56),VLOOKUP($A103,'Fin. Assumptions'!$F$32:$L$38,$D$111+1)*M$83)</f>
        <v>21599.514136880753</v>
      </c>
      <c r="N103" s="42">
        <f ca="1">IF($C$112="3P",VLOOKUP($A103,'Fin. Assumptions'!$F$23:$L$29,$D$111+1)*(-N$55-N$56),VLOOKUP($A103,'Fin. Assumptions'!$F$32:$L$38,$D$111+1)*N$83)</f>
        <v>21828.221897520278</v>
      </c>
      <c r="O103" s="42">
        <f ca="1">IF($C$112="3P",VLOOKUP($A103,'Fin. Assumptions'!$F$23:$L$29,$D$111+1)*(-O$55-O$56),VLOOKUP($A103,'Fin. Assumptions'!$F$32:$L$38,$D$111+1)*O$83)</f>
        <v>22060.337403793328</v>
      </c>
      <c r="P103" s="42">
        <f ca="1">IF($C$112="3P",VLOOKUP($A103,'Fin. Assumptions'!$F$23:$L$29,$D$111+1)*(-P$55-P$56),VLOOKUP($A103,'Fin. Assumptions'!$F$32:$L$38,$D$111+1)*P$83)</f>
        <v>22295.911431109846</v>
      </c>
      <c r="Q103" s="42">
        <f ca="1">IF($C$112="3P",VLOOKUP($A103,'Fin. Assumptions'!$F$23:$L$29,$D$111+1)*(-Q$55-Q$56),VLOOKUP($A103,'Fin. Assumptions'!$F$32:$L$38,$D$111+1)*Q$83)</f>
        <v>22534.995511433386</v>
      </c>
      <c r="R103" s="42">
        <f ca="1">IF($C$112="3P",VLOOKUP($A103,'Fin. Assumptions'!$F$23:$L$29,$D$111+1)*(-R$55-R$56),VLOOKUP($A103,'Fin. Assumptions'!$F$32:$L$38,$D$111+1)*R$83)</f>
        <v>22777.641944553739</v>
      </c>
      <c r="S103" s="42">
        <f ca="1">IF($C$112="3P",VLOOKUP($A103,'Fin. Assumptions'!$F$23:$L$29,$D$111+1)*(-S$55-S$56),VLOOKUP($A103,'Fin. Assumptions'!$F$32:$L$38,$D$111+1)*S$83)</f>
        <v>23023.903809527597</v>
      </c>
      <c r="T103" s="42">
        <f ca="1">IF($C$112="3P",VLOOKUP($A103,'Fin. Assumptions'!$F$23:$L$29,$D$111+1)*(-T$55-T$56),VLOOKUP($A103,'Fin. Assumptions'!$F$32:$L$38,$D$111+1)*T$83)</f>
        <v>23273.834976289552</v>
      </c>
      <c r="U103" s="42">
        <f ca="1">IF($C$112="3P",VLOOKUP($A103,'Fin. Assumptions'!$F$23:$L$29,$D$111+1)*(-U$55-U$56),VLOOKUP($A103,'Fin. Assumptions'!$F$32:$L$38,$D$111+1)*U$83)</f>
        <v>23527.490117436271</v>
      </c>
      <c r="V103" s="42">
        <f ca="1">IF($C$112="3P",VLOOKUP($A103,'Fin. Assumptions'!$F$23:$L$29,$D$111+1)*(-V$55-V$56),VLOOKUP($A103,'Fin. Assumptions'!$F$32:$L$38,$D$111+1)*V$83)</f>
        <v>23784.924720186071</v>
      </c>
      <c r="W103" s="42">
        <f ca="1">IF($C$112="3P",VLOOKUP($A103,'Fin. Assumptions'!$F$23:$L$29,$D$111+1)*(-W$55-W$56),VLOOKUP($A103,'Fin. Assumptions'!$F$32:$L$38,$D$111+1)*W$83)</f>
        <v>24046.195098516844</v>
      </c>
      <c r="X103" s="42">
        <f ca="1">IF($C$112="3P",VLOOKUP($A103,'Fin. Assumptions'!$F$23:$L$29,$D$111+1)*(-X$55-X$56),VLOOKUP($A103,'Fin. Assumptions'!$F$32:$L$38,$D$111+1)*X$83)</f>
        <v>24311.358405484742</v>
      </c>
      <c r="Y103" s="42">
        <f ca="1">IF($C$112="3P",VLOOKUP($A103,'Fin. Assumptions'!$F$23:$L$29,$D$111+1)*(-Y$55-Y$56),VLOOKUP($A103,'Fin. Assumptions'!$F$32:$L$38,$D$111+1)*Y$83)</f>
        <v>24580.472645726462</v>
      </c>
      <c r="Z103" s="42">
        <f ca="1">IF($C$112="3P",VLOOKUP($A103,'Fin. Assumptions'!$F$23:$L$29,$D$111+1)*(-Z$55-Z$56),VLOOKUP($A103,'Fin. Assumptions'!$F$32:$L$38,$D$111+1)*Z$83)</f>
        <v>24853.596688147787</v>
      </c>
      <c r="AA103" s="42">
        <f ca="1">IF($C$112="3P",VLOOKUP($A103,'Fin. Assumptions'!$F$23:$L$29,$D$111+1)*(-AA$55-AA$56),VLOOKUP($A103,'Fin. Assumptions'!$F$32:$L$38,$D$111+1)*AA$83)</f>
        <v>25130.790278801189</v>
      </c>
      <c r="AB103" s="42">
        <f ca="1">IF($C$112="3P",VLOOKUP($A103,'Fin. Assumptions'!$F$23:$L$29,$D$111+1)*(-AB$55-AB$56),VLOOKUP($A103,'Fin. Assumptions'!$F$32:$L$38,$D$111+1)*AB$83)</f>
        <v>25412.114053955323</v>
      </c>
      <c r="AC103" s="42">
        <f ca="1">IF($C$112="3P",VLOOKUP($A103,'Fin. Assumptions'!$F$23:$L$29,$D$111+1)*(-AC$55-AC$56),VLOOKUP($A103,'Fin. Assumptions'!$F$32:$L$38,$D$111+1)*AC$83)</f>
        <v>25697.629553359257</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147877.21136016672</v>
      </c>
      <c r="D105" s="42">
        <f ca="1">IF($C$112="3P",VLOOKUP($A105,'Fin. Assumptions'!$F$23:$L$29,$D$111+1)*(-D$55-D$56),VLOOKUP($A105,'Fin. Assumptions'!$F$32:$L$38,$D$111+1)*D$83)</f>
        <v>0</v>
      </c>
      <c r="E105" s="42">
        <f ca="1">IF($C$112="3P",VLOOKUP($A105,'Fin. Assumptions'!$F$23:$L$29,$D$111+1)*(-E$55-E$56),VLOOKUP($A105,'Fin. Assumptions'!$F$32:$L$38,$D$111+1)*E$83)</f>
        <v>9943.33943</v>
      </c>
      <c r="F105" s="42">
        <f ca="1">IF($C$112="3P",VLOOKUP($A105,'Fin. Assumptions'!$F$23:$L$29,$D$111+1)*(-F$55-F$56),VLOOKUP($A105,'Fin. Assumptions'!$F$32:$L$38,$D$111+1)*F$83)</f>
        <v>10044.932687507</v>
      </c>
      <c r="G105" s="42">
        <f ca="1">IF($C$112="3P",VLOOKUP($A105,'Fin. Assumptions'!$F$23:$L$29,$D$111+1)*(-G$55-G$56),VLOOKUP($A105,'Fin. Assumptions'!$F$32:$L$38,$D$111+1)*G$83)</f>
        <v>10148.039684550855</v>
      </c>
      <c r="H105" s="42">
        <f ca="1">IF($C$112="3P",VLOOKUP($A105,'Fin. Assumptions'!$F$23:$L$29,$D$111+1)*(-H$55-H$56),VLOOKUP($A105,'Fin. Assumptions'!$F$32:$L$38,$D$111+1)*H$83)</f>
        <v>10252.682975850663</v>
      </c>
      <c r="I105" s="42">
        <f ca="1">IF($C$112="3P",VLOOKUP($A105,'Fin. Assumptions'!$F$23:$L$29,$D$111+1)*(-I$55-I$56),VLOOKUP($A105,'Fin. Assumptions'!$F$32:$L$38,$D$111+1)*I$83)</f>
        <v>10358.885452190838</v>
      </c>
      <c r="J105" s="42">
        <f ca="1">IF($C$112="3P",VLOOKUP($A105,'Fin. Assumptions'!$F$23:$L$29,$D$111+1)*(-J$55-J$56),VLOOKUP($A105,'Fin. Assumptions'!$F$32:$L$38,$D$111+1)*J$83)</f>
        <v>10466.670345428483</v>
      </c>
      <c r="K105" s="42">
        <f ca="1">IF($C$112="3P",VLOOKUP($A105,'Fin. Assumptions'!$F$23:$L$29,$D$111+1)*(-K$55-K$56),VLOOKUP($A105,'Fin. Assumptions'!$F$32:$L$38,$D$111+1)*K$83)</f>
        <v>10576.061233575365</v>
      </c>
      <c r="L105" s="42">
        <f ca="1">IF($C$112="3P",VLOOKUP($A105,'Fin. Assumptions'!$F$23:$L$29,$D$111+1)*(-L$55-L$56),VLOOKUP($A105,'Fin. Assumptions'!$F$32:$L$38,$D$111+1)*L$83)</f>
        <v>10687.082045955636</v>
      </c>
      <c r="M105" s="42">
        <f ca="1">IF($C$112="3P",VLOOKUP($A105,'Fin. Assumptions'!$F$23:$L$29,$D$111+1)*(-M$55-M$56),VLOOKUP($A105,'Fin. Assumptions'!$F$32:$L$38,$D$111+1)*M$83)</f>
        <v>10799.757068440376</v>
      </c>
      <c r="N105" s="42">
        <f ca="1">IF($C$112="3P",VLOOKUP($A105,'Fin. Assumptions'!$F$23:$L$29,$D$111+1)*(-N$55-N$56),VLOOKUP($A105,'Fin. Assumptions'!$F$32:$L$38,$D$111+1)*N$83)</f>
        <v>10914.110948760139</v>
      </c>
      <c r="O105" s="42">
        <f ca="1">IF($C$112="3P",VLOOKUP($A105,'Fin. Assumptions'!$F$23:$L$29,$D$111+1)*(-O$55-O$56),VLOOKUP($A105,'Fin. Assumptions'!$F$32:$L$38,$D$111+1)*O$83)</f>
        <v>11030.168701896664</v>
      </c>
      <c r="P105" s="42">
        <f ca="1">IF($C$112="3P",VLOOKUP($A105,'Fin. Assumptions'!$F$23:$L$29,$D$111+1)*(-P$55-P$56),VLOOKUP($A105,'Fin. Assumptions'!$F$32:$L$38,$D$111+1)*P$83)</f>
        <v>11147.955715554923</v>
      </c>
      <c r="Q105" s="42">
        <f ca="1">IF($C$112="3P",VLOOKUP($A105,'Fin. Assumptions'!$F$23:$L$29,$D$111+1)*(-Q$55-Q$56),VLOOKUP($A105,'Fin. Assumptions'!$F$32:$L$38,$D$111+1)*Q$83)</f>
        <v>11267.497755716693</v>
      </c>
      <c r="R105" s="42">
        <f ca="1">IF($C$112="3P",VLOOKUP($A105,'Fin. Assumptions'!$F$23:$L$29,$D$111+1)*(-R$55-R$56),VLOOKUP($A105,'Fin. Assumptions'!$F$32:$L$38,$D$111+1)*R$83)</f>
        <v>11388.82097227687</v>
      </c>
      <c r="S105" s="42">
        <f ca="1">IF($C$112="3P",VLOOKUP($A105,'Fin. Assumptions'!$F$23:$L$29,$D$111+1)*(-S$55-S$56),VLOOKUP($A105,'Fin. Assumptions'!$F$32:$L$38,$D$111+1)*S$83)</f>
        <v>11511.951904763799</v>
      </c>
      <c r="T105" s="42">
        <f ca="1">IF($C$112="3P",VLOOKUP($A105,'Fin. Assumptions'!$F$23:$L$29,$D$111+1)*(-T$55-T$56),VLOOKUP($A105,'Fin. Assumptions'!$F$32:$L$38,$D$111+1)*T$83)</f>
        <v>11636.917488144776</v>
      </c>
      <c r="U105" s="42">
        <f ca="1">IF($C$112="3P",VLOOKUP($A105,'Fin. Assumptions'!$F$23:$L$29,$D$111+1)*(-U$55-U$56),VLOOKUP($A105,'Fin. Assumptions'!$F$32:$L$38,$D$111+1)*U$83)</f>
        <v>11763.745058718136</v>
      </c>
      <c r="V105" s="42">
        <f ca="1">IF($C$112="3P",VLOOKUP($A105,'Fin. Assumptions'!$F$23:$L$29,$D$111+1)*(-V$55-V$56),VLOOKUP($A105,'Fin. Assumptions'!$F$32:$L$38,$D$111+1)*V$83)</f>
        <v>11892.462360093035</v>
      </c>
      <c r="W105" s="42">
        <f ca="1">IF($C$112="3P",VLOOKUP($A105,'Fin. Assumptions'!$F$23:$L$29,$D$111+1)*(-W$55-W$56),VLOOKUP($A105,'Fin. Assumptions'!$F$32:$L$38,$D$111+1)*W$83)</f>
        <v>12023.097549258422</v>
      </c>
      <c r="X105" s="42">
        <f ca="1">IF($C$112="3P",VLOOKUP($A105,'Fin. Assumptions'!$F$23:$L$29,$D$111+1)*(-X$55-X$56),VLOOKUP($A105,'Fin. Assumptions'!$F$32:$L$38,$D$111+1)*X$83)</f>
        <v>12155.679202742371</v>
      </c>
      <c r="Y105" s="42">
        <f ca="1">IF($C$112="3P",VLOOKUP($A105,'Fin. Assumptions'!$F$23:$L$29,$D$111+1)*(-Y$55-Y$56),VLOOKUP($A105,'Fin. Assumptions'!$F$32:$L$38,$D$111+1)*Y$83)</f>
        <v>12290.236322863231</v>
      </c>
      <c r="Z105" s="42">
        <f ca="1">IF($C$112="3P",VLOOKUP($A105,'Fin. Assumptions'!$F$23:$L$29,$D$111+1)*(-Z$55-Z$56),VLOOKUP($A105,'Fin. Assumptions'!$F$32:$L$38,$D$111+1)*Z$83)</f>
        <v>12426.798344073894</v>
      </c>
      <c r="AA105" s="42">
        <f ca="1">IF($C$112="3P",VLOOKUP($A105,'Fin. Assumptions'!$F$23:$L$29,$D$111+1)*(-AA$55-AA$56),VLOOKUP($A105,'Fin. Assumptions'!$F$32:$L$38,$D$111+1)*AA$83)</f>
        <v>12565.395139400594</v>
      </c>
      <c r="AB105" s="42">
        <f ca="1">IF($C$112="3P",VLOOKUP($A105,'Fin. Assumptions'!$F$23:$L$29,$D$111+1)*(-AB$55-AB$56),VLOOKUP($A105,'Fin. Assumptions'!$F$32:$L$38,$D$111+1)*AB$83)</f>
        <v>12706.057026977662</v>
      </c>
      <c r="AC105" s="42">
        <f ca="1">IF($C$112="3P",VLOOKUP($A105,'Fin. Assumptions'!$F$23:$L$29,$D$111+1)*(-AC$55-AC$56),VLOOKUP($A105,'Fin. Assumptions'!$F$32:$L$38,$D$111+1)*AC$83)</f>
        <v>12848.814776679628</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1801065.19170486</v>
      </c>
    </row>
    <row r="111" spans="1:34" ht="15.75" x14ac:dyDescent="0.25">
      <c r="A111" s="92"/>
      <c r="B111" s="93" t="s">
        <v>111</v>
      </c>
      <c r="C111" s="463" t="str">
        <f ca="1">LEFT($B$6,3)</f>
        <v>CSS</v>
      </c>
      <c r="D111" s="380">
        <f ca="1">HLOOKUP(C111,'Fin. Assumptions'!$G$32:$L$40,9)</f>
        <v>2</v>
      </c>
    </row>
    <row r="112" spans="1:34" x14ac:dyDescent="0.2">
      <c r="A112" s="94"/>
      <c r="B112" s="93" t="s">
        <v>160</v>
      </c>
      <c r="C112" s="376" t="str">
        <f ca="1">RIGHT(LEFT($B$6,6),2)</f>
        <v>3P</v>
      </c>
    </row>
  </sheetData>
  <sheetProtection algorithmName="SHA-512" hashValue="jCTgNM8y7k/Zu91Q1CifGjBAKQUfMq3wT/yrIuVRes1jmecxEp60O8NG9d2SONvq4W/SJzzyMPTwPWW/ilcssg==" saltValue="5aGLGif6pHD5A8cLUHNDKg=="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CSS DO 16</v>
      </c>
      <c r="D6" s="82" t="s">
        <v>172</v>
      </c>
      <c r="T6" s="2"/>
    </row>
    <row r="7" spans="1:42" ht="18.75" customHeight="1" x14ac:dyDescent="0.25">
      <c r="A7" s="90"/>
      <c r="C7" s="2"/>
      <c r="D7" s="374" t="s">
        <v>174</v>
      </c>
      <c r="T7" s="2"/>
    </row>
    <row r="8" spans="1:42" ht="18.75" customHeight="1" x14ac:dyDescent="0.25">
      <c r="A8" s="90" t="s">
        <v>111</v>
      </c>
      <c r="B8" s="376" t="str">
        <f ca="1">VLOOKUP($B$6,'Fin. Assumptions'!$A$6:$P$17,2)</f>
        <v>CSS</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2016</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(Residential)</v>
      </c>
      <c r="C11" s="1"/>
      <c r="E11" s="18" t="s">
        <v>0</v>
      </c>
      <c r="G11" s="396">
        <f ca="1">VLOOKUP($B$6,'Fin. Assumptions'!$A$6:$P$17,14)</f>
        <v>0.2</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0.26400000000000001</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713892.20999816747</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2.3796406999938915</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2379640.6999938916</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0.87060012635731887</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2379640.6999938916</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-356946.10499908373</v>
      </c>
      <c r="O22" s="28"/>
      <c r="P22" s="26"/>
      <c r="Q22" s="26"/>
      <c r="R22" s="23"/>
      <c r="T22" s="2"/>
    </row>
    <row r="23" spans="1:36" ht="18" customHeight="1" x14ac:dyDescent="0.2">
      <c r="A23" s="48"/>
      <c r="B23" s="77"/>
      <c r="C23" s="21"/>
      <c r="E23" s="54" t="s">
        <v>77</v>
      </c>
      <c r="G23" s="83">
        <f ca="1">SUM(G20:G22)</f>
        <v>2022694.5949948078</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12</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2379640.6999938916</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0.15606</v>
      </c>
      <c r="C31" s="2" t="s">
        <v>7</v>
      </c>
      <c r="E31" s="57" t="s">
        <v>10</v>
      </c>
      <c r="F31" s="5"/>
      <c r="G31" s="83">
        <f ca="1">NetCost*LoanPer-B22</f>
        <v>356946.10499908356</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1010287.2112800353</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0.18365619512661202</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181822.3848</v>
      </c>
      <c r="F54" s="9">
        <f t="shared" ca="1" si="2"/>
        <v>184531.53833352003</v>
      </c>
      <c r="G54" s="9">
        <f t="shared" ca="1" si="2"/>
        <v>187281.05825468947</v>
      </c>
      <c r="H54" s="9">
        <f t="shared" ca="1" si="2"/>
        <v>190071.54602268434</v>
      </c>
      <c r="I54" s="9">
        <f t="shared" ca="1" si="2"/>
        <v>192903.61205842235</v>
      </c>
      <c r="J54" s="9">
        <f t="shared" ca="1" si="2"/>
        <v>195777.87587809286</v>
      </c>
      <c r="K54" s="9">
        <f t="shared" ca="1" si="2"/>
        <v>198694.96622867644</v>
      </c>
      <c r="L54" s="9">
        <f t="shared" ca="1" si="2"/>
        <v>201655.52122548365</v>
      </c>
      <c r="M54" s="9">
        <f t="shared" ca="1" si="2"/>
        <v>204660.18849174341</v>
      </c>
      <c r="N54" s="9">
        <f t="shared" ca="1" si="2"/>
        <v>207709.62530027036</v>
      </c>
      <c r="O54" s="9">
        <f t="shared" ca="1" si="2"/>
        <v>210804.49871724439</v>
      </c>
      <c r="P54" s="9">
        <f t="shared" ca="1" si="2"/>
        <v>213945.48574813129</v>
      </c>
      <c r="Q54" s="9">
        <f t="shared" ca="1" si="2"/>
        <v>217133.27348577851</v>
      </c>
      <c r="R54" s="9">
        <f t="shared" ca="1" si="2"/>
        <v>220368.55926071655</v>
      </c>
      <c r="S54" s="9">
        <f t="shared" ca="1" si="2"/>
        <v>223652.05079370129</v>
      </c>
      <c r="T54" s="9">
        <f t="shared" ca="1" si="2"/>
        <v>226984.46635052736</v>
      </c>
      <c r="U54" s="9">
        <f t="shared" ca="1" si="2"/>
        <v>230366.53489915028</v>
      </c>
      <c r="V54" s="9">
        <f t="shared" ca="1" si="2"/>
        <v>233798.99626914761</v>
      </c>
      <c r="W54" s="9">
        <f t="shared" ca="1" si="2"/>
        <v>237282.60131355791</v>
      </c>
      <c r="X54" s="9">
        <f t="shared" ca="1" si="2"/>
        <v>240818.11207312989</v>
      </c>
      <c r="Y54" s="9">
        <f t="shared" ca="1" si="2"/>
        <v>244406.30194301953</v>
      </c>
      <c r="Z54" s="9">
        <f t="shared" ca="1" si="2"/>
        <v>248047.95584197048</v>
      </c>
      <c r="AA54" s="9">
        <f t="shared" ca="1" si="2"/>
        <v>251743.87038401587</v>
      </c>
      <c r="AB54" s="9">
        <f t="shared" ca="1" si="2"/>
        <v>255494.85405273765</v>
      </c>
      <c r="AC54" s="9">
        <f t="shared" ca="1" si="2"/>
        <v>259301.72737812344</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274880.39350364031</v>
      </c>
      <c r="F57" s="10">
        <f ca="1">IF(F$49&gt;OptInTerm,0,VLOOKUP($B$10+F$49-1,'SREC Prices'!$B$6:$D$22,2))*((F$50/1000)*$B$18)</f>
        <v>271487.49713364156</v>
      </c>
      <c r="G57" s="10">
        <f ca="1">IF(G$49&gt;OptInTerm,0,VLOOKUP($B$10+G$49-1,'SREC Prices'!$B$6:$D$22,2))*((G$50/1000)*$B$18)</f>
        <v>280172.06930031435</v>
      </c>
      <c r="H57" s="10">
        <f ca="1">IF(H$49&gt;OptInTerm,0,VLOOKUP($B$10+H$49-1,'SREC Prices'!$B$6:$D$22,2))*((H$50/1000)*$B$18)</f>
        <v>264782.68950810179</v>
      </c>
      <c r="I57" s="10">
        <f ca="1">IF(I$49&gt;OptInTerm,0,VLOOKUP($B$10+I$49-1,'SREC Prices'!$B$6:$D$22,2))*((I$50/1000)*$B$18)</f>
        <v>241586.72672723167</v>
      </c>
      <c r="J57" s="10">
        <f ca="1">IF(J$49&gt;OptInTerm,0,VLOOKUP($B$10+J$49-1,'SREC Prices'!$B$6:$D$22,2))*((J$50/1000)*$B$18)</f>
        <v>223562.16970844686</v>
      </c>
      <c r="K57" s="10">
        <f ca="1">IF(K$49&gt;OptInTerm,0,VLOOKUP($B$10+K$49-1,'SREC Prices'!$B$6:$D$22,2))*((K$50/1000)*$B$18)</f>
        <v>209648.8868900871</v>
      </c>
      <c r="L57" s="10">
        <f ca="1">IF(L$49&gt;OptInTerm,0,VLOOKUP($B$10+L$49-1,'SREC Prices'!$B$6:$D$22,2))*((L$50/1000)*$B$18)</f>
        <v>201240.85922533568</v>
      </c>
      <c r="M57" s="10">
        <f ca="1">IF(M$49&gt;OptInTerm,0,VLOOKUP($B$10+M$49-1,'SREC Prices'!$B$6:$D$22,2))*((M$50/1000)*$B$18)</f>
        <v>189746.17300434571</v>
      </c>
      <c r="N57" s="10">
        <f ca="1">IF(N$49&gt;OptInTerm,0,VLOOKUP($B$10+N$49-1,'SREC Prices'!$B$6:$D$22,2))*((N$50/1000)*$B$18)</f>
        <v>179310.13348910667</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456702.77830364031</v>
      </c>
      <c r="F59" s="10">
        <f t="shared" ref="F59:AH59" ca="1" si="5">SUM(F54:F58)</f>
        <v>456019.03546716156</v>
      </c>
      <c r="G59" s="10">
        <f t="shared" ca="1" si="5"/>
        <v>467453.12755500386</v>
      </c>
      <c r="H59" s="10">
        <f t="shared" ca="1" si="5"/>
        <v>454854.2355307861</v>
      </c>
      <c r="I59" s="10">
        <f t="shared" ca="1" si="5"/>
        <v>434490.33878565405</v>
      </c>
      <c r="J59" s="10">
        <f t="shared" ca="1" si="5"/>
        <v>419340.04558653972</v>
      </c>
      <c r="K59" s="10">
        <f t="shared" ca="1" si="5"/>
        <v>408343.85311876354</v>
      </c>
      <c r="L59" s="10">
        <f t="shared" ca="1" si="5"/>
        <v>402896.38045081933</v>
      </c>
      <c r="M59" s="10">
        <f t="shared" ca="1" si="5"/>
        <v>394406.36149608914</v>
      </c>
      <c r="N59" s="10">
        <f t="shared" ca="1" si="5"/>
        <v>387019.75878937705</v>
      </c>
      <c r="O59" s="10">
        <f t="shared" ca="1" si="5"/>
        <v>238507.48348732095</v>
      </c>
      <c r="P59" s="10">
        <f t="shared" ca="1" si="5"/>
        <v>241509.95559435745</v>
      </c>
      <c r="Q59" s="10">
        <f t="shared" ca="1" si="5"/>
        <v>244559.92098277353</v>
      </c>
      <c r="R59" s="10">
        <f t="shared" ca="1" si="5"/>
        <v>247658.07352022661</v>
      </c>
      <c r="S59" s="10">
        <f t="shared" ca="1" si="5"/>
        <v>250805.1174819138</v>
      </c>
      <c r="T59" s="10">
        <f t="shared" ca="1" si="5"/>
        <v>254001.76770529881</v>
      </c>
      <c r="U59" s="10">
        <f t="shared" ca="1" si="5"/>
        <v>257248.74974714787</v>
      </c>
      <c r="V59" s="10">
        <f t="shared" ca="1" si="5"/>
        <v>260546.8000429052</v>
      </c>
      <c r="W59" s="10">
        <f t="shared" ca="1" si="5"/>
        <v>263896.66606844671</v>
      </c>
      <c r="X59" s="10">
        <f t="shared" ca="1" si="5"/>
        <v>267299.10650424426</v>
      </c>
      <c r="Y59" s="10">
        <f t="shared" ca="1" si="5"/>
        <v>270754.89140197833</v>
      </c>
      <c r="Z59" s="10">
        <f t="shared" ca="1" si="5"/>
        <v>274264.8023536345</v>
      </c>
      <c r="AA59" s="10">
        <f t="shared" ca="1" si="5"/>
        <v>277829.63266312156</v>
      </c>
      <c r="AB59" s="10">
        <f t="shared" ca="1" si="5"/>
        <v>281450.18752044777</v>
      </c>
      <c r="AC59" s="10">
        <f t="shared" ca="1" si="5"/>
        <v>285127.28417849506</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435702.77830364031</v>
      </c>
      <c r="F63" s="10">
        <f t="shared" ca="1" si="9"/>
        <v>434494.03546716156</v>
      </c>
      <c r="G63" s="10">
        <f t="shared" ca="1" si="9"/>
        <v>445390.00255500386</v>
      </c>
      <c r="H63" s="10">
        <f t="shared" ca="1" si="9"/>
        <v>432239.5324057861</v>
      </c>
      <c r="I63" s="10">
        <f t="shared" ca="1" si="9"/>
        <v>411310.26808252907</v>
      </c>
      <c r="J63" s="10">
        <f t="shared" ca="1" si="9"/>
        <v>395580.47311583662</v>
      </c>
      <c r="K63" s="10">
        <f t="shared" ca="1" si="9"/>
        <v>383990.29133629287</v>
      </c>
      <c r="L63" s="10">
        <f t="shared" ca="1" si="9"/>
        <v>377933.97962378687</v>
      </c>
      <c r="M63" s="10">
        <f t="shared" ca="1" si="9"/>
        <v>368819.90064838086</v>
      </c>
      <c r="N63" s="10">
        <f t="shared" ca="1" si="9"/>
        <v>210793.63642047608</v>
      </c>
      <c r="O63" s="10">
        <f t="shared" ca="1" si="9"/>
        <v>211625.70805919744</v>
      </c>
      <c r="P63" s="10">
        <f t="shared" ca="1" si="9"/>
        <v>213956.13578053087</v>
      </c>
      <c r="Q63" s="10">
        <f t="shared" ca="1" si="9"/>
        <v>216317.25567360129</v>
      </c>
      <c r="R63" s="10">
        <f t="shared" ca="1" si="9"/>
        <v>218709.34157832505</v>
      </c>
      <c r="S63" s="10">
        <f t="shared" ca="1" si="9"/>
        <v>221132.66724146472</v>
      </c>
      <c r="T63" s="10">
        <f t="shared" ca="1" si="9"/>
        <v>223587.50620883849</v>
      </c>
      <c r="U63" s="10">
        <f t="shared" ca="1" si="9"/>
        <v>226074.13171327603</v>
      </c>
      <c r="V63" s="10">
        <f t="shared" ca="1" si="9"/>
        <v>228592.81655818658</v>
      </c>
      <c r="W63" s="10">
        <f t="shared" ca="1" si="9"/>
        <v>231143.83299661012</v>
      </c>
      <c r="X63" s="10">
        <f t="shared" ca="1" si="9"/>
        <v>83727.452605611761</v>
      </c>
      <c r="Y63" s="10">
        <f t="shared" ca="1" si="9"/>
        <v>236343.94615588002</v>
      </c>
      <c r="Z63" s="10">
        <f t="shared" ca="1" si="9"/>
        <v>238993.58347638373</v>
      </c>
      <c r="AA63" s="10">
        <f t="shared" ca="1" si="9"/>
        <v>241676.63331393953</v>
      </c>
      <c r="AB63" s="10">
        <f t="shared" ca="1" si="9"/>
        <v>244393.36318753619</v>
      </c>
      <c r="AC63" s="10">
        <f t="shared" ca="1" si="9"/>
        <v>247144.0392372607</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435702.77830364031</v>
      </c>
      <c r="F65" s="59">
        <f t="shared" ref="F65:AH65" ca="1" si="10">SUM(F63:F64)</f>
        <v>434494.03546716156</v>
      </c>
      <c r="G65" s="59">
        <f t="shared" ca="1" si="10"/>
        <v>445390.00255500386</v>
      </c>
      <c r="H65" s="59">
        <f t="shared" ca="1" si="10"/>
        <v>432239.5324057861</v>
      </c>
      <c r="I65" s="59">
        <f t="shared" ca="1" si="10"/>
        <v>411310.26808252907</v>
      </c>
      <c r="J65" s="59">
        <f ca="1">SUM(J63:J64)</f>
        <v>395580.47311583662</v>
      </c>
      <c r="K65" s="59">
        <f t="shared" ca="1" si="10"/>
        <v>383990.29133629287</v>
      </c>
      <c r="L65" s="59">
        <f t="shared" ca="1" si="10"/>
        <v>377933.97962378687</v>
      </c>
      <c r="M65" s="59">
        <f t="shared" ca="1" si="10"/>
        <v>368819.90064838086</v>
      </c>
      <c r="N65" s="59">
        <f t="shared" ca="1" si="10"/>
        <v>210793.63642047608</v>
      </c>
      <c r="O65" s="59">
        <f t="shared" ca="1" si="10"/>
        <v>211625.70805919744</v>
      </c>
      <c r="P65" s="59">
        <f t="shared" ca="1" si="10"/>
        <v>213956.13578053087</v>
      </c>
      <c r="Q65" s="59">
        <f t="shared" ca="1" si="10"/>
        <v>216317.25567360129</v>
      </c>
      <c r="R65" s="59">
        <f t="shared" ca="1" si="10"/>
        <v>218709.34157832505</v>
      </c>
      <c r="S65" s="59">
        <f t="shared" ca="1" si="10"/>
        <v>221132.66724146472</v>
      </c>
      <c r="T65" s="59">
        <f t="shared" ca="1" si="10"/>
        <v>223587.50620883849</v>
      </c>
      <c r="U65" s="59">
        <f t="shared" ca="1" si="10"/>
        <v>226074.13171327603</v>
      </c>
      <c r="V65" s="59">
        <f t="shared" ca="1" si="10"/>
        <v>228592.81655818658</v>
      </c>
      <c r="W65" s="59">
        <f t="shared" ca="1" si="10"/>
        <v>231143.83299661012</v>
      </c>
      <c r="X65" s="59">
        <f t="shared" ca="1" si="10"/>
        <v>83727.452605611761</v>
      </c>
      <c r="Y65" s="59">
        <f t="shared" ca="1" si="10"/>
        <v>236343.94615588002</v>
      </c>
      <c r="Z65" s="59">
        <f t="shared" ca="1" si="10"/>
        <v>238993.58347638373</v>
      </c>
      <c r="AA65" s="59">
        <f t="shared" ca="1" si="10"/>
        <v>241676.63331393953</v>
      </c>
      <c r="AB65" s="59">
        <f t="shared" ca="1" si="10"/>
        <v>244393.36318753619</v>
      </c>
      <c r="AC65" s="59">
        <f t="shared" ca="1" si="10"/>
        <v>247144.0392372607</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-21416.766299945011</v>
      </c>
      <c r="F66" s="59">
        <f t="shared" ca="1" si="11"/>
        <v>-20147.244014744367</v>
      </c>
      <c r="G66" s="59">
        <f t="shared" ca="1" si="11"/>
        <v>-18801.55039243168</v>
      </c>
      <c r="H66" s="59">
        <f t="shared" ca="1" si="11"/>
        <v>-17375.115152780232</v>
      </c>
      <c r="I66" s="59">
        <f t="shared" ca="1" si="11"/>
        <v>-15863.093798749695</v>
      </c>
      <c r="J66" s="59">
        <f t="shared" ca="1" si="11"/>
        <v>-14260.351163477328</v>
      </c>
      <c r="K66" s="59">
        <f t="shared" ca="1" si="11"/>
        <v>-12561.44397008862</v>
      </c>
      <c r="L66" s="59">
        <f t="shared" ca="1" si="11"/>
        <v>-10760.602345096588</v>
      </c>
      <c r="M66" s="59">
        <f t="shared" ca="1" si="11"/>
        <v>-8851.7102226050356</v>
      </c>
      <c r="N66" s="59">
        <f t="shared" ca="1" si="11"/>
        <v>-6828.2845727639897</v>
      </c>
      <c r="O66" s="59">
        <f t="shared" ca="1" si="11"/>
        <v>-4683.4533839324804</v>
      </c>
      <c r="P66" s="59">
        <f t="shared" ca="1" si="11"/>
        <v>-2409.9323237710805</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414286.0120036953</v>
      </c>
      <c r="F67" s="59">
        <f t="shared" ref="F67:AH67" ca="1" si="12">F65+F66</f>
        <v>414346.79145241721</v>
      </c>
      <c r="G67" s="59">
        <f t="shared" ca="1" si="12"/>
        <v>426588.45216257218</v>
      </c>
      <c r="H67" s="59">
        <f t="shared" ca="1" si="12"/>
        <v>414864.41725300584</v>
      </c>
      <c r="I67" s="59">
        <f ca="1">I65+I66</f>
        <v>395447.1742837794</v>
      </c>
      <c r="J67" s="59">
        <f ca="1">J65+J66</f>
        <v>381320.12195235927</v>
      </c>
      <c r="K67" s="59">
        <f t="shared" ca="1" si="12"/>
        <v>371428.84736620425</v>
      </c>
      <c r="L67" s="59">
        <f t="shared" ca="1" si="12"/>
        <v>367173.37727869028</v>
      </c>
      <c r="M67" s="59">
        <f t="shared" ca="1" si="12"/>
        <v>359968.19042577583</v>
      </c>
      <c r="N67" s="59">
        <f t="shared" ca="1" si="12"/>
        <v>203965.3518477121</v>
      </c>
      <c r="O67" s="59">
        <f t="shared" ca="1" si="12"/>
        <v>206942.25467526497</v>
      </c>
      <c r="P67" s="59">
        <f t="shared" ca="1" si="12"/>
        <v>211546.20345675977</v>
      </c>
      <c r="Q67" s="59">
        <f t="shared" ca="1" si="12"/>
        <v>216317.25567360129</v>
      </c>
      <c r="R67" s="59">
        <f t="shared" ca="1" si="12"/>
        <v>218709.34157832505</v>
      </c>
      <c r="S67" s="59">
        <f t="shared" ca="1" si="12"/>
        <v>221132.66724146472</v>
      </c>
      <c r="T67" s="59">
        <f t="shared" ca="1" si="12"/>
        <v>223587.50620883849</v>
      </c>
      <c r="U67" s="59">
        <f t="shared" ca="1" si="12"/>
        <v>226074.13171327603</v>
      </c>
      <c r="V67" s="59">
        <f t="shared" ca="1" si="12"/>
        <v>228592.81655818658</v>
      </c>
      <c r="W67" s="59">
        <f t="shared" ca="1" si="12"/>
        <v>231143.83299661012</v>
      </c>
      <c r="X67" s="59">
        <f t="shared" ca="1" si="12"/>
        <v>83727.452605611761</v>
      </c>
      <c r="Y67" s="59">
        <f t="shared" ca="1" si="12"/>
        <v>236343.94615588002</v>
      </c>
      <c r="Z67" s="59">
        <f t="shared" ca="1" si="12"/>
        <v>238993.58347638373</v>
      </c>
      <c r="AA67" s="59">
        <f t="shared" ca="1" si="12"/>
        <v>241676.63331393953</v>
      </c>
      <c r="AB67" s="59">
        <f t="shared" ca="1" si="12"/>
        <v>244393.36318753619</v>
      </c>
      <c r="AC67" s="59">
        <f t="shared" ca="1" si="12"/>
        <v>247144.0392372607</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-76228.626208679954</v>
      </c>
      <c r="F68" s="59">
        <f t="shared" ca="1" si="14"/>
        <v>-76239.809627244773</v>
      </c>
      <c r="G68" s="59">
        <f t="shared" ca="1" si="14"/>
        <v>-78492.275197913288</v>
      </c>
      <c r="H68" s="59">
        <f t="shared" ca="1" si="14"/>
        <v>-76335.052774553085</v>
      </c>
      <c r="I68" s="59">
        <f t="shared" ca="1" si="14"/>
        <v>-72762.280068215419</v>
      </c>
      <c r="J68" s="59">
        <f t="shared" ca="1" si="14"/>
        <v>-70162.902439234109</v>
      </c>
      <c r="K68" s="59">
        <f t="shared" ca="1" si="14"/>
        <v>-68342.907915381584</v>
      </c>
      <c r="L68" s="59">
        <f t="shared" ca="1" si="14"/>
        <v>-67559.90141927902</v>
      </c>
      <c r="M68" s="59">
        <f t="shared" ca="1" si="14"/>
        <v>-66234.147038342751</v>
      </c>
      <c r="N68" s="59">
        <f t="shared" ca="1" si="14"/>
        <v>-37529.62473997903</v>
      </c>
      <c r="O68" s="59">
        <f t="shared" ca="1" si="14"/>
        <v>-38077.374860248761</v>
      </c>
      <c r="P68" s="59">
        <f t="shared" ca="1" si="14"/>
        <v>-38924.5014360438</v>
      </c>
      <c r="Q68" s="59">
        <f t="shared" ca="1" si="14"/>
        <v>-39802.375043942644</v>
      </c>
      <c r="R68" s="59">
        <f t="shared" ca="1" si="14"/>
        <v>-40242.518850411812</v>
      </c>
      <c r="S68" s="59">
        <f t="shared" ca="1" si="14"/>
        <v>-40688.41077242951</v>
      </c>
      <c r="T68" s="59">
        <f t="shared" ca="1" si="14"/>
        <v>-41140.101142426283</v>
      </c>
      <c r="U68" s="59">
        <f t="shared" ca="1" si="14"/>
        <v>-41597.64023524279</v>
      </c>
      <c r="V68" s="59">
        <f t="shared" ca="1" si="14"/>
        <v>-42061.078246706333</v>
      </c>
      <c r="W68" s="59">
        <f t="shared" ca="1" si="14"/>
        <v>-42530.46527137627</v>
      </c>
      <c r="X68" s="59">
        <f t="shared" ca="1" si="14"/>
        <v>-15405.851279432563</v>
      </c>
      <c r="Y68" s="59">
        <f t="shared" ca="1" si="14"/>
        <v>-43487.286092681927</v>
      </c>
      <c r="Z68" s="59">
        <f t="shared" ca="1" si="14"/>
        <v>-43974.819359654612</v>
      </c>
      <c r="AA68" s="59">
        <f t="shared" ca="1" si="14"/>
        <v>-44468.500529764875</v>
      </c>
      <c r="AB68" s="59">
        <f t="shared" ca="1" si="14"/>
        <v>-44968.378826506661</v>
      </c>
      <c r="AC68" s="59">
        <f t="shared" ca="1" si="14"/>
        <v>-45474.503219655977</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-33142.880960295624</v>
      </c>
      <c r="F69" s="24">
        <f t="shared" ca="1" si="16"/>
        <v>-33147.74331619338</v>
      </c>
      <c r="G69" s="24">
        <f t="shared" ca="1" si="16"/>
        <v>-34127.076173005778</v>
      </c>
      <c r="H69" s="24">
        <f t="shared" ca="1" si="16"/>
        <v>-33189.153380240467</v>
      </c>
      <c r="I69" s="24">
        <f t="shared" ca="1" si="16"/>
        <v>-31635.773942702352</v>
      </c>
      <c r="J69" s="24">
        <f t="shared" ca="1" si="16"/>
        <v>-30505.609756188744</v>
      </c>
      <c r="K69" s="24">
        <f t="shared" ca="1" si="16"/>
        <v>-29714.307789296341</v>
      </c>
      <c r="L69" s="24">
        <f t="shared" ca="1" si="16"/>
        <v>-29373.870182295224</v>
      </c>
      <c r="M69" s="24">
        <f t="shared" ca="1" si="16"/>
        <v>-28797.455234062068</v>
      </c>
      <c r="N69" s="24">
        <f t="shared" ca="1" si="16"/>
        <v>-16317.228147816968</v>
      </c>
      <c r="O69" s="24">
        <f t="shared" ca="1" si="16"/>
        <v>-16555.380374021199</v>
      </c>
      <c r="P69" s="24">
        <f t="shared" ca="1" si="16"/>
        <v>-16923.696276540781</v>
      </c>
      <c r="Q69" s="24">
        <f t="shared" ca="1" si="16"/>
        <v>-17305.380453888105</v>
      </c>
      <c r="R69" s="24">
        <f t="shared" ca="1" si="16"/>
        <v>-17496.747326266006</v>
      </c>
      <c r="S69" s="24">
        <f t="shared" ca="1" si="16"/>
        <v>-17690.613379317179</v>
      </c>
      <c r="T69" s="24">
        <f t="shared" ca="1" si="16"/>
        <v>-17887.000496707078</v>
      </c>
      <c r="U69" s="24">
        <f t="shared" ca="1" si="16"/>
        <v>-18085.930537062082</v>
      </c>
      <c r="V69" s="24">
        <f t="shared" ca="1" si="16"/>
        <v>-18287.425324654927</v>
      </c>
      <c r="W69" s="24">
        <f t="shared" ca="1" si="16"/>
        <v>-18491.50663972881</v>
      </c>
      <c r="X69" s="24">
        <f t="shared" ca="1" si="16"/>
        <v>-6698.1962084489414</v>
      </c>
      <c r="Y69" s="24">
        <f t="shared" ca="1" si="16"/>
        <v>-18907.515692470402</v>
      </c>
      <c r="Z69" s="24">
        <f t="shared" ca="1" si="16"/>
        <v>-19119.486678110698</v>
      </c>
      <c r="AA69" s="24">
        <f t="shared" ca="1" si="16"/>
        <v>-19334.130665115164</v>
      </c>
      <c r="AB69" s="24">
        <f t="shared" ca="1" si="16"/>
        <v>-19551.469055002897</v>
      </c>
      <c r="AC69" s="24">
        <f t="shared" ca="1" si="16"/>
        <v>-19771.523138980858</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304914.50483471976</v>
      </c>
      <c r="F70" s="420">
        <f t="shared" ref="F70:AH70" ca="1" si="17">SUM(F67:F69)</f>
        <v>304959.23850897903</v>
      </c>
      <c r="G70" s="420">
        <f t="shared" ca="1" si="17"/>
        <v>313969.10079165309</v>
      </c>
      <c r="H70" s="420">
        <f t="shared" ca="1" si="17"/>
        <v>305340.21109821228</v>
      </c>
      <c r="I70" s="420">
        <f t="shared" ca="1" si="17"/>
        <v>291049.12027286168</v>
      </c>
      <c r="J70" s="420">
        <f t="shared" ca="1" si="17"/>
        <v>280651.60975693638</v>
      </c>
      <c r="K70" s="420">
        <f t="shared" ca="1" si="17"/>
        <v>273371.63166152633</v>
      </c>
      <c r="L70" s="420">
        <f t="shared" ca="1" si="17"/>
        <v>270239.60567711608</v>
      </c>
      <c r="M70" s="420">
        <f t="shared" ca="1" si="17"/>
        <v>264936.58815337101</v>
      </c>
      <c r="N70" s="420">
        <f t="shared" ca="1" si="17"/>
        <v>150118.49895991612</v>
      </c>
      <c r="O70" s="420">
        <f t="shared" ca="1" si="17"/>
        <v>152309.49944099502</v>
      </c>
      <c r="P70" s="420">
        <f t="shared" ca="1" si="17"/>
        <v>155698.0057441752</v>
      </c>
      <c r="Q70" s="420">
        <f t="shared" ca="1" si="17"/>
        <v>159209.50017577055</v>
      </c>
      <c r="R70" s="420">
        <f t="shared" ca="1" si="17"/>
        <v>160970.07540164725</v>
      </c>
      <c r="S70" s="420">
        <f t="shared" ca="1" si="17"/>
        <v>162753.64308971801</v>
      </c>
      <c r="T70" s="420">
        <f t="shared" ca="1" si="17"/>
        <v>164560.40456970513</v>
      </c>
      <c r="U70" s="420">
        <f t="shared" ca="1" si="17"/>
        <v>166390.56094097116</v>
      </c>
      <c r="V70" s="420">
        <f t="shared" ca="1" si="17"/>
        <v>168244.3129868253</v>
      </c>
      <c r="W70" s="420">
        <f t="shared" ca="1" si="17"/>
        <v>170121.86108550502</v>
      </c>
      <c r="X70" s="420">
        <f t="shared" ca="1" si="17"/>
        <v>61623.405117730254</v>
      </c>
      <c r="Y70" s="420">
        <f t="shared" ca="1" si="17"/>
        <v>173949.14437072771</v>
      </c>
      <c r="Z70" s="420">
        <f t="shared" ca="1" si="17"/>
        <v>175899.27743861842</v>
      </c>
      <c r="AA70" s="420">
        <f t="shared" ca="1" si="17"/>
        <v>177874.00211905947</v>
      </c>
      <c r="AB70" s="420">
        <f t="shared" ca="1" si="17"/>
        <v>179873.51530602662</v>
      </c>
      <c r="AC70" s="420">
        <f t="shared" ca="1" si="17"/>
        <v>181898.01287862388</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304914.50483471976</v>
      </c>
      <c r="F72" s="59">
        <f t="shared" ca="1" si="18"/>
        <v>304959.23850897903</v>
      </c>
      <c r="G72" s="59">
        <f t="shared" ca="1" si="18"/>
        <v>313969.10079165309</v>
      </c>
      <c r="H72" s="59">
        <f t="shared" ca="1" si="18"/>
        <v>305340.21109821228</v>
      </c>
      <c r="I72" s="59">
        <f t="shared" ca="1" si="18"/>
        <v>291049.12027286168</v>
      </c>
      <c r="J72" s="59">
        <f t="shared" ca="1" si="18"/>
        <v>280651.60975693638</v>
      </c>
      <c r="K72" s="59">
        <f t="shared" ca="1" si="18"/>
        <v>273371.63166152633</v>
      </c>
      <c r="L72" s="59">
        <f t="shared" ca="1" si="18"/>
        <v>270239.60567711608</v>
      </c>
      <c r="M72" s="59">
        <f t="shared" ca="1" si="18"/>
        <v>264936.58815337101</v>
      </c>
      <c r="N72" s="59">
        <f t="shared" ca="1" si="18"/>
        <v>150118.49895991612</v>
      </c>
      <c r="O72" s="59">
        <f t="shared" ca="1" si="18"/>
        <v>152309.49944099502</v>
      </c>
      <c r="P72" s="59">
        <f t="shared" ca="1" si="18"/>
        <v>155698.0057441752</v>
      </c>
      <c r="Q72" s="59">
        <f t="shared" ca="1" si="18"/>
        <v>159209.50017577055</v>
      </c>
      <c r="R72" s="59">
        <f t="shared" ca="1" si="18"/>
        <v>160970.07540164725</v>
      </c>
      <c r="S72" s="59">
        <f t="shared" ca="1" si="18"/>
        <v>162753.64308971801</v>
      </c>
      <c r="T72" s="59">
        <f t="shared" ca="1" si="18"/>
        <v>164560.40456970513</v>
      </c>
      <c r="U72" s="59">
        <f t="shared" ca="1" si="18"/>
        <v>166390.56094097116</v>
      </c>
      <c r="V72" s="59">
        <f t="shared" ca="1" si="18"/>
        <v>168244.3129868253</v>
      </c>
      <c r="W72" s="59">
        <f t="shared" ca="1" si="18"/>
        <v>170121.86108550502</v>
      </c>
      <c r="X72" s="59">
        <f t="shared" ca="1" si="18"/>
        <v>61623.405117730254</v>
      </c>
      <c r="Y72" s="59">
        <f t="shared" ca="1" si="18"/>
        <v>173949.14437072771</v>
      </c>
      <c r="Z72" s="59">
        <f t="shared" ca="1" si="18"/>
        <v>175899.27743861842</v>
      </c>
      <c r="AA72" s="59">
        <f t="shared" ca="1" si="18"/>
        <v>177874.00211905947</v>
      </c>
      <c r="AB72" s="59">
        <f t="shared" ca="1" si="18"/>
        <v>179873.51530602662</v>
      </c>
      <c r="AC72" s="59">
        <f t="shared" ca="1" si="18"/>
        <v>181898.01287862388</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-2379640.6999938916</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713892.20999816747</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-1665748.4899957241</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356946.10499908356</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-21158.704753344129</v>
      </c>
      <c r="F80" s="10">
        <f ca="1">Principle</f>
        <v>-22428.227038544774</v>
      </c>
      <c r="G80" s="10">
        <f t="shared" ref="G80:AH80" ca="1" si="20">Principle</f>
        <v>-23773.92066085746</v>
      </c>
      <c r="H80" s="10">
        <f t="shared" ca="1" si="20"/>
        <v>-25200.355900508908</v>
      </c>
      <c r="I80" s="10">
        <f t="shared" ca="1" si="20"/>
        <v>-26712.377254539446</v>
      </c>
      <c r="J80" s="10">
        <f t="shared" ca="1" si="20"/>
        <v>-28315.119889811813</v>
      </c>
      <c r="K80" s="10">
        <f t="shared" ca="1" si="20"/>
        <v>-30014.027083200519</v>
      </c>
      <c r="L80" s="10">
        <f t="shared" ca="1" si="20"/>
        <v>-31814.868708192553</v>
      </c>
      <c r="M80" s="10">
        <f t="shared" ca="1" si="20"/>
        <v>-33723.760830684107</v>
      </c>
      <c r="N80" s="10">
        <f t="shared" ca="1" si="20"/>
        <v>-35747.186480525153</v>
      </c>
      <c r="O80" s="10">
        <f t="shared" ca="1" si="20"/>
        <v>-37892.017669356661</v>
      </c>
      <c r="P80" s="10">
        <f t="shared" ca="1" si="20"/>
        <v>-40165.538729518063</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356946.10499908356</v>
      </c>
      <c r="E81" s="10">
        <f ca="1">E79+E80</f>
        <v>-21158.704753344129</v>
      </c>
      <c r="F81" s="10">
        <f t="shared" ref="F81:AH81" ca="1" si="21">F79+F80</f>
        <v>-22428.227038544774</v>
      </c>
      <c r="G81" s="10">
        <f t="shared" ca="1" si="21"/>
        <v>-23773.92066085746</v>
      </c>
      <c r="H81" s="10">
        <f t="shared" ca="1" si="21"/>
        <v>-25200.355900508908</v>
      </c>
      <c r="I81" s="10">
        <f t="shared" ca="1" si="21"/>
        <v>-26712.377254539446</v>
      </c>
      <c r="J81" s="10">
        <f t="shared" ca="1" si="21"/>
        <v>-28315.119889811813</v>
      </c>
      <c r="K81" s="10">
        <f t="shared" ca="1" si="21"/>
        <v>-30014.027083200519</v>
      </c>
      <c r="L81" s="10">
        <f t="shared" ca="1" si="21"/>
        <v>-31814.868708192553</v>
      </c>
      <c r="M81" s="10">
        <f t="shared" ca="1" si="21"/>
        <v>-33723.760830684107</v>
      </c>
      <c r="N81" s="10">
        <f t="shared" ca="1" si="21"/>
        <v>-35747.186480525153</v>
      </c>
      <c r="O81" s="10">
        <f t="shared" ca="1" si="21"/>
        <v>-37892.017669356661</v>
      </c>
      <c r="P81" s="10">
        <f t="shared" ca="1" si="21"/>
        <v>-40165.538729518063</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-1308802.3849966405</v>
      </c>
      <c r="E83" s="430">
        <f t="shared" ca="1" si="22"/>
        <v>283755.80008137564</v>
      </c>
      <c r="F83" s="430">
        <f t="shared" ca="1" si="22"/>
        <v>282531.01147043426</v>
      </c>
      <c r="G83" s="430">
        <f t="shared" ca="1" si="22"/>
        <v>290195.18013079563</v>
      </c>
      <c r="H83" s="430">
        <f t="shared" ca="1" si="22"/>
        <v>280139.85519770335</v>
      </c>
      <c r="I83" s="430">
        <f t="shared" ca="1" si="22"/>
        <v>264336.74301832222</v>
      </c>
      <c r="J83" s="430">
        <f t="shared" ca="1" si="22"/>
        <v>252336.48986712456</v>
      </c>
      <c r="K83" s="430">
        <f t="shared" ca="1" si="22"/>
        <v>243357.60457832582</v>
      </c>
      <c r="L83" s="430">
        <f t="shared" ca="1" si="22"/>
        <v>238424.73696892353</v>
      </c>
      <c r="M83" s="430">
        <f t="shared" ca="1" si="22"/>
        <v>231212.82732268691</v>
      </c>
      <c r="N83" s="430">
        <f t="shared" ca="1" si="22"/>
        <v>114371.31247939097</v>
      </c>
      <c r="O83" s="430">
        <f t="shared" ca="1" si="22"/>
        <v>114417.48177163835</v>
      </c>
      <c r="P83" s="430">
        <f t="shared" ca="1" si="22"/>
        <v>115532.46701465713</v>
      </c>
      <c r="Q83" s="430">
        <f t="shared" ca="1" si="22"/>
        <v>159209.50017577055</v>
      </c>
      <c r="R83" s="430">
        <f t="shared" ca="1" si="22"/>
        <v>160970.07540164725</v>
      </c>
      <c r="S83" s="430">
        <f t="shared" ca="1" si="22"/>
        <v>162753.64308971801</v>
      </c>
      <c r="T83" s="430">
        <f t="shared" ca="1" si="22"/>
        <v>164560.40456970513</v>
      </c>
      <c r="U83" s="430">
        <f t="shared" ca="1" si="22"/>
        <v>166390.56094097116</v>
      </c>
      <c r="V83" s="430">
        <f t="shared" ca="1" si="22"/>
        <v>168244.3129868253</v>
      </c>
      <c r="W83" s="430">
        <f t="shared" ca="1" si="22"/>
        <v>170121.86108550502</v>
      </c>
      <c r="X83" s="430">
        <f t="shared" ca="1" si="22"/>
        <v>61623.405117730254</v>
      </c>
      <c r="Y83" s="430">
        <f t="shared" ca="1" si="22"/>
        <v>173949.14437072771</v>
      </c>
      <c r="Z83" s="430">
        <f t="shared" ca="1" si="22"/>
        <v>175899.27743861842</v>
      </c>
      <c r="AA83" s="430">
        <f t="shared" ca="1" si="22"/>
        <v>177874.00211905947</v>
      </c>
      <c r="AB83" s="430">
        <f t="shared" ca="1" si="22"/>
        <v>179873.51530602662</v>
      </c>
      <c r="AC83" s="430">
        <f t="shared" ca="1" si="22"/>
        <v>181898.01287862388</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-1308802.3849966405</v>
      </c>
      <c r="E84" s="44">
        <f ca="1">D84+E83</f>
        <v>-1025046.5849152649</v>
      </c>
      <c r="F84" s="44">
        <f t="shared" ref="F84:AH84" ca="1" si="23">E84+F83</f>
        <v>-742515.5734448306</v>
      </c>
      <c r="G84" s="44">
        <f t="shared" ca="1" si="23"/>
        <v>-452320.39331403497</v>
      </c>
      <c r="H84" s="44">
        <f t="shared" ca="1" si="23"/>
        <v>-172180.53811633162</v>
      </c>
      <c r="I84" s="44">
        <f t="shared" ca="1" si="23"/>
        <v>92156.204901990597</v>
      </c>
      <c r="J84" s="44">
        <f t="shared" ca="1" si="23"/>
        <v>344492.69476911519</v>
      </c>
      <c r="K84" s="44">
        <f t="shared" ca="1" si="23"/>
        <v>587850.29934744094</v>
      </c>
      <c r="L84" s="44">
        <f t="shared" ca="1" si="23"/>
        <v>826275.03631636454</v>
      </c>
      <c r="M84" s="44">
        <f t="shared" ca="1" si="23"/>
        <v>1057487.8636390516</v>
      </c>
      <c r="N84" s="44">
        <f t="shared" ca="1" si="23"/>
        <v>1171859.1761184426</v>
      </c>
      <c r="O84" s="44">
        <f t="shared" ca="1" si="23"/>
        <v>1286276.6578900809</v>
      </c>
      <c r="P84" s="44">
        <f t="shared" ca="1" si="23"/>
        <v>1401809.124904738</v>
      </c>
      <c r="Q84" s="44">
        <f t="shared" ca="1" si="23"/>
        <v>1561018.6250805086</v>
      </c>
      <c r="R84" s="44">
        <f t="shared" ca="1" si="23"/>
        <v>1721988.7004821559</v>
      </c>
      <c r="S84" s="44">
        <f t="shared" ca="1" si="23"/>
        <v>1884742.3435718738</v>
      </c>
      <c r="T84" s="44">
        <f t="shared" ca="1" si="23"/>
        <v>2049302.7481415789</v>
      </c>
      <c r="U84" s="44">
        <f t="shared" ca="1" si="23"/>
        <v>2215693.30908255</v>
      </c>
      <c r="V84" s="44">
        <f t="shared" ca="1" si="23"/>
        <v>2383937.6220693751</v>
      </c>
      <c r="W84" s="44">
        <f t="shared" ca="1" si="23"/>
        <v>2554059.4831548803</v>
      </c>
      <c r="X84" s="44">
        <f t="shared" ca="1" si="23"/>
        <v>2615682.8882726105</v>
      </c>
      <c r="Y84" s="44">
        <f t="shared" ca="1" si="23"/>
        <v>2789632.0326433382</v>
      </c>
      <c r="Z84" s="44">
        <f t="shared" ca="1" si="23"/>
        <v>2965531.3100819564</v>
      </c>
      <c r="AA84" s="44">
        <f t="shared" ca="1" si="23"/>
        <v>3143405.3122010161</v>
      </c>
      <c r="AB84" s="44">
        <f t="shared" ca="1" si="23"/>
        <v>3323278.8275070428</v>
      </c>
      <c r="AC84" s="44">
        <f t="shared" ca="1" si="23"/>
        <v>3505176.8403856666</v>
      </c>
      <c r="AD84" s="44">
        <f ca="1">AC84+AD83</f>
        <v>3505176.8403856666</v>
      </c>
      <c r="AE84" s="44">
        <f t="shared" ca="1" si="23"/>
        <v>3505176.8403856666</v>
      </c>
      <c r="AF84" s="44">
        <f t="shared" ca="1" si="23"/>
        <v>3505176.8403856666</v>
      </c>
      <c r="AG84" s="44">
        <f t="shared" ca="1" si="23"/>
        <v>3505176.8403856666</v>
      </c>
      <c r="AH84" s="44">
        <f t="shared" ca="1" si="23"/>
        <v>3505176.8403856666</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356946.10499908356</v>
      </c>
      <c r="F89" s="9">
        <f ca="1">E93</f>
        <v>335787.40024573944</v>
      </c>
      <c r="G89" s="9">
        <f t="shared" ref="G89:AH89" ca="1" si="24">F93</f>
        <v>313359.17320719466</v>
      </c>
      <c r="H89" s="9">
        <f t="shared" ca="1" si="24"/>
        <v>289585.2525463372</v>
      </c>
      <c r="I89" s="9">
        <f t="shared" ca="1" si="24"/>
        <v>264384.89664582827</v>
      </c>
      <c r="J89" s="9">
        <f t="shared" ca="1" si="24"/>
        <v>237672.51939128881</v>
      </c>
      <c r="K89" s="9">
        <f t="shared" ca="1" si="24"/>
        <v>209357.39950147699</v>
      </c>
      <c r="L89" s="9">
        <f t="shared" ca="1" si="24"/>
        <v>179343.37241827647</v>
      </c>
      <c r="M89" s="9">
        <f t="shared" ca="1" si="24"/>
        <v>147528.50371008393</v>
      </c>
      <c r="N89" s="9">
        <f t="shared" ca="1" si="24"/>
        <v>113804.74287939983</v>
      </c>
      <c r="O89" s="9">
        <f t="shared" ca="1" si="24"/>
        <v>78057.556398874673</v>
      </c>
      <c r="P89" s="9">
        <f t="shared" ca="1" si="24"/>
        <v>40165.538729518012</v>
      </c>
      <c r="Q89" s="9">
        <f t="shared" ca="1" si="24"/>
        <v>0</v>
      </c>
      <c r="R89" s="9">
        <f t="shared" ca="1" si="24"/>
        <v>0</v>
      </c>
      <c r="S89" s="9">
        <f t="shared" ca="1" si="24"/>
        <v>0</v>
      </c>
      <c r="T89" s="9">
        <f t="shared" ca="1" si="24"/>
        <v>0</v>
      </c>
      <c r="U89" s="9">
        <f t="shared" ca="1" si="24"/>
        <v>0</v>
      </c>
      <c r="V89" s="9">
        <f t="shared" ca="1" si="24"/>
        <v>0</v>
      </c>
      <c r="W89" s="9">
        <f t="shared" ca="1" si="24"/>
        <v>0</v>
      </c>
      <c r="X89" s="9">
        <f t="shared" ca="1" si="24"/>
        <v>0</v>
      </c>
      <c r="Y89" s="9">
        <f t="shared" ca="1" si="24"/>
        <v>0</v>
      </c>
      <c r="Z89" s="9">
        <f t="shared" ca="1" si="24"/>
        <v>0</v>
      </c>
      <c r="AA89" s="9">
        <f t="shared" ca="1" si="24"/>
        <v>0</v>
      </c>
      <c r="AB89" s="9">
        <f t="shared" ca="1" si="24"/>
        <v>0</v>
      </c>
      <c r="AC89" s="9">
        <f t="shared" ca="1" si="24"/>
        <v>0</v>
      </c>
      <c r="AD89" s="9">
        <f t="shared" ca="1" si="24"/>
        <v>0</v>
      </c>
      <c r="AE89" s="9">
        <f t="shared" ca="1" si="24"/>
        <v>0</v>
      </c>
      <c r="AF89" s="9">
        <f t="shared" ca="1" si="24"/>
        <v>0</v>
      </c>
      <c r="AG89" s="9">
        <f t="shared" ca="1" si="24"/>
        <v>0</v>
      </c>
      <c r="AH89" s="9">
        <f t="shared" ca="1" si="24"/>
        <v>0</v>
      </c>
    </row>
    <row r="90" spans="1:36" x14ac:dyDescent="0.2">
      <c r="A90" s="2" t="s">
        <v>47</v>
      </c>
      <c r="D90" s="9"/>
      <c r="E90" s="9">
        <f t="shared" ref="E90:AH90" ca="1" si="25">IF(ProjectYear&lt;=LoanTerm,PMT(LoanInterest,LoanTerm,LoanAmount),0)</f>
        <v>-42575.47105328914</v>
      </c>
      <c r="F90" s="9">
        <f t="shared" ca="1" si="25"/>
        <v>-42575.47105328914</v>
      </c>
      <c r="G90" s="9">
        <f t="shared" ca="1" si="25"/>
        <v>-42575.47105328914</v>
      </c>
      <c r="H90" s="9">
        <f t="shared" ca="1" si="25"/>
        <v>-42575.47105328914</v>
      </c>
      <c r="I90" s="9">
        <f t="shared" ca="1" si="25"/>
        <v>-42575.47105328914</v>
      </c>
      <c r="J90" s="9">
        <f t="shared" ca="1" si="25"/>
        <v>-42575.47105328914</v>
      </c>
      <c r="K90" s="9">
        <f t="shared" ca="1" si="25"/>
        <v>-42575.47105328914</v>
      </c>
      <c r="L90" s="9">
        <f t="shared" ca="1" si="25"/>
        <v>-42575.47105328914</v>
      </c>
      <c r="M90" s="9">
        <f t="shared" ca="1" si="25"/>
        <v>-42575.47105328914</v>
      </c>
      <c r="N90" s="9">
        <f t="shared" ca="1" si="25"/>
        <v>-42575.47105328914</v>
      </c>
      <c r="O90" s="9">
        <f t="shared" ca="1" si="25"/>
        <v>-42575.47105328914</v>
      </c>
      <c r="P90" s="9">
        <f t="shared" ca="1" si="25"/>
        <v>-42575.47105328914</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-21158.704753344129</v>
      </c>
      <c r="F91" s="9">
        <f t="shared" ca="1" si="26"/>
        <v>-22428.227038544774</v>
      </c>
      <c r="G91" s="9">
        <f t="shared" ca="1" si="26"/>
        <v>-23773.92066085746</v>
      </c>
      <c r="H91" s="9">
        <f t="shared" ca="1" si="26"/>
        <v>-25200.355900508908</v>
      </c>
      <c r="I91" s="9">
        <f t="shared" ca="1" si="26"/>
        <v>-26712.377254539446</v>
      </c>
      <c r="J91" s="9">
        <f t="shared" ca="1" si="26"/>
        <v>-28315.119889811813</v>
      </c>
      <c r="K91" s="9">
        <f t="shared" ca="1" si="26"/>
        <v>-30014.027083200519</v>
      </c>
      <c r="L91" s="9">
        <f t="shared" ca="1" si="26"/>
        <v>-31814.868708192553</v>
      </c>
      <c r="M91" s="9">
        <f t="shared" ca="1" si="26"/>
        <v>-33723.760830684107</v>
      </c>
      <c r="N91" s="9">
        <f t="shared" ca="1" si="26"/>
        <v>-35747.186480525153</v>
      </c>
      <c r="O91" s="9">
        <f t="shared" ca="1" si="26"/>
        <v>-37892.017669356661</v>
      </c>
      <c r="P91" s="9">
        <f t="shared" ca="1" si="26"/>
        <v>-40165.538729518063</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-21416.766299945011</v>
      </c>
      <c r="F92" s="9">
        <f t="shared" ca="1" si="27"/>
        <v>-20147.244014744367</v>
      </c>
      <c r="G92" s="9">
        <f t="shared" ca="1" si="27"/>
        <v>-18801.55039243168</v>
      </c>
      <c r="H92" s="9">
        <f t="shared" ca="1" si="27"/>
        <v>-17375.115152780232</v>
      </c>
      <c r="I92" s="9">
        <f t="shared" ca="1" si="27"/>
        <v>-15863.093798749695</v>
      </c>
      <c r="J92" s="9">
        <f t="shared" ca="1" si="27"/>
        <v>-14260.351163477328</v>
      </c>
      <c r="K92" s="9">
        <f t="shared" ca="1" si="27"/>
        <v>-12561.44397008862</v>
      </c>
      <c r="L92" s="9">
        <f t="shared" ca="1" si="27"/>
        <v>-10760.602345096588</v>
      </c>
      <c r="M92" s="9">
        <f t="shared" ca="1" si="27"/>
        <v>-8851.7102226050356</v>
      </c>
      <c r="N92" s="9">
        <f t="shared" ca="1" si="27"/>
        <v>-6828.2845727639897</v>
      </c>
      <c r="O92" s="9">
        <f t="shared" ca="1" si="27"/>
        <v>-4683.4533839324804</v>
      </c>
      <c r="P92" s="9">
        <f t="shared" ca="1" si="27"/>
        <v>-2409.9323237710805</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335787.40024573944</v>
      </c>
      <c r="F93" s="70">
        <f t="shared" ca="1" si="28"/>
        <v>313359.17320719466</v>
      </c>
      <c r="G93" s="70">
        <f t="shared" ca="1" si="28"/>
        <v>289585.2525463372</v>
      </c>
      <c r="H93" s="70">
        <f t="shared" ca="1" si="28"/>
        <v>264384.89664582827</v>
      </c>
      <c r="I93" s="70">
        <f t="shared" ca="1" si="28"/>
        <v>237672.51939128881</v>
      </c>
      <c r="J93" s="70">
        <f t="shared" ca="1" si="28"/>
        <v>209357.39950147699</v>
      </c>
      <c r="K93" s="70">
        <f t="shared" ca="1" si="28"/>
        <v>179343.37241827647</v>
      </c>
      <c r="L93" s="70">
        <f t="shared" ca="1" si="28"/>
        <v>147528.50371008393</v>
      </c>
      <c r="M93" s="70">
        <f t="shared" ca="1" si="28"/>
        <v>113804.74287939983</v>
      </c>
      <c r="N93" s="70">
        <f t="shared" ca="1" si="28"/>
        <v>78057.556398874673</v>
      </c>
      <c r="O93" s="70">
        <f t="shared" ca="1" si="28"/>
        <v>40165.538729518012</v>
      </c>
      <c r="P93" s="70">
        <f t="shared" ca="1" si="28"/>
        <v>0</v>
      </c>
      <c r="Q93" s="70">
        <f t="shared" ca="1" si="28"/>
        <v>0</v>
      </c>
      <c r="R93" s="70">
        <f t="shared" ca="1" si="28"/>
        <v>0</v>
      </c>
      <c r="S93" s="70">
        <f t="shared" ca="1" si="28"/>
        <v>0</v>
      </c>
      <c r="T93" s="70">
        <f t="shared" ca="1" si="28"/>
        <v>0</v>
      </c>
      <c r="U93" s="70">
        <f t="shared" ca="1" si="28"/>
        <v>0</v>
      </c>
      <c r="V93" s="70">
        <f t="shared" ca="1" si="28"/>
        <v>0</v>
      </c>
      <c r="W93" s="70">
        <f t="shared" ca="1" si="28"/>
        <v>0</v>
      </c>
      <c r="X93" s="70">
        <f t="shared" ca="1" si="28"/>
        <v>0</v>
      </c>
      <c r="Y93" s="70">
        <f t="shared" ca="1" si="28"/>
        <v>0</v>
      </c>
      <c r="Z93" s="70">
        <f t="shared" ca="1" si="28"/>
        <v>0</v>
      </c>
      <c r="AA93" s="70">
        <f t="shared" ca="1" si="28"/>
        <v>0</v>
      </c>
      <c r="AB93" s="70">
        <f t="shared" ca="1" si="28"/>
        <v>0</v>
      </c>
      <c r="AC93" s="70">
        <f t="shared" ca="1" si="28"/>
        <v>0</v>
      </c>
      <c r="AD93" s="70">
        <f t="shared" ca="1" si="28"/>
        <v>0</v>
      </c>
      <c r="AE93" s="70">
        <f t="shared" ca="1" si="28"/>
        <v>0</v>
      </c>
      <c r="AF93" s="70">
        <f t="shared" ca="1" si="28"/>
        <v>0</v>
      </c>
      <c r="AG93" s="70">
        <f t="shared" ca="1" si="28"/>
        <v>0</v>
      </c>
      <c r="AH93" s="70">
        <f t="shared" ca="1" si="28"/>
        <v>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1544294.74201738</v>
      </c>
      <c r="D103" s="42">
        <f ca="1">IF($C$112="3P",VLOOKUP($A103,'Fin. Assumptions'!$F$23:$L$29,$D$111+1)*(-D$55-D$56),VLOOKUP($A103,'Fin. Assumptions'!$F$32:$L$38,$D$111+1)*D$83)</f>
        <v>-1308802.3849966405</v>
      </c>
      <c r="E103" s="42">
        <f ca="1">IF($C$112="3P",VLOOKUP($A103,'Fin. Assumptions'!$F$23:$L$29,$D$111+1)*(-E$55-E$56),VLOOKUP($A103,'Fin. Assumptions'!$F$32:$L$38,$D$111+1)*E$83)</f>
        <v>283755.80008137564</v>
      </c>
      <c r="F103" s="42">
        <f ca="1">IF($C$112="3P",VLOOKUP($A103,'Fin. Assumptions'!$F$23:$L$29,$D$111+1)*(-F$55-F$56),VLOOKUP($A103,'Fin. Assumptions'!$F$32:$L$38,$D$111+1)*F$83)</f>
        <v>282531.01147043426</v>
      </c>
      <c r="G103" s="42">
        <f ca="1">IF($C$112="3P",VLOOKUP($A103,'Fin. Assumptions'!$F$23:$L$29,$D$111+1)*(-G$55-G$56),VLOOKUP($A103,'Fin. Assumptions'!$F$32:$L$38,$D$111+1)*G$83)</f>
        <v>290195.18013079563</v>
      </c>
      <c r="H103" s="42">
        <f ca="1">IF($C$112="3P",VLOOKUP($A103,'Fin. Assumptions'!$F$23:$L$29,$D$111+1)*(-H$55-H$56),VLOOKUP($A103,'Fin. Assumptions'!$F$32:$L$38,$D$111+1)*H$83)</f>
        <v>280139.85519770335</v>
      </c>
      <c r="I103" s="42">
        <f ca="1">IF($C$112="3P",VLOOKUP($A103,'Fin. Assumptions'!$F$23:$L$29,$D$111+1)*(-I$55-I$56),VLOOKUP($A103,'Fin. Assumptions'!$F$32:$L$38,$D$111+1)*I$83)</f>
        <v>264336.74301832222</v>
      </c>
      <c r="J103" s="42">
        <f ca="1">IF($C$112="3P",VLOOKUP($A103,'Fin. Assumptions'!$F$23:$L$29,$D$111+1)*(-J$55-J$56),VLOOKUP($A103,'Fin. Assumptions'!$F$32:$L$38,$D$111+1)*J$83)</f>
        <v>252336.48986712456</v>
      </c>
      <c r="K103" s="42">
        <f ca="1">IF($C$112="3P",VLOOKUP($A103,'Fin. Assumptions'!$F$23:$L$29,$D$111+1)*(-K$55-K$56),VLOOKUP($A103,'Fin. Assumptions'!$F$32:$L$38,$D$111+1)*K$83)</f>
        <v>243357.60457832582</v>
      </c>
      <c r="L103" s="42">
        <f ca="1">IF($C$112="3P",VLOOKUP($A103,'Fin. Assumptions'!$F$23:$L$29,$D$111+1)*(-L$55-L$56),VLOOKUP($A103,'Fin. Assumptions'!$F$32:$L$38,$D$111+1)*L$83)</f>
        <v>238424.73696892353</v>
      </c>
      <c r="M103" s="42">
        <f ca="1">IF($C$112="3P",VLOOKUP($A103,'Fin. Assumptions'!$F$23:$L$29,$D$111+1)*(-M$55-M$56),VLOOKUP($A103,'Fin. Assumptions'!$F$32:$L$38,$D$111+1)*M$83)</f>
        <v>231212.82732268691</v>
      </c>
      <c r="N103" s="42">
        <f ca="1">IF($C$112="3P",VLOOKUP($A103,'Fin. Assumptions'!$F$23:$L$29,$D$111+1)*(-N$55-N$56),VLOOKUP($A103,'Fin. Assumptions'!$F$32:$L$38,$D$111+1)*N$83)</f>
        <v>114371.31247939097</v>
      </c>
      <c r="O103" s="42">
        <f ca="1">IF($C$112="3P",VLOOKUP($A103,'Fin. Assumptions'!$F$23:$L$29,$D$111+1)*(-O$55-O$56),VLOOKUP($A103,'Fin. Assumptions'!$F$32:$L$38,$D$111+1)*O$83)</f>
        <v>114417.48177163835</v>
      </c>
      <c r="P103" s="42">
        <f ca="1">IF($C$112="3P",VLOOKUP($A103,'Fin. Assumptions'!$F$23:$L$29,$D$111+1)*(-P$55-P$56),VLOOKUP($A103,'Fin. Assumptions'!$F$32:$L$38,$D$111+1)*P$83)</f>
        <v>115532.46701465713</v>
      </c>
      <c r="Q103" s="42">
        <f ca="1">IF($C$112="3P",VLOOKUP($A103,'Fin. Assumptions'!$F$23:$L$29,$D$111+1)*(-Q$55-Q$56),VLOOKUP($A103,'Fin. Assumptions'!$F$32:$L$38,$D$111+1)*Q$83)</f>
        <v>159209.50017577055</v>
      </c>
      <c r="R103" s="42">
        <f ca="1">IF($C$112="3P",VLOOKUP($A103,'Fin. Assumptions'!$F$23:$L$29,$D$111+1)*(-R$55-R$56),VLOOKUP($A103,'Fin. Assumptions'!$F$32:$L$38,$D$111+1)*R$83)</f>
        <v>160970.07540164725</v>
      </c>
      <c r="S103" s="42">
        <f ca="1">IF($C$112="3P",VLOOKUP($A103,'Fin. Assumptions'!$F$23:$L$29,$D$111+1)*(-S$55-S$56),VLOOKUP($A103,'Fin. Assumptions'!$F$32:$L$38,$D$111+1)*S$83)</f>
        <v>162753.64308971801</v>
      </c>
      <c r="T103" s="42">
        <f ca="1">IF($C$112="3P",VLOOKUP($A103,'Fin. Assumptions'!$F$23:$L$29,$D$111+1)*(-T$55-T$56),VLOOKUP($A103,'Fin. Assumptions'!$F$32:$L$38,$D$111+1)*T$83)</f>
        <v>164560.40456970513</v>
      </c>
      <c r="U103" s="42">
        <f ca="1">IF($C$112="3P",VLOOKUP($A103,'Fin. Assumptions'!$F$23:$L$29,$D$111+1)*(-U$55-U$56),VLOOKUP($A103,'Fin. Assumptions'!$F$32:$L$38,$D$111+1)*U$83)</f>
        <v>166390.56094097116</v>
      </c>
      <c r="V103" s="42">
        <f ca="1">IF($C$112="3P",VLOOKUP($A103,'Fin. Assumptions'!$F$23:$L$29,$D$111+1)*(-V$55-V$56),VLOOKUP($A103,'Fin. Assumptions'!$F$32:$L$38,$D$111+1)*V$83)</f>
        <v>168244.3129868253</v>
      </c>
      <c r="W103" s="42">
        <f ca="1">IF($C$112="3P",VLOOKUP($A103,'Fin. Assumptions'!$F$23:$L$29,$D$111+1)*(-W$55-W$56),VLOOKUP($A103,'Fin. Assumptions'!$F$32:$L$38,$D$111+1)*W$83)</f>
        <v>170121.86108550502</v>
      </c>
      <c r="X103" s="42">
        <f ca="1">IF($C$112="3P",VLOOKUP($A103,'Fin. Assumptions'!$F$23:$L$29,$D$111+1)*(-X$55-X$56),VLOOKUP($A103,'Fin. Assumptions'!$F$32:$L$38,$D$111+1)*X$83)</f>
        <v>61623.405117730254</v>
      </c>
      <c r="Y103" s="42">
        <f ca="1">IF($C$112="3P",VLOOKUP($A103,'Fin. Assumptions'!$F$23:$L$29,$D$111+1)*(-Y$55-Y$56),VLOOKUP($A103,'Fin. Assumptions'!$F$32:$L$38,$D$111+1)*Y$83)</f>
        <v>173949.14437072771</v>
      </c>
      <c r="Z103" s="42">
        <f ca="1">IF($C$112="3P",VLOOKUP($A103,'Fin. Assumptions'!$F$23:$L$29,$D$111+1)*(-Z$55-Z$56),VLOOKUP($A103,'Fin. Assumptions'!$F$32:$L$38,$D$111+1)*Z$83)</f>
        <v>175899.27743861842</v>
      </c>
      <c r="AA103" s="42">
        <f ca="1">IF($C$112="3P",VLOOKUP($A103,'Fin. Assumptions'!$F$23:$L$29,$D$111+1)*(-AA$55-AA$56),VLOOKUP($A103,'Fin. Assumptions'!$F$32:$L$38,$D$111+1)*AA$83)</f>
        <v>177874.00211905947</v>
      </c>
      <c r="AB103" s="42">
        <f ca="1">IF($C$112="3P",VLOOKUP($A103,'Fin. Assumptions'!$F$23:$L$29,$D$111+1)*(-AB$55-AB$56),VLOOKUP($A103,'Fin. Assumptions'!$F$32:$L$38,$D$111+1)*AB$83)</f>
        <v>179873.51530602662</v>
      </c>
      <c r="AC103" s="42">
        <f ca="1">IF($C$112="3P",VLOOKUP($A103,'Fin. Assumptions'!$F$23:$L$29,$D$111+1)*(-AC$55-AC$56),VLOOKUP($A103,'Fin. Assumptions'!$F$32:$L$38,$D$111+1)*AC$83)</f>
        <v>181898.01287862388</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1544294.74201738</v>
      </c>
    </row>
    <row r="111" spans="1:34" ht="15.75" x14ac:dyDescent="0.25">
      <c r="A111" s="92"/>
      <c r="B111" s="93" t="s">
        <v>111</v>
      </c>
      <c r="C111" s="463" t="str">
        <f ca="1">LEFT($B$6,3)</f>
        <v>CSS</v>
      </c>
      <c r="D111" s="380">
        <f ca="1">HLOOKUP(C111,'Fin. Assumptions'!$G$32:$L$40,9)</f>
        <v>2</v>
      </c>
    </row>
    <row r="112" spans="1:34" x14ac:dyDescent="0.2">
      <c r="A112" s="94"/>
      <c r="B112" s="93" t="s">
        <v>160</v>
      </c>
      <c r="C112" s="376" t="str">
        <f ca="1">RIGHT(LEFT($B$6,6),2)</f>
        <v>DO</v>
      </c>
    </row>
  </sheetData>
  <sheetProtection algorithmName="SHA-512" hashValue="QtFaRJF7ZnRDEYxVtMiyWL+sPkrmcoF18kaMr9InZBKPQQ5xPhuyrV6u/soGzEatyIJPhSFV3iTYjVFFawL+kQ==" saltValue="wbZk0bCmnyCPsnSgmt8MfA=="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LOI 3P 16</v>
      </c>
      <c r="D6" s="82" t="s">
        <v>172</v>
      </c>
      <c r="T6" s="2"/>
    </row>
    <row r="7" spans="1:42" ht="18.75" customHeight="1" x14ac:dyDescent="0.25">
      <c r="A7" s="90"/>
      <c r="C7" s="2"/>
      <c r="D7" s="374" t="s">
        <v>174</v>
      </c>
      <c r="T7" s="2"/>
    </row>
    <row r="8" spans="1:42" ht="18.75" customHeight="1" x14ac:dyDescent="0.25">
      <c r="A8" s="90" t="s">
        <v>111</v>
      </c>
      <c r="B8" s="376" t="str">
        <f ca="1">VLOOKUP($B$6,'Fin. Assumptions'!$A$6:$P$17,2)</f>
        <v>LI</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2016</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830612.92685982247</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2.7687097561994083</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2768709.7561994083</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1</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2768709.7561994083</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-415306.46342991124</v>
      </c>
      <c r="O22" s="28"/>
      <c r="P22" s="26"/>
      <c r="Q22" s="26"/>
      <c r="R22" s="23"/>
      <c r="T22" s="2"/>
    </row>
    <row r="23" spans="1:36" ht="18" customHeight="1" x14ac:dyDescent="0.2">
      <c r="A23" s="48"/>
      <c r="B23" s="77"/>
      <c r="C23" s="21"/>
      <c r="E23" s="54" t="s">
        <v>77</v>
      </c>
      <c r="G23" s="83">
        <f ca="1">SUM(G20:G22)</f>
        <v>2353403.2927694973</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11</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2768709.7561994083</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0.15606</v>
      </c>
      <c r="C31" s="2" t="s">
        <v>7</v>
      </c>
      <c r="E31" s="57" t="s">
        <v>10</v>
      </c>
      <c r="F31" s="5"/>
      <c r="G31" s="83">
        <f ca="1">NetCost*LoanPer-B22</f>
        <v>415306.463429911</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805283.75367674325</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0.17833371097711415</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181822.3848</v>
      </c>
      <c r="F54" s="9">
        <f t="shared" ca="1" si="2"/>
        <v>184531.53833352003</v>
      </c>
      <c r="G54" s="9">
        <f t="shared" ca="1" si="2"/>
        <v>187281.05825468947</v>
      </c>
      <c r="H54" s="9">
        <f t="shared" ca="1" si="2"/>
        <v>190071.54602268434</v>
      </c>
      <c r="I54" s="9">
        <f t="shared" ca="1" si="2"/>
        <v>192903.61205842235</v>
      </c>
      <c r="J54" s="9">
        <f t="shared" ca="1" si="2"/>
        <v>195777.87587809286</v>
      </c>
      <c r="K54" s="9">
        <f t="shared" ca="1" si="2"/>
        <v>198694.96622867644</v>
      </c>
      <c r="L54" s="9">
        <f t="shared" ca="1" si="2"/>
        <v>201655.52122548365</v>
      </c>
      <c r="M54" s="9">
        <f t="shared" ca="1" si="2"/>
        <v>204660.18849174341</v>
      </c>
      <c r="N54" s="9">
        <f t="shared" ca="1" si="2"/>
        <v>207709.62530027036</v>
      </c>
      <c r="O54" s="9">
        <f t="shared" ca="1" si="2"/>
        <v>210804.49871724439</v>
      </c>
      <c r="P54" s="9">
        <f t="shared" ca="1" si="2"/>
        <v>213945.48574813129</v>
      </c>
      <c r="Q54" s="9">
        <f t="shared" ca="1" si="2"/>
        <v>217133.27348577851</v>
      </c>
      <c r="R54" s="9">
        <f t="shared" ca="1" si="2"/>
        <v>220368.55926071655</v>
      </c>
      <c r="S54" s="9">
        <f t="shared" ca="1" si="2"/>
        <v>223652.05079370129</v>
      </c>
      <c r="T54" s="9">
        <f t="shared" ca="1" si="2"/>
        <v>226984.46635052736</v>
      </c>
      <c r="U54" s="9">
        <f t="shared" ca="1" si="2"/>
        <v>230366.53489915028</v>
      </c>
      <c r="V54" s="9">
        <f t="shared" ca="1" si="2"/>
        <v>233798.99626914761</v>
      </c>
      <c r="W54" s="9">
        <f t="shared" ca="1" si="2"/>
        <v>237282.60131355791</v>
      </c>
      <c r="X54" s="9">
        <f t="shared" ca="1" si="2"/>
        <v>240818.11207312989</v>
      </c>
      <c r="Y54" s="9">
        <f t="shared" ca="1" si="2"/>
        <v>244406.30194301953</v>
      </c>
      <c r="Z54" s="9">
        <f t="shared" ca="1" si="2"/>
        <v>248047.95584197048</v>
      </c>
      <c r="AA54" s="9">
        <f t="shared" ca="1" si="2"/>
        <v>251743.87038401587</v>
      </c>
      <c r="AB54" s="9">
        <f t="shared" ca="1" si="2"/>
        <v>255494.85405273765</v>
      </c>
      <c r="AC54" s="9">
        <f t="shared" ca="1" si="2"/>
        <v>259301.72737812344</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-27273.35772</v>
      </c>
      <c r="F55" s="9">
        <f t="shared" ca="1" si="3"/>
        <v>-27679.730750028004</v>
      </c>
      <c r="G55" s="9">
        <f t="shared" ca="1" si="3"/>
        <v>-28092.158738203419</v>
      </c>
      <c r="H55" s="9">
        <f t="shared" ca="1" si="3"/>
        <v>-28510.731903402651</v>
      </c>
      <c r="I55" s="9">
        <f t="shared" ca="1" si="3"/>
        <v>-28935.541808763352</v>
      </c>
      <c r="J55" s="9">
        <f t="shared" ca="1" si="3"/>
        <v>-29366.68138171393</v>
      </c>
      <c r="K55" s="9">
        <f t="shared" ca="1" si="3"/>
        <v>-29804.244934301463</v>
      </c>
      <c r="L55" s="9">
        <f t="shared" ca="1" si="3"/>
        <v>-30248.328183822545</v>
      </c>
      <c r="M55" s="9">
        <f t="shared" ca="1" si="3"/>
        <v>-30699.028273761509</v>
      </c>
      <c r="N55" s="9">
        <f t="shared" ca="1" si="3"/>
        <v>-31156.443795040552</v>
      </c>
      <c r="O55" s="9">
        <f t="shared" ca="1" si="3"/>
        <v>-31620.674807586656</v>
      </c>
      <c r="P55" s="9">
        <f t="shared" ca="1" si="3"/>
        <v>-32091.822862219691</v>
      </c>
      <c r="Q55" s="9">
        <f t="shared" ca="1" si="3"/>
        <v>-32569.991022866776</v>
      </c>
      <c r="R55" s="9">
        <f t="shared" ca="1" si="3"/>
        <v>-33055.283889107479</v>
      </c>
      <c r="S55" s="9">
        <f t="shared" ca="1" si="3"/>
        <v>-33547.807619055195</v>
      </c>
      <c r="T55" s="9">
        <f t="shared" ca="1" si="3"/>
        <v>-34047.669952579105</v>
      </c>
      <c r="U55" s="9">
        <f t="shared" ca="1" si="3"/>
        <v>-34554.980234872542</v>
      </c>
      <c r="V55" s="9">
        <f t="shared" ca="1" si="3"/>
        <v>-35069.849440372142</v>
      </c>
      <c r="W55" s="9">
        <f t="shared" ca="1" si="3"/>
        <v>-35592.390197033688</v>
      </c>
      <c r="X55" s="9">
        <f t="shared" ca="1" si="3"/>
        <v>-36122.716810969483</v>
      </c>
      <c r="Y55" s="9">
        <f t="shared" ca="1" si="3"/>
        <v>-36660.945291452925</v>
      </c>
      <c r="Z55" s="9">
        <f t="shared" ca="1" si="3"/>
        <v>-37207.193376295574</v>
      </c>
      <c r="AA55" s="9">
        <f t="shared" ca="1" si="3"/>
        <v>-37761.580557602378</v>
      </c>
      <c r="AB55" s="9">
        <f t="shared" ca="1" si="3"/>
        <v>-38324.228107910647</v>
      </c>
      <c r="AC55" s="9">
        <f t="shared" ca="1" si="3"/>
        <v>-38895.259106718513</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315736.68</v>
      </c>
      <c r="F57" s="10">
        <f ca="1">IF(F$49&gt;OptInTerm,0,VLOOKUP($B$10+F$49-1,'SREC Prices'!$B$6:$D$22,2))*((F$50/1000)*$B$18)</f>
        <v>311839.48739999998</v>
      </c>
      <c r="G57" s="10">
        <f ca="1">IF(G$49&gt;OptInTerm,0,VLOOKUP($B$10+G$49-1,'SREC Prices'!$B$6:$D$22,2))*((G$50/1000)*$B$18)</f>
        <v>321814.87323299999</v>
      </c>
      <c r="H57" s="10">
        <f ca="1">IF(H$49&gt;OptInTerm,0,VLOOKUP($B$10+H$49-1,'SREC Prices'!$B$6:$D$22,2))*((H$50/1000)*$B$18)</f>
        <v>304138.12437172502</v>
      </c>
      <c r="I57" s="10">
        <f ca="1">IF(I$49&gt;OptInTerm,0,VLOOKUP($B$10+I$49-1,'SREC Prices'!$B$6:$D$22,2))*((I$50/1000)*$B$18)</f>
        <v>277494.47698572656</v>
      </c>
      <c r="J57" s="10">
        <f ca="1">IF(J$49&gt;OptInTerm,0,VLOOKUP($B$10+J$49-1,'SREC Prices'!$B$6:$D$22,2))*((J$50/1000)*$B$18)</f>
        <v>256790.87670691498</v>
      </c>
      <c r="K57" s="10">
        <f ca="1">IF(K$49&gt;OptInTerm,0,VLOOKUP($B$10+K$49-1,'SREC Prices'!$B$6:$D$22,2))*((K$50/1000)*$B$18)</f>
        <v>240809.62148177001</v>
      </c>
      <c r="L57" s="10">
        <f ca="1">IF(L$49&gt;OptInTerm,0,VLOOKUP($B$10+L$49-1,'SREC Prices'!$B$6:$D$22,2))*((L$50/1000)*$B$18)</f>
        <v>231151.88377854743</v>
      </c>
      <c r="M57" s="10">
        <f ca="1">IF(M$49&gt;OptInTerm,0,VLOOKUP($B$10+M$49-1,'SREC Prices'!$B$6:$D$22,2))*((M$50/1000)*$B$18)</f>
        <v>217948.70832176806</v>
      </c>
      <c r="N57" s="10">
        <f ca="1">IF(N$49&gt;OptInTerm,0,VLOOKUP($B$10+N$49-1,'SREC Prices'!$B$6:$D$22,2))*((N$50/1000)*$B$18)</f>
        <v>205961.52936407077</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457785.70707999996</v>
      </c>
      <c r="F59" s="10">
        <f t="shared" ref="F59:AH59" ca="1" si="5">SUM(F54:F58)</f>
        <v>456191.294983492</v>
      </c>
      <c r="G59" s="10">
        <f t="shared" ca="1" si="5"/>
        <v>468503.77274948603</v>
      </c>
      <c r="H59" s="10">
        <f t="shared" ca="1" si="5"/>
        <v>453198.93849100673</v>
      </c>
      <c r="I59" s="10">
        <f t="shared" ca="1" si="5"/>
        <v>428962.54723538557</v>
      </c>
      <c r="J59" s="10">
        <f t="shared" ca="1" si="5"/>
        <v>410702.07120329392</v>
      </c>
      <c r="K59" s="10">
        <f t="shared" ca="1" si="5"/>
        <v>397200.34277614497</v>
      </c>
      <c r="L59" s="10">
        <f t="shared" ca="1" si="5"/>
        <v>390059.07682020857</v>
      </c>
      <c r="M59" s="10">
        <f t="shared" ca="1" si="5"/>
        <v>379409.86853974999</v>
      </c>
      <c r="N59" s="10">
        <f t="shared" ca="1" si="5"/>
        <v>370014.71086930059</v>
      </c>
      <c r="O59" s="10">
        <f t="shared" ca="1" si="5"/>
        <v>194386.8086797343</v>
      </c>
      <c r="P59" s="10">
        <f t="shared" ca="1" si="5"/>
        <v>196918.13273213775</v>
      </c>
      <c r="Q59" s="10">
        <f t="shared" ca="1" si="5"/>
        <v>199489.92995990676</v>
      </c>
      <c r="R59" s="10">
        <f t="shared" ca="1" si="5"/>
        <v>202102.78963111914</v>
      </c>
      <c r="S59" s="10">
        <f t="shared" ca="1" si="5"/>
        <v>204757.30986285862</v>
      </c>
      <c r="T59" s="10">
        <f t="shared" ca="1" si="5"/>
        <v>207454.09775271971</v>
      </c>
      <c r="U59" s="10">
        <f t="shared" ca="1" si="5"/>
        <v>210193.76951227532</v>
      </c>
      <c r="V59" s="10">
        <f t="shared" ca="1" si="5"/>
        <v>212976.95060253306</v>
      </c>
      <c r="W59" s="10">
        <f t="shared" ca="1" si="5"/>
        <v>215804.27587141306</v>
      </c>
      <c r="X59" s="10">
        <f t="shared" ca="1" si="5"/>
        <v>218676.38969327474</v>
      </c>
      <c r="Y59" s="10">
        <f t="shared" ca="1" si="5"/>
        <v>221593.9461105254</v>
      </c>
      <c r="Z59" s="10">
        <f t="shared" ca="1" si="5"/>
        <v>224557.60897733888</v>
      </c>
      <c r="AA59" s="10">
        <f t="shared" ca="1" si="5"/>
        <v>227568.05210551916</v>
      </c>
      <c r="AB59" s="10">
        <f t="shared" ca="1" si="5"/>
        <v>230625.95941253714</v>
      </c>
      <c r="AC59" s="10">
        <f t="shared" ca="1" si="5"/>
        <v>233732.0250717765</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436785.70707999996</v>
      </c>
      <c r="F63" s="10">
        <f t="shared" ca="1" si="9"/>
        <v>434666.294983492</v>
      </c>
      <c r="G63" s="10">
        <f t="shared" ca="1" si="9"/>
        <v>446440.64774948603</v>
      </c>
      <c r="H63" s="10">
        <f t="shared" ca="1" si="9"/>
        <v>430584.23536600673</v>
      </c>
      <c r="I63" s="10">
        <f t="shared" ca="1" si="9"/>
        <v>405782.4765322606</v>
      </c>
      <c r="J63" s="10">
        <f t="shared" ca="1" si="9"/>
        <v>386942.49873259082</v>
      </c>
      <c r="K63" s="10">
        <f t="shared" ca="1" si="9"/>
        <v>372846.7809936743</v>
      </c>
      <c r="L63" s="10">
        <f t="shared" ca="1" si="9"/>
        <v>365096.67599317612</v>
      </c>
      <c r="M63" s="10">
        <f t="shared" ca="1" si="9"/>
        <v>353823.40769204171</v>
      </c>
      <c r="N63" s="10">
        <f t="shared" ca="1" si="9"/>
        <v>193788.58850039961</v>
      </c>
      <c r="O63" s="10">
        <f t="shared" ca="1" si="9"/>
        <v>167505.03325161079</v>
      </c>
      <c r="P63" s="10">
        <f t="shared" ca="1" si="9"/>
        <v>169364.31291831116</v>
      </c>
      <c r="Q63" s="10">
        <f t="shared" ca="1" si="9"/>
        <v>171247.26465073452</v>
      </c>
      <c r="R63" s="10">
        <f t="shared" ca="1" si="9"/>
        <v>173154.05768921759</v>
      </c>
      <c r="S63" s="10">
        <f t="shared" ca="1" si="9"/>
        <v>175084.85962240954</v>
      </c>
      <c r="T63" s="10">
        <f t="shared" ca="1" si="9"/>
        <v>177039.83625625938</v>
      </c>
      <c r="U63" s="10">
        <f t="shared" ca="1" si="9"/>
        <v>179019.15147840348</v>
      </c>
      <c r="V63" s="10">
        <f t="shared" ca="1" si="9"/>
        <v>181022.96711781443</v>
      </c>
      <c r="W63" s="10">
        <f t="shared" ca="1" si="9"/>
        <v>183051.44279957647</v>
      </c>
      <c r="X63" s="10">
        <f t="shared" ca="1" si="9"/>
        <v>35104.735794642242</v>
      </c>
      <c r="Y63" s="10">
        <f t="shared" ca="1" si="9"/>
        <v>187183.0008644271</v>
      </c>
      <c r="Z63" s="10">
        <f t="shared" ca="1" si="9"/>
        <v>189286.39010008812</v>
      </c>
      <c r="AA63" s="10">
        <f t="shared" ca="1" si="9"/>
        <v>191415.05275633713</v>
      </c>
      <c r="AB63" s="10">
        <f t="shared" ca="1" si="9"/>
        <v>193569.13507962556</v>
      </c>
      <c r="AC63" s="10">
        <f t="shared" ca="1" si="9"/>
        <v>195748.78013054212</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-470680.6585538995</v>
      </c>
      <c r="F64" s="59">
        <f ca="1">IF($B$11="Non-Taxable",0,-(AssetBasis)*Dep_02)</f>
        <v>-753089.05368623917</v>
      </c>
      <c r="G64" s="59">
        <f ca="1">IF($B$11="Non-Taxable",0,-(AssetBasis)*Dep_03)</f>
        <v>-451853.43221174349</v>
      </c>
      <c r="H64" s="59">
        <f ca="1">IF($B$11="Non-Taxable",0,-(AssetBasis)*DEP_04)</f>
        <v>-271112.0593270461</v>
      </c>
      <c r="I64" s="59">
        <f ca="1">IF($B$11="Non-Taxable",0,-(AssetBasis)*DEP_05)</f>
        <v>-271112.0593270461</v>
      </c>
      <c r="J64" s="59">
        <f ca="1">IF($B$11="Non-Taxable",0,-(AssetBasis)*DEP_06)</f>
        <v>-135556.02966352305</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-33894.951473899535</v>
      </c>
      <c r="F65" s="59">
        <f t="shared" ref="F65:AH65" ca="1" si="10">SUM(F63:F64)</f>
        <v>-318422.75870274717</v>
      </c>
      <c r="G65" s="59">
        <f t="shared" ca="1" si="10"/>
        <v>-5412.784462257463</v>
      </c>
      <c r="H65" s="59">
        <f t="shared" ca="1" si="10"/>
        <v>159472.17603896064</v>
      </c>
      <c r="I65" s="59">
        <f t="shared" ca="1" si="10"/>
        <v>134670.4172052145</v>
      </c>
      <c r="J65" s="59">
        <f ca="1">SUM(J63:J64)</f>
        <v>251386.46906906777</v>
      </c>
      <c r="K65" s="59">
        <f t="shared" ca="1" si="10"/>
        <v>372846.7809936743</v>
      </c>
      <c r="L65" s="59">
        <f t="shared" ca="1" si="10"/>
        <v>365096.67599317612</v>
      </c>
      <c r="M65" s="59">
        <f t="shared" ca="1" si="10"/>
        <v>353823.40769204171</v>
      </c>
      <c r="N65" s="59">
        <f t="shared" ca="1" si="10"/>
        <v>193788.58850039961</v>
      </c>
      <c r="O65" s="59">
        <f t="shared" ca="1" si="10"/>
        <v>167505.03325161079</v>
      </c>
      <c r="P65" s="59">
        <f t="shared" ca="1" si="10"/>
        <v>169364.31291831116</v>
      </c>
      <c r="Q65" s="59">
        <f t="shared" ca="1" si="10"/>
        <v>171247.26465073452</v>
      </c>
      <c r="R65" s="59">
        <f t="shared" ca="1" si="10"/>
        <v>173154.05768921759</v>
      </c>
      <c r="S65" s="59">
        <f t="shared" ca="1" si="10"/>
        <v>175084.85962240954</v>
      </c>
      <c r="T65" s="59">
        <f t="shared" ca="1" si="10"/>
        <v>177039.83625625938</v>
      </c>
      <c r="U65" s="59">
        <f t="shared" ca="1" si="10"/>
        <v>179019.15147840348</v>
      </c>
      <c r="V65" s="59">
        <f t="shared" ca="1" si="10"/>
        <v>181022.96711781443</v>
      </c>
      <c r="W65" s="59">
        <f t="shared" ca="1" si="10"/>
        <v>183051.44279957647</v>
      </c>
      <c r="X65" s="59">
        <f t="shared" ca="1" si="10"/>
        <v>35104.735794642242</v>
      </c>
      <c r="Y65" s="59">
        <f t="shared" ca="1" si="10"/>
        <v>187183.0008644271</v>
      </c>
      <c r="Z65" s="59">
        <f t="shared" ca="1" si="10"/>
        <v>189286.39010008812</v>
      </c>
      <c r="AA65" s="59">
        <f t="shared" ca="1" si="10"/>
        <v>191415.05275633713</v>
      </c>
      <c r="AB65" s="59">
        <f t="shared" ca="1" si="10"/>
        <v>193569.13507962556</v>
      </c>
      <c r="AC65" s="59">
        <f t="shared" ca="1" si="10"/>
        <v>195748.78013054212</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-24918.38780579466</v>
      </c>
      <c r="F66" s="59">
        <f t="shared" ca="1" si="11"/>
        <v>-23254.015471591927</v>
      </c>
      <c r="G66" s="59">
        <f t="shared" ca="1" si="11"/>
        <v>-21489.780797337033</v>
      </c>
      <c r="H66" s="59">
        <f t="shared" ca="1" si="11"/>
        <v>-19619.692042626844</v>
      </c>
      <c r="I66" s="59">
        <f t="shared" ca="1" si="11"/>
        <v>-17637.397962634044</v>
      </c>
      <c r="J66" s="59">
        <f t="shared" ca="1" si="11"/>
        <v>-15536.166237841675</v>
      </c>
      <c r="K66" s="59">
        <f t="shared" ca="1" si="11"/>
        <v>-13308.860609561763</v>
      </c>
      <c r="L66" s="59">
        <f t="shared" ca="1" si="11"/>
        <v>-10947.916643585058</v>
      </c>
      <c r="M66" s="59">
        <f t="shared" ca="1" si="11"/>
        <v>-8445.3160396497515</v>
      </c>
      <c r="N66" s="59">
        <f t="shared" ca="1" si="11"/>
        <v>-5792.5593994783248</v>
      </c>
      <c r="O66" s="59">
        <f t="shared" ca="1" si="11"/>
        <v>-2980.6373608966132</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-58813.339279694192</v>
      </c>
      <c r="F67" s="59">
        <f t="shared" ref="F67:AH67" ca="1" si="12">F65+F66</f>
        <v>-341676.77417433908</v>
      </c>
      <c r="G67" s="59">
        <f t="shared" ca="1" si="12"/>
        <v>-26902.565259594496</v>
      </c>
      <c r="H67" s="59">
        <f t="shared" ca="1" si="12"/>
        <v>139852.48399633379</v>
      </c>
      <c r="I67" s="59">
        <f ca="1">I65+I66</f>
        <v>117033.01924258046</v>
      </c>
      <c r="J67" s="59">
        <f ca="1">J65+J66</f>
        <v>235850.30283122609</v>
      </c>
      <c r="K67" s="59">
        <f t="shared" ca="1" si="12"/>
        <v>359537.92038411251</v>
      </c>
      <c r="L67" s="59">
        <f t="shared" ca="1" si="12"/>
        <v>354148.75934959104</v>
      </c>
      <c r="M67" s="59">
        <f t="shared" ca="1" si="12"/>
        <v>345378.09165239194</v>
      </c>
      <c r="N67" s="59">
        <f t="shared" ca="1" si="12"/>
        <v>187996.0291009213</v>
      </c>
      <c r="O67" s="59">
        <f t="shared" ca="1" si="12"/>
        <v>164524.39589071416</v>
      </c>
      <c r="P67" s="59">
        <f t="shared" ca="1" si="12"/>
        <v>169364.31291831116</v>
      </c>
      <c r="Q67" s="59">
        <f t="shared" ca="1" si="12"/>
        <v>171247.26465073452</v>
      </c>
      <c r="R67" s="59">
        <f t="shared" ca="1" si="12"/>
        <v>173154.05768921759</v>
      </c>
      <c r="S67" s="59">
        <f t="shared" ca="1" si="12"/>
        <v>175084.85962240954</v>
      </c>
      <c r="T67" s="59">
        <f t="shared" ca="1" si="12"/>
        <v>177039.83625625938</v>
      </c>
      <c r="U67" s="59">
        <f t="shared" ca="1" si="12"/>
        <v>179019.15147840348</v>
      </c>
      <c r="V67" s="59">
        <f t="shared" ca="1" si="12"/>
        <v>181022.96711781443</v>
      </c>
      <c r="W67" s="59">
        <f t="shared" ca="1" si="12"/>
        <v>183051.44279957647</v>
      </c>
      <c r="X67" s="59">
        <f t="shared" ca="1" si="12"/>
        <v>35104.735794642242</v>
      </c>
      <c r="Y67" s="59">
        <f t="shared" ca="1" si="12"/>
        <v>187183.0008644271</v>
      </c>
      <c r="Z67" s="59">
        <f t="shared" ca="1" si="12"/>
        <v>189286.39010008812</v>
      </c>
      <c r="AA67" s="59">
        <f t="shared" ca="1" si="12"/>
        <v>191415.05275633713</v>
      </c>
      <c r="AB67" s="59">
        <f t="shared" ca="1" si="12"/>
        <v>193569.13507962556</v>
      </c>
      <c r="AC67" s="59">
        <f t="shared" ca="1" si="12"/>
        <v>195748.78013054212</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32116.953687570716</v>
      </c>
      <c r="F68" s="59">
        <f t="shared" ca="1" si="14"/>
        <v>131106.41478735185</v>
      </c>
      <c r="G68" s="59">
        <f t="shared" ca="1" si="14"/>
        <v>21314.522115518244</v>
      </c>
      <c r="H68" s="59">
        <f t="shared" ca="1" si="14"/>
        <v>-37441.36218566219</v>
      </c>
      <c r="I68" s="59">
        <f t="shared" ca="1" si="14"/>
        <v>-30093.494534953614</v>
      </c>
      <c r="J68" s="59">
        <f t="shared" ca="1" si="14"/>
        <v>-72148.228681076143</v>
      </c>
      <c r="K68" s="59">
        <f t="shared" ca="1" si="14"/>
        <v>-115771.21036368422</v>
      </c>
      <c r="L68" s="59">
        <f t="shared" ca="1" si="14"/>
        <v>-114035.90051056832</v>
      </c>
      <c r="M68" s="59">
        <f t="shared" ca="1" si="14"/>
        <v>-111211.74551207019</v>
      </c>
      <c r="N68" s="59">
        <f t="shared" ca="1" si="14"/>
        <v>-60534.721370496656</v>
      </c>
      <c r="O68" s="59">
        <f t="shared" ca="1" si="14"/>
        <v>-52976.855476809957</v>
      </c>
      <c r="P68" s="59">
        <f t="shared" ca="1" si="14"/>
        <v>-54535.308759696192</v>
      </c>
      <c r="Q68" s="59">
        <f t="shared" ca="1" si="14"/>
        <v>-55141.619217536514</v>
      </c>
      <c r="R68" s="59">
        <f t="shared" ca="1" si="14"/>
        <v>-55755.606575928054</v>
      </c>
      <c r="S68" s="59">
        <f t="shared" ca="1" si="14"/>
        <v>-56377.324798415866</v>
      </c>
      <c r="T68" s="59">
        <f t="shared" ca="1" si="14"/>
        <v>-57006.827274515519</v>
      </c>
      <c r="U68" s="59">
        <f t="shared" ca="1" si="14"/>
        <v>-57644.166776045917</v>
      </c>
      <c r="V68" s="59">
        <f t="shared" ca="1" si="14"/>
        <v>-58289.395411936246</v>
      </c>
      <c r="W68" s="59">
        <f t="shared" ca="1" si="14"/>
        <v>-58942.564581463615</v>
      </c>
      <c r="X68" s="59">
        <f t="shared" ca="1" si="14"/>
        <v>-11303.724925874802</v>
      </c>
      <c r="Y68" s="59">
        <f t="shared" ca="1" si="14"/>
        <v>-60272.926278345527</v>
      </c>
      <c r="Z68" s="59">
        <f t="shared" ca="1" si="14"/>
        <v>-60950.217612228371</v>
      </c>
      <c r="AA68" s="59">
        <f t="shared" ca="1" si="14"/>
        <v>-61635.646987540546</v>
      </c>
      <c r="AB68" s="59">
        <f t="shared" ca="1" si="14"/>
        <v>-62329.261495639425</v>
      </c>
      <c r="AC68" s="59">
        <f t="shared" ca="1" si="14"/>
        <v>-63031.107202034567</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-32949.385541936426</v>
      </c>
      <c r="F69" s="24">
        <f t="shared" ca="1" si="16"/>
        <v>-32912.98236095201</v>
      </c>
      <c r="G69" s="24">
        <f t="shared" ca="1" si="16"/>
        <v>-33996.069356171924</v>
      </c>
      <c r="H69" s="24">
        <f t="shared" ca="1" si="16"/>
        <v>-32877.163465870392</v>
      </c>
      <c r="I69" s="24">
        <f t="shared" ca="1" si="16"/>
        <v>-31051.606285570124</v>
      </c>
      <c r="J69" s="24">
        <f t="shared" ca="1" si="16"/>
        <v>-29712.50659957993</v>
      </c>
      <c r="K69" s="24">
        <f t="shared" ca="1" si="16"/>
        <v>-28763.033630729002</v>
      </c>
      <c r="L69" s="24">
        <f t="shared" ca="1" si="16"/>
        <v>-28331.900747967284</v>
      </c>
      <c r="M69" s="24">
        <f t="shared" ca="1" si="16"/>
        <v>-27630.247332191357</v>
      </c>
      <c r="N69" s="24">
        <f t="shared" ca="1" si="16"/>
        <v>-15039.682328073704</v>
      </c>
      <c r="O69" s="24">
        <f t="shared" ca="1" si="16"/>
        <v>-13161.951671257133</v>
      </c>
      <c r="P69" s="24">
        <f t="shared" ca="1" si="16"/>
        <v>-13549.145033464893</v>
      </c>
      <c r="Q69" s="24">
        <f t="shared" ca="1" si="16"/>
        <v>-13699.781172058762</v>
      </c>
      <c r="R69" s="24">
        <f t="shared" ca="1" si="16"/>
        <v>-13852.324615137408</v>
      </c>
      <c r="S69" s="24">
        <f t="shared" ca="1" si="16"/>
        <v>-14006.788769792764</v>
      </c>
      <c r="T69" s="24">
        <f t="shared" ca="1" si="16"/>
        <v>-14163.18690050075</v>
      </c>
      <c r="U69" s="24">
        <f t="shared" ca="1" si="16"/>
        <v>-14321.532118272278</v>
      </c>
      <c r="V69" s="24">
        <f t="shared" ca="1" si="16"/>
        <v>-14481.837369425155</v>
      </c>
      <c r="W69" s="24">
        <f t="shared" ca="1" si="16"/>
        <v>-14644.115423966117</v>
      </c>
      <c r="X69" s="24">
        <f t="shared" ca="1" si="16"/>
        <v>-2808.3788635713795</v>
      </c>
      <c r="Y69" s="24">
        <f t="shared" ca="1" si="16"/>
        <v>-14974.640069154168</v>
      </c>
      <c r="Z69" s="24">
        <f t="shared" ca="1" si="16"/>
        <v>-15142.91120800705</v>
      </c>
      <c r="AA69" s="24">
        <f t="shared" ca="1" si="16"/>
        <v>-15313.20422050697</v>
      </c>
      <c r="AB69" s="24">
        <f t="shared" ca="1" si="16"/>
        <v>-15485.530806370045</v>
      </c>
      <c r="AC69" s="24">
        <f t="shared" ca="1" si="16"/>
        <v>-15659.90241044337</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-59645.771134059905</v>
      </c>
      <c r="F70" s="420">
        <f t="shared" ref="F70:AH70" ca="1" si="17">SUM(F67:F69)</f>
        <v>-243483.34174793924</v>
      </c>
      <c r="G70" s="420">
        <f t="shared" ca="1" si="17"/>
        <v>-39584.112500248171</v>
      </c>
      <c r="H70" s="420">
        <f t="shared" ca="1" si="17"/>
        <v>69533.958344801213</v>
      </c>
      <c r="I70" s="420">
        <f t="shared" ca="1" si="17"/>
        <v>55887.918422056719</v>
      </c>
      <c r="J70" s="420">
        <f t="shared" ca="1" si="17"/>
        <v>133989.56755057001</v>
      </c>
      <c r="K70" s="420">
        <f t="shared" ca="1" si="17"/>
        <v>215003.67638969928</v>
      </c>
      <c r="L70" s="420">
        <f t="shared" ca="1" si="17"/>
        <v>211780.95809105545</v>
      </c>
      <c r="M70" s="420">
        <f t="shared" ca="1" si="17"/>
        <v>206536.09880813039</v>
      </c>
      <c r="N70" s="420">
        <f t="shared" ca="1" si="17"/>
        <v>112421.62540235094</v>
      </c>
      <c r="O70" s="420">
        <f t="shared" ca="1" si="17"/>
        <v>98385.588742647073</v>
      </c>
      <c r="P70" s="420">
        <f t="shared" ca="1" si="17"/>
        <v>101279.85912515006</v>
      </c>
      <c r="Q70" s="420">
        <f t="shared" ca="1" si="17"/>
        <v>102405.86426113924</v>
      </c>
      <c r="R70" s="420">
        <f t="shared" ca="1" si="17"/>
        <v>103546.12649815214</v>
      </c>
      <c r="S70" s="420">
        <f t="shared" ca="1" si="17"/>
        <v>104700.74605420091</v>
      </c>
      <c r="T70" s="420">
        <f t="shared" ca="1" si="17"/>
        <v>105869.82208124311</v>
      </c>
      <c r="U70" s="420">
        <f t="shared" ca="1" si="17"/>
        <v>107053.45258408527</v>
      </c>
      <c r="V70" s="420">
        <f t="shared" ca="1" si="17"/>
        <v>108251.73433645304</v>
      </c>
      <c r="W70" s="420">
        <f t="shared" ca="1" si="17"/>
        <v>109464.76279414675</v>
      </c>
      <c r="X70" s="420">
        <f t="shared" ca="1" si="17"/>
        <v>20992.632005196061</v>
      </c>
      <c r="Y70" s="420">
        <f t="shared" ca="1" si="17"/>
        <v>111935.43451692742</v>
      </c>
      <c r="Z70" s="420">
        <f t="shared" ca="1" si="17"/>
        <v>113193.2612798527</v>
      </c>
      <c r="AA70" s="420">
        <f t="shared" ca="1" si="17"/>
        <v>114466.20154828961</v>
      </c>
      <c r="AB70" s="420">
        <f t="shared" ca="1" si="17"/>
        <v>115754.34277761608</v>
      </c>
      <c r="AC70" s="420">
        <f t="shared" ca="1" si="17"/>
        <v>117057.77051806418</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411034.88741983962</v>
      </c>
      <c r="F72" s="59">
        <f t="shared" ca="1" si="18"/>
        <v>509605.71193829994</v>
      </c>
      <c r="G72" s="59">
        <f t="shared" ca="1" si="18"/>
        <v>412269.31971149531</v>
      </c>
      <c r="H72" s="59">
        <f t="shared" ca="1" si="18"/>
        <v>340646.01767184731</v>
      </c>
      <c r="I72" s="59">
        <f t="shared" ca="1" si="18"/>
        <v>326999.97774910281</v>
      </c>
      <c r="J72" s="59">
        <f t="shared" ca="1" si="18"/>
        <v>269545.59721409308</v>
      </c>
      <c r="K72" s="59">
        <f t="shared" ca="1" si="18"/>
        <v>215003.67638969928</v>
      </c>
      <c r="L72" s="59">
        <f t="shared" ca="1" si="18"/>
        <v>211780.95809105545</v>
      </c>
      <c r="M72" s="59">
        <f t="shared" ca="1" si="18"/>
        <v>206536.09880813039</v>
      </c>
      <c r="N72" s="59">
        <f t="shared" ca="1" si="18"/>
        <v>112421.62540235094</v>
      </c>
      <c r="O72" s="59">
        <f t="shared" ca="1" si="18"/>
        <v>98385.588742647073</v>
      </c>
      <c r="P72" s="59">
        <f t="shared" ca="1" si="18"/>
        <v>101279.85912515006</v>
      </c>
      <c r="Q72" s="59">
        <f t="shared" ca="1" si="18"/>
        <v>102405.86426113924</v>
      </c>
      <c r="R72" s="59">
        <f t="shared" ca="1" si="18"/>
        <v>103546.12649815214</v>
      </c>
      <c r="S72" s="59">
        <f t="shared" ca="1" si="18"/>
        <v>104700.74605420091</v>
      </c>
      <c r="T72" s="59">
        <f t="shared" ca="1" si="18"/>
        <v>105869.82208124311</v>
      </c>
      <c r="U72" s="59">
        <f t="shared" ca="1" si="18"/>
        <v>107053.45258408527</v>
      </c>
      <c r="V72" s="59">
        <f t="shared" ca="1" si="18"/>
        <v>108251.73433645304</v>
      </c>
      <c r="W72" s="59">
        <f t="shared" ca="1" si="18"/>
        <v>109464.76279414675</v>
      </c>
      <c r="X72" s="59">
        <f t="shared" ca="1" si="18"/>
        <v>20992.632005196061</v>
      </c>
      <c r="Y72" s="59">
        <f t="shared" ca="1" si="18"/>
        <v>111935.43451692742</v>
      </c>
      <c r="Z72" s="59">
        <f t="shared" ca="1" si="18"/>
        <v>113193.2612798527</v>
      </c>
      <c r="AA72" s="59">
        <f t="shared" ca="1" si="18"/>
        <v>114466.20154828961</v>
      </c>
      <c r="AB72" s="59">
        <f t="shared" ca="1" si="18"/>
        <v>115754.34277761608</v>
      </c>
      <c r="AC72" s="59">
        <f t="shared" ca="1" si="18"/>
        <v>117057.77051806418</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-2768709.7561994083</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830612.92685982247</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-1938096.8293395857</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415306.463429911</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-27739.538903378856</v>
      </c>
      <c r="F80" s="10">
        <f ca="1">Principle</f>
        <v>-29403.911237581589</v>
      </c>
      <c r="G80" s="10">
        <f t="shared" ref="G80:AH80" ca="1" si="20">Principle</f>
        <v>-31168.145911836484</v>
      </c>
      <c r="H80" s="10">
        <f t="shared" ca="1" si="20"/>
        <v>-33038.234666546676</v>
      </c>
      <c r="I80" s="10">
        <f t="shared" ca="1" si="20"/>
        <v>-35020.528746539472</v>
      </c>
      <c r="J80" s="10">
        <f t="shared" ca="1" si="20"/>
        <v>-37121.760471331843</v>
      </c>
      <c r="K80" s="10">
        <f t="shared" ca="1" si="20"/>
        <v>-39349.066099611751</v>
      </c>
      <c r="L80" s="10">
        <f t="shared" ca="1" si="20"/>
        <v>-41710.01006558846</v>
      </c>
      <c r="M80" s="10">
        <f t="shared" ca="1" si="20"/>
        <v>-44212.610669523769</v>
      </c>
      <c r="N80" s="10">
        <f t="shared" ca="1" si="20"/>
        <v>-46865.36730969519</v>
      </c>
      <c r="O80" s="10">
        <f t="shared" ca="1" si="20"/>
        <v>-49677.2893482769</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415306.463429911</v>
      </c>
      <c r="E81" s="10">
        <f ca="1">E79+E80</f>
        <v>-27739.538903378856</v>
      </c>
      <c r="F81" s="10">
        <f t="shared" ref="F81:AH81" ca="1" si="21">F79+F80</f>
        <v>-29403.911237581589</v>
      </c>
      <c r="G81" s="10">
        <f t="shared" ca="1" si="21"/>
        <v>-31168.145911836484</v>
      </c>
      <c r="H81" s="10">
        <f t="shared" ca="1" si="21"/>
        <v>-33038.234666546676</v>
      </c>
      <c r="I81" s="10">
        <f t="shared" ca="1" si="21"/>
        <v>-35020.528746539472</v>
      </c>
      <c r="J81" s="10">
        <f t="shared" ca="1" si="21"/>
        <v>-37121.760471331843</v>
      </c>
      <c r="K81" s="10">
        <f t="shared" ca="1" si="21"/>
        <v>-39349.066099611751</v>
      </c>
      <c r="L81" s="10">
        <f t="shared" ca="1" si="21"/>
        <v>-41710.01006558846</v>
      </c>
      <c r="M81" s="10">
        <f t="shared" ca="1" si="21"/>
        <v>-44212.610669523769</v>
      </c>
      <c r="N81" s="10">
        <f t="shared" ca="1" si="21"/>
        <v>-46865.36730969519</v>
      </c>
      <c r="O81" s="10">
        <f t="shared" ca="1" si="21"/>
        <v>-49677.2893482769</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-1522790.3659096747</v>
      </c>
      <c r="E83" s="430">
        <f t="shared" ca="1" si="22"/>
        <v>383295.34851646074</v>
      </c>
      <c r="F83" s="430">
        <f t="shared" ca="1" si="22"/>
        <v>480201.80070071836</v>
      </c>
      <c r="G83" s="430">
        <f t="shared" ca="1" si="22"/>
        <v>381101.17379965883</v>
      </c>
      <c r="H83" s="430">
        <f t="shared" ca="1" si="22"/>
        <v>307607.78300530062</v>
      </c>
      <c r="I83" s="430">
        <f t="shared" ca="1" si="22"/>
        <v>291979.44900256331</v>
      </c>
      <c r="J83" s="430">
        <f t="shared" ca="1" si="22"/>
        <v>232423.83674276125</v>
      </c>
      <c r="K83" s="430">
        <f t="shared" ca="1" si="22"/>
        <v>175654.61029008753</v>
      </c>
      <c r="L83" s="430">
        <f t="shared" ca="1" si="22"/>
        <v>170070.94802546699</v>
      </c>
      <c r="M83" s="430">
        <f t="shared" ca="1" si="22"/>
        <v>162323.48813860663</v>
      </c>
      <c r="N83" s="430">
        <f t="shared" ca="1" si="22"/>
        <v>65556.258092655742</v>
      </c>
      <c r="O83" s="430">
        <f t="shared" ca="1" si="22"/>
        <v>48708.299394370173</v>
      </c>
      <c r="P83" s="430">
        <f t="shared" ca="1" si="22"/>
        <v>101279.85912515006</v>
      </c>
      <c r="Q83" s="430">
        <f t="shared" ca="1" si="22"/>
        <v>102405.86426113924</v>
      </c>
      <c r="R83" s="430">
        <f t="shared" ca="1" si="22"/>
        <v>103546.12649815214</v>
      </c>
      <c r="S83" s="430">
        <f t="shared" ca="1" si="22"/>
        <v>104700.74605420091</v>
      </c>
      <c r="T83" s="430">
        <f t="shared" ca="1" si="22"/>
        <v>105869.82208124311</v>
      </c>
      <c r="U83" s="430">
        <f t="shared" ca="1" si="22"/>
        <v>107053.45258408527</v>
      </c>
      <c r="V83" s="430">
        <f t="shared" ca="1" si="22"/>
        <v>108251.73433645304</v>
      </c>
      <c r="W83" s="430">
        <f t="shared" ca="1" si="22"/>
        <v>109464.76279414675</v>
      </c>
      <c r="X83" s="430">
        <f t="shared" ca="1" si="22"/>
        <v>20992.632005196061</v>
      </c>
      <c r="Y83" s="430">
        <f t="shared" ca="1" si="22"/>
        <v>111935.43451692742</v>
      </c>
      <c r="Z83" s="430">
        <f t="shared" ca="1" si="22"/>
        <v>113193.2612798527</v>
      </c>
      <c r="AA83" s="430">
        <f t="shared" ca="1" si="22"/>
        <v>114466.20154828961</v>
      </c>
      <c r="AB83" s="430">
        <f t="shared" ca="1" si="22"/>
        <v>115754.34277761608</v>
      </c>
      <c r="AC83" s="430">
        <f t="shared" ca="1" si="22"/>
        <v>117057.77051806418</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-1522790.3659096747</v>
      </c>
      <c r="E84" s="44">
        <f ca="1">D84+E83</f>
        <v>-1139495.0173932139</v>
      </c>
      <c r="F84" s="44">
        <f t="shared" ref="F84:AH84" ca="1" si="23">E84+F83</f>
        <v>-659293.21669249563</v>
      </c>
      <c r="G84" s="44">
        <f t="shared" ca="1" si="23"/>
        <v>-278192.04289283679</v>
      </c>
      <c r="H84" s="44">
        <f t="shared" ca="1" si="23"/>
        <v>29415.740112463827</v>
      </c>
      <c r="I84" s="44">
        <f t="shared" ca="1" si="23"/>
        <v>321395.18911502714</v>
      </c>
      <c r="J84" s="44">
        <f t="shared" ca="1" si="23"/>
        <v>553819.02585778839</v>
      </c>
      <c r="K84" s="44">
        <f t="shared" ca="1" si="23"/>
        <v>729473.63614787592</v>
      </c>
      <c r="L84" s="44">
        <f t="shared" ca="1" si="23"/>
        <v>899544.58417334291</v>
      </c>
      <c r="M84" s="44">
        <f t="shared" ca="1" si="23"/>
        <v>1061868.0723119495</v>
      </c>
      <c r="N84" s="44">
        <f t="shared" ca="1" si="23"/>
        <v>1127424.3304046053</v>
      </c>
      <c r="O84" s="44">
        <f t="shared" ca="1" si="23"/>
        <v>1176132.6297989753</v>
      </c>
      <c r="P84" s="44">
        <f t="shared" ca="1" si="23"/>
        <v>1277412.4889241254</v>
      </c>
      <c r="Q84" s="44">
        <f t="shared" ca="1" si="23"/>
        <v>1379818.3531852646</v>
      </c>
      <c r="R84" s="44">
        <f t="shared" ca="1" si="23"/>
        <v>1483364.4796834167</v>
      </c>
      <c r="S84" s="44">
        <f t="shared" ca="1" si="23"/>
        <v>1588065.2257376176</v>
      </c>
      <c r="T84" s="44">
        <f t="shared" ca="1" si="23"/>
        <v>1693935.0478188607</v>
      </c>
      <c r="U84" s="44">
        <f t="shared" ca="1" si="23"/>
        <v>1800988.500402946</v>
      </c>
      <c r="V84" s="44">
        <f t="shared" ca="1" si="23"/>
        <v>1909240.234739399</v>
      </c>
      <c r="W84" s="44">
        <f t="shared" ca="1" si="23"/>
        <v>2018704.9975335458</v>
      </c>
      <c r="X84" s="44">
        <f t="shared" ca="1" si="23"/>
        <v>2039697.6295387419</v>
      </c>
      <c r="Y84" s="44">
        <f t="shared" ca="1" si="23"/>
        <v>2151633.0640556691</v>
      </c>
      <c r="Z84" s="44">
        <f t="shared" ca="1" si="23"/>
        <v>2264826.3253355217</v>
      </c>
      <c r="AA84" s="44">
        <f t="shared" ca="1" si="23"/>
        <v>2379292.5268838112</v>
      </c>
      <c r="AB84" s="44">
        <f t="shared" ca="1" si="23"/>
        <v>2495046.8696614271</v>
      </c>
      <c r="AC84" s="44">
        <f t="shared" ca="1" si="23"/>
        <v>2612104.6401794911</v>
      </c>
      <c r="AD84" s="44">
        <f ca="1">AC84+AD83</f>
        <v>2612104.6401794911</v>
      </c>
      <c r="AE84" s="44">
        <f t="shared" ca="1" si="23"/>
        <v>2612104.6401794911</v>
      </c>
      <c r="AF84" s="44">
        <f t="shared" ca="1" si="23"/>
        <v>2612104.6401794911</v>
      </c>
      <c r="AG84" s="44">
        <f t="shared" ca="1" si="23"/>
        <v>2612104.6401794911</v>
      </c>
      <c r="AH84" s="44">
        <f t="shared" ca="1" si="23"/>
        <v>2612104.6401794911</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415306.463429911</v>
      </c>
      <c r="F89" s="9">
        <f ca="1">E93</f>
        <v>387566.92452653212</v>
      </c>
      <c r="G89" s="9">
        <f t="shared" ref="G89:AH89" ca="1" si="24">F93</f>
        <v>358163.01328895055</v>
      </c>
      <c r="H89" s="9">
        <f t="shared" ca="1" si="24"/>
        <v>326994.86737711407</v>
      </c>
      <c r="I89" s="9">
        <f t="shared" ca="1" si="24"/>
        <v>293956.63271056738</v>
      </c>
      <c r="J89" s="9">
        <f t="shared" ca="1" si="24"/>
        <v>258936.10396402792</v>
      </c>
      <c r="K89" s="9">
        <f t="shared" ca="1" si="24"/>
        <v>221814.34349269606</v>
      </c>
      <c r="L89" s="9">
        <f t="shared" ca="1" si="24"/>
        <v>182465.27739308431</v>
      </c>
      <c r="M89" s="9">
        <f t="shared" ca="1" si="24"/>
        <v>140755.26732749585</v>
      </c>
      <c r="N89" s="9">
        <f t="shared" ca="1" si="24"/>
        <v>96542.656657972082</v>
      </c>
      <c r="O89" s="9">
        <f t="shared" ca="1" si="24"/>
        <v>49677.289348276892</v>
      </c>
      <c r="P89" s="9">
        <f t="shared" ca="1" si="24"/>
        <v>0</v>
      </c>
      <c r="Q89" s="9">
        <f t="shared" ca="1" si="24"/>
        <v>0</v>
      </c>
      <c r="R89" s="9">
        <f t="shared" ca="1" si="24"/>
        <v>0</v>
      </c>
      <c r="S89" s="9">
        <f t="shared" ca="1" si="24"/>
        <v>0</v>
      </c>
      <c r="T89" s="9">
        <f t="shared" ca="1" si="24"/>
        <v>0</v>
      </c>
      <c r="U89" s="9">
        <f t="shared" ca="1" si="24"/>
        <v>0</v>
      </c>
      <c r="V89" s="9">
        <f t="shared" ca="1" si="24"/>
        <v>0</v>
      </c>
      <c r="W89" s="9">
        <f t="shared" ca="1" si="24"/>
        <v>0</v>
      </c>
      <c r="X89" s="9">
        <f t="shared" ca="1" si="24"/>
        <v>0</v>
      </c>
      <c r="Y89" s="9">
        <f t="shared" ca="1" si="24"/>
        <v>0</v>
      </c>
      <c r="Z89" s="9">
        <f t="shared" ca="1" si="24"/>
        <v>0</v>
      </c>
      <c r="AA89" s="9">
        <f t="shared" ca="1" si="24"/>
        <v>0</v>
      </c>
      <c r="AB89" s="9">
        <f t="shared" ca="1" si="24"/>
        <v>0</v>
      </c>
      <c r="AC89" s="9">
        <f t="shared" ca="1" si="24"/>
        <v>0</v>
      </c>
      <c r="AD89" s="9">
        <f t="shared" ca="1" si="24"/>
        <v>0</v>
      </c>
      <c r="AE89" s="9">
        <f t="shared" ca="1" si="24"/>
        <v>0</v>
      </c>
      <c r="AF89" s="9">
        <f t="shared" ca="1" si="24"/>
        <v>0</v>
      </c>
      <c r="AG89" s="9">
        <f t="shared" ca="1" si="24"/>
        <v>0</v>
      </c>
      <c r="AH89" s="9">
        <f t="shared" ca="1" si="24"/>
        <v>0</v>
      </c>
    </row>
    <row r="90" spans="1:36" x14ac:dyDescent="0.2">
      <c r="A90" s="2" t="s">
        <v>47</v>
      </c>
      <c r="D90" s="9"/>
      <c r="E90" s="9">
        <f t="shared" ref="E90:AH90" ca="1" si="25">IF(ProjectYear&lt;=LoanTerm,PMT(LoanInterest,LoanTerm,LoanAmount),0)</f>
        <v>-52657.926709173516</v>
      </c>
      <c r="F90" s="9">
        <f t="shared" ca="1" si="25"/>
        <v>-52657.926709173516</v>
      </c>
      <c r="G90" s="9">
        <f t="shared" ca="1" si="25"/>
        <v>-52657.926709173516</v>
      </c>
      <c r="H90" s="9">
        <f t="shared" ca="1" si="25"/>
        <v>-52657.926709173516</v>
      </c>
      <c r="I90" s="9">
        <f t="shared" ca="1" si="25"/>
        <v>-52657.926709173516</v>
      </c>
      <c r="J90" s="9">
        <f t="shared" ca="1" si="25"/>
        <v>-52657.926709173516</v>
      </c>
      <c r="K90" s="9">
        <f t="shared" ca="1" si="25"/>
        <v>-52657.926709173516</v>
      </c>
      <c r="L90" s="9">
        <f t="shared" ca="1" si="25"/>
        <v>-52657.926709173516</v>
      </c>
      <c r="M90" s="9">
        <f t="shared" ca="1" si="25"/>
        <v>-52657.926709173516</v>
      </c>
      <c r="N90" s="9">
        <f t="shared" ca="1" si="25"/>
        <v>-52657.926709173516</v>
      </c>
      <c r="O90" s="9">
        <f t="shared" ca="1" si="25"/>
        <v>-52657.926709173516</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-27739.538903378856</v>
      </c>
      <c r="F91" s="9">
        <f t="shared" ca="1" si="26"/>
        <v>-29403.911237581589</v>
      </c>
      <c r="G91" s="9">
        <f t="shared" ca="1" si="26"/>
        <v>-31168.145911836484</v>
      </c>
      <c r="H91" s="9">
        <f t="shared" ca="1" si="26"/>
        <v>-33038.234666546676</v>
      </c>
      <c r="I91" s="9">
        <f t="shared" ca="1" si="26"/>
        <v>-35020.528746539472</v>
      </c>
      <c r="J91" s="9">
        <f t="shared" ca="1" si="26"/>
        <v>-37121.760471331843</v>
      </c>
      <c r="K91" s="9">
        <f t="shared" ca="1" si="26"/>
        <v>-39349.066099611751</v>
      </c>
      <c r="L91" s="9">
        <f t="shared" ca="1" si="26"/>
        <v>-41710.01006558846</v>
      </c>
      <c r="M91" s="9">
        <f t="shared" ca="1" si="26"/>
        <v>-44212.610669523769</v>
      </c>
      <c r="N91" s="9">
        <f t="shared" ca="1" si="26"/>
        <v>-46865.36730969519</v>
      </c>
      <c r="O91" s="9">
        <f t="shared" ca="1" si="26"/>
        <v>-49677.2893482769</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-24918.38780579466</v>
      </c>
      <c r="F92" s="9">
        <f t="shared" ca="1" si="27"/>
        <v>-23254.015471591927</v>
      </c>
      <c r="G92" s="9">
        <f t="shared" ca="1" si="27"/>
        <v>-21489.780797337033</v>
      </c>
      <c r="H92" s="9">
        <f t="shared" ca="1" si="27"/>
        <v>-19619.692042626844</v>
      </c>
      <c r="I92" s="9">
        <f t="shared" ca="1" si="27"/>
        <v>-17637.397962634044</v>
      </c>
      <c r="J92" s="9">
        <f t="shared" ca="1" si="27"/>
        <v>-15536.166237841675</v>
      </c>
      <c r="K92" s="9">
        <f t="shared" ca="1" si="27"/>
        <v>-13308.860609561763</v>
      </c>
      <c r="L92" s="9">
        <f t="shared" ca="1" si="27"/>
        <v>-10947.916643585058</v>
      </c>
      <c r="M92" s="9">
        <f t="shared" ca="1" si="27"/>
        <v>-8445.3160396497515</v>
      </c>
      <c r="N92" s="9">
        <f t="shared" ca="1" si="27"/>
        <v>-5792.5593994783248</v>
      </c>
      <c r="O92" s="9">
        <f t="shared" ca="1" si="27"/>
        <v>-2980.6373608966132</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387566.92452653212</v>
      </c>
      <c r="F93" s="70">
        <f t="shared" ca="1" si="28"/>
        <v>358163.01328895055</v>
      </c>
      <c r="G93" s="70">
        <f t="shared" ca="1" si="28"/>
        <v>326994.86737711407</v>
      </c>
      <c r="H93" s="70">
        <f t="shared" ca="1" si="28"/>
        <v>293956.63271056738</v>
      </c>
      <c r="I93" s="70">
        <f t="shared" ca="1" si="28"/>
        <v>258936.10396402792</v>
      </c>
      <c r="J93" s="70">
        <f t="shared" ca="1" si="28"/>
        <v>221814.34349269606</v>
      </c>
      <c r="K93" s="70">
        <f t="shared" ca="1" si="28"/>
        <v>182465.27739308431</v>
      </c>
      <c r="L93" s="70">
        <f t="shared" ca="1" si="28"/>
        <v>140755.26732749585</v>
      </c>
      <c r="M93" s="70">
        <f t="shared" ca="1" si="28"/>
        <v>96542.656657972082</v>
      </c>
      <c r="N93" s="70">
        <f t="shared" ca="1" si="28"/>
        <v>49677.289348276892</v>
      </c>
      <c r="O93" s="70">
        <f t="shared" ca="1" si="28"/>
        <v>0</v>
      </c>
      <c r="P93" s="70">
        <f t="shared" ca="1" si="28"/>
        <v>0</v>
      </c>
      <c r="Q93" s="70">
        <f t="shared" ca="1" si="28"/>
        <v>0</v>
      </c>
      <c r="R93" s="70">
        <f t="shared" ca="1" si="28"/>
        <v>0</v>
      </c>
      <c r="S93" s="70">
        <f t="shared" ca="1" si="28"/>
        <v>0</v>
      </c>
      <c r="T93" s="70">
        <f t="shared" ca="1" si="28"/>
        <v>0</v>
      </c>
      <c r="U93" s="70">
        <f t="shared" ca="1" si="28"/>
        <v>0</v>
      </c>
      <c r="V93" s="70">
        <f t="shared" ca="1" si="28"/>
        <v>0</v>
      </c>
      <c r="W93" s="70">
        <f t="shared" ca="1" si="28"/>
        <v>0</v>
      </c>
      <c r="X93" s="70">
        <f t="shared" ca="1" si="28"/>
        <v>0</v>
      </c>
      <c r="Y93" s="70">
        <f t="shared" ca="1" si="28"/>
        <v>0</v>
      </c>
      <c r="Z93" s="70">
        <f t="shared" ca="1" si="28"/>
        <v>0</v>
      </c>
      <c r="AA93" s="70">
        <f t="shared" ca="1" si="28"/>
        <v>0</v>
      </c>
      <c r="AB93" s="70">
        <f t="shared" ca="1" si="28"/>
        <v>0</v>
      </c>
      <c r="AC93" s="70">
        <f t="shared" ca="1" si="28"/>
        <v>0</v>
      </c>
      <c r="AD93" s="70">
        <f t="shared" ca="1" si="28"/>
        <v>0</v>
      </c>
      <c r="AE93" s="70">
        <f t="shared" ca="1" si="28"/>
        <v>0</v>
      </c>
      <c r="AF93" s="70">
        <f t="shared" ca="1" si="28"/>
        <v>0</v>
      </c>
      <c r="AG93" s="70">
        <f t="shared" ca="1" si="28"/>
        <v>0</v>
      </c>
      <c r="AH93" s="70">
        <f t="shared" ca="1" si="28"/>
        <v>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1206656.6837605161</v>
      </c>
      <c r="D101" s="42">
        <f ca="1">IF($C$112="3P",D83,0)</f>
        <v>-1522790.3659096747</v>
      </c>
      <c r="E101" s="42">
        <f t="shared" ref="E101:AH101" ca="1" si="29">IF($C$112="3P",E83,0)</f>
        <v>383295.34851646074</v>
      </c>
      <c r="F101" s="42">
        <f t="shared" ca="1" si="29"/>
        <v>480201.80070071836</v>
      </c>
      <c r="G101" s="42">
        <f t="shared" ca="1" si="29"/>
        <v>381101.17379965883</v>
      </c>
      <c r="H101" s="42">
        <f t="shared" ca="1" si="29"/>
        <v>307607.78300530062</v>
      </c>
      <c r="I101" s="42">
        <f t="shared" ca="1" si="29"/>
        <v>291979.44900256331</v>
      </c>
      <c r="J101" s="42">
        <f t="shared" ca="1" si="29"/>
        <v>232423.83674276125</v>
      </c>
      <c r="K101" s="42">
        <f t="shared" ca="1" si="29"/>
        <v>175654.61029008753</v>
      </c>
      <c r="L101" s="42">
        <f t="shared" ca="1" si="29"/>
        <v>170070.94802546699</v>
      </c>
      <c r="M101" s="42">
        <f t="shared" ca="1" si="29"/>
        <v>162323.48813860663</v>
      </c>
      <c r="N101" s="42">
        <f t="shared" ca="1" si="29"/>
        <v>65556.258092655742</v>
      </c>
      <c r="O101" s="42">
        <f t="shared" ca="1" si="29"/>
        <v>48708.299394370173</v>
      </c>
      <c r="P101" s="42">
        <f t="shared" ca="1" si="29"/>
        <v>101279.85912515006</v>
      </c>
      <c r="Q101" s="42">
        <f t="shared" ca="1" si="29"/>
        <v>102405.86426113924</v>
      </c>
      <c r="R101" s="42">
        <f t="shared" ca="1" si="29"/>
        <v>103546.12649815214</v>
      </c>
      <c r="S101" s="42">
        <f t="shared" ca="1" si="29"/>
        <v>104700.74605420091</v>
      </c>
      <c r="T101" s="42">
        <f t="shared" ca="1" si="29"/>
        <v>105869.82208124311</v>
      </c>
      <c r="U101" s="42">
        <f t="shared" ca="1" si="29"/>
        <v>107053.45258408527</v>
      </c>
      <c r="V101" s="42">
        <f t="shared" ca="1" si="29"/>
        <v>108251.73433645304</v>
      </c>
      <c r="W101" s="42">
        <f t="shared" ca="1" si="29"/>
        <v>109464.76279414675</v>
      </c>
      <c r="X101" s="42">
        <f t="shared" ca="1" si="29"/>
        <v>20992.632005196061</v>
      </c>
      <c r="Y101" s="42">
        <f t="shared" ca="1" si="29"/>
        <v>111935.43451692742</v>
      </c>
      <c r="Z101" s="42">
        <f t="shared" ca="1" si="29"/>
        <v>113193.2612798527</v>
      </c>
      <c r="AA101" s="42">
        <f t="shared" ca="1" si="29"/>
        <v>114466.20154828961</v>
      </c>
      <c r="AB101" s="42">
        <f t="shared" ca="1" si="29"/>
        <v>115754.34277761608</v>
      </c>
      <c r="AC101" s="42">
        <f t="shared" ca="1" si="29"/>
        <v>117057.77051806418</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236603.5381762668</v>
      </c>
      <c r="D103" s="42">
        <f ca="1">IF($C$112="3P",VLOOKUP($A103,'Fin. Assumptions'!$F$23:$L$29,$D$111+1)*(-D$55-D$56),VLOOKUP($A103,'Fin. Assumptions'!$F$32:$L$38,$D$111+1)*D$83)</f>
        <v>0</v>
      </c>
      <c r="E103" s="42">
        <f ca="1">IF($C$112="3P",VLOOKUP($A103,'Fin. Assumptions'!$F$23:$L$29,$D$111+1)*(-E$55-E$56),VLOOKUP($A103,'Fin. Assumptions'!$F$32:$L$38,$D$111+1)*E$83)</f>
        <v>15909.343088000001</v>
      </c>
      <c r="F103" s="42">
        <f ca="1">IF($C$112="3P",VLOOKUP($A103,'Fin. Assumptions'!$F$23:$L$29,$D$111+1)*(-F$55-F$56),VLOOKUP($A103,'Fin. Assumptions'!$F$32:$L$38,$D$111+1)*F$83)</f>
        <v>16071.892300011201</v>
      </c>
      <c r="G103" s="42">
        <f ca="1">IF($C$112="3P",VLOOKUP($A103,'Fin. Assumptions'!$F$23:$L$29,$D$111+1)*(-G$55-G$56),VLOOKUP($A103,'Fin. Assumptions'!$F$32:$L$38,$D$111+1)*G$83)</f>
        <v>16236.863495281368</v>
      </c>
      <c r="H103" s="42">
        <f ca="1">IF($C$112="3P",VLOOKUP($A103,'Fin. Assumptions'!$F$23:$L$29,$D$111+1)*(-H$55-H$56),VLOOKUP($A103,'Fin. Assumptions'!$F$32:$L$38,$D$111+1)*H$83)</f>
        <v>16404.292761361063</v>
      </c>
      <c r="I103" s="42">
        <f ca="1">IF($C$112="3P",VLOOKUP($A103,'Fin. Assumptions'!$F$23:$L$29,$D$111+1)*(-I$55-I$56),VLOOKUP($A103,'Fin. Assumptions'!$F$32:$L$38,$D$111+1)*I$83)</f>
        <v>16574.216723505342</v>
      </c>
      <c r="J103" s="42">
        <f ca="1">IF($C$112="3P",VLOOKUP($A103,'Fin. Assumptions'!$F$23:$L$29,$D$111+1)*(-J$55-J$56),VLOOKUP($A103,'Fin. Assumptions'!$F$32:$L$38,$D$111+1)*J$83)</f>
        <v>16746.672552685573</v>
      </c>
      <c r="K103" s="42">
        <f ca="1">IF($C$112="3P",VLOOKUP($A103,'Fin. Assumptions'!$F$23:$L$29,$D$111+1)*(-K$55-K$56),VLOOKUP($A103,'Fin. Assumptions'!$F$32:$L$38,$D$111+1)*K$83)</f>
        <v>16921.697973720584</v>
      </c>
      <c r="L103" s="42">
        <f ca="1">IF($C$112="3P",VLOOKUP($A103,'Fin. Assumptions'!$F$23:$L$29,$D$111+1)*(-L$55-L$56),VLOOKUP($A103,'Fin. Assumptions'!$F$32:$L$38,$D$111+1)*L$83)</f>
        <v>17099.33127352902</v>
      </c>
      <c r="M103" s="42">
        <f ca="1">IF($C$112="3P",VLOOKUP($A103,'Fin. Assumptions'!$F$23:$L$29,$D$111+1)*(-M$55-M$56),VLOOKUP($A103,'Fin. Assumptions'!$F$32:$L$38,$D$111+1)*M$83)</f>
        <v>17279.611309504602</v>
      </c>
      <c r="N103" s="42">
        <f ca="1">IF($C$112="3P",VLOOKUP($A103,'Fin. Assumptions'!$F$23:$L$29,$D$111+1)*(-N$55-N$56),VLOOKUP($A103,'Fin. Assumptions'!$F$32:$L$38,$D$111+1)*N$83)</f>
        <v>17462.577518016224</v>
      </c>
      <c r="O103" s="42">
        <f ca="1">IF($C$112="3P",VLOOKUP($A103,'Fin. Assumptions'!$F$23:$L$29,$D$111+1)*(-O$55-O$56),VLOOKUP($A103,'Fin. Assumptions'!$F$32:$L$38,$D$111+1)*O$83)</f>
        <v>17648.269923034662</v>
      </c>
      <c r="P103" s="42">
        <f ca="1">IF($C$112="3P",VLOOKUP($A103,'Fin. Assumptions'!$F$23:$L$29,$D$111+1)*(-P$55-P$56),VLOOKUP($A103,'Fin. Assumptions'!$F$32:$L$38,$D$111+1)*P$83)</f>
        <v>17836.729144887879</v>
      </c>
      <c r="Q103" s="42">
        <f ca="1">IF($C$112="3P",VLOOKUP($A103,'Fin. Assumptions'!$F$23:$L$29,$D$111+1)*(-Q$55-Q$56),VLOOKUP($A103,'Fin. Assumptions'!$F$32:$L$38,$D$111+1)*Q$83)</f>
        <v>18027.996409146708</v>
      </c>
      <c r="R103" s="42">
        <f ca="1">IF($C$112="3P",VLOOKUP($A103,'Fin. Assumptions'!$F$23:$L$29,$D$111+1)*(-R$55-R$56),VLOOKUP($A103,'Fin. Assumptions'!$F$32:$L$38,$D$111+1)*R$83)</f>
        <v>18222.113555642991</v>
      </c>
      <c r="S103" s="42">
        <f ca="1">IF($C$112="3P",VLOOKUP($A103,'Fin. Assumptions'!$F$23:$L$29,$D$111+1)*(-S$55-S$56),VLOOKUP($A103,'Fin. Assumptions'!$F$32:$L$38,$D$111+1)*S$83)</f>
        <v>18419.123047622077</v>
      </c>
      <c r="T103" s="42">
        <f ca="1">IF($C$112="3P",VLOOKUP($A103,'Fin. Assumptions'!$F$23:$L$29,$D$111+1)*(-T$55-T$56),VLOOKUP($A103,'Fin. Assumptions'!$F$32:$L$38,$D$111+1)*T$83)</f>
        <v>18619.067981031643</v>
      </c>
      <c r="U103" s="42">
        <f ca="1">IF($C$112="3P",VLOOKUP($A103,'Fin. Assumptions'!$F$23:$L$29,$D$111+1)*(-U$55-U$56),VLOOKUP($A103,'Fin. Assumptions'!$F$32:$L$38,$D$111+1)*U$83)</f>
        <v>18821.992093949018</v>
      </c>
      <c r="V103" s="42">
        <f ca="1">IF($C$112="3P",VLOOKUP($A103,'Fin. Assumptions'!$F$23:$L$29,$D$111+1)*(-V$55-V$56),VLOOKUP($A103,'Fin. Assumptions'!$F$32:$L$38,$D$111+1)*V$83)</f>
        <v>19027.939776148858</v>
      </c>
      <c r="W103" s="42">
        <f ca="1">IF($C$112="3P",VLOOKUP($A103,'Fin. Assumptions'!$F$23:$L$29,$D$111+1)*(-W$55-W$56),VLOOKUP($A103,'Fin. Assumptions'!$F$32:$L$38,$D$111+1)*W$83)</f>
        <v>19236.956078813477</v>
      </c>
      <c r="X103" s="42">
        <f ca="1">IF($C$112="3P",VLOOKUP($A103,'Fin. Assumptions'!$F$23:$L$29,$D$111+1)*(-X$55-X$56),VLOOKUP($A103,'Fin. Assumptions'!$F$32:$L$38,$D$111+1)*X$83)</f>
        <v>19449.086724387795</v>
      </c>
      <c r="Y103" s="42">
        <f ca="1">IF($C$112="3P",VLOOKUP($A103,'Fin. Assumptions'!$F$23:$L$29,$D$111+1)*(-Y$55-Y$56),VLOOKUP($A103,'Fin. Assumptions'!$F$32:$L$38,$D$111+1)*Y$83)</f>
        <v>19664.378116581171</v>
      </c>
      <c r="Z103" s="42">
        <f ca="1">IF($C$112="3P",VLOOKUP($A103,'Fin. Assumptions'!$F$23:$L$29,$D$111+1)*(-Z$55-Z$56),VLOOKUP($A103,'Fin. Assumptions'!$F$32:$L$38,$D$111+1)*Z$83)</f>
        <v>19882.877350518233</v>
      </c>
      <c r="AA103" s="42">
        <f ca="1">IF($C$112="3P",VLOOKUP($A103,'Fin. Assumptions'!$F$23:$L$29,$D$111+1)*(-AA$55-AA$56),VLOOKUP($A103,'Fin. Assumptions'!$F$32:$L$38,$D$111+1)*AA$83)</f>
        <v>20104.632223040953</v>
      </c>
      <c r="AB103" s="42">
        <f ca="1">IF($C$112="3P",VLOOKUP($A103,'Fin. Assumptions'!$F$23:$L$29,$D$111+1)*(-AB$55-AB$56),VLOOKUP($A103,'Fin. Assumptions'!$F$32:$L$38,$D$111+1)*AB$83)</f>
        <v>20329.69124316426</v>
      </c>
      <c r="AC103" s="42">
        <f ca="1">IF($C$112="3P",VLOOKUP($A103,'Fin. Assumptions'!$F$23:$L$29,$D$111+1)*(-AC$55-AC$56),VLOOKUP($A103,'Fin. Assumptions'!$F$32:$L$38,$D$111+1)*AC$83)</f>
        <v>20558.103642687405</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354905.30726440012</v>
      </c>
      <c r="D104" s="42">
        <f ca="1">IF($C$112="3P",VLOOKUP($A104,'Fin. Assumptions'!$F$23:$L$29,$D$111+1)*(-D$55-D$56),VLOOKUP($A104,'Fin. Assumptions'!$F$32:$L$38,$D$111+1)*D$83)</f>
        <v>0</v>
      </c>
      <c r="E104" s="42">
        <f ca="1">IF($C$112="3P",VLOOKUP($A104,'Fin. Assumptions'!$F$23:$L$29,$D$111+1)*(-E$55-E$56),VLOOKUP($A104,'Fin. Assumptions'!$F$32:$L$38,$D$111+1)*E$83)</f>
        <v>23864.014631999999</v>
      </c>
      <c r="F104" s="42">
        <f ca="1">IF($C$112="3P",VLOOKUP($A104,'Fin. Assumptions'!$F$23:$L$29,$D$111+1)*(-F$55-F$56),VLOOKUP($A104,'Fin. Assumptions'!$F$32:$L$38,$D$111+1)*F$83)</f>
        <v>24107.838450016799</v>
      </c>
      <c r="G104" s="42">
        <f ca="1">IF($C$112="3P",VLOOKUP($A104,'Fin. Assumptions'!$F$23:$L$29,$D$111+1)*(-G$55-G$56),VLOOKUP($A104,'Fin. Assumptions'!$F$32:$L$38,$D$111+1)*G$83)</f>
        <v>24355.29524292205</v>
      </c>
      <c r="H104" s="42">
        <f ca="1">IF($C$112="3P",VLOOKUP($A104,'Fin. Assumptions'!$F$23:$L$29,$D$111+1)*(-H$55-H$56),VLOOKUP($A104,'Fin. Assumptions'!$F$32:$L$38,$D$111+1)*H$83)</f>
        <v>24606.439142041589</v>
      </c>
      <c r="I104" s="42">
        <f ca="1">IF($C$112="3P",VLOOKUP($A104,'Fin. Assumptions'!$F$23:$L$29,$D$111+1)*(-I$55-I$56),VLOOKUP($A104,'Fin. Assumptions'!$F$32:$L$38,$D$111+1)*I$83)</f>
        <v>24861.325085258009</v>
      </c>
      <c r="J104" s="42">
        <f ca="1">IF($C$112="3P",VLOOKUP($A104,'Fin. Assumptions'!$F$23:$L$29,$D$111+1)*(-J$55-J$56),VLOOKUP($A104,'Fin. Assumptions'!$F$32:$L$38,$D$111+1)*J$83)</f>
        <v>25120.00882902836</v>
      </c>
      <c r="K104" s="42">
        <f ca="1">IF($C$112="3P",VLOOKUP($A104,'Fin. Assumptions'!$F$23:$L$29,$D$111+1)*(-K$55-K$56),VLOOKUP($A104,'Fin. Assumptions'!$F$32:$L$38,$D$111+1)*K$83)</f>
        <v>25382.546960580876</v>
      </c>
      <c r="L104" s="42">
        <f ca="1">IF($C$112="3P",VLOOKUP($A104,'Fin. Assumptions'!$F$23:$L$29,$D$111+1)*(-L$55-L$56),VLOOKUP($A104,'Fin. Assumptions'!$F$32:$L$38,$D$111+1)*L$83)</f>
        <v>25648.996910293525</v>
      </c>
      <c r="M104" s="42">
        <f ca="1">IF($C$112="3P",VLOOKUP($A104,'Fin. Assumptions'!$F$23:$L$29,$D$111+1)*(-M$55-M$56),VLOOKUP($A104,'Fin. Assumptions'!$F$32:$L$38,$D$111+1)*M$83)</f>
        <v>25919.416964256903</v>
      </c>
      <c r="N104" s="42">
        <f ca="1">IF($C$112="3P",VLOOKUP($A104,'Fin. Assumptions'!$F$23:$L$29,$D$111+1)*(-N$55-N$56),VLOOKUP($A104,'Fin. Assumptions'!$F$32:$L$38,$D$111+1)*N$83)</f>
        <v>26193.866277024332</v>
      </c>
      <c r="O104" s="42">
        <f ca="1">IF($C$112="3P",VLOOKUP($A104,'Fin. Assumptions'!$F$23:$L$29,$D$111+1)*(-O$55-O$56),VLOOKUP($A104,'Fin. Assumptions'!$F$32:$L$38,$D$111+1)*O$83)</f>
        <v>26472.404884551994</v>
      </c>
      <c r="P104" s="42">
        <f ca="1">IF($C$112="3P",VLOOKUP($A104,'Fin. Assumptions'!$F$23:$L$29,$D$111+1)*(-P$55-P$56),VLOOKUP($A104,'Fin. Assumptions'!$F$32:$L$38,$D$111+1)*P$83)</f>
        <v>26755.093717331813</v>
      </c>
      <c r="Q104" s="42">
        <f ca="1">IF($C$112="3P",VLOOKUP($A104,'Fin. Assumptions'!$F$23:$L$29,$D$111+1)*(-Q$55-Q$56),VLOOKUP($A104,'Fin. Assumptions'!$F$32:$L$38,$D$111+1)*Q$83)</f>
        <v>27041.994613720064</v>
      </c>
      <c r="R104" s="42">
        <f ca="1">IF($C$112="3P",VLOOKUP($A104,'Fin. Assumptions'!$F$23:$L$29,$D$111+1)*(-R$55-R$56),VLOOKUP($A104,'Fin. Assumptions'!$F$32:$L$38,$D$111+1)*R$83)</f>
        <v>27333.170333464488</v>
      </c>
      <c r="S104" s="42">
        <f ca="1">IF($C$112="3P",VLOOKUP($A104,'Fin. Assumptions'!$F$23:$L$29,$D$111+1)*(-S$55-S$56),VLOOKUP($A104,'Fin. Assumptions'!$F$32:$L$38,$D$111+1)*S$83)</f>
        <v>27628.684571433118</v>
      </c>
      <c r="T104" s="42">
        <f ca="1">IF($C$112="3P",VLOOKUP($A104,'Fin. Assumptions'!$F$23:$L$29,$D$111+1)*(-T$55-T$56),VLOOKUP($A104,'Fin. Assumptions'!$F$32:$L$38,$D$111+1)*T$83)</f>
        <v>27928.601971547461</v>
      </c>
      <c r="U104" s="42">
        <f ca="1">IF($C$112="3P",VLOOKUP($A104,'Fin. Assumptions'!$F$23:$L$29,$D$111+1)*(-U$55-U$56),VLOOKUP($A104,'Fin. Assumptions'!$F$32:$L$38,$D$111+1)*U$83)</f>
        <v>28232.988140923524</v>
      </c>
      <c r="V104" s="42">
        <f ca="1">IF($C$112="3P",VLOOKUP($A104,'Fin. Assumptions'!$F$23:$L$29,$D$111+1)*(-V$55-V$56),VLOOKUP($A104,'Fin. Assumptions'!$F$32:$L$38,$D$111+1)*V$83)</f>
        <v>28541.909664223283</v>
      </c>
      <c r="W104" s="42">
        <f ca="1">IF($C$112="3P",VLOOKUP($A104,'Fin. Assumptions'!$F$23:$L$29,$D$111+1)*(-W$55-W$56),VLOOKUP($A104,'Fin. Assumptions'!$F$32:$L$38,$D$111+1)*W$83)</f>
        <v>28855.434118220212</v>
      </c>
      <c r="X104" s="42">
        <f ca="1">IF($C$112="3P",VLOOKUP($A104,'Fin. Assumptions'!$F$23:$L$29,$D$111+1)*(-X$55-X$56),VLOOKUP($A104,'Fin. Assumptions'!$F$32:$L$38,$D$111+1)*X$83)</f>
        <v>29173.630086581688</v>
      </c>
      <c r="Y104" s="42">
        <f ca="1">IF($C$112="3P",VLOOKUP($A104,'Fin. Assumptions'!$F$23:$L$29,$D$111+1)*(-Y$55-Y$56),VLOOKUP($A104,'Fin. Assumptions'!$F$32:$L$38,$D$111+1)*Y$83)</f>
        <v>29496.567174871754</v>
      </c>
      <c r="Z104" s="42">
        <f ca="1">IF($C$112="3P",VLOOKUP($A104,'Fin. Assumptions'!$F$23:$L$29,$D$111+1)*(-Z$55-Z$56),VLOOKUP($A104,'Fin. Assumptions'!$F$32:$L$38,$D$111+1)*Z$83)</f>
        <v>29824.316025777342</v>
      </c>
      <c r="AA104" s="42">
        <f ca="1">IF($C$112="3P",VLOOKUP($A104,'Fin. Assumptions'!$F$23:$L$29,$D$111+1)*(-AA$55-AA$56),VLOOKUP($A104,'Fin. Assumptions'!$F$32:$L$38,$D$111+1)*AA$83)</f>
        <v>30156.948334561424</v>
      </c>
      <c r="AB104" s="42">
        <f ca="1">IF($C$112="3P",VLOOKUP($A104,'Fin. Assumptions'!$F$23:$L$29,$D$111+1)*(-AB$55-AB$56),VLOOKUP($A104,'Fin. Assumptions'!$F$32:$L$38,$D$111+1)*AB$83)</f>
        <v>30494.536864746387</v>
      </c>
      <c r="AC104" s="42">
        <f ca="1">IF($C$112="3P",VLOOKUP($A104,'Fin. Assumptions'!$F$23:$L$29,$D$111+1)*(-AC$55-AC$56),VLOOKUP($A104,'Fin. Assumptions'!$F$32:$L$38,$D$111+1)*AC$83)</f>
        <v>30837.155464031108</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1798165.529201183</v>
      </c>
    </row>
    <row r="111" spans="1:34" ht="15.75" x14ac:dyDescent="0.25">
      <c r="A111" s="92"/>
      <c r="B111" s="93" t="s">
        <v>111</v>
      </c>
      <c r="C111" s="463" t="str">
        <f ca="1">LEFT($B$6,3)</f>
        <v>LOI</v>
      </c>
      <c r="D111" s="380">
        <f ca="1">HLOOKUP(C111,'Fin. Assumptions'!$G$32:$L$40,9)</f>
        <v>3</v>
      </c>
    </row>
    <row r="112" spans="1:34" x14ac:dyDescent="0.2">
      <c r="A112" s="94"/>
      <c r="B112" s="93" t="s">
        <v>160</v>
      </c>
      <c r="C112" s="376" t="str">
        <f ca="1">RIGHT(LEFT($B$6,6),2)</f>
        <v>3P</v>
      </c>
    </row>
  </sheetData>
  <sheetProtection algorithmName="SHA-512" hashValue="+Jzab1ypnxYuHlgdXLnbwk+v+UJBAUTuQAAC5IPR6/p2mileuW3c3alHkUFAqrlKnzYpj/tmLmFuLlKS+B1a1w==" saltValue="j8wx8SwH7neNGT4stA7D7w=="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LOI DO 16</v>
      </c>
      <c r="D6" s="82" t="s">
        <v>172</v>
      </c>
      <c r="T6" s="2"/>
    </row>
    <row r="7" spans="1:42" ht="18.75" customHeight="1" x14ac:dyDescent="0.25">
      <c r="A7" s="90"/>
      <c r="C7" s="2"/>
      <c r="D7" s="374" t="s">
        <v>174</v>
      </c>
      <c r="T7" s="2"/>
    </row>
    <row r="8" spans="1:42" ht="18.75" customHeight="1" x14ac:dyDescent="0.25">
      <c r="A8" s="90" t="s">
        <v>111</v>
      </c>
      <c r="B8" s="376" t="str">
        <f ca="1">VLOOKUP($B$6,'Fin. Assumptions'!$A$6:$P$17,2)</f>
        <v>LI</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2016</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Non-Taxable</v>
      </c>
      <c r="C11" s="1"/>
      <c r="E11" s="18" t="s">
        <v>0</v>
      </c>
      <c r="G11" s="396">
        <f ca="1">VLOOKUP($B$6,'Fin. Assumptions'!$A$6:$P$17,14)</f>
        <v>0</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0</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2.7687097561994083</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2768709.7561994083</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1</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2768709.7561994083</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0</v>
      </c>
      <c r="O22" s="28"/>
      <c r="P22" s="26"/>
      <c r="Q22" s="26"/>
      <c r="R22" s="23"/>
      <c r="T22" s="2"/>
    </row>
    <row r="23" spans="1:36" ht="18" customHeight="1" x14ac:dyDescent="0.2">
      <c r="A23" s="48"/>
      <c r="B23" s="77"/>
      <c r="C23" s="21"/>
      <c r="E23" s="54" t="s">
        <v>77</v>
      </c>
      <c r="G23" s="83">
        <f ca="1">SUM(G20:G22)</f>
        <v>2768709.7561994083</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1</v>
      </c>
      <c r="H25" s="37" t="s">
        <v>9</v>
      </c>
      <c r="N25" s="23"/>
      <c r="O25" s="28"/>
      <c r="P25" s="5"/>
      <c r="Q25" s="5"/>
      <c r="R25" s="5"/>
      <c r="T25" s="2"/>
    </row>
    <row r="26" spans="1:36" ht="18" customHeight="1" x14ac:dyDescent="0.25">
      <c r="A26" s="8" t="s">
        <v>19</v>
      </c>
      <c r="B26" s="12"/>
      <c r="C26" s="13"/>
      <c r="E26" s="73" t="s">
        <v>74</v>
      </c>
      <c r="F26" s="72"/>
      <c r="G26" s="86">
        <f ca="1">1-FedTaxCredit-G25</f>
        <v>-0.30000000000000004</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0</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2768709.7561994083</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0.15606</v>
      </c>
      <c r="C31" s="2" t="s">
        <v>7</v>
      </c>
      <c r="E31" s="57" t="s">
        <v>10</v>
      </c>
      <c r="F31" s="5"/>
      <c r="G31" s="83">
        <f ca="1">NetCost*LoanPer-B22</f>
        <v>-830612.92685982259</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189297.26745244581</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e">
        <f ca="1">IF(G25=100%,#REF!, "N/A")</f>
        <v>#REF!</v>
      </c>
      <c r="K35" s="405"/>
    </row>
    <row r="36" spans="1:34" ht="18" customHeight="1" thickBot="1" x14ac:dyDescent="0.3">
      <c r="A36" s="385" t="s">
        <v>96</v>
      </c>
      <c r="B36" s="390"/>
      <c r="C36" s="384" t="s">
        <v>7</v>
      </c>
      <c r="F36" s="407" t="s">
        <v>81</v>
      </c>
      <c r="G36" s="408"/>
      <c r="H36" s="408"/>
      <c r="I36" s="408"/>
      <c r="J36" s="409">
        <f ca="1">IRR(D83:AH83,0.1)</f>
        <v>8.7745347410799424E-2</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181822.3848</v>
      </c>
      <c r="F54" s="9">
        <f t="shared" ca="1" si="2"/>
        <v>184531.53833352003</v>
      </c>
      <c r="G54" s="9">
        <f t="shared" ca="1" si="2"/>
        <v>187281.05825468947</v>
      </c>
      <c r="H54" s="9">
        <f t="shared" ca="1" si="2"/>
        <v>190071.54602268434</v>
      </c>
      <c r="I54" s="9">
        <f t="shared" ca="1" si="2"/>
        <v>192903.61205842235</v>
      </c>
      <c r="J54" s="9">
        <f t="shared" ca="1" si="2"/>
        <v>195777.87587809286</v>
      </c>
      <c r="K54" s="9">
        <f t="shared" ca="1" si="2"/>
        <v>198694.96622867644</v>
      </c>
      <c r="L54" s="9">
        <f t="shared" ca="1" si="2"/>
        <v>201655.52122548365</v>
      </c>
      <c r="M54" s="9">
        <f t="shared" ca="1" si="2"/>
        <v>204660.18849174341</v>
      </c>
      <c r="N54" s="9">
        <f t="shared" ca="1" si="2"/>
        <v>207709.62530027036</v>
      </c>
      <c r="O54" s="9">
        <f t="shared" ca="1" si="2"/>
        <v>210804.49871724439</v>
      </c>
      <c r="P54" s="9">
        <f t="shared" ca="1" si="2"/>
        <v>213945.48574813129</v>
      </c>
      <c r="Q54" s="9">
        <f t="shared" ca="1" si="2"/>
        <v>217133.27348577851</v>
      </c>
      <c r="R54" s="9">
        <f t="shared" ca="1" si="2"/>
        <v>220368.55926071655</v>
      </c>
      <c r="S54" s="9">
        <f t="shared" ca="1" si="2"/>
        <v>223652.05079370129</v>
      </c>
      <c r="T54" s="9">
        <f t="shared" ca="1" si="2"/>
        <v>226984.46635052736</v>
      </c>
      <c r="U54" s="9">
        <f t="shared" ca="1" si="2"/>
        <v>230366.53489915028</v>
      </c>
      <c r="V54" s="9">
        <f t="shared" ca="1" si="2"/>
        <v>233798.99626914761</v>
      </c>
      <c r="W54" s="9">
        <f t="shared" ca="1" si="2"/>
        <v>237282.60131355791</v>
      </c>
      <c r="X54" s="9">
        <f t="shared" ca="1" si="2"/>
        <v>240818.11207312989</v>
      </c>
      <c r="Y54" s="9">
        <f t="shared" ca="1" si="2"/>
        <v>244406.30194301953</v>
      </c>
      <c r="Z54" s="9">
        <f t="shared" ca="1" si="2"/>
        <v>248047.95584197048</v>
      </c>
      <c r="AA54" s="9">
        <f t="shared" ca="1" si="2"/>
        <v>251743.87038401587</v>
      </c>
      <c r="AB54" s="9">
        <f t="shared" ca="1" si="2"/>
        <v>255494.85405273765</v>
      </c>
      <c r="AC54" s="9">
        <f t="shared" ca="1" si="2"/>
        <v>259301.72737812344</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315736.68</v>
      </c>
      <c r="F57" s="10">
        <f ca="1">IF(F$49&gt;OptInTerm,0,VLOOKUP($B$10+F$49-1,'SREC Prices'!$B$6:$D$22,2))*((F$50/1000)*$B$18)</f>
        <v>311839.48739999998</v>
      </c>
      <c r="G57" s="10">
        <f ca="1">IF(G$49&gt;OptInTerm,0,VLOOKUP($B$10+G$49-1,'SREC Prices'!$B$6:$D$22,2))*((G$50/1000)*$B$18)</f>
        <v>321814.87323299999</v>
      </c>
      <c r="H57" s="10">
        <f ca="1">IF(H$49&gt;OptInTerm,0,VLOOKUP($B$10+H$49-1,'SREC Prices'!$B$6:$D$22,2))*((H$50/1000)*$B$18)</f>
        <v>304138.12437172502</v>
      </c>
      <c r="I57" s="10">
        <f ca="1">IF(I$49&gt;OptInTerm,0,VLOOKUP($B$10+I$49-1,'SREC Prices'!$B$6:$D$22,2))*((I$50/1000)*$B$18)</f>
        <v>277494.47698572656</v>
      </c>
      <c r="J57" s="10">
        <f ca="1">IF(J$49&gt;OptInTerm,0,VLOOKUP($B$10+J$49-1,'SREC Prices'!$B$6:$D$22,2))*((J$50/1000)*$B$18)</f>
        <v>256790.87670691498</v>
      </c>
      <c r="K57" s="10">
        <f ca="1">IF(K$49&gt;OptInTerm,0,VLOOKUP($B$10+K$49-1,'SREC Prices'!$B$6:$D$22,2))*((K$50/1000)*$B$18)</f>
        <v>240809.62148177001</v>
      </c>
      <c r="L57" s="10">
        <f ca="1">IF(L$49&gt;OptInTerm,0,VLOOKUP($B$10+L$49-1,'SREC Prices'!$B$6:$D$22,2))*((L$50/1000)*$B$18)</f>
        <v>231151.88377854743</v>
      </c>
      <c r="M57" s="10">
        <f ca="1">IF(M$49&gt;OptInTerm,0,VLOOKUP($B$10+M$49-1,'SREC Prices'!$B$6:$D$22,2))*((M$50/1000)*$B$18)</f>
        <v>217948.70832176806</v>
      </c>
      <c r="N57" s="10">
        <f ca="1">IF(N$49&gt;OptInTerm,0,VLOOKUP($B$10+N$49-1,'SREC Prices'!$B$6:$D$22,2))*((N$50/1000)*$B$18)</f>
        <v>205961.52936407077</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497559.06479999999</v>
      </c>
      <c r="F59" s="10">
        <f t="shared" ref="F59:AH59" ca="1" si="5">SUM(F54:F58)</f>
        <v>496371.02573352004</v>
      </c>
      <c r="G59" s="10">
        <f t="shared" ca="1" si="5"/>
        <v>509095.93148768949</v>
      </c>
      <c r="H59" s="10">
        <f t="shared" ca="1" si="5"/>
        <v>494209.67039440933</v>
      </c>
      <c r="I59" s="10">
        <f t="shared" ca="1" si="5"/>
        <v>470398.08904414892</v>
      </c>
      <c r="J59" s="10">
        <f t="shared" ca="1" si="5"/>
        <v>452568.75258500781</v>
      </c>
      <c r="K59" s="10">
        <f t="shared" ca="1" si="5"/>
        <v>439504.58771044645</v>
      </c>
      <c r="L59" s="10">
        <f t="shared" ca="1" si="5"/>
        <v>432807.40500403108</v>
      </c>
      <c r="M59" s="10">
        <f t="shared" ca="1" si="5"/>
        <v>422608.8968135115</v>
      </c>
      <c r="N59" s="10">
        <f t="shared" ca="1" si="5"/>
        <v>413671.15466434113</v>
      </c>
      <c r="O59" s="10">
        <f t="shared" ca="1" si="5"/>
        <v>238507.48348732095</v>
      </c>
      <c r="P59" s="10">
        <f t="shared" ca="1" si="5"/>
        <v>241509.95559435745</v>
      </c>
      <c r="Q59" s="10">
        <f t="shared" ca="1" si="5"/>
        <v>244559.92098277353</v>
      </c>
      <c r="R59" s="10">
        <f t="shared" ca="1" si="5"/>
        <v>247658.07352022661</v>
      </c>
      <c r="S59" s="10">
        <f t="shared" ca="1" si="5"/>
        <v>250805.1174819138</v>
      </c>
      <c r="T59" s="10">
        <f t="shared" ca="1" si="5"/>
        <v>254001.76770529881</v>
      </c>
      <c r="U59" s="10">
        <f t="shared" ca="1" si="5"/>
        <v>257248.74974714787</v>
      </c>
      <c r="V59" s="10">
        <f t="shared" ca="1" si="5"/>
        <v>260546.8000429052</v>
      </c>
      <c r="W59" s="10">
        <f t="shared" ca="1" si="5"/>
        <v>263896.66606844671</v>
      </c>
      <c r="X59" s="10">
        <f t="shared" ca="1" si="5"/>
        <v>267299.10650424426</v>
      </c>
      <c r="Y59" s="10">
        <f t="shared" ca="1" si="5"/>
        <v>270754.89140197833</v>
      </c>
      <c r="Z59" s="10">
        <f t="shared" ca="1" si="5"/>
        <v>274264.8023536345</v>
      </c>
      <c r="AA59" s="10">
        <f t="shared" ca="1" si="5"/>
        <v>277829.63266312156</v>
      </c>
      <c r="AB59" s="10">
        <f t="shared" ca="1" si="5"/>
        <v>281450.18752044777</v>
      </c>
      <c r="AC59" s="10">
        <f t="shared" ca="1" si="5"/>
        <v>285127.28417849506</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476559.06479999999</v>
      </c>
      <c r="F63" s="10">
        <f t="shared" ca="1" si="9"/>
        <v>474846.02573352004</v>
      </c>
      <c r="G63" s="10">
        <f t="shared" ca="1" si="9"/>
        <v>487032.80648768949</v>
      </c>
      <c r="H63" s="10">
        <f t="shared" ca="1" si="9"/>
        <v>471594.96726940933</v>
      </c>
      <c r="I63" s="10">
        <f t="shared" ca="1" si="9"/>
        <v>447218.01834102394</v>
      </c>
      <c r="J63" s="10">
        <f t="shared" ca="1" si="9"/>
        <v>428809.18011430471</v>
      </c>
      <c r="K63" s="10">
        <f t="shared" ca="1" si="9"/>
        <v>415151.02592797577</v>
      </c>
      <c r="L63" s="10">
        <f t="shared" ca="1" si="9"/>
        <v>407845.00417699863</v>
      </c>
      <c r="M63" s="10">
        <f t="shared" ca="1" si="9"/>
        <v>397022.43596580322</v>
      </c>
      <c r="N63" s="10">
        <f t="shared" ca="1" si="9"/>
        <v>237445.03229544015</v>
      </c>
      <c r="O63" s="10">
        <f t="shared" ca="1" si="9"/>
        <v>211625.70805919744</v>
      </c>
      <c r="P63" s="10">
        <f t="shared" ca="1" si="9"/>
        <v>213956.13578053087</v>
      </c>
      <c r="Q63" s="10">
        <f t="shared" ca="1" si="9"/>
        <v>216317.25567360129</v>
      </c>
      <c r="R63" s="10">
        <f t="shared" ca="1" si="9"/>
        <v>218709.34157832505</v>
      </c>
      <c r="S63" s="10">
        <f t="shared" ca="1" si="9"/>
        <v>221132.66724146472</v>
      </c>
      <c r="T63" s="10">
        <f t="shared" ca="1" si="9"/>
        <v>223587.50620883849</v>
      </c>
      <c r="U63" s="10">
        <f t="shared" ca="1" si="9"/>
        <v>226074.13171327603</v>
      </c>
      <c r="V63" s="10">
        <f t="shared" ca="1" si="9"/>
        <v>228592.81655818658</v>
      </c>
      <c r="W63" s="10">
        <f t="shared" ca="1" si="9"/>
        <v>231143.83299661012</v>
      </c>
      <c r="X63" s="10">
        <f t="shared" ca="1" si="9"/>
        <v>83727.452605611761</v>
      </c>
      <c r="Y63" s="10">
        <f t="shared" ca="1" si="9"/>
        <v>236343.94615588002</v>
      </c>
      <c r="Z63" s="10">
        <f t="shared" ca="1" si="9"/>
        <v>238993.58347638373</v>
      </c>
      <c r="AA63" s="10">
        <f t="shared" ca="1" si="9"/>
        <v>241676.63331393953</v>
      </c>
      <c r="AB63" s="10">
        <f t="shared" ca="1" si="9"/>
        <v>244393.36318753619</v>
      </c>
      <c r="AC63" s="10">
        <f t="shared" ca="1" si="9"/>
        <v>247144.0392372607</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476559.06479999999</v>
      </c>
      <c r="F65" s="59">
        <f t="shared" ref="F65:AH65" ca="1" si="10">SUM(F63:F64)</f>
        <v>474846.02573352004</v>
      </c>
      <c r="G65" s="59">
        <f t="shared" ca="1" si="10"/>
        <v>487032.80648768949</v>
      </c>
      <c r="H65" s="59">
        <f t="shared" ca="1" si="10"/>
        <v>471594.96726940933</v>
      </c>
      <c r="I65" s="59">
        <f t="shared" ca="1" si="10"/>
        <v>447218.01834102394</v>
      </c>
      <c r="J65" s="59">
        <f ca="1">SUM(J63:J64)</f>
        <v>428809.18011430471</v>
      </c>
      <c r="K65" s="59">
        <f t="shared" ca="1" si="10"/>
        <v>415151.02592797577</v>
      </c>
      <c r="L65" s="59">
        <f t="shared" ca="1" si="10"/>
        <v>407845.00417699863</v>
      </c>
      <c r="M65" s="59">
        <f t="shared" ca="1" si="10"/>
        <v>397022.43596580322</v>
      </c>
      <c r="N65" s="59">
        <f t="shared" ca="1" si="10"/>
        <v>237445.03229544015</v>
      </c>
      <c r="O65" s="59">
        <f t="shared" ca="1" si="10"/>
        <v>211625.70805919744</v>
      </c>
      <c r="P65" s="59">
        <f t="shared" ca="1" si="10"/>
        <v>213956.13578053087</v>
      </c>
      <c r="Q65" s="59">
        <f t="shared" ca="1" si="10"/>
        <v>216317.25567360129</v>
      </c>
      <c r="R65" s="59">
        <f t="shared" ca="1" si="10"/>
        <v>218709.34157832505</v>
      </c>
      <c r="S65" s="59">
        <f t="shared" ca="1" si="10"/>
        <v>221132.66724146472</v>
      </c>
      <c r="T65" s="59">
        <f t="shared" ca="1" si="10"/>
        <v>223587.50620883849</v>
      </c>
      <c r="U65" s="59">
        <f t="shared" ca="1" si="10"/>
        <v>226074.13171327603</v>
      </c>
      <c r="V65" s="59">
        <f t="shared" ca="1" si="10"/>
        <v>228592.81655818658</v>
      </c>
      <c r="W65" s="59">
        <f t="shared" ca="1" si="10"/>
        <v>231143.83299661012</v>
      </c>
      <c r="X65" s="59">
        <f t="shared" ca="1" si="10"/>
        <v>83727.452605611761</v>
      </c>
      <c r="Y65" s="59">
        <f t="shared" ca="1" si="10"/>
        <v>236343.94615588002</v>
      </c>
      <c r="Z65" s="59">
        <f t="shared" ca="1" si="10"/>
        <v>238993.58347638373</v>
      </c>
      <c r="AA65" s="59">
        <f t="shared" ca="1" si="10"/>
        <v>241676.63331393953</v>
      </c>
      <c r="AB65" s="59">
        <f t="shared" ca="1" si="10"/>
        <v>244393.36318753619</v>
      </c>
      <c r="AC65" s="59">
        <f t="shared" ca="1" si="10"/>
        <v>247144.0392372607</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0</v>
      </c>
      <c r="F66" s="59">
        <f t="shared" ca="1" si="11"/>
        <v>0</v>
      </c>
      <c r="G66" s="59">
        <f t="shared" ca="1" si="11"/>
        <v>0</v>
      </c>
      <c r="H66" s="59">
        <f t="shared" ca="1" si="11"/>
        <v>0</v>
      </c>
      <c r="I66" s="59">
        <f t="shared" ca="1" si="11"/>
        <v>0</v>
      </c>
      <c r="J66" s="59">
        <f t="shared" ca="1" si="11"/>
        <v>0</v>
      </c>
      <c r="K66" s="59">
        <f t="shared" ca="1" si="11"/>
        <v>0</v>
      </c>
      <c r="L66" s="59">
        <f t="shared" ca="1" si="11"/>
        <v>0</v>
      </c>
      <c r="M66" s="59">
        <f t="shared" ca="1" si="11"/>
        <v>0</v>
      </c>
      <c r="N66" s="59">
        <f t="shared" ca="1" si="11"/>
        <v>0</v>
      </c>
      <c r="O66" s="59">
        <f t="shared" ca="1" si="11"/>
        <v>0</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476559.06479999999</v>
      </c>
      <c r="F67" s="59">
        <f t="shared" ref="F67:AH67" ca="1" si="12">F65+F66</f>
        <v>474846.02573352004</v>
      </c>
      <c r="G67" s="59">
        <f t="shared" ca="1" si="12"/>
        <v>487032.80648768949</v>
      </c>
      <c r="H67" s="59">
        <f t="shared" ca="1" si="12"/>
        <v>471594.96726940933</v>
      </c>
      <c r="I67" s="59">
        <f ca="1">I65+I66</f>
        <v>447218.01834102394</v>
      </c>
      <c r="J67" s="59">
        <f ca="1">J65+J66</f>
        <v>428809.18011430471</v>
      </c>
      <c r="K67" s="59">
        <f t="shared" ca="1" si="12"/>
        <v>415151.02592797577</v>
      </c>
      <c r="L67" s="59">
        <f t="shared" ca="1" si="12"/>
        <v>407845.00417699863</v>
      </c>
      <c r="M67" s="59">
        <f t="shared" ca="1" si="12"/>
        <v>397022.43596580322</v>
      </c>
      <c r="N67" s="59">
        <f t="shared" ca="1" si="12"/>
        <v>237445.03229544015</v>
      </c>
      <c r="O67" s="59">
        <f t="shared" ca="1" si="12"/>
        <v>211625.70805919744</v>
      </c>
      <c r="P67" s="59">
        <f t="shared" ca="1" si="12"/>
        <v>213956.13578053087</v>
      </c>
      <c r="Q67" s="59">
        <f t="shared" ca="1" si="12"/>
        <v>216317.25567360129</v>
      </c>
      <c r="R67" s="59">
        <f t="shared" ca="1" si="12"/>
        <v>218709.34157832505</v>
      </c>
      <c r="S67" s="59">
        <f t="shared" ca="1" si="12"/>
        <v>221132.66724146472</v>
      </c>
      <c r="T67" s="59">
        <f t="shared" ca="1" si="12"/>
        <v>223587.50620883849</v>
      </c>
      <c r="U67" s="59">
        <f t="shared" ca="1" si="12"/>
        <v>226074.13171327603</v>
      </c>
      <c r="V67" s="59">
        <f t="shared" ca="1" si="12"/>
        <v>228592.81655818658</v>
      </c>
      <c r="W67" s="59">
        <f t="shared" ca="1" si="12"/>
        <v>231143.83299661012</v>
      </c>
      <c r="X67" s="59">
        <f t="shared" ca="1" si="12"/>
        <v>83727.452605611761</v>
      </c>
      <c r="Y67" s="59">
        <f t="shared" ca="1" si="12"/>
        <v>236343.94615588002</v>
      </c>
      <c r="Z67" s="59">
        <f t="shared" ca="1" si="12"/>
        <v>238993.58347638373</v>
      </c>
      <c r="AA67" s="59">
        <f t="shared" ca="1" si="12"/>
        <v>241676.63331393953</v>
      </c>
      <c r="AB67" s="59">
        <f t="shared" ca="1" si="12"/>
        <v>244393.36318753619</v>
      </c>
      <c r="AC67" s="59">
        <f t="shared" ca="1" si="12"/>
        <v>247144.0392372607</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0</v>
      </c>
      <c r="F68" s="59">
        <f t="shared" ca="1" si="14"/>
        <v>0</v>
      </c>
      <c r="G68" s="59">
        <f t="shared" ca="1" si="14"/>
        <v>0</v>
      </c>
      <c r="H68" s="59">
        <f t="shared" ca="1" si="14"/>
        <v>0</v>
      </c>
      <c r="I68" s="59">
        <f t="shared" ca="1" si="14"/>
        <v>0</v>
      </c>
      <c r="J68" s="59">
        <f t="shared" ca="1" si="14"/>
        <v>0</v>
      </c>
      <c r="K68" s="59">
        <f t="shared" ca="1" si="14"/>
        <v>0</v>
      </c>
      <c r="L68" s="59">
        <f t="shared" ca="1" si="14"/>
        <v>0</v>
      </c>
      <c r="M68" s="59">
        <f t="shared" ca="1" si="14"/>
        <v>0</v>
      </c>
      <c r="N68" s="59">
        <f t="shared" ca="1" si="14"/>
        <v>0</v>
      </c>
      <c r="O68" s="59">
        <f t="shared" ca="1" si="14"/>
        <v>0</v>
      </c>
      <c r="P68" s="59">
        <f t="shared" ca="1" si="14"/>
        <v>0</v>
      </c>
      <c r="Q68" s="59">
        <f t="shared" ca="1" si="14"/>
        <v>0</v>
      </c>
      <c r="R68" s="59">
        <f t="shared" ca="1" si="14"/>
        <v>0</v>
      </c>
      <c r="S68" s="59">
        <f t="shared" ca="1" si="14"/>
        <v>0</v>
      </c>
      <c r="T68" s="59">
        <f t="shared" ca="1" si="14"/>
        <v>0</v>
      </c>
      <c r="U68" s="59">
        <f t="shared" ca="1" si="14"/>
        <v>0</v>
      </c>
      <c r="V68" s="59">
        <f t="shared" ca="1" si="14"/>
        <v>0</v>
      </c>
      <c r="W68" s="59">
        <f t="shared" ca="1" si="14"/>
        <v>0</v>
      </c>
      <c r="X68" s="59">
        <f t="shared" ca="1" si="14"/>
        <v>0</v>
      </c>
      <c r="Y68" s="59">
        <f t="shared" ca="1" si="14"/>
        <v>0</v>
      </c>
      <c r="Z68" s="59">
        <f t="shared" ca="1" si="14"/>
        <v>0</v>
      </c>
      <c r="AA68" s="59">
        <f t="shared" ca="1" si="14"/>
        <v>0</v>
      </c>
      <c r="AB68" s="59">
        <f t="shared" ca="1" si="14"/>
        <v>0</v>
      </c>
      <c r="AC68" s="59">
        <f t="shared" ca="1" si="14"/>
        <v>0</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0</v>
      </c>
      <c r="F69" s="24">
        <f t="shared" ca="1" si="16"/>
        <v>0</v>
      </c>
      <c r="G69" s="24">
        <f t="shared" ca="1" si="16"/>
        <v>0</v>
      </c>
      <c r="H69" s="24">
        <f t="shared" ca="1" si="16"/>
        <v>0</v>
      </c>
      <c r="I69" s="24">
        <f t="shared" ca="1" si="16"/>
        <v>0</v>
      </c>
      <c r="J69" s="24">
        <f t="shared" ca="1" si="16"/>
        <v>0</v>
      </c>
      <c r="K69" s="24">
        <f t="shared" ca="1" si="16"/>
        <v>0</v>
      </c>
      <c r="L69" s="24">
        <f t="shared" ca="1" si="16"/>
        <v>0</v>
      </c>
      <c r="M69" s="24">
        <f t="shared" ca="1" si="16"/>
        <v>0</v>
      </c>
      <c r="N69" s="24">
        <f t="shared" ca="1" si="16"/>
        <v>0</v>
      </c>
      <c r="O69" s="24">
        <f t="shared" ca="1" si="16"/>
        <v>0</v>
      </c>
      <c r="P69" s="24">
        <f t="shared" ca="1" si="16"/>
        <v>0</v>
      </c>
      <c r="Q69" s="24">
        <f t="shared" ca="1" si="16"/>
        <v>0</v>
      </c>
      <c r="R69" s="24">
        <f t="shared" ca="1" si="16"/>
        <v>0</v>
      </c>
      <c r="S69" s="24">
        <f t="shared" ca="1" si="16"/>
        <v>0</v>
      </c>
      <c r="T69" s="24">
        <f t="shared" ca="1" si="16"/>
        <v>0</v>
      </c>
      <c r="U69" s="24">
        <f t="shared" ca="1" si="16"/>
        <v>0</v>
      </c>
      <c r="V69" s="24">
        <f t="shared" ca="1" si="16"/>
        <v>0</v>
      </c>
      <c r="W69" s="24">
        <f t="shared" ca="1" si="16"/>
        <v>0</v>
      </c>
      <c r="X69" s="24">
        <f t="shared" ca="1" si="16"/>
        <v>0</v>
      </c>
      <c r="Y69" s="24">
        <f t="shared" ca="1" si="16"/>
        <v>0</v>
      </c>
      <c r="Z69" s="24">
        <f t="shared" ca="1" si="16"/>
        <v>0</v>
      </c>
      <c r="AA69" s="24">
        <f t="shared" ca="1" si="16"/>
        <v>0</v>
      </c>
      <c r="AB69" s="24">
        <f t="shared" ca="1" si="16"/>
        <v>0</v>
      </c>
      <c r="AC69" s="24">
        <f t="shared" ca="1" si="16"/>
        <v>0</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476559.06479999999</v>
      </c>
      <c r="F70" s="420">
        <f t="shared" ref="F70:AH70" ca="1" si="17">SUM(F67:F69)</f>
        <v>474846.02573352004</v>
      </c>
      <c r="G70" s="420">
        <f t="shared" ca="1" si="17"/>
        <v>487032.80648768949</v>
      </c>
      <c r="H70" s="420">
        <f t="shared" ca="1" si="17"/>
        <v>471594.96726940933</v>
      </c>
      <c r="I70" s="420">
        <f t="shared" ca="1" si="17"/>
        <v>447218.01834102394</v>
      </c>
      <c r="J70" s="420">
        <f t="shared" ca="1" si="17"/>
        <v>428809.18011430471</v>
      </c>
      <c r="K70" s="420">
        <f t="shared" ca="1" si="17"/>
        <v>415151.02592797577</v>
      </c>
      <c r="L70" s="420">
        <f t="shared" ca="1" si="17"/>
        <v>407845.00417699863</v>
      </c>
      <c r="M70" s="420">
        <f t="shared" ca="1" si="17"/>
        <v>397022.43596580322</v>
      </c>
      <c r="N70" s="420">
        <f t="shared" ca="1" si="17"/>
        <v>237445.03229544015</v>
      </c>
      <c r="O70" s="420">
        <f t="shared" ca="1" si="17"/>
        <v>211625.70805919744</v>
      </c>
      <c r="P70" s="420">
        <f t="shared" ca="1" si="17"/>
        <v>213956.13578053087</v>
      </c>
      <c r="Q70" s="420">
        <f t="shared" ca="1" si="17"/>
        <v>216317.25567360129</v>
      </c>
      <c r="R70" s="420">
        <f t="shared" ca="1" si="17"/>
        <v>218709.34157832505</v>
      </c>
      <c r="S70" s="420">
        <f t="shared" ca="1" si="17"/>
        <v>221132.66724146472</v>
      </c>
      <c r="T70" s="420">
        <f t="shared" ca="1" si="17"/>
        <v>223587.50620883849</v>
      </c>
      <c r="U70" s="420">
        <f t="shared" ca="1" si="17"/>
        <v>226074.13171327603</v>
      </c>
      <c r="V70" s="420">
        <f t="shared" ca="1" si="17"/>
        <v>228592.81655818658</v>
      </c>
      <c r="W70" s="420">
        <f t="shared" ca="1" si="17"/>
        <v>231143.83299661012</v>
      </c>
      <c r="X70" s="420">
        <f t="shared" ca="1" si="17"/>
        <v>83727.452605611761</v>
      </c>
      <c r="Y70" s="420">
        <f t="shared" ca="1" si="17"/>
        <v>236343.94615588002</v>
      </c>
      <c r="Z70" s="420">
        <f t="shared" ca="1" si="17"/>
        <v>238993.58347638373</v>
      </c>
      <c r="AA70" s="420">
        <f t="shared" ca="1" si="17"/>
        <v>241676.63331393953</v>
      </c>
      <c r="AB70" s="420">
        <f t="shared" ca="1" si="17"/>
        <v>244393.36318753619</v>
      </c>
      <c r="AC70" s="420">
        <f t="shared" ca="1" si="17"/>
        <v>247144.0392372607</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476559.06479999999</v>
      </c>
      <c r="F72" s="59">
        <f t="shared" ca="1" si="18"/>
        <v>474846.02573352004</v>
      </c>
      <c r="G72" s="59">
        <f t="shared" ca="1" si="18"/>
        <v>487032.80648768949</v>
      </c>
      <c r="H72" s="59">
        <f t="shared" ca="1" si="18"/>
        <v>471594.96726940933</v>
      </c>
      <c r="I72" s="59">
        <f t="shared" ca="1" si="18"/>
        <v>447218.01834102394</v>
      </c>
      <c r="J72" s="59">
        <f t="shared" ca="1" si="18"/>
        <v>428809.18011430471</v>
      </c>
      <c r="K72" s="59">
        <f t="shared" ca="1" si="18"/>
        <v>415151.02592797577</v>
      </c>
      <c r="L72" s="59">
        <f t="shared" ca="1" si="18"/>
        <v>407845.00417699863</v>
      </c>
      <c r="M72" s="59">
        <f t="shared" ca="1" si="18"/>
        <v>397022.43596580322</v>
      </c>
      <c r="N72" s="59">
        <f t="shared" ca="1" si="18"/>
        <v>237445.03229544015</v>
      </c>
      <c r="O72" s="59">
        <f t="shared" ca="1" si="18"/>
        <v>211625.70805919744</v>
      </c>
      <c r="P72" s="59">
        <f t="shared" ca="1" si="18"/>
        <v>213956.13578053087</v>
      </c>
      <c r="Q72" s="59">
        <f t="shared" ca="1" si="18"/>
        <v>216317.25567360129</v>
      </c>
      <c r="R72" s="59">
        <f t="shared" ca="1" si="18"/>
        <v>218709.34157832505</v>
      </c>
      <c r="S72" s="59">
        <f t="shared" ca="1" si="18"/>
        <v>221132.66724146472</v>
      </c>
      <c r="T72" s="59">
        <f t="shared" ca="1" si="18"/>
        <v>223587.50620883849</v>
      </c>
      <c r="U72" s="59">
        <f t="shared" ca="1" si="18"/>
        <v>226074.13171327603</v>
      </c>
      <c r="V72" s="59">
        <f t="shared" ca="1" si="18"/>
        <v>228592.81655818658</v>
      </c>
      <c r="W72" s="59">
        <f t="shared" ca="1" si="18"/>
        <v>231143.83299661012</v>
      </c>
      <c r="X72" s="59">
        <f t="shared" ca="1" si="18"/>
        <v>83727.452605611761</v>
      </c>
      <c r="Y72" s="59">
        <f t="shared" ca="1" si="18"/>
        <v>236343.94615588002</v>
      </c>
      <c r="Z72" s="59">
        <f t="shared" ca="1" si="18"/>
        <v>238993.58347638373</v>
      </c>
      <c r="AA72" s="59">
        <f t="shared" ca="1" si="18"/>
        <v>241676.63331393953</v>
      </c>
      <c r="AB72" s="59">
        <f t="shared" ca="1" si="18"/>
        <v>244393.36318753619</v>
      </c>
      <c r="AC72" s="59">
        <f t="shared" ca="1" si="18"/>
        <v>247144.0392372607</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-2768709.7561994083</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0</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-2768709.7561994083</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-830612.92685982259</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0</v>
      </c>
      <c r="F80" s="10">
        <f ca="1">Principle</f>
        <v>0</v>
      </c>
      <c r="G80" s="10">
        <f t="shared" ref="G80:AH80" ca="1" si="20">Principle</f>
        <v>0</v>
      </c>
      <c r="H80" s="10">
        <f t="shared" ca="1" si="20"/>
        <v>0</v>
      </c>
      <c r="I80" s="10">
        <f t="shared" ca="1" si="20"/>
        <v>0</v>
      </c>
      <c r="J80" s="10">
        <f t="shared" ca="1" si="20"/>
        <v>0</v>
      </c>
      <c r="K80" s="10">
        <f t="shared" ca="1" si="20"/>
        <v>0</v>
      </c>
      <c r="L80" s="10">
        <f t="shared" ca="1" si="20"/>
        <v>0</v>
      </c>
      <c r="M80" s="10">
        <f t="shared" ca="1" si="20"/>
        <v>0</v>
      </c>
      <c r="N80" s="10">
        <f t="shared" ca="1" si="20"/>
        <v>0</v>
      </c>
      <c r="O80" s="10">
        <f t="shared" ca="1" si="20"/>
        <v>0</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-830612.92685982259</v>
      </c>
      <c r="E81" s="10">
        <f ca="1">E79+E80</f>
        <v>0</v>
      </c>
      <c r="F81" s="10">
        <f t="shared" ref="F81:AH81" ca="1" si="21">F79+F80</f>
        <v>0</v>
      </c>
      <c r="G81" s="10">
        <f t="shared" ca="1" si="21"/>
        <v>0</v>
      </c>
      <c r="H81" s="10">
        <f t="shared" ca="1" si="21"/>
        <v>0</v>
      </c>
      <c r="I81" s="10">
        <f t="shared" ca="1" si="21"/>
        <v>0</v>
      </c>
      <c r="J81" s="10">
        <f t="shared" ca="1" si="21"/>
        <v>0</v>
      </c>
      <c r="K81" s="10">
        <f t="shared" ca="1" si="21"/>
        <v>0</v>
      </c>
      <c r="L81" s="10">
        <f t="shared" ca="1" si="21"/>
        <v>0</v>
      </c>
      <c r="M81" s="10">
        <f t="shared" ca="1" si="21"/>
        <v>0</v>
      </c>
      <c r="N81" s="10">
        <f t="shared" ca="1" si="21"/>
        <v>0</v>
      </c>
      <c r="O81" s="10">
        <f t="shared" ca="1" si="21"/>
        <v>0</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-3599322.6830592309</v>
      </c>
      <c r="E83" s="430">
        <f t="shared" ca="1" si="22"/>
        <v>476559.06479999999</v>
      </c>
      <c r="F83" s="430">
        <f t="shared" ca="1" si="22"/>
        <v>474846.02573352004</v>
      </c>
      <c r="G83" s="430">
        <f t="shared" ca="1" si="22"/>
        <v>487032.80648768949</v>
      </c>
      <c r="H83" s="430">
        <f t="shared" ca="1" si="22"/>
        <v>471594.96726940933</v>
      </c>
      <c r="I83" s="430">
        <f t="shared" ca="1" si="22"/>
        <v>447218.01834102394</v>
      </c>
      <c r="J83" s="430">
        <f t="shared" ca="1" si="22"/>
        <v>428809.18011430471</v>
      </c>
      <c r="K83" s="430">
        <f t="shared" ca="1" si="22"/>
        <v>415151.02592797577</v>
      </c>
      <c r="L83" s="430">
        <f t="shared" ca="1" si="22"/>
        <v>407845.00417699863</v>
      </c>
      <c r="M83" s="430">
        <f t="shared" ca="1" si="22"/>
        <v>397022.43596580322</v>
      </c>
      <c r="N83" s="430">
        <f t="shared" ca="1" si="22"/>
        <v>237445.03229544015</v>
      </c>
      <c r="O83" s="430">
        <f t="shared" ca="1" si="22"/>
        <v>211625.70805919744</v>
      </c>
      <c r="P83" s="430">
        <f t="shared" ca="1" si="22"/>
        <v>213956.13578053087</v>
      </c>
      <c r="Q83" s="430">
        <f t="shared" ca="1" si="22"/>
        <v>216317.25567360129</v>
      </c>
      <c r="R83" s="430">
        <f t="shared" ca="1" si="22"/>
        <v>218709.34157832505</v>
      </c>
      <c r="S83" s="430">
        <f t="shared" ca="1" si="22"/>
        <v>221132.66724146472</v>
      </c>
      <c r="T83" s="430">
        <f t="shared" ca="1" si="22"/>
        <v>223587.50620883849</v>
      </c>
      <c r="U83" s="430">
        <f t="shared" ca="1" si="22"/>
        <v>226074.13171327603</v>
      </c>
      <c r="V83" s="430">
        <f t="shared" ca="1" si="22"/>
        <v>228592.81655818658</v>
      </c>
      <c r="W83" s="430">
        <f t="shared" ca="1" si="22"/>
        <v>231143.83299661012</v>
      </c>
      <c r="X83" s="430">
        <f t="shared" ca="1" si="22"/>
        <v>83727.452605611761</v>
      </c>
      <c r="Y83" s="430">
        <f t="shared" ca="1" si="22"/>
        <v>236343.94615588002</v>
      </c>
      <c r="Z83" s="430">
        <f t="shared" ca="1" si="22"/>
        <v>238993.58347638373</v>
      </c>
      <c r="AA83" s="430">
        <f t="shared" ca="1" si="22"/>
        <v>241676.63331393953</v>
      </c>
      <c r="AB83" s="430">
        <f t="shared" ca="1" si="22"/>
        <v>244393.36318753619</v>
      </c>
      <c r="AC83" s="430">
        <f t="shared" ca="1" si="22"/>
        <v>247144.0392372607</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-3599322.6830592309</v>
      </c>
      <c r="E84" s="44">
        <f ca="1">D84+E83</f>
        <v>-3122763.6182592311</v>
      </c>
      <c r="F84" s="44">
        <f t="shared" ref="F84:AH84" ca="1" si="23">E84+F83</f>
        <v>-2647917.5925257113</v>
      </c>
      <c r="G84" s="44">
        <f t="shared" ca="1" si="23"/>
        <v>-2160884.7860380216</v>
      </c>
      <c r="H84" s="44">
        <f t="shared" ca="1" si="23"/>
        <v>-1689289.8187686121</v>
      </c>
      <c r="I84" s="44">
        <f t="shared" ca="1" si="23"/>
        <v>-1242071.8004275882</v>
      </c>
      <c r="J84" s="44">
        <f t="shared" ca="1" si="23"/>
        <v>-813262.62031328352</v>
      </c>
      <c r="K84" s="44">
        <f t="shared" ca="1" si="23"/>
        <v>-398111.59438530775</v>
      </c>
      <c r="L84" s="44">
        <f t="shared" ca="1" si="23"/>
        <v>9733.4097916908795</v>
      </c>
      <c r="M84" s="44">
        <f t="shared" ca="1" si="23"/>
        <v>406755.8457574941</v>
      </c>
      <c r="N84" s="44">
        <f t="shared" ca="1" si="23"/>
        <v>644200.87805293431</v>
      </c>
      <c r="O84" s="44">
        <f t="shared" ca="1" si="23"/>
        <v>855826.58611213171</v>
      </c>
      <c r="P84" s="44">
        <f t="shared" ca="1" si="23"/>
        <v>1069782.7218926626</v>
      </c>
      <c r="Q84" s="44">
        <f t="shared" ca="1" si="23"/>
        <v>1286099.9775662639</v>
      </c>
      <c r="R84" s="44">
        <f t="shared" ca="1" si="23"/>
        <v>1504809.3191445889</v>
      </c>
      <c r="S84" s="44">
        <f t="shared" ca="1" si="23"/>
        <v>1725941.9863860537</v>
      </c>
      <c r="T84" s="44">
        <f t="shared" ca="1" si="23"/>
        <v>1949529.4925948922</v>
      </c>
      <c r="U84" s="44">
        <f t="shared" ca="1" si="23"/>
        <v>2175603.624308168</v>
      </c>
      <c r="V84" s="44">
        <f t="shared" ca="1" si="23"/>
        <v>2404196.4408663544</v>
      </c>
      <c r="W84" s="44">
        <f t="shared" ca="1" si="23"/>
        <v>2635340.2738629645</v>
      </c>
      <c r="X84" s="44">
        <f t="shared" ca="1" si="23"/>
        <v>2719067.7264685761</v>
      </c>
      <c r="Y84" s="44">
        <f t="shared" ca="1" si="23"/>
        <v>2955411.6726244562</v>
      </c>
      <c r="Z84" s="44">
        <f t="shared" ca="1" si="23"/>
        <v>3194405.2561008399</v>
      </c>
      <c r="AA84" s="44">
        <f t="shared" ca="1" si="23"/>
        <v>3436081.8894147794</v>
      </c>
      <c r="AB84" s="44">
        <f t="shared" ca="1" si="23"/>
        <v>3680475.2526023155</v>
      </c>
      <c r="AC84" s="44">
        <f t="shared" ca="1" si="23"/>
        <v>3927619.2918395763</v>
      </c>
      <c r="AD84" s="44">
        <f ca="1">AC84+AD83</f>
        <v>3927619.2918395763</v>
      </c>
      <c r="AE84" s="44">
        <f t="shared" ca="1" si="23"/>
        <v>3927619.2918395763</v>
      </c>
      <c r="AF84" s="44">
        <f t="shared" ca="1" si="23"/>
        <v>3927619.2918395763</v>
      </c>
      <c r="AG84" s="44">
        <f t="shared" ca="1" si="23"/>
        <v>3927619.2918395763</v>
      </c>
      <c r="AH84" s="44">
        <f t="shared" ca="1" si="23"/>
        <v>3927619.2918395763</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-830612.92685982259</v>
      </c>
      <c r="F89" s="9">
        <f ca="1">E93</f>
        <v>-830612.92685982259</v>
      </c>
      <c r="G89" s="9">
        <f t="shared" ref="G89:AH89" ca="1" si="24">F93</f>
        <v>-830612.92685982259</v>
      </c>
      <c r="H89" s="9">
        <f t="shared" ca="1" si="24"/>
        <v>-830612.92685982259</v>
      </c>
      <c r="I89" s="9">
        <f t="shared" ca="1" si="24"/>
        <v>-830612.92685982259</v>
      </c>
      <c r="J89" s="9">
        <f t="shared" ca="1" si="24"/>
        <v>-830612.92685982259</v>
      </c>
      <c r="K89" s="9">
        <f t="shared" ca="1" si="24"/>
        <v>-830612.92685982259</v>
      </c>
      <c r="L89" s="9">
        <f t="shared" ca="1" si="24"/>
        <v>-830612.92685982259</v>
      </c>
      <c r="M89" s="9">
        <f t="shared" ca="1" si="24"/>
        <v>-830612.92685982259</v>
      </c>
      <c r="N89" s="9">
        <f t="shared" ca="1" si="24"/>
        <v>-830612.92685982259</v>
      </c>
      <c r="O89" s="9">
        <f t="shared" ca="1" si="24"/>
        <v>-830612.92685982259</v>
      </c>
      <c r="P89" s="9">
        <f t="shared" ca="1" si="24"/>
        <v>-830612.92685982259</v>
      </c>
      <c r="Q89" s="9">
        <f t="shared" ca="1" si="24"/>
        <v>-830612.92685982259</v>
      </c>
      <c r="R89" s="9">
        <f t="shared" ca="1" si="24"/>
        <v>-830612.92685982259</v>
      </c>
      <c r="S89" s="9">
        <f t="shared" ca="1" si="24"/>
        <v>-830612.92685982259</v>
      </c>
      <c r="T89" s="9">
        <f t="shared" ca="1" si="24"/>
        <v>-830612.92685982259</v>
      </c>
      <c r="U89" s="9">
        <f t="shared" ca="1" si="24"/>
        <v>-830612.92685982259</v>
      </c>
      <c r="V89" s="9">
        <f t="shared" ca="1" si="24"/>
        <v>-830612.92685982259</v>
      </c>
      <c r="W89" s="9">
        <f t="shared" ca="1" si="24"/>
        <v>-830612.92685982259</v>
      </c>
      <c r="X89" s="9">
        <f t="shared" ca="1" si="24"/>
        <v>-830612.92685982259</v>
      </c>
      <c r="Y89" s="9">
        <f t="shared" ca="1" si="24"/>
        <v>-830612.92685982259</v>
      </c>
      <c r="Z89" s="9">
        <f t="shared" ca="1" si="24"/>
        <v>-830612.92685982259</v>
      </c>
      <c r="AA89" s="9">
        <f t="shared" ca="1" si="24"/>
        <v>-830612.92685982259</v>
      </c>
      <c r="AB89" s="9">
        <f t="shared" ca="1" si="24"/>
        <v>-830612.92685982259</v>
      </c>
      <c r="AC89" s="9">
        <f t="shared" ca="1" si="24"/>
        <v>-830612.92685982259</v>
      </c>
      <c r="AD89" s="9">
        <f t="shared" ca="1" si="24"/>
        <v>-830612.92685982259</v>
      </c>
      <c r="AE89" s="9">
        <f t="shared" ca="1" si="24"/>
        <v>-830612.92685982259</v>
      </c>
      <c r="AF89" s="9">
        <f t="shared" ca="1" si="24"/>
        <v>-830612.92685982259</v>
      </c>
      <c r="AG89" s="9">
        <f t="shared" ca="1" si="24"/>
        <v>-830612.92685982259</v>
      </c>
      <c r="AH89" s="9">
        <f t="shared" ca="1" si="24"/>
        <v>-830612.92685982259</v>
      </c>
    </row>
    <row r="90" spans="1:36" x14ac:dyDescent="0.2">
      <c r="A90" s="2" t="s">
        <v>47</v>
      </c>
      <c r="D90" s="9"/>
      <c r="E90" s="9">
        <f t="shared" ref="E90:AH90" ca="1" si="25">IF(ProjectYear&lt;=LoanTerm,PMT(LoanInterest,LoanTerm,LoanAmount),0)</f>
        <v>0</v>
      </c>
      <c r="F90" s="9">
        <f t="shared" ca="1" si="25"/>
        <v>0</v>
      </c>
      <c r="G90" s="9">
        <f t="shared" ca="1" si="25"/>
        <v>0</v>
      </c>
      <c r="H90" s="9">
        <f t="shared" ca="1" si="25"/>
        <v>0</v>
      </c>
      <c r="I90" s="9">
        <f t="shared" ca="1" si="25"/>
        <v>0</v>
      </c>
      <c r="J90" s="9">
        <f t="shared" ca="1" si="25"/>
        <v>0</v>
      </c>
      <c r="K90" s="9">
        <f t="shared" ca="1" si="25"/>
        <v>0</v>
      </c>
      <c r="L90" s="9">
        <f t="shared" ca="1" si="25"/>
        <v>0</v>
      </c>
      <c r="M90" s="9">
        <f t="shared" ca="1" si="25"/>
        <v>0</v>
      </c>
      <c r="N90" s="9">
        <f t="shared" ca="1" si="25"/>
        <v>0</v>
      </c>
      <c r="O90" s="9">
        <f t="shared" ca="1" si="25"/>
        <v>0</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0</v>
      </c>
      <c r="F91" s="9">
        <f t="shared" ca="1" si="26"/>
        <v>0</v>
      </c>
      <c r="G91" s="9">
        <f t="shared" ca="1" si="26"/>
        <v>0</v>
      </c>
      <c r="H91" s="9">
        <f t="shared" ca="1" si="26"/>
        <v>0</v>
      </c>
      <c r="I91" s="9">
        <f t="shared" ca="1" si="26"/>
        <v>0</v>
      </c>
      <c r="J91" s="9">
        <f t="shared" ca="1" si="26"/>
        <v>0</v>
      </c>
      <c r="K91" s="9">
        <f t="shared" ca="1" si="26"/>
        <v>0</v>
      </c>
      <c r="L91" s="9">
        <f t="shared" ca="1" si="26"/>
        <v>0</v>
      </c>
      <c r="M91" s="9">
        <f t="shared" ca="1" si="26"/>
        <v>0</v>
      </c>
      <c r="N91" s="9">
        <f t="shared" ca="1" si="26"/>
        <v>0</v>
      </c>
      <c r="O91" s="9">
        <f t="shared" ca="1" si="26"/>
        <v>0</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0</v>
      </c>
      <c r="F92" s="9">
        <f t="shared" ca="1" si="27"/>
        <v>0</v>
      </c>
      <c r="G92" s="9">
        <f t="shared" ca="1" si="27"/>
        <v>0</v>
      </c>
      <c r="H92" s="9">
        <f t="shared" ca="1" si="27"/>
        <v>0</v>
      </c>
      <c r="I92" s="9">
        <f t="shared" ca="1" si="27"/>
        <v>0</v>
      </c>
      <c r="J92" s="9">
        <f t="shared" ca="1" si="27"/>
        <v>0</v>
      </c>
      <c r="K92" s="9">
        <f t="shared" ca="1" si="27"/>
        <v>0</v>
      </c>
      <c r="L92" s="9">
        <f t="shared" ca="1" si="27"/>
        <v>0</v>
      </c>
      <c r="M92" s="9">
        <f t="shared" ca="1" si="27"/>
        <v>0</v>
      </c>
      <c r="N92" s="9">
        <f t="shared" ca="1" si="27"/>
        <v>0</v>
      </c>
      <c r="O92" s="9">
        <f t="shared" ca="1" si="27"/>
        <v>0</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-830612.92685982259</v>
      </c>
      <c r="F93" s="70">
        <f t="shared" ca="1" si="28"/>
        <v>-830612.92685982259</v>
      </c>
      <c r="G93" s="70">
        <f t="shared" ca="1" si="28"/>
        <v>-830612.92685982259</v>
      </c>
      <c r="H93" s="70">
        <f t="shared" ca="1" si="28"/>
        <v>-830612.92685982259</v>
      </c>
      <c r="I93" s="70">
        <f t="shared" ca="1" si="28"/>
        <v>-830612.92685982259</v>
      </c>
      <c r="J93" s="70">
        <f t="shared" ca="1" si="28"/>
        <v>-830612.92685982259</v>
      </c>
      <c r="K93" s="70">
        <f t="shared" ca="1" si="28"/>
        <v>-830612.92685982259</v>
      </c>
      <c r="L93" s="70">
        <f t="shared" ca="1" si="28"/>
        <v>-830612.92685982259</v>
      </c>
      <c r="M93" s="70">
        <f t="shared" ca="1" si="28"/>
        <v>-830612.92685982259</v>
      </c>
      <c r="N93" s="70">
        <f t="shared" ca="1" si="28"/>
        <v>-830612.92685982259</v>
      </c>
      <c r="O93" s="70">
        <f t="shared" ca="1" si="28"/>
        <v>-830612.92685982259</v>
      </c>
      <c r="P93" s="70">
        <f t="shared" ca="1" si="28"/>
        <v>-830612.92685982259</v>
      </c>
      <c r="Q93" s="70">
        <f t="shared" ca="1" si="28"/>
        <v>-830612.92685982259</v>
      </c>
      <c r="R93" s="70">
        <f t="shared" ca="1" si="28"/>
        <v>-830612.92685982259</v>
      </c>
      <c r="S93" s="70">
        <f t="shared" ca="1" si="28"/>
        <v>-830612.92685982259</v>
      </c>
      <c r="T93" s="70">
        <f t="shared" ca="1" si="28"/>
        <v>-830612.92685982259</v>
      </c>
      <c r="U93" s="70">
        <f t="shared" ca="1" si="28"/>
        <v>-830612.92685982259</v>
      </c>
      <c r="V93" s="70">
        <f t="shared" ca="1" si="28"/>
        <v>-830612.92685982259</v>
      </c>
      <c r="W93" s="70">
        <f t="shared" ca="1" si="28"/>
        <v>-830612.92685982259</v>
      </c>
      <c r="X93" s="70">
        <f t="shared" ca="1" si="28"/>
        <v>-830612.92685982259</v>
      </c>
      <c r="Y93" s="70">
        <f t="shared" ca="1" si="28"/>
        <v>-830612.92685982259</v>
      </c>
      <c r="Z93" s="70">
        <f t="shared" ca="1" si="28"/>
        <v>-830612.92685982259</v>
      </c>
      <c r="AA93" s="70">
        <f t="shared" ca="1" si="28"/>
        <v>-830612.92685982259</v>
      </c>
      <c r="AB93" s="70">
        <f t="shared" ca="1" si="28"/>
        <v>-830612.92685982259</v>
      </c>
      <c r="AC93" s="70">
        <f t="shared" ca="1" si="28"/>
        <v>-830612.92685982259</v>
      </c>
      <c r="AD93" s="70">
        <f t="shared" ca="1" si="28"/>
        <v>-830612.92685982259</v>
      </c>
      <c r="AE93" s="70">
        <f t="shared" ca="1" si="28"/>
        <v>-830612.92685982259</v>
      </c>
      <c r="AF93" s="70">
        <f t="shared" ca="1" si="28"/>
        <v>-830612.92685982259</v>
      </c>
      <c r="AG93" s="70">
        <f t="shared" ca="1" si="28"/>
        <v>-830612.92685982259</v>
      </c>
      <c r="AH93" s="70">
        <f t="shared" ca="1" si="28"/>
        <v>-830612.92685982259</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1071036.5327706221</v>
      </c>
      <c r="D104" s="42">
        <f ca="1">IF($C$112="3P",VLOOKUP($A104,'Fin. Assumptions'!$F$23:$L$29,$D$111+1)*(-D$55-D$56),VLOOKUP($A104,'Fin. Assumptions'!$F$32:$L$38,$D$111+1)*D$83)</f>
        <v>-3599322.6830592309</v>
      </c>
      <c r="E104" s="42">
        <f ca="1">IF($C$112="3P",VLOOKUP($A104,'Fin. Assumptions'!$F$23:$L$29,$D$111+1)*(-E$55-E$56),VLOOKUP($A104,'Fin. Assumptions'!$F$32:$L$38,$D$111+1)*E$83)</f>
        <v>476559.06479999999</v>
      </c>
      <c r="F104" s="42">
        <f ca="1">IF($C$112="3P",VLOOKUP($A104,'Fin. Assumptions'!$F$23:$L$29,$D$111+1)*(-F$55-F$56),VLOOKUP($A104,'Fin. Assumptions'!$F$32:$L$38,$D$111+1)*F$83)</f>
        <v>474846.02573352004</v>
      </c>
      <c r="G104" s="42">
        <f ca="1">IF($C$112="3P",VLOOKUP($A104,'Fin. Assumptions'!$F$23:$L$29,$D$111+1)*(-G$55-G$56),VLOOKUP($A104,'Fin. Assumptions'!$F$32:$L$38,$D$111+1)*G$83)</f>
        <v>487032.80648768949</v>
      </c>
      <c r="H104" s="42">
        <f ca="1">IF($C$112="3P",VLOOKUP($A104,'Fin. Assumptions'!$F$23:$L$29,$D$111+1)*(-H$55-H$56),VLOOKUP($A104,'Fin. Assumptions'!$F$32:$L$38,$D$111+1)*H$83)</f>
        <v>471594.96726940933</v>
      </c>
      <c r="I104" s="42">
        <f ca="1">IF($C$112="3P",VLOOKUP($A104,'Fin. Assumptions'!$F$23:$L$29,$D$111+1)*(-I$55-I$56),VLOOKUP($A104,'Fin. Assumptions'!$F$32:$L$38,$D$111+1)*I$83)</f>
        <v>447218.01834102394</v>
      </c>
      <c r="J104" s="42">
        <f ca="1">IF($C$112="3P",VLOOKUP($A104,'Fin. Assumptions'!$F$23:$L$29,$D$111+1)*(-J$55-J$56),VLOOKUP($A104,'Fin. Assumptions'!$F$32:$L$38,$D$111+1)*J$83)</f>
        <v>428809.18011430471</v>
      </c>
      <c r="K104" s="42">
        <f ca="1">IF($C$112="3P",VLOOKUP($A104,'Fin. Assumptions'!$F$23:$L$29,$D$111+1)*(-K$55-K$56),VLOOKUP($A104,'Fin. Assumptions'!$F$32:$L$38,$D$111+1)*K$83)</f>
        <v>415151.02592797577</v>
      </c>
      <c r="L104" s="42">
        <f ca="1">IF($C$112="3P",VLOOKUP($A104,'Fin. Assumptions'!$F$23:$L$29,$D$111+1)*(-L$55-L$56),VLOOKUP($A104,'Fin. Assumptions'!$F$32:$L$38,$D$111+1)*L$83)</f>
        <v>407845.00417699863</v>
      </c>
      <c r="M104" s="42">
        <f ca="1">IF($C$112="3P",VLOOKUP($A104,'Fin. Assumptions'!$F$23:$L$29,$D$111+1)*(-M$55-M$56),VLOOKUP($A104,'Fin. Assumptions'!$F$32:$L$38,$D$111+1)*M$83)</f>
        <v>397022.43596580322</v>
      </c>
      <c r="N104" s="42">
        <f ca="1">IF($C$112="3P",VLOOKUP($A104,'Fin. Assumptions'!$F$23:$L$29,$D$111+1)*(-N$55-N$56),VLOOKUP($A104,'Fin. Assumptions'!$F$32:$L$38,$D$111+1)*N$83)</f>
        <v>237445.03229544015</v>
      </c>
      <c r="O104" s="42">
        <f ca="1">IF($C$112="3P",VLOOKUP($A104,'Fin. Assumptions'!$F$23:$L$29,$D$111+1)*(-O$55-O$56),VLOOKUP($A104,'Fin. Assumptions'!$F$32:$L$38,$D$111+1)*O$83)</f>
        <v>211625.70805919744</v>
      </c>
      <c r="P104" s="42">
        <f ca="1">IF($C$112="3P",VLOOKUP($A104,'Fin. Assumptions'!$F$23:$L$29,$D$111+1)*(-P$55-P$56),VLOOKUP($A104,'Fin. Assumptions'!$F$32:$L$38,$D$111+1)*P$83)</f>
        <v>213956.13578053087</v>
      </c>
      <c r="Q104" s="42">
        <f ca="1">IF($C$112="3P",VLOOKUP($A104,'Fin. Assumptions'!$F$23:$L$29,$D$111+1)*(-Q$55-Q$56),VLOOKUP($A104,'Fin. Assumptions'!$F$32:$L$38,$D$111+1)*Q$83)</f>
        <v>216317.25567360129</v>
      </c>
      <c r="R104" s="42">
        <f ca="1">IF($C$112="3P",VLOOKUP($A104,'Fin. Assumptions'!$F$23:$L$29,$D$111+1)*(-R$55-R$56),VLOOKUP($A104,'Fin. Assumptions'!$F$32:$L$38,$D$111+1)*R$83)</f>
        <v>218709.34157832505</v>
      </c>
      <c r="S104" s="42">
        <f ca="1">IF($C$112="3P",VLOOKUP($A104,'Fin. Assumptions'!$F$23:$L$29,$D$111+1)*(-S$55-S$56),VLOOKUP($A104,'Fin. Assumptions'!$F$32:$L$38,$D$111+1)*S$83)</f>
        <v>221132.66724146472</v>
      </c>
      <c r="T104" s="42">
        <f ca="1">IF($C$112="3P",VLOOKUP($A104,'Fin. Assumptions'!$F$23:$L$29,$D$111+1)*(-T$55-T$56),VLOOKUP($A104,'Fin. Assumptions'!$F$32:$L$38,$D$111+1)*T$83)</f>
        <v>223587.50620883849</v>
      </c>
      <c r="U104" s="42">
        <f ca="1">IF($C$112="3P",VLOOKUP($A104,'Fin. Assumptions'!$F$23:$L$29,$D$111+1)*(-U$55-U$56),VLOOKUP($A104,'Fin. Assumptions'!$F$32:$L$38,$D$111+1)*U$83)</f>
        <v>226074.13171327603</v>
      </c>
      <c r="V104" s="42">
        <f ca="1">IF($C$112="3P",VLOOKUP($A104,'Fin. Assumptions'!$F$23:$L$29,$D$111+1)*(-V$55-V$56),VLOOKUP($A104,'Fin. Assumptions'!$F$32:$L$38,$D$111+1)*V$83)</f>
        <v>228592.81655818658</v>
      </c>
      <c r="W104" s="42">
        <f ca="1">IF($C$112="3P",VLOOKUP($A104,'Fin. Assumptions'!$F$23:$L$29,$D$111+1)*(-W$55-W$56),VLOOKUP($A104,'Fin. Assumptions'!$F$32:$L$38,$D$111+1)*W$83)</f>
        <v>231143.83299661012</v>
      </c>
      <c r="X104" s="42">
        <f ca="1">IF($C$112="3P",VLOOKUP($A104,'Fin. Assumptions'!$F$23:$L$29,$D$111+1)*(-X$55-X$56),VLOOKUP($A104,'Fin. Assumptions'!$F$32:$L$38,$D$111+1)*X$83)</f>
        <v>83727.452605611761</v>
      </c>
      <c r="Y104" s="42">
        <f ca="1">IF($C$112="3P",VLOOKUP($A104,'Fin. Assumptions'!$F$23:$L$29,$D$111+1)*(-Y$55-Y$56),VLOOKUP($A104,'Fin. Assumptions'!$F$32:$L$38,$D$111+1)*Y$83)</f>
        <v>236343.94615588002</v>
      </c>
      <c r="Z104" s="42">
        <f ca="1">IF($C$112="3P",VLOOKUP($A104,'Fin. Assumptions'!$F$23:$L$29,$D$111+1)*(-Z$55-Z$56),VLOOKUP($A104,'Fin. Assumptions'!$F$32:$L$38,$D$111+1)*Z$83)</f>
        <v>238993.58347638373</v>
      </c>
      <c r="AA104" s="42">
        <f ca="1">IF($C$112="3P",VLOOKUP($A104,'Fin. Assumptions'!$F$23:$L$29,$D$111+1)*(-AA$55-AA$56),VLOOKUP($A104,'Fin. Assumptions'!$F$32:$L$38,$D$111+1)*AA$83)</f>
        <v>241676.63331393953</v>
      </c>
      <c r="AB104" s="42">
        <f ca="1">IF($C$112="3P",VLOOKUP($A104,'Fin. Assumptions'!$F$23:$L$29,$D$111+1)*(-AB$55-AB$56),VLOOKUP($A104,'Fin. Assumptions'!$F$32:$L$38,$D$111+1)*AB$83)</f>
        <v>244393.36318753619</v>
      </c>
      <c r="AC104" s="42">
        <f ca="1">IF($C$112="3P",VLOOKUP($A104,'Fin. Assumptions'!$F$23:$L$29,$D$111+1)*(-AC$55-AC$56),VLOOKUP($A104,'Fin. Assumptions'!$F$32:$L$38,$D$111+1)*AC$83)</f>
        <v>247144.0392372607</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1071036.5327706221</v>
      </c>
    </row>
    <row r="111" spans="1:34" ht="15.75" x14ac:dyDescent="0.25">
      <c r="A111" s="92"/>
      <c r="B111" s="93" t="s">
        <v>111</v>
      </c>
      <c r="C111" s="463" t="str">
        <f ca="1">LEFT($B$6,3)</f>
        <v>LOI</v>
      </c>
      <c r="D111" s="380">
        <f ca="1">HLOOKUP(C111,'Fin. Assumptions'!$G$32:$L$40,9)</f>
        <v>3</v>
      </c>
    </row>
    <row r="112" spans="1:34" x14ac:dyDescent="0.2">
      <c r="A112" s="94"/>
      <c r="B112" s="93" t="s">
        <v>160</v>
      </c>
      <c r="C112" s="376" t="str">
        <f ca="1">RIGHT(LEFT($B$6,6),2)</f>
        <v>DO</v>
      </c>
    </row>
  </sheetData>
  <sheetProtection algorithmName="SHA-512" hashValue="4eHL/gmoNm7inLhei1bM0a1z5+rgB932TVieT+i+3h8mYkWR5zBNmyNr8ly82aC/MpIfbmx3GPdFU2fFVJGqCQ==" saltValue="sW2YtS7nX6emo3SNWUbCaQ=="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NPO 3P 16</v>
      </c>
      <c r="D6" s="82" t="s">
        <v>172</v>
      </c>
      <c r="T6" s="2"/>
    </row>
    <row r="7" spans="1:42" ht="18.75" customHeight="1" x14ac:dyDescent="0.25">
      <c r="A7" s="90"/>
      <c r="C7" s="2"/>
      <c r="D7" s="374" t="s">
        <v>174</v>
      </c>
      <c r="T7" s="2"/>
    </row>
    <row r="8" spans="1:42" ht="18.75" customHeight="1" x14ac:dyDescent="0.25">
      <c r="A8" s="90" t="s">
        <v>111</v>
      </c>
      <c r="B8" s="376" t="str">
        <f ca="1">VLOOKUP($B$6,'Fin. Assumptions'!$A$6:$P$17,2)</f>
        <v>NP/Other</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2016</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805224.4329197586</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2.6840814430658622</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2684081.4430658622</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0.8165596252873073</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2684081.4430658622</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-402612.2164598793</v>
      </c>
      <c r="O22" s="28"/>
      <c r="P22" s="26"/>
      <c r="Q22" s="26"/>
      <c r="R22" s="23"/>
      <c r="T22" s="2"/>
    </row>
    <row r="23" spans="1:36" ht="18" customHeight="1" x14ac:dyDescent="0.2">
      <c r="A23" s="48"/>
      <c r="B23" s="77"/>
      <c r="C23" s="21"/>
      <c r="E23" s="54" t="s">
        <v>77</v>
      </c>
      <c r="G23" s="83">
        <f ca="1">SUM(G20:G22)</f>
        <v>2281469.226605983</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11</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2684081.4430658622</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0.15606</v>
      </c>
      <c r="C31" s="2" t="s">
        <v>7</v>
      </c>
      <c r="E31" s="57" t="s">
        <v>10</v>
      </c>
      <c r="F31" s="5"/>
      <c r="G31" s="83">
        <f ca="1">NetCost*LoanPer-B22</f>
        <v>402612.21645987907</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637489.67978184065</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0.15794736478745364</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181822.3848</v>
      </c>
      <c r="F54" s="9">
        <f t="shared" ca="1" si="2"/>
        <v>184531.53833352003</v>
      </c>
      <c r="G54" s="9">
        <f t="shared" ca="1" si="2"/>
        <v>187281.05825468947</v>
      </c>
      <c r="H54" s="9">
        <f t="shared" ca="1" si="2"/>
        <v>190071.54602268434</v>
      </c>
      <c r="I54" s="9">
        <f t="shared" ca="1" si="2"/>
        <v>192903.61205842235</v>
      </c>
      <c r="J54" s="9">
        <f t="shared" ca="1" si="2"/>
        <v>195777.87587809286</v>
      </c>
      <c r="K54" s="9">
        <f t="shared" ca="1" si="2"/>
        <v>198694.96622867644</v>
      </c>
      <c r="L54" s="9">
        <f t="shared" ca="1" si="2"/>
        <v>201655.52122548365</v>
      </c>
      <c r="M54" s="9">
        <f t="shared" ca="1" si="2"/>
        <v>204660.18849174341</v>
      </c>
      <c r="N54" s="9">
        <f t="shared" ca="1" si="2"/>
        <v>207709.62530027036</v>
      </c>
      <c r="O54" s="9">
        <f t="shared" ca="1" si="2"/>
        <v>210804.49871724439</v>
      </c>
      <c r="P54" s="9">
        <f t="shared" ca="1" si="2"/>
        <v>213945.48574813129</v>
      </c>
      <c r="Q54" s="9">
        <f t="shared" ca="1" si="2"/>
        <v>217133.27348577851</v>
      </c>
      <c r="R54" s="9">
        <f t="shared" ca="1" si="2"/>
        <v>220368.55926071655</v>
      </c>
      <c r="S54" s="9">
        <f t="shared" ca="1" si="2"/>
        <v>223652.05079370129</v>
      </c>
      <c r="T54" s="9">
        <f t="shared" ca="1" si="2"/>
        <v>226984.46635052736</v>
      </c>
      <c r="U54" s="9">
        <f t="shared" ca="1" si="2"/>
        <v>230366.53489915028</v>
      </c>
      <c r="V54" s="9">
        <f t="shared" ca="1" si="2"/>
        <v>233798.99626914761</v>
      </c>
      <c r="W54" s="9">
        <f t="shared" ca="1" si="2"/>
        <v>237282.60131355791</v>
      </c>
      <c r="X54" s="9">
        <f t="shared" ca="1" si="2"/>
        <v>240818.11207312989</v>
      </c>
      <c r="Y54" s="9">
        <f t="shared" ca="1" si="2"/>
        <v>244406.30194301953</v>
      </c>
      <c r="Z54" s="9">
        <f t="shared" ca="1" si="2"/>
        <v>248047.95584197048</v>
      </c>
      <c r="AA54" s="9">
        <f t="shared" ca="1" si="2"/>
        <v>251743.87038401587</v>
      </c>
      <c r="AB54" s="9">
        <f t="shared" ca="1" si="2"/>
        <v>255494.85405273765</v>
      </c>
      <c r="AC54" s="9">
        <f t="shared" ca="1" si="2"/>
        <v>259301.72737812344</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-27273.35772</v>
      </c>
      <c r="F55" s="9">
        <f t="shared" ca="1" si="3"/>
        <v>-27679.730750028004</v>
      </c>
      <c r="G55" s="9">
        <f t="shared" ca="1" si="3"/>
        <v>-28092.158738203419</v>
      </c>
      <c r="H55" s="9">
        <f t="shared" ca="1" si="3"/>
        <v>-28510.731903402651</v>
      </c>
      <c r="I55" s="9">
        <f t="shared" ca="1" si="3"/>
        <v>-28935.541808763352</v>
      </c>
      <c r="J55" s="9">
        <f t="shared" ca="1" si="3"/>
        <v>-29366.68138171393</v>
      </c>
      <c r="K55" s="9">
        <f t="shared" ca="1" si="3"/>
        <v>-29804.244934301463</v>
      </c>
      <c r="L55" s="9">
        <f t="shared" ca="1" si="3"/>
        <v>-30248.328183822545</v>
      </c>
      <c r="M55" s="9">
        <f t="shared" ca="1" si="3"/>
        <v>-30699.028273761509</v>
      </c>
      <c r="N55" s="9">
        <f t="shared" ca="1" si="3"/>
        <v>-31156.443795040552</v>
      </c>
      <c r="O55" s="9">
        <f t="shared" ca="1" si="3"/>
        <v>-31620.674807586656</v>
      </c>
      <c r="P55" s="9">
        <f t="shared" ca="1" si="3"/>
        <v>-32091.822862219691</v>
      </c>
      <c r="Q55" s="9">
        <f t="shared" ca="1" si="3"/>
        <v>-32569.991022866776</v>
      </c>
      <c r="R55" s="9">
        <f t="shared" ca="1" si="3"/>
        <v>-33055.283889107479</v>
      </c>
      <c r="S55" s="9">
        <f t="shared" ca="1" si="3"/>
        <v>-33547.807619055195</v>
      </c>
      <c r="T55" s="9">
        <f t="shared" ca="1" si="3"/>
        <v>-34047.669952579105</v>
      </c>
      <c r="U55" s="9">
        <f t="shared" ca="1" si="3"/>
        <v>-34554.980234872542</v>
      </c>
      <c r="V55" s="9">
        <f t="shared" ca="1" si="3"/>
        <v>-35069.849440372142</v>
      </c>
      <c r="W55" s="9">
        <f t="shared" ca="1" si="3"/>
        <v>-35592.390197033688</v>
      </c>
      <c r="X55" s="9">
        <f t="shared" ca="1" si="3"/>
        <v>-36122.716810969483</v>
      </c>
      <c r="Y55" s="9">
        <f t="shared" ca="1" si="3"/>
        <v>-36660.945291452925</v>
      </c>
      <c r="Z55" s="9">
        <f t="shared" ca="1" si="3"/>
        <v>-37207.193376295574</v>
      </c>
      <c r="AA55" s="9">
        <f t="shared" ca="1" si="3"/>
        <v>-37761.580557602378</v>
      </c>
      <c r="AB55" s="9">
        <f t="shared" ca="1" si="3"/>
        <v>-38324.228107910647</v>
      </c>
      <c r="AC55" s="9">
        <f t="shared" ca="1" si="3"/>
        <v>-38895.259106718513</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257817.82511025842</v>
      </c>
      <c r="F57" s="10">
        <f ca="1">IF(F$49&gt;OptInTerm,0,VLOOKUP($B$10+F$49-1,'SREC Prices'!$B$6:$D$22,2))*((F$50/1000)*$B$18)</f>
        <v>254635.53498112998</v>
      </c>
      <c r="G57" s="10">
        <f ca="1">IF(G$49&gt;OptInTerm,0,VLOOKUP($B$10+G$49-1,'SREC Prices'!$B$6:$D$22,2))*((G$50/1000)*$B$18)</f>
        <v>262781.03229902079</v>
      </c>
      <c r="H57" s="10">
        <f ca="1">IF(H$49&gt;OptInTerm,0,VLOOKUP($B$10+H$49-1,'SREC Prices'!$B$6:$D$22,2))*((H$50/1000)*$B$18)</f>
        <v>248346.91287256023</v>
      </c>
      <c r="I57" s="10">
        <f ca="1">IF(I$49&gt;OptInTerm,0,VLOOKUP($B$10+I$49-1,'SREC Prices'!$B$6:$D$22,2))*((I$50/1000)*$B$18)</f>
        <v>226590.78614676223</v>
      </c>
      <c r="J57" s="10">
        <f ca="1">IF(J$49&gt;OptInTerm,0,VLOOKUP($B$10+J$49-1,'SREC Prices'!$B$6:$D$22,2))*((J$50/1000)*$B$18)</f>
        <v>209685.06206099762</v>
      </c>
      <c r="K57" s="10">
        <f ca="1">IF(K$49&gt;OptInTerm,0,VLOOKUP($B$10+K$49-1,'SREC Prices'!$B$6:$D$22,2))*((K$50/1000)*$B$18)</f>
        <v>196635.41428273241</v>
      </c>
      <c r="L57" s="10">
        <f ca="1">IF(L$49&gt;OptInTerm,0,VLOOKUP($B$10+L$49-1,'SREC Prices'!$B$6:$D$22,2))*((L$50/1000)*$B$18)</f>
        <v>188749.29560266592</v>
      </c>
      <c r="M57" s="10">
        <f ca="1">IF(M$49&gt;OptInTerm,0,VLOOKUP($B$10+M$49-1,'SREC Prices'!$B$6:$D$22,2))*((M$50/1000)*$B$18)</f>
        <v>177968.11559907557</v>
      </c>
      <c r="N57" s="10">
        <f ca="1">IF(N$49&gt;OptInTerm,0,VLOOKUP($B$10+N$49-1,'SREC Prices'!$B$6:$D$22,2))*((N$50/1000)*$B$18)</f>
        <v>168179.86924112638</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399866.85219025845</v>
      </c>
      <c r="F59" s="10">
        <f t="shared" ref="F59:AH59" ca="1" si="5">SUM(F54:F58)</f>
        <v>398987.342564622</v>
      </c>
      <c r="G59" s="10">
        <f t="shared" ca="1" si="5"/>
        <v>409469.93181550683</v>
      </c>
      <c r="H59" s="10">
        <f t="shared" ca="1" si="5"/>
        <v>397407.72699184192</v>
      </c>
      <c r="I59" s="10">
        <f t="shared" ca="1" si="5"/>
        <v>378058.85639642121</v>
      </c>
      <c r="J59" s="10">
        <f t="shared" ca="1" si="5"/>
        <v>363596.25655737659</v>
      </c>
      <c r="K59" s="10">
        <f t="shared" ca="1" si="5"/>
        <v>353026.13557710737</v>
      </c>
      <c r="L59" s="10">
        <f t="shared" ca="1" si="5"/>
        <v>347656.48864432704</v>
      </c>
      <c r="M59" s="10">
        <f t="shared" ca="1" si="5"/>
        <v>339429.27581705747</v>
      </c>
      <c r="N59" s="10">
        <f t="shared" ca="1" si="5"/>
        <v>332233.0507463562</v>
      </c>
      <c r="O59" s="10">
        <f t="shared" ca="1" si="5"/>
        <v>194386.8086797343</v>
      </c>
      <c r="P59" s="10">
        <f t="shared" ca="1" si="5"/>
        <v>196918.13273213775</v>
      </c>
      <c r="Q59" s="10">
        <f t="shared" ca="1" si="5"/>
        <v>199489.92995990676</v>
      </c>
      <c r="R59" s="10">
        <f t="shared" ca="1" si="5"/>
        <v>202102.78963111914</v>
      </c>
      <c r="S59" s="10">
        <f t="shared" ca="1" si="5"/>
        <v>204757.30986285862</v>
      </c>
      <c r="T59" s="10">
        <f t="shared" ca="1" si="5"/>
        <v>207454.09775271971</v>
      </c>
      <c r="U59" s="10">
        <f t="shared" ca="1" si="5"/>
        <v>210193.76951227532</v>
      </c>
      <c r="V59" s="10">
        <f t="shared" ca="1" si="5"/>
        <v>212976.95060253306</v>
      </c>
      <c r="W59" s="10">
        <f t="shared" ca="1" si="5"/>
        <v>215804.27587141306</v>
      </c>
      <c r="X59" s="10">
        <f t="shared" ca="1" si="5"/>
        <v>218676.38969327474</v>
      </c>
      <c r="Y59" s="10">
        <f t="shared" ca="1" si="5"/>
        <v>221593.9461105254</v>
      </c>
      <c r="Z59" s="10">
        <f t="shared" ca="1" si="5"/>
        <v>224557.60897733888</v>
      </c>
      <c r="AA59" s="10">
        <f t="shared" ca="1" si="5"/>
        <v>227568.05210551916</v>
      </c>
      <c r="AB59" s="10">
        <f t="shared" ca="1" si="5"/>
        <v>230625.95941253714</v>
      </c>
      <c r="AC59" s="10">
        <f t="shared" ca="1" si="5"/>
        <v>233732.0250717765</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378866.85219025845</v>
      </c>
      <c r="F63" s="10">
        <f t="shared" ca="1" si="9"/>
        <v>377462.342564622</v>
      </c>
      <c r="G63" s="10">
        <f t="shared" ca="1" si="9"/>
        <v>387406.80681550683</v>
      </c>
      <c r="H63" s="10">
        <f t="shared" ca="1" si="9"/>
        <v>374793.02386684192</v>
      </c>
      <c r="I63" s="10">
        <f t="shared" ca="1" si="9"/>
        <v>354878.78569329623</v>
      </c>
      <c r="J63" s="10">
        <f t="shared" ca="1" si="9"/>
        <v>339836.68408667349</v>
      </c>
      <c r="K63" s="10">
        <f t="shared" ca="1" si="9"/>
        <v>328672.5737946367</v>
      </c>
      <c r="L63" s="10">
        <f t="shared" ca="1" si="9"/>
        <v>322694.08781729458</v>
      </c>
      <c r="M63" s="10">
        <f t="shared" ca="1" si="9"/>
        <v>313842.81496934919</v>
      </c>
      <c r="N63" s="10">
        <f t="shared" ca="1" si="9"/>
        <v>156006.92837745522</v>
      </c>
      <c r="O63" s="10">
        <f t="shared" ca="1" si="9"/>
        <v>167505.03325161079</v>
      </c>
      <c r="P63" s="10">
        <f t="shared" ca="1" si="9"/>
        <v>169364.31291831116</v>
      </c>
      <c r="Q63" s="10">
        <f t="shared" ca="1" si="9"/>
        <v>171247.26465073452</v>
      </c>
      <c r="R63" s="10">
        <f t="shared" ca="1" si="9"/>
        <v>173154.05768921759</v>
      </c>
      <c r="S63" s="10">
        <f t="shared" ca="1" si="9"/>
        <v>175084.85962240954</v>
      </c>
      <c r="T63" s="10">
        <f t="shared" ca="1" si="9"/>
        <v>177039.83625625938</v>
      </c>
      <c r="U63" s="10">
        <f t="shared" ca="1" si="9"/>
        <v>179019.15147840348</v>
      </c>
      <c r="V63" s="10">
        <f t="shared" ca="1" si="9"/>
        <v>181022.96711781443</v>
      </c>
      <c r="W63" s="10">
        <f t="shared" ca="1" si="9"/>
        <v>183051.44279957647</v>
      </c>
      <c r="X63" s="10">
        <f t="shared" ca="1" si="9"/>
        <v>35104.735794642242</v>
      </c>
      <c r="Y63" s="10">
        <f t="shared" ca="1" si="9"/>
        <v>187183.0008644271</v>
      </c>
      <c r="Z63" s="10">
        <f t="shared" ca="1" si="9"/>
        <v>189286.39010008812</v>
      </c>
      <c r="AA63" s="10">
        <f t="shared" ca="1" si="9"/>
        <v>191415.05275633713</v>
      </c>
      <c r="AB63" s="10">
        <f t="shared" ca="1" si="9"/>
        <v>193569.13507962556</v>
      </c>
      <c r="AC63" s="10">
        <f t="shared" ca="1" si="9"/>
        <v>195748.78013054212</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-456293.8453211966</v>
      </c>
      <c r="F64" s="59">
        <f ca="1">IF($B$11="Non-Taxable",0,-(AssetBasis)*Dep_02)</f>
        <v>-730070.15251391463</v>
      </c>
      <c r="G64" s="59">
        <f ca="1">IF($B$11="Non-Taxable",0,-(AssetBasis)*Dep_03)</f>
        <v>-438042.09150834876</v>
      </c>
      <c r="H64" s="59">
        <f ca="1">IF($B$11="Non-Taxable",0,-(AssetBasis)*DEP_04)</f>
        <v>-262825.25490500923</v>
      </c>
      <c r="I64" s="59">
        <f ca="1">IF($B$11="Non-Taxable",0,-(AssetBasis)*DEP_05)</f>
        <v>-262825.25490500923</v>
      </c>
      <c r="J64" s="59">
        <f ca="1">IF($B$11="Non-Taxable",0,-(AssetBasis)*DEP_06)</f>
        <v>-131412.62745250462</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-77426.99313093815</v>
      </c>
      <c r="F65" s="59">
        <f t="shared" ref="F65:AH65" ca="1" si="10">SUM(F63:F64)</f>
        <v>-352607.80994929263</v>
      </c>
      <c r="G65" s="59">
        <f t="shared" ca="1" si="10"/>
        <v>-50635.284692841931</v>
      </c>
      <c r="H65" s="59">
        <f t="shared" ca="1" si="10"/>
        <v>111967.76896183268</v>
      </c>
      <c r="I65" s="59">
        <f t="shared" ca="1" si="10"/>
        <v>92053.530788286997</v>
      </c>
      <c r="J65" s="59">
        <f ca="1">SUM(J63:J64)</f>
        <v>208424.05663416887</v>
      </c>
      <c r="K65" s="59">
        <f t="shared" ca="1" si="10"/>
        <v>328672.5737946367</v>
      </c>
      <c r="L65" s="59">
        <f t="shared" ca="1" si="10"/>
        <v>322694.08781729458</v>
      </c>
      <c r="M65" s="59">
        <f t="shared" ca="1" si="10"/>
        <v>313842.81496934919</v>
      </c>
      <c r="N65" s="59">
        <f t="shared" ca="1" si="10"/>
        <v>156006.92837745522</v>
      </c>
      <c r="O65" s="59">
        <f t="shared" ca="1" si="10"/>
        <v>167505.03325161079</v>
      </c>
      <c r="P65" s="59">
        <f t="shared" ca="1" si="10"/>
        <v>169364.31291831116</v>
      </c>
      <c r="Q65" s="59">
        <f t="shared" ca="1" si="10"/>
        <v>171247.26465073452</v>
      </c>
      <c r="R65" s="59">
        <f t="shared" ca="1" si="10"/>
        <v>173154.05768921759</v>
      </c>
      <c r="S65" s="59">
        <f t="shared" ca="1" si="10"/>
        <v>175084.85962240954</v>
      </c>
      <c r="T65" s="59">
        <f t="shared" ca="1" si="10"/>
        <v>177039.83625625938</v>
      </c>
      <c r="U65" s="59">
        <f t="shared" ca="1" si="10"/>
        <v>179019.15147840348</v>
      </c>
      <c r="V65" s="59">
        <f t="shared" ca="1" si="10"/>
        <v>181022.96711781443</v>
      </c>
      <c r="W65" s="59">
        <f t="shared" ca="1" si="10"/>
        <v>183051.44279957647</v>
      </c>
      <c r="X65" s="59">
        <f t="shared" ca="1" si="10"/>
        <v>35104.735794642242</v>
      </c>
      <c r="Y65" s="59">
        <f t="shared" ca="1" si="10"/>
        <v>187183.0008644271</v>
      </c>
      <c r="Z65" s="59">
        <f t="shared" ca="1" si="10"/>
        <v>189286.39010008812</v>
      </c>
      <c r="AA65" s="59">
        <f t="shared" ca="1" si="10"/>
        <v>191415.05275633713</v>
      </c>
      <c r="AB65" s="59">
        <f t="shared" ca="1" si="10"/>
        <v>193569.13507962556</v>
      </c>
      <c r="AC65" s="59">
        <f t="shared" ca="1" si="10"/>
        <v>195748.78013054212</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-24156.732987592743</v>
      </c>
      <c r="F66" s="59">
        <f t="shared" ca="1" si="11"/>
        <v>-22543.233816513857</v>
      </c>
      <c r="G66" s="59">
        <f t="shared" ca="1" si="11"/>
        <v>-20832.924695170241</v>
      </c>
      <c r="H66" s="59">
        <f t="shared" ca="1" si="11"/>
        <v>-19019.997026546003</v>
      </c>
      <c r="I66" s="59">
        <f t="shared" ca="1" si="11"/>
        <v>-17098.293697804318</v>
      </c>
      <c r="J66" s="59">
        <f t="shared" ca="1" si="11"/>
        <v>-15061.288169338126</v>
      </c>
      <c r="K66" s="59">
        <f t="shared" ca="1" si="11"/>
        <v>-12902.062309163965</v>
      </c>
      <c r="L66" s="59">
        <f t="shared" ca="1" si="11"/>
        <v>-10613.282897379353</v>
      </c>
      <c r="M66" s="59">
        <f t="shared" ca="1" si="11"/>
        <v>-8187.1767208876645</v>
      </c>
      <c r="N66" s="59">
        <f t="shared" ca="1" si="11"/>
        <v>-5615.5041738064756</v>
      </c>
      <c r="O66" s="59">
        <f t="shared" ca="1" si="11"/>
        <v>-2889.5312739004153</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-101583.72611853089</v>
      </c>
      <c r="F67" s="59">
        <f t="shared" ref="F67:AH67" ca="1" si="12">F65+F66</f>
        <v>-375151.04376580648</v>
      </c>
      <c r="G67" s="59">
        <f t="shared" ca="1" si="12"/>
        <v>-71468.209388012168</v>
      </c>
      <c r="H67" s="59">
        <f t="shared" ca="1" si="12"/>
        <v>92947.771935286684</v>
      </c>
      <c r="I67" s="59">
        <f ca="1">I65+I66</f>
        <v>74955.237090482682</v>
      </c>
      <c r="J67" s="59">
        <f ca="1">J65+J66</f>
        <v>193362.76846483073</v>
      </c>
      <c r="K67" s="59">
        <f t="shared" ca="1" si="12"/>
        <v>315770.51148547273</v>
      </c>
      <c r="L67" s="59">
        <f t="shared" ca="1" si="12"/>
        <v>312080.80491991522</v>
      </c>
      <c r="M67" s="59">
        <f t="shared" ca="1" si="12"/>
        <v>305655.63824846153</v>
      </c>
      <c r="N67" s="59">
        <f t="shared" ca="1" si="12"/>
        <v>150391.42420364876</v>
      </c>
      <c r="O67" s="59">
        <f t="shared" ca="1" si="12"/>
        <v>164615.50197771037</v>
      </c>
      <c r="P67" s="59">
        <f t="shared" ca="1" si="12"/>
        <v>169364.31291831116</v>
      </c>
      <c r="Q67" s="59">
        <f t="shared" ca="1" si="12"/>
        <v>171247.26465073452</v>
      </c>
      <c r="R67" s="59">
        <f t="shared" ca="1" si="12"/>
        <v>173154.05768921759</v>
      </c>
      <c r="S67" s="59">
        <f t="shared" ca="1" si="12"/>
        <v>175084.85962240954</v>
      </c>
      <c r="T67" s="59">
        <f t="shared" ca="1" si="12"/>
        <v>177039.83625625938</v>
      </c>
      <c r="U67" s="59">
        <f t="shared" ca="1" si="12"/>
        <v>179019.15147840348</v>
      </c>
      <c r="V67" s="59">
        <f t="shared" ca="1" si="12"/>
        <v>181022.96711781443</v>
      </c>
      <c r="W67" s="59">
        <f t="shared" ca="1" si="12"/>
        <v>183051.44279957647</v>
      </c>
      <c r="X67" s="59">
        <f t="shared" ca="1" si="12"/>
        <v>35104.735794642242</v>
      </c>
      <c r="Y67" s="59">
        <f t="shared" ca="1" si="12"/>
        <v>187183.0008644271</v>
      </c>
      <c r="Z67" s="59">
        <f t="shared" ca="1" si="12"/>
        <v>189286.39010008812</v>
      </c>
      <c r="AA67" s="59">
        <f t="shared" ca="1" si="12"/>
        <v>191415.05275633713</v>
      </c>
      <c r="AB67" s="59">
        <f t="shared" ca="1" si="12"/>
        <v>193569.13507962556</v>
      </c>
      <c r="AC67" s="59">
        <f t="shared" ca="1" si="12"/>
        <v>195748.78013054212</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45486.18747916045</v>
      </c>
      <c r="F68" s="59">
        <f t="shared" ca="1" si="14"/>
        <v>141240.60036297931</v>
      </c>
      <c r="G68" s="59">
        <f t="shared" ca="1" si="14"/>
        <v>35277.941985173682</v>
      </c>
      <c r="H68" s="59">
        <f t="shared" ca="1" si="14"/>
        <v>-22570.075425822048</v>
      </c>
      <c r="I68" s="59">
        <f t="shared" ca="1" si="14"/>
        <v>-16776.479205795164</v>
      </c>
      <c r="J68" s="59">
        <f t="shared" ca="1" si="14"/>
        <v>-58583.257877005359</v>
      </c>
      <c r="K68" s="59">
        <f t="shared" ca="1" si="14"/>
        <v>-101678.10469832222</v>
      </c>
      <c r="L68" s="59">
        <f t="shared" ca="1" si="14"/>
        <v>-100490.0191842127</v>
      </c>
      <c r="M68" s="59">
        <f t="shared" ca="1" si="14"/>
        <v>-98421.115516004604</v>
      </c>
      <c r="N68" s="59">
        <f t="shared" ca="1" si="14"/>
        <v>-48426.038593574893</v>
      </c>
      <c r="O68" s="59">
        <f t="shared" ca="1" si="14"/>
        <v>-53006.191636822732</v>
      </c>
      <c r="P68" s="59">
        <f t="shared" ca="1" si="14"/>
        <v>-54535.308759696192</v>
      </c>
      <c r="Q68" s="59">
        <f t="shared" ca="1" si="14"/>
        <v>-55141.619217536514</v>
      </c>
      <c r="R68" s="59">
        <f t="shared" ca="1" si="14"/>
        <v>-55755.606575928054</v>
      </c>
      <c r="S68" s="59">
        <f t="shared" ca="1" si="14"/>
        <v>-56377.324798415866</v>
      </c>
      <c r="T68" s="59">
        <f t="shared" ca="1" si="14"/>
        <v>-57006.827274515519</v>
      </c>
      <c r="U68" s="59">
        <f t="shared" ca="1" si="14"/>
        <v>-57644.166776045917</v>
      </c>
      <c r="V68" s="59">
        <f t="shared" ca="1" si="14"/>
        <v>-58289.395411936246</v>
      </c>
      <c r="W68" s="59">
        <f t="shared" ca="1" si="14"/>
        <v>-58942.564581463615</v>
      </c>
      <c r="X68" s="59">
        <f t="shared" ca="1" si="14"/>
        <v>-11303.724925874802</v>
      </c>
      <c r="Y68" s="59">
        <f t="shared" ca="1" si="14"/>
        <v>-60272.926278345527</v>
      </c>
      <c r="Z68" s="59">
        <f t="shared" ca="1" si="14"/>
        <v>-60950.217612228371</v>
      </c>
      <c r="AA68" s="59">
        <f t="shared" ca="1" si="14"/>
        <v>-61635.646987540546</v>
      </c>
      <c r="AB68" s="59">
        <f t="shared" ca="1" si="14"/>
        <v>-62329.261495639425</v>
      </c>
      <c r="AC68" s="59">
        <f t="shared" ca="1" si="14"/>
        <v>-63031.107202034567</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-28376.809536213255</v>
      </c>
      <c r="F69" s="24">
        <f t="shared" ca="1" si="16"/>
        <v>-28393.528699848652</v>
      </c>
      <c r="G69" s="24">
        <f t="shared" ca="1" si="16"/>
        <v>-29325.910569626925</v>
      </c>
      <c r="H69" s="24">
        <f t="shared" ca="1" si="16"/>
        <v>-28461.842147223677</v>
      </c>
      <c r="I69" s="24">
        <f t="shared" ca="1" si="16"/>
        <v>-27022.439359639353</v>
      </c>
      <c r="J69" s="24">
        <f t="shared" ca="1" si="16"/>
        <v>-25982.031673386828</v>
      </c>
      <c r="K69" s="24">
        <f t="shared" ca="1" si="16"/>
        <v>-25261.64091883782</v>
      </c>
      <c r="L69" s="24">
        <f t="shared" ca="1" si="16"/>
        <v>-24966.464393593218</v>
      </c>
      <c r="M69" s="24">
        <f t="shared" ca="1" si="16"/>
        <v>-24452.451059876923</v>
      </c>
      <c r="N69" s="24">
        <f t="shared" ca="1" si="16"/>
        <v>-12031.313936291901</v>
      </c>
      <c r="O69" s="24">
        <f t="shared" ca="1" si="16"/>
        <v>-13169.24015821683</v>
      </c>
      <c r="P69" s="24">
        <f t="shared" ca="1" si="16"/>
        <v>-13549.145033464893</v>
      </c>
      <c r="Q69" s="24">
        <f t="shared" ca="1" si="16"/>
        <v>-13699.781172058762</v>
      </c>
      <c r="R69" s="24">
        <f t="shared" ca="1" si="16"/>
        <v>-13852.324615137408</v>
      </c>
      <c r="S69" s="24">
        <f t="shared" ca="1" si="16"/>
        <v>-14006.788769792764</v>
      </c>
      <c r="T69" s="24">
        <f t="shared" ca="1" si="16"/>
        <v>-14163.18690050075</v>
      </c>
      <c r="U69" s="24">
        <f t="shared" ca="1" si="16"/>
        <v>-14321.532118272278</v>
      </c>
      <c r="V69" s="24">
        <f t="shared" ca="1" si="16"/>
        <v>-14481.837369425155</v>
      </c>
      <c r="W69" s="24">
        <f t="shared" ca="1" si="16"/>
        <v>-14644.115423966117</v>
      </c>
      <c r="X69" s="24">
        <f t="shared" ca="1" si="16"/>
        <v>-2808.3788635713795</v>
      </c>
      <c r="Y69" s="24">
        <f t="shared" ca="1" si="16"/>
        <v>-14974.640069154168</v>
      </c>
      <c r="Z69" s="24">
        <f t="shared" ca="1" si="16"/>
        <v>-15142.91120800705</v>
      </c>
      <c r="AA69" s="24">
        <f t="shared" ca="1" si="16"/>
        <v>-15313.20422050697</v>
      </c>
      <c r="AB69" s="24">
        <f t="shared" ca="1" si="16"/>
        <v>-15485.530806370045</v>
      </c>
      <c r="AC69" s="24">
        <f t="shared" ca="1" si="16"/>
        <v>-15659.90241044337</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-84474.348175583698</v>
      </c>
      <c r="F70" s="420">
        <f t="shared" ref="F70:AH70" ca="1" si="17">SUM(F67:F69)</f>
        <v>-262303.97210267582</v>
      </c>
      <c r="G70" s="420">
        <f t="shared" ca="1" si="17"/>
        <v>-65516.177972465412</v>
      </c>
      <c r="H70" s="420">
        <f t="shared" ca="1" si="17"/>
        <v>41915.854362240963</v>
      </c>
      <c r="I70" s="420">
        <f t="shared" ca="1" si="17"/>
        <v>31156.318525048166</v>
      </c>
      <c r="J70" s="420">
        <f t="shared" ca="1" si="17"/>
        <v>108797.47891443856</v>
      </c>
      <c r="K70" s="420">
        <f t="shared" ca="1" si="17"/>
        <v>188830.76586831268</v>
      </c>
      <c r="L70" s="420">
        <f t="shared" ca="1" si="17"/>
        <v>186624.3213421093</v>
      </c>
      <c r="M70" s="420">
        <f t="shared" ca="1" si="17"/>
        <v>182782.07167258</v>
      </c>
      <c r="N70" s="420">
        <f t="shared" ca="1" si="17"/>
        <v>89934.07167378196</v>
      </c>
      <c r="O70" s="420">
        <f t="shared" ca="1" si="17"/>
        <v>98440.07018267081</v>
      </c>
      <c r="P70" s="420">
        <f t="shared" ca="1" si="17"/>
        <v>101279.85912515006</v>
      </c>
      <c r="Q70" s="420">
        <f t="shared" ca="1" si="17"/>
        <v>102405.86426113924</v>
      </c>
      <c r="R70" s="420">
        <f t="shared" ca="1" si="17"/>
        <v>103546.12649815214</v>
      </c>
      <c r="S70" s="420">
        <f t="shared" ca="1" si="17"/>
        <v>104700.74605420091</v>
      </c>
      <c r="T70" s="420">
        <f t="shared" ca="1" si="17"/>
        <v>105869.82208124311</v>
      </c>
      <c r="U70" s="420">
        <f t="shared" ca="1" si="17"/>
        <v>107053.45258408527</v>
      </c>
      <c r="V70" s="420">
        <f t="shared" ca="1" si="17"/>
        <v>108251.73433645304</v>
      </c>
      <c r="W70" s="420">
        <f t="shared" ca="1" si="17"/>
        <v>109464.76279414675</v>
      </c>
      <c r="X70" s="420">
        <f t="shared" ca="1" si="17"/>
        <v>20992.632005196061</v>
      </c>
      <c r="Y70" s="420">
        <f t="shared" ca="1" si="17"/>
        <v>111935.43451692742</v>
      </c>
      <c r="Z70" s="420">
        <f t="shared" ca="1" si="17"/>
        <v>113193.2612798527</v>
      </c>
      <c r="AA70" s="420">
        <f t="shared" ca="1" si="17"/>
        <v>114466.20154828961</v>
      </c>
      <c r="AB70" s="420">
        <f t="shared" ca="1" si="17"/>
        <v>115754.34277761608</v>
      </c>
      <c r="AC70" s="420">
        <f t="shared" ca="1" si="17"/>
        <v>117057.77051806418</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371819.4971456129</v>
      </c>
      <c r="F72" s="59">
        <f t="shared" ca="1" si="18"/>
        <v>467766.18041123881</v>
      </c>
      <c r="G72" s="59">
        <f t="shared" ca="1" si="18"/>
        <v>372525.91353588336</v>
      </c>
      <c r="H72" s="59">
        <f t="shared" ca="1" si="18"/>
        <v>304741.10926725017</v>
      </c>
      <c r="I72" s="59">
        <f t="shared" ca="1" si="18"/>
        <v>293981.57343005738</v>
      </c>
      <c r="J72" s="59">
        <f t="shared" ca="1" si="18"/>
        <v>240210.10636694316</v>
      </c>
      <c r="K72" s="59">
        <f t="shared" ca="1" si="18"/>
        <v>188830.76586831268</v>
      </c>
      <c r="L72" s="59">
        <f t="shared" ca="1" si="18"/>
        <v>186624.3213421093</v>
      </c>
      <c r="M72" s="59">
        <f t="shared" ca="1" si="18"/>
        <v>182782.07167258</v>
      </c>
      <c r="N72" s="59">
        <f t="shared" ca="1" si="18"/>
        <v>89934.07167378196</v>
      </c>
      <c r="O72" s="59">
        <f t="shared" ca="1" si="18"/>
        <v>98440.07018267081</v>
      </c>
      <c r="P72" s="59">
        <f t="shared" ca="1" si="18"/>
        <v>101279.85912515006</v>
      </c>
      <c r="Q72" s="59">
        <f t="shared" ca="1" si="18"/>
        <v>102405.86426113924</v>
      </c>
      <c r="R72" s="59">
        <f t="shared" ca="1" si="18"/>
        <v>103546.12649815214</v>
      </c>
      <c r="S72" s="59">
        <f t="shared" ca="1" si="18"/>
        <v>104700.74605420091</v>
      </c>
      <c r="T72" s="59">
        <f t="shared" ca="1" si="18"/>
        <v>105869.82208124311</v>
      </c>
      <c r="U72" s="59">
        <f t="shared" ca="1" si="18"/>
        <v>107053.45258408527</v>
      </c>
      <c r="V72" s="59">
        <f t="shared" ca="1" si="18"/>
        <v>108251.73433645304</v>
      </c>
      <c r="W72" s="59">
        <f t="shared" ca="1" si="18"/>
        <v>109464.76279414675</v>
      </c>
      <c r="X72" s="59">
        <f t="shared" ca="1" si="18"/>
        <v>20992.632005196061</v>
      </c>
      <c r="Y72" s="59">
        <f t="shared" ca="1" si="18"/>
        <v>111935.43451692742</v>
      </c>
      <c r="Z72" s="59">
        <f t="shared" ca="1" si="18"/>
        <v>113193.2612798527</v>
      </c>
      <c r="AA72" s="59">
        <f t="shared" ca="1" si="18"/>
        <v>114466.20154828961</v>
      </c>
      <c r="AB72" s="59">
        <f t="shared" ca="1" si="18"/>
        <v>115754.34277761608</v>
      </c>
      <c r="AC72" s="59">
        <f t="shared" ca="1" si="18"/>
        <v>117057.77051806418</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-2684081.4430658622</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805224.4329197586</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-1878857.0101461036</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402612.21645987907</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-26891.652851314739</v>
      </c>
      <c r="F80" s="10">
        <f ca="1">Principle</f>
        <v>-28505.152022393624</v>
      </c>
      <c r="G80" s="10">
        <f t="shared" ref="G80:AH80" ca="1" si="20">Principle</f>
        <v>-30215.46114373724</v>
      </c>
      <c r="H80" s="10">
        <f t="shared" ca="1" si="20"/>
        <v>-32028.388812361478</v>
      </c>
      <c r="I80" s="10">
        <f t="shared" ca="1" si="20"/>
        <v>-33950.09214110316</v>
      </c>
      <c r="J80" s="10">
        <f t="shared" ca="1" si="20"/>
        <v>-35987.097669569353</v>
      </c>
      <c r="K80" s="10">
        <f t="shared" ca="1" si="20"/>
        <v>-38146.323529743517</v>
      </c>
      <c r="L80" s="10">
        <f t="shared" ca="1" si="20"/>
        <v>-40435.10294152813</v>
      </c>
      <c r="M80" s="10">
        <f t="shared" ca="1" si="20"/>
        <v>-42861.209118019819</v>
      </c>
      <c r="N80" s="10">
        <f t="shared" ca="1" si="20"/>
        <v>-45432.881665101006</v>
      </c>
      <c r="O80" s="10">
        <f t="shared" ca="1" si="20"/>
        <v>-48158.854565007066</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402612.21645987907</v>
      </c>
      <c r="E81" s="10">
        <f ca="1">E79+E80</f>
        <v>-26891.652851314739</v>
      </c>
      <c r="F81" s="10">
        <f t="shared" ref="F81:AH81" ca="1" si="21">F79+F80</f>
        <v>-28505.152022393624</v>
      </c>
      <c r="G81" s="10">
        <f t="shared" ca="1" si="21"/>
        <v>-30215.46114373724</v>
      </c>
      <c r="H81" s="10">
        <f t="shared" ca="1" si="21"/>
        <v>-32028.388812361478</v>
      </c>
      <c r="I81" s="10">
        <f t="shared" ca="1" si="21"/>
        <v>-33950.09214110316</v>
      </c>
      <c r="J81" s="10">
        <f t="shared" ca="1" si="21"/>
        <v>-35987.097669569353</v>
      </c>
      <c r="K81" s="10">
        <f t="shared" ca="1" si="21"/>
        <v>-38146.323529743517</v>
      </c>
      <c r="L81" s="10">
        <f t="shared" ca="1" si="21"/>
        <v>-40435.10294152813</v>
      </c>
      <c r="M81" s="10">
        <f t="shared" ca="1" si="21"/>
        <v>-42861.209118019819</v>
      </c>
      <c r="N81" s="10">
        <f t="shared" ca="1" si="21"/>
        <v>-45432.881665101006</v>
      </c>
      <c r="O81" s="10">
        <f t="shared" ca="1" si="21"/>
        <v>-48158.854565007066</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-1476244.7936862246</v>
      </c>
      <c r="E83" s="430">
        <f t="shared" ca="1" si="22"/>
        <v>344927.84429429815</v>
      </c>
      <c r="F83" s="430">
        <f t="shared" ca="1" si="22"/>
        <v>439261.02838884515</v>
      </c>
      <c r="G83" s="430">
        <f t="shared" ca="1" si="22"/>
        <v>342310.45239214611</v>
      </c>
      <c r="H83" s="430">
        <f t="shared" ca="1" si="22"/>
        <v>272712.72045488871</v>
      </c>
      <c r="I83" s="430">
        <f t="shared" ca="1" si="22"/>
        <v>260031.48128895421</v>
      </c>
      <c r="J83" s="430">
        <f t="shared" ca="1" si="22"/>
        <v>204223.00869737379</v>
      </c>
      <c r="K83" s="430">
        <f t="shared" ca="1" si="22"/>
        <v>150684.44233856915</v>
      </c>
      <c r="L83" s="430">
        <f t="shared" ca="1" si="22"/>
        <v>146189.21840058116</v>
      </c>
      <c r="M83" s="430">
        <f t="shared" ca="1" si="22"/>
        <v>139920.86255456018</v>
      </c>
      <c r="N83" s="430">
        <f t="shared" ca="1" si="22"/>
        <v>44501.190008680955</v>
      </c>
      <c r="O83" s="430">
        <f t="shared" ca="1" si="22"/>
        <v>50281.215617663744</v>
      </c>
      <c r="P83" s="430">
        <f t="shared" ca="1" si="22"/>
        <v>101279.85912515006</v>
      </c>
      <c r="Q83" s="430">
        <f t="shared" ca="1" si="22"/>
        <v>102405.86426113924</v>
      </c>
      <c r="R83" s="430">
        <f t="shared" ca="1" si="22"/>
        <v>103546.12649815214</v>
      </c>
      <c r="S83" s="430">
        <f t="shared" ca="1" si="22"/>
        <v>104700.74605420091</v>
      </c>
      <c r="T83" s="430">
        <f t="shared" ca="1" si="22"/>
        <v>105869.82208124311</v>
      </c>
      <c r="U83" s="430">
        <f t="shared" ca="1" si="22"/>
        <v>107053.45258408527</v>
      </c>
      <c r="V83" s="430">
        <f t="shared" ca="1" si="22"/>
        <v>108251.73433645304</v>
      </c>
      <c r="W83" s="430">
        <f t="shared" ca="1" si="22"/>
        <v>109464.76279414675</v>
      </c>
      <c r="X83" s="430">
        <f t="shared" ca="1" si="22"/>
        <v>20992.632005196061</v>
      </c>
      <c r="Y83" s="430">
        <f t="shared" ca="1" si="22"/>
        <v>111935.43451692742</v>
      </c>
      <c r="Z83" s="430">
        <f t="shared" ca="1" si="22"/>
        <v>113193.2612798527</v>
      </c>
      <c r="AA83" s="430">
        <f t="shared" ca="1" si="22"/>
        <v>114466.20154828961</v>
      </c>
      <c r="AB83" s="430">
        <f t="shared" ca="1" si="22"/>
        <v>115754.34277761608</v>
      </c>
      <c r="AC83" s="430">
        <f t="shared" ca="1" si="22"/>
        <v>117057.77051806418</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-1476244.7936862246</v>
      </c>
      <c r="E84" s="44">
        <f ca="1">D84+E83</f>
        <v>-1131316.9493919264</v>
      </c>
      <c r="F84" s="44">
        <f t="shared" ref="F84:AH84" ca="1" si="23">E84+F83</f>
        <v>-692055.92100308125</v>
      </c>
      <c r="G84" s="44">
        <f t="shared" ca="1" si="23"/>
        <v>-349745.46861093515</v>
      </c>
      <c r="H84" s="44">
        <f t="shared" ca="1" si="23"/>
        <v>-77032.748156046437</v>
      </c>
      <c r="I84" s="44">
        <f t="shared" ca="1" si="23"/>
        <v>182998.73313290777</v>
      </c>
      <c r="J84" s="44">
        <f t="shared" ca="1" si="23"/>
        <v>387221.74183028156</v>
      </c>
      <c r="K84" s="44">
        <f t="shared" ca="1" si="23"/>
        <v>537906.18416885077</v>
      </c>
      <c r="L84" s="44">
        <f t="shared" ca="1" si="23"/>
        <v>684095.40256943193</v>
      </c>
      <c r="M84" s="44">
        <f t="shared" ca="1" si="23"/>
        <v>824016.26512399211</v>
      </c>
      <c r="N84" s="44">
        <f t="shared" ca="1" si="23"/>
        <v>868517.45513267303</v>
      </c>
      <c r="O84" s="44">
        <f t="shared" ca="1" si="23"/>
        <v>918798.67075033672</v>
      </c>
      <c r="P84" s="44">
        <f t="shared" ca="1" si="23"/>
        <v>1020078.5298754867</v>
      </c>
      <c r="Q84" s="44">
        <f t="shared" ca="1" si="23"/>
        <v>1122484.394136626</v>
      </c>
      <c r="R84" s="44">
        <f t="shared" ca="1" si="23"/>
        <v>1226030.5206347781</v>
      </c>
      <c r="S84" s="44">
        <f t="shared" ca="1" si="23"/>
        <v>1330731.266688979</v>
      </c>
      <c r="T84" s="44">
        <f t="shared" ca="1" si="23"/>
        <v>1436601.0887702222</v>
      </c>
      <c r="U84" s="44">
        <f t="shared" ca="1" si="23"/>
        <v>1543654.5413543074</v>
      </c>
      <c r="V84" s="44">
        <f t="shared" ca="1" si="23"/>
        <v>1651906.2756907605</v>
      </c>
      <c r="W84" s="44">
        <f t="shared" ca="1" si="23"/>
        <v>1761371.0384849072</v>
      </c>
      <c r="X84" s="44">
        <f t="shared" ca="1" si="23"/>
        <v>1782363.6704901033</v>
      </c>
      <c r="Y84" s="44">
        <f t="shared" ca="1" si="23"/>
        <v>1894299.1050070308</v>
      </c>
      <c r="Z84" s="44">
        <f t="shared" ca="1" si="23"/>
        <v>2007492.3662868834</v>
      </c>
      <c r="AA84" s="44">
        <f t="shared" ca="1" si="23"/>
        <v>2121958.5678351731</v>
      </c>
      <c r="AB84" s="44">
        <f t="shared" ca="1" si="23"/>
        <v>2237712.910612789</v>
      </c>
      <c r="AC84" s="44">
        <f t="shared" ca="1" si="23"/>
        <v>2354770.681130853</v>
      </c>
      <c r="AD84" s="44">
        <f ca="1">AC84+AD83</f>
        <v>2354770.681130853</v>
      </c>
      <c r="AE84" s="44">
        <f t="shared" ca="1" si="23"/>
        <v>2354770.681130853</v>
      </c>
      <c r="AF84" s="44">
        <f t="shared" ca="1" si="23"/>
        <v>2354770.681130853</v>
      </c>
      <c r="AG84" s="44">
        <f t="shared" ca="1" si="23"/>
        <v>2354770.681130853</v>
      </c>
      <c r="AH84" s="44">
        <f t="shared" ca="1" si="23"/>
        <v>2354770.681130853</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402612.21645987907</v>
      </c>
      <c r="F89" s="9">
        <f ca="1">E93</f>
        <v>375720.56360856432</v>
      </c>
      <c r="G89" s="9">
        <f t="shared" ref="G89:AH89" ca="1" si="24">F93</f>
        <v>347215.41158617067</v>
      </c>
      <c r="H89" s="9">
        <f t="shared" ca="1" si="24"/>
        <v>316999.95044243342</v>
      </c>
      <c r="I89" s="9">
        <f t="shared" ca="1" si="24"/>
        <v>284971.56163007196</v>
      </c>
      <c r="J89" s="9">
        <f t="shared" ca="1" si="24"/>
        <v>251021.46948896878</v>
      </c>
      <c r="K89" s="9">
        <f t="shared" ca="1" si="24"/>
        <v>215034.37181939941</v>
      </c>
      <c r="L89" s="9">
        <f t="shared" ca="1" si="24"/>
        <v>176888.04828965588</v>
      </c>
      <c r="M89" s="9">
        <f t="shared" ca="1" si="24"/>
        <v>136452.94534812775</v>
      </c>
      <c r="N89" s="9">
        <f t="shared" ca="1" si="24"/>
        <v>93591.736230107927</v>
      </c>
      <c r="O89" s="9">
        <f t="shared" ca="1" si="24"/>
        <v>48158.854565006921</v>
      </c>
      <c r="P89" s="9">
        <f t="shared" ca="1" si="24"/>
        <v>-1.4551915228366852E-10</v>
      </c>
      <c r="Q89" s="9">
        <f t="shared" ca="1" si="24"/>
        <v>-1.4551915228366852E-10</v>
      </c>
      <c r="R89" s="9">
        <f t="shared" ca="1" si="24"/>
        <v>-1.4551915228366852E-10</v>
      </c>
      <c r="S89" s="9">
        <f t="shared" ca="1" si="24"/>
        <v>-1.4551915228366852E-10</v>
      </c>
      <c r="T89" s="9">
        <f t="shared" ca="1" si="24"/>
        <v>-1.4551915228366852E-10</v>
      </c>
      <c r="U89" s="9">
        <f t="shared" ca="1" si="24"/>
        <v>-1.4551915228366852E-10</v>
      </c>
      <c r="V89" s="9">
        <f t="shared" ca="1" si="24"/>
        <v>-1.4551915228366852E-10</v>
      </c>
      <c r="W89" s="9">
        <f t="shared" ca="1" si="24"/>
        <v>-1.4551915228366852E-10</v>
      </c>
      <c r="X89" s="9">
        <f t="shared" ca="1" si="24"/>
        <v>-1.4551915228366852E-10</v>
      </c>
      <c r="Y89" s="9">
        <f t="shared" ca="1" si="24"/>
        <v>-1.4551915228366852E-10</v>
      </c>
      <c r="Z89" s="9">
        <f t="shared" ca="1" si="24"/>
        <v>-1.4551915228366852E-10</v>
      </c>
      <c r="AA89" s="9">
        <f t="shared" ca="1" si="24"/>
        <v>-1.4551915228366852E-10</v>
      </c>
      <c r="AB89" s="9">
        <f t="shared" ca="1" si="24"/>
        <v>-1.4551915228366852E-10</v>
      </c>
      <c r="AC89" s="9">
        <f t="shared" ca="1" si="24"/>
        <v>-1.4551915228366852E-10</v>
      </c>
      <c r="AD89" s="9">
        <f t="shared" ca="1" si="24"/>
        <v>-1.4551915228366852E-10</v>
      </c>
      <c r="AE89" s="9">
        <f t="shared" ca="1" si="24"/>
        <v>-1.4551915228366852E-10</v>
      </c>
      <c r="AF89" s="9">
        <f t="shared" ca="1" si="24"/>
        <v>-1.4551915228366852E-10</v>
      </c>
      <c r="AG89" s="9">
        <f t="shared" ca="1" si="24"/>
        <v>-1.4551915228366852E-10</v>
      </c>
      <c r="AH89" s="9">
        <f t="shared" ca="1" si="24"/>
        <v>-1.4551915228366852E-10</v>
      </c>
    </row>
    <row r="90" spans="1:36" x14ac:dyDescent="0.2">
      <c r="A90" s="2" t="s">
        <v>47</v>
      </c>
      <c r="D90" s="9"/>
      <c r="E90" s="9">
        <f t="shared" ref="E90:AH90" ca="1" si="25">IF(ProjectYear&lt;=LoanTerm,PMT(LoanInterest,LoanTerm,LoanAmount),0)</f>
        <v>-51048.385838907481</v>
      </c>
      <c r="F90" s="9">
        <f t="shared" ca="1" si="25"/>
        <v>-51048.385838907481</v>
      </c>
      <c r="G90" s="9">
        <f t="shared" ca="1" si="25"/>
        <v>-51048.385838907481</v>
      </c>
      <c r="H90" s="9">
        <f t="shared" ca="1" si="25"/>
        <v>-51048.385838907481</v>
      </c>
      <c r="I90" s="9">
        <f t="shared" ca="1" si="25"/>
        <v>-51048.385838907481</v>
      </c>
      <c r="J90" s="9">
        <f t="shared" ca="1" si="25"/>
        <v>-51048.385838907481</v>
      </c>
      <c r="K90" s="9">
        <f t="shared" ca="1" si="25"/>
        <v>-51048.385838907481</v>
      </c>
      <c r="L90" s="9">
        <f t="shared" ca="1" si="25"/>
        <v>-51048.385838907481</v>
      </c>
      <c r="M90" s="9">
        <f t="shared" ca="1" si="25"/>
        <v>-51048.385838907481</v>
      </c>
      <c r="N90" s="9">
        <f t="shared" ca="1" si="25"/>
        <v>-51048.385838907481</v>
      </c>
      <c r="O90" s="9">
        <f t="shared" ca="1" si="25"/>
        <v>-51048.385838907481</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-26891.652851314739</v>
      </c>
      <c r="F91" s="9">
        <f t="shared" ca="1" si="26"/>
        <v>-28505.152022393624</v>
      </c>
      <c r="G91" s="9">
        <f t="shared" ca="1" si="26"/>
        <v>-30215.46114373724</v>
      </c>
      <c r="H91" s="9">
        <f t="shared" ca="1" si="26"/>
        <v>-32028.388812361478</v>
      </c>
      <c r="I91" s="9">
        <f t="shared" ca="1" si="26"/>
        <v>-33950.09214110316</v>
      </c>
      <c r="J91" s="9">
        <f t="shared" ca="1" si="26"/>
        <v>-35987.097669569353</v>
      </c>
      <c r="K91" s="9">
        <f t="shared" ca="1" si="26"/>
        <v>-38146.323529743517</v>
      </c>
      <c r="L91" s="9">
        <f t="shared" ca="1" si="26"/>
        <v>-40435.10294152813</v>
      </c>
      <c r="M91" s="9">
        <f t="shared" ca="1" si="26"/>
        <v>-42861.209118019819</v>
      </c>
      <c r="N91" s="9">
        <f t="shared" ca="1" si="26"/>
        <v>-45432.881665101006</v>
      </c>
      <c r="O91" s="9">
        <f t="shared" ca="1" si="26"/>
        <v>-48158.854565007066</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-24156.732987592743</v>
      </c>
      <c r="F92" s="9">
        <f t="shared" ca="1" si="27"/>
        <v>-22543.233816513857</v>
      </c>
      <c r="G92" s="9">
        <f t="shared" ca="1" si="27"/>
        <v>-20832.924695170241</v>
      </c>
      <c r="H92" s="9">
        <f t="shared" ca="1" si="27"/>
        <v>-19019.997026546003</v>
      </c>
      <c r="I92" s="9">
        <f t="shared" ca="1" si="27"/>
        <v>-17098.293697804318</v>
      </c>
      <c r="J92" s="9">
        <f t="shared" ca="1" si="27"/>
        <v>-15061.288169338126</v>
      </c>
      <c r="K92" s="9">
        <f t="shared" ca="1" si="27"/>
        <v>-12902.062309163965</v>
      </c>
      <c r="L92" s="9">
        <f t="shared" ca="1" si="27"/>
        <v>-10613.282897379353</v>
      </c>
      <c r="M92" s="9">
        <f t="shared" ca="1" si="27"/>
        <v>-8187.1767208876645</v>
      </c>
      <c r="N92" s="9">
        <f t="shared" ca="1" si="27"/>
        <v>-5615.5041738064756</v>
      </c>
      <c r="O92" s="9">
        <f t="shared" ca="1" si="27"/>
        <v>-2889.5312739004153</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375720.56360856432</v>
      </c>
      <c r="F93" s="70">
        <f t="shared" ca="1" si="28"/>
        <v>347215.41158617067</v>
      </c>
      <c r="G93" s="70">
        <f t="shared" ca="1" si="28"/>
        <v>316999.95044243342</v>
      </c>
      <c r="H93" s="70">
        <f t="shared" ca="1" si="28"/>
        <v>284971.56163007196</v>
      </c>
      <c r="I93" s="70">
        <f t="shared" ca="1" si="28"/>
        <v>251021.46948896878</v>
      </c>
      <c r="J93" s="70">
        <f t="shared" ca="1" si="28"/>
        <v>215034.37181939941</v>
      </c>
      <c r="K93" s="70">
        <f t="shared" ca="1" si="28"/>
        <v>176888.04828965588</v>
      </c>
      <c r="L93" s="70">
        <f t="shared" ca="1" si="28"/>
        <v>136452.94534812775</v>
      </c>
      <c r="M93" s="70">
        <f t="shared" ca="1" si="28"/>
        <v>93591.736230107927</v>
      </c>
      <c r="N93" s="70">
        <f t="shared" ca="1" si="28"/>
        <v>48158.854565006921</v>
      </c>
      <c r="O93" s="70">
        <f t="shared" ca="1" si="28"/>
        <v>-1.4551915228366852E-10</v>
      </c>
      <c r="P93" s="70">
        <f t="shared" ca="1" si="28"/>
        <v>-1.4551915228366852E-10</v>
      </c>
      <c r="Q93" s="70">
        <f t="shared" ca="1" si="28"/>
        <v>-1.4551915228366852E-10</v>
      </c>
      <c r="R93" s="70">
        <f t="shared" ca="1" si="28"/>
        <v>-1.4551915228366852E-10</v>
      </c>
      <c r="S93" s="70">
        <f t="shared" ca="1" si="28"/>
        <v>-1.4551915228366852E-10</v>
      </c>
      <c r="T93" s="70">
        <f t="shared" ca="1" si="28"/>
        <v>-1.4551915228366852E-10</v>
      </c>
      <c r="U93" s="70">
        <f t="shared" ca="1" si="28"/>
        <v>-1.4551915228366852E-10</v>
      </c>
      <c r="V93" s="70">
        <f t="shared" ca="1" si="28"/>
        <v>-1.4551915228366852E-10</v>
      </c>
      <c r="W93" s="70">
        <f t="shared" ca="1" si="28"/>
        <v>-1.4551915228366852E-10</v>
      </c>
      <c r="X93" s="70">
        <f t="shared" ca="1" si="28"/>
        <v>-1.4551915228366852E-10</v>
      </c>
      <c r="Y93" s="70">
        <f t="shared" ca="1" si="28"/>
        <v>-1.4551915228366852E-10</v>
      </c>
      <c r="Z93" s="70">
        <f t="shared" ca="1" si="28"/>
        <v>-1.4551915228366852E-10</v>
      </c>
      <c r="AA93" s="70">
        <f t="shared" ca="1" si="28"/>
        <v>-1.4551915228366852E-10</v>
      </c>
      <c r="AB93" s="70">
        <f t="shared" ca="1" si="28"/>
        <v>-1.4551915228366852E-10</v>
      </c>
      <c r="AC93" s="70">
        <f t="shared" ca="1" si="28"/>
        <v>-1.4551915228366852E-10</v>
      </c>
      <c r="AD93" s="70">
        <f t="shared" ca="1" si="28"/>
        <v>-1.4551915228366852E-10</v>
      </c>
      <c r="AE93" s="70">
        <f t="shared" ca="1" si="28"/>
        <v>-1.4551915228366852E-10</v>
      </c>
      <c r="AF93" s="70">
        <f t="shared" ca="1" si="28"/>
        <v>-1.4551915228366852E-10</v>
      </c>
      <c r="AG93" s="70">
        <f t="shared" ca="1" si="28"/>
        <v>-1.4551915228366852E-10</v>
      </c>
      <c r="AH93" s="70">
        <f t="shared" ca="1" si="28"/>
        <v>-1.4551915228366852E-10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1020199.8391212553</v>
      </c>
      <c r="D101" s="42">
        <f ca="1">IF($C$112="3P",D83,0)</f>
        <v>-1476244.7936862246</v>
      </c>
      <c r="E101" s="42">
        <f t="shared" ref="E101:AH101" ca="1" si="29">IF($C$112="3P",E83,0)</f>
        <v>344927.84429429815</v>
      </c>
      <c r="F101" s="42">
        <f t="shared" ca="1" si="29"/>
        <v>439261.02838884515</v>
      </c>
      <c r="G101" s="42">
        <f t="shared" ca="1" si="29"/>
        <v>342310.45239214611</v>
      </c>
      <c r="H101" s="42">
        <f t="shared" ca="1" si="29"/>
        <v>272712.72045488871</v>
      </c>
      <c r="I101" s="42">
        <f t="shared" ca="1" si="29"/>
        <v>260031.48128895421</v>
      </c>
      <c r="J101" s="42">
        <f t="shared" ca="1" si="29"/>
        <v>204223.00869737379</v>
      </c>
      <c r="K101" s="42">
        <f t="shared" ca="1" si="29"/>
        <v>150684.44233856915</v>
      </c>
      <c r="L101" s="42">
        <f t="shared" ca="1" si="29"/>
        <v>146189.21840058116</v>
      </c>
      <c r="M101" s="42">
        <f t="shared" ca="1" si="29"/>
        <v>139920.86255456018</v>
      </c>
      <c r="N101" s="42">
        <f t="shared" ca="1" si="29"/>
        <v>44501.190008680955</v>
      </c>
      <c r="O101" s="42">
        <f t="shared" ca="1" si="29"/>
        <v>50281.215617663744</v>
      </c>
      <c r="P101" s="42">
        <f t="shared" ca="1" si="29"/>
        <v>101279.85912515006</v>
      </c>
      <c r="Q101" s="42">
        <f t="shared" ca="1" si="29"/>
        <v>102405.86426113924</v>
      </c>
      <c r="R101" s="42">
        <f t="shared" ca="1" si="29"/>
        <v>103546.12649815214</v>
      </c>
      <c r="S101" s="42">
        <f t="shared" ca="1" si="29"/>
        <v>104700.74605420091</v>
      </c>
      <c r="T101" s="42">
        <f t="shared" ca="1" si="29"/>
        <v>105869.82208124311</v>
      </c>
      <c r="U101" s="42">
        <f t="shared" ca="1" si="29"/>
        <v>107053.45258408527</v>
      </c>
      <c r="V101" s="42">
        <f t="shared" ca="1" si="29"/>
        <v>108251.73433645304</v>
      </c>
      <c r="W101" s="42">
        <f t="shared" ca="1" si="29"/>
        <v>109464.76279414675</v>
      </c>
      <c r="X101" s="42">
        <f t="shared" ca="1" si="29"/>
        <v>20992.632005196061</v>
      </c>
      <c r="Y101" s="42">
        <f t="shared" ca="1" si="29"/>
        <v>111935.43451692742</v>
      </c>
      <c r="Z101" s="42">
        <f t="shared" ca="1" si="29"/>
        <v>113193.2612798527</v>
      </c>
      <c r="AA101" s="42">
        <f t="shared" ca="1" si="29"/>
        <v>114466.20154828961</v>
      </c>
      <c r="AB101" s="42">
        <f t="shared" ca="1" si="29"/>
        <v>115754.34277761608</v>
      </c>
      <c r="AC101" s="42">
        <f t="shared" ca="1" si="29"/>
        <v>117057.77051806418</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591508.84544066689</v>
      </c>
      <c r="D106" s="42">
        <f ca="1">IF($C$112="3P",VLOOKUP($A106,'Fin. Assumptions'!$F$23:$L$29,$D$111+1)*(-D$55-D$56),VLOOKUP($A106,'Fin. Assumptions'!$F$32:$L$38,$D$111+1)*D$83)</f>
        <v>0</v>
      </c>
      <c r="E106" s="42">
        <f ca="1">IF($C$112="3P",VLOOKUP($A106,'Fin. Assumptions'!$F$23:$L$29,$D$111+1)*(-E$55-E$56),VLOOKUP($A106,'Fin. Assumptions'!$F$32:$L$38,$D$111+1)*E$83)</f>
        <v>39773.35772</v>
      </c>
      <c r="F106" s="42">
        <f ca="1">IF($C$112="3P",VLOOKUP($A106,'Fin. Assumptions'!$F$23:$L$29,$D$111+1)*(-F$55-F$56),VLOOKUP($A106,'Fin. Assumptions'!$F$32:$L$38,$D$111+1)*F$83)</f>
        <v>40179.730750028</v>
      </c>
      <c r="G106" s="42">
        <f ca="1">IF($C$112="3P",VLOOKUP($A106,'Fin. Assumptions'!$F$23:$L$29,$D$111+1)*(-G$55-G$56),VLOOKUP($A106,'Fin. Assumptions'!$F$32:$L$38,$D$111+1)*G$83)</f>
        <v>40592.158738203419</v>
      </c>
      <c r="H106" s="42">
        <f ca="1">IF($C$112="3P",VLOOKUP($A106,'Fin. Assumptions'!$F$23:$L$29,$D$111+1)*(-H$55-H$56),VLOOKUP($A106,'Fin. Assumptions'!$F$32:$L$38,$D$111+1)*H$83)</f>
        <v>41010.731903402651</v>
      </c>
      <c r="I106" s="42">
        <f ca="1">IF($C$112="3P",VLOOKUP($A106,'Fin. Assumptions'!$F$23:$L$29,$D$111+1)*(-I$55-I$56),VLOOKUP($A106,'Fin. Assumptions'!$F$32:$L$38,$D$111+1)*I$83)</f>
        <v>41435.541808763352</v>
      </c>
      <c r="J106" s="42">
        <f ca="1">IF($C$112="3P",VLOOKUP($A106,'Fin. Assumptions'!$F$23:$L$29,$D$111+1)*(-J$55-J$56),VLOOKUP($A106,'Fin. Assumptions'!$F$32:$L$38,$D$111+1)*J$83)</f>
        <v>41866.681381713934</v>
      </c>
      <c r="K106" s="42">
        <f ca="1">IF($C$112="3P",VLOOKUP($A106,'Fin. Assumptions'!$F$23:$L$29,$D$111+1)*(-K$55-K$56),VLOOKUP($A106,'Fin. Assumptions'!$F$32:$L$38,$D$111+1)*K$83)</f>
        <v>42304.24493430146</v>
      </c>
      <c r="L106" s="42">
        <f ca="1">IF($C$112="3P",VLOOKUP($A106,'Fin. Assumptions'!$F$23:$L$29,$D$111+1)*(-L$55-L$56),VLOOKUP($A106,'Fin. Assumptions'!$F$32:$L$38,$D$111+1)*L$83)</f>
        <v>42748.328183822545</v>
      </c>
      <c r="M106" s="42">
        <f ca="1">IF($C$112="3P",VLOOKUP($A106,'Fin. Assumptions'!$F$23:$L$29,$D$111+1)*(-M$55-M$56),VLOOKUP($A106,'Fin. Assumptions'!$F$32:$L$38,$D$111+1)*M$83)</f>
        <v>43199.028273761505</v>
      </c>
      <c r="N106" s="42">
        <f ca="1">IF($C$112="3P",VLOOKUP($A106,'Fin. Assumptions'!$F$23:$L$29,$D$111+1)*(-N$55-N$56),VLOOKUP($A106,'Fin. Assumptions'!$F$32:$L$38,$D$111+1)*N$83)</f>
        <v>43656.443795040555</v>
      </c>
      <c r="O106" s="42">
        <f ca="1">IF($C$112="3P",VLOOKUP($A106,'Fin. Assumptions'!$F$23:$L$29,$D$111+1)*(-O$55-O$56),VLOOKUP($A106,'Fin. Assumptions'!$F$32:$L$38,$D$111+1)*O$83)</f>
        <v>44120.674807586656</v>
      </c>
      <c r="P106" s="42">
        <f ca="1">IF($C$112="3P",VLOOKUP($A106,'Fin. Assumptions'!$F$23:$L$29,$D$111+1)*(-P$55-P$56),VLOOKUP($A106,'Fin. Assumptions'!$F$32:$L$38,$D$111+1)*P$83)</f>
        <v>44591.822862219691</v>
      </c>
      <c r="Q106" s="42">
        <f ca="1">IF($C$112="3P",VLOOKUP($A106,'Fin. Assumptions'!$F$23:$L$29,$D$111+1)*(-Q$55-Q$56),VLOOKUP($A106,'Fin. Assumptions'!$F$32:$L$38,$D$111+1)*Q$83)</f>
        <v>45069.991022866772</v>
      </c>
      <c r="R106" s="42">
        <f ca="1">IF($C$112="3P",VLOOKUP($A106,'Fin. Assumptions'!$F$23:$L$29,$D$111+1)*(-R$55-R$56),VLOOKUP($A106,'Fin. Assumptions'!$F$32:$L$38,$D$111+1)*R$83)</f>
        <v>45555.283889107479</v>
      </c>
      <c r="S106" s="42">
        <f ca="1">IF($C$112="3P",VLOOKUP($A106,'Fin. Assumptions'!$F$23:$L$29,$D$111+1)*(-S$55-S$56),VLOOKUP($A106,'Fin. Assumptions'!$F$32:$L$38,$D$111+1)*S$83)</f>
        <v>46047.807619055195</v>
      </c>
      <c r="T106" s="42">
        <f ca="1">IF($C$112="3P",VLOOKUP($A106,'Fin. Assumptions'!$F$23:$L$29,$D$111+1)*(-T$55-T$56),VLOOKUP($A106,'Fin. Assumptions'!$F$32:$L$38,$D$111+1)*T$83)</f>
        <v>46547.669952579105</v>
      </c>
      <c r="U106" s="42">
        <f ca="1">IF($C$112="3P",VLOOKUP($A106,'Fin. Assumptions'!$F$23:$L$29,$D$111+1)*(-U$55-U$56),VLOOKUP($A106,'Fin. Assumptions'!$F$32:$L$38,$D$111+1)*U$83)</f>
        <v>47054.980234872542</v>
      </c>
      <c r="V106" s="42">
        <f ca="1">IF($C$112="3P",VLOOKUP($A106,'Fin. Assumptions'!$F$23:$L$29,$D$111+1)*(-V$55-V$56),VLOOKUP($A106,'Fin. Assumptions'!$F$32:$L$38,$D$111+1)*V$83)</f>
        <v>47569.849440372142</v>
      </c>
      <c r="W106" s="42">
        <f ca="1">IF($C$112="3P",VLOOKUP($A106,'Fin. Assumptions'!$F$23:$L$29,$D$111+1)*(-W$55-W$56),VLOOKUP($A106,'Fin. Assumptions'!$F$32:$L$38,$D$111+1)*W$83)</f>
        <v>48092.390197033688</v>
      </c>
      <c r="X106" s="42">
        <f ca="1">IF($C$112="3P",VLOOKUP($A106,'Fin. Assumptions'!$F$23:$L$29,$D$111+1)*(-X$55-X$56),VLOOKUP($A106,'Fin. Assumptions'!$F$32:$L$38,$D$111+1)*X$83)</f>
        <v>48622.716810969483</v>
      </c>
      <c r="Y106" s="42">
        <f ca="1">IF($C$112="3P",VLOOKUP($A106,'Fin. Assumptions'!$F$23:$L$29,$D$111+1)*(-Y$55-Y$56),VLOOKUP($A106,'Fin. Assumptions'!$F$32:$L$38,$D$111+1)*Y$83)</f>
        <v>49160.945291452925</v>
      </c>
      <c r="Z106" s="42">
        <f ca="1">IF($C$112="3P",VLOOKUP($A106,'Fin. Assumptions'!$F$23:$L$29,$D$111+1)*(-Z$55-Z$56),VLOOKUP($A106,'Fin. Assumptions'!$F$32:$L$38,$D$111+1)*Z$83)</f>
        <v>49707.193376295574</v>
      </c>
      <c r="AA106" s="42">
        <f ca="1">IF($C$112="3P",VLOOKUP($A106,'Fin. Assumptions'!$F$23:$L$29,$D$111+1)*(-AA$55-AA$56),VLOOKUP($A106,'Fin. Assumptions'!$F$32:$L$38,$D$111+1)*AA$83)</f>
        <v>50261.580557602378</v>
      </c>
      <c r="AB106" s="42">
        <f ca="1">IF($C$112="3P",VLOOKUP($A106,'Fin. Assumptions'!$F$23:$L$29,$D$111+1)*(-AB$55-AB$56),VLOOKUP($A106,'Fin. Assumptions'!$F$32:$L$38,$D$111+1)*AB$83)</f>
        <v>50824.228107910647</v>
      </c>
      <c r="AC106" s="42">
        <f ca="1">IF($C$112="3P",VLOOKUP($A106,'Fin. Assumptions'!$F$23:$L$29,$D$111+1)*(-AC$55-AC$56),VLOOKUP($A106,'Fin. Assumptions'!$F$32:$L$38,$D$111+1)*AC$83)</f>
        <v>51395.259106718513</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1611708.6845619222</v>
      </c>
    </row>
    <row r="111" spans="1:34" ht="15.75" x14ac:dyDescent="0.25">
      <c r="A111" s="92"/>
      <c r="B111" s="93" t="s">
        <v>111</v>
      </c>
      <c r="C111" s="463" t="str">
        <f ca="1">LEFT($B$6,3)</f>
        <v>NPO</v>
      </c>
      <c r="D111" s="380">
        <f ca="1">HLOOKUP(C111,'Fin. Assumptions'!$G$32:$L$40,9)</f>
        <v>4</v>
      </c>
    </row>
    <row r="112" spans="1:34" x14ac:dyDescent="0.2">
      <c r="A112" s="94"/>
      <c r="B112" s="93" t="s">
        <v>160</v>
      </c>
      <c r="C112" s="376" t="str">
        <f ca="1">RIGHT(LEFT($B$6,6),2)</f>
        <v>3P</v>
      </c>
    </row>
  </sheetData>
  <sheetProtection algorithmName="SHA-512" hashValue="b9VeyhZGRM/pPFV2NApWVMoSvivcscZ+7Ui37lAN/0Ldazj0ssAQ6iaRNygSLmOZuFhTJNI2JHeIEYqr3Jzf0A==" saltValue="BhYHMk78CnFjgWWFzcpd2g=="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NPO DO 16</v>
      </c>
      <c r="D6" s="82" t="s">
        <v>172</v>
      </c>
      <c r="T6" s="2"/>
    </row>
    <row r="7" spans="1:42" ht="18.75" customHeight="1" x14ac:dyDescent="0.25">
      <c r="A7" s="90"/>
      <c r="C7" s="2"/>
      <c r="D7" s="374" t="s">
        <v>174</v>
      </c>
      <c r="T7" s="2"/>
    </row>
    <row r="8" spans="1:42" ht="18.75" customHeight="1" x14ac:dyDescent="0.25">
      <c r="A8" s="90" t="s">
        <v>111</v>
      </c>
      <c r="B8" s="376" t="str">
        <f ca="1">VLOOKUP($B$6,'Fin. Assumptions'!$A$6:$P$17,2)</f>
        <v>NP/Other</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2016</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Non-Taxable</v>
      </c>
      <c r="C11" s="1"/>
      <c r="E11" s="18" t="s">
        <v>0</v>
      </c>
      <c r="G11" s="396">
        <f ca="1">VLOOKUP($B$6,'Fin. Assumptions'!$A$6:$P$17,14)</f>
        <v>0</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0</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2.6840814430658622</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2684081.4430658622</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0.8165596252873073</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2684081.4430658622</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0</v>
      </c>
      <c r="O22" s="28"/>
      <c r="P22" s="26"/>
      <c r="Q22" s="26"/>
      <c r="R22" s="23"/>
      <c r="T22" s="2"/>
    </row>
    <row r="23" spans="1:36" ht="18" customHeight="1" x14ac:dyDescent="0.2">
      <c r="A23" s="48"/>
      <c r="B23" s="77"/>
      <c r="C23" s="21"/>
      <c r="E23" s="54" t="s">
        <v>77</v>
      </c>
      <c r="G23" s="83">
        <f ca="1">SUM(G20:G22)</f>
        <v>2684081.4430658622</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1</v>
      </c>
      <c r="H25" s="37" t="s">
        <v>9</v>
      </c>
      <c r="N25" s="23"/>
      <c r="O25" s="28"/>
      <c r="P25" s="5"/>
      <c r="Q25" s="5"/>
      <c r="R25" s="5"/>
      <c r="T25" s="2"/>
    </row>
    <row r="26" spans="1:36" ht="18" customHeight="1" x14ac:dyDescent="0.25">
      <c r="A26" s="8" t="s">
        <v>19</v>
      </c>
      <c r="B26" s="12"/>
      <c r="C26" s="13"/>
      <c r="E26" s="73" t="s">
        <v>74</v>
      </c>
      <c r="F26" s="72"/>
      <c r="G26" s="86">
        <f ca="1">1-FedTaxCredit-G25</f>
        <v>-0.30000000000000004</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0</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2684081.4430658622</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0.15606</v>
      </c>
      <c r="C31" s="2" t="s">
        <v>7</v>
      </c>
      <c r="E31" s="57" t="s">
        <v>10</v>
      </c>
      <c r="F31" s="5"/>
      <c r="G31" s="83">
        <f ca="1">NetCost*LoanPer-B22</f>
        <v>-805224.43291975872</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-41742.180196894333</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e">
        <f ca="1">IF(G25=100%,#REF!, "N/A")</f>
        <v>#REF!</v>
      </c>
      <c r="K35" s="405"/>
    </row>
    <row r="36" spans="1:34" ht="18" customHeight="1" thickBot="1" x14ac:dyDescent="0.3">
      <c r="A36" s="385" t="s">
        <v>96</v>
      </c>
      <c r="B36" s="390"/>
      <c r="C36" s="384" t="s">
        <v>7</v>
      </c>
      <c r="F36" s="407" t="s">
        <v>81</v>
      </c>
      <c r="G36" s="408"/>
      <c r="H36" s="408"/>
      <c r="I36" s="408"/>
      <c r="J36" s="409">
        <f ca="1">IRR(D83:AH83,0.1)</f>
        <v>7.8292547803918255E-2</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181822.3848</v>
      </c>
      <c r="F54" s="9">
        <f t="shared" ca="1" si="2"/>
        <v>184531.53833352003</v>
      </c>
      <c r="G54" s="9">
        <f t="shared" ca="1" si="2"/>
        <v>187281.05825468947</v>
      </c>
      <c r="H54" s="9">
        <f t="shared" ca="1" si="2"/>
        <v>190071.54602268434</v>
      </c>
      <c r="I54" s="9">
        <f t="shared" ca="1" si="2"/>
        <v>192903.61205842235</v>
      </c>
      <c r="J54" s="9">
        <f t="shared" ca="1" si="2"/>
        <v>195777.87587809286</v>
      </c>
      <c r="K54" s="9">
        <f t="shared" ca="1" si="2"/>
        <v>198694.96622867644</v>
      </c>
      <c r="L54" s="9">
        <f t="shared" ca="1" si="2"/>
        <v>201655.52122548365</v>
      </c>
      <c r="M54" s="9">
        <f t="shared" ca="1" si="2"/>
        <v>204660.18849174341</v>
      </c>
      <c r="N54" s="9">
        <f t="shared" ca="1" si="2"/>
        <v>207709.62530027036</v>
      </c>
      <c r="O54" s="9">
        <f t="shared" ca="1" si="2"/>
        <v>210804.49871724439</v>
      </c>
      <c r="P54" s="9">
        <f t="shared" ca="1" si="2"/>
        <v>213945.48574813129</v>
      </c>
      <c r="Q54" s="9">
        <f t="shared" ca="1" si="2"/>
        <v>217133.27348577851</v>
      </c>
      <c r="R54" s="9">
        <f t="shared" ca="1" si="2"/>
        <v>220368.55926071655</v>
      </c>
      <c r="S54" s="9">
        <f t="shared" ca="1" si="2"/>
        <v>223652.05079370129</v>
      </c>
      <c r="T54" s="9">
        <f t="shared" ca="1" si="2"/>
        <v>226984.46635052736</v>
      </c>
      <c r="U54" s="9">
        <f t="shared" ca="1" si="2"/>
        <v>230366.53489915028</v>
      </c>
      <c r="V54" s="9">
        <f t="shared" ca="1" si="2"/>
        <v>233798.99626914761</v>
      </c>
      <c r="W54" s="9">
        <f t="shared" ca="1" si="2"/>
        <v>237282.60131355791</v>
      </c>
      <c r="X54" s="9">
        <f t="shared" ca="1" si="2"/>
        <v>240818.11207312989</v>
      </c>
      <c r="Y54" s="9">
        <f t="shared" ca="1" si="2"/>
        <v>244406.30194301953</v>
      </c>
      <c r="Z54" s="9">
        <f t="shared" ca="1" si="2"/>
        <v>248047.95584197048</v>
      </c>
      <c r="AA54" s="9">
        <f t="shared" ca="1" si="2"/>
        <v>251743.87038401587</v>
      </c>
      <c r="AB54" s="9">
        <f t="shared" ca="1" si="2"/>
        <v>255494.85405273765</v>
      </c>
      <c r="AC54" s="9">
        <f t="shared" ca="1" si="2"/>
        <v>259301.72737812344</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257817.82511025842</v>
      </c>
      <c r="F57" s="10">
        <f ca="1">IF(F$49&gt;OptInTerm,0,VLOOKUP($B$10+F$49-1,'SREC Prices'!$B$6:$D$22,2))*((F$50/1000)*$B$18)</f>
        <v>254635.53498112998</v>
      </c>
      <c r="G57" s="10">
        <f ca="1">IF(G$49&gt;OptInTerm,0,VLOOKUP($B$10+G$49-1,'SREC Prices'!$B$6:$D$22,2))*((G$50/1000)*$B$18)</f>
        <v>262781.03229902079</v>
      </c>
      <c r="H57" s="10">
        <f ca="1">IF(H$49&gt;OptInTerm,0,VLOOKUP($B$10+H$49-1,'SREC Prices'!$B$6:$D$22,2))*((H$50/1000)*$B$18)</f>
        <v>248346.91287256023</v>
      </c>
      <c r="I57" s="10">
        <f ca="1">IF(I$49&gt;OptInTerm,0,VLOOKUP($B$10+I$49-1,'SREC Prices'!$B$6:$D$22,2))*((I$50/1000)*$B$18)</f>
        <v>226590.78614676223</v>
      </c>
      <c r="J57" s="10">
        <f ca="1">IF(J$49&gt;OptInTerm,0,VLOOKUP($B$10+J$49-1,'SREC Prices'!$B$6:$D$22,2))*((J$50/1000)*$B$18)</f>
        <v>209685.06206099762</v>
      </c>
      <c r="K57" s="10">
        <f ca="1">IF(K$49&gt;OptInTerm,0,VLOOKUP($B$10+K$49-1,'SREC Prices'!$B$6:$D$22,2))*((K$50/1000)*$B$18)</f>
        <v>196635.41428273241</v>
      </c>
      <c r="L57" s="10">
        <f ca="1">IF(L$49&gt;OptInTerm,0,VLOOKUP($B$10+L$49-1,'SREC Prices'!$B$6:$D$22,2))*((L$50/1000)*$B$18)</f>
        <v>188749.29560266592</v>
      </c>
      <c r="M57" s="10">
        <f ca="1">IF(M$49&gt;OptInTerm,0,VLOOKUP($B$10+M$49-1,'SREC Prices'!$B$6:$D$22,2))*((M$50/1000)*$B$18)</f>
        <v>177968.11559907557</v>
      </c>
      <c r="N57" s="10">
        <f ca="1">IF(N$49&gt;OptInTerm,0,VLOOKUP($B$10+N$49-1,'SREC Prices'!$B$6:$D$22,2))*((N$50/1000)*$B$18)</f>
        <v>168179.86924112638</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439640.20991025842</v>
      </c>
      <c r="F59" s="10">
        <f t="shared" ref="F59:AH59" ca="1" si="5">SUM(F54:F58)</f>
        <v>439167.07331464998</v>
      </c>
      <c r="G59" s="10">
        <f t="shared" ca="1" si="5"/>
        <v>450062.09055371024</v>
      </c>
      <c r="H59" s="10">
        <f t="shared" ca="1" si="5"/>
        <v>438418.45889524458</v>
      </c>
      <c r="I59" s="10">
        <f t="shared" ca="1" si="5"/>
        <v>419494.39820518461</v>
      </c>
      <c r="J59" s="10">
        <f t="shared" ca="1" si="5"/>
        <v>405462.93793909048</v>
      </c>
      <c r="K59" s="10">
        <f t="shared" ca="1" si="5"/>
        <v>395330.38051140885</v>
      </c>
      <c r="L59" s="10">
        <f t="shared" ca="1" si="5"/>
        <v>390404.8168281496</v>
      </c>
      <c r="M59" s="10">
        <f t="shared" ca="1" si="5"/>
        <v>382628.30409081897</v>
      </c>
      <c r="N59" s="10">
        <f t="shared" ca="1" si="5"/>
        <v>375889.49454139674</v>
      </c>
      <c r="O59" s="10">
        <f t="shared" ca="1" si="5"/>
        <v>238507.48348732095</v>
      </c>
      <c r="P59" s="10">
        <f t="shared" ca="1" si="5"/>
        <v>241509.95559435745</v>
      </c>
      <c r="Q59" s="10">
        <f t="shared" ca="1" si="5"/>
        <v>244559.92098277353</v>
      </c>
      <c r="R59" s="10">
        <f t="shared" ca="1" si="5"/>
        <v>247658.07352022661</v>
      </c>
      <c r="S59" s="10">
        <f t="shared" ca="1" si="5"/>
        <v>250805.1174819138</v>
      </c>
      <c r="T59" s="10">
        <f t="shared" ca="1" si="5"/>
        <v>254001.76770529881</v>
      </c>
      <c r="U59" s="10">
        <f t="shared" ca="1" si="5"/>
        <v>257248.74974714787</v>
      </c>
      <c r="V59" s="10">
        <f t="shared" ca="1" si="5"/>
        <v>260546.8000429052</v>
      </c>
      <c r="W59" s="10">
        <f t="shared" ca="1" si="5"/>
        <v>263896.66606844671</v>
      </c>
      <c r="X59" s="10">
        <f t="shared" ca="1" si="5"/>
        <v>267299.10650424426</v>
      </c>
      <c r="Y59" s="10">
        <f t="shared" ca="1" si="5"/>
        <v>270754.89140197833</v>
      </c>
      <c r="Z59" s="10">
        <f t="shared" ca="1" si="5"/>
        <v>274264.8023536345</v>
      </c>
      <c r="AA59" s="10">
        <f t="shared" ca="1" si="5"/>
        <v>277829.63266312156</v>
      </c>
      <c r="AB59" s="10">
        <f t="shared" ca="1" si="5"/>
        <v>281450.18752044777</v>
      </c>
      <c r="AC59" s="10">
        <f t="shared" ca="1" si="5"/>
        <v>285127.28417849506</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418640.20991025842</v>
      </c>
      <c r="F63" s="10">
        <f t="shared" ca="1" si="9"/>
        <v>417642.07331464998</v>
      </c>
      <c r="G63" s="10">
        <f t="shared" ca="1" si="9"/>
        <v>427998.96555371024</v>
      </c>
      <c r="H63" s="10">
        <f t="shared" ca="1" si="9"/>
        <v>415803.75577024458</v>
      </c>
      <c r="I63" s="10">
        <f t="shared" ca="1" si="9"/>
        <v>396314.32750205963</v>
      </c>
      <c r="J63" s="10">
        <f t="shared" ca="1" si="9"/>
        <v>381703.36546838738</v>
      </c>
      <c r="K63" s="10">
        <f t="shared" ca="1" si="9"/>
        <v>370976.81872893817</v>
      </c>
      <c r="L63" s="10">
        <f t="shared" ca="1" si="9"/>
        <v>365442.41600111715</v>
      </c>
      <c r="M63" s="10">
        <f t="shared" ca="1" si="9"/>
        <v>357041.84324311069</v>
      </c>
      <c r="N63" s="10">
        <f t="shared" ca="1" si="9"/>
        <v>199663.37217249576</v>
      </c>
      <c r="O63" s="10">
        <f t="shared" ca="1" si="9"/>
        <v>211625.70805919744</v>
      </c>
      <c r="P63" s="10">
        <f t="shared" ca="1" si="9"/>
        <v>213956.13578053087</v>
      </c>
      <c r="Q63" s="10">
        <f t="shared" ca="1" si="9"/>
        <v>216317.25567360129</v>
      </c>
      <c r="R63" s="10">
        <f t="shared" ca="1" si="9"/>
        <v>218709.34157832505</v>
      </c>
      <c r="S63" s="10">
        <f t="shared" ca="1" si="9"/>
        <v>221132.66724146472</v>
      </c>
      <c r="T63" s="10">
        <f t="shared" ca="1" si="9"/>
        <v>223587.50620883849</v>
      </c>
      <c r="U63" s="10">
        <f t="shared" ca="1" si="9"/>
        <v>226074.13171327603</v>
      </c>
      <c r="V63" s="10">
        <f t="shared" ca="1" si="9"/>
        <v>228592.81655818658</v>
      </c>
      <c r="W63" s="10">
        <f t="shared" ca="1" si="9"/>
        <v>231143.83299661012</v>
      </c>
      <c r="X63" s="10">
        <f t="shared" ca="1" si="9"/>
        <v>83727.452605611761</v>
      </c>
      <c r="Y63" s="10">
        <f t="shared" ca="1" si="9"/>
        <v>236343.94615588002</v>
      </c>
      <c r="Z63" s="10">
        <f t="shared" ca="1" si="9"/>
        <v>238993.58347638373</v>
      </c>
      <c r="AA63" s="10">
        <f t="shared" ca="1" si="9"/>
        <v>241676.63331393953</v>
      </c>
      <c r="AB63" s="10">
        <f t="shared" ca="1" si="9"/>
        <v>244393.36318753619</v>
      </c>
      <c r="AC63" s="10">
        <f t="shared" ca="1" si="9"/>
        <v>247144.0392372607</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418640.20991025842</v>
      </c>
      <c r="F65" s="59">
        <f t="shared" ref="F65:AH65" ca="1" si="10">SUM(F63:F64)</f>
        <v>417642.07331464998</v>
      </c>
      <c r="G65" s="59">
        <f t="shared" ca="1" si="10"/>
        <v>427998.96555371024</v>
      </c>
      <c r="H65" s="59">
        <f t="shared" ca="1" si="10"/>
        <v>415803.75577024458</v>
      </c>
      <c r="I65" s="59">
        <f t="shared" ca="1" si="10"/>
        <v>396314.32750205963</v>
      </c>
      <c r="J65" s="59">
        <f ca="1">SUM(J63:J64)</f>
        <v>381703.36546838738</v>
      </c>
      <c r="K65" s="59">
        <f t="shared" ca="1" si="10"/>
        <v>370976.81872893817</v>
      </c>
      <c r="L65" s="59">
        <f t="shared" ca="1" si="10"/>
        <v>365442.41600111715</v>
      </c>
      <c r="M65" s="59">
        <f t="shared" ca="1" si="10"/>
        <v>357041.84324311069</v>
      </c>
      <c r="N65" s="59">
        <f t="shared" ca="1" si="10"/>
        <v>199663.37217249576</v>
      </c>
      <c r="O65" s="59">
        <f t="shared" ca="1" si="10"/>
        <v>211625.70805919744</v>
      </c>
      <c r="P65" s="59">
        <f t="shared" ca="1" si="10"/>
        <v>213956.13578053087</v>
      </c>
      <c r="Q65" s="59">
        <f t="shared" ca="1" si="10"/>
        <v>216317.25567360129</v>
      </c>
      <c r="R65" s="59">
        <f t="shared" ca="1" si="10"/>
        <v>218709.34157832505</v>
      </c>
      <c r="S65" s="59">
        <f t="shared" ca="1" si="10"/>
        <v>221132.66724146472</v>
      </c>
      <c r="T65" s="59">
        <f t="shared" ca="1" si="10"/>
        <v>223587.50620883849</v>
      </c>
      <c r="U65" s="59">
        <f t="shared" ca="1" si="10"/>
        <v>226074.13171327603</v>
      </c>
      <c r="V65" s="59">
        <f t="shared" ca="1" si="10"/>
        <v>228592.81655818658</v>
      </c>
      <c r="W65" s="59">
        <f t="shared" ca="1" si="10"/>
        <v>231143.83299661012</v>
      </c>
      <c r="X65" s="59">
        <f t="shared" ca="1" si="10"/>
        <v>83727.452605611761</v>
      </c>
      <c r="Y65" s="59">
        <f t="shared" ca="1" si="10"/>
        <v>236343.94615588002</v>
      </c>
      <c r="Z65" s="59">
        <f t="shared" ca="1" si="10"/>
        <v>238993.58347638373</v>
      </c>
      <c r="AA65" s="59">
        <f t="shared" ca="1" si="10"/>
        <v>241676.63331393953</v>
      </c>
      <c r="AB65" s="59">
        <f t="shared" ca="1" si="10"/>
        <v>244393.36318753619</v>
      </c>
      <c r="AC65" s="59">
        <f t="shared" ca="1" si="10"/>
        <v>247144.0392372607</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0</v>
      </c>
      <c r="F66" s="59">
        <f t="shared" ca="1" si="11"/>
        <v>0</v>
      </c>
      <c r="G66" s="59">
        <f t="shared" ca="1" si="11"/>
        <v>0</v>
      </c>
      <c r="H66" s="59">
        <f t="shared" ca="1" si="11"/>
        <v>0</v>
      </c>
      <c r="I66" s="59">
        <f t="shared" ca="1" si="11"/>
        <v>0</v>
      </c>
      <c r="J66" s="59">
        <f t="shared" ca="1" si="11"/>
        <v>0</v>
      </c>
      <c r="K66" s="59">
        <f t="shared" ca="1" si="11"/>
        <v>0</v>
      </c>
      <c r="L66" s="59">
        <f t="shared" ca="1" si="11"/>
        <v>0</v>
      </c>
      <c r="M66" s="59">
        <f t="shared" ca="1" si="11"/>
        <v>0</v>
      </c>
      <c r="N66" s="59">
        <f t="shared" ca="1" si="11"/>
        <v>0</v>
      </c>
      <c r="O66" s="59">
        <f t="shared" ca="1" si="11"/>
        <v>0</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418640.20991025842</v>
      </c>
      <c r="F67" s="59">
        <f t="shared" ref="F67:AH67" ca="1" si="12">F65+F66</f>
        <v>417642.07331464998</v>
      </c>
      <c r="G67" s="59">
        <f t="shared" ca="1" si="12"/>
        <v>427998.96555371024</v>
      </c>
      <c r="H67" s="59">
        <f t="shared" ca="1" si="12"/>
        <v>415803.75577024458</v>
      </c>
      <c r="I67" s="59">
        <f ca="1">I65+I66</f>
        <v>396314.32750205963</v>
      </c>
      <c r="J67" s="59">
        <f ca="1">J65+J66</f>
        <v>381703.36546838738</v>
      </c>
      <c r="K67" s="59">
        <f t="shared" ca="1" si="12"/>
        <v>370976.81872893817</v>
      </c>
      <c r="L67" s="59">
        <f t="shared" ca="1" si="12"/>
        <v>365442.41600111715</v>
      </c>
      <c r="M67" s="59">
        <f t="shared" ca="1" si="12"/>
        <v>357041.84324311069</v>
      </c>
      <c r="N67" s="59">
        <f t="shared" ca="1" si="12"/>
        <v>199663.37217249576</v>
      </c>
      <c r="O67" s="59">
        <f t="shared" ca="1" si="12"/>
        <v>211625.70805919744</v>
      </c>
      <c r="P67" s="59">
        <f t="shared" ca="1" si="12"/>
        <v>213956.13578053087</v>
      </c>
      <c r="Q67" s="59">
        <f t="shared" ca="1" si="12"/>
        <v>216317.25567360129</v>
      </c>
      <c r="R67" s="59">
        <f t="shared" ca="1" si="12"/>
        <v>218709.34157832505</v>
      </c>
      <c r="S67" s="59">
        <f t="shared" ca="1" si="12"/>
        <v>221132.66724146472</v>
      </c>
      <c r="T67" s="59">
        <f t="shared" ca="1" si="12"/>
        <v>223587.50620883849</v>
      </c>
      <c r="U67" s="59">
        <f t="shared" ca="1" si="12"/>
        <v>226074.13171327603</v>
      </c>
      <c r="V67" s="59">
        <f t="shared" ca="1" si="12"/>
        <v>228592.81655818658</v>
      </c>
      <c r="W67" s="59">
        <f t="shared" ca="1" si="12"/>
        <v>231143.83299661012</v>
      </c>
      <c r="X67" s="59">
        <f t="shared" ca="1" si="12"/>
        <v>83727.452605611761</v>
      </c>
      <c r="Y67" s="59">
        <f t="shared" ca="1" si="12"/>
        <v>236343.94615588002</v>
      </c>
      <c r="Z67" s="59">
        <f t="shared" ca="1" si="12"/>
        <v>238993.58347638373</v>
      </c>
      <c r="AA67" s="59">
        <f t="shared" ca="1" si="12"/>
        <v>241676.63331393953</v>
      </c>
      <c r="AB67" s="59">
        <f t="shared" ca="1" si="12"/>
        <v>244393.36318753619</v>
      </c>
      <c r="AC67" s="59">
        <f t="shared" ca="1" si="12"/>
        <v>247144.0392372607</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0</v>
      </c>
      <c r="F68" s="59">
        <f t="shared" ca="1" si="14"/>
        <v>0</v>
      </c>
      <c r="G68" s="59">
        <f t="shared" ca="1" si="14"/>
        <v>0</v>
      </c>
      <c r="H68" s="59">
        <f t="shared" ca="1" si="14"/>
        <v>0</v>
      </c>
      <c r="I68" s="59">
        <f t="shared" ca="1" si="14"/>
        <v>0</v>
      </c>
      <c r="J68" s="59">
        <f t="shared" ca="1" si="14"/>
        <v>0</v>
      </c>
      <c r="K68" s="59">
        <f t="shared" ca="1" si="14"/>
        <v>0</v>
      </c>
      <c r="L68" s="59">
        <f t="shared" ca="1" si="14"/>
        <v>0</v>
      </c>
      <c r="M68" s="59">
        <f t="shared" ca="1" si="14"/>
        <v>0</v>
      </c>
      <c r="N68" s="59">
        <f t="shared" ca="1" si="14"/>
        <v>0</v>
      </c>
      <c r="O68" s="59">
        <f t="shared" ca="1" si="14"/>
        <v>0</v>
      </c>
      <c r="P68" s="59">
        <f t="shared" ca="1" si="14"/>
        <v>0</v>
      </c>
      <c r="Q68" s="59">
        <f t="shared" ca="1" si="14"/>
        <v>0</v>
      </c>
      <c r="R68" s="59">
        <f t="shared" ca="1" si="14"/>
        <v>0</v>
      </c>
      <c r="S68" s="59">
        <f t="shared" ca="1" si="14"/>
        <v>0</v>
      </c>
      <c r="T68" s="59">
        <f t="shared" ca="1" si="14"/>
        <v>0</v>
      </c>
      <c r="U68" s="59">
        <f t="shared" ca="1" si="14"/>
        <v>0</v>
      </c>
      <c r="V68" s="59">
        <f t="shared" ca="1" si="14"/>
        <v>0</v>
      </c>
      <c r="W68" s="59">
        <f t="shared" ca="1" si="14"/>
        <v>0</v>
      </c>
      <c r="X68" s="59">
        <f t="shared" ca="1" si="14"/>
        <v>0</v>
      </c>
      <c r="Y68" s="59">
        <f t="shared" ca="1" si="14"/>
        <v>0</v>
      </c>
      <c r="Z68" s="59">
        <f t="shared" ca="1" si="14"/>
        <v>0</v>
      </c>
      <c r="AA68" s="59">
        <f t="shared" ca="1" si="14"/>
        <v>0</v>
      </c>
      <c r="AB68" s="59">
        <f t="shared" ca="1" si="14"/>
        <v>0</v>
      </c>
      <c r="AC68" s="59">
        <f t="shared" ca="1" si="14"/>
        <v>0</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0</v>
      </c>
      <c r="F69" s="24">
        <f t="shared" ca="1" si="16"/>
        <v>0</v>
      </c>
      <c r="G69" s="24">
        <f t="shared" ca="1" si="16"/>
        <v>0</v>
      </c>
      <c r="H69" s="24">
        <f t="shared" ca="1" si="16"/>
        <v>0</v>
      </c>
      <c r="I69" s="24">
        <f t="shared" ca="1" si="16"/>
        <v>0</v>
      </c>
      <c r="J69" s="24">
        <f t="shared" ca="1" si="16"/>
        <v>0</v>
      </c>
      <c r="K69" s="24">
        <f t="shared" ca="1" si="16"/>
        <v>0</v>
      </c>
      <c r="L69" s="24">
        <f t="shared" ca="1" si="16"/>
        <v>0</v>
      </c>
      <c r="M69" s="24">
        <f t="shared" ca="1" si="16"/>
        <v>0</v>
      </c>
      <c r="N69" s="24">
        <f t="shared" ca="1" si="16"/>
        <v>0</v>
      </c>
      <c r="O69" s="24">
        <f t="shared" ca="1" si="16"/>
        <v>0</v>
      </c>
      <c r="P69" s="24">
        <f t="shared" ca="1" si="16"/>
        <v>0</v>
      </c>
      <c r="Q69" s="24">
        <f t="shared" ca="1" si="16"/>
        <v>0</v>
      </c>
      <c r="R69" s="24">
        <f t="shared" ca="1" si="16"/>
        <v>0</v>
      </c>
      <c r="S69" s="24">
        <f t="shared" ca="1" si="16"/>
        <v>0</v>
      </c>
      <c r="T69" s="24">
        <f t="shared" ca="1" si="16"/>
        <v>0</v>
      </c>
      <c r="U69" s="24">
        <f t="shared" ca="1" si="16"/>
        <v>0</v>
      </c>
      <c r="V69" s="24">
        <f t="shared" ca="1" si="16"/>
        <v>0</v>
      </c>
      <c r="W69" s="24">
        <f t="shared" ca="1" si="16"/>
        <v>0</v>
      </c>
      <c r="X69" s="24">
        <f t="shared" ca="1" si="16"/>
        <v>0</v>
      </c>
      <c r="Y69" s="24">
        <f t="shared" ca="1" si="16"/>
        <v>0</v>
      </c>
      <c r="Z69" s="24">
        <f t="shared" ca="1" si="16"/>
        <v>0</v>
      </c>
      <c r="AA69" s="24">
        <f t="shared" ca="1" si="16"/>
        <v>0</v>
      </c>
      <c r="AB69" s="24">
        <f t="shared" ca="1" si="16"/>
        <v>0</v>
      </c>
      <c r="AC69" s="24">
        <f t="shared" ca="1" si="16"/>
        <v>0</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418640.20991025842</v>
      </c>
      <c r="F70" s="420">
        <f t="shared" ref="F70:AH70" ca="1" si="17">SUM(F67:F69)</f>
        <v>417642.07331464998</v>
      </c>
      <c r="G70" s="420">
        <f t="shared" ca="1" si="17"/>
        <v>427998.96555371024</v>
      </c>
      <c r="H70" s="420">
        <f t="shared" ca="1" si="17"/>
        <v>415803.75577024458</v>
      </c>
      <c r="I70" s="420">
        <f t="shared" ca="1" si="17"/>
        <v>396314.32750205963</v>
      </c>
      <c r="J70" s="420">
        <f t="shared" ca="1" si="17"/>
        <v>381703.36546838738</v>
      </c>
      <c r="K70" s="420">
        <f t="shared" ca="1" si="17"/>
        <v>370976.81872893817</v>
      </c>
      <c r="L70" s="420">
        <f t="shared" ca="1" si="17"/>
        <v>365442.41600111715</v>
      </c>
      <c r="M70" s="420">
        <f t="shared" ca="1" si="17"/>
        <v>357041.84324311069</v>
      </c>
      <c r="N70" s="420">
        <f t="shared" ca="1" si="17"/>
        <v>199663.37217249576</v>
      </c>
      <c r="O70" s="420">
        <f t="shared" ca="1" si="17"/>
        <v>211625.70805919744</v>
      </c>
      <c r="P70" s="420">
        <f t="shared" ca="1" si="17"/>
        <v>213956.13578053087</v>
      </c>
      <c r="Q70" s="420">
        <f t="shared" ca="1" si="17"/>
        <v>216317.25567360129</v>
      </c>
      <c r="R70" s="420">
        <f t="shared" ca="1" si="17"/>
        <v>218709.34157832505</v>
      </c>
      <c r="S70" s="420">
        <f t="shared" ca="1" si="17"/>
        <v>221132.66724146472</v>
      </c>
      <c r="T70" s="420">
        <f t="shared" ca="1" si="17"/>
        <v>223587.50620883849</v>
      </c>
      <c r="U70" s="420">
        <f t="shared" ca="1" si="17"/>
        <v>226074.13171327603</v>
      </c>
      <c r="V70" s="420">
        <f t="shared" ca="1" si="17"/>
        <v>228592.81655818658</v>
      </c>
      <c r="W70" s="420">
        <f t="shared" ca="1" si="17"/>
        <v>231143.83299661012</v>
      </c>
      <c r="X70" s="420">
        <f t="shared" ca="1" si="17"/>
        <v>83727.452605611761</v>
      </c>
      <c r="Y70" s="420">
        <f t="shared" ca="1" si="17"/>
        <v>236343.94615588002</v>
      </c>
      <c r="Z70" s="420">
        <f t="shared" ca="1" si="17"/>
        <v>238993.58347638373</v>
      </c>
      <c r="AA70" s="420">
        <f t="shared" ca="1" si="17"/>
        <v>241676.63331393953</v>
      </c>
      <c r="AB70" s="420">
        <f t="shared" ca="1" si="17"/>
        <v>244393.36318753619</v>
      </c>
      <c r="AC70" s="420">
        <f t="shared" ca="1" si="17"/>
        <v>247144.0392372607</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418640.20991025842</v>
      </c>
      <c r="F72" s="59">
        <f t="shared" ca="1" si="18"/>
        <v>417642.07331464998</v>
      </c>
      <c r="G72" s="59">
        <f t="shared" ca="1" si="18"/>
        <v>427998.96555371024</v>
      </c>
      <c r="H72" s="59">
        <f t="shared" ca="1" si="18"/>
        <v>415803.75577024458</v>
      </c>
      <c r="I72" s="59">
        <f t="shared" ca="1" si="18"/>
        <v>396314.32750205963</v>
      </c>
      <c r="J72" s="59">
        <f t="shared" ca="1" si="18"/>
        <v>381703.36546838738</v>
      </c>
      <c r="K72" s="59">
        <f t="shared" ca="1" si="18"/>
        <v>370976.81872893817</v>
      </c>
      <c r="L72" s="59">
        <f t="shared" ca="1" si="18"/>
        <v>365442.41600111715</v>
      </c>
      <c r="M72" s="59">
        <f t="shared" ca="1" si="18"/>
        <v>357041.84324311069</v>
      </c>
      <c r="N72" s="59">
        <f t="shared" ca="1" si="18"/>
        <v>199663.37217249576</v>
      </c>
      <c r="O72" s="59">
        <f t="shared" ca="1" si="18"/>
        <v>211625.70805919744</v>
      </c>
      <c r="P72" s="59">
        <f t="shared" ca="1" si="18"/>
        <v>213956.13578053087</v>
      </c>
      <c r="Q72" s="59">
        <f t="shared" ca="1" si="18"/>
        <v>216317.25567360129</v>
      </c>
      <c r="R72" s="59">
        <f t="shared" ca="1" si="18"/>
        <v>218709.34157832505</v>
      </c>
      <c r="S72" s="59">
        <f t="shared" ca="1" si="18"/>
        <v>221132.66724146472</v>
      </c>
      <c r="T72" s="59">
        <f t="shared" ca="1" si="18"/>
        <v>223587.50620883849</v>
      </c>
      <c r="U72" s="59">
        <f t="shared" ca="1" si="18"/>
        <v>226074.13171327603</v>
      </c>
      <c r="V72" s="59">
        <f t="shared" ca="1" si="18"/>
        <v>228592.81655818658</v>
      </c>
      <c r="W72" s="59">
        <f t="shared" ca="1" si="18"/>
        <v>231143.83299661012</v>
      </c>
      <c r="X72" s="59">
        <f t="shared" ca="1" si="18"/>
        <v>83727.452605611761</v>
      </c>
      <c r="Y72" s="59">
        <f t="shared" ca="1" si="18"/>
        <v>236343.94615588002</v>
      </c>
      <c r="Z72" s="59">
        <f t="shared" ca="1" si="18"/>
        <v>238993.58347638373</v>
      </c>
      <c r="AA72" s="59">
        <f t="shared" ca="1" si="18"/>
        <v>241676.63331393953</v>
      </c>
      <c r="AB72" s="59">
        <f t="shared" ca="1" si="18"/>
        <v>244393.36318753619</v>
      </c>
      <c r="AC72" s="59">
        <f t="shared" ca="1" si="18"/>
        <v>247144.0392372607</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-2684081.4430658622</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0</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-2684081.4430658622</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-805224.43291975872</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0</v>
      </c>
      <c r="F80" s="10">
        <f ca="1">Principle</f>
        <v>0</v>
      </c>
      <c r="G80" s="10">
        <f t="shared" ref="G80:AH80" ca="1" si="20">Principle</f>
        <v>0</v>
      </c>
      <c r="H80" s="10">
        <f t="shared" ca="1" si="20"/>
        <v>0</v>
      </c>
      <c r="I80" s="10">
        <f t="shared" ca="1" si="20"/>
        <v>0</v>
      </c>
      <c r="J80" s="10">
        <f t="shared" ca="1" si="20"/>
        <v>0</v>
      </c>
      <c r="K80" s="10">
        <f t="shared" ca="1" si="20"/>
        <v>0</v>
      </c>
      <c r="L80" s="10">
        <f t="shared" ca="1" si="20"/>
        <v>0</v>
      </c>
      <c r="M80" s="10">
        <f t="shared" ca="1" si="20"/>
        <v>0</v>
      </c>
      <c r="N80" s="10">
        <f t="shared" ca="1" si="20"/>
        <v>0</v>
      </c>
      <c r="O80" s="10">
        <f t="shared" ca="1" si="20"/>
        <v>0</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-805224.43291975872</v>
      </c>
      <c r="E81" s="10">
        <f ca="1">E79+E80</f>
        <v>0</v>
      </c>
      <c r="F81" s="10">
        <f t="shared" ref="F81:AH81" ca="1" si="21">F79+F80</f>
        <v>0</v>
      </c>
      <c r="G81" s="10">
        <f t="shared" ca="1" si="21"/>
        <v>0</v>
      </c>
      <c r="H81" s="10">
        <f t="shared" ca="1" si="21"/>
        <v>0</v>
      </c>
      <c r="I81" s="10">
        <f t="shared" ca="1" si="21"/>
        <v>0</v>
      </c>
      <c r="J81" s="10">
        <f t="shared" ca="1" si="21"/>
        <v>0</v>
      </c>
      <c r="K81" s="10">
        <f t="shared" ca="1" si="21"/>
        <v>0</v>
      </c>
      <c r="L81" s="10">
        <f t="shared" ca="1" si="21"/>
        <v>0</v>
      </c>
      <c r="M81" s="10">
        <f t="shared" ca="1" si="21"/>
        <v>0</v>
      </c>
      <c r="N81" s="10">
        <f t="shared" ca="1" si="21"/>
        <v>0</v>
      </c>
      <c r="O81" s="10">
        <f t="shared" ca="1" si="21"/>
        <v>0</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-3489305.875985621</v>
      </c>
      <c r="E83" s="430">
        <f t="shared" ca="1" si="22"/>
        <v>418640.20991025842</v>
      </c>
      <c r="F83" s="430">
        <f t="shared" ca="1" si="22"/>
        <v>417642.07331464998</v>
      </c>
      <c r="G83" s="430">
        <f t="shared" ca="1" si="22"/>
        <v>427998.96555371024</v>
      </c>
      <c r="H83" s="430">
        <f t="shared" ca="1" si="22"/>
        <v>415803.75577024458</v>
      </c>
      <c r="I83" s="430">
        <f t="shared" ca="1" si="22"/>
        <v>396314.32750205963</v>
      </c>
      <c r="J83" s="430">
        <f t="shared" ca="1" si="22"/>
        <v>381703.36546838738</v>
      </c>
      <c r="K83" s="430">
        <f t="shared" ca="1" si="22"/>
        <v>370976.81872893817</v>
      </c>
      <c r="L83" s="430">
        <f t="shared" ca="1" si="22"/>
        <v>365442.41600111715</v>
      </c>
      <c r="M83" s="430">
        <f t="shared" ca="1" si="22"/>
        <v>357041.84324311069</v>
      </c>
      <c r="N83" s="430">
        <f t="shared" ca="1" si="22"/>
        <v>199663.37217249576</v>
      </c>
      <c r="O83" s="430">
        <f t="shared" ca="1" si="22"/>
        <v>211625.70805919744</v>
      </c>
      <c r="P83" s="430">
        <f t="shared" ca="1" si="22"/>
        <v>213956.13578053087</v>
      </c>
      <c r="Q83" s="430">
        <f t="shared" ca="1" si="22"/>
        <v>216317.25567360129</v>
      </c>
      <c r="R83" s="430">
        <f t="shared" ca="1" si="22"/>
        <v>218709.34157832505</v>
      </c>
      <c r="S83" s="430">
        <f t="shared" ca="1" si="22"/>
        <v>221132.66724146472</v>
      </c>
      <c r="T83" s="430">
        <f t="shared" ca="1" si="22"/>
        <v>223587.50620883849</v>
      </c>
      <c r="U83" s="430">
        <f t="shared" ca="1" si="22"/>
        <v>226074.13171327603</v>
      </c>
      <c r="V83" s="430">
        <f t="shared" ca="1" si="22"/>
        <v>228592.81655818658</v>
      </c>
      <c r="W83" s="430">
        <f t="shared" ca="1" si="22"/>
        <v>231143.83299661012</v>
      </c>
      <c r="X83" s="430">
        <f t="shared" ca="1" si="22"/>
        <v>83727.452605611761</v>
      </c>
      <c r="Y83" s="430">
        <f t="shared" ca="1" si="22"/>
        <v>236343.94615588002</v>
      </c>
      <c r="Z83" s="430">
        <f t="shared" ca="1" si="22"/>
        <v>238993.58347638373</v>
      </c>
      <c r="AA83" s="430">
        <f t="shared" ca="1" si="22"/>
        <v>241676.63331393953</v>
      </c>
      <c r="AB83" s="430">
        <f t="shared" ca="1" si="22"/>
        <v>244393.36318753619</v>
      </c>
      <c r="AC83" s="430">
        <f t="shared" ca="1" si="22"/>
        <v>247144.0392372607</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-3489305.875985621</v>
      </c>
      <c r="E84" s="44">
        <f ca="1">D84+E83</f>
        <v>-3070665.6660753628</v>
      </c>
      <c r="F84" s="44">
        <f t="shared" ref="F84:AH84" ca="1" si="23">E84+F83</f>
        <v>-2653023.5927607128</v>
      </c>
      <c r="G84" s="44">
        <f t="shared" ca="1" si="23"/>
        <v>-2225024.6272070026</v>
      </c>
      <c r="H84" s="44">
        <f t="shared" ca="1" si="23"/>
        <v>-1809220.871436758</v>
      </c>
      <c r="I84" s="44">
        <f t="shared" ca="1" si="23"/>
        <v>-1412906.5439346982</v>
      </c>
      <c r="J84" s="44">
        <f t="shared" ca="1" si="23"/>
        <v>-1031203.1784663108</v>
      </c>
      <c r="K84" s="44">
        <f t="shared" ca="1" si="23"/>
        <v>-660226.35973737272</v>
      </c>
      <c r="L84" s="44">
        <f t="shared" ca="1" si="23"/>
        <v>-294783.94373625558</v>
      </c>
      <c r="M84" s="44">
        <f t="shared" ca="1" si="23"/>
        <v>62257.899506855116</v>
      </c>
      <c r="N84" s="44">
        <f t="shared" ca="1" si="23"/>
        <v>261921.27167935087</v>
      </c>
      <c r="O84" s="44">
        <f t="shared" ca="1" si="23"/>
        <v>473546.97973854828</v>
      </c>
      <c r="P84" s="44">
        <f t="shared" ca="1" si="23"/>
        <v>687503.11551907915</v>
      </c>
      <c r="Q84" s="44">
        <f t="shared" ca="1" si="23"/>
        <v>903820.37119268044</v>
      </c>
      <c r="R84" s="44">
        <f t="shared" ca="1" si="23"/>
        <v>1122529.7127710055</v>
      </c>
      <c r="S84" s="44">
        <f t="shared" ca="1" si="23"/>
        <v>1343662.3800124703</v>
      </c>
      <c r="T84" s="44">
        <f t="shared" ca="1" si="23"/>
        <v>1567249.8862213087</v>
      </c>
      <c r="U84" s="44">
        <f t="shared" ca="1" si="23"/>
        <v>1793324.0179345848</v>
      </c>
      <c r="V84" s="44">
        <f t="shared" ca="1" si="23"/>
        <v>2021916.8344927714</v>
      </c>
      <c r="W84" s="44">
        <f t="shared" ca="1" si="23"/>
        <v>2253060.6674893815</v>
      </c>
      <c r="X84" s="44">
        <f t="shared" ca="1" si="23"/>
        <v>2336788.1200949932</v>
      </c>
      <c r="Y84" s="44">
        <f t="shared" ca="1" si="23"/>
        <v>2573132.0662508733</v>
      </c>
      <c r="Z84" s="44">
        <f t="shared" ca="1" si="23"/>
        <v>2812125.649727257</v>
      </c>
      <c r="AA84" s="44">
        <f t="shared" ca="1" si="23"/>
        <v>3053802.2830411964</v>
      </c>
      <c r="AB84" s="44">
        <f t="shared" ca="1" si="23"/>
        <v>3298195.6462287325</v>
      </c>
      <c r="AC84" s="44">
        <f t="shared" ca="1" si="23"/>
        <v>3545339.6854659934</v>
      </c>
      <c r="AD84" s="44">
        <f ca="1">AC84+AD83</f>
        <v>3545339.6854659934</v>
      </c>
      <c r="AE84" s="44">
        <f t="shared" ca="1" si="23"/>
        <v>3545339.6854659934</v>
      </c>
      <c r="AF84" s="44">
        <f t="shared" ca="1" si="23"/>
        <v>3545339.6854659934</v>
      </c>
      <c r="AG84" s="44">
        <f t="shared" ca="1" si="23"/>
        <v>3545339.6854659934</v>
      </c>
      <c r="AH84" s="44">
        <f t="shared" ca="1" si="23"/>
        <v>3545339.6854659934</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-805224.43291975872</v>
      </c>
      <c r="F89" s="9">
        <f ca="1">E93</f>
        <v>-805224.43291975872</v>
      </c>
      <c r="G89" s="9">
        <f t="shared" ref="G89:AH89" ca="1" si="24">F93</f>
        <v>-805224.43291975872</v>
      </c>
      <c r="H89" s="9">
        <f t="shared" ca="1" si="24"/>
        <v>-805224.43291975872</v>
      </c>
      <c r="I89" s="9">
        <f t="shared" ca="1" si="24"/>
        <v>-805224.43291975872</v>
      </c>
      <c r="J89" s="9">
        <f t="shared" ca="1" si="24"/>
        <v>-805224.43291975872</v>
      </c>
      <c r="K89" s="9">
        <f t="shared" ca="1" si="24"/>
        <v>-805224.43291975872</v>
      </c>
      <c r="L89" s="9">
        <f t="shared" ca="1" si="24"/>
        <v>-805224.43291975872</v>
      </c>
      <c r="M89" s="9">
        <f t="shared" ca="1" si="24"/>
        <v>-805224.43291975872</v>
      </c>
      <c r="N89" s="9">
        <f t="shared" ca="1" si="24"/>
        <v>-805224.43291975872</v>
      </c>
      <c r="O89" s="9">
        <f t="shared" ca="1" si="24"/>
        <v>-805224.43291975872</v>
      </c>
      <c r="P89" s="9">
        <f t="shared" ca="1" si="24"/>
        <v>-805224.43291975872</v>
      </c>
      <c r="Q89" s="9">
        <f t="shared" ca="1" si="24"/>
        <v>-805224.43291975872</v>
      </c>
      <c r="R89" s="9">
        <f t="shared" ca="1" si="24"/>
        <v>-805224.43291975872</v>
      </c>
      <c r="S89" s="9">
        <f t="shared" ca="1" si="24"/>
        <v>-805224.43291975872</v>
      </c>
      <c r="T89" s="9">
        <f t="shared" ca="1" si="24"/>
        <v>-805224.43291975872</v>
      </c>
      <c r="U89" s="9">
        <f t="shared" ca="1" si="24"/>
        <v>-805224.43291975872</v>
      </c>
      <c r="V89" s="9">
        <f t="shared" ca="1" si="24"/>
        <v>-805224.43291975872</v>
      </c>
      <c r="W89" s="9">
        <f t="shared" ca="1" si="24"/>
        <v>-805224.43291975872</v>
      </c>
      <c r="X89" s="9">
        <f t="shared" ca="1" si="24"/>
        <v>-805224.43291975872</v>
      </c>
      <c r="Y89" s="9">
        <f t="shared" ca="1" si="24"/>
        <v>-805224.43291975872</v>
      </c>
      <c r="Z89" s="9">
        <f t="shared" ca="1" si="24"/>
        <v>-805224.43291975872</v>
      </c>
      <c r="AA89" s="9">
        <f t="shared" ca="1" si="24"/>
        <v>-805224.43291975872</v>
      </c>
      <c r="AB89" s="9">
        <f t="shared" ca="1" si="24"/>
        <v>-805224.43291975872</v>
      </c>
      <c r="AC89" s="9">
        <f t="shared" ca="1" si="24"/>
        <v>-805224.43291975872</v>
      </c>
      <c r="AD89" s="9">
        <f t="shared" ca="1" si="24"/>
        <v>-805224.43291975872</v>
      </c>
      <c r="AE89" s="9">
        <f t="shared" ca="1" si="24"/>
        <v>-805224.43291975872</v>
      </c>
      <c r="AF89" s="9">
        <f t="shared" ca="1" si="24"/>
        <v>-805224.43291975872</v>
      </c>
      <c r="AG89" s="9">
        <f t="shared" ca="1" si="24"/>
        <v>-805224.43291975872</v>
      </c>
      <c r="AH89" s="9">
        <f t="shared" ca="1" si="24"/>
        <v>-805224.43291975872</v>
      </c>
    </row>
    <row r="90" spans="1:36" x14ac:dyDescent="0.2">
      <c r="A90" s="2" t="s">
        <v>47</v>
      </c>
      <c r="D90" s="9"/>
      <c r="E90" s="9">
        <f t="shared" ref="E90:AH90" ca="1" si="25">IF(ProjectYear&lt;=LoanTerm,PMT(LoanInterest,LoanTerm,LoanAmount),0)</f>
        <v>0</v>
      </c>
      <c r="F90" s="9">
        <f t="shared" ca="1" si="25"/>
        <v>0</v>
      </c>
      <c r="G90" s="9">
        <f t="shared" ca="1" si="25"/>
        <v>0</v>
      </c>
      <c r="H90" s="9">
        <f t="shared" ca="1" si="25"/>
        <v>0</v>
      </c>
      <c r="I90" s="9">
        <f t="shared" ca="1" si="25"/>
        <v>0</v>
      </c>
      <c r="J90" s="9">
        <f t="shared" ca="1" si="25"/>
        <v>0</v>
      </c>
      <c r="K90" s="9">
        <f t="shared" ca="1" si="25"/>
        <v>0</v>
      </c>
      <c r="L90" s="9">
        <f t="shared" ca="1" si="25"/>
        <v>0</v>
      </c>
      <c r="M90" s="9">
        <f t="shared" ca="1" si="25"/>
        <v>0</v>
      </c>
      <c r="N90" s="9">
        <f t="shared" ca="1" si="25"/>
        <v>0</v>
      </c>
      <c r="O90" s="9">
        <f t="shared" ca="1" si="25"/>
        <v>0</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0</v>
      </c>
      <c r="F91" s="9">
        <f t="shared" ca="1" si="26"/>
        <v>0</v>
      </c>
      <c r="G91" s="9">
        <f t="shared" ca="1" si="26"/>
        <v>0</v>
      </c>
      <c r="H91" s="9">
        <f t="shared" ca="1" si="26"/>
        <v>0</v>
      </c>
      <c r="I91" s="9">
        <f t="shared" ca="1" si="26"/>
        <v>0</v>
      </c>
      <c r="J91" s="9">
        <f t="shared" ca="1" si="26"/>
        <v>0</v>
      </c>
      <c r="K91" s="9">
        <f t="shared" ca="1" si="26"/>
        <v>0</v>
      </c>
      <c r="L91" s="9">
        <f t="shared" ca="1" si="26"/>
        <v>0</v>
      </c>
      <c r="M91" s="9">
        <f t="shared" ca="1" si="26"/>
        <v>0</v>
      </c>
      <c r="N91" s="9">
        <f t="shared" ca="1" si="26"/>
        <v>0</v>
      </c>
      <c r="O91" s="9">
        <f t="shared" ca="1" si="26"/>
        <v>0</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0</v>
      </c>
      <c r="F92" s="9">
        <f t="shared" ca="1" si="27"/>
        <v>0</v>
      </c>
      <c r="G92" s="9">
        <f t="shared" ca="1" si="27"/>
        <v>0</v>
      </c>
      <c r="H92" s="9">
        <f t="shared" ca="1" si="27"/>
        <v>0</v>
      </c>
      <c r="I92" s="9">
        <f t="shared" ca="1" si="27"/>
        <v>0</v>
      </c>
      <c r="J92" s="9">
        <f t="shared" ca="1" si="27"/>
        <v>0</v>
      </c>
      <c r="K92" s="9">
        <f t="shared" ca="1" si="27"/>
        <v>0</v>
      </c>
      <c r="L92" s="9">
        <f t="shared" ca="1" si="27"/>
        <v>0</v>
      </c>
      <c r="M92" s="9">
        <f t="shared" ca="1" si="27"/>
        <v>0</v>
      </c>
      <c r="N92" s="9">
        <f t="shared" ca="1" si="27"/>
        <v>0</v>
      </c>
      <c r="O92" s="9">
        <f t="shared" ca="1" si="27"/>
        <v>0</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-805224.43291975872</v>
      </c>
      <c r="F93" s="70">
        <f t="shared" ca="1" si="28"/>
        <v>-805224.43291975872</v>
      </c>
      <c r="G93" s="70">
        <f t="shared" ca="1" si="28"/>
        <v>-805224.43291975872</v>
      </c>
      <c r="H93" s="70">
        <f t="shared" ca="1" si="28"/>
        <v>-805224.43291975872</v>
      </c>
      <c r="I93" s="70">
        <f t="shared" ca="1" si="28"/>
        <v>-805224.43291975872</v>
      </c>
      <c r="J93" s="70">
        <f t="shared" ca="1" si="28"/>
        <v>-805224.43291975872</v>
      </c>
      <c r="K93" s="70">
        <f t="shared" ca="1" si="28"/>
        <v>-805224.43291975872</v>
      </c>
      <c r="L93" s="70">
        <f t="shared" ca="1" si="28"/>
        <v>-805224.43291975872</v>
      </c>
      <c r="M93" s="70">
        <f t="shared" ca="1" si="28"/>
        <v>-805224.43291975872</v>
      </c>
      <c r="N93" s="70">
        <f t="shared" ca="1" si="28"/>
        <v>-805224.43291975872</v>
      </c>
      <c r="O93" s="70">
        <f t="shared" ca="1" si="28"/>
        <v>-805224.43291975872</v>
      </c>
      <c r="P93" s="70">
        <f t="shared" ca="1" si="28"/>
        <v>-805224.43291975872</v>
      </c>
      <c r="Q93" s="70">
        <f t="shared" ca="1" si="28"/>
        <v>-805224.43291975872</v>
      </c>
      <c r="R93" s="70">
        <f t="shared" ca="1" si="28"/>
        <v>-805224.43291975872</v>
      </c>
      <c r="S93" s="70">
        <f t="shared" ca="1" si="28"/>
        <v>-805224.43291975872</v>
      </c>
      <c r="T93" s="70">
        <f t="shared" ca="1" si="28"/>
        <v>-805224.43291975872</v>
      </c>
      <c r="U93" s="70">
        <f t="shared" ca="1" si="28"/>
        <v>-805224.43291975872</v>
      </c>
      <c r="V93" s="70">
        <f t="shared" ca="1" si="28"/>
        <v>-805224.43291975872</v>
      </c>
      <c r="W93" s="70">
        <f t="shared" ca="1" si="28"/>
        <v>-805224.43291975872</v>
      </c>
      <c r="X93" s="70">
        <f t="shared" ca="1" si="28"/>
        <v>-805224.43291975872</v>
      </c>
      <c r="Y93" s="70">
        <f t="shared" ca="1" si="28"/>
        <v>-805224.43291975872</v>
      </c>
      <c r="Z93" s="70">
        <f t="shared" ca="1" si="28"/>
        <v>-805224.43291975872</v>
      </c>
      <c r="AA93" s="70">
        <f t="shared" ca="1" si="28"/>
        <v>-805224.43291975872</v>
      </c>
      <c r="AB93" s="70">
        <f t="shared" ca="1" si="28"/>
        <v>-805224.43291975872</v>
      </c>
      <c r="AC93" s="70">
        <f t="shared" ca="1" si="28"/>
        <v>-805224.43291975872</v>
      </c>
      <c r="AD93" s="70">
        <f t="shared" ca="1" si="28"/>
        <v>-805224.43291975872</v>
      </c>
      <c r="AE93" s="70">
        <f t="shared" ca="1" si="28"/>
        <v>-805224.43291975872</v>
      </c>
      <c r="AF93" s="70">
        <f t="shared" ca="1" si="28"/>
        <v>-805224.43291975872</v>
      </c>
      <c r="AG93" s="70">
        <f t="shared" ca="1" si="28"/>
        <v>-805224.43291975872</v>
      </c>
      <c r="AH93" s="70">
        <f t="shared" ca="1" si="28"/>
        <v>-805224.43291975872</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806255.21011555847</v>
      </c>
      <c r="D106" s="42">
        <f ca="1">IF($C$112="3P",VLOOKUP($A106,'Fin. Assumptions'!$F$23:$L$29,$D$111+1)*(-D$55-D$56),VLOOKUP($A106,'Fin. Assumptions'!$F$32:$L$38,$D$111+1)*D$83)</f>
        <v>-3489305.875985621</v>
      </c>
      <c r="E106" s="42">
        <f ca="1">IF($C$112="3P",VLOOKUP($A106,'Fin. Assumptions'!$F$23:$L$29,$D$111+1)*(-E$55-E$56),VLOOKUP($A106,'Fin. Assumptions'!$F$32:$L$38,$D$111+1)*E$83)</f>
        <v>418640.20991025842</v>
      </c>
      <c r="F106" s="42">
        <f ca="1">IF($C$112="3P",VLOOKUP($A106,'Fin. Assumptions'!$F$23:$L$29,$D$111+1)*(-F$55-F$56),VLOOKUP($A106,'Fin. Assumptions'!$F$32:$L$38,$D$111+1)*F$83)</f>
        <v>417642.07331464998</v>
      </c>
      <c r="G106" s="42">
        <f ca="1">IF($C$112="3P",VLOOKUP($A106,'Fin. Assumptions'!$F$23:$L$29,$D$111+1)*(-G$55-G$56),VLOOKUP($A106,'Fin. Assumptions'!$F$32:$L$38,$D$111+1)*G$83)</f>
        <v>427998.96555371024</v>
      </c>
      <c r="H106" s="42">
        <f ca="1">IF($C$112="3P",VLOOKUP($A106,'Fin. Assumptions'!$F$23:$L$29,$D$111+1)*(-H$55-H$56),VLOOKUP($A106,'Fin. Assumptions'!$F$32:$L$38,$D$111+1)*H$83)</f>
        <v>415803.75577024458</v>
      </c>
      <c r="I106" s="42">
        <f ca="1">IF($C$112="3P",VLOOKUP($A106,'Fin. Assumptions'!$F$23:$L$29,$D$111+1)*(-I$55-I$56),VLOOKUP($A106,'Fin. Assumptions'!$F$32:$L$38,$D$111+1)*I$83)</f>
        <v>396314.32750205963</v>
      </c>
      <c r="J106" s="42">
        <f ca="1">IF($C$112="3P",VLOOKUP($A106,'Fin. Assumptions'!$F$23:$L$29,$D$111+1)*(-J$55-J$56),VLOOKUP($A106,'Fin. Assumptions'!$F$32:$L$38,$D$111+1)*J$83)</f>
        <v>381703.36546838738</v>
      </c>
      <c r="K106" s="42">
        <f ca="1">IF($C$112="3P",VLOOKUP($A106,'Fin. Assumptions'!$F$23:$L$29,$D$111+1)*(-K$55-K$56),VLOOKUP($A106,'Fin. Assumptions'!$F$32:$L$38,$D$111+1)*K$83)</f>
        <v>370976.81872893817</v>
      </c>
      <c r="L106" s="42">
        <f ca="1">IF($C$112="3P",VLOOKUP($A106,'Fin. Assumptions'!$F$23:$L$29,$D$111+1)*(-L$55-L$56),VLOOKUP($A106,'Fin. Assumptions'!$F$32:$L$38,$D$111+1)*L$83)</f>
        <v>365442.41600111715</v>
      </c>
      <c r="M106" s="42">
        <f ca="1">IF($C$112="3P",VLOOKUP($A106,'Fin. Assumptions'!$F$23:$L$29,$D$111+1)*(-M$55-M$56),VLOOKUP($A106,'Fin. Assumptions'!$F$32:$L$38,$D$111+1)*M$83)</f>
        <v>357041.84324311069</v>
      </c>
      <c r="N106" s="42">
        <f ca="1">IF($C$112="3P",VLOOKUP($A106,'Fin. Assumptions'!$F$23:$L$29,$D$111+1)*(-N$55-N$56),VLOOKUP($A106,'Fin. Assumptions'!$F$32:$L$38,$D$111+1)*N$83)</f>
        <v>199663.37217249576</v>
      </c>
      <c r="O106" s="42">
        <f ca="1">IF($C$112="3P",VLOOKUP($A106,'Fin. Assumptions'!$F$23:$L$29,$D$111+1)*(-O$55-O$56),VLOOKUP($A106,'Fin. Assumptions'!$F$32:$L$38,$D$111+1)*O$83)</f>
        <v>211625.70805919744</v>
      </c>
      <c r="P106" s="42">
        <f ca="1">IF($C$112="3P",VLOOKUP($A106,'Fin. Assumptions'!$F$23:$L$29,$D$111+1)*(-P$55-P$56),VLOOKUP($A106,'Fin. Assumptions'!$F$32:$L$38,$D$111+1)*P$83)</f>
        <v>213956.13578053087</v>
      </c>
      <c r="Q106" s="42">
        <f ca="1">IF($C$112="3P",VLOOKUP($A106,'Fin. Assumptions'!$F$23:$L$29,$D$111+1)*(-Q$55-Q$56),VLOOKUP($A106,'Fin. Assumptions'!$F$32:$L$38,$D$111+1)*Q$83)</f>
        <v>216317.25567360129</v>
      </c>
      <c r="R106" s="42">
        <f ca="1">IF($C$112="3P",VLOOKUP($A106,'Fin. Assumptions'!$F$23:$L$29,$D$111+1)*(-R$55-R$56),VLOOKUP($A106,'Fin. Assumptions'!$F$32:$L$38,$D$111+1)*R$83)</f>
        <v>218709.34157832505</v>
      </c>
      <c r="S106" s="42">
        <f ca="1">IF($C$112="3P",VLOOKUP($A106,'Fin. Assumptions'!$F$23:$L$29,$D$111+1)*(-S$55-S$56),VLOOKUP($A106,'Fin. Assumptions'!$F$32:$L$38,$D$111+1)*S$83)</f>
        <v>221132.66724146472</v>
      </c>
      <c r="T106" s="42">
        <f ca="1">IF($C$112="3P",VLOOKUP($A106,'Fin. Assumptions'!$F$23:$L$29,$D$111+1)*(-T$55-T$56),VLOOKUP($A106,'Fin. Assumptions'!$F$32:$L$38,$D$111+1)*T$83)</f>
        <v>223587.50620883849</v>
      </c>
      <c r="U106" s="42">
        <f ca="1">IF($C$112="3P",VLOOKUP($A106,'Fin. Assumptions'!$F$23:$L$29,$D$111+1)*(-U$55-U$56),VLOOKUP($A106,'Fin. Assumptions'!$F$32:$L$38,$D$111+1)*U$83)</f>
        <v>226074.13171327603</v>
      </c>
      <c r="V106" s="42">
        <f ca="1">IF($C$112="3P",VLOOKUP($A106,'Fin. Assumptions'!$F$23:$L$29,$D$111+1)*(-V$55-V$56),VLOOKUP($A106,'Fin. Assumptions'!$F$32:$L$38,$D$111+1)*V$83)</f>
        <v>228592.81655818658</v>
      </c>
      <c r="W106" s="42">
        <f ca="1">IF($C$112="3P",VLOOKUP($A106,'Fin. Assumptions'!$F$23:$L$29,$D$111+1)*(-W$55-W$56),VLOOKUP($A106,'Fin. Assumptions'!$F$32:$L$38,$D$111+1)*W$83)</f>
        <v>231143.83299661012</v>
      </c>
      <c r="X106" s="42">
        <f ca="1">IF($C$112="3P",VLOOKUP($A106,'Fin. Assumptions'!$F$23:$L$29,$D$111+1)*(-X$55-X$56),VLOOKUP($A106,'Fin. Assumptions'!$F$32:$L$38,$D$111+1)*X$83)</f>
        <v>83727.452605611761</v>
      </c>
      <c r="Y106" s="42">
        <f ca="1">IF($C$112="3P",VLOOKUP($A106,'Fin. Assumptions'!$F$23:$L$29,$D$111+1)*(-Y$55-Y$56),VLOOKUP($A106,'Fin. Assumptions'!$F$32:$L$38,$D$111+1)*Y$83)</f>
        <v>236343.94615588002</v>
      </c>
      <c r="Z106" s="42">
        <f ca="1">IF($C$112="3P",VLOOKUP($A106,'Fin. Assumptions'!$F$23:$L$29,$D$111+1)*(-Z$55-Z$56),VLOOKUP($A106,'Fin. Assumptions'!$F$32:$L$38,$D$111+1)*Z$83)</f>
        <v>238993.58347638373</v>
      </c>
      <c r="AA106" s="42">
        <f ca="1">IF($C$112="3P",VLOOKUP($A106,'Fin. Assumptions'!$F$23:$L$29,$D$111+1)*(-AA$55-AA$56),VLOOKUP($A106,'Fin. Assumptions'!$F$32:$L$38,$D$111+1)*AA$83)</f>
        <v>241676.63331393953</v>
      </c>
      <c r="AB106" s="42">
        <f ca="1">IF($C$112="3P",VLOOKUP($A106,'Fin. Assumptions'!$F$23:$L$29,$D$111+1)*(-AB$55-AB$56),VLOOKUP($A106,'Fin. Assumptions'!$F$32:$L$38,$D$111+1)*AB$83)</f>
        <v>244393.36318753619</v>
      </c>
      <c r="AC106" s="42">
        <f ca="1">IF($C$112="3P",VLOOKUP($A106,'Fin. Assumptions'!$F$23:$L$29,$D$111+1)*(-AC$55-AC$56),VLOOKUP($A106,'Fin. Assumptions'!$F$32:$L$38,$D$111+1)*AC$83)</f>
        <v>247144.0392372607</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806255.21011555847</v>
      </c>
    </row>
    <row r="111" spans="1:34" ht="15.75" x14ac:dyDescent="0.25">
      <c r="A111" s="92"/>
      <c r="B111" s="93" t="s">
        <v>111</v>
      </c>
      <c r="C111" s="463" t="str">
        <f ca="1">LEFT($B$6,3)</f>
        <v>NPO</v>
      </c>
      <c r="D111" s="380">
        <f ca="1">HLOOKUP(C111,'Fin. Assumptions'!$G$32:$L$40,9)</f>
        <v>4</v>
      </c>
    </row>
    <row r="112" spans="1:34" x14ac:dyDescent="0.2">
      <c r="A112" s="94"/>
      <c r="B112" s="93" t="s">
        <v>160</v>
      </c>
      <c r="C112" s="376" t="str">
        <f ca="1">RIGHT(LEFT($B$6,6),2)</f>
        <v>DO</v>
      </c>
    </row>
  </sheetData>
  <sheetProtection algorithmName="SHA-512" hashValue="ipz9Tg6L410VqA6FpFmnbcBqPoxdjKKdZ7opQIQwLZGeXh8LRvYTy3olDL9qpK2RTS2BuIXmaYzeD+Dut3Xzsg==" saltValue="TzXugXgtLFc6wWLujHg/gg=="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P&amp;G 3P 16</v>
      </c>
      <c r="D6" s="82" t="s">
        <v>172</v>
      </c>
      <c r="T6" s="2"/>
    </row>
    <row r="7" spans="1:42" ht="18.75" customHeight="1" x14ac:dyDescent="0.25">
      <c r="A7" s="90"/>
      <c r="C7" s="2"/>
      <c r="D7" s="374" t="s">
        <v>174</v>
      </c>
      <c r="T7" s="2"/>
    </row>
    <row r="8" spans="1:42" ht="18.75" customHeight="1" x14ac:dyDescent="0.25">
      <c r="A8" s="90" t="s">
        <v>111</v>
      </c>
      <c r="B8" s="376" t="str">
        <f ca="1">VLOOKUP($B$6,'Fin. Assumptions'!$A$6:$P$17,2)</f>
        <v>Public/Govt</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2016</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794401.96937970549</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2.6480065645990187</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2648006.5645990185</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0.74595805938679594</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2648006.5645990185</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-397200.98468985275</v>
      </c>
      <c r="O22" s="28"/>
      <c r="P22" s="26"/>
      <c r="Q22" s="26"/>
      <c r="R22" s="23"/>
      <c r="T22" s="2"/>
    </row>
    <row r="23" spans="1:36" ht="18" customHeight="1" x14ac:dyDescent="0.2">
      <c r="A23" s="48"/>
      <c r="B23" s="77"/>
      <c r="C23" s="21"/>
      <c r="E23" s="54" t="s">
        <v>77</v>
      </c>
      <c r="G23" s="83">
        <f ca="1">SUM(G20:G22)</f>
        <v>2250805.5799091659</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11</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2648006.5645990185</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0.15606</v>
      </c>
      <c r="C31" s="2" t="s">
        <v>7</v>
      </c>
      <c r="E31" s="57" t="s">
        <v>10</v>
      </c>
      <c r="F31" s="5"/>
      <c r="G31" s="83">
        <f ca="1">NetCost*LoanPer-B22</f>
        <v>397200.98468985257</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574406.88875733921</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0.15022407429263196</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181822.3848</v>
      </c>
      <c r="F54" s="9">
        <f t="shared" ca="1" si="2"/>
        <v>184531.53833352003</v>
      </c>
      <c r="G54" s="9">
        <f t="shared" ca="1" si="2"/>
        <v>187281.05825468947</v>
      </c>
      <c r="H54" s="9">
        <f t="shared" ca="1" si="2"/>
        <v>190071.54602268434</v>
      </c>
      <c r="I54" s="9">
        <f t="shared" ca="1" si="2"/>
        <v>192903.61205842235</v>
      </c>
      <c r="J54" s="9">
        <f t="shared" ca="1" si="2"/>
        <v>195777.87587809286</v>
      </c>
      <c r="K54" s="9">
        <f t="shared" ca="1" si="2"/>
        <v>198694.96622867644</v>
      </c>
      <c r="L54" s="9">
        <f t="shared" ca="1" si="2"/>
        <v>201655.52122548365</v>
      </c>
      <c r="M54" s="9">
        <f t="shared" ca="1" si="2"/>
        <v>204660.18849174341</v>
      </c>
      <c r="N54" s="9">
        <f t="shared" ca="1" si="2"/>
        <v>207709.62530027036</v>
      </c>
      <c r="O54" s="9">
        <f t="shared" ca="1" si="2"/>
        <v>210804.49871724439</v>
      </c>
      <c r="P54" s="9">
        <f t="shared" ca="1" si="2"/>
        <v>213945.48574813129</v>
      </c>
      <c r="Q54" s="9">
        <f t="shared" ca="1" si="2"/>
        <v>217133.27348577851</v>
      </c>
      <c r="R54" s="9">
        <f t="shared" ca="1" si="2"/>
        <v>220368.55926071655</v>
      </c>
      <c r="S54" s="9">
        <f t="shared" ca="1" si="2"/>
        <v>223652.05079370129</v>
      </c>
      <c r="T54" s="9">
        <f t="shared" ca="1" si="2"/>
        <v>226984.46635052736</v>
      </c>
      <c r="U54" s="9">
        <f t="shared" ca="1" si="2"/>
        <v>230366.53489915028</v>
      </c>
      <c r="V54" s="9">
        <f t="shared" ca="1" si="2"/>
        <v>233798.99626914761</v>
      </c>
      <c r="W54" s="9">
        <f t="shared" ca="1" si="2"/>
        <v>237282.60131355791</v>
      </c>
      <c r="X54" s="9">
        <f t="shared" ca="1" si="2"/>
        <v>240818.11207312989</v>
      </c>
      <c r="Y54" s="9">
        <f t="shared" ca="1" si="2"/>
        <v>244406.30194301953</v>
      </c>
      <c r="Z54" s="9">
        <f t="shared" ca="1" si="2"/>
        <v>248047.95584197048</v>
      </c>
      <c r="AA54" s="9">
        <f t="shared" ca="1" si="2"/>
        <v>251743.87038401587</v>
      </c>
      <c r="AB54" s="9">
        <f t="shared" ca="1" si="2"/>
        <v>255494.85405273765</v>
      </c>
      <c r="AC54" s="9">
        <f t="shared" ca="1" si="2"/>
        <v>259301.72737812344</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-27273.35772</v>
      </c>
      <c r="F55" s="9">
        <f t="shared" ca="1" si="3"/>
        <v>-27679.730750028004</v>
      </c>
      <c r="G55" s="9">
        <f t="shared" ca="1" si="3"/>
        <v>-28092.158738203419</v>
      </c>
      <c r="H55" s="9">
        <f t="shared" ca="1" si="3"/>
        <v>-28510.731903402651</v>
      </c>
      <c r="I55" s="9">
        <f t="shared" ca="1" si="3"/>
        <v>-28935.541808763352</v>
      </c>
      <c r="J55" s="9">
        <f t="shared" ca="1" si="3"/>
        <v>-29366.68138171393</v>
      </c>
      <c r="K55" s="9">
        <f t="shared" ca="1" si="3"/>
        <v>-29804.244934301463</v>
      </c>
      <c r="L55" s="9">
        <f t="shared" ca="1" si="3"/>
        <v>-30248.328183822545</v>
      </c>
      <c r="M55" s="9">
        <f t="shared" ca="1" si="3"/>
        <v>-30699.028273761509</v>
      </c>
      <c r="N55" s="9">
        <f t="shared" ca="1" si="3"/>
        <v>-31156.443795040552</v>
      </c>
      <c r="O55" s="9">
        <f t="shared" ca="1" si="3"/>
        <v>-31620.674807586656</v>
      </c>
      <c r="P55" s="9">
        <f t="shared" ca="1" si="3"/>
        <v>-32091.822862219691</v>
      </c>
      <c r="Q55" s="9">
        <f t="shared" ca="1" si="3"/>
        <v>-32569.991022866776</v>
      </c>
      <c r="R55" s="9">
        <f t="shared" ca="1" si="3"/>
        <v>-33055.283889107479</v>
      </c>
      <c r="S55" s="9">
        <f t="shared" ca="1" si="3"/>
        <v>-33547.807619055195</v>
      </c>
      <c r="T55" s="9">
        <f t="shared" ca="1" si="3"/>
        <v>-34047.669952579105</v>
      </c>
      <c r="U55" s="9">
        <f t="shared" ca="1" si="3"/>
        <v>-34554.980234872542</v>
      </c>
      <c r="V55" s="9">
        <f t="shared" ca="1" si="3"/>
        <v>-35069.849440372142</v>
      </c>
      <c r="W55" s="9">
        <f t="shared" ca="1" si="3"/>
        <v>-35592.390197033688</v>
      </c>
      <c r="X55" s="9">
        <f t="shared" ca="1" si="3"/>
        <v>-36122.716810969483</v>
      </c>
      <c r="Y55" s="9">
        <f t="shared" ca="1" si="3"/>
        <v>-36660.945291452925</v>
      </c>
      <c r="Z55" s="9">
        <f t="shared" ca="1" si="3"/>
        <v>-37207.193376295574</v>
      </c>
      <c r="AA55" s="9">
        <f t="shared" ca="1" si="3"/>
        <v>-37761.580557602378</v>
      </c>
      <c r="AB55" s="9">
        <f t="shared" ca="1" si="3"/>
        <v>-38324.228107910647</v>
      </c>
      <c r="AC55" s="9">
        <f t="shared" ca="1" si="3"/>
        <v>-38895.259106718513</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235526.32109002976</v>
      </c>
      <c r="F57" s="10">
        <f ca="1">IF(F$49&gt;OptInTerm,0,VLOOKUP($B$10+F$49-1,'SREC Prices'!$B$6:$D$22,2))*((F$50/1000)*$B$18)</f>
        <v>232619.17886107721</v>
      </c>
      <c r="G57" s="10">
        <f ca="1">IF(G$49&gt;OptInTerm,0,VLOOKUP($B$10+G$49-1,'SREC Prices'!$B$6:$D$22,2))*((G$50/1000)*$B$18)</f>
        <v>240060.39831869642</v>
      </c>
      <c r="H57" s="10">
        <f ca="1">IF(H$49&gt;OptInTerm,0,VLOOKUP($B$10+H$49-1,'SREC Prices'!$B$6:$D$22,2))*((H$50/1000)*$B$18)</f>
        <v>226874.28504187198</v>
      </c>
      <c r="I57" s="10">
        <f ca="1">IF(I$49&gt;OptInTerm,0,VLOOKUP($B$10+I$49-1,'SREC Prices'!$B$6:$D$22,2))*((I$50/1000)*$B$18)</f>
        <v>206999.24154282649</v>
      </c>
      <c r="J57" s="10">
        <f ca="1">IF(J$49&gt;OptInTerm,0,VLOOKUP($B$10+J$49-1,'SREC Prices'!$B$6:$D$22,2))*((J$50/1000)*$B$18)</f>
        <v>191555.22405652428</v>
      </c>
      <c r="K57" s="10">
        <f ca="1">IF(K$49&gt;OptInTerm,0,VLOOKUP($B$10+K$49-1,'SREC Prices'!$B$6:$D$22,2))*((K$50/1000)*$B$18)</f>
        <v>179633.87792221003</v>
      </c>
      <c r="L57" s="10">
        <f ca="1">IF(L$49&gt;OptInTerm,0,VLOOKUP($B$10+L$49-1,'SREC Prices'!$B$6:$D$22,2))*((L$50/1000)*$B$18)</f>
        <v>172429.61064704743</v>
      </c>
      <c r="M57" s="10">
        <f ca="1">IF(M$49&gt;OptInTerm,0,VLOOKUP($B$10+M$49-1,'SREC Prices'!$B$6:$D$22,2))*((M$50/1000)*$B$18)</f>
        <v>162580.59550556491</v>
      </c>
      <c r="N57" s="10">
        <f ca="1">IF(N$49&gt;OptInTerm,0,VLOOKUP($B$10+N$49-1,'SREC Prices'!$B$6:$D$22,2))*((N$50/1000)*$B$18)</f>
        <v>153638.66275275883</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377575.34817002976</v>
      </c>
      <c r="F59" s="10">
        <f t="shared" ref="F59:AH59" ca="1" si="5">SUM(F54:F58)</f>
        <v>376970.98644456919</v>
      </c>
      <c r="G59" s="10">
        <f t="shared" ca="1" si="5"/>
        <v>386749.29783518246</v>
      </c>
      <c r="H59" s="10">
        <f t="shared" ca="1" si="5"/>
        <v>375935.09916115366</v>
      </c>
      <c r="I59" s="10">
        <f t="shared" ca="1" si="5"/>
        <v>358467.31179248553</v>
      </c>
      <c r="J59" s="10">
        <f t="shared" ca="1" si="5"/>
        <v>345466.41855290323</v>
      </c>
      <c r="K59" s="10">
        <f t="shared" ca="1" si="5"/>
        <v>336024.59921658499</v>
      </c>
      <c r="L59" s="10">
        <f t="shared" ca="1" si="5"/>
        <v>331336.80368870858</v>
      </c>
      <c r="M59" s="10">
        <f t="shared" ca="1" si="5"/>
        <v>324041.75572354684</v>
      </c>
      <c r="N59" s="10">
        <f t="shared" ca="1" si="5"/>
        <v>317691.84425798862</v>
      </c>
      <c r="O59" s="10">
        <f t="shared" ca="1" si="5"/>
        <v>194386.8086797343</v>
      </c>
      <c r="P59" s="10">
        <f t="shared" ca="1" si="5"/>
        <v>196918.13273213775</v>
      </c>
      <c r="Q59" s="10">
        <f t="shared" ca="1" si="5"/>
        <v>199489.92995990676</v>
      </c>
      <c r="R59" s="10">
        <f t="shared" ca="1" si="5"/>
        <v>202102.78963111914</v>
      </c>
      <c r="S59" s="10">
        <f t="shared" ca="1" si="5"/>
        <v>204757.30986285862</v>
      </c>
      <c r="T59" s="10">
        <f t="shared" ca="1" si="5"/>
        <v>207454.09775271971</v>
      </c>
      <c r="U59" s="10">
        <f t="shared" ca="1" si="5"/>
        <v>210193.76951227532</v>
      </c>
      <c r="V59" s="10">
        <f t="shared" ca="1" si="5"/>
        <v>212976.95060253306</v>
      </c>
      <c r="W59" s="10">
        <f t="shared" ca="1" si="5"/>
        <v>215804.27587141306</v>
      </c>
      <c r="X59" s="10">
        <f t="shared" ca="1" si="5"/>
        <v>218676.38969327474</v>
      </c>
      <c r="Y59" s="10">
        <f t="shared" ca="1" si="5"/>
        <v>221593.9461105254</v>
      </c>
      <c r="Z59" s="10">
        <f t="shared" ca="1" si="5"/>
        <v>224557.60897733888</v>
      </c>
      <c r="AA59" s="10">
        <f t="shared" ca="1" si="5"/>
        <v>227568.05210551916</v>
      </c>
      <c r="AB59" s="10">
        <f t="shared" ca="1" si="5"/>
        <v>230625.95941253714</v>
      </c>
      <c r="AC59" s="10">
        <f t="shared" ca="1" si="5"/>
        <v>233732.0250717765</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356575.34817002976</v>
      </c>
      <c r="F63" s="10">
        <f t="shared" ca="1" si="9"/>
        <v>355445.98644456919</v>
      </c>
      <c r="G63" s="10">
        <f t="shared" ca="1" si="9"/>
        <v>364686.17283518246</v>
      </c>
      <c r="H63" s="10">
        <f t="shared" ca="1" si="9"/>
        <v>353320.39603615366</v>
      </c>
      <c r="I63" s="10">
        <f t="shared" ca="1" si="9"/>
        <v>335287.24108936056</v>
      </c>
      <c r="J63" s="10">
        <f t="shared" ca="1" si="9"/>
        <v>321706.84608220012</v>
      </c>
      <c r="K63" s="10">
        <f t="shared" ca="1" si="9"/>
        <v>311671.03743411432</v>
      </c>
      <c r="L63" s="10">
        <f t="shared" ca="1" si="9"/>
        <v>306374.40286167612</v>
      </c>
      <c r="M63" s="10">
        <f t="shared" ca="1" si="9"/>
        <v>298455.29487583856</v>
      </c>
      <c r="N63" s="10">
        <f t="shared" ca="1" si="9"/>
        <v>141465.72188908764</v>
      </c>
      <c r="O63" s="10">
        <f t="shared" ca="1" si="9"/>
        <v>167505.03325161079</v>
      </c>
      <c r="P63" s="10">
        <f t="shared" ca="1" si="9"/>
        <v>169364.31291831116</v>
      </c>
      <c r="Q63" s="10">
        <f t="shared" ca="1" si="9"/>
        <v>171247.26465073452</v>
      </c>
      <c r="R63" s="10">
        <f t="shared" ca="1" si="9"/>
        <v>173154.05768921759</v>
      </c>
      <c r="S63" s="10">
        <f t="shared" ca="1" si="9"/>
        <v>175084.85962240954</v>
      </c>
      <c r="T63" s="10">
        <f t="shared" ca="1" si="9"/>
        <v>177039.83625625938</v>
      </c>
      <c r="U63" s="10">
        <f t="shared" ca="1" si="9"/>
        <v>179019.15147840348</v>
      </c>
      <c r="V63" s="10">
        <f t="shared" ca="1" si="9"/>
        <v>181022.96711781443</v>
      </c>
      <c r="W63" s="10">
        <f t="shared" ca="1" si="9"/>
        <v>183051.44279957647</v>
      </c>
      <c r="X63" s="10">
        <f t="shared" ca="1" si="9"/>
        <v>35104.735794642242</v>
      </c>
      <c r="Y63" s="10">
        <f t="shared" ca="1" si="9"/>
        <v>187183.0008644271</v>
      </c>
      <c r="Z63" s="10">
        <f t="shared" ca="1" si="9"/>
        <v>189286.39010008812</v>
      </c>
      <c r="AA63" s="10">
        <f t="shared" ca="1" si="9"/>
        <v>191415.05275633713</v>
      </c>
      <c r="AB63" s="10">
        <f t="shared" ca="1" si="9"/>
        <v>193569.13507962556</v>
      </c>
      <c r="AC63" s="10">
        <f t="shared" ca="1" si="9"/>
        <v>195748.78013054212</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-450161.11598183319</v>
      </c>
      <c r="F64" s="59">
        <f ca="1">IF($B$11="Non-Taxable",0,-(AssetBasis)*Dep_02)</f>
        <v>-720257.78557093313</v>
      </c>
      <c r="G64" s="59">
        <f ca="1">IF($B$11="Non-Taxable",0,-(AssetBasis)*Dep_03)</f>
        <v>-432154.67134255986</v>
      </c>
      <c r="H64" s="59">
        <f ca="1">IF($B$11="Non-Taxable",0,-(AssetBasis)*DEP_04)</f>
        <v>-259292.8028055359</v>
      </c>
      <c r="I64" s="59">
        <f ca="1">IF($B$11="Non-Taxable",0,-(AssetBasis)*DEP_05)</f>
        <v>-259292.8028055359</v>
      </c>
      <c r="J64" s="59">
        <f ca="1">IF($B$11="Non-Taxable",0,-(AssetBasis)*DEP_06)</f>
        <v>-129646.40140276795</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-93585.767811803438</v>
      </c>
      <c r="F65" s="59">
        <f t="shared" ref="F65:AH65" ca="1" si="10">SUM(F63:F64)</f>
        <v>-364811.79912636394</v>
      </c>
      <c r="G65" s="59">
        <f t="shared" ca="1" si="10"/>
        <v>-67468.498507377401</v>
      </c>
      <c r="H65" s="59">
        <f t="shared" ca="1" si="10"/>
        <v>94027.593230617756</v>
      </c>
      <c r="I65" s="59">
        <f t="shared" ca="1" si="10"/>
        <v>75994.438283824653</v>
      </c>
      <c r="J65" s="59">
        <f ca="1">SUM(J63:J64)</f>
        <v>192060.44467943217</v>
      </c>
      <c r="K65" s="59">
        <f t="shared" ca="1" si="10"/>
        <v>311671.03743411432</v>
      </c>
      <c r="L65" s="59">
        <f t="shared" ca="1" si="10"/>
        <v>306374.40286167612</v>
      </c>
      <c r="M65" s="59">
        <f t="shared" ca="1" si="10"/>
        <v>298455.29487583856</v>
      </c>
      <c r="N65" s="59">
        <f t="shared" ca="1" si="10"/>
        <v>141465.72188908764</v>
      </c>
      <c r="O65" s="59">
        <f t="shared" ca="1" si="10"/>
        <v>167505.03325161079</v>
      </c>
      <c r="P65" s="59">
        <f t="shared" ca="1" si="10"/>
        <v>169364.31291831116</v>
      </c>
      <c r="Q65" s="59">
        <f t="shared" ca="1" si="10"/>
        <v>171247.26465073452</v>
      </c>
      <c r="R65" s="59">
        <f t="shared" ca="1" si="10"/>
        <v>173154.05768921759</v>
      </c>
      <c r="S65" s="59">
        <f t="shared" ca="1" si="10"/>
        <v>175084.85962240954</v>
      </c>
      <c r="T65" s="59">
        <f t="shared" ca="1" si="10"/>
        <v>177039.83625625938</v>
      </c>
      <c r="U65" s="59">
        <f t="shared" ca="1" si="10"/>
        <v>179019.15147840348</v>
      </c>
      <c r="V65" s="59">
        <f t="shared" ca="1" si="10"/>
        <v>181022.96711781443</v>
      </c>
      <c r="W65" s="59">
        <f t="shared" ca="1" si="10"/>
        <v>183051.44279957647</v>
      </c>
      <c r="X65" s="59">
        <f t="shared" ca="1" si="10"/>
        <v>35104.735794642242</v>
      </c>
      <c r="Y65" s="59">
        <f t="shared" ca="1" si="10"/>
        <v>187183.0008644271</v>
      </c>
      <c r="Z65" s="59">
        <f t="shared" ca="1" si="10"/>
        <v>189286.39010008812</v>
      </c>
      <c r="AA65" s="59">
        <f t="shared" ca="1" si="10"/>
        <v>191415.05275633713</v>
      </c>
      <c r="AB65" s="59">
        <f t="shared" ca="1" si="10"/>
        <v>193569.13507962556</v>
      </c>
      <c r="AC65" s="59">
        <f t="shared" ca="1" si="10"/>
        <v>195748.78013054212</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-23832.059081391155</v>
      </c>
      <c r="F66" s="59">
        <f t="shared" ca="1" si="11"/>
        <v>-22240.245834431076</v>
      </c>
      <c r="G66" s="59">
        <f t="shared" ca="1" si="11"/>
        <v>-20552.923792653393</v>
      </c>
      <c r="H66" s="59">
        <f t="shared" ca="1" si="11"/>
        <v>-18764.362428369051</v>
      </c>
      <c r="I66" s="59">
        <f t="shared" ca="1" si="11"/>
        <v>-16868.487382227646</v>
      </c>
      <c r="J66" s="59">
        <f t="shared" ca="1" si="11"/>
        <v>-14858.85983331776</v>
      </c>
      <c r="K66" s="59">
        <f t="shared" ca="1" si="11"/>
        <v>-12728.654631473279</v>
      </c>
      <c r="L66" s="59">
        <f t="shared" ca="1" si="11"/>
        <v>-10470.637117518128</v>
      </c>
      <c r="M66" s="59">
        <f t="shared" ca="1" si="11"/>
        <v>-8077.1385527256707</v>
      </c>
      <c r="N66" s="59">
        <f t="shared" ca="1" si="11"/>
        <v>-5540.0300740456642</v>
      </c>
      <c r="O66" s="59">
        <f t="shared" ca="1" si="11"/>
        <v>-2850.6950866448574</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-117417.82689319459</v>
      </c>
      <c r="F67" s="59">
        <f t="shared" ref="F67:AH67" ca="1" si="12">F65+F66</f>
        <v>-387052.04496079503</v>
      </c>
      <c r="G67" s="59">
        <f t="shared" ca="1" si="12"/>
        <v>-88021.422300030797</v>
      </c>
      <c r="H67" s="59">
        <f t="shared" ca="1" si="12"/>
        <v>75263.230802248698</v>
      </c>
      <c r="I67" s="59">
        <f ca="1">I65+I66</f>
        <v>59125.950901597011</v>
      </c>
      <c r="J67" s="59">
        <f ca="1">J65+J66</f>
        <v>177201.58484611442</v>
      </c>
      <c r="K67" s="59">
        <f t="shared" ca="1" si="12"/>
        <v>298942.38280264102</v>
      </c>
      <c r="L67" s="59">
        <f t="shared" ca="1" si="12"/>
        <v>295903.76574415801</v>
      </c>
      <c r="M67" s="59">
        <f t="shared" ca="1" si="12"/>
        <v>290378.1563231129</v>
      </c>
      <c r="N67" s="59">
        <f t="shared" ca="1" si="12"/>
        <v>135925.69181504197</v>
      </c>
      <c r="O67" s="59">
        <f t="shared" ca="1" si="12"/>
        <v>164654.33816496594</v>
      </c>
      <c r="P67" s="59">
        <f t="shared" ca="1" si="12"/>
        <v>169364.31291831116</v>
      </c>
      <c r="Q67" s="59">
        <f t="shared" ca="1" si="12"/>
        <v>171247.26465073452</v>
      </c>
      <c r="R67" s="59">
        <f t="shared" ca="1" si="12"/>
        <v>173154.05768921759</v>
      </c>
      <c r="S67" s="59">
        <f t="shared" ca="1" si="12"/>
        <v>175084.85962240954</v>
      </c>
      <c r="T67" s="59">
        <f t="shared" ca="1" si="12"/>
        <v>177039.83625625938</v>
      </c>
      <c r="U67" s="59">
        <f t="shared" ca="1" si="12"/>
        <v>179019.15147840348</v>
      </c>
      <c r="V67" s="59">
        <f t="shared" ca="1" si="12"/>
        <v>181022.96711781443</v>
      </c>
      <c r="W67" s="59">
        <f t="shared" ca="1" si="12"/>
        <v>183051.44279957647</v>
      </c>
      <c r="X67" s="59">
        <f t="shared" ca="1" si="12"/>
        <v>35104.735794642242</v>
      </c>
      <c r="Y67" s="59">
        <f t="shared" ca="1" si="12"/>
        <v>187183.0008644271</v>
      </c>
      <c r="Z67" s="59">
        <f t="shared" ca="1" si="12"/>
        <v>189286.39010008812</v>
      </c>
      <c r="AA67" s="59">
        <f t="shared" ca="1" si="12"/>
        <v>191415.05275633713</v>
      </c>
      <c r="AB67" s="59">
        <f t="shared" ca="1" si="12"/>
        <v>193569.13507962556</v>
      </c>
      <c r="AC67" s="59">
        <f t="shared" ca="1" si="12"/>
        <v>195748.78013054212</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50413.051507099983</v>
      </c>
      <c r="F68" s="59">
        <f t="shared" ca="1" si="14"/>
        <v>144797.97647336213</v>
      </c>
      <c r="G68" s="59">
        <f t="shared" ca="1" si="14"/>
        <v>40443.228778201592</v>
      </c>
      <c r="H68" s="59">
        <f t="shared" ca="1" si="14"/>
        <v>-16974.561839769078</v>
      </c>
      <c r="I68" s="59">
        <f t="shared" ca="1" si="14"/>
        <v>-11778.357711759232</v>
      </c>
      <c r="J68" s="59">
        <f t="shared" ca="1" si="14"/>
        <v>-53428.811081171334</v>
      </c>
      <c r="K68" s="59">
        <f t="shared" ca="1" si="14"/>
        <v>-96259.447262450398</v>
      </c>
      <c r="L68" s="59">
        <f t="shared" ca="1" si="14"/>
        <v>-95281.012569618877</v>
      </c>
      <c r="M68" s="59">
        <f t="shared" ca="1" si="14"/>
        <v>-93501.766336042347</v>
      </c>
      <c r="N68" s="59">
        <f t="shared" ca="1" si="14"/>
        <v>-43768.07276444351</v>
      </c>
      <c r="O68" s="59">
        <f t="shared" ca="1" si="14"/>
        <v>-53018.696889119026</v>
      </c>
      <c r="P68" s="59">
        <f t="shared" ca="1" si="14"/>
        <v>-54535.308759696192</v>
      </c>
      <c r="Q68" s="59">
        <f t="shared" ca="1" si="14"/>
        <v>-55141.619217536514</v>
      </c>
      <c r="R68" s="59">
        <f t="shared" ca="1" si="14"/>
        <v>-55755.606575928054</v>
      </c>
      <c r="S68" s="59">
        <f t="shared" ca="1" si="14"/>
        <v>-56377.324798415866</v>
      </c>
      <c r="T68" s="59">
        <f t="shared" ca="1" si="14"/>
        <v>-57006.827274515519</v>
      </c>
      <c r="U68" s="59">
        <f t="shared" ca="1" si="14"/>
        <v>-57644.166776045917</v>
      </c>
      <c r="V68" s="59">
        <f t="shared" ca="1" si="14"/>
        <v>-58289.395411936246</v>
      </c>
      <c r="W68" s="59">
        <f t="shared" ca="1" si="14"/>
        <v>-58942.564581463615</v>
      </c>
      <c r="X68" s="59">
        <f t="shared" ca="1" si="14"/>
        <v>-11303.724925874802</v>
      </c>
      <c r="Y68" s="59">
        <f t="shared" ca="1" si="14"/>
        <v>-60272.926278345527</v>
      </c>
      <c r="Z68" s="59">
        <f t="shared" ca="1" si="14"/>
        <v>-60950.217612228371</v>
      </c>
      <c r="AA68" s="59">
        <f t="shared" ca="1" si="14"/>
        <v>-61635.646987540546</v>
      </c>
      <c r="AB68" s="59">
        <f t="shared" ca="1" si="14"/>
        <v>-62329.261495639425</v>
      </c>
      <c r="AC68" s="59">
        <f t="shared" ca="1" si="14"/>
        <v>-63031.107202034567</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-26619.46312709109</v>
      </c>
      <c r="F69" s="24">
        <f t="shared" ca="1" si="16"/>
        <v>-26656.45924881105</v>
      </c>
      <c r="G69" s="24">
        <f t="shared" ca="1" si="16"/>
        <v>-27530.659923402323</v>
      </c>
      <c r="H69" s="24">
        <f t="shared" ca="1" si="16"/>
        <v>-26764.482688622767</v>
      </c>
      <c r="I69" s="24">
        <f t="shared" ca="1" si="16"/>
        <v>-25473.50029657063</v>
      </c>
      <c r="J69" s="24">
        <f t="shared" ca="1" si="16"/>
        <v>-24547.838899910592</v>
      </c>
      <c r="K69" s="24">
        <f t="shared" ca="1" si="16"/>
        <v>-23915.390624211283</v>
      </c>
      <c r="L69" s="24">
        <f t="shared" ca="1" si="16"/>
        <v>-23672.30125953264</v>
      </c>
      <c r="M69" s="24">
        <f t="shared" ca="1" si="16"/>
        <v>-23230.252505849032</v>
      </c>
      <c r="N69" s="24">
        <f t="shared" ca="1" si="16"/>
        <v>-10874.055345203358</v>
      </c>
      <c r="O69" s="24">
        <f t="shared" ca="1" si="16"/>
        <v>-13172.347053197276</v>
      </c>
      <c r="P69" s="24">
        <f t="shared" ca="1" si="16"/>
        <v>-13549.145033464893</v>
      </c>
      <c r="Q69" s="24">
        <f t="shared" ca="1" si="16"/>
        <v>-13699.781172058762</v>
      </c>
      <c r="R69" s="24">
        <f t="shared" ca="1" si="16"/>
        <v>-13852.324615137408</v>
      </c>
      <c r="S69" s="24">
        <f t="shared" ca="1" si="16"/>
        <v>-14006.788769792764</v>
      </c>
      <c r="T69" s="24">
        <f t="shared" ca="1" si="16"/>
        <v>-14163.18690050075</v>
      </c>
      <c r="U69" s="24">
        <f t="shared" ca="1" si="16"/>
        <v>-14321.532118272278</v>
      </c>
      <c r="V69" s="24">
        <f t="shared" ca="1" si="16"/>
        <v>-14481.837369425155</v>
      </c>
      <c r="W69" s="24">
        <f t="shared" ca="1" si="16"/>
        <v>-14644.115423966117</v>
      </c>
      <c r="X69" s="24">
        <f t="shared" ca="1" si="16"/>
        <v>-2808.3788635713795</v>
      </c>
      <c r="Y69" s="24">
        <f t="shared" ca="1" si="16"/>
        <v>-14974.640069154168</v>
      </c>
      <c r="Z69" s="24">
        <f t="shared" ca="1" si="16"/>
        <v>-15142.91120800705</v>
      </c>
      <c r="AA69" s="24">
        <f t="shared" ca="1" si="16"/>
        <v>-15313.20422050697</v>
      </c>
      <c r="AB69" s="24">
        <f t="shared" ca="1" si="16"/>
        <v>-15485.530806370045</v>
      </c>
      <c r="AC69" s="24">
        <f t="shared" ca="1" si="16"/>
        <v>-15659.90241044337</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-93624.238513185701</v>
      </c>
      <c r="F70" s="420">
        <f t="shared" ref="F70:AH70" ca="1" si="17">SUM(F67:F69)</f>
        <v>-268910.52773624397</v>
      </c>
      <c r="G70" s="420">
        <f t="shared" ca="1" si="17"/>
        <v>-75108.853445231536</v>
      </c>
      <c r="H70" s="420">
        <f t="shared" ca="1" si="17"/>
        <v>31524.186273856852</v>
      </c>
      <c r="I70" s="420">
        <f t="shared" ca="1" si="17"/>
        <v>21874.092893267145</v>
      </c>
      <c r="J70" s="420">
        <f t="shared" ca="1" si="17"/>
        <v>99224.934865032497</v>
      </c>
      <c r="K70" s="420">
        <f t="shared" ca="1" si="17"/>
        <v>178767.54491597932</v>
      </c>
      <c r="L70" s="420">
        <f t="shared" ca="1" si="17"/>
        <v>176950.4519150065</v>
      </c>
      <c r="M70" s="420">
        <f t="shared" ca="1" si="17"/>
        <v>173646.13748122152</v>
      </c>
      <c r="N70" s="420">
        <f t="shared" ca="1" si="17"/>
        <v>81283.563705395092</v>
      </c>
      <c r="O70" s="420">
        <f t="shared" ca="1" si="17"/>
        <v>98463.294222649653</v>
      </c>
      <c r="P70" s="420">
        <f t="shared" ca="1" si="17"/>
        <v>101279.85912515006</v>
      </c>
      <c r="Q70" s="420">
        <f t="shared" ca="1" si="17"/>
        <v>102405.86426113924</v>
      </c>
      <c r="R70" s="420">
        <f t="shared" ca="1" si="17"/>
        <v>103546.12649815214</v>
      </c>
      <c r="S70" s="420">
        <f t="shared" ca="1" si="17"/>
        <v>104700.74605420091</v>
      </c>
      <c r="T70" s="420">
        <f t="shared" ca="1" si="17"/>
        <v>105869.82208124311</v>
      </c>
      <c r="U70" s="420">
        <f t="shared" ca="1" si="17"/>
        <v>107053.45258408527</v>
      </c>
      <c r="V70" s="420">
        <f t="shared" ca="1" si="17"/>
        <v>108251.73433645304</v>
      </c>
      <c r="W70" s="420">
        <f t="shared" ca="1" si="17"/>
        <v>109464.76279414675</v>
      </c>
      <c r="X70" s="420">
        <f t="shared" ca="1" si="17"/>
        <v>20992.632005196061</v>
      </c>
      <c r="Y70" s="420">
        <f t="shared" ca="1" si="17"/>
        <v>111935.43451692742</v>
      </c>
      <c r="Z70" s="420">
        <f t="shared" ca="1" si="17"/>
        <v>113193.2612798527</v>
      </c>
      <c r="AA70" s="420">
        <f t="shared" ca="1" si="17"/>
        <v>114466.20154828961</v>
      </c>
      <c r="AB70" s="420">
        <f t="shared" ca="1" si="17"/>
        <v>115754.34277761608</v>
      </c>
      <c r="AC70" s="420">
        <f t="shared" ca="1" si="17"/>
        <v>117057.77051806418</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356536.87746864749</v>
      </c>
      <c r="F72" s="59">
        <f t="shared" ca="1" si="18"/>
        <v>451347.25783468917</v>
      </c>
      <c r="G72" s="59">
        <f t="shared" ca="1" si="18"/>
        <v>357045.81789732829</v>
      </c>
      <c r="H72" s="59">
        <f t="shared" ca="1" si="18"/>
        <v>290816.98907939275</v>
      </c>
      <c r="I72" s="59">
        <f t="shared" ca="1" si="18"/>
        <v>281166.89569880307</v>
      </c>
      <c r="J72" s="59">
        <f t="shared" ca="1" si="18"/>
        <v>228871.33626780045</v>
      </c>
      <c r="K72" s="59">
        <f t="shared" ca="1" si="18"/>
        <v>178767.54491597932</v>
      </c>
      <c r="L72" s="59">
        <f t="shared" ca="1" si="18"/>
        <v>176950.4519150065</v>
      </c>
      <c r="M72" s="59">
        <f t="shared" ca="1" si="18"/>
        <v>173646.13748122152</v>
      </c>
      <c r="N72" s="59">
        <f t="shared" ca="1" si="18"/>
        <v>81283.563705395092</v>
      </c>
      <c r="O72" s="59">
        <f t="shared" ca="1" si="18"/>
        <v>98463.294222649653</v>
      </c>
      <c r="P72" s="59">
        <f t="shared" ca="1" si="18"/>
        <v>101279.85912515006</v>
      </c>
      <c r="Q72" s="59">
        <f t="shared" ca="1" si="18"/>
        <v>102405.86426113924</v>
      </c>
      <c r="R72" s="59">
        <f t="shared" ca="1" si="18"/>
        <v>103546.12649815214</v>
      </c>
      <c r="S72" s="59">
        <f t="shared" ca="1" si="18"/>
        <v>104700.74605420091</v>
      </c>
      <c r="T72" s="59">
        <f t="shared" ca="1" si="18"/>
        <v>105869.82208124311</v>
      </c>
      <c r="U72" s="59">
        <f t="shared" ca="1" si="18"/>
        <v>107053.45258408527</v>
      </c>
      <c r="V72" s="59">
        <f t="shared" ca="1" si="18"/>
        <v>108251.73433645304</v>
      </c>
      <c r="W72" s="59">
        <f t="shared" ca="1" si="18"/>
        <v>109464.76279414675</v>
      </c>
      <c r="X72" s="59">
        <f t="shared" ca="1" si="18"/>
        <v>20992.632005196061</v>
      </c>
      <c r="Y72" s="59">
        <f t="shared" ca="1" si="18"/>
        <v>111935.43451692742</v>
      </c>
      <c r="Z72" s="59">
        <f t="shared" ca="1" si="18"/>
        <v>113193.2612798527</v>
      </c>
      <c r="AA72" s="59">
        <f t="shared" ca="1" si="18"/>
        <v>114466.20154828961</v>
      </c>
      <c r="AB72" s="59">
        <f t="shared" ca="1" si="18"/>
        <v>115754.34277761608</v>
      </c>
      <c r="AC72" s="59">
        <f t="shared" ca="1" si="18"/>
        <v>117057.77051806418</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-2648006.5645990185</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794401.96937970549</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-1853604.5952193132</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397200.98468985257</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-26530.220782667959</v>
      </c>
      <c r="F80" s="10">
        <f ca="1">Principle</f>
        <v>-28122.034029628037</v>
      </c>
      <c r="G80" s="10">
        <f t="shared" ref="G80:AH80" ca="1" si="20">Principle</f>
        <v>-29809.35607140572</v>
      </c>
      <c r="H80" s="10">
        <f t="shared" ca="1" si="20"/>
        <v>-31597.917435690062</v>
      </c>
      <c r="I80" s="10">
        <f t="shared" ca="1" si="20"/>
        <v>-33493.792481831464</v>
      </c>
      <c r="J80" s="10">
        <f t="shared" ca="1" si="20"/>
        <v>-35503.420030741356</v>
      </c>
      <c r="K80" s="10">
        <f t="shared" ca="1" si="20"/>
        <v>-37633.625232585837</v>
      </c>
      <c r="L80" s="10">
        <f t="shared" ca="1" si="20"/>
        <v>-39891.642746540987</v>
      </c>
      <c r="M80" s="10">
        <f t="shared" ca="1" si="20"/>
        <v>-42285.141311333442</v>
      </c>
      <c r="N80" s="10">
        <f t="shared" ca="1" si="20"/>
        <v>-44822.249790013448</v>
      </c>
      <c r="O80" s="10">
        <f t="shared" ca="1" si="20"/>
        <v>-47511.584777414253</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397200.98468985257</v>
      </c>
      <c r="E81" s="10">
        <f ca="1">E79+E80</f>
        <v>-26530.220782667959</v>
      </c>
      <c r="F81" s="10">
        <f t="shared" ref="F81:AH81" ca="1" si="21">F79+F80</f>
        <v>-28122.034029628037</v>
      </c>
      <c r="G81" s="10">
        <f t="shared" ca="1" si="21"/>
        <v>-29809.35607140572</v>
      </c>
      <c r="H81" s="10">
        <f t="shared" ca="1" si="21"/>
        <v>-31597.917435690062</v>
      </c>
      <c r="I81" s="10">
        <f t="shared" ca="1" si="21"/>
        <v>-33493.792481831464</v>
      </c>
      <c r="J81" s="10">
        <f t="shared" ca="1" si="21"/>
        <v>-35503.420030741356</v>
      </c>
      <c r="K81" s="10">
        <f t="shared" ca="1" si="21"/>
        <v>-37633.625232585837</v>
      </c>
      <c r="L81" s="10">
        <f t="shared" ca="1" si="21"/>
        <v>-39891.642746540987</v>
      </c>
      <c r="M81" s="10">
        <f t="shared" ca="1" si="21"/>
        <v>-42285.141311333442</v>
      </c>
      <c r="N81" s="10">
        <f t="shared" ca="1" si="21"/>
        <v>-44822.249790013448</v>
      </c>
      <c r="O81" s="10">
        <f t="shared" ca="1" si="21"/>
        <v>-47511.584777414253</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-1456403.6105294605</v>
      </c>
      <c r="E83" s="430">
        <f t="shared" ca="1" si="22"/>
        <v>330006.65668597951</v>
      </c>
      <c r="F83" s="430">
        <f t="shared" ca="1" si="22"/>
        <v>423225.22380506113</v>
      </c>
      <c r="G83" s="430">
        <f t="shared" ca="1" si="22"/>
        <v>327236.4618259226</v>
      </c>
      <c r="H83" s="430">
        <f t="shared" ca="1" si="22"/>
        <v>259219.07164370269</v>
      </c>
      <c r="I83" s="430">
        <f t="shared" ca="1" si="22"/>
        <v>247673.10321697162</v>
      </c>
      <c r="J83" s="430">
        <f t="shared" ca="1" si="22"/>
        <v>193367.91623705911</v>
      </c>
      <c r="K83" s="430">
        <f t="shared" ca="1" si="22"/>
        <v>141133.9196833935</v>
      </c>
      <c r="L83" s="430">
        <f t="shared" ca="1" si="22"/>
        <v>137058.80916846552</v>
      </c>
      <c r="M83" s="430">
        <f t="shared" ca="1" si="22"/>
        <v>131360.99616988807</v>
      </c>
      <c r="N83" s="430">
        <f t="shared" ca="1" si="22"/>
        <v>36461.313915381645</v>
      </c>
      <c r="O83" s="430">
        <f t="shared" ca="1" si="22"/>
        <v>50951.709445235399</v>
      </c>
      <c r="P83" s="430">
        <f t="shared" ca="1" si="22"/>
        <v>101279.85912515006</v>
      </c>
      <c r="Q83" s="430">
        <f t="shared" ca="1" si="22"/>
        <v>102405.86426113924</v>
      </c>
      <c r="R83" s="430">
        <f t="shared" ca="1" si="22"/>
        <v>103546.12649815214</v>
      </c>
      <c r="S83" s="430">
        <f t="shared" ca="1" si="22"/>
        <v>104700.74605420091</v>
      </c>
      <c r="T83" s="430">
        <f t="shared" ca="1" si="22"/>
        <v>105869.82208124311</v>
      </c>
      <c r="U83" s="430">
        <f t="shared" ca="1" si="22"/>
        <v>107053.45258408527</v>
      </c>
      <c r="V83" s="430">
        <f t="shared" ca="1" si="22"/>
        <v>108251.73433645304</v>
      </c>
      <c r="W83" s="430">
        <f t="shared" ca="1" si="22"/>
        <v>109464.76279414675</v>
      </c>
      <c r="X83" s="430">
        <f t="shared" ca="1" si="22"/>
        <v>20992.632005196061</v>
      </c>
      <c r="Y83" s="430">
        <f t="shared" ca="1" si="22"/>
        <v>111935.43451692742</v>
      </c>
      <c r="Z83" s="430">
        <f t="shared" ca="1" si="22"/>
        <v>113193.2612798527</v>
      </c>
      <c r="AA83" s="430">
        <f t="shared" ca="1" si="22"/>
        <v>114466.20154828961</v>
      </c>
      <c r="AB83" s="430">
        <f t="shared" ca="1" si="22"/>
        <v>115754.34277761608</v>
      </c>
      <c r="AC83" s="430">
        <f t="shared" ca="1" si="22"/>
        <v>117057.77051806418</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-1456403.6105294605</v>
      </c>
      <c r="E84" s="44">
        <f ca="1">D84+E83</f>
        <v>-1126396.9538434809</v>
      </c>
      <c r="F84" s="44">
        <f t="shared" ref="F84:AH84" ca="1" si="23">E84+F83</f>
        <v>-703171.73003841983</v>
      </c>
      <c r="G84" s="44">
        <f t="shared" ca="1" si="23"/>
        <v>-375935.26821249723</v>
      </c>
      <c r="H84" s="44">
        <f t="shared" ca="1" si="23"/>
        <v>-116716.19656879455</v>
      </c>
      <c r="I84" s="44">
        <f t="shared" ca="1" si="23"/>
        <v>130956.90664817707</v>
      </c>
      <c r="J84" s="44">
        <f t="shared" ca="1" si="23"/>
        <v>324324.82288523618</v>
      </c>
      <c r="K84" s="44">
        <f t="shared" ca="1" si="23"/>
        <v>465458.74256862968</v>
      </c>
      <c r="L84" s="44">
        <f t="shared" ca="1" si="23"/>
        <v>602517.55173709523</v>
      </c>
      <c r="M84" s="44">
        <f t="shared" ca="1" si="23"/>
        <v>733878.54790698329</v>
      </c>
      <c r="N84" s="44">
        <f t="shared" ca="1" si="23"/>
        <v>770339.86182236497</v>
      </c>
      <c r="O84" s="44">
        <f t="shared" ca="1" si="23"/>
        <v>821291.5712676004</v>
      </c>
      <c r="P84" s="44">
        <f t="shared" ca="1" si="23"/>
        <v>922571.43039275042</v>
      </c>
      <c r="Q84" s="44">
        <f t="shared" ca="1" si="23"/>
        <v>1024977.2946538897</v>
      </c>
      <c r="R84" s="44">
        <f t="shared" ca="1" si="23"/>
        <v>1128523.4211520418</v>
      </c>
      <c r="S84" s="44">
        <f t="shared" ca="1" si="23"/>
        <v>1233224.1672062427</v>
      </c>
      <c r="T84" s="44">
        <f t="shared" ca="1" si="23"/>
        <v>1339093.9892874858</v>
      </c>
      <c r="U84" s="44">
        <f t="shared" ca="1" si="23"/>
        <v>1446147.4418715711</v>
      </c>
      <c r="V84" s="44">
        <f t="shared" ca="1" si="23"/>
        <v>1554399.1762080241</v>
      </c>
      <c r="W84" s="44">
        <f t="shared" ca="1" si="23"/>
        <v>1663863.9390021709</v>
      </c>
      <c r="X84" s="44">
        <f t="shared" ca="1" si="23"/>
        <v>1684856.571007367</v>
      </c>
      <c r="Y84" s="44">
        <f t="shared" ca="1" si="23"/>
        <v>1796792.0055242945</v>
      </c>
      <c r="Z84" s="44">
        <f t="shared" ca="1" si="23"/>
        <v>1909985.266804147</v>
      </c>
      <c r="AA84" s="44">
        <f t="shared" ca="1" si="23"/>
        <v>2024451.4683524366</v>
      </c>
      <c r="AB84" s="44">
        <f t="shared" ca="1" si="23"/>
        <v>2140205.8111300524</v>
      </c>
      <c r="AC84" s="44">
        <f t="shared" ca="1" si="23"/>
        <v>2257263.5816481165</v>
      </c>
      <c r="AD84" s="44">
        <f ca="1">AC84+AD83</f>
        <v>2257263.5816481165</v>
      </c>
      <c r="AE84" s="44">
        <f t="shared" ca="1" si="23"/>
        <v>2257263.5816481165</v>
      </c>
      <c r="AF84" s="44">
        <f t="shared" ca="1" si="23"/>
        <v>2257263.5816481165</v>
      </c>
      <c r="AG84" s="44">
        <f t="shared" ca="1" si="23"/>
        <v>2257263.5816481165</v>
      </c>
      <c r="AH84" s="44">
        <f t="shared" ca="1" si="23"/>
        <v>2257263.5816481165</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397200.98468985257</v>
      </c>
      <c r="F89" s="9">
        <f ca="1">E93</f>
        <v>370670.76390718459</v>
      </c>
      <c r="G89" s="9">
        <f t="shared" ref="G89:AH89" ca="1" si="24">F93</f>
        <v>342548.72987755656</v>
      </c>
      <c r="H89" s="9">
        <f t="shared" ca="1" si="24"/>
        <v>312739.37380615086</v>
      </c>
      <c r="I89" s="9">
        <f t="shared" ca="1" si="24"/>
        <v>281141.4563704608</v>
      </c>
      <c r="J89" s="9">
        <f t="shared" ca="1" si="24"/>
        <v>247647.66388862935</v>
      </c>
      <c r="K89" s="9">
        <f t="shared" ca="1" si="24"/>
        <v>212144.24385788798</v>
      </c>
      <c r="L89" s="9">
        <f t="shared" ca="1" si="24"/>
        <v>174510.61862530216</v>
      </c>
      <c r="M89" s="9">
        <f t="shared" ca="1" si="24"/>
        <v>134618.97587876118</v>
      </c>
      <c r="N89" s="9">
        <f t="shared" ca="1" si="24"/>
        <v>92333.834567427737</v>
      </c>
      <c r="O89" s="9">
        <f t="shared" ca="1" si="24"/>
        <v>47511.584777414289</v>
      </c>
      <c r="P89" s="9">
        <f t="shared" ca="1" si="24"/>
        <v>0</v>
      </c>
      <c r="Q89" s="9">
        <f t="shared" ca="1" si="24"/>
        <v>0</v>
      </c>
      <c r="R89" s="9">
        <f t="shared" ca="1" si="24"/>
        <v>0</v>
      </c>
      <c r="S89" s="9">
        <f t="shared" ca="1" si="24"/>
        <v>0</v>
      </c>
      <c r="T89" s="9">
        <f t="shared" ca="1" si="24"/>
        <v>0</v>
      </c>
      <c r="U89" s="9">
        <f t="shared" ca="1" si="24"/>
        <v>0</v>
      </c>
      <c r="V89" s="9">
        <f t="shared" ca="1" si="24"/>
        <v>0</v>
      </c>
      <c r="W89" s="9">
        <f t="shared" ca="1" si="24"/>
        <v>0</v>
      </c>
      <c r="X89" s="9">
        <f t="shared" ca="1" si="24"/>
        <v>0</v>
      </c>
      <c r="Y89" s="9">
        <f t="shared" ca="1" si="24"/>
        <v>0</v>
      </c>
      <c r="Z89" s="9">
        <f t="shared" ca="1" si="24"/>
        <v>0</v>
      </c>
      <c r="AA89" s="9">
        <f t="shared" ca="1" si="24"/>
        <v>0</v>
      </c>
      <c r="AB89" s="9">
        <f t="shared" ca="1" si="24"/>
        <v>0</v>
      </c>
      <c r="AC89" s="9">
        <f t="shared" ca="1" si="24"/>
        <v>0</v>
      </c>
      <c r="AD89" s="9">
        <f t="shared" ca="1" si="24"/>
        <v>0</v>
      </c>
      <c r="AE89" s="9">
        <f t="shared" ca="1" si="24"/>
        <v>0</v>
      </c>
      <c r="AF89" s="9">
        <f t="shared" ca="1" si="24"/>
        <v>0</v>
      </c>
      <c r="AG89" s="9">
        <f t="shared" ca="1" si="24"/>
        <v>0</v>
      </c>
      <c r="AH89" s="9">
        <f t="shared" ca="1" si="24"/>
        <v>0</v>
      </c>
    </row>
    <row r="90" spans="1:36" x14ac:dyDescent="0.2">
      <c r="A90" s="2" t="s">
        <v>47</v>
      </c>
      <c r="D90" s="9"/>
      <c r="E90" s="9">
        <f t="shared" ref="E90:AH90" ca="1" si="25">IF(ProjectYear&lt;=LoanTerm,PMT(LoanInterest,LoanTerm,LoanAmount),0)</f>
        <v>-50362.279864059114</v>
      </c>
      <c r="F90" s="9">
        <f t="shared" ca="1" si="25"/>
        <v>-50362.279864059114</v>
      </c>
      <c r="G90" s="9">
        <f t="shared" ca="1" si="25"/>
        <v>-50362.279864059114</v>
      </c>
      <c r="H90" s="9">
        <f t="shared" ca="1" si="25"/>
        <v>-50362.279864059114</v>
      </c>
      <c r="I90" s="9">
        <f t="shared" ca="1" si="25"/>
        <v>-50362.279864059114</v>
      </c>
      <c r="J90" s="9">
        <f t="shared" ca="1" si="25"/>
        <v>-50362.279864059114</v>
      </c>
      <c r="K90" s="9">
        <f t="shared" ca="1" si="25"/>
        <v>-50362.279864059114</v>
      </c>
      <c r="L90" s="9">
        <f t="shared" ca="1" si="25"/>
        <v>-50362.279864059114</v>
      </c>
      <c r="M90" s="9">
        <f t="shared" ca="1" si="25"/>
        <v>-50362.279864059114</v>
      </c>
      <c r="N90" s="9">
        <f t="shared" ca="1" si="25"/>
        <v>-50362.279864059114</v>
      </c>
      <c r="O90" s="9">
        <f t="shared" ca="1" si="25"/>
        <v>-50362.279864059114</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-26530.220782667959</v>
      </c>
      <c r="F91" s="9">
        <f t="shared" ca="1" si="26"/>
        <v>-28122.034029628037</v>
      </c>
      <c r="G91" s="9">
        <f t="shared" ca="1" si="26"/>
        <v>-29809.35607140572</v>
      </c>
      <c r="H91" s="9">
        <f t="shared" ca="1" si="26"/>
        <v>-31597.917435690062</v>
      </c>
      <c r="I91" s="9">
        <f t="shared" ca="1" si="26"/>
        <v>-33493.792481831464</v>
      </c>
      <c r="J91" s="9">
        <f t="shared" ca="1" si="26"/>
        <v>-35503.420030741356</v>
      </c>
      <c r="K91" s="9">
        <f t="shared" ca="1" si="26"/>
        <v>-37633.625232585837</v>
      </c>
      <c r="L91" s="9">
        <f t="shared" ca="1" si="26"/>
        <v>-39891.642746540987</v>
      </c>
      <c r="M91" s="9">
        <f t="shared" ca="1" si="26"/>
        <v>-42285.141311333442</v>
      </c>
      <c r="N91" s="9">
        <f t="shared" ca="1" si="26"/>
        <v>-44822.249790013448</v>
      </c>
      <c r="O91" s="9">
        <f t="shared" ca="1" si="26"/>
        <v>-47511.584777414253</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-23832.059081391155</v>
      </c>
      <c r="F92" s="9">
        <f t="shared" ca="1" si="27"/>
        <v>-22240.245834431076</v>
      </c>
      <c r="G92" s="9">
        <f t="shared" ca="1" si="27"/>
        <v>-20552.923792653393</v>
      </c>
      <c r="H92" s="9">
        <f t="shared" ca="1" si="27"/>
        <v>-18764.362428369051</v>
      </c>
      <c r="I92" s="9">
        <f t="shared" ca="1" si="27"/>
        <v>-16868.487382227646</v>
      </c>
      <c r="J92" s="9">
        <f t="shared" ca="1" si="27"/>
        <v>-14858.85983331776</v>
      </c>
      <c r="K92" s="9">
        <f t="shared" ca="1" si="27"/>
        <v>-12728.654631473279</v>
      </c>
      <c r="L92" s="9">
        <f t="shared" ca="1" si="27"/>
        <v>-10470.637117518128</v>
      </c>
      <c r="M92" s="9">
        <f t="shared" ca="1" si="27"/>
        <v>-8077.1385527256707</v>
      </c>
      <c r="N92" s="9">
        <f t="shared" ca="1" si="27"/>
        <v>-5540.0300740456642</v>
      </c>
      <c r="O92" s="9">
        <f t="shared" ca="1" si="27"/>
        <v>-2850.6950866448574</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370670.76390718459</v>
      </c>
      <c r="F93" s="70">
        <f t="shared" ca="1" si="28"/>
        <v>342548.72987755656</v>
      </c>
      <c r="G93" s="70">
        <f t="shared" ca="1" si="28"/>
        <v>312739.37380615086</v>
      </c>
      <c r="H93" s="70">
        <f t="shared" ca="1" si="28"/>
        <v>281141.4563704608</v>
      </c>
      <c r="I93" s="70">
        <f t="shared" ca="1" si="28"/>
        <v>247647.66388862935</v>
      </c>
      <c r="J93" s="70">
        <f t="shared" ca="1" si="28"/>
        <v>212144.24385788798</v>
      </c>
      <c r="K93" s="70">
        <f t="shared" ca="1" si="28"/>
        <v>174510.61862530216</v>
      </c>
      <c r="L93" s="70">
        <f t="shared" ca="1" si="28"/>
        <v>134618.97587876118</v>
      </c>
      <c r="M93" s="70">
        <f t="shared" ca="1" si="28"/>
        <v>92333.834567427737</v>
      </c>
      <c r="N93" s="70">
        <f t="shared" ca="1" si="28"/>
        <v>47511.584777414289</v>
      </c>
      <c r="O93" s="70">
        <f t="shared" ca="1" si="28"/>
        <v>0</v>
      </c>
      <c r="P93" s="70">
        <f t="shared" ca="1" si="28"/>
        <v>0</v>
      </c>
      <c r="Q93" s="70">
        <f t="shared" ca="1" si="28"/>
        <v>0</v>
      </c>
      <c r="R93" s="70">
        <f t="shared" ca="1" si="28"/>
        <v>0</v>
      </c>
      <c r="S93" s="70">
        <f t="shared" ca="1" si="28"/>
        <v>0</v>
      </c>
      <c r="T93" s="70">
        <f t="shared" ca="1" si="28"/>
        <v>0</v>
      </c>
      <c r="U93" s="70">
        <f t="shared" ca="1" si="28"/>
        <v>0</v>
      </c>
      <c r="V93" s="70">
        <f t="shared" ca="1" si="28"/>
        <v>0</v>
      </c>
      <c r="W93" s="70">
        <f t="shared" ca="1" si="28"/>
        <v>0</v>
      </c>
      <c r="X93" s="70">
        <f t="shared" ca="1" si="28"/>
        <v>0</v>
      </c>
      <c r="Y93" s="70">
        <f t="shared" ca="1" si="28"/>
        <v>0</v>
      </c>
      <c r="Z93" s="70">
        <f t="shared" ca="1" si="28"/>
        <v>0</v>
      </c>
      <c r="AA93" s="70">
        <f t="shared" ca="1" si="28"/>
        <v>0</v>
      </c>
      <c r="AB93" s="70">
        <f t="shared" ca="1" si="28"/>
        <v>0</v>
      </c>
      <c r="AC93" s="70">
        <f t="shared" ca="1" si="28"/>
        <v>0</v>
      </c>
      <c r="AD93" s="70">
        <f t="shared" ca="1" si="28"/>
        <v>0</v>
      </c>
      <c r="AE93" s="70">
        <f t="shared" ca="1" si="28"/>
        <v>0</v>
      </c>
      <c r="AF93" s="70">
        <f t="shared" ca="1" si="28"/>
        <v>0</v>
      </c>
      <c r="AG93" s="70">
        <f t="shared" ca="1" si="28"/>
        <v>0</v>
      </c>
      <c r="AH93" s="70">
        <f t="shared" ca="1" si="28"/>
        <v>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949867.23501474049</v>
      </c>
      <c r="D101" s="42">
        <f ca="1">IF($C$112="3P",D83,0)</f>
        <v>-1456403.6105294605</v>
      </c>
      <c r="E101" s="42">
        <f t="shared" ref="E101:AH101" ca="1" si="29">IF($C$112="3P",E83,0)</f>
        <v>330006.65668597951</v>
      </c>
      <c r="F101" s="42">
        <f t="shared" ca="1" si="29"/>
        <v>423225.22380506113</v>
      </c>
      <c r="G101" s="42">
        <f t="shared" ca="1" si="29"/>
        <v>327236.4618259226</v>
      </c>
      <c r="H101" s="42">
        <f t="shared" ca="1" si="29"/>
        <v>259219.07164370269</v>
      </c>
      <c r="I101" s="42">
        <f t="shared" ca="1" si="29"/>
        <v>247673.10321697162</v>
      </c>
      <c r="J101" s="42">
        <f t="shared" ca="1" si="29"/>
        <v>193367.91623705911</v>
      </c>
      <c r="K101" s="42">
        <f t="shared" ca="1" si="29"/>
        <v>141133.9196833935</v>
      </c>
      <c r="L101" s="42">
        <f t="shared" ca="1" si="29"/>
        <v>137058.80916846552</v>
      </c>
      <c r="M101" s="42">
        <f t="shared" ca="1" si="29"/>
        <v>131360.99616988807</v>
      </c>
      <c r="N101" s="42">
        <f t="shared" ca="1" si="29"/>
        <v>36461.313915381645</v>
      </c>
      <c r="O101" s="42">
        <f t="shared" ca="1" si="29"/>
        <v>50951.709445235399</v>
      </c>
      <c r="P101" s="42">
        <f t="shared" ca="1" si="29"/>
        <v>101279.85912515006</v>
      </c>
      <c r="Q101" s="42">
        <f t="shared" ca="1" si="29"/>
        <v>102405.86426113924</v>
      </c>
      <c r="R101" s="42">
        <f t="shared" ca="1" si="29"/>
        <v>103546.12649815214</v>
      </c>
      <c r="S101" s="42">
        <f t="shared" ca="1" si="29"/>
        <v>104700.74605420091</v>
      </c>
      <c r="T101" s="42">
        <f t="shared" ca="1" si="29"/>
        <v>105869.82208124311</v>
      </c>
      <c r="U101" s="42">
        <f t="shared" ca="1" si="29"/>
        <v>107053.45258408527</v>
      </c>
      <c r="V101" s="42">
        <f t="shared" ca="1" si="29"/>
        <v>108251.73433645304</v>
      </c>
      <c r="W101" s="42">
        <f t="shared" ca="1" si="29"/>
        <v>109464.76279414675</v>
      </c>
      <c r="X101" s="42">
        <f t="shared" ca="1" si="29"/>
        <v>20992.632005196061</v>
      </c>
      <c r="Y101" s="42">
        <f t="shared" ca="1" si="29"/>
        <v>111935.43451692742</v>
      </c>
      <c r="Z101" s="42">
        <f t="shared" ca="1" si="29"/>
        <v>113193.2612798527</v>
      </c>
      <c r="AA101" s="42">
        <f t="shared" ca="1" si="29"/>
        <v>114466.20154828961</v>
      </c>
      <c r="AB101" s="42">
        <f t="shared" ca="1" si="29"/>
        <v>115754.34277761608</v>
      </c>
      <c r="AC101" s="42">
        <f t="shared" ca="1" si="29"/>
        <v>117057.77051806418</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591508.84544066689</v>
      </c>
      <c r="D105" s="42">
        <f ca="1">IF($C$112="3P",VLOOKUP($A105,'Fin. Assumptions'!$F$23:$L$29,$D$111+1)*(-D$55-D$56),VLOOKUP($A105,'Fin. Assumptions'!$F$32:$L$38,$D$111+1)*D$83)</f>
        <v>0</v>
      </c>
      <c r="E105" s="42">
        <f ca="1">IF($C$112="3P",VLOOKUP($A105,'Fin. Assumptions'!$F$23:$L$29,$D$111+1)*(-E$55-E$56),VLOOKUP($A105,'Fin. Assumptions'!$F$32:$L$38,$D$111+1)*E$83)</f>
        <v>39773.35772</v>
      </c>
      <c r="F105" s="42">
        <f ca="1">IF($C$112="3P",VLOOKUP($A105,'Fin. Assumptions'!$F$23:$L$29,$D$111+1)*(-F$55-F$56),VLOOKUP($A105,'Fin. Assumptions'!$F$32:$L$38,$D$111+1)*F$83)</f>
        <v>40179.730750028</v>
      </c>
      <c r="G105" s="42">
        <f ca="1">IF($C$112="3P",VLOOKUP($A105,'Fin. Assumptions'!$F$23:$L$29,$D$111+1)*(-G$55-G$56),VLOOKUP($A105,'Fin. Assumptions'!$F$32:$L$38,$D$111+1)*G$83)</f>
        <v>40592.158738203419</v>
      </c>
      <c r="H105" s="42">
        <f ca="1">IF($C$112="3P",VLOOKUP($A105,'Fin. Assumptions'!$F$23:$L$29,$D$111+1)*(-H$55-H$56),VLOOKUP($A105,'Fin. Assumptions'!$F$32:$L$38,$D$111+1)*H$83)</f>
        <v>41010.731903402651</v>
      </c>
      <c r="I105" s="42">
        <f ca="1">IF($C$112="3P",VLOOKUP($A105,'Fin. Assumptions'!$F$23:$L$29,$D$111+1)*(-I$55-I$56),VLOOKUP($A105,'Fin. Assumptions'!$F$32:$L$38,$D$111+1)*I$83)</f>
        <v>41435.541808763352</v>
      </c>
      <c r="J105" s="42">
        <f ca="1">IF($C$112="3P",VLOOKUP($A105,'Fin. Assumptions'!$F$23:$L$29,$D$111+1)*(-J$55-J$56),VLOOKUP($A105,'Fin. Assumptions'!$F$32:$L$38,$D$111+1)*J$83)</f>
        <v>41866.681381713934</v>
      </c>
      <c r="K105" s="42">
        <f ca="1">IF($C$112="3P",VLOOKUP($A105,'Fin. Assumptions'!$F$23:$L$29,$D$111+1)*(-K$55-K$56),VLOOKUP($A105,'Fin. Assumptions'!$F$32:$L$38,$D$111+1)*K$83)</f>
        <v>42304.24493430146</v>
      </c>
      <c r="L105" s="42">
        <f ca="1">IF($C$112="3P",VLOOKUP($A105,'Fin. Assumptions'!$F$23:$L$29,$D$111+1)*(-L$55-L$56),VLOOKUP($A105,'Fin. Assumptions'!$F$32:$L$38,$D$111+1)*L$83)</f>
        <v>42748.328183822545</v>
      </c>
      <c r="M105" s="42">
        <f ca="1">IF($C$112="3P",VLOOKUP($A105,'Fin. Assumptions'!$F$23:$L$29,$D$111+1)*(-M$55-M$56),VLOOKUP($A105,'Fin. Assumptions'!$F$32:$L$38,$D$111+1)*M$83)</f>
        <v>43199.028273761505</v>
      </c>
      <c r="N105" s="42">
        <f ca="1">IF($C$112="3P",VLOOKUP($A105,'Fin. Assumptions'!$F$23:$L$29,$D$111+1)*(-N$55-N$56),VLOOKUP($A105,'Fin. Assumptions'!$F$32:$L$38,$D$111+1)*N$83)</f>
        <v>43656.443795040555</v>
      </c>
      <c r="O105" s="42">
        <f ca="1">IF($C$112="3P",VLOOKUP($A105,'Fin. Assumptions'!$F$23:$L$29,$D$111+1)*(-O$55-O$56),VLOOKUP($A105,'Fin. Assumptions'!$F$32:$L$38,$D$111+1)*O$83)</f>
        <v>44120.674807586656</v>
      </c>
      <c r="P105" s="42">
        <f ca="1">IF($C$112="3P",VLOOKUP($A105,'Fin. Assumptions'!$F$23:$L$29,$D$111+1)*(-P$55-P$56),VLOOKUP($A105,'Fin. Assumptions'!$F$32:$L$38,$D$111+1)*P$83)</f>
        <v>44591.822862219691</v>
      </c>
      <c r="Q105" s="42">
        <f ca="1">IF($C$112="3P",VLOOKUP($A105,'Fin. Assumptions'!$F$23:$L$29,$D$111+1)*(-Q$55-Q$56),VLOOKUP($A105,'Fin. Assumptions'!$F$32:$L$38,$D$111+1)*Q$83)</f>
        <v>45069.991022866772</v>
      </c>
      <c r="R105" s="42">
        <f ca="1">IF($C$112="3P",VLOOKUP($A105,'Fin. Assumptions'!$F$23:$L$29,$D$111+1)*(-R$55-R$56),VLOOKUP($A105,'Fin. Assumptions'!$F$32:$L$38,$D$111+1)*R$83)</f>
        <v>45555.283889107479</v>
      </c>
      <c r="S105" s="42">
        <f ca="1">IF($C$112="3P",VLOOKUP($A105,'Fin. Assumptions'!$F$23:$L$29,$D$111+1)*(-S$55-S$56),VLOOKUP($A105,'Fin. Assumptions'!$F$32:$L$38,$D$111+1)*S$83)</f>
        <v>46047.807619055195</v>
      </c>
      <c r="T105" s="42">
        <f ca="1">IF($C$112="3P",VLOOKUP($A105,'Fin. Assumptions'!$F$23:$L$29,$D$111+1)*(-T$55-T$56),VLOOKUP($A105,'Fin. Assumptions'!$F$32:$L$38,$D$111+1)*T$83)</f>
        <v>46547.669952579105</v>
      </c>
      <c r="U105" s="42">
        <f ca="1">IF($C$112="3P",VLOOKUP($A105,'Fin. Assumptions'!$F$23:$L$29,$D$111+1)*(-U$55-U$56),VLOOKUP($A105,'Fin. Assumptions'!$F$32:$L$38,$D$111+1)*U$83)</f>
        <v>47054.980234872542</v>
      </c>
      <c r="V105" s="42">
        <f ca="1">IF($C$112="3P",VLOOKUP($A105,'Fin. Assumptions'!$F$23:$L$29,$D$111+1)*(-V$55-V$56),VLOOKUP($A105,'Fin. Assumptions'!$F$32:$L$38,$D$111+1)*V$83)</f>
        <v>47569.849440372142</v>
      </c>
      <c r="W105" s="42">
        <f ca="1">IF($C$112="3P",VLOOKUP($A105,'Fin. Assumptions'!$F$23:$L$29,$D$111+1)*(-W$55-W$56),VLOOKUP($A105,'Fin. Assumptions'!$F$32:$L$38,$D$111+1)*W$83)</f>
        <v>48092.390197033688</v>
      </c>
      <c r="X105" s="42">
        <f ca="1">IF($C$112="3P",VLOOKUP($A105,'Fin. Assumptions'!$F$23:$L$29,$D$111+1)*(-X$55-X$56),VLOOKUP($A105,'Fin. Assumptions'!$F$32:$L$38,$D$111+1)*X$83)</f>
        <v>48622.716810969483</v>
      </c>
      <c r="Y105" s="42">
        <f ca="1">IF($C$112="3P",VLOOKUP($A105,'Fin. Assumptions'!$F$23:$L$29,$D$111+1)*(-Y$55-Y$56),VLOOKUP($A105,'Fin. Assumptions'!$F$32:$L$38,$D$111+1)*Y$83)</f>
        <v>49160.945291452925</v>
      </c>
      <c r="Z105" s="42">
        <f ca="1">IF($C$112="3P",VLOOKUP($A105,'Fin. Assumptions'!$F$23:$L$29,$D$111+1)*(-Z$55-Z$56),VLOOKUP($A105,'Fin. Assumptions'!$F$32:$L$38,$D$111+1)*Z$83)</f>
        <v>49707.193376295574</v>
      </c>
      <c r="AA105" s="42">
        <f ca="1">IF($C$112="3P",VLOOKUP($A105,'Fin. Assumptions'!$F$23:$L$29,$D$111+1)*(-AA$55-AA$56),VLOOKUP($A105,'Fin. Assumptions'!$F$32:$L$38,$D$111+1)*AA$83)</f>
        <v>50261.580557602378</v>
      </c>
      <c r="AB105" s="42">
        <f ca="1">IF($C$112="3P",VLOOKUP($A105,'Fin. Assumptions'!$F$23:$L$29,$D$111+1)*(-AB$55-AB$56),VLOOKUP($A105,'Fin. Assumptions'!$F$32:$L$38,$D$111+1)*AB$83)</f>
        <v>50824.228107910647</v>
      </c>
      <c r="AC105" s="42">
        <f ca="1">IF($C$112="3P",VLOOKUP($A105,'Fin. Assumptions'!$F$23:$L$29,$D$111+1)*(-AC$55-AC$56),VLOOKUP($A105,'Fin. Assumptions'!$F$32:$L$38,$D$111+1)*AC$83)</f>
        <v>51395.259106718513</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1541376.0804554075</v>
      </c>
    </row>
    <row r="111" spans="1:34" ht="15.75" x14ac:dyDescent="0.25">
      <c r="A111" s="92"/>
      <c r="B111" s="93" t="s">
        <v>111</v>
      </c>
      <c r="C111" s="463" t="str">
        <f ca="1">LEFT($B$6,3)</f>
        <v>P&amp;G</v>
      </c>
      <c r="D111" s="380">
        <f ca="1">HLOOKUP(C111,'Fin. Assumptions'!$G$32:$L$40,9)</f>
        <v>5</v>
      </c>
    </row>
    <row r="112" spans="1:34" x14ac:dyDescent="0.2">
      <c r="A112" s="94"/>
      <c r="B112" s="93" t="s">
        <v>160</v>
      </c>
      <c r="C112" s="376" t="str">
        <f ca="1">RIGHT(LEFT($B$6,6),2)</f>
        <v>3P</v>
      </c>
    </row>
  </sheetData>
  <sheetProtection algorithmName="SHA-512" hashValue="8xXEi/bh5zqLNwLQ1sJYq2AO6pJ4R1MoA/6zqfEPOCN2qSUuYXyUP7WNpsG4mAUKAruR9uKyaJneDKDYJaFX9A==" saltValue="yV2kTxjuLmi7NGHaT29/rQ=="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I23"/>
  <sheetViews>
    <sheetView workbookViewId="0">
      <selection activeCell="C21" sqref="C21"/>
    </sheetView>
  </sheetViews>
  <sheetFormatPr defaultColWidth="11.42578125" defaultRowHeight="12.75" x14ac:dyDescent="0.2"/>
  <cols>
    <col min="2" max="2" width="11.7109375" customWidth="1"/>
    <col min="3" max="4" width="14.42578125" customWidth="1"/>
    <col min="7" max="7" width="18" customWidth="1"/>
    <col min="8" max="8" width="14.7109375" customWidth="1"/>
  </cols>
  <sheetData>
    <row r="3" spans="2:9" ht="16.5" thickBot="1" x14ac:dyDescent="0.3">
      <c r="B3" s="1" t="s">
        <v>157</v>
      </c>
    </row>
    <row r="4" spans="2:9" x14ac:dyDescent="0.2">
      <c r="B4" s="712" t="s">
        <v>3</v>
      </c>
      <c r="C4" s="537" t="s">
        <v>103</v>
      </c>
      <c r="D4" s="331" t="s">
        <v>156</v>
      </c>
      <c r="F4" s="528" t="s">
        <v>103</v>
      </c>
      <c r="G4" s="525" t="s">
        <v>103</v>
      </c>
      <c r="H4" s="540" t="s">
        <v>103</v>
      </c>
    </row>
    <row r="5" spans="2:9" ht="13.5" thickBot="1" x14ac:dyDescent="0.25">
      <c r="B5" s="713"/>
      <c r="C5" s="538" t="s">
        <v>154</v>
      </c>
      <c r="D5" s="332" t="s">
        <v>154</v>
      </c>
      <c r="F5" s="528" t="s">
        <v>251</v>
      </c>
      <c r="G5" s="525" t="s">
        <v>252</v>
      </c>
      <c r="H5" s="541" t="s">
        <v>258</v>
      </c>
    </row>
    <row r="6" spans="2:9" x14ac:dyDescent="0.2">
      <c r="B6" s="325">
        <v>2014</v>
      </c>
      <c r="C6" s="539">
        <v>356</v>
      </c>
      <c r="D6" s="328">
        <v>25</v>
      </c>
      <c r="F6" s="529">
        <v>356.359375</v>
      </c>
      <c r="G6" s="526">
        <v>285</v>
      </c>
      <c r="H6" s="542">
        <f>G6*1.03</f>
        <v>293.55</v>
      </c>
    </row>
    <row r="7" spans="2:9" x14ac:dyDescent="0.2">
      <c r="B7" s="326">
        <v>2015</v>
      </c>
      <c r="C7" s="536">
        <v>292</v>
      </c>
      <c r="D7" s="329">
        <v>25</v>
      </c>
      <c r="F7" s="529">
        <v>292.4222222222221</v>
      </c>
      <c r="G7" s="526">
        <v>285</v>
      </c>
      <c r="H7" s="542">
        <f t="shared" ref="H7:H19" si="0">G7*1.03</f>
        <v>293.55</v>
      </c>
    </row>
    <row r="8" spans="2:9" x14ac:dyDescent="0.2">
      <c r="B8" s="326">
        <v>2016</v>
      </c>
      <c r="C8" s="536">
        <v>271</v>
      </c>
      <c r="D8" s="329">
        <v>25</v>
      </c>
      <c r="F8" s="529">
        <v>271.49595771144283</v>
      </c>
      <c r="G8" s="526">
        <v>285</v>
      </c>
      <c r="H8" s="542">
        <f t="shared" si="0"/>
        <v>293.55</v>
      </c>
    </row>
    <row r="9" spans="2:9" x14ac:dyDescent="0.2">
      <c r="B9" s="326">
        <v>2017</v>
      </c>
      <c r="C9" s="536">
        <v>269</v>
      </c>
      <c r="D9" s="329">
        <v>25</v>
      </c>
      <c r="F9" s="529">
        <v>269.13039215686268</v>
      </c>
      <c r="G9" s="526">
        <v>270.75</v>
      </c>
      <c r="H9" s="542">
        <f t="shared" si="0"/>
        <v>278.8725</v>
      </c>
    </row>
    <row r="10" spans="2:9" x14ac:dyDescent="0.2">
      <c r="B10" s="326">
        <v>2018</v>
      </c>
      <c r="C10" s="536">
        <v>279</v>
      </c>
      <c r="D10" s="329">
        <v>25</v>
      </c>
      <c r="F10" s="529">
        <v>278.83693910256403</v>
      </c>
      <c r="G10" s="526">
        <v>257.45999999999998</v>
      </c>
      <c r="H10" s="542">
        <f t="shared" si="0"/>
        <v>265.18379999999996</v>
      </c>
    </row>
    <row r="11" spans="2:9" x14ac:dyDescent="0.2">
      <c r="B11" s="326">
        <v>2019</v>
      </c>
      <c r="C11" s="536">
        <v>265</v>
      </c>
      <c r="D11" s="329">
        <v>25</v>
      </c>
      <c r="F11" s="529">
        <v>265.21359427609434</v>
      </c>
      <c r="G11" s="526">
        <v>244.15</v>
      </c>
      <c r="H11" s="542">
        <f t="shared" si="0"/>
        <v>251.47450000000001</v>
      </c>
    </row>
    <row r="12" spans="2:9" x14ac:dyDescent="0.2">
      <c r="B12" s="326">
        <v>2020</v>
      </c>
      <c r="C12" s="536">
        <v>243</v>
      </c>
      <c r="D12" s="329">
        <v>25</v>
      </c>
      <c r="F12" s="529">
        <v>243.00318761384332</v>
      </c>
      <c r="G12" s="526">
        <v>231.8</v>
      </c>
      <c r="H12" s="542">
        <f t="shared" si="0"/>
        <v>238.75400000000002</v>
      </c>
      <c r="I12" s="533">
        <f>C12/G12</f>
        <v>1.0483175150992234</v>
      </c>
    </row>
    <row r="13" spans="2:9" x14ac:dyDescent="0.2">
      <c r="B13" s="326">
        <v>2021</v>
      </c>
      <c r="C13" s="536">
        <v>226</v>
      </c>
      <c r="D13" s="329">
        <v>25</v>
      </c>
      <c r="F13" s="529">
        <v>225.7867231638418</v>
      </c>
      <c r="G13" s="526">
        <v>220.4</v>
      </c>
      <c r="H13" s="542">
        <f t="shared" si="0"/>
        <v>227.012</v>
      </c>
      <c r="I13" s="533">
        <f t="shared" ref="I13:I19" si="1">C13/G13</f>
        <v>1.0254083484573502</v>
      </c>
    </row>
    <row r="14" spans="2:9" x14ac:dyDescent="0.2">
      <c r="B14" s="326">
        <v>2022</v>
      </c>
      <c r="C14" s="536">
        <v>213</v>
      </c>
      <c r="D14" s="329">
        <v>25</v>
      </c>
      <c r="F14" s="529">
        <v>213.03125</v>
      </c>
      <c r="G14" s="526">
        <v>209.95</v>
      </c>
      <c r="H14" s="542">
        <f t="shared" si="0"/>
        <v>216.24850000000001</v>
      </c>
      <c r="I14" s="533">
        <f t="shared" si="1"/>
        <v>1.0145272683972375</v>
      </c>
    </row>
    <row r="15" spans="2:9" x14ac:dyDescent="0.2">
      <c r="B15" s="326">
        <v>2023</v>
      </c>
      <c r="C15" s="536">
        <f>H15</f>
        <v>205.48500000000001</v>
      </c>
      <c r="D15" s="329">
        <v>25</v>
      </c>
      <c r="F15" s="526">
        <v>247</v>
      </c>
      <c r="G15" s="526">
        <v>199.5</v>
      </c>
      <c r="H15" s="529">
        <f t="shared" si="0"/>
        <v>205.48500000000001</v>
      </c>
      <c r="I15" s="533">
        <f t="shared" si="1"/>
        <v>1.03</v>
      </c>
    </row>
    <row r="16" spans="2:9" x14ac:dyDescent="0.2">
      <c r="B16" s="326">
        <v>2024</v>
      </c>
      <c r="C16" s="536">
        <f t="shared" ref="C16:C19" si="2">H16</f>
        <v>194.72150000000002</v>
      </c>
      <c r="D16" s="329">
        <v>25</v>
      </c>
      <c r="G16" s="526">
        <v>189.05</v>
      </c>
      <c r="H16" s="529">
        <f t="shared" si="0"/>
        <v>194.72150000000002</v>
      </c>
      <c r="I16" s="533">
        <f t="shared" si="1"/>
        <v>1.03</v>
      </c>
    </row>
    <row r="17" spans="2:9" x14ac:dyDescent="0.2">
      <c r="B17" s="326">
        <v>2025</v>
      </c>
      <c r="C17" s="536">
        <f t="shared" si="2"/>
        <v>184.93650000000002</v>
      </c>
      <c r="D17" s="329">
        <v>25</v>
      </c>
      <c r="G17" s="526">
        <v>179.55</v>
      </c>
      <c r="H17" s="529">
        <f t="shared" si="0"/>
        <v>184.93650000000002</v>
      </c>
      <c r="I17" s="533">
        <f t="shared" si="1"/>
        <v>1.03</v>
      </c>
    </row>
    <row r="18" spans="2:9" x14ac:dyDescent="0.2">
      <c r="B18" s="326">
        <v>2026</v>
      </c>
      <c r="C18" s="536">
        <f t="shared" si="2"/>
        <v>176.13</v>
      </c>
      <c r="D18" s="329">
        <v>25</v>
      </c>
      <c r="G18" s="526">
        <v>171</v>
      </c>
      <c r="H18" s="529">
        <f t="shared" si="0"/>
        <v>176.13</v>
      </c>
      <c r="I18" s="533">
        <f t="shared" si="1"/>
        <v>1.03</v>
      </c>
    </row>
    <row r="19" spans="2:9" x14ac:dyDescent="0.2">
      <c r="B19" s="326">
        <v>2027</v>
      </c>
      <c r="C19" s="536">
        <f t="shared" si="2"/>
        <v>167.3235</v>
      </c>
      <c r="D19" s="329">
        <v>25</v>
      </c>
      <c r="G19" s="526">
        <v>162.44999999999999</v>
      </c>
      <c r="H19" s="529">
        <f t="shared" si="0"/>
        <v>167.3235</v>
      </c>
      <c r="I19" s="533">
        <f t="shared" si="1"/>
        <v>1.03</v>
      </c>
    </row>
    <row r="20" spans="2:9" x14ac:dyDescent="0.2">
      <c r="B20" s="326">
        <v>2028</v>
      </c>
      <c r="C20" s="534">
        <v>25</v>
      </c>
      <c r="D20" s="329">
        <v>25</v>
      </c>
    </row>
    <row r="21" spans="2:9" x14ac:dyDescent="0.2">
      <c r="B21" s="326">
        <v>2029</v>
      </c>
      <c r="C21" s="534" t="s">
        <v>259</v>
      </c>
      <c r="D21" s="329">
        <v>25</v>
      </c>
    </row>
    <row r="22" spans="2:9" ht="13.5" thickBot="1" x14ac:dyDescent="0.25">
      <c r="B22" s="327" t="s">
        <v>155</v>
      </c>
      <c r="C22" s="535" t="s">
        <v>259</v>
      </c>
      <c r="D22" s="330">
        <v>25</v>
      </c>
    </row>
    <row r="23" spans="2:9" x14ac:dyDescent="0.2">
      <c r="B23" s="324"/>
      <c r="C23" s="104"/>
    </row>
  </sheetData>
  <sheetProtection algorithmName="SHA-512" hashValue="k11TlZLgOaln8F5iZo+ZIrZrqLfNR8e5nBC+nVfQRIrJnQNm5cTWIfbZnWu1i3TkNXlFYowPF+htwvrNmlDpYA==" saltValue="HwdVzW15SvxfQ9QYAq5QZw==" spinCount="100000" sheet="1" objects="1" scenarios="1"/>
  <mergeCells count="1">
    <mergeCell ref="B4:B5"/>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P&amp;G DO 16</v>
      </c>
      <c r="D6" s="82" t="s">
        <v>172</v>
      </c>
      <c r="T6" s="2"/>
    </row>
    <row r="7" spans="1:42" ht="18.75" customHeight="1" x14ac:dyDescent="0.25">
      <c r="A7" s="90"/>
      <c r="C7" s="2"/>
      <c r="D7" s="374" t="s">
        <v>174</v>
      </c>
      <c r="T7" s="2"/>
    </row>
    <row r="8" spans="1:42" ht="18.75" customHeight="1" x14ac:dyDescent="0.25">
      <c r="A8" s="90" t="s">
        <v>111</v>
      </c>
      <c r="B8" s="376" t="str">
        <f ca="1">VLOOKUP($B$6,'Fin. Assumptions'!$A$6:$P$17,2)</f>
        <v>Public/Govt</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2016</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Non-Taxable</v>
      </c>
      <c r="C11" s="1"/>
      <c r="E11" s="18" t="s">
        <v>0</v>
      </c>
      <c r="G11" s="396">
        <f ca="1">VLOOKUP($B$6,'Fin. Assumptions'!$A$6:$P$17,14)</f>
        <v>0</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0</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2.6480065645990187</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2648006.5645990185</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0.74595805938679594</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2648006.5645990185</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0</v>
      </c>
      <c r="O22" s="28"/>
      <c r="P22" s="26"/>
      <c r="Q22" s="26"/>
      <c r="R22" s="23"/>
      <c r="T22" s="2"/>
    </row>
    <row r="23" spans="1:36" ht="18" customHeight="1" x14ac:dyDescent="0.2">
      <c r="A23" s="48"/>
      <c r="B23" s="77"/>
      <c r="C23" s="21"/>
      <c r="E23" s="54" t="s">
        <v>77</v>
      </c>
      <c r="G23" s="83">
        <f ca="1">SUM(G20:G22)</f>
        <v>2648006.5645990185</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v>
      </c>
      <c r="H25" s="37" t="s">
        <v>9</v>
      </c>
      <c r="N25" s="23"/>
      <c r="O25" s="28"/>
      <c r="P25" s="5"/>
      <c r="Q25" s="5"/>
      <c r="R25" s="5"/>
      <c r="T25" s="2"/>
    </row>
    <row r="26" spans="1:36" ht="18" customHeight="1" x14ac:dyDescent="0.25">
      <c r="A26" s="8" t="s">
        <v>19</v>
      </c>
      <c r="B26" s="12"/>
      <c r="C26" s="13"/>
      <c r="E26" s="73" t="s">
        <v>74</v>
      </c>
      <c r="F26" s="72"/>
      <c r="G26" s="86">
        <f ca="1">1-FedTaxCredit-G25</f>
        <v>0.7</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14</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2648006.5645990185</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0.15606</v>
      </c>
      <c r="C31" s="2" t="s">
        <v>7</v>
      </c>
      <c r="E31" s="57" t="s">
        <v>10</v>
      </c>
      <c r="F31" s="5"/>
      <c r="G31" s="83">
        <f ca="1">NetCost*LoanPer-B22</f>
        <v>1853604.5952193129</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877833.02627381589</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0.2086344048175679</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181822.3848</v>
      </c>
      <c r="F54" s="9">
        <f t="shared" ca="1" si="2"/>
        <v>184531.53833352003</v>
      </c>
      <c r="G54" s="9">
        <f t="shared" ca="1" si="2"/>
        <v>187281.05825468947</v>
      </c>
      <c r="H54" s="9">
        <f t="shared" ca="1" si="2"/>
        <v>190071.54602268434</v>
      </c>
      <c r="I54" s="9">
        <f t="shared" ca="1" si="2"/>
        <v>192903.61205842235</v>
      </c>
      <c r="J54" s="9">
        <f t="shared" ca="1" si="2"/>
        <v>195777.87587809286</v>
      </c>
      <c r="K54" s="9">
        <f t="shared" ca="1" si="2"/>
        <v>198694.96622867644</v>
      </c>
      <c r="L54" s="9">
        <f t="shared" ca="1" si="2"/>
        <v>201655.52122548365</v>
      </c>
      <c r="M54" s="9">
        <f t="shared" ca="1" si="2"/>
        <v>204660.18849174341</v>
      </c>
      <c r="N54" s="9">
        <f t="shared" ca="1" si="2"/>
        <v>207709.62530027036</v>
      </c>
      <c r="O54" s="9">
        <f t="shared" ca="1" si="2"/>
        <v>210804.49871724439</v>
      </c>
      <c r="P54" s="9">
        <f t="shared" ca="1" si="2"/>
        <v>213945.48574813129</v>
      </c>
      <c r="Q54" s="9">
        <f t="shared" ca="1" si="2"/>
        <v>217133.27348577851</v>
      </c>
      <c r="R54" s="9">
        <f t="shared" ca="1" si="2"/>
        <v>220368.55926071655</v>
      </c>
      <c r="S54" s="9">
        <f t="shared" ca="1" si="2"/>
        <v>223652.05079370129</v>
      </c>
      <c r="T54" s="9">
        <f t="shared" ca="1" si="2"/>
        <v>226984.46635052736</v>
      </c>
      <c r="U54" s="9">
        <f t="shared" ca="1" si="2"/>
        <v>230366.53489915028</v>
      </c>
      <c r="V54" s="9">
        <f t="shared" ca="1" si="2"/>
        <v>233798.99626914761</v>
      </c>
      <c r="W54" s="9">
        <f t="shared" ca="1" si="2"/>
        <v>237282.60131355791</v>
      </c>
      <c r="X54" s="9">
        <f t="shared" ca="1" si="2"/>
        <v>240818.11207312989</v>
      </c>
      <c r="Y54" s="9">
        <f t="shared" ca="1" si="2"/>
        <v>244406.30194301953</v>
      </c>
      <c r="Z54" s="9">
        <f t="shared" ca="1" si="2"/>
        <v>248047.95584197048</v>
      </c>
      <c r="AA54" s="9">
        <f t="shared" ca="1" si="2"/>
        <v>251743.87038401587</v>
      </c>
      <c r="AB54" s="9">
        <f t="shared" ca="1" si="2"/>
        <v>255494.85405273765</v>
      </c>
      <c r="AC54" s="9">
        <f t="shared" ca="1" si="2"/>
        <v>259301.72737812344</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235526.32109002976</v>
      </c>
      <c r="F57" s="10">
        <f ca="1">IF(F$49&gt;OptInTerm,0,VLOOKUP($B$10+F$49-1,'SREC Prices'!$B$6:$D$22,2))*((F$50/1000)*$B$18)</f>
        <v>232619.17886107721</v>
      </c>
      <c r="G57" s="10">
        <f ca="1">IF(G$49&gt;OptInTerm,0,VLOOKUP($B$10+G$49-1,'SREC Prices'!$B$6:$D$22,2))*((G$50/1000)*$B$18)</f>
        <v>240060.39831869642</v>
      </c>
      <c r="H57" s="10">
        <f ca="1">IF(H$49&gt;OptInTerm,0,VLOOKUP($B$10+H$49-1,'SREC Prices'!$B$6:$D$22,2))*((H$50/1000)*$B$18)</f>
        <v>226874.28504187198</v>
      </c>
      <c r="I57" s="10">
        <f ca="1">IF(I$49&gt;OptInTerm,0,VLOOKUP($B$10+I$49-1,'SREC Prices'!$B$6:$D$22,2))*((I$50/1000)*$B$18)</f>
        <v>206999.24154282649</v>
      </c>
      <c r="J57" s="10">
        <f ca="1">IF(J$49&gt;OptInTerm,0,VLOOKUP($B$10+J$49-1,'SREC Prices'!$B$6:$D$22,2))*((J$50/1000)*$B$18)</f>
        <v>191555.22405652428</v>
      </c>
      <c r="K57" s="10">
        <f ca="1">IF(K$49&gt;OptInTerm,0,VLOOKUP($B$10+K$49-1,'SREC Prices'!$B$6:$D$22,2))*((K$50/1000)*$B$18)</f>
        <v>179633.87792221003</v>
      </c>
      <c r="L57" s="10">
        <f ca="1">IF(L$49&gt;OptInTerm,0,VLOOKUP($B$10+L$49-1,'SREC Prices'!$B$6:$D$22,2))*((L$50/1000)*$B$18)</f>
        <v>172429.61064704743</v>
      </c>
      <c r="M57" s="10">
        <f ca="1">IF(M$49&gt;OptInTerm,0,VLOOKUP($B$10+M$49-1,'SREC Prices'!$B$6:$D$22,2))*((M$50/1000)*$B$18)</f>
        <v>162580.59550556491</v>
      </c>
      <c r="N57" s="10">
        <f ca="1">IF(N$49&gt;OptInTerm,0,VLOOKUP($B$10+N$49-1,'SREC Prices'!$B$6:$D$22,2))*((N$50/1000)*$B$18)</f>
        <v>153638.66275275883</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417348.70589002979</v>
      </c>
      <c r="F59" s="10">
        <f t="shared" ref="F59:AH59" ca="1" si="5">SUM(F54:F58)</f>
        <v>417150.71719459724</v>
      </c>
      <c r="G59" s="10">
        <f t="shared" ca="1" si="5"/>
        <v>427341.45657338586</v>
      </c>
      <c r="H59" s="10">
        <f t="shared" ca="1" si="5"/>
        <v>416945.83106455632</v>
      </c>
      <c r="I59" s="10">
        <f t="shared" ca="1" si="5"/>
        <v>399902.85360124882</v>
      </c>
      <c r="J59" s="10">
        <f t="shared" ca="1" si="5"/>
        <v>387333.09993461717</v>
      </c>
      <c r="K59" s="10">
        <f t="shared" ca="1" si="5"/>
        <v>378328.84415088646</v>
      </c>
      <c r="L59" s="10">
        <f t="shared" ca="1" si="5"/>
        <v>374085.13187253108</v>
      </c>
      <c r="M59" s="10">
        <f t="shared" ca="1" si="5"/>
        <v>367240.78399730835</v>
      </c>
      <c r="N59" s="10">
        <f t="shared" ca="1" si="5"/>
        <v>361348.28805302922</v>
      </c>
      <c r="O59" s="10">
        <f t="shared" ca="1" si="5"/>
        <v>238507.48348732095</v>
      </c>
      <c r="P59" s="10">
        <f t="shared" ca="1" si="5"/>
        <v>241509.95559435745</v>
      </c>
      <c r="Q59" s="10">
        <f t="shared" ca="1" si="5"/>
        <v>244559.92098277353</v>
      </c>
      <c r="R59" s="10">
        <f t="shared" ca="1" si="5"/>
        <v>247658.07352022661</v>
      </c>
      <c r="S59" s="10">
        <f t="shared" ca="1" si="5"/>
        <v>250805.1174819138</v>
      </c>
      <c r="T59" s="10">
        <f t="shared" ca="1" si="5"/>
        <v>254001.76770529881</v>
      </c>
      <c r="U59" s="10">
        <f t="shared" ca="1" si="5"/>
        <v>257248.74974714787</v>
      </c>
      <c r="V59" s="10">
        <f t="shared" ca="1" si="5"/>
        <v>260546.8000429052</v>
      </c>
      <c r="W59" s="10">
        <f t="shared" ca="1" si="5"/>
        <v>263896.66606844671</v>
      </c>
      <c r="X59" s="10">
        <f t="shared" ca="1" si="5"/>
        <v>267299.10650424426</v>
      </c>
      <c r="Y59" s="10">
        <f t="shared" ca="1" si="5"/>
        <v>270754.89140197833</v>
      </c>
      <c r="Z59" s="10">
        <f t="shared" ca="1" si="5"/>
        <v>274264.8023536345</v>
      </c>
      <c r="AA59" s="10">
        <f t="shared" ca="1" si="5"/>
        <v>277829.63266312156</v>
      </c>
      <c r="AB59" s="10">
        <f t="shared" ca="1" si="5"/>
        <v>281450.18752044777</v>
      </c>
      <c r="AC59" s="10">
        <f t="shared" ca="1" si="5"/>
        <v>285127.28417849506</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396348.70589002979</v>
      </c>
      <c r="F63" s="10">
        <f t="shared" ca="1" si="9"/>
        <v>395625.71719459724</v>
      </c>
      <c r="G63" s="10">
        <f t="shared" ca="1" si="9"/>
        <v>405278.33157338586</v>
      </c>
      <c r="H63" s="10">
        <f t="shared" ca="1" si="9"/>
        <v>394331.12793955632</v>
      </c>
      <c r="I63" s="10">
        <f t="shared" ca="1" si="9"/>
        <v>376722.78289812384</v>
      </c>
      <c r="J63" s="10">
        <f t="shared" ca="1" si="9"/>
        <v>363573.52746391407</v>
      </c>
      <c r="K63" s="10">
        <f t="shared" ca="1" si="9"/>
        <v>353975.28236841579</v>
      </c>
      <c r="L63" s="10">
        <f t="shared" ca="1" si="9"/>
        <v>349122.73104549863</v>
      </c>
      <c r="M63" s="10">
        <f t="shared" ca="1" si="9"/>
        <v>341654.32314960007</v>
      </c>
      <c r="N63" s="10">
        <f t="shared" ca="1" si="9"/>
        <v>185122.16568412824</v>
      </c>
      <c r="O63" s="10">
        <f t="shared" ca="1" si="9"/>
        <v>211625.70805919744</v>
      </c>
      <c r="P63" s="10">
        <f t="shared" ca="1" si="9"/>
        <v>213956.13578053087</v>
      </c>
      <c r="Q63" s="10">
        <f t="shared" ca="1" si="9"/>
        <v>216317.25567360129</v>
      </c>
      <c r="R63" s="10">
        <f t="shared" ca="1" si="9"/>
        <v>218709.34157832505</v>
      </c>
      <c r="S63" s="10">
        <f t="shared" ca="1" si="9"/>
        <v>221132.66724146472</v>
      </c>
      <c r="T63" s="10">
        <f t="shared" ca="1" si="9"/>
        <v>223587.50620883849</v>
      </c>
      <c r="U63" s="10">
        <f t="shared" ca="1" si="9"/>
        <v>226074.13171327603</v>
      </c>
      <c r="V63" s="10">
        <f t="shared" ca="1" si="9"/>
        <v>228592.81655818658</v>
      </c>
      <c r="W63" s="10">
        <f t="shared" ca="1" si="9"/>
        <v>231143.83299661012</v>
      </c>
      <c r="X63" s="10">
        <f t="shared" ca="1" si="9"/>
        <v>83727.452605611761</v>
      </c>
      <c r="Y63" s="10">
        <f t="shared" ca="1" si="9"/>
        <v>236343.94615588002</v>
      </c>
      <c r="Z63" s="10">
        <f t="shared" ca="1" si="9"/>
        <v>238993.58347638373</v>
      </c>
      <c r="AA63" s="10">
        <f t="shared" ca="1" si="9"/>
        <v>241676.63331393953</v>
      </c>
      <c r="AB63" s="10">
        <f t="shared" ca="1" si="9"/>
        <v>244393.36318753619</v>
      </c>
      <c r="AC63" s="10">
        <f t="shared" ca="1" si="9"/>
        <v>247144.0392372607</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396348.70589002979</v>
      </c>
      <c r="F65" s="59">
        <f t="shared" ref="F65:AH65" ca="1" si="10">SUM(F63:F64)</f>
        <v>395625.71719459724</v>
      </c>
      <c r="G65" s="59">
        <f t="shared" ca="1" si="10"/>
        <v>405278.33157338586</v>
      </c>
      <c r="H65" s="59">
        <f t="shared" ca="1" si="10"/>
        <v>394331.12793955632</v>
      </c>
      <c r="I65" s="59">
        <f t="shared" ca="1" si="10"/>
        <v>376722.78289812384</v>
      </c>
      <c r="J65" s="59">
        <f ca="1">SUM(J63:J64)</f>
        <v>363573.52746391407</v>
      </c>
      <c r="K65" s="59">
        <f t="shared" ca="1" si="10"/>
        <v>353975.28236841579</v>
      </c>
      <c r="L65" s="59">
        <f t="shared" ca="1" si="10"/>
        <v>349122.73104549863</v>
      </c>
      <c r="M65" s="59">
        <f t="shared" ca="1" si="10"/>
        <v>341654.32314960007</v>
      </c>
      <c r="N65" s="59">
        <f t="shared" ca="1" si="10"/>
        <v>185122.16568412824</v>
      </c>
      <c r="O65" s="59">
        <f t="shared" ca="1" si="10"/>
        <v>211625.70805919744</v>
      </c>
      <c r="P65" s="59">
        <f t="shared" ca="1" si="10"/>
        <v>213956.13578053087</v>
      </c>
      <c r="Q65" s="59">
        <f t="shared" ca="1" si="10"/>
        <v>216317.25567360129</v>
      </c>
      <c r="R65" s="59">
        <f t="shared" ca="1" si="10"/>
        <v>218709.34157832505</v>
      </c>
      <c r="S65" s="59">
        <f t="shared" ca="1" si="10"/>
        <v>221132.66724146472</v>
      </c>
      <c r="T65" s="59">
        <f t="shared" ca="1" si="10"/>
        <v>223587.50620883849</v>
      </c>
      <c r="U65" s="59">
        <f t="shared" ca="1" si="10"/>
        <v>226074.13171327603</v>
      </c>
      <c r="V65" s="59">
        <f t="shared" ca="1" si="10"/>
        <v>228592.81655818658</v>
      </c>
      <c r="W65" s="59">
        <f t="shared" ca="1" si="10"/>
        <v>231143.83299661012</v>
      </c>
      <c r="X65" s="59">
        <f t="shared" ca="1" si="10"/>
        <v>83727.452605611761</v>
      </c>
      <c r="Y65" s="59">
        <f t="shared" ca="1" si="10"/>
        <v>236343.94615588002</v>
      </c>
      <c r="Z65" s="59">
        <f t="shared" ca="1" si="10"/>
        <v>238993.58347638373</v>
      </c>
      <c r="AA65" s="59">
        <f t="shared" ca="1" si="10"/>
        <v>241676.63331393953</v>
      </c>
      <c r="AB65" s="59">
        <f t="shared" ca="1" si="10"/>
        <v>244393.36318753619</v>
      </c>
      <c r="AC65" s="59">
        <f t="shared" ca="1" si="10"/>
        <v>247144.0392372607</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-111216.27571315877</v>
      </c>
      <c r="F66" s="59">
        <f t="shared" ca="1" si="11"/>
        <v>-105924.0593533513</v>
      </c>
      <c r="G66" s="59">
        <f t="shared" ca="1" si="11"/>
        <v>-100314.31001195537</v>
      </c>
      <c r="H66" s="59">
        <f t="shared" ca="1" si="11"/>
        <v>-94367.975710075698</v>
      </c>
      <c r="I66" s="59">
        <f t="shared" ca="1" si="11"/>
        <v>-88064.861350083229</v>
      </c>
      <c r="J66" s="59">
        <f t="shared" ca="1" si="11"/>
        <v>-81383.560128491226</v>
      </c>
      <c r="K66" s="59">
        <f t="shared" ca="1" si="11"/>
        <v>-74301.380833603689</v>
      </c>
      <c r="L66" s="59">
        <f t="shared" ca="1" si="11"/>
        <v>-66794.270781022904</v>
      </c>
      <c r="M66" s="59">
        <f t="shared" ca="1" si="11"/>
        <v>-58836.734125287279</v>
      </c>
      <c r="N66" s="59">
        <f t="shared" ca="1" si="11"/>
        <v>-50401.74527020751</v>
      </c>
      <c r="O66" s="59">
        <f t="shared" ca="1" si="11"/>
        <v>-41460.657083822953</v>
      </c>
      <c r="P66" s="59">
        <f t="shared" ca="1" si="11"/>
        <v>-31983.103606255325</v>
      </c>
      <c r="Q66" s="59">
        <f t="shared" ca="1" si="11"/>
        <v>-21936.896920033636</v>
      </c>
      <c r="R66" s="59">
        <f t="shared" ca="1" si="11"/>
        <v>-11287.917832638652</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285132.43017687101</v>
      </c>
      <c r="F67" s="59">
        <f t="shared" ref="F67:AH67" ca="1" si="12">F65+F66</f>
        <v>289701.65784124593</v>
      </c>
      <c r="G67" s="59">
        <f t="shared" ca="1" si="12"/>
        <v>304964.02156143048</v>
      </c>
      <c r="H67" s="59">
        <f t="shared" ca="1" si="12"/>
        <v>299963.15222948062</v>
      </c>
      <c r="I67" s="59">
        <f ca="1">I65+I66</f>
        <v>288657.92154804058</v>
      </c>
      <c r="J67" s="59">
        <f ca="1">J65+J66</f>
        <v>282189.96733542287</v>
      </c>
      <c r="K67" s="59">
        <f t="shared" ca="1" si="12"/>
        <v>279673.90153481212</v>
      </c>
      <c r="L67" s="59">
        <f t="shared" ca="1" si="12"/>
        <v>282328.46026447573</v>
      </c>
      <c r="M67" s="59">
        <f t="shared" ca="1" si="12"/>
        <v>282817.58902431279</v>
      </c>
      <c r="N67" s="59">
        <f t="shared" ca="1" si="12"/>
        <v>134720.42041392071</v>
      </c>
      <c r="O67" s="59">
        <f t="shared" ca="1" si="12"/>
        <v>170165.05097537447</v>
      </c>
      <c r="P67" s="59">
        <f t="shared" ca="1" si="12"/>
        <v>181973.03217427555</v>
      </c>
      <c r="Q67" s="59">
        <f t="shared" ca="1" si="12"/>
        <v>194380.35875356765</v>
      </c>
      <c r="R67" s="59">
        <f t="shared" ca="1" si="12"/>
        <v>207421.42374568639</v>
      </c>
      <c r="S67" s="59">
        <f t="shared" ca="1" si="12"/>
        <v>221132.66724146472</v>
      </c>
      <c r="T67" s="59">
        <f t="shared" ca="1" si="12"/>
        <v>223587.50620883849</v>
      </c>
      <c r="U67" s="59">
        <f t="shared" ca="1" si="12"/>
        <v>226074.13171327603</v>
      </c>
      <c r="V67" s="59">
        <f t="shared" ca="1" si="12"/>
        <v>228592.81655818658</v>
      </c>
      <c r="W67" s="59">
        <f t="shared" ca="1" si="12"/>
        <v>231143.83299661012</v>
      </c>
      <c r="X67" s="59">
        <f t="shared" ca="1" si="12"/>
        <v>83727.452605611761</v>
      </c>
      <c r="Y67" s="59">
        <f t="shared" ca="1" si="12"/>
        <v>236343.94615588002</v>
      </c>
      <c r="Z67" s="59">
        <f t="shared" ca="1" si="12"/>
        <v>238993.58347638373</v>
      </c>
      <c r="AA67" s="59">
        <f t="shared" ca="1" si="12"/>
        <v>241676.63331393953</v>
      </c>
      <c r="AB67" s="59">
        <f t="shared" ca="1" si="12"/>
        <v>244393.36318753619</v>
      </c>
      <c r="AC67" s="59">
        <f t="shared" ca="1" si="12"/>
        <v>247144.0392372607</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0</v>
      </c>
      <c r="F68" s="59">
        <f t="shared" ca="1" si="14"/>
        <v>0</v>
      </c>
      <c r="G68" s="59">
        <f t="shared" ca="1" si="14"/>
        <v>0</v>
      </c>
      <c r="H68" s="59">
        <f t="shared" ca="1" si="14"/>
        <v>0</v>
      </c>
      <c r="I68" s="59">
        <f t="shared" ca="1" si="14"/>
        <v>0</v>
      </c>
      <c r="J68" s="59">
        <f t="shared" ca="1" si="14"/>
        <v>0</v>
      </c>
      <c r="K68" s="59">
        <f t="shared" ca="1" si="14"/>
        <v>0</v>
      </c>
      <c r="L68" s="59">
        <f t="shared" ca="1" si="14"/>
        <v>0</v>
      </c>
      <c r="M68" s="59">
        <f t="shared" ca="1" si="14"/>
        <v>0</v>
      </c>
      <c r="N68" s="59">
        <f t="shared" ca="1" si="14"/>
        <v>0</v>
      </c>
      <c r="O68" s="59">
        <f t="shared" ca="1" si="14"/>
        <v>0</v>
      </c>
      <c r="P68" s="59">
        <f t="shared" ca="1" si="14"/>
        <v>0</v>
      </c>
      <c r="Q68" s="59">
        <f t="shared" ca="1" si="14"/>
        <v>0</v>
      </c>
      <c r="R68" s="59">
        <f t="shared" ca="1" si="14"/>
        <v>0</v>
      </c>
      <c r="S68" s="59">
        <f t="shared" ca="1" si="14"/>
        <v>0</v>
      </c>
      <c r="T68" s="59">
        <f t="shared" ca="1" si="14"/>
        <v>0</v>
      </c>
      <c r="U68" s="59">
        <f t="shared" ca="1" si="14"/>
        <v>0</v>
      </c>
      <c r="V68" s="59">
        <f t="shared" ca="1" si="14"/>
        <v>0</v>
      </c>
      <c r="W68" s="59">
        <f t="shared" ca="1" si="14"/>
        <v>0</v>
      </c>
      <c r="X68" s="59">
        <f t="shared" ca="1" si="14"/>
        <v>0</v>
      </c>
      <c r="Y68" s="59">
        <f t="shared" ca="1" si="14"/>
        <v>0</v>
      </c>
      <c r="Z68" s="59">
        <f t="shared" ca="1" si="14"/>
        <v>0</v>
      </c>
      <c r="AA68" s="59">
        <f t="shared" ca="1" si="14"/>
        <v>0</v>
      </c>
      <c r="AB68" s="59">
        <f t="shared" ca="1" si="14"/>
        <v>0</v>
      </c>
      <c r="AC68" s="59">
        <f t="shared" ca="1" si="14"/>
        <v>0</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0</v>
      </c>
      <c r="F69" s="24">
        <f t="shared" ca="1" si="16"/>
        <v>0</v>
      </c>
      <c r="G69" s="24">
        <f t="shared" ca="1" si="16"/>
        <v>0</v>
      </c>
      <c r="H69" s="24">
        <f t="shared" ca="1" si="16"/>
        <v>0</v>
      </c>
      <c r="I69" s="24">
        <f t="shared" ca="1" si="16"/>
        <v>0</v>
      </c>
      <c r="J69" s="24">
        <f t="shared" ca="1" si="16"/>
        <v>0</v>
      </c>
      <c r="K69" s="24">
        <f t="shared" ca="1" si="16"/>
        <v>0</v>
      </c>
      <c r="L69" s="24">
        <f t="shared" ca="1" si="16"/>
        <v>0</v>
      </c>
      <c r="M69" s="24">
        <f t="shared" ca="1" si="16"/>
        <v>0</v>
      </c>
      <c r="N69" s="24">
        <f t="shared" ca="1" si="16"/>
        <v>0</v>
      </c>
      <c r="O69" s="24">
        <f t="shared" ca="1" si="16"/>
        <v>0</v>
      </c>
      <c r="P69" s="24">
        <f t="shared" ca="1" si="16"/>
        <v>0</v>
      </c>
      <c r="Q69" s="24">
        <f t="shared" ca="1" si="16"/>
        <v>0</v>
      </c>
      <c r="R69" s="24">
        <f t="shared" ca="1" si="16"/>
        <v>0</v>
      </c>
      <c r="S69" s="24">
        <f t="shared" ca="1" si="16"/>
        <v>0</v>
      </c>
      <c r="T69" s="24">
        <f t="shared" ca="1" si="16"/>
        <v>0</v>
      </c>
      <c r="U69" s="24">
        <f t="shared" ca="1" si="16"/>
        <v>0</v>
      </c>
      <c r="V69" s="24">
        <f t="shared" ca="1" si="16"/>
        <v>0</v>
      </c>
      <c r="W69" s="24">
        <f t="shared" ca="1" si="16"/>
        <v>0</v>
      </c>
      <c r="X69" s="24">
        <f t="shared" ca="1" si="16"/>
        <v>0</v>
      </c>
      <c r="Y69" s="24">
        <f t="shared" ca="1" si="16"/>
        <v>0</v>
      </c>
      <c r="Z69" s="24">
        <f t="shared" ca="1" si="16"/>
        <v>0</v>
      </c>
      <c r="AA69" s="24">
        <f t="shared" ca="1" si="16"/>
        <v>0</v>
      </c>
      <c r="AB69" s="24">
        <f t="shared" ca="1" si="16"/>
        <v>0</v>
      </c>
      <c r="AC69" s="24">
        <f t="shared" ca="1" si="16"/>
        <v>0</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285132.43017687101</v>
      </c>
      <c r="F70" s="420">
        <f t="shared" ref="F70:AH70" ca="1" si="17">SUM(F67:F69)</f>
        <v>289701.65784124593</v>
      </c>
      <c r="G70" s="420">
        <f t="shared" ca="1" si="17"/>
        <v>304964.02156143048</v>
      </c>
      <c r="H70" s="420">
        <f t="shared" ca="1" si="17"/>
        <v>299963.15222948062</v>
      </c>
      <c r="I70" s="420">
        <f t="shared" ca="1" si="17"/>
        <v>288657.92154804058</v>
      </c>
      <c r="J70" s="420">
        <f t="shared" ca="1" si="17"/>
        <v>282189.96733542287</v>
      </c>
      <c r="K70" s="420">
        <f t="shared" ca="1" si="17"/>
        <v>279673.90153481212</v>
      </c>
      <c r="L70" s="420">
        <f t="shared" ca="1" si="17"/>
        <v>282328.46026447573</v>
      </c>
      <c r="M70" s="420">
        <f t="shared" ca="1" si="17"/>
        <v>282817.58902431279</v>
      </c>
      <c r="N70" s="420">
        <f t="shared" ca="1" si="17"/>
        <v>134720.42041392071</v>
      </c>
      <c r="O70" s="420">
        <f t="shared" ca="1" si="17"/>
        <v>170165.05097537447</v>
      </c>
      <c r="P70" s="420">
        <f t="shared" ca="1" si="17"/>
        <v>181973.03217427555</v>
      </c>
      <c r="Q70" s="420">
        <f t="shared" ca="1" si="17"/>
        <v>194380.35875356765</v>
      </c>
      <c r="R70" s="420">
        <f t="shared" ca="1" si="17"/>
        <v>207421.42374568639</v>
      </c>
      <c r="S70" s="420">
        <f t="shared" ca="1" si="17"/>
        <v>221132.66724146472</v>
      </c>
      <c r="T70" s="420">
        <f t="shared" ca="1" si="17"/>
        <v>223587.50620883849</v>
      </c>
      <c r="U70" s="420">
        <f t="shared" ca="1" si="17"/>
        <v>226074.13171327603</v>
      </c>
      <c r="V70" s="420">
        <f t="shared" ca="1" si="17"/>
        <v>228592.81655818658</v>
      </c>
      <c r="W70" s="420">
        <f t="shared" ca="1" si="17"/>
        <v>231143.83299661012</v>
      </c>
      <c r="X70" s="420">
        <f t="shared" ca="1" si="17"/>
        <v>83727.452605611761</v>
      </c>
      <c r="Y70" s="420">
        <f t="shared" ca="1" si="17"/>
        <v>236343.94615588002</v>
      </c>
      <c r="Z70" s="420">
        <f t="shared" ca="1" si="17"/>
        <v>238993.58347638373</v>
      </c>
      <c r="AA70" s="420">
        <f t="shared" ca="1" si="17"/>
        <v>241676.63331393953</v>
      </c>
      <c r="AB70" s="420">
        <f t="shared" ca="1" si="17"/>
        <v>244393.36318753619</v>
      </c>
      <c r="AC70" s="420">
        <f t="shared" ca="1" si="17"/>
        <v>247144.0392372607</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285132.43017687101</v>
      </c>
      <c r="F72" s="59">
        <f t="shared" ca="1" si="18"/>
        <v>289701.65784124593</v>
      </c>
      <c r="G72" s="59">
        <f t="shared" ca="1" si="18"/>
        <v>304964.02156143048</v>
      </c>
      <c r="H72" s="59">
        <f t="shared" ca="1" si="18"/>
        <v>299963.15222948062</v>
      </c>
      <c r="I72" s="59">
        <f t="shared" ca="1" si="18"/>
        <v>288657.92154804058</v>
      </c>
      <c r="J72" s="59">
        <f t="shared" ca="1" si="18"/>
        <v>282189.96733542287</v>
      </c>
      <c r="K72" s="59">
        <f t="shared" ca="1" si="18"/>
        <v>279673.90153481212</v>
      </c>
      <c r="L72" s="59">
        <f t="shared" ca="1" si="18"/>
        <v>282328.46026447573</v>
      </c>
      <c r="M72" s="59">
        <f t="shared" ca="1" si="18"/>
        <v>282817.58902431279</v>
      </c>
      <c r="N72" s="59">
        <f t="shared" ca="1" si="18"/>
        <v>134720.42041392071</v>
      </c>
      <c r="O72" s="59">
        <f t="shared" ca="1" si="18"/>
        <v>170165.05097537447</v>
      </c>
      <c r="P72" s="59">
        <f t="shared" ca="1" si="18"/>
        <v>181973.03217427555</v>
      </c>
      <c r="Q72" s="59">
        <f t="shared" ca="1" si="18"/>
        <v>194380.35875356765</v>
      </c>
      <c r="R72" s="59">
        <f t="shared" ca="1" si="18"/>
        <v>207421.42374568639</v>
      </c>
      <c r="S72" s="59">
        <f t="shared" ca="1" si="18"/>
        <v>221132.66724146472</v>
      </c>
      <c r="T72" s="59">
        <f t="shared" ca="1" si="18"/>
        <v>223587.50620883849</v>
      </c>
      <c r="U72" s="59">
        <f t="shared" ca="1" si="18"/>
        <v>226074.13171327603</v>
      </c>
      <c r="V72" s="59">
        <f t="shared" ca="1" si="18"/>
        <v>228592.81655818658</v>
      </c>
      <c r="W72" s="59">
        <f t="shared" ca="1" si="18"/>
        <v>231143.83299661012</v>
      </c>
      <c r="X72" s="59">
        <f t="shared" ca="1" si="18"/>
        <v>83727.452605611761</v>
      </c>
      <c r="Y72" s="59">
        <f t="shared" ca="1" si="18"/>
        <v>236343.94615588002</v>
      </c>
      <c r="Z72" s="59">
        <f t="shared" ca="1" si="18"/>
        <v>238993.58347638373</v>
      </c>
      <c r="AA72" s="59">
        <f t="shared" ca="1" si="18"/>
        <v>241676.63331393953</v>
      </c>
      <c r="AB72" s="59">
        <f t="shared" ca="1" si="18"/>
        <v>244393.36318753619</v>
      </c>
      <c r="AC72" s="59">
        <f t="shared" ca="1" si="18"/>
        <v>247144.0392372607</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-2648006.5645990185</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0</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-2648006.5645990185</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1853604.5952193129</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-88203.605996791302</v>
      </c>
      <c r="F80" s="10">
        <f ca="1">Principle</f>
        <v>-93495.822356598772</v>
      </c>
      <c r="G80" s="10">
        <f t="shared" ref="G80:AH80" ca="1" si="20">Principle</f>
        <v>-99105.571697994703</v>
      </c>
      <c r="H80" s="10">
        <f t="shared" ca="1" si="20"/>
        <v>-105051.90599987438</v>
      </c>
      <c r="I80" s="10">
        <f t="shared" ca="1" si="20"/>
        <v>-111355.02035986684</v>
      </c>
      <c r="J80" s="10">
        <f t="shared" ca="1" si="20"/>
        <v>-118036.32158145885</v>
      </c>
      <c r="K80" s="10">
        <f t="shared" ca="1" si="20"/>
        <v>-125118.50087634638</v>
      </c>
      <c r="L80" s="10">
        <f t="shared" ca="1" si="20"/>
        <v>-132625.61092892717</v>
      </c>
      <c r="M80" s="10">
        <f t="shared" ca="1" si="20"/>
        <v>-140583.1475846628</v>
      </c>
      <c r="N80" s="10">
        <f t="shared" ca="1" si="20"/>
        <v>-149018.13643974258</v>
      </c>
      <c r="O80" s="10">
        <f t="shared" ca="1" si="20"/>
        <v>-157959.22462612711</v>
      </c>
      <c r="P80" s="10">
        <f t="shared" ca="1" si="20"/>
        <v>-167436.77810369476</v>
      </c>
      <c r="Q80" s="10">
        <f t="shared" ca="1" si="20"/>
        <v>-177482.98478991643</v>
      </c>
      <c r="R80" s="10">
        <f t="shared" ca="1" si="20"/>
        <v>-188131.96387731141</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1853604.5952193129</v>
      </c>
      <c r="E81" s="10">
        <f ca="1">E79+E80</f>
        <v>-88203.605996791302</v>
      </c>
      <c r="F81" s="10">
        <f t="shared" ref="F81:AH81" ca="1" si="21">F79+F80</f>
        <v>-93495.822356598772</v>
      </c>
      <c r="G81" s="10">
        <f t="shared" ca="1" si="21"/>
        <v>-99105.571697994703</v>
      </c>
      <c r="H81" s="10">
        <f t="shared" ca="1" si="21"/>
        <v>-105051.90599987438</v>
      </c>
      <c r="I81" s="10">
        <f t="shared" ca="1" si="21"/>
        <v>-111355.02035986684</v>
      </c>
      <c r="J81" s="10">
        <f t="shared" ca="1" si="21"/>
        <v>-118036.32158145885</v>
      </c>
      <c r="K81" s="10">
        <f t="shared" ca="1" si="21"/>
        <v>-125118.50087634638</v>
      </c>
      <c r="L81" s="10">
        <f t="shared" ca="1" si="21"/>
        <v>-132625.61092892717</v>
      </c>
      <c r="M81" s="10">
        <f t="shared" ca="1" si="21"/>
        <v>-140583.1475846628</v>
      </c>
      <c r="N81" s="10">
        <f t="shared" ca="1" si="21"/>
        <v>-149018.13643974258</v>
      </c>
      <c r="O81" s="10">
        <f t="shared" ca="1" si="21"/>
        <v>-157959.22462612711</v>
      </c>
      <c r="P81" s="10">
        <f t="shared" ca="1" si="21"/>
        <v>-167436.77810369476</v>
      </c>
      <c r="Q81" s="10">
        <f t="shared" ca="1" si="21"/>
        <v>-177482.98478991643</v>
      </c>
      <c r="R81" s="10">
        <f t="shared" ca="1" si="21"/>
        <v>-188131.96387731141</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-794401.96937970561</v>
      </c>
      <c r="E83" s="430">
        <f t="shared" ca="1" si="22"/>
        <v>196928.82418007971</v>
      </c>
      <c r="F83" s="430">
        <f t="shared" ca="1" si="22"/>
        <v>196205.83548464716</v>
      </c>
      <c r="G83" s="430">
        <f t="shared" ca="1" si="22"/>
        <v>205858.44986343576</v>
      </c>
      <c r="H83" s="430">
        <f t="shared" ca="1" si="22"/>
        <v>194911.24622960624</v>
      </c>
      <c r="I83" s="430">
        <f t="shared" ca="1" si="22"/>
        <v>177302.90118817374</v>
      </c>
      <c r="J83" s="430">
        <f t="shared" ca="1" si="22"/>
        <v>164153.64575396403</v>
      </c>
      <c r="K83" s="430">
        <f t="shared" ca="1" si="22"/>
        <v>154555.40065846575</v>
      </c>
      <c r="L83" s="430">
        <f t="shared" ca="1" si="22"/>
        <v>149702.84933554856</v>
      </c>
      <c r="M83" s="430">
        <f t="shared" ca="1" si="22"/>
        <v>142234.44143964999</v>
      </c>
      <c r="N83" s="430">
        <f t="shared" ca="1" si="22"/>
        <v>-14297.716025821865</v>
      </c>
      <c r="O83" s="430">
        <f t="shared" ca="1" si="22"/>
        <v>12205.826349247363</v>
      </c>
      <c r="P83" s="430">
        <f t="shared" ca="1" si="22"/>
        <v>14536.254070580791</v>
      </c>
      <c r="Q83" s="430">
        <f t="shared" ca="1" si="22"/>
        <v>16897.373963651218</v>
      </c>
      <c r="R83" s="430">
        <f t="shared" ca="1" si="22"/>
        <v>19289.459868374979</v>
      </c>
      <c r="S83" s="430">
        <f t="shared" ca="1" si="22"/>
        <v>221132.66724146472</v>
      </c>
      <c r="T83" s="430">
        <f t="shared" ca="1" si="22"/>
        <v>223587.50620883849</v>
      </c>
      <c r="U83" s="430">
        <f t="shared" ca="1" si="22"/>
        <v>226074.13171327603</v>
      </c>
      <c r="V83" s="430">
        <f t="shared" ca="1" si="22"/>
        <v>228592.81655818658</v>
      </c>
      <c r="W83" s="430">
        <f t="shared" ca="1" si="22"/>
        <v>231143.83299661012</v>
      </c>
      <c r="X83" s="430">
        <f t="shared" ca="1" si="22"/>
        <v>83727.452605611761</v>
      </c>
      <c r="Y83" s="430">
        <f t="shared" ca="1" si="22"/>
        <v>236343.94615588002</v>
      </c>
      <c r="Z83" s="430">
        <f t="shared" ca="1" si="22"/>
        <v>238993.58347638373</v>
      </c>
      <c r="AA83" s="430">
        <f t="shared" ca="1" si="22"/>
        <v>241676.63331393953</v>
      </c>
      <c r="AB83" s="430">
        <f t="shared" ca="1" si="22"/>
        <v>244393.36318753619</v>
      </c>
      <c r="AC83" s="430">
        <f t="shared" ca="1" si="22"/>
        <v>247144.0392372607</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-794401.96937970561</v>
      </c>
      <c r="E84" s="44">
        <f ca="1">D84+E83</f>
        <v>-597473.14519962587</v>
      </c>
      <c r="F84" s="44">
        <f t="shared" ref="F84:AH84" ca="1" si="23">E84+F83</f>
        <v>-401267.30971497868</v>
      </c>
      <c r="G84" s="44">
        <f t="shared" ca="1" si="23"/>
        <v>-195408.85985154292</v>
      </c>
      <c r="H84" s="44">
        <f t="shared" ca="1" si="23"/>
        <v>-497.61362193667446</v>
      </c>
      <c r="I84" s="44">
        <f t="shared" ca="1" si="23"/>
        <v>176805.28756623706</v>
      </c>
      <c r="J84" s="44">
        <f t="shared" ca="1" si="23"/>
        <v>340958.93332020112</v>
      </c>
      <c r="K84" s="44">
        <f t="shared" ca="1" si="23"/>
        <v>495514.33397866687</v>
      </c>
      <c r="L84" s="44">
        <f t="shared" ca="1" si="23"/>
        <v>645217.18331421539</v>
      </c>
      <c r="M84" s="44">
        <f t="shared" ca="1" si="23"/>
        <v>787451.62475386541</v>
      </c>
      <c r="N84" s="44">
        <f t="shared" ca="1" si="23"/>
        <v>773153.90872804355</v>
      </c>
      <c r="O84" s="44">
        <f t="shared" ca="1" si="23"/>
        <v>785359.73507729091</v>
      </c>
      <c r="P84" s="44">
        <f t="shared" ca="1" si="23"/>
        <v>799895.98914787173</v>
      </c>
      <c r="Q84" s="44">
        <f t="shared" ca="1" si="23"/>
        <v>816793.36311152298</v>
      </c>
      <c r="R84" s="44">
        <f t="shared" ca="1" si="23"/>
        <v>836082.82297989796</v>
      </c>
      <c r="S84" s="44">
        <f t="shared" ca="1" si="23"/>
        <v>1057215.4902213626</v>
      </c>
      <c r="T84" s="44">
        <f t="shared" ca="1" si="23"/>
        <v>1280802.996430201</v>
      </c>
      <c r="U84" s="44">
        <f t="shared" ca="1" si="23"/>
        <v>1506877.128143477</v>
      </c>
      <c r="V84" s="44">
        <f t="shared" ca="1" si="23"/>
        <v>1735469.9447016637</v>
      </c>
      <c r="W84" s="44">
        <f t="shared" ca="1" si="23"/>
        <v>1966613.7776982738</v>
      </c>
      <c r="X84" s="44">
        <f t="shared" ca="1" si="23"/>
        <v>2050341.2303038854</v>
      </c>
      <c r="Y84" s="44">
        <f t="shared" ca="1" si="23"/>
        <v>2286685.1764597655</v>
      </c>
      <c r="Z84" s="44">
        <f t="shared" ca="1" si="23"/>
        <v>2525678.7599361492</v>
      </c>
      <c r="AA84" s="44">
        <f t="shared" ca="1" si="23"/>
        <v>2767355.3932500887</v>
      </c>
      <c r="AB84" s="44">
        <f t="shared" ca="1" si="23"/>
        <v>3011748.7564376248</v>
      </c>
      <c r="AC84" s="44">
        <f t="shared" ca="1" si="23"/>
        <v>3258892.7956748856</v>
      </c>
      <c r="AD84" s="44">
        <f ca="1">AC84+AD83</f>
        <v>3258892.7956748856</v>
      </c>
      <c r="AE84" s="44">
        <f t="shared" ca="1" si="23"/>
        <v>3258892.7956748856</v>
      </c>
      <c r="AF84" s="44">
        <f t="shared" ca="1" si="23"/>
        <v>3258892.7956748856</v>
      </c>
      <c r="AG84" s="44">
        <f t="shared" ca="1" si="23"/>
        <v>3258892.7956748856</v>
      </c>
      <c r="AH84" s="44">
        <f t="shared" ca="1" si="23"/>
        <v>3258892.7956748856</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1853604.5952193129</v>
      </c>
      <c r="F89" s="9">
        <f ca="1">E93</f>
        <v>1765400.9892225217</v>
      </c>
      <c r="G89" s="9">
        <f t="shared" ref="G89:AH89" ca="1" si="24">F93</f>
        <v>1671905.166865923</v>
      </c>
      <c r="H89" s="9">
        <f t="shared" ca="1" si="24"/>
        <v>1572799.5951679284</v>
      </c>
      <c r="I89" s="9">
        <f t="shared" ca="1" si="24"/>
        <v>1467747.6891680539</v>
      </c>
      <c r="J89" s="9">
        <f t="shared" ca="1" si="24"/>
        <v>1356392.6688081871</v>
      </c>
      <c r="K89" s="9">
        <f t="shared" ca="1" si="24"/>
        <v>1238356.3472267282</v>
      </c>
      <c r="L89" s="9">
        <f t="shared" ca="1" si="24"/>
        <v>1113237.8463503818</v>
      </c>
      <c r="M89" s="9">
        <f t="shared" ca="1" si="24"/>
        <v>980612.23542145465</v>
      </c>
      <c r="N89" s="9">
        <f t="shared" ca="1" si="24"/>
        <v>840029.08783679188</v>
      </c>
      <c r="O89" s="9">
        <f t="shared" ca="1" si="24"/>
        <v>691010.95139704924</v>
      </c>
      <c r="P89" s="9">
        <f t="shared" ca="1" si="24"/>
        <v>533051.72677092208</v>
      </c>
      <c r="Q89" s="9">
        <f t="shared" ca="1" si="24"/>
        <v>365614.94866722729</v>
      </c>
      <c r="R89" s="9">
        <f t="shared" ca="1" si="24"/>
        <v>188131.96387731086</v>
      </c>
      <c r="S89" s="9">
        <f t="shared" ca="1" si="24"/>
        <v>-5.5297277867794037E-10</v>
      </c>
      <c r="T89" s="9">
        <f t="shared" ca="1" si="24"/>
        <v>-5.5297277867794037E-10</v>
      </c>
      <c r="U89" s="9">
        <f t="shared" ca="1" si="24"/>
        <v>-5.5297277867794037E-10</v>
      </c>
      <c r="V89" s="9">
        <f t="shared" ca="1" si="24"/>
        <v>-5.5297277867794037E-10</v>
      </c>
      <c r="W89" s="9">
        <f t="shared" ca="1" si="24"/>
        <v>-5.5297277867794037E-10</v>
      </c>
      <c r="X89" s="9">
        <f t="shared" ca="1" si="24"/>
        <v>-5.5297277867794037E-10</v>
      </c>
      <c r="Y89" s="9">
        <f t="shared" ca="1" si="24"/>
        <v>-5.5297277867794037E-10</v>
      </c>
      <c r="Z89" s="9">
        <f t="shared" ca="1" si="24"/>
        <v>-5.5297277867794037E-10</v>
      </c>
      <c r="AA89" s="9">
        <f t="shared" ca="1" si="24"/>
        <v>-5.5297277867794037E-10</v>
      </c>
      <c r="AB89" s="9">
        <f t="shared" ca="1" si="24"/>
        <v>-5.5297277867794037E-10</v>
      </c>
      <c r="AC89" s="9">
        <f t="shared" ca="1" si="24"/>
        <v>-5.5297277867794037E-10</v>
      </c>
      <c r="AD89" s="9">
        <f t="shared" ca="1" si="24"/>
        <v>-5.5297277867794037E-10</v>
      </c>
      <c r="AE89" s="9">
        <f t="shared" ca="1" si="24"/>
        <v>-5.5297277867794037E-10</v>
      </c>
      <c r="AF89" s="9">
        <f t="shared" ca="1" si="24"/>
        <v>-5.5297277867794037E-10</v>
      </c>
      <c r="AG89" s="9">
        <f t="shared" ca="1" si="24"/>
        <v>-5.5297277867794037E-10</v>
      </c>
      <c r="AH89" s="9">
        <f t="shared" ca="1" si="24"/>
        <v>-5.5297277867794037E-10</v>
      </c>
    </row>
    <row r="90" spans="1:36" x14ac:dyDescent="0.2">
      <c r="A90" s="2" t="s">
        <v>47</v>
      </c>
      <c r="D90" s="9"/>
      <c r="E90" s="9">
        <f t="shared" ref="E90:AH90" ca="1" si="25">IF(ProjectYear&lt;=LoanTerm,PMT(LoanInterest,LoanTerm,LoanAmount),0)</f>
        <v>-199419.88170995007</v>
      </c>
      <c r="F90" s="9">
        <f t="shared" ca="1" si="25"/>
        <v>-199419.88170995007</v>
      </c>
      <c r="G90" s="9">
        <f t="shared" ca="1" si="25"/>
        <v>-199419.88170995007</v>
      </c>
      <c r="H90" s="9">
        <f t="shared" ca="1" si="25"/>
        <v>-199419.88170995007</v>
      </c>
      <c r="I90" s="9">
        <f t="shared" ca="1" si="25"/>
        <v>-199419.88170995007</v>
      </c>
      <c r="J90" s="9">
        <f t="shared" ca="1" si="25"/>
        <v>-199419.88170995007</v>
      </c>
      <c r="K90" s="9">
        <f t="shared" ca="1" si="25"/>
        <v>-199419.88170995007</v>
      </c>
      <c r="L90" s="9">
        <f t="shared" ca="1" si="25"/>
        <v>-199419.88170995007</v>
      </c>
      <c r="M90" s="9">
        <f t="shared" ca="1" si="25"/>
        <v>-199419.88170995007</v>
      </c>
      <c r="N90" s="9">
        <f t="shared" ca="1" si="25"/>
        <v>-199419.88170995007</v>
      </c>
      <c r="O90" s="9">
        <f t="shared" ca="1" si="25"/>
        <v>-199419.88170995007</v>
      </c>
      <c r="P90" s="9">
        <f t="shared" ca="1" si="25"/>
        <v>-199419.88170995007</v>
      </c>
      <c r="Q90" s="9">
        <f t="shared" ca="1" si="25"/>
        <v>-199419.88170995007</v>
      </c>
      <c r="R90" s="9">
        <f t="shared" ca="1" si="25"/>
        <v>-199419.88170995007</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-88203.605996791302</v>
      </c>
      <c r="F91" s="9">
        <f t="shared" ca="1" si="26"/>
        <v>-93495.822356598772</v>
      </c>
      <c r="G91" s="9">
        <f t="shared" ca="1" si="26"/>
        <v>-99105.571697994703</v>
      </c>
      <c r="H91" s="9">
        <f t="shared" ca="1" si="26"/>
        <v>-105051.90599987438</v>
      </c>
      <c r="I91" s="9">
        <f t="shared" ca="1" si="26"/>
        <v>-111355.02035986684</v>
      </c>
      <c r="J91" s="9">
        <f t="shared" ca="1" si="26"/>
        <v>-118036.32158145885</v>
      </c>
      <c r="K91" s="9">
        <f t="shared" ca="1" si="26"/>
        <v>-125118.50087634638</v>
      </c>
      <c r="L91" s="9">
        <f t="shared" ca="1" si="26"/>
        <v>-132625.61092892717</v>
      </c>
      <c r="M91" s="9">
        <f t="shared" ca="1" si="26"/>
        <v>-140583.1475846628</v>
      </c>
      <c r="N91" s="9">
        <f t="shared" ca="1" si="26"/>
        <v>-149018.13643974258</v>
      </c>
      <c r="O91" s="9">
        <f t="shared" ca="1" si="26"/>
        <v>-157959.22462612711</v>
      </c>
      <c r="P91" s="9">
        <f t="shared" ca="1" si="26"/>
        <v>-167436.77810369476</v>
      </c>
      <c r="Q91" s="9">
        <f t="shared" ca="1" si="26"/>
        <v>-177482.98478991643</v>
      </c>
      <c r="R91" s="9">
        <f t="shared" ca="1" si="26"/>
        <v>-188131.96387731141</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-111216.27571315877</v>
      </c>
      <c r="F92" s="9">
        <f t="shared" ca="1" si="27"/>
        <v>-105924.0593533513</v>
      </c>
      <c r="G92" s="9">
        <f t="shared" ca="1" si="27"/>
        <v>-100314.31001195537</v>
      </c>
      <c r="H92" s="9">
        <f t="shared" ca="1" si="27"/>
        <v>-94367.975710075698</v>
      </c>
      <c r="I92" s="9">
        <f t="shared" ca="1" si="27"/>
        <v>-88064.861350083229</v>
      </c>
      <c r="J92" s="9">
        <f t="shared" ca="1" si="27"/>
        <v>-81383.560128491226</v>
      </c>
      <c r="K92" s="9">
        <f t="shared" ca="1" si="27"/>
        <v>-74301.380833603689</v>
      </c>
      <c r="L92" s="9">
        <f t="shared" ca="1" si="27"/>
        <v>-66794.270781022904</v>
      </c>
      <c r="M92" s="9">
        <f t="shared" ca="1" si="27"/>
        <v>-58836.734125287279</v>
      </c>
      <c r="N92" s="9">
        <f t="shared" ca="1" si="27"/>
        <v>-50401.74527020751</v>
      </c>
      <c r="O92" s="9">
        <f t="shared" ca="1" si="27"/>
        <v>-41460.657083822953</v>
      </c>
      <c r="P92" s="9">
        <f t="shared" ca="1" si="27"/>
        <v>-31983.103606255325</v>
      </c>
      <c r="Q92" s="9">
        <f t="shared" ca="1" si="27"/>
        <v>-21936.896920033636</v>
      </c>
      <c r="R92" s="9">
        <f t="shared" ca="1" si="27"/>
        <v>-11287.917832638652</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1765400.9892225217</v>
      </c>
      <c r="F93" s="70">
        <f t="shared" ca="1" si="28"/>
        <v>1671905.166865923</v>
      </c>
      <c r="G93" s="70">
        <f t="shared" ca="1" si="28"/>
        <v>1572799.5951679284</v>
      </c>
      <c r="H93" s="70">
        <f t="shared" ca="1" si="28"/>
        <v>1467747.6891680539</v>
      </c>
      <c r="I93" s="70">
        <f t="shared" ca="1" si="28"/>
        <v>1356392.6688081871</v>
      </c>
      <c r="J93" s="70">
        <f t="shared" ca="1" si="28"/>
        <v>1238356.3472267282</v>
      </c>
      <c r="K93" s="70">
        <f t="shared" ca="1" si="28"/>
        <v>1113237.8463503818</v>
      </c>
      <c r="L93" s="70">
        <f t="shared" ca="1" si="28"/>
        <v>980612.23542145465</v>
      </c>
      <c r="M93" s="70">
        <f t="shared" ca="1" si="28"/>
        <v>840029.08783679188</v>
      </c>
      <c r="N93" s="70">
        <f t="shared" ca="1" si="28"/>
        <v>691010.95139704924</v>
      </c>
      <c r="O93" s="70">
        <f t="shared" ca="1" si="28"/>
        <v>533051.72677092208</v>
      </c>
      <c r="P93" s="70">
        <f t="shared" ca="1" si="28"/>
        <v>365614.94866722729</v>
      </c>
      <c r="Q93" s="70">
        <f t="shared" ca="1" si="28"/>
        <v>188131.96387731086</v>
      </c>
      <c r="R93" s="70">
        <f t="shared" ca="1" si="28"/>
        <v>-5.5297277867794037E-10</v>
      </c>
      <c r="S93" s="70">
        <f t="shared" ca="1" si="28"/>
        <v>-5.5297277867794037E-10</v>
      </c>
      <c r="T93" s="70">
        <f t="shared" ca="1" si="28"/>
        <v>-5.5297277867794037E-10</v>
      </c>
      <c r="U93" s="70">
        <f t="shared" ca="1" si="28"/>
        <v>-5.5297277867794037E-10</v>
      </c>
      <c r="V93" s="70">
        <f t="shared" ca="1" si="28"/>
        <v>-5.5297277867794037E-10</v>
      </c>
      <c r="W93" s="70">
        <f t="shared" ca="1" si="28"/>
        <v>-5.5297277867794037E-10</v>
      </c>
      <c r="X93" s="70">
        <f t="shared" ca="1" si="28"/>
        <v>-5.5297277867794037E-10</v>
      </c>
      <c r="Y93" s="70">
        <f t="shared" ca="1" si="28"/>
        <v>-5.5297277867794037E-10</v>
      </c>
      <c r="Z93" s="70">
        <f t="shared" ca="1" si="28"/>
        <v>-5.5297277867794037E-10</v>
      </c>
      <c r="AA93" s="70">
        <f t="shared" ca="1" si="28"/>
        <v>-5.5297277867794037E-10</v>
      </c>
      <c r="AB93" s="70">
        <f t="shared" ca="1" si="28"/>
        <v>-5.5297277867794037E-10</v>
      </c>
      <c r="AC93" s="70">
        <f t="shared" ca="1" si="28"/>
        <v>-5.5297277867794037E-10</v>
      </c>
      <c r="AD93" s="70">
        <f t="shared" ca="1" si="28"/>
        <v>-5.5297277867794037E-10</v>
      </c>
      <c r="AE93" s="70">
        <f t="shared" ca="1" si="28"/>
        <v>-5.5297277867794037E-10</v>
      </c>
      <c r="AF93" s="70">
        <f t="shared" ca="1" si="28"/>
        <v>-5.5297277867794037E-10</v>
      </c>
      <c r="AG93" s="70">
        <f t="shared" ca="1" si="28"/>
        <v>-5.5297277867794037E-10</v>
      </c>
      <c r="AH93" s="70">
        <f t="shared" ca="1" si="28"/>
        <v>-5.5297277867794037E-10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1350609.86506161</v>
      </c>
      <c r="D105" s="42">
        <f ca="1">IF($C$112="3P",VLOOKUP($A105,'Fin. Assumptions'!$F$23:$L$29,$D$111+1)*(-D$55-D$56),VLOOKUP($A105,'Fin. Assumptions'!$F$32:$L$38,$D$111+1)*D$83)</f>
        <v>-794401.96937970561</v>
      </c>
      <c r="E105" s="42">
        <f ca="1">IF($C$112="3P",VLOOKUP($A105,'Fin. Assumptions'!$F$23:$L$29,$D$111+1)*(-E$55-E$56),VLOOKUP($A105,'Fin. Assumptions'!$F$32:$L$38,$D$111+1)*E$83)</f>
        <v>196928.82418007971</v>
      </c>
      <c r="F105" s="42">
        <f ca="1">IF($C$112="3P",VLOOKUP($A105,'Fin. Assumptions'!$F$23:$L$29,$D$111+1)*(-F$55-F$56),VLOOKUP($A105,'Fin. Assumptions'!$F$32:$L$38,$D$111+1)*F$83)</f>
        <v>196205.83548464716</v>
      </c>
      <c r="G105" s="42">
        <f ca="1">IF($C$112="3P",VLOOKUP($A105,'Fin. Assumptions'!$F$23:$L$29,$D$111+1)*(-G$55-G$56),VLOOKUP($A105,'Fin. Assumptions'!$F$32:$L$38,$D$111+1)*G$83)</f>
        <v>205858.44986343576</v>
      </c>
      <c r="H105" s="42">
        <f ca="1">IF($C$112="3P",VLOOKUP($A105,'Fin. Assumptions'!$F$23:$L$29,$D$111+1)*(-H$55-H$56),VLOOKUP($A105,'Fin. Assumptions'!$F$32:$L$38,$D$111+1)*H$83)</f>
        <v>194911.24622960624</v>
      </c>
      <c r="I105" s="42">
        <f ca="1">IF($C$112="3P",VLOOKUP($A105,'Fin. Assumptions'!$F$23:$L$29,$D$111+1)*(-I$55-I$56),VLOOKUP($A105,'Fin. Assumptions'!$F$32:$L$38,$D$111+1)*I$83)</f>
        <v>177302.90118817374</v>
      </c>
      <c r="J105" s="42">
        <f ca="1">IF($C$112="3P",VLOOKUP($A105,'Fin. Assumptions'!$F$23:$L$29,$D$111+1)*(-J$55-J$56),VLOOKUP($A105,'Fin. Assumptions'!$F$32:$L$38,$D$111+1)*J$83)</f>
        <v>164153.64575396403</v>
      </c>
      <c r="K105" s="42">
        <f ca="1">IF($C$112="3P",VLOOKUP($A105,'Fin. Assumptions'!$F$23:$L$29,$D$111+1)*(-K$55-K$56),VLOOKUP($A105,'Fin. Assumptions'!$F$32:$L$38,$D$111+1)*K$83)</f>
        <v>154555.40065846575</v>
      </c>
      <c r="L105" s="42">
        <f ca="1">IF($C$112="3P",VLOOKUP($A105,'Fin. Assumptions'!$F$23:$L$29,$D$111+1)*(-L$55-L$56),VLOOKUP($A105,'Fin. Assumptions'!$F$32:$L$38,$D$111+1)*L$83)</f>
        <v>149702.84933554856</v>
      </c>
      <c r="M105" s="42">
        <f ca="1">IF($C$112="3P",VLOOKUP($A105,'Fin. Assumptions'!$F$23:$L$29,$D$111+1)*(-M$55-M$56),VLOOKUP($A105,'Fin. Assumptions'!$F$32:$L$38,$D$111+1)*M$83)</f>
        <v>142234.44143964999</v>
      </c>
      <c r="N105" s="42">
        <f ca="1">IF($C$112="3P",VLOOKUP($A105,'Fin. Assumptions'!$F$23:$L$29,$D$111+1)*(-N$55-N$56),VLOOKUP($A105,'Fin. Assumptions'!$F$32:$L$38,$D$111+1)*N$83)</f>
        <v>-14297.716025821865</v>
      </c>
      <c r="O105" s="42">
        <f ca="1">IF($C$112="3P",VLOOKUP($A105,'Fin. Assumptions'!$F$23:$L$29,$D$111+1)*(-O$55-O$56),VLOOKUP($A105,'Fin. Assumptions'!$F$32:$L$38,$D$111+1)*O$83)</f>
        <v>12205.826349247363</v>
      </c>
      <c r="P105" s="42">
        <f ca="1">IF($C$112="3P",VLOOKUP($A105,'Fin. Assumptions'!$F$23:$L$29,$D$111+1)*(-P$55-P$56),VLOOKUP($A105,'Fin. Assumptions'!$F$32:$L$38,$D$111+1)*P$83)</f>
        <v>14536.254070580791</v>
      </c>
      <c r="Q105" s="42">
        <f ca="1">IF($C$112="3P",VLOOKUP($A105,'Fin. Assumptions'!$F$23:$L$29,$D$111+1)*(-Q$55-Q$56),VLOOKUP($A105,'Fin. Assumptions'!$F$32:$L$38,$D$111+1)*Q$83)</f>
        <v>16897.373963651218</v>
      </c>
      <c r="R105" s="42">
        <f ca="1">IF($C$112="3P",VLOOKUP($A105,'Fin. Assumptions'!$F$23:$L$29,$D$111+1)*(-R$55-R$56),VLOOKUP($A105,'Fin. Assumptions'!$F$32:$L$38,$D$111+1)*R$83)</f>
        <v>19289.459868374979</v>
      </c>
      <c r="S105" s="42">
        <f ca="1">IF($C$112="3P",VLOOKUP($A105,'Fin. Assumptions'!$F$23:$L$29,$D$111+1)*(-S$55-S$56),VLOOKUP($A105,'Fin. Assumptions'!$F$32:$L$38,$D$111+1)*S$83)</f>
        <v>221132.66724146472</v>
      </c>
      <c r="T105" s="42">
        <f ca="1">IF($C$112="3P",VLOOKUP($A105,'Fin. Assumptions'!$F$23:$L$29,$D$111+1)*(-T$55-T$56),VLOOKUP($A105,'Fin. Assumptions'!$F$32:$L$38,$D$111+1)*T$83)</f>
        <v>223587.50620883849</v>
      </c>
      <c r="U105" s="42">
        <f ca="1">IF($C$112="3P",VLOOKUP($A105,'Fin. Assumptions'!$F$23:$L$29,$D$111+1)*(-U$55-U$56),VLOOKUP($A105,'Fin. Assumptions'!$F$32:$L$38,$D$111+1)*U$83)</f>
        <v>226074.13171327603</v>
      </c>
      <c r="V105" s="42">
        <f ca="1">IF($C$112="3P",VLOOKUP($A105,'Fin. Assumptions'!$F$23:$L$29,$D$111+1)*(-V$55-V$56),VLOOKUP($A105,'Fin. Assumptions'!$F$32:$L$38,$D$111+1)*V$83)</f>
        <v>228592.81655818658</v>
      </c>
      <c r="W105" s="42">
        <f ca="1">IF($C$112="3P",VLOOKUP($A105,'Fin. Assumptions'!$F$23:$L$29,$D$111+1)*(-W$55-W$56),VLOOKUP($A105,'Fin. Assumptions'!$F$32:$L$38,$D$111+1)*W$83)</f>
        <v>231143.83299661012</v>
      </c>
      <c r="X105" s="42">
        <f ca="1">IF($C$112="3P",VLOOKUP($A105,'Fin. Assumptions'!$F$23:$L$29,$D$111+1)*(-X$55-X$56),VLOOKUP($A105,'Fin. Assumptions'!$F$32:$L$38,$D$111+1)*X$83)</f>
        <v>83727.452605611761</v>
      </c>
      <c r="Y105" s="42">
        <f ca="1">IF($C$112="3P",VLOOKUP($A105,'Fin. Assumptions'!$F$23:$L$29,$D$111+1)*(-Y$55-Y$56),VLOOKUP($A105,'Fin. Assumptions'!$F$32:$L$38,$D$111+1)*Y$83)</f>
        <v>236343.94615588002</v>
      </c>
      <c r="Z105" s="42">
        <f ca="1">IF($C$112="3P",VLOOKUP($A105,'Fin. Assumptions'!$F$23:$L$29,$D$111+1)*(-Z$55-Z$56),VLOOKUP($A105,'Fin. Assumptions'!$F$32:$L$38,$D$111+1)*Z$83)</f>
        <v>238993.58347638373</v>
      </c>
      <c r="AA105" s="42">
        <f ca="1">IF($C$112="3P",VLOOKUP($A105,'Fin. Assumptions'!$F$23:$L$29,$D$111+1)*(-AA$55-AA$56),VLOOKUP($A105,'Fin. Assumptions'!$F$32:$L$38,$D$111+1)*AA$83)</f>
        <v>241676.63331393953</v>
      </c>
      <c r="AB105" s="42">
        <f ca="1">IF($C$112="3P",VLOOKUP($A105,'Fin. Assumptions'!$F$23:$L$29,$D$111+1)*(-AB$55-AB$56),VLOOKUP($A105,'Fin. Assumptions'!$F$32:$L$38,$D$111+1)*AB$83)</f>
        <v>244393.36318753619</v>
      </c>
      <c r="AC105" s="42">
        <f ca="1">IF($C$112="3P",VLOOKUP($A105,'Fin. Assumptions'!$F$23:$L$29,$D$111+1)*(-AC$55-AC$56),VLOOKUP($A105,'Fin. Assumptions'!$F$32:$L$38,$D$111+1)*AC$83)</f>
        <v>247144.0392372607</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1350609.86506161</v>
      </c>
    </row>
    <row r="111" spans="1:34" ht="15.75" x14ac:dyDescent="0.25">
      <c r="A111" s="92"/>
      <c r="B111" s="93" t="s">
        <v>111</v>
      </c>
      <c r="C111" s="463" t="str">
        <f ca="1">LEFT($B$6,3)</f>
        <v>P&amp;G</v>
      </c>
      <c r="D111" s="380">
        <f ca="1">HLOOKUP(C111,'Fin. Assumptions'!$G$32:$L$40,9)</f>
        <v>5</v>
      </c>
    </row>
    <row r="112" spans="1:34" x14ac:dyDescent="0.2">
      <c r="A112" s="94"/>
      <c r="B112" s="93" t="s">
        <v>160</v>
      </c>
      <c r="C112" s="376" t="str">
        <f ca="1">RIGHT(LEFT($B$6,6),2)</f>
        <v>DO</v>
      </c>
    </row>
  </sheetData>
  <sheetProtection algorithmName="SHA-512" hashValue="n/x2Yq+W59mTWBmR6ws5LmVTQDryzJAuHRVpKrIL5QjpUv6aIfsKaukDYz7iSu/tWg8n//abSOMzh5ywFpDLMg==" saltValue="L2Pku4AOjJ/434PM+d1sRg=="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RES 3P 16</v>
      </c>
      <c r="D6" s="82" t="s">
        <v>172</v>
      </c>
      <c r="T6" s="2"/>
    </row>
    <row r="7" spans="1:42" ht="18.75" customHeight="1" x14ac:dyDescent="0.25">
      <c r="A7" s="90"/>
      <c r="C7" s="2"/>
      <c r="D7" s="374" t="s">
        <v>174</v>
      </c>
      <c r="T7" s="2"/>
    </row>
    <row r="8" spans="1:42" ht="18.75" customHeight="1" x14ac:dyDescent="0.25">
      <c r="A8" s="90" t="s">
        <v>111</v>
      </c>
      <c r="B8" s="376" t="str">
        <f ca="1">VLOOKUP($B$6,'Fin. Assumptions'!$A$6:$P$17,2)</f>
        <v>Residential</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2016</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1335325.1986499692</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4.4510839954998973</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4451083.9954998977</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0.99871262298453578</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4451083.9954998977</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-667662.59932498459</v>
      </c>
      <c r="O22" s="28"/>
      <c r="P22" s="26"/>
      <c r="Q22" s="26"/>
      <c r="R22" s="23"/>
      <c r="T22" s="2"/>
    </row>
    <row r="23" spans="1:36" ht="18" customHeight="1" x14ac:dyDescent="0.2">
      <c r="A23" s="48"/>
      <c r="B23" s="77"/>
      <c r="C23" s="21"/>
      <c r="E23" s="54" t="s">
        <v>77</v>
      </c>
      <c r="G23" s="83">
        <f ca="1">SUM(G20:G22)</f>
        <v>3783421.3961749133</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6.5000000000000002E-2</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9</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4451083.9954998977</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0.18727199999999999</v>
      </c>
      <c r="C31" s="2" t="s">
        <v>7</v>
      </c>
      <c r="E31" s="57" t="s">
        <v>10</v>
      </c>
      <c r="F31" s="5"/>
      <c r="G31" s="83">
        <f ca="1">NetCost*LoanPer-B22</f>
        <v>667662.59932498424</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361657.48922837712</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0.10649256296637821</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218186.86176</v>
      </c>
      <c r="F54" s="9">
        <f t="shared" ca="1" si="2"/>
        <v>221437.846000224</v>
      </c>
      <c r="G54" s="9">
        <f t="shared" ca="1" si="2"/>
        <v>224737.26990562733</v>
      </c>
      <c r="H54" s="9">
        <f t="shared" ca="1" si="2"/>
        <v>228085.85522722118</v>
      </c>
      <c r="I54" s="9">
        <f t="shared" ca="1" si="2"/>
        <v>231484.33447010681</v>
      </c>
      <c r="J54" s="9">
        <f t="shared" ca="1" si="2"/>
        <v>234933.45105371141</v>
      </c>
      <c r="K54" s="9">
        <f t="shared" ca="1" si="2"/>
        <v>238433.95947441171</v>
      </c>
      <c r="L54" s="9">
        <f t="shared" ca="1" si="2"/>
        <v>241986.62547058039</v>
      </c>
      <c r="M54" s="9">
        <f t="shared" ca="1" si="2"/>
        <v>245592.22619009207</v>
      </c>
      <c r="N54" s="9">
        <f t="shared" ca="1" si="2"/>
        <v>249251.55036032441</v>
      </c>
      <c r="O54" s="9">
        <f t="shared" ca="1" si="2"/>
        <v>252965.39846069328</v>
      </c>
      <c r="P54" s="9">
        <f t="shared" ca="1" si="2"/>
        <v>256734.58289775756</v>
      </c>
      <c r="Q54" s="9">
        <f t="shared" ca="1" si="2"/>
        <v>260559.92818293418</v>
      </c>
      <c r="R54" s="9">
        <f t="shared" ca="1" si="2"/>
        <v>264442.27111285989</v>
      </c>
      <c r="S54" s="9">
        <f t="shared" ca="1" si="2"/>
        <v>268382.4609524415</v>
      </c>
      <c r="T54" s="9">
        <f t="shared" ca="1" si="2"/>
        <v>272381.35962063284</v>
      </c>
      <c r="U54" s="9">
        <f t="shared" ca="1" si="2"/>
        <v>276439.84187898034</v>
      </c>
      <c r="V54" s="9">
        <f t="shared" ca="1" si="2"/>
        <v>280558.79552297713</v>
      </c>
      <c r="W54" s="9">
        <f t="shared" ca="1" si="2"/>
        <v>284739.12157626945</v>
      </c>
      <c r="X54" s="9">
        <f t="shared" ca="1" si="2"/>
        <v>288981.73448775581</v>
      </c>
      <c r="Y54" s="9">
        <f t="shared" ca="1" si="2"/>
        <v>293287.5623316234</v>
      </c>
      <c r="Z54" s="9">
        <f t="shared" ca="1" si="2"/>
        <v>297657.54701036453</v>
      </c>
      <c r="AA54" s="9">
        <f t="shared" ca="1" si="2"/>
        <v>302092.64446081902</v>
      </c>
      <c r="AB54" s="9">
        <f t="shared" ca="1" si="2"/>
        <v>306593.82486328518</v>
      </c>
      <c r="AC54" s="9">
        <f t="shared" ca="1" si="2"/>
        <v>311162.07285374816</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-32728.029263999997</v>
      </c>
      <c r="F55" s="9">
        <f t="shared" ca="1" si="3"/>
        <v>-33215.676900033599</v>
      </c>
      <c r="G55" s="9">
        <f t="shared" ca="1" si="3"/>
        <v>-33710.590485844099</v>
      </c>
      <c r="H55" s="9">
        <f t="shared" ca="1" si="3"/>
        <v>-34212.878284083177</v>
      </c>
      <c r="I55" s="9">
        <f t="shared" ca="1" si="3"/>
        <v>-34722.650170516019</v>
      </c>
      <c r="J55" s="9">
        <f t="shared" ca="1" si="3"/>
        <v>-35240.017658056713</v>
      </c>
      <c r="K55" s="9">
        <f t="shared" ca="1" si="3"/>
        <v>-35765.093921161751</v>
      </c>
      <c r="L55" s="9">
        <f t="shared" ca="1" si="3"/>
        <v>-36297.993820587057</v>
      </c>
      <c r="M55" s="9">
        <f t="shared" ca="1" si="3"/>
        <v>-36838.833928513806</v>
      </c>
      <c r="N55" s="9">
        <f t="shared" ca="1" si="3"/>
        <v>-37387.732554048664</v>
      </c>
      <c r="O55" s="9">
        <f t="shared" ca="1" si="3"/>
        <v>-37944.809769103987</v>
      </c>
      <c r="P55" s="9">
        <f t="shared" ca="1" si="3"/>
        <v>-38510.187434663632</v>
      </c>
      <c r="Q55" s="9">
        <f t="shared" ca="1" si="3"/>
        <v>-39083.989227440128</v>
      </c>
      <c r="R55" s="9">
        <f t="shared" ca="1" si="3"/>
        <v>-39666.340666928983</v>
      </c>
      <c r="S55" s="9">
        <f t="shared" ca="1" si="3"/>
        <v>-40257.36914286622</v>
      </c>
      <c r="T55" s="9">
        <f t="shared" ca="1" si="3"/>
        <v>-40857.203943094923</v>
      </c>
      <c r="U55" s="9">
        <f t="shared" ca="1" si="3"/>
        <v>-41465.976281847048</v>
      </c>
      <c r="V55" s="9">
        <f t="shared" ca="1" si="3"/>
        <v>-42083.819328446567</v>
      </c>
      <c r="W55" s="9">
        <f t="shared" ca="1" si="3"/>
        <v>-42710.868236440416</v>
      </c>
      <c r="X55" s="9">
        <f t="shared" ca="1" si="3"/>
        <v>-43347.260173163369</v>
      </c>
      <c r="Y55" s="9">
        <f t="shared" ca="1" si="3"/>
        <v>-43993.134349743508</v>
      </c>
      <c r="Z55" s="9">
        <f t="shared" ca="1" si="3"/>
        <v>-44648.632051554676</v>
      </c>
      <c r="AA55" s="9">
        <f t="shared" ca="1" si="3"/>
        <v>-45313.896669122849</v>
      </c>
      <c r="AB55" s="9">
        <f t="shared" ca="1" si="3"/>
        <v>-45989.073729492775</v>
      </c>
      <c r="AC55" s="9">
        <f t="shared" ca="1" si="3"/>
        <v>-46674.310928062223</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315330.20785522897</v>
      </c>
      <c r="F57" s="10">
        <f ca="1">IF(F$49&gt;OptInTerm,0,VLOOKUP($B$10+F$49-1,'SREC Prices'!$B$6:$D$22,2))*((F$50/1000)*$B$18)</f>
        <v>311438.0324114071</v>
      </c>
      <c r="G57" s="10">
        <f ca="1">IF(G$49&gt;OptInTerm,0,VLOOKUP($B$10+G$49-1,'SREC Prices'!$B$6:$D$22,2))*((G$50/1000)*$B$18)</f>
        <v>321400.57616196532</v>
      </c>
      <c r="H57" s="10">
        <f ca="1">IF(H$49&gt;OptInTerm,0,VLOOKUP($B$10+H$49-1,'SREC Prices'!$B$6:$D$22,2))*((H$50/1000)*$B$18)</f>
        <v>303746.58394088247</v>
      </c>
      <c r="I57" s="10">
        <f ca="1">IF(I$49&gt;OptInTerm,0,VLOOKUP($B$10+I$49-1,'SREC Prices'!$B$6:$D$22,2))*((I$50/1000)*$B$18)</f>
        <v>277137.2369741369</v>
      </c>
      <c r="J57" s="10">
        <f ca="1">IF(J$49&gt;OptInTerm,0,VLOOKUP($B$10+J$49-1,'SREC Prices'!$B$6:$D$22,2))*((J$50/1000)*$B$18)</f>
        <v>256460.29003446159</v>
      </c>
      <c r="K57" s="10">
        <f ca="1">IF(K$49&gt;OptInTerm,0,VLOOKUP($B$10+K$49-1,'SREC Prices'!$B$6:$D$22,2))*((K$50/1000)*$B$18)</f>
        <v>240499.60870997174</v>
      </c>
      <c r="L57" s="10">
        <f ca="1">IF(L$49&gt;OptInTerm,0,VLOOKUP($B$10+L$49-1,'SREC Prices'!$B$6:$D$22,2))*((L$50/1000)*$B$18)</f>
        <v>230854.30415628967</v>
      </c>
      <c r="M57" s="10">
        <f ca="1">IF(M$49&gt;OptInTerm,0,VLOOKUP($B$10+M$49-1,'SREC Prices'!$B$6:$D$22,2))*((M$50/1000)*$B$18)</f>
        <v>217668.12616412449</v>
      </c>
      <c r="N57" s="10">
        <f ca="1">IF(N$49&gt;OptInTerm,0,VLOOKUP($B$10+N$49-1,'SREC Prices'!$B$6:$D$22,2))*((N$50/1000)*$B$18)</f>
        <v>205696.3792250976</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500789.04035122896</v>
      </c>
      <c r="F59" s="10">
        <f t="shared" ref="F59:AH59" ca="1" si="5">SUM(F54:F58)</f>
        <v>499660.20151159749</v>
      </c>
      <c r="G59" s="10">
        <f t="shared" ca="1" si="5"/>
        <v>512427.25558174856</v>
      </c>
      <c r="H59" s="10">
        <f t="shared" ca="1" si="5"/>
        <v>497619.56088402047</v>
      </c>
      <c r="I59" s="10">
        <f t="shared" ca="1" si="5"/>
        <v>473898.92127372767</v>
      </c>
      <c r="J59" s="10">
        <f t="shared" ca="1" si="5"/>
        <v>456153.72343011631</v>
      </c>
      <c r="K59" s="10">
        <f t="shared" ca="1" si="5"/>
        <v>443168.47426322172</v>
      </c>
      <c r="L59" s="10">
        <f t="shared" ca="1" si="5"/>
        <v>436542.93580628303</v>
      </c>
      <c r="M59" s="10">
        <f t="shared" ca="1" si="5"/>
        <v>426421.51842570276</v>
      </c>
      <c r="N59" s="10">
        <f t="shared" ca="1" si="5"/>
        <v>417560.19703137333</v>
      </c>
      <c r="O59" s="10">
        <f t="shared" ca="1" si="5"/>
        <v>242723.57346166586</v>
      </c>
      <c r="P59" s="10">
        <f t="shared" ca="1" si="5"/>
        <v>245788.8653093201</v>
      </c>
      <c r="Q59" s="10">
        <f t="shared" ca="1" si="5"/>
        <v>248902.58645248908</v>
      </c>
      <c r="R59" s="10">
        <f t="shared" ca="1" si="5"/>
        <v>252065.44470544098</v>
      </c>
      <c r="S59" s="10">
        <f t="shared" ca="1" si="5"/>
        <v>255278.15849778778</v>
      </c>
      <c r="T59" s="10">
        <f t="shared" ca="1" si="5"/>
        <v>258541.45703230935</v>
      </c>
      <c r="U59" s="10">
        <f t="shared" ca="1" si="5"/>
        <v>261856.08044513088</v>
      </c>
      <c r="V59" s="10">
        <f t="shared" ca="1" si="5"/>
        <v>265222.77996828815</v>
      </c>
      <c r="W59" s="10">
        <f t="shared" ca="1" si="5"/>
        <v>268642.31809471786</v>
      </c>
      <c r="X59" s="10">
        <f t="shared" ca="1" si="5"/>
        <v>272115.46874570678</v>
      </c>
      <c r="Y59" s="10">
        <f t="shared" ca="1" si="5"/>
        <v>275643.01744083868</v>
      </c>
      <c r="Z59" s="10">
        <f t="shared" ca="1" si="5"/>
        <v>279225.76147047384</v>
      </c>
      <c r="AA59" s="10">
        <f t="shared" ca="1" si="5"/>
        <v>282864.51007080183</v>
      </c>
      <c r="AB59" s="10">
        <f t="shared" ca="1" si="5"/>
        <v>286560.08460150252</v>
      </c>
      <c r="AC59" s="10">
        <f t="shared" ca="1" si="5"/>
        <v>290313.31872605754</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479789.04035122896</v>
      </c>
      <c r="F63" s="10">
        <f t="shared" ca="1" si="9"/>
        <v>478135.20151159749</v>
      </c>
      <c r="G63" s="10">
        <f t="shared" ca="1" si="9"/>
        <v>490364.13058174856</v>
      </c>
      <c r="H63" s="10">
        <f t="shared" ca="1" si="9"/>
        <v>475004.85775902047</v>
      </c>
      <c r="I63" s="10">
        <f t="shared" ca="1" si="9"/>
        <v>450718.85057060269</v>
      </c>
      <c r="J63" s="10">
        <f t="shared" ca="1" si="9"/>
        <v>432394.15095941321</v>
      </c>
      <c r="K63" s="10">
        <f t="shared" ca="1" si="9"/>
        <v>418814.91248075105</v>
      </c>
      <c r="L63" s="10">
        <f t="shared" ca="1" si="9"/>
        <v>411580.53497925057</v>
      </c>
      <c r="M63" s="10">
        <f t="shared" ca="1" si="9"/>
        <v>400835.05757799448</v>
      </c>
      <c r="N63" s="10">
        <f t="shared" ca="1" si="9"/>
        <v>241334.07466247235</v>
      </c>
      <c r="O63" s="10">
        <f t="shared" ca="1" si="9"/>
        <v>215841.79803354235</v>
      </c>
      <c r="P63" s="10">
        <f t="shared" ca="1" si="9"/>
        <v>218235.04549549351</v>
      </c>
      <c r="Q63" s="10">
        <f t="shared" ca="1" si="9"/>
        <v>220659.92114331684</v>
      </c>
      <c r="R63" s="10">
        <f t="shared" ca="1" si="9"/>
        <v>223116.71276353943</v>
      </c>
      <c r="S63" s="10">
        <f t="shared" ca="1" si="9"/>
        <v>225605.7082573387</v>
      </c>
      <c r="T63" s="10">
        <f t="shared" ca="1" si="9"/>
        <v>228127.19553584902</v>
      </c>
      <c r="U63" s="10">
        <f t="shared" ca="1" si="9"/>
        <v>230681.46241125907</v>
      </c>
      <c r="V63" s="10">
        <f t="shared" ca="1" si="9"/>
        <v>233268.79648356952</v>
      </c>
      <c r="W63" s="10">
        <f t="shared" ca="1" si="9"/>
        <v>235889.48502288127</v>
      </c>
      <c r="X63" s="10">
        <f t="shared" ca="1" si="9"/>
        <v>88543.814847074274</v>
      </c>
      <c r="Y63" s="10">
        <f t="shared" ca="1" si="9"/>
        <v>241232.07219474038</v>
      </c>
      <c r="Z63" s="10">
        <f t="shared" ca="1" si="9"/>
        <v>243954.54259322307</v>
      </c>
      <c r="AA63" s="10">
        <f t="shared" ca="1" si="9"/>
        <v>246711.51072161979</v>
      </c>
      <c r="AB63" s="10">
        <f t="shared" ca="1" si="9"/>
        <v>249503.26026859094</v>
      </c>
      <c r="AC63" s="10">
        <f t="shared" ca="1" si="9"/>
        <v>252330.07378482318</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-756684.27923498268</v>
      </c>
      <c r="F64" s="59">
        <f ca="1">IF($B$11="Non-Taxable",0,-(AssetBasis)*Dep_02)</f>
        <v>-1210694.8467759723</v>
      </c>
      <c r="G64" s="59">
        <f ca="1">IF($B$11="Non-Taxable",0,-(AssetBasis)*Dep_03)</f>
        <v>-726416.90806558332</v>
      </c>
      <c r="H64" s="59">
        <f ca="1">IF($B$11="Non-Taxable",0,-(AssetBasis)*DEP_04)</f>
        <v>-435850.14483935002</v>
      </c>
      <c r="I64" s="59">
        <f ca="1">IF($B$11="Non-Taxable",0,-(AssetBasis)*DEP_05)</f>
        <v>-435850.14483935002</v>
      </c>
      <c r="J64" s="59">
        <f ca="1">IF($B$11="Non-Taxable",0,-(AssetBasis)*DEP_06)</f>
        <v>-217925.07241967501</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-276895.23888375371</v>
      </c>
      <c r="F65" s="59">
        <f t="shared" ref="F65:AH65" ca="1" si="10">SUM(F63:F64)</f>
        <v>-732559.64526437479</v>
      </c>
      <c r="G65" s="59">
        <f t="shared" ca="1" si="10"/>
        <v>-236052.77748383477</v>
      </c>
      <c r="H65" s="59">
        <f t="shared" ca="1" si="10"/>
        <v>39154.712919670448</v>
      </c>
      <c r="I65" s="59">
        <f t="shared" ca="1" si="10"/>
        <v>14868.705731252674</v>
      </c>
      <c r="J65" s="59">
        <f ca="1">SUM(J63:J64)</f>
        <v>214469.0785397382</v>
      </c>
      <c r="K65" s="59">
        <f t="shared" ca="1" si="10"/>
        <v>418814.91248075105</v>
      </c>
      <c r="L65" s="59">
        <f t="shared" ca="1" si="10"/>
        <v>411580.53497925057</v>
      </c>
      <c r="M65" s="59">
        <f t="shared" ca="1" si="10"/>
        <v>400835.05757799448</v>
      </c>
      <c r="N65" s="59">
        <f t="shared" ca="1" si="10"/>
        <v>241334.07466247235</v>
      </c>
      <c r="O65" s="59">
        <f t="shared" ca="1" si="10"/>
        <v>215841.79803354235</v>
      </c>
      <c r="P65" s="59">
        <f t="shared" ca="1" si="10"/>
        <v>218235.04549549351</v>
      </c>
      <c r="Q65" s="59">
        <f t="shared" ca="1" si="10"/>
        <v>220659.92114331684</v>
      </c>
      <c r="R65" s="59">
        <f t="shared" ca="1" si="10"/>
        <v>223116.71276353943</v>
      </c>
      <c r="S65" s="59">
        <f t="shared" ca="1" si="10"/>
        <v>225605.7082573387</v>
      </c>
      <c r="T65" s="59">
        <f t="shared" ca="1" si="10"/>
        <v>228127.19553584902</v>
      </c>
      <c r="U65" s="59">
        <f t="shared" ca="1" si="10"/>
        <v>230681.46241125907</v>
      </c>
      <c r="V65" s="59">
        <f t="shared" ca="1" si="10"/>
        <v>233268.79648356952</v>
      </c>
      <c r="W65" s="59">
        <f t="shared" ca="1" si="10"/>
        <v>235889.48502288127</v>
      </c>
      <c r="X65" s="59">
        <f t="shared" ca="1" si="10"/>
        <v>88543.814847074274</v>
      </c>
      <c r="Y65" s="59">
        <f t="shared" ca="1" si="10"/>
        <v>241232.07219474038</v>
      </c>
      <c r="Z65" s="59">
        <f t="shared" ca="1" si="10"/>
        <v>243954.54259322307</v>
      </c>
      <c r="AA65" s="59">
        <f t="shared" ca="1" si="10"/>
        <v>246711.51072161979</v>
      </c>
      <c r="AB65" s="59">
        <f t="shared" ca="1" si="10"/>
        <v>249503.26026859094</v>
      </c>
      <c r="AC65" s="59">
        <f t="shared" ca="1" si="10"/>
        <v>252330.07378482318</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-43398.068956123978</v>
      </c>
      <c r="F66" s="59">
        <f t="shared" ca="1" si="11"/>
        <v>-39698.902925787879</v>
      </c>
      <c r="G66" s="59">
        <f t="shared" ca="1" si="11"/>
        <v>-35759.291103479933</v>
      </c>
      <c r="H66" s="59">
        <f t="shared" ca="1" si="11"/>
        <v>-31563.604512721966</v>
      </c>
      <c r="I66" s="59">
        <f t="shared" ca="1" si="11"/>
        <v>-27095.198293564732</v>
      </c>
      <c r="J66" s="59">
        <f t="shared" ca="1" si="11"/>
        <v>-22336.345670162282</v>
      </c>
      <c r="K66" s="59">
        <f t="shared" ca="1" si="11"/>
        <v>-17268.167626238672</v>
      </c>
      <c r="L66" s="59">
        <f t="shared" ca="1" si="11"/>
        <v>-11870.558009460026</v>
      </c>
      <c r="M66" s="59">
        <f t="shared" ca="1" si="11"/>
        <v>-6122.1037675907683</v>
      </c>
      <c r="N66" s="59">
        <f t="shared" ca="1" si="11"/>
        <v>0</v>
      </c>
      <c r="O66" s="59">
        <f t="shared" ca="1" si="11"/>
        <v>0</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-320293.30783987767</v>
      </c>
      <c r="F67" s="59">
        <f t="shared" ref="F67:AH67" ca="1" si="12">F65+F66</f>
        <v>-772258.54819016263</v>
      </c>
      <c r="G67" s="59">
        <f t="shared" ca="1" si="12"/>
        <v>-271812.06858731469</v>
      </c>
      <c r="H67" s="59">
        <f t="shared" ca="1" si="12"/>
        <v>7591.1084069484823</v>
      </c>
      <c r="I67" s="59">
        <f ca="1">I65+I66</f>
        <v>-12226.492562312058</v>
      </c>
      <c r="J67" s="59">
        <f ca="1">J65+J66</f>
        <v>192132.73286957591</v>
      </c>
      <c r="K67" s="59">
        <f t="shared" ca="1" si="12"/>
        <v>401546.74485451239</v>
      </c>
      <c r="L67" s="59">
        <f t="shared" ca="1" si="12"/>
        <v>399709.97696979053</v>
      </c>
      <c r="M67" s="59">
        <f t="shared" ca="1" si="12"/>
        <v>394712.95381040371</v>
      </c>
      <c r="N67" s="59">
        <f t="shared" ca="1" si="12"/>
        <v>241334.07466247235</v>
      </c>
      <c r="O67" s="59">
        <f t="shared" ca="1" si="12"/>
        <v>215841.79803354235</v>
      </c>
      <c r="P67" s="59">
        <f t="shared" ca="1" si="12"/>
        <v>218235.04549549351</v>
      </c>
      <c r="Q67" s="59">
        <f t="shared" ca="1" si="12"/>
        <v>220659.92114331684</v>
      </c>
      <c r="R67" s="59">
        <f t="shared" ca="1" si="12"/>
        <v>223116.71276353943</v>
      </c>
      <c r="S67" s="59">
        <f t="shared" ca="1" si="12"/>
        <v>225605.7082573387</v>
      </c>
      <c r="T67" s="59">
        <f t="shared" ca="1" si="12"/>
        <v>228127.19553584902</v>
      </c>
      <c r="U67" s="59">
        <f t="shared" ca="1" si="12"/>
        <v>230681.46241125907</v>
      </c>
      <c r="V67" s="59">
        <f t="shared" ca="1" si="12"/>
        <v>233268.79648356952</v>
      </c>
      <c r="W67" s="59">
        <f t="shared" ca="1" si="12"/>
        <v>235889.48502288127</v>
      </c>
      <c r="X67" s="59">
        <f t="shared" ca="1" si="12"/>
        <v>88543.814847074274</v>
      </c>
      <c r="Y67" s="59">
        <f t="shared" ca="1" si="12"/>
        <v>241232.07219474038</v>
      </c>
      <c r="Z67" s="59">
        <f t="shared" ca="1" si="12"/>
        <v>243954.54259322307</v>
      </c>
      <c r="AA67" s="59">
        <f t="shared" ca="1" si="12"/>
        <v>246711.51072161979</v>
      </c>
      <c r="AB67" s="59">
        <f t="shared" ca="1" si="12"/>
        <v>249503.26026859094</v>
      </c>
      <c r="AC67" s="59">
        <f t="shared" ca="1" si="12"/>
        <v>252330.07378482318</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124321.60494302012</v>
      </c>
      <c r="F68" s="59">
        <f t="shared" ca="1" si="14"/>
        <v>282566.70822695957</v>
      </c>
      <c r="G68" s="59">
        <f t="shared" ca="1" si="14"/>
        <v>107863.15951095165</v>
      </c>
      <c r="H68" s="59">
        <f t="shared" ca="1" si="14"/>
        <v>9759.4671484643877</v>
      </c>
      <c r="I68" s="59">
        <f t="shared" ca="1" si="14"/>
        <v>16140.734660566282</v>
      </c>
      <c r="J68" s="59">
        <f t="shared" ca="1" si="14"/>
        <v>-55764.837956252537</v>
      </c>
      <c r="K68" s="59">
        <f t="shared" ca="1" si="14"/>
        <v>-129298.05184315298</v>
      </c>
      <c r="L68" s="59">
        <f t="shared" ca="1" si="14"/>
        <v>-128706.61258427253</v>
      </c>
      <c r="M68" s="59">
        <f t="shared" ca="1" si="14"/>
        <v>-127097.57112694999</v>
      </c>
      <c r="N68" s="59">
        <f t="shared" ca="1" si="14"/>
        <v>-77709.572041316089</v>
      </c>
      <c r="O68" s="59">
        <f t="shared" ca="1" si="14"/>
        <v>-69501.058966800629</v>
      </c>
      <c r="P68" s="59">
        <f t="shared" ca="1" si="14"/>
        <v>-70271.684649548901</v>
      </c>
      <c r="Q68" s="59">
        <f t="shared" ca="1" si="14"/>
        <v>-71052.494608148016</v>
      </c>
      <c r="R68" s="59">
        <f t="shared" ca="1" si="14"/>
        <v>-71843.581509859679</v>
      </c>
      <c r="S68" s="59">
        <f t="shared" ca="1" si="14"/>
        <v>-72645.038058863051</v>
      </c>
      <c r="T68" s="59">
        <f t="shared" ca="1" si="14"/>
        <v>-73456.95696254338</v>
      </c>
      <c r="U68" s="59">
        <f t="shared" ca="1" si="14"/>
        <v>-74279.430896425416</v>
      </c>
      <c r="V68" s="59">
        <f t="shared" ca="1" si="14"/>
        <v>-75112.552467709378</v>
      </c>
      <c r="W68" s="59">
        <f t="shared" ca="1" si="14"/>
        <v>-75956.414177367769</v>
      </c>
      <c r="X68" s="59">
        <f t="shared" ca="1" si="14"/>
        <v>-28511.108380757913</v>
      </c>
      <c r="Y68" s="59">
        <f t="shared" ca="1" si="14"/>
        <v>-77676.727246706403</v>
      </c>
      <c r="Z68" s="59">
        <f t="shared" ca="1" si="14"/>
        <v>-78553.362715017836</v>
      </c>
      <c r="AA68" s="59">
        <f t="shared" ca="1" si="14"/>
        <v>-79441.106452361579</v>
      </c>
      <c r="AB68" s="59">
        <f t="shared" ca="1" si="14"/>
        <v>-80340.049806486277</v>
      </c>
      <c r="AC68" s="59">
        <f t="shared" ca="1" si="14"/>
        <v>-81250.283758713063</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-34911.277711608403</v>
      </c>
      <c r="F69" s="24">
        <f t="shared" ca="1" si="16"/>
        <v>-35074.903886864769</v>
      </c>
      <c r="G69" s="24">
        <f t="shared" ca="1" si="16"/>
        <v>-36368.387158261488</v>
      </c>
      <c r="H69" s="24">
        <f t="shared" ca="1" si="16"/>
        <v>-35475.300259703879</v>
      </c>
      <c r="I69" s="24">
        <f t="shared" ca="1" si="16"/>
        <v>-33889.892182163036</v>
      </c>
      <c r="J69" s="24">
        <f t="shared" ca="1" si="16"/>
        <v>-32804.624423140071</v>
      </c>
      <c r="K69" s="24">
        <f t="shared" ca="1" si="16"/>
        <v>-32123.739588360993</v>
      </c>
      <c r="L69" s="24">
        <f t="shared" ca="1" si="16"/>
        <v>-31976.798157583242</v>
      </c>
      <c r="M69" s="24">
        <f t="shared" ca="1" si="16"/>
        <v>-31577.036304832298</v>
      </c>
      <c r="N69" s="24">
        <f t="shared" ca="1" si="16"/>
        <v>-19306.725972997789</v>
      </c>
      <c r="O69" s="24">
        <f t="shared" ca="1" si="16"/>
        <v>-17267.343842683389</v>
      </c>
      <c r="P69" s="24">
        <f t="shared" ca="1" si="16"/>
        <v>-17458.803639639482</v>
      </c>
      <c r="Q69" s="24">
        <f t="shared" ca="1" si="16"/>
        <v>-17652.793691465347</v>
      </c>
      <c r="R69" s="24">
        <f t="shared" ca="1" si="16"/>
        <v>-17849.337021083156</v>
      </c>
      <c r="S69" s="24">
        <f t="shared" ca="1" si="16"/>
        <v>-18048.456660587097</v>
      </c>
      <c r="T69" s="24">
        <f t="shared" ca="1" si="16"/>
        <v>-18250.175642867922</v>
      </c>
      <c r="U69" s="24">
        <f t="shared" ca="1" si="16"/>
        <v>-18454.516992900724</v>
      </c>
      <c r="V69" s="24">
        <f t="shared" ca="1" si="16"/>
        <v>-18661.503718685562</v>
      </c>
      <c r="W69" s="24">
        <f t="shared" ca="1" si="16"/>
        <v>-18871.158801830501</v>
      </c>
      <c r="X69" s="24">
        <f t="shared" ca="1" si="16"/>
        <v>-7083.5051877659425</v>
      </c>
      <c r="Y69" s="24">
        <f t="shared" ca="1" si="16"/>
        <v>-19298.565775579231</v>
      </c>
      <c r="Z69" s="24">
        <f t="shared" ca="1" si="16"/>
        <v>-19516.363407457848</v>
      </c>
      <c r="AA69" s="24">
        <f t="shared" ca="1" si="16"/>
        <v>-19736.920857729583</v>
      </c>
      <c r="AB69" s="24">
        <f t="shared" ca="1" si="16"/>
        <v>-19960.260821487274</v>
      </c>
      <c r="AC69" s="24">
        <f t="shared" ca="1" si="16"/>
        <v>-20186.405902785857</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-230882.98060846596</v>
      </c>
      <c r="F70" s="420">
        <f t="shared" ref="F70:AH70" ca="1" si="17">SUM(F67:F69)</f>
        <v>-524766.74385006784</v>
      </c>
      <c r="G70" s="420">
        <f t="shared" ca="1" si="17"/>
        <v>-200317.29623462452</v>
      </c>
      <c r="H70" s="420">
        <f t="shared" ca="1" si="17"/>
        <v>-18124.724704291009</v>
      </c>
      <c r="I70" s="420">
        <f t="shared" ca="1" si="17"/>
        <v>-29975.650083908811</v>
      </c>
      <c r="J70" s="420">
        <f t="shared" ca="1" si="17"/>
        <v>103563.27049018329</v>
      </c>
      <c r="K70" s="420">
        <f t="shared" ca="1" si="17"/>
        <v>240124.95342299843</v>
      </c>
      <c r="L70" s="420">
        <f t="shared" ca="1" si="17"/>
        <v>239026.56622793476</v>
      </c>
      <c r="M70" s="420">
        <f t="shared" ca="1" si="17"/>
        <v>236038.34637862144</v>
      </c>
      <c r="N70" s="420">
        <f t="shared" ca="1" si="17"/>
        <v>144317.7766481585</v>
      </c>
      <c r="O70" s="420">
        <f t="shared" ca="1" si="17"/>
        <v>129073.39522405833</v>
      </c>
      <c r="P70" s="420">
        <f t="shared" ca="1" si="17"/>
        <v>130504.55720630512</v>
      </c>
      <c r="Q70" s="420">
        <f t="shared" ca="1" si="17"/>
        <v>131954.6328437035</v>
      </c>
      <c r="R70" s="420">
        <f t="shared" ca="1" si="17"/>
        <v>133423.79423259659</v>
      </c>
      <c r="S70" s="420">
        <f t="shared" ca="1" si="17"/>
        <v>134912.21353788854</v>
      </c>
      <c r="T70" s="420">
        <f t="shared" ca="1" si="17"/>
        <v>136420.06293043774</v>
      </c>
      <c r="U70" s="420">
        <f t="shared" ca="1" si="17"/>
        <v>137947.51452193293</v>
      </c>
      <c r="V70" s="420">
        <f t="shared" ca="1" si="17"/>
        <v>139494.74029717458</v>
      </c>
      <c r="W70" s="420">
        <f t="shared" ca="1" si="17"/>
        <v>141061.912043683</v>
      </c>
      <c r="X70" s="420">
        <f t="shared" ca="1" si="17"/>
        <v>52949.201278550419</v>
      </c>
      <c r="Y70" s="420">
        <f t="shared" ca="1" si="17"/>
        <v>144256.77917245476</v>
      </c>
      <c r="Z70" s="420">
        <f t="shared" ca="1" si="17"/>
        <v>145884.81647074738</v>
      </c>
      <c r="AA70" s="420">
        <f t="shared" ca="1" si="17"/>
        <v>147533.48341152861</v>
      </c>
      <c r="AB70" s="420">
        <f t="shared" ca="1" si="17"/>
        <v>149202.94964061736</v>
      </c>
      <c r="AC70" s="420">
        <f t="shared" ca="1" si="17"/>
        <v>150893.38412332427</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525801.29862651671</v>
      </c>
      <c r="F72" s="59">
        <f t="shared" ca="1" si="18"/>
        <v>685928.10292590444</v>
      </c>
      <c r="G72" s="59">
        <f t="shared" ca="1" si="18"/>
        <v>526099.61183095886</v>
      </c>
      <c r="H72" s="59">
        <f t="shared" ca="1" si="18"/>
        <v>417725.42013505899</v>
      </c>
      <c r="I72" s="59">
        <f t="shared" ca="1" si="18"/>
        <v>405874.49475544121</v>
      </c>
      <c r="J72" s="59">
        <f t="shared" ca="1" si="18"/>
        <v>321488.34290985833</v>
      </c>
      <c r="K72" s="59">
        <f t="shared" ca="1" si="18"/>
        <v>240124.95342299843</v>
      </c>
      <c r="L72" s="59">
        <f t="shared" ca="1" si="18"/>
        <v>239026.56622793476</v>
      </c>
      <c r="M72" s="59">
        <f t="shared" ca="1" si="18"/>
        <v>236038.34637862144</v>
      </c>
      <c r="N72" s="59">
        <f t="shared" ca="1" si="18"/>
        <v>144317.7766481585</v>
      </c>
      <c r="O72" s="59">
        <f t="shared" ca="1" si="18"/>
        <v>129073.39522405833</v>
      </c>
      <c r="P72" s="59">
        <f t="shared" ca="1" si="18"/>
        <v>130504.55720630512</v>
      </c>
      <c r="Q72" s="59">
        <f t="shared" ca="1" si="18"/>
        <v>131954.6328437035</v>
      </c>
      <c r="R72" s="59">
        <f t="shared" ca="1" si="18"/>
        <v>133423.79423259659</v>
      </c>
      <c r="S72" s="59">
        <f t="shared" ca="1" si="18"/>
        <v>134912.21353788854</v>
      </c>
      <c r="T72" s="59">
        <f t="shared" ca="1" si="18"/>
        <v>136420.06293043774</v>
      </c>
      <c r="U72" s="59">
        <f t="shared" ca="1" si="18"/>
        <v>137947.51452193293</v>
      </c>
      <c r="V72" s="59">
        <f t="shared" ca="1" si="18"/>
        <v>139494.74029717458</v>
      </c>
      <c r="W72" s="59">
        <f t="shared" ca="1" si="18"/>
        <v>141061.912043683</v>
      </c>
      <c r="X72" s="59">
        <f t="shared" ca="1" si="18"/>
        <v>52949.201278550419</v>
      </c>
      <c r="Y72" s="59">
        <f t="shared" ca="1" si="18"/>
        <v>144256.77917245476</v>
      </c>
      <c r="Z72" s="59">
        <f t="shared" ca="1" si="18"/>
        <v>145884.81647074738</v>
      </c>
      <c r="AA72" s="59">
        <f t="shared" ca="1" si="18"/>
        <v>147533.48341152861</v>
      </c>
      <c r="AB72" s="59">
        <f t="shared" ca="1" si="18"/>
        <v>149202.94964061736</v>
      </c>
      <c r="AC72" s="59">
        <f t="shared" ca="1" si="18"/>
        <v>150893.38412332427</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-4451083.9954998977</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1335325.1986499692</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-3115758.7968499288</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667662.59932498424</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-56910.246620555401</v>
      </c>
      <c r="F80" s="10">
        <f ca="1">Principle</f>
        <v>-60609.4126508915</v>
      </c>
      <c r="G80" s="10">
        <f t="shared" ref="G80:AH80" ca="1" si="20">Principle</f>
        <v>-64549.024473199446</v>
      </c>
      <c r="H80" s="10">
        <f t="shared" ca="1" si="20"/>
        <v>-68744.711063957409</v>
      </c>
      <c r="I80" s="10">
        <f t="shared" ca="1" si="20"/>
        <v>-73213.11728311464</v>
      </c>
      <c r="J80" s="10">
        <f t="shared" ca="1" si="20"/>
        <v>-77971.969906517101</v>
      </c>
      <c r="K80" s="10">
        <f t="shared" ca="1" si="20"/>
        <v>-83040.147950440703</v>
      </c>
      <c r="L80" s="10">
        <f t="shared" ca="1" si="20"/>
        <v>-88437.757567219349</v>
      </c>
      <c r="M80" s="10">
        <f t="shared" ca="1" si="20"/>
        <v>-94186.211809088607</v>
      </c>
      <c r="N80" s="10">
        <f t="shared" ca="1" si="20"/>
        <v>0</v>
      </c>
      <c r="O80" s="10">
        <f t="shared" ca="1" si="20"/>
        <v>0</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667662.59932498424</v>
      </c>
      <c r="E81" s="10">
        <f ca="1">E79+E80</f>
        <v>-56910.246620555401</v>
      </c>
      <c r="F81" s="10">
        <f t="shared" ref="F81:AH81" ca="1" si="21">F79+F80</f>
        <v>-60609.4126508915</v>
      </c>
      <c r="G81" s="10">
        <f t="shared" ca="1" si="21"/>
        <v>-64549.024473199446</v>
      </c>
      <c r="H81" s="10">
        <f t="shared" ca="1" si="21"/>
        <v>-68744.711063957409</v>
      </c>
      <c r="I81" s="10">
        <f t="shared" ca="1" si="21"/>
        <v>-73213.11728311464</v>
      </c>
      <c r="J81" s="10">
        <f t="shared" ca="1" si="21"/>
        <v>-77971.969906517101</v>
      </c>
      <c r="K81" s="10">
        <f t="shared" ca="1" si="21"/>
        <v>-83040.147950440703</v>
      </c>
      <c r="L81" s="10">
        <f t="shared" ca="1" si="21"/>
        <v>-88437.757567219349</v>
      </c>
      <c r="M81" s="10">
        <f t="shared" ca="1" si="21"/>
        <v>-94186.211809088607</v>
      </c>
      <c r="N81" s="10">
        <f t="shared" ca="1" si="21"/>
        <v>0</v>
      </c>
      <c r="O81" s="10">
        <f t="shared" ca="1" si="21"/>
        <v>0</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-2448096.1975249443</v>
      </c>
      <c r="E83" s="430">
        <f t="shared" ca="1" si="22"/>
        <v>468891.0520059613</v>
      </c>
      <c r="F83" s="430">
        <f t="shared" ca="1" si="22"/>
        <v>625318.69027501298</v>
      </c>
      <c r="G83" s="430">
        <f t="shared" ca="1" si="22"/>
        <v>461550.58735775942</v>
      </c>
      <c r="H83" s="430">
        <f t="shared" ca="1" si="22"/>
        <v>348980.70907110156</v>
      </c>
      <c r="I83" s="430">
        <f t="shared" ca="1" si="22"/>
        <v>332661.37747232657</v>
      </c>
      <c r="J83" s="430">
        <f t="shared" ca="1" si="22"/>
        <v>243516.37300334123</v>
      </c>
      <c r="K83" s="430">
        <f t="shared" ca="1" si="22"/>
        <v>157084.80547255772</v>
      </c>
      <c r="L83" s="430">
        <f t="shared" ca="1" si="22"/>
        <v>150588.80866071541</v>
      </c>
      <c r="M83" s="430">
        <f t="shared" ca="1" si="22"/>
        <v>141852.13456953282</v>
      </c>
      <c r="N83" s="430">
        <f t="shared" ca="1" si="22"/>
        <v>144317.7766481585</v>
      </c>
      <c r="O83" s="430">
        <f t="shared" ca="1" si="22"/>
        <v>129073.39522405833</v>
      </c>
      <c r="P83" s="430">
        <f t="shared" ca="1" si="22"/>
        <v>130504.55720630512</v>
      </c>
      <c r="Q83" s="430">
        <f t="shared" ca="1" si="22"/>
        <v>131954.6328437035</v>
      </c>
      <c r="R83" s="430">
        <f t="shared" ca="1" si="22"/>
        <v>133423.79423259659</v>
      </c>
      <c r="S83" s="430">
        <f t="shared" ca="1" si="22"/>
        <v>134912.21353788854</v>
      </c>
      <c r="T83" s="430">
        <f t="shared" ca="1" si="22"/>
        <v>136420.06293043774</v>
      </c>
      <c r="U83" s="430">
        <f t="shared" ca="1" si="22"/>
        <v>137947.51452193293</v>
      </c>
      <c r="V83" s="430">
        <f t="shared" ca="1" si="22"/>
        <v>139494.74029717458</v>
      </c>
      <c r="W83" s="430">
        <f t="shared" ca="1" si="22"/>
        <v>141061.912043683</v>
      </c>
      <c r="X83" s="430">
        <f t="shared" ca="1" si="22"/>
        <v>52949.201278550419</v>
      </c>
      <c r="Y83" s="430">
        <f t="shared" ca="1" si="22"/>
        <v>144256.77917245476</v>
      </c>
      <c r="Z83" s="430">
        <f t="shared" ca="1" si="22"/>
        <v>145884.81647074738</v>
      </c>
      <c r="AA83" s="430">
        <f t="shared" ca="1" si="22"/>
        <v>147533.48341152861</v>
      </c>
      <c r="AB83" s="430">
        <f t="shared" ca="1" si="22"/>
        <v>149202.94964061736</v>
      </c>
      <c r="AC83" s="430">
        <f t="shared" ca="1" si="22"/>
        <v>150893.38412332427</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-2448096.1975249443</v>
      </c>
      <c r="E84" s="44">
        <f ca="1">D84+E83</f>
        <v>-1979205.145518983</v>
      </c>
      <c r="F84" s="44">
        <f t="shared" ref="F84:AH84" ca="1" si="23">E84+F83</f>
        <v>-1353886.45524397</v>
      </c>
      <c r="G84" s="44">
        <f t="shared" ca="1" si="23"/>
        <v>-892335.86788621056</v>
      </c>
      <c r="H84" s="44">
        <f t="shared" ca="1" si="23"/>
        <v>-543355.15881510894</v>
      </c>
      <c r="I84" s="44">
        <f t="shared" ca="1" si="23"/>
        <v>-210693.78134278237</v>
      </c>
      <c r="J84" s="44">
        <f t="shared" ca="1" si="23"/>
        <v>32822.591660558857</v>
      </c>
      <c r="K84" s="44">
        <f t="shared" ca="1" si="23"/>
        <v>189907.39713311658</v>
      </c>
      <c r="L84" s="44">
        <f t="shared" ca="1" si="23"/>
        <v>340496.20579383196</v>
      </c>
      <c r="M84" s="44">
        <f t="shared" ca="1" si="23"/>
        <v>482348.34036336478</v>
      </c>
      <c r="N84" s="44">
        <f t="shared" ca="1" si="23"/>
        <v>626666.11701152334</v>
      </c>
      <c r="O84" s="44">
        <f t="shared" ca="1" si="23"/>
        <v>755739.51223558164</v>
      </c>
      <c r="P84" s="44">
        <f t="shared" ca="1" si="23"/>
        <v>886244.06944188674</v>
      </c>
      <c r="Q84" s="44">
        <f t="shared" ca="1" si="23"/>
        <v>1018198.7022855902</v>
      </c>
      <c r="R84" s="44">
        <f t="shared" ca="1" si="23"/>
        <v>1151622.4965181868</v>
      </c>
      <c r="S84" s="44">
        <f t="shared" ca="1" si="23"/>
        <v>1286534.7100560754</v>
      </c>
      <c r="T84" s="44">
        <f t="shared" ca="1" si="23"/>
        <v>1422954.7729865131</v>
      </c>
      <c r="U84" s="44">
        <f t="shared" ca="1" si="23"/>
        <v>1560902.287508446</v>
      </c>
      <c r="V84" s="44">
        <f t="shared" ca="1" si="23"/>
        <v>1700397.0278056206</v>
      </c>
      <c r="W84" s="44">
        <f t="shared" ca="1" si="23"/>
        <v>1841458.9398493036</v>
      </c>
      <c r="X84" s="44">
        <f t="shared" ca="1" si="23"/>
        <v>1894408.1411278539</v>
      </c>
      <c r="Y84" s="44">
        <f t="shared" ca="1" si="23"/>
        <v>2038664.9203003086</v>
      </c>
      <c r="Z84" s="44">
        <f t="shared" ca="1" si="23"/>
        <v>2184549.736771056</v>
      </c>
      <c r="AA84" s="44">
        <f t="shared" ca="1" si="23"/>
        <v>2332083.2201825846</v>
      </c>
      <c r="AB84" s="44">
        <f t="shared" ca="1" si="23"/>
        <v>2481286.1698232018</v>
      </c>
      <c r="AC84" s="44">
        <f t="shared" ca="1" si="23"/>
        <v>2632179.5539465263</v>
      </c>
      <c r="AD84" s="44">
        <f ca="1">AC84+AD83</f>
        <v>2632179.5539465263</v>
      </c>
      <c r="AE84" s="44">
        <f t="shared" ca="1" si="23"/>
        <v>2632179.5539465263</v>
      </c>
      <c r="AF84" s="44">
        <f t="shared" ca="1" si="23"/>
        <v>2632179.5539465263</v>
      </c>
      <c r="AG84" s="44">
        <f t="shared" ca="1" si="23"/>
        <v>2632179.5539465263</v>
      </c>
      <c r="AH84" s="44">
        <f t="shared" ca="1" si="23"/>
        <v>2632179.5539465263</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667662.59932498424</v>
      </c>
      <c r="F89" s="9">
        <f ca="1">E93</f>
        <v>610752.35270442883</v>
      </c>
      <c r="G89" s="9">
        <f t="shared" ref="G89:AH89" ca="1" si="24">F93</f>
        <v>550142.94005353737</v>
      </c>
      <c r="H89" s="9">
        <f t="shared" ca="1" si="24"/>
        <v>485593.91558033793</v>
      </c>
      <c r="I89" s="9">
        <f t="shared" ca="1" si="24"/>
        <v>416849.2045163805</v>
      </c>
      <c r="J89" s="9">
        <f t="shared" ca="1" si="24"/>
        <v>343636.08723326586</v>
      </c>
      <c r="K89" s="9">
        <f t="shared" ca="1" si="24"/>
        <v>265664.11732674879</v>
      </c>
      <c r="L89" s="9">
        <f t="shared" ca="1" si="24"/>
        <v>182623.96937630809</v>
      </c>
      <c r="M89" s="9">
        <f t="shared" ca="1" si="24"/>
        <v>94186.211809088738</v>
      </c>
      <c r="N89" s="9">
        <f t="shared" ca="1" si="24"/>
        <v>1.3096723705530167E-10</v>
      </c>
      <c r="O89" s="9">
        <f t="shared" ca="1" si="24"/>
        <v>1.3096723705530167E-10</v>
      </c>
      <c r="P89" s="9">
        <f t="shared" ca="1" si="24"/>
        <v>1.3096723705530167E-10</v>
      </c>
      <c r="Q89" s="9">
        <f t="shared" ca="1" si="24"/>
        <v>1.3096723705530167E-10</v>
      </c>
      <c r="R89" s="9">
        <f t="shared" ca="1" si="24"/>
        <v>1.3096723705530167E-10</v>
      </c>
      <c r="S89" s="9">
        <f t="shared" ca="1" si="24"/>
        <v>1.3096723705530167E-10</v>
      </c>
      <c r="T89" s="9">
        <f t="shared" ca="1" si="24"/>
        <v>1.3096723705530167E-10</v>
      </c>
      <c r="U89" s="9">
        <f t="shared" ca="1" si="24"/>
        <v>1.3096723705530167E-10</v>
      </c>
      <c r="V89" s="9">
        <f t="shared" ca="1" si="24"/>
        <v>1.3096723705530167E-10</v>
      </c>
      <c r="W89" s="9">
        <f t="shared" ca="1" si="24"/>
        <v>1.3096723705530167E-10</v>
      </c>
      <c r="X89" s="9">
        <f t="shared" ca="1" si="24"/>
        <v>1.3096723705530167E-10</v>
      </c>
      <c r="Y89" s="9">
        <f t="shared" ca="1" si="24"/>
        <v>1.3096723705530167E-10</v>
      </c>
      <c r="Z89" s="9">
        <f t="shared" ca="1" si="24"/>
        <v>1.3096723705530167E-10</v>
      </c>
      <c r="AA89" s="9">
        <f t="shared" ca="1" si="24"/>
        <v>1.3096723705530167E-10</v>
      </c>
      <c r="AB89" s="9">
        <f t="shared" ca="1" si="24"/>
        <v>1.3096723705530167E-10</v>
      </c>
      <c r="AC89" s="9">
        <f t="shared" ca="1" si="24"/>
        <v>1.3096723705530167E-10</v>
      </c>
      <c r="AD89" s="9">
        <f t="shared" ca="1" si="24"/>
        <v>1.3096723705530167E-10</v>
      </c>
      <c r="AE89" s="9">
        <f t="shared" ca="1" si="24"/>
        <v>1.3096723705530167E-10</v>
      </c>
      <c r="AF89" s="9">
        <f t="shared" ca="1" si="24"/>
        <v>1.3096723705530167E-10</v>
      </c>
      <c r="AG89" s="9">
        <f t="shared" ca="1" si="24"/>
        <v>1.3096723705530167E-10</v>
      </c>
      <c r="AH89" s="9">
        <f t="shared" ca="1" si="24"/>
        <v>1.3096723705530167E-10</v>
      </c>
    </row>
    <row r="90" spans="1:36" x14ac:dyDescent="0.2">
      <c r="A90" s="2" t="s">
        <v>47</v>
      </c>
      <c r="D90" s="9"/>
      <c r="E90" s="9">
        <f t="shared" ref="E90:AH90" ca="1" si="25">IF(ProjectYear&lt;=LoanTerm,PMT(LoanInterest,LoanTerm,LoanAmount),0)</f>
        <v>-100308.31557667938</v>
      </c>
      <c r="F90" s="9">
        <f t="shared" ca="1" si="25"/>
        <v>-100308.31557667938</v>
      </c>
      <c r="G90" s="9">
        <f t="shared" ca="1" si="25"/>
        <v>-100308.31557667938</v>
      </c>
      <c r="H90" s="9">
        <f t="shared" ca="1" si="25"/>
        <v>-100308.31557667938</v>
      </c>
      <c r="I90" s="9">
        <f t="shared" ca="1" si="25"/>
        <v>-100308.31557667938</v>
      </c>
      <c r="J90" s="9">
        <f t="shared" ca="1" si="25"/>
        <v>-100308.31557667938</v>
      </c>
      <c r="K90" s="9">
        <f t="shared" ca="1" si="25"/>
        <v>-100308.31557667938</v>
      </c>
      <c r="L90" s="9">
        <f t="shared" ca="1" si="25"/>
        <v>-100308.31557667938</v>
      </c>
      <c r="M90" s="9">
        <f t="shared" ca="1" si="25"/>
        <v>-100308.31557667938</v>
      </c>
      <c r="N90" s="9">
        <f t="shared" ca="1" si="25"/>
        <v>0</v>
      </c>
      <c r="O90" s="9">
        <f t="shared" ca="1" si="25"/>
        <v>0</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-56910.246620555401</v>
      </c>
      <c r="F91" s="9">
        <f t="shared" ca="1" si="26"/>
        <v>-60609.4126508915</v>
      </c>
      <c r="G91" s="9">
        <f t="shared" ca="1" si="26"/>
        <v>-64549.024473199446</v>
      </c>
      <c r="H91" s="9">
        <f t="shared" ca="1" si="26"/>
        <v>-68744.711063957409</v>
      </c>
      <c r="I91" s="9">
        <f t="shared" ca="1" si="26"/>
        <v>-73213.11728311464</v>
      </c>
      <c r="J91" s="9">
        <f t="shared" ca="1" si="26"/>
        <v>-77971.969906517101</v>
      </c>
      <c r="K91" s="9">
        <f t="shared" ca="1" si="26"/>
        <v>-83040.147950440703</v>
      </c>
      <c r="L91" s="9">
        <f t="shared" ca="1" si="26"/>
        <v>-88437.757567219349</v>
      </c>
      <c r="M91" s="9">
        <f t="shared" ca="1" si="26"/>
        <v>-94186.211809088607</v>
      </c>
      <c r="N91" s="9">
        <f t="shared" ca="1" si="26"/>
        <v>0</v>
      </c>
      <c r="O91" s="9">
        <f t="shared" ca="1" si="26"/>
        <v>0</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-43398.068956123978</v>
      </c>
      <c r="F92" s="9">
        <f t="shared" ca="1" si="27"/>
        <v>-39698.902925787879</v>
      </c>
      <c r="G92" s="9">
        <f t="shared" ca="1" si="27"/>
        <v>-35759.291103479933</v>
      </c>
      <c r="H92" s="9">
        <f t="shared" ca="1" si="27"/>
        <v>-31563.604512721966</v>
      </c>
      <c r="I92" s="9">
        <f t="shared" ca="1" si="27"/>
        <v>-27095.198293564732</v>
      </c>
      <c r="J92" s="9">
        <f t="shared" ca="1" si="27"/>
        <v>-22336.345670162282</v>
      </c>
      <c r="K92" s="9">
        <f t="shared" ca="1" si="27"/>
        <v>-17268.167626238672</v>
      </c>
      <c r="L92" s="9">
        <f t="shared" ca="1" si="27"/>
        <v>-11870.558009460026</v>
      </c>
      <c r="M92" s="9">
        <f t="shared" ca="1" si="27"/>
        <v>-6122.1037675907683</v>
      </c>
      <c r="N92" s="9">
        <f t="shared" ca="1" si="27"/>
        <v>0</v>
      </c>
      <c r="O92" s="9">
        <f t="shared" ca="1" si="27"/>
        <v>0</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610752.35270442883</v>
      </c>
      <c r="F93" s="70">
        <f t="shared" ca="1" si="28"/>
        <v>550142.94005353737</v>
      </c>
      <c r="G93" s="70">
        <f t="shared" ca="1" si="28"/>
        <v>485593.91558033793</v>
      </c>
      <c r="H93" s="70">
        <f t="shared" ca="1" si="28"/>
        <v>416849.2045163805</v>
      </c>
      <c r="I93" s="70">
        <f t="shared" ca="1" si="28"/>
        <v>343636.08723326586</v>
      </c>
      <c r="J93" s="70">
        <f t="shared" ca="1" si="28"/>
        <v>265664.11732674879</v>
      </c>
      <c r="K93" s="70">
        <f t="shared" ca="1" si="28"/>
        <v>182623.96937630809</v>
      </c>
      <c r="L93" s="70">
        <f t="shared" ca="1" si="28"/>
        <v>94186.211809088738</v>
      </c>
      <c r="M93" s="70">
        <f t="shared" ca="1" si="28"/>
        <v>1.3096723705530167E-10</v>
      </c>
      <c r="N93" s="70">
        <f t="shared" ca="1" si="28"/>
        <v>1.3096723705530167E-10</v>
      </c>
      <c r="O93" s="70">
        <f t="shared" ca="1" si="28"/>
        <v>1.3096723705530167E-10</v>
      </c>
      <c r="P93" s="70">
        <f t="shared" ca="1" si="28"/>
        <v>1.3096723705530167E-10</v>
      </c>
      <c r="Q93" s="70">
        <f t="shared" ca="1" si="28"/>
        <v>1.3096723705530167E-10</v>
      </c>
      <c r="R93" s="70">
        <f t="shared" ca="1" si="28"/>
        <v>1.3096723705530167E-10</v>
      </c>
      <c r="S93" s="70">
        <f t="shared" ca="1" si="28"/>
        <v>1.3096723705530167E-10</v>
      </c>
      <c r="T93" s="70">
        <f t="shared" ca="1" si="28"/>
        <v>1.3096723705530167E-10</v>
      </c>
      <c r="U93" s="70">
        <f t="shared" ca="1" si="28"/>
        <v>1.3096723705530167E-10</v>
      </c>
      <c r="V93" s="70">
        <f t="shared" ca="1" si="28"/>
        <v>1.3096723705530167E-10</v>
      </c>
      <c r="W93" s="70">
        <f t="shared" ca="1" si="28"/>
        <v>1.3096723705530167E-10</v>
      </c>
      <c r="X93" s="70">
        <f t="shared" ca="1" si="28"/>
        <v>1.3096723705530167E-10</v>
      </c>
      <c r="Y93" s="70">
        <f t="shared" ca="1" si="28"/>
        <v>1.3096723705530167E-10</v>
      </c>
      <c r="Z93" s="70">
        <f t="shared" ca="1" si="28"/>
        <v>1.3096723705530167E-10</v>
      </c>
      <c r="AA93" s="70">
        <f t="shared" ca="1" si="28"/>
        <v>1.3096723705530167E-10</v>
      </c>
      <c r="AB93" s="70">
        <f t="shared" ca="1" si="28"/>
        <v>1.3096723705530167E-10</v>
      </c>
      <c r="AC93" s="70">
        <f t="shared" ca="1" si="28"/>
        <v>1.3096723705530167E-10</v>
      </c>
      <c r="AD93" s="70">
        <f t="shared" ca="1" si="28"/>
        <v>1.3096723705530167E-10</v>
      </c>
      <c r="AE93" s="70">
        <f t="shared" ca="1" si="28"/>
        <v>1.3096723705530167E-10</v>
      </c>
      <c r="AF93" s="70">
        <f t="shared" ca="1" si="28"/>
        <v>1.3096723705530167E-10</v>
      </c>
      <c r="AG93" s="70">
        <f t="shared" ca="1" si="28"/>
        <v>1.3096723705530167E-10</v>
      </c>
      <c r="AH93" s="70">
        <f t="shared" ca="1" si="28"/>
        <v>1.3096723705530167E-10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890240.195834846</v>
      </c>
      <c r="D101" s="42">
        <f ca="1">IF($C$112="3P",D83,0)</f>
        <v>-2448096.1975249443</v>
      </c>
      <c r="E101" s="42">
        <f t="shared" ref="E101:AH101" ca="1" si="29">IF($C$112="3P",E83,0)</f>
        <v>468891.0520059613</v>
      </c>
      <c r="F101" s="42">
        <f t="shared" ca="1" si="29"/>
        <v>625318.69027501298</v>
      </c>
      <c r="G101" s="42">
        <f t="shared" ca="1" si="29"/>
        <v>461550.58735775942</v>
      </c>
      <c r="H101" s="42">
        <f t="shared" ca="1" si="29"/>
        <v>348980.70907110156</v>
      </c>
      <c r="I101" s="42">
        <f t="shared" ca="1" si="29"/>
        <v>332661.37747232657</v>
      </c>
      <c r="J101" s="42">
        <f t="shared" ca="1" si="29"/>
        <v>243516.37300334123</v>
      </c>
      <c r="K101" s="42">
        <f t="shared" ca="1" si="29"/>
        <v>157084.80547255772</v>
      </c>
      <c r="L101" s="42">
        <f t="shared" ca="1" si="29"/>
        <v>150588.80866071541</v>
      </c>
      <c r="M101" s="42">
        <f t="shared" ca="1" si="29"/>
        <v>141852.13456953282</v>
      </c>
      <c r="N101" s="42">
        <f t="shared" ca="1" si="29"/>
        <v>144317.7766481585</v>
      </c>
      <c r="O101" s="42">
        <f t="shared" ca="1" si="29"/>
        <v>129073.39522405833</v>
      </c>
      <c r="P101" s="42">
        <f t="shared" ca="1" si="29"/>
        <v>130504.55720630512</v>
      </c>
      <c r="Q101" s="42">
        <f t="shared" ca="1" si="29"/>
        <v>131954.6328437035</v>
      </c>
      <c r="R101" s="42">
        <f t="shared" ca="1" si="29"/>
        <v>133423.79423259659</v>
      </c>
      <c r="S101" s="42">
        <f t="shared" ca="1" si="29"/>
        <v>134912.21353788854</v>
      </c>
      <c r="T101" s="42">
        <f t="shared" ca="1" si="29"/>
        <v>136420.06293043774</v>
      </c>
      <c r="U101" s="42">
        <f t="shared" ca="1" si="29"/>
        <v>137947.51452193293</v>
      </c>
      <c r="V101" s="42">
        <f t="shared" ca="1" si="29"/>
        <v>139494.74029717458</v>
      </c>
      <c r="W101" s="42">
        <f t="shared" ca="1" si="29"/>
        <v>141061.912043683</v>
      </c>
      <c r="X101" s="42">
        <f t="shared" ca="1" si="29"/>
        <v>52949.201278550419</v>
      </c>
      <c r="Y101" s="42">
        <f t="shared" ca="1" si="29"/>
        <v>144256.77917245476</v>
      </c>
      <c r="Z101" s="42">
        <f t="shared" ca="1" si="29"/>
        <v>145884.81647074738</v>
      </c>
      <c r="AA101" s="42">
        <f t="shared" ca="1" si="29"/>
        <v>147533.48341152861</v>
      </c>
      <c r="AB101" s="42">
        <f t="shared" ca="1" si="29"/>
        <v>149202.94964061736</v>
      </c>
      <c r="AC101" s="42">
        <f t="shared" ca="1" si="29"/>
        <v>150893.38412332427</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508468.54929958947</v>
      </c>
      <c r="D103" s="42">
        <f ca="1">IF($C$112="3P",VLOOKUP($A103,'Fin. Assumptions'!$F$23:$L$29,$D$111+1)*(-D$55-D$56),VLOOKUP($A103,'Fin. Assumptions'!$F$32:$L$38,$D$111+1)*D$83)</f>
        <v>0</v>
      </c>
      <c r="E103" s="42">
        <f ca="1">IF($C$112="3P",VLOOKUP($A103,'Fin. Assumptions'!$F$23:$L$29,$D$111+1)*(-E$55-E$56),VLOOKUP($A103,'Fin. Assumptions'!$F$32:$L$38,$D$111+1)*E$83)</f>
        <v>32728.029263999997</v>
      </c>
      <c r="F103" s="42">
        <f ca="1">IF($C$112="3P",VLOOKUP($A103,'Fin. Assumptions'!$F$23:$L$29,$D$111+1)*(-F$55-F$56),VLOOKUP($A103,'Fin. Assumptions'!$F$32:$L$38,$D$111+1)*F$83)</f>
        <v>33215.676900033599</v>
      </c>
      <c r="G103" s="42">
        <f ca="1">IF($C$112="3P",VLOOKUP($A103,'Fin. Assumptions'!$F$23:$L$29,$D$111+1)*(-G$55-G$56),VLOOKUP($A103,'Fin. Assumptions'!$F$32:$L$38,$D$111+1)*G$83)</f>
        <v>33710.590485844099</v>
      </c>
      <c r="H103" s="42">
        <f ca="1">IF($C$112="3P",VLOOKUP($A103,'Fin. Assumptions'!$F$23:$L$29,$D$111+1)*(-H$55-H$56),VLOOKUP($A103,'Fin. Assumptions'!$F$32:$L$38,$D$111+1)*H$83)</f>
        <v>34212.878284083177</v>
      </c>
      <c r="I103" s="42">
        <f ca="1">IF($C$112="3P",VLOOKUP($A103,'Fin. Assumptions'!$F$23:$L$29,$D$111+1)*(-I$55-I$56),VLOOKUP($A103,'Fin. Assumptions'!$F$32:$L$38,$D$111+1)*I$83)</f>
        <v>34722.650170516019</v>
      </c>
      <c r="J103" s="42">
        <f ca="1">IF($C$112="3P",VLOOKUP($A103,'Fin. Assumptions'!$F$23:$L$29,$D$111+1)*(-J$55-J$56),VLOOKUP($A103,'Fin. Assumptions'!$F$32:$L$38,$D$111+1)*J$83)</f>
        <v>35240.017658056713</v>
      </c>
      <c r="K103" s="42">
        <f ca="1">IF($C$112="3P",VLOOKUP($A103,'Fin. Assumptions'!$F$23:$L$29,$D$111+1)*(-K$55-K$56),VLOOKUP($A103,'Fin. Assumptions'!$F$32:$L$38,$D$111+1)*K$83)</f>
        <v>35765.093921161751</v>
      </c>
      <c r="L103" s="42">
        <f ca="1">IF($C$112="3P",VLOOKUP($A103,'Fin. Assumptions'!$F$23:$L$29,$D$111+1)*(-L$55-L$56),VLOOKUP($A103,'Fin. Assumptions'!$F$32:$L$38,$D$111+1)*L$83)</f>
        <v>36297.993820587057</v>
      </c>
      <c r="M103" s="42">
        <f ca="1">IF($C$112="3P",VLOOKUP($A103,'Fin. Assumptions'!$F$23:$L$29,$D$111+1)*(-M$55-M$56),VLOOKUP($A103,'Fin. Assumptions'!$F$32:$L$38,$D$111+1)*M$83)</f>
        <v>36838.833928513806</v>
      </c>
      <c r="N103" s="42">
        <f ca="1">IF($C$112="3P",VLOOKUP($A103,'Fin. Assumptions'!$F$23:$L$29,$D$111+1)*(-N$55-N$56),VLOOKUP($A103,'Fin. Assumptions'!$F$32:$L$38,$D$111+1)*N$83)</f>
        <v>37387.732554048664</v>
      </c>
      <c r="O103" s="42">
        <f ca="1">IF($C$112="3P",VLOOKUP($A103,'Fin. Assumptions'!$F$23:$L$29,$D$111+1)*(-O$55-O$56),VLOOKUP($A103,'Fin. Assumptions'!$F$32:$L$38,$D$111+1)*O$83)</f>
        <v>37944.809769103987</v>
      </c>
      <c r="P103" s="42">
        <f ca="1">IF($C$112="3P",VLOOKUP($A103,'Fin. Assumptions'!$F$23:$L$29,$D$111+1)*(-P$55-P$56),VLOOKUP($A103,'Fin. Assumptions'!$F$32:$L$38,$D$111+1)*P$83)</f>
        <v>38510.187434663632</v>
      </c>
      <c r="Q103" s="42">
        <f ca="1">IF($C$112="3P",VLOOKUP($A103,'Fin. Assumptions'!$F$23:$L$29,$D$111+1)*(-Q$55-Q$56),VLOOKUP($A103,'Fin. Assumptions'!$F$32:$L$38,$D$111+1)*Q$83)</f>
        <v>39083.989227440128</v>
      </c>
      <c r="R103" s="42">
        <f ca="1">IF($C$112="3P",VLOOKUP($A103,'Fin. Assumptions'!$F$23:$L$29,$D$111+1)*(-R$55-R$56),VLOOKUP($A103,'Fin. Assumptions'!$F$32:$L$38,$D$111+1)*R$83)</f>
        <v>39666.340666928983</v>
      </c>
      <c r="S103" s="42">
        <f ca="1">IF($C$112="3P",VLOOKUP($A103,'Fin. Assumptions'!$F$23:$L$29,$D$111+1)*(-S$55-S$56),VLOOKUP($A103,'Fin. Assumptions'!$F$32:$L$38,$D$111+1)*S$83)</f>
        <v>40257.36914286622</v>
      </c>
      <c r="T103" s="42">
        <f ca="1">IF($C$112="3P",VLOOKUP($A103,'Fin. Assumptions'!$F$23:$L$29,$D$111+1)*(-T$55-T$56),VLOOKUP($A103,'Fin. Assumptions'!$F$32:$L$38,$D$111+1)*T$83)</f>
        <v>40857.203943094923</v>
      </c>
      <c r="U103" s="42">
        <f ca="1">IF($C$112="3P",VLOOKUP($A103,'Fin. Assumptions'!$F$23:$L$29,$D$111+1)*(-U$55-U$56),VLOOKUP($A103,'Fin. Assumptions'!$F$32:$L$38,$D$111+1)*U$83)</f>
        <v>41465.976281847048</v>
      </c>
      <c r="V103" s="42">
        <f ca="1">IF($C$112="3P",VLOOKUP($A103,'Fin. Assumptions'!$F$23:$L$29,$D$111+1)*(-V$55-V$56),VLOOKUP($A103,'Fin. Assumptions'!$F$32:$L$38,$D$111+1)*V$83)</f>
        <v>42083.819328446567</v>
      </c>
      <c r="W103" s="42">
        <f ca="1">IF($C$112="3P",VLOOKUP($A103,'Fin. Assumptions'!$F$23:$L$29,$D$111+1)*(-W$55-W$56),VLOOKUP($A103,'Fin. Assumptions'!$F$32:$L$38,$D$111+1)*W$83)</f>
        <v>42710.868236440416</v>
      </c>
      <c r="X103" s="42">
        <f ca="1">IF($C$112="3P",VLOOKUP($A103,'Fin. Assumptions'!$F$23:$L$29,$D$111+1)*(-X$55-X$56),VLOOKUP($A103,'Fin. Assumptions'!$F$32:$L$38,$D$111+1)*X$83)</f>
        <v>43347.260173163369</v>
      </c>
      <c r="Y103" s="42">
        <f ca="1">IF($C$112="3P",VLOOKUP($A103,'Fin. Assumptions'!$F$23:$L$29,$D$111+1)*(-Y$55-Y$56),VLOOKUP($A103,'Fin. Assumptions'!$F$32:$L$38,$D$111+1)*Y$83)</f>
        <v>43993.134349743508</v>
      </c>
      <c r="Z103" s="42">
        <f ca="1">IF($C$112="3P",VLOOKUP($A103,'Fin. Assumptions'!$F$23:$L$29,$D$111+1)*(-Z$55-Z$56),VLOOKUP($A103,'Fin. Assumptions'!$F$32:$L$38,$D$111+1)*Z$83)</f>
        <v>44648.632051554676</v>
      </c>
      <c r="AA103" s="42">
        <f ca="1">IF($C$112="3P",VLOOKUP($A103,'Fin. Assumptions'!$F$23:$L$29,$D$111+1)*(-AA$55-AA$56),VLOOKUP($A103,'Fin. Assumptions'!$F$32:$L$38,$D$111+1)*AA$83)</f>
        <v>45313.896669122849</v>
      </c>
      <c r="AB103" s="42">
        <f ca="1">IF($C$112="3P",VLOOKUP($A103,'Fin. Assumptions'!$F$23:$L$29,$D$111+1)*(-AB$55-AB$56),VLOOKUP($A103,'Fin. Assumptions'!$F$32:$L$38,$D$111+1)*AB$83)</f>
        <v>45989.073729492775</v>
      </c>
      <c r="AC103" s="42">
        <f ca="1">IF($C$112="3P",VLOOKUP($A103,'Fin. Assumptions'!$F$23:$L$29,$D$111+1)*(-AC$55-AC$56),VLOOKUP($A103,'Fin. Assumptions'!$F$32:$L$38,$D$111+1)*AC$83)</f>
        <v>46674.310928062223</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1398708.7451344356</v>
      </c>
    </row>
    <row r="111" spans="1:34" ht="15.75" x14ac:dyDescent="0.25">
      <c r="A111" s="92"/>
      <c r="B111" s="93" t="s">
        <v>111</v>
      </c>
      <c r="C111" s="463" t="str">
        <f ca="1">LEFT($B$6,3)</f>
        <v>RES</v>
      </c>
      <c r="D111" s="380">
        <f ca="1">HLOOKUP(C111,'Fin. Assumptions'!$G$32:$L$40,9)</f>
        <v>6</v>
      </c>
    </row>
    <row r="112" spans="1:34" x14ac:dyDescent="0.2">
      <c r="A112" s="94"/>
      <c r="B112" s="93" t="s">
        <v>160</v>
      </c>
      <c r="C112" s="376" t="str">
        <f ca="1">RIGHT(LEFT($B$6,6),2)</f>
        <v>3P</v>
      </c>
    </row>
  </sheetData>
  <sheetProtection algorithmName="SHA-512" hashValue="iqys7nX689V3ESFVt7h/lAquUmYsvBnJZ15YcoTTe4ucoQzRbeATP8yQZdPuzWx/Q+pCmZrOjb8NHn2MluId1Q==" saltValue="cwT4zLzvTZ5/4vBk327XEQ=="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RES DO 16</v>
      </c>
      <c r="D6" s="82" t="s">
        <v>172</v>
      </c>
      <c r="T6" s="2"/>
    </row>
    <row r="7" spans="1:42" ht="18.75" customHeight="1" x14ac:dyDescent="0.25">
      <c r="A7" s="90"/>
      <c r="C7" s="2"/>
      <c r="D7" s="374" t="s">
        <v>174</v>
      </c>
      <c r="T7" s="2"/>
    </row>
    <row r="8" spans="1:42" ht="18.75" customHeight="1" x14ac:dyDescent="0.25">
      <c r="A8" s="90" t="s">
        <v>111</v>
      </c>
      <c r="B8" s="376" t="str">
        <f ca="1">VLOOKUP($B$6,'Fin. Assumptions'!$A$6:$P$17,2)</f>
        <v>Residential</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2016</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(Residential)</v>
      </c>
      <c r="C11" s="1"/>
      <c r="E11" s="18" t="s">
        <v>0</v>
      </c>
      <c r="G11" s="396">
        <f ca="1">VLOOKUP($B$6,'Fin. Assumptions'!$A$6:$P$17,14)</f>
        <v>0.2</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0.05</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0.24000000000000002</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1335325.1986499692</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4.4510839954998973</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4451083.9954998977</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0.99871262298453578</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4451083.9954998977</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1000</v>
      </c>
      <c r="C22" s="21"/>
      <c r="E22" s="76" t="s">
        <v>86</v>
      </c>
      <c r="G22" s="83">
        <f ca="1">-H14*0.5</f>
        <v>-667662.59932498459</v>
      </c>
      <c r="O22" s="28"/>
      <c r="P22" s="26"/>
      <c r="Q22" s="26"/>
      <c r="R22" s="23"/>
      <c r="T22" s="2"/>
    </row>
    <row r="23" spans="1:36" ht="18" customHeight="1" x14ac:dyDescent="0.2">
      <c r="A23" s="48"/>
      <c r="B23" s="77"/>
      <c r="C23" s="21"/>
      <c r="E23" s="54" t="s">
        <v>77</v>
      </c>
      <c r="G23" s="83">
        <f ca="1">SUM(G20:G22)</f>
        <v>3783421.3961749133</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5.5E-2</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12</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4451083.9954998977</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0.18727199999999999</v>
      </c>
      <c r="C31" s="2" t="s">
        <v>7</v>
      </c>
      <c r="E31" s="57" t="s">
        <v>10</v>
      </c>
      <c r="F31" s="5"/>
      <c r="G31" s="83">
        <f ca="1">NetCost*LoanPer-B22</f>
        <v>666662.59932498424</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225521.45875636581</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9.2410439771590802E-2</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218186.86176</v>
      </c>
      <c r="F54" s="9">
        <f t="shared" ca="1" si="2"/>
        <v>221437.846000224</v>
      </c>
      <c r="G54" s="9">
        <f t="shared" ca="1" si="2"/>
        <v>224737.26990562733</v>
      </c>
      <c r="H54" s="9">
        <f t="shared" ca="1" si="2"/>
        <v>228085.85522722118</v>
      </c>
      <c r="I54" s="9">
        <f t="shared" ca="1" si="2"/>
        <v>231484.33447010681</v>
      </c>
      <c r="J54" s="9">
        <f t="shared" ca="1" si="2"/>
        <v>234933.45105371141</v>
      </c>
      <c r="K54" s="9">
        <f t="shared" ca="1" si="2"/>
        <v>238433.95947441171</v>
      </c>
      <c r="L54" s="9">
        <f t="shared" ca="1" si="2"/>
        <v>241986.62547058039</v>
      </c>
      <c r="M54" s="9">
        <f t="shared" ca="1" si="2"/>
        <v>245592.22619009207</v>
      </c>
      <c r="N54" s="9">
        <f t="shared" ca="1" si="2"/>
        <v>249251.55036032441</v>
      </c>
      <c r="O54" s="9">
        <f t="shared" ca="1" si="2"/>
        <v>252965.39846069328</v>
      </c>
      <c r="P54" s="9">
        <f t="shared" ca="1" si="2"/>
        <v>256734.58289775756</v>
      </c>
      <c r="Q54" s="9">
        <f t="shared" ca="1" si="2"/>
        <v>260559.92818293418</v>
      </c>
      <c r="R54" s="9">
        <f t="shared" ca="1" si="2"/>
        <v>264442.27111285989</v>
      </c>
      <c r="S54" s="9">
        <f t="shared" ca="1" si="2"/>
        <v>268382.4609524415</v>
      </c>
      <c r="T54" s="9">
        <f t="shared" ca="1" si="2"/>
        <v>272381.35962063284</v>
      </c>
      <c r="U54" s="9">
        <f t="shared" ca="1" si="2"/>
        <v>276439.84187898034</v>
      </c>
      <c r="V54" s="9">
        <f t="shared" ca="1" si="2"/>
        <v>280558.79552297713</v>
      </c>
      <c r="W54" s="9">
        <f t="shared" ca="1" si="2"/>
        <v>284739.12157626945</v>
      </c>
      <c r="X54" s="9">
        <f t="shared" ca="1" si="2"/>
        <v>288981.73448775581</v>
      </c>
      <c r="Y54" s="9">
        <f t="shared" ca="1" si="2"/>
        <v>293287.5623316234</v>
      </c>
      <c r="Z54" s="9">
        <f t="shared" ca="1" si="2"/>
        <v>297657.54701036453</v>
      </c>
      <c r="AA54" s="9">
        <f t="shared" ca="1" si="2"/>
        <v>302092.64446081902</v>
      </c>
      <c r="AB54" s="9">
        <f t="shared" ca="1" si="2"/>
        <v>306593.82486328518</v>
      </c>
      <c r="AC54" s="9">
        <f t="shared" ca="1" si="2"/>
        <v>311162.07285374816</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315330.20785522897</v>
      </c>
      <c r="F57" s="10">
        <f ca="1">IF(F$49&gt;OptInTerm,0,VLOOKUP($B$10+F$49-1,'SREC Prices'!$B$6:$D$22,2))*((F$50/1000)*$B$18)</f>
        <v>311438.0324114071</v>
      </c>
      <c r="G57" s="10">
        <f ca="1">IF(G$49&gt;OptInTerm,0,VLOOKUP($B$10+G$49-1,'SREC Prices'!$B$6:$D$22,2))*((G$50/1000)*$B$18)</f>
        <v>321400.57616196532</v>
      </c>
      <c r="H57" s="10">
        <f ca="1">IF(H$49&gt;OptInTerm,0,VLOOKUP($B$10+H$49-1,'SREC Prices'!$B$6:$D$22,2))*((H$50/1000)*$B$18)</f>
        <v>303746.58394088247</v>
      </c>
      <c r="I57" s="10">
        <f ca="1">IF(I$49&gt;OptInTerm,0,VLOOKUP($B$10+I$49-1,'SREC Prices'!$B$6:$D$22,2))*((I$50/1000)*$B$18)</f>
        <v>277137.2369741369</v>
      </c>
      <c r="J57" s="10">
        <f ca="1">IF(J$49&gt;OptInTerm,0,VLOOKUP($B$10+J$49-1,'SREC Prices'!$B$6:$D$22,2))*((J$50/1000)*$B$18)</f>
        <v>256460.29003446159</v>
      </c>
      <c r="K57" s="10">
        <f ca="1">IF(K$49&gt;OptInTerm,0,VLOOKUP($B$10+K$49-1,'SREC Prices'!$B$6:$D$22,2))*((K$50/1000)*$B$18)</f>
        <v>240499.60870997174</v>
      </c>
      <c r="L57" s="10">
        <f ca="1">IF(L$49&gt;OptInTerm,0,VLOOKUP($B$10+L$49-1,'SREC Prices'!$B$6:$D$22,2))*((L$50/1000)*$B$18)</f>
        <v>230854.30415628967</v>
      </c>
      <c r="M57" s="10">
        <f ca="1">IF(M$49&gt;OptInTerm,0,VLOOKUP($B$10+M$49-1,'SREC Prices'!$B$6:$D$22,2))*((M$50/1000)*$B$18)</f>
        <v>217668.12616412449</v>
      </c>
      <c r="N57" s="10">
        <f ca="1">IF(N$49&gt;OptInTerm,0,VLOOKUP($B$10+N$49-1,'SREC Prices'!$B$6:$D$22,2))*((N$50/1000)*$B$18)</f>
        <v>205696.3792250976</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533517.06961522903</v>
      </c>
      <c r="F59" s="10">
        <f t="shared" ref="F59:AH59" ca="1" si="5">SUM(F54:F58)</f>
        <v>532875.8784116311</v>
      </c>
      <c r="G59" s="10">
        <f t="shared" ca="1" si="5"/>
        <v>546137.84606759262</v>
      </c>
      <c r="H59" s="10">
        <f t="shared" ca="1" si="5"/>
        <v>531832.43916810362</v>
      </c>
      <c r="I59" s="10">
        <f t="shared" ca="1" si="5"/>
        <v>508621.57144424372</v>
      </c>
      <c r="J59" s="10">
        <f t="shared" ca="1" si="5"/>
        <v>491393.741088173</v>
      </c>
      <c r="K59" s="10">
        <f t="shared" ca="1" si="5"/>
        <v>478933.56818438345</v>
      </c>
      <c r="L59" s="10">
        <f t="shared" ca="1" si="5"/>
        <v>472840.92962687009</v>
      </c>
      <c r="M59" s="10">
        <f t="shared" ca="1" si="5"/>
        <v>463260.35235421656</v>
      </c>
      <c r="N59" s="10">
        <f t="shared" ca="1" si="5"/>
        <v>454947.92958542204</v>
      </c>
      <c r="O59" s="10">
        <f t="shared" ca="1" si="5"/>
        <v>280668.38323076983</v>
      </c>
      <c r="P59" s="10">
        <f t="shared" ca="1" si="5"/>
        <v>284299.05274398369</v>
      </c>
      <c r="Q59" s="10">
        <f t="shared" ca="1" si="5"/>
        <v>287986.57567992923</v>
      </c>
      <c r="R59" s="10">
        <f t="shared" ca="1" si="5"/>
        <v>291731.78537236992</v>
      </c>
      <c r="S59" s="10">
        <f t="shared" ca="1" si="5"/>
        <v>295535.52764065401</v>
      </c>
      <c r="T59" s="10">
        <f t="shared" ca="1" si="5"/>
        <v>299398.66097540426</v>
      </c>
      <c r="U59" s="10">
        <f t="shared" ca="1" si="5"/>
        <v>303322.05672697793</v>
      </c>
      <c r="V59" s="10">
        <f t="shared" ca="1" si="5"/>
        <v>307306.59929673473</v>
      </c>
      <c r="W59" s="10">
        <f t="shared" ca="1" si="5"/>
        <v>311353.18633115827</v>
      </c>
      <c r="X59" s="10">
        <f t="shared" ca="1" si="5"/>
        <v>315462.72891887015</v>
      </c>
      <c r="Y59" s="10">
        <f t="shared" ca="1" si="5"/>
        <v>319636.15179058217</v>
      </c>
      <c r="Z59" s="10">
        <f t="shared" ca="1" si="5"/>
        <v>323874.39352202852</v>
      </c>
      <c r="AA59" s="10">
        <f t="shared" ca="1" si="5"/>
        <v>328178.40673992469</v>
      </c>
      <c r="AB59" s="10">
        <f t="shared" ca="1" si="5"/>
        <v>332549.1583309953</v>
      </c>
      <c r="AC59" s="10">
        <f t="shared" ca="1" si="5"/>
        <v>336987.62965411978</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512517.06961522903</v>
      </c>
      <c r="F63" s="10">
        <f t="shared" ca="1" si="9"/>
        <v>511350.8784116311</v>
      </c>
      <c r="G63" s="10">
        <f t="shared" ca="1" si="9"/>
        <v>524074.72106759262</v>
      </c>
      <c r="H63" s="10">
        <f t="shared" ca="1" si="9"/>
        <v>509217.73604310362</v>
      </c>
      <c r="I63" s="10">
        <f t="shared" ca="1" si="9"/>
        <v>485441.50074111874</v>
      </c>
      <c r="J63" s="10">
        <f t="shared" ca="1" si="9"/>
        <v>467634.1686174699</v>
      </c>
      <c r="K63" s="10">
        <f t="shared" ca="1" si="9"/>
        <v>454580.00640191277</v>
      </c>
      <c r="L63" s="10">
        <f t="shared" ca="1" si="9"/>
        <v>447878.52879983763</v>
      </c>
      <c r="M63" s="10">
        <f t="shared" ca="1" si="9"/>
        <v>437673.89150650828</v>
      </c>
      <c r="N63" s="10">
        <f t="shared" ca="1" si="9"/>
        <v>278721.80721652106</v>
      </c>
      <c r="O63" s="10">
        <f t="shared" ca="1" si="9"/>
        <v>253786.60780264632</v>
      </c>
      <c r="P63" s="10">
        <f t="shared" ca="1" si="9"/>
        <v>256745.2329301571</v>
      </c>
      <c r="Q63" s="10">
        <f t="shared" ca="1" si="9"/>
        <v>259743.91037075699</v>
      </c>
      <c r="R63" s="10">
        <f t="shared" ca="1" si="9"/>
        <v>262783.05343046837</v>
      </c>
      <c r="S63" s="10">
        <f t="shared" ca="1" si="9"/>
        <v>265863.0774002049</v>
      </c>
      <c r="T63" s="10">
        <f t="shared" ca="1" si="9"/>
        <v>268984.39947894396</v>
      </c>
      <c r="U63" s="10">
        <f t="shared" ca="1" si="9"/>
        <v>272147.43869310612</v>
      </c>
      <c r="V63" s="10">
        <f t="shared" ca="1" si="9"/>
        <v>275352.61581201613</v>
      </c>
      <c r="W63" s="10">
        <f t="shared" ca="1" si="9"/>
        <v>278600.35325932171</v>
      </c>
      <c r="X63" s="10">
        <f t="shared" ca="1" si="9"/>
        <v>131891.07502023765</v>
      </c>
      <c r="Y63" s="10">
        <f t="shared" ca="1" si="9"/>
        <v>285225.20654448384</v>
      </c>
      <c r="Z63" s="10">
        <f t="shared" ca="1" si="9"/>
        <v>288603.17464477778</v>
      </c>
      <c r="AA63" s="10">
        <f t="shared" ca="1" si="9"/>
        <v>292025.40739074268</v>
      </c>
      <c r="AB63" s="10">
        <f t="shared" ca="1" si="9"/>
        <v>295492.33399808372</v>
      </c>
      <c r="AC63" s="10">
        <f t="shared" ca="1" si="9"/>
        <v>299004.38471288542</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512517.06961522903</v>
      </c>
      <c r="F65" s="59">
        <f t="shared" ref="F65:AH65" ca="1" si="10">SUM(F63:F64)</f>
        <v>511350.8784116311</v>
      </c>
      <c r="G65" s="59">
        <f t="shared" ca="1" si="10"/>
        <v>524074.72106759262</v>
      </c>
      <c r="H65" s="59">
        <f t="shared" ca="1" si="10"/>
        <v>509217.73604310362</v>
      </c>
      <c r="I65" s="59">
        <f t="shared" ca="1" si="10"/>
        <v>485441.50074111874</v>
      </c>
      <c r="J65" s="59">
        <f ca="1">SUM(J63:J64)</f>
        <v>467634.1686174699</v>
      </c>
      <c r="K65" s="59">
        <f t="shared" ca="1" si="10"/>
        <v>454580.00640191277</v>
      </c>
      <c r="L65" s="59">
        <f t="shared" ca="1" si="10"/>
        <v>447878.52879983763</v>
      </c>
      <c r="M65" s="59">
        <f t="shared" ca="1" si="10"/>
        <v>437673.89150650828</v>
      </c>
      <c r="N65" s="59">
        <f t="shared" ca="1" si="10"/>
        <v>278721.80721652106</v>
      </c>
      <c r="O65" s="59">
        <f t="shared" ca="1" si="10"/>
        <v>253786.60780264632</v>
      </c>
      <c r="P65" s="59">
        <f t="shared" ca="1" si="10"/>
        <v>256745.2329301571</v>
      </c>
      <c r="Q65" s="59">
        <f t="shared" ca="1" si="10"/>
        <v>259743.91037075699</v>
      </c>
      <c r="R65" s="59">
        <f t="shared" ca="1" si="10"/>
        <v>262783.05343046837</v>
      </c>
      <c r="S65" s="59">
        <f t="shared" ca="1" si="10"/>
        <v>265863.0774002049</v>
      </c>
      <c r="T65" s="59">
        <f t="shared" ca="1" si="10"/>
        <v>268984.39947894396</v>
      </c>
      <c r="U65" s="59">
        <f t="shared" ca="1" si="10"/>
        <v>272147.43869310612</v>
      </c>
      <c r="V65" s="59">
        <f t="shared" ca="1" si="10"/>
        <v>275352.61581201613</v>
      </c>
      <c r="W65" s="59">
        <f t="shared" ca="1" si="10"/>
        <v>278600.35325932171</v>
      </c>
      <c r="X65" s="59">
        <f t="shared" ca="1" si="10"/>
        <v>131891.07502023765</v>
      </c>
      <c r="Y65" s="59">
        <f t="shared" ca="1" si="10"/>
        <v>285225.20654448384</v>
      </c>
      <c r="Z65" s="59">
        <f t="shared" ca="1" si="10"/>
        <v>288603.17464477778</v>
      </c>
      <c r="AA65" s="59">
        <f t="shared" ca="1" si="10"/>
        <v>292025.40739074268</v>
      </c>
      <c r="AB65" s="59">
        <f t="shared" ca="1" si="10"/>
        <v>295492.33399808372</v>
      </c>
      <c r="AC65" s="59">
        <f t="shared" ca="1" si="10"/>
        <v>299004.38471288542</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-36666.442962874135</v>
      </c>
      <c r="F66" s="59">
        <f t="shared" ca="1" si="11"/>
        <v>-34428.718138318749</v>
      </c>
      <c r="G66" s="59">
        <f t="shared" ca="1" si="11"/>
        <v>-32067.918448412813</v>
      </c>
      <c r="H66" s="59">
        <f t="shared" ca="1" si="11"/>
        <v>-29577.274775562058</v>
      </c>
      <c r="I66" s="59">
        <f t="shared" ca="1" si="11"/>
        <v>-26949.645700704506</v>
      </c>
      <c r="J66" s="59">
        <f t="shared" ca="1" si="11"/>
        <v>-24177.49702672979</v>
      </c>
      <c r="K66" s="59">
        <f t="shared" ca="1" si="11"/>
        <v>-21252.880175686467</v>
      </c>
      <c r="L66" s="59">
        <f t="shared" ca="1" si="11"/>
        <v>-18167.40939783576</v>
      </c>
      <c r="M66" s="59">
        <f t="shared" ca="1" si="11"/>
        <v>-14912.237727203261</v>
      </c>
      <c r="N66" s="59">
        <f t="shared" ca="1" si="11"/>
        <v>-11478.031614685977</v>
      </c>
      <c r="O66" s="59">
        <f t="shared" ca="1" si="11"/>
        <v>-7854.9441659802415</v>
      </c>
      <c r="P66" s="59">
        <f t="shared" ca="1" si="11"/>
        <v>-4032.5869075956912</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475850.6266523549</v>
      </c>
      <c r="F67" s="59">
        <f t="shared" ref="F67:AH67" ca="1" si="12">F65+F66</f>
        <v>476922.16027331236</v>
      </c>
      <c r="G67" s="59">
        <f t="shared" ca="1" si="12"/>
        <v>492006.80261917983</v>
      </c>
      <c r="H67" s="59">
        <f t="shared" ca="1" si="12"/>
        <v>479640.46126754157</v>
      </c>
      <c r="I67" s="59">
        <f ca="1">I65+I66</f>
        <v>458491.85504041426</v>
      </c>
      <c r="J67" s="59">
        <f ca="1">J65+J66</f>
        <v>443456.67159074009</v>
      </c>
      <c r="K67" s="59">
        <f t="shared" ca="1" si="12"/>
        <v>433327.12622622633</v>
      </c>
      <c r="L67" s="59">
        <f t="shared" ca="1" si="12"/>
        <v>429711.11940200184</v>
      </c>
      <c r="M67" s="59">
        <f t="shared" ca="1" si="12"/>
        <v>422761.65377930505</v>
      </c>
      <c r="N67" s="59">
        <f t="shared" ca="1" si="12"/>
        <v>267243.77560183511</v>
      </c>
      <c r="O67" s="59">
        <f t="shared" ca="1" si="12"/>
        <v>245931.66363666608</v>
      </c>
      <c r="P67" s="59">
        <f t="shared" ca="1" si="12"/>
        <v>252712.64602256141</v>
      </c>
      <c r="Q67" s="59">
        <f t="shared" ca="1" si="12"/>
        <v>259743.91037075699</v>
      </c>
      <c r="R67" s="59">
        <f t="shared" ca="1" si="12"/>
        <v>262783.05343046837</v>
      </c>
      <c r="S67" s="59">
        <f t="shared" ca="1" si="12"/>
        <v>265863.0774002049</v>
      </c>
      <c r="T67" s="59">
        <f t="shared" ca="1" si="12"/>
        <v>268984.39947894396</v>
      </c>
      <c r="U67" s="59">
        <f t="shared" ca="1" si="12"/>
        <v>272147.43869310612</v>
      </c>
      <c r="V67" s="59">
        <f t="shared" ca="1" si="12"/>
        <v>275352.61581201613</v>
      </c>
      <c r="W67" s="59">
        <f t="shared" ca="1" si="12"/>
        <v>278600.35325932171</v>
      </c>
      <c r="X67" s="59">
        <f t="shared" ca="1" si="12"/>
        <v>131891.07502023765</v>
      </c>
      <c r="Y67" s="59">
        <f t="shared" ca="1" si="12"/>
        <v>285225.20654448384</v>
      </c>
      <c r="Z67" s="59">
        <f t="shared" ca="1" si="12"/>
        <v>288603.17464477778</v>
      </c>
      <c r="AA67" s="59">
        <f t="shared" ca="1" si="12"/>
        <v>292025.40739074268</v>
      </c>
      <c r="AB67" s="59">
        <f t="shared" ca="1" si="12"/>
        <v>295492.33399808372</v>
      </c>
      <c r="AC67" s="59">
        <f t="shared" ca="1" si="12"/>
        <v>299004.38471288542</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-90411.619063947437</v>
      </c>
      <c r="F68" s="59">
        <f t="shared" ca="1" si="14"/>
        <v>-90615.21045192935</v>
      </c>
      <c r="G68" s="59">
        <f t="shared" ca="1" si="14"/>
        <v>-93481.292497644172</v>
      </c>
      <c r="H68" s="59">
        <f t="shared" ca="1" si="14"/>
        <v>-91131.687640832912</v>
      </c>
      <c r="I68" s="59">
        <f t="shared" ca="1" si="14"/>
        <v>-87113.452457678723</v>
      </c>
      <c r="J68" s="59">
        <f t="shared" ca="1" si="14"/>
        <v>-84256.767602240623</v>
      </c>
      <c r="K68" s="59">
        <f t="shared" ca="1" si="14"/>
        <v>-82332.153982983014</v>
      </c>
      <c r="L68" s="59">
        <f t="shared" ca="1" si="14"/>
        <v>-81645.112686380351</v>
      </c>
      <c r="M68" s="59">
        <f t="shared" ca="1" si="14"/>
        <v>-80324.714218067966</v>
      </c>
      <c r="N68" s="59">
        <f t="shared" ca="1" si="14"/>
        <v>-50776.317364348673</v>
      </c>
      <c r="O68" s="59">
        <f t="shared" ca="1" si="14"/>
        <v>-46727.016090966557</v>
      </c>
      <c r="P68" s="59">
        <f t="shared" ca="1" si="14"/>
        <v>-48015.402744286672</v>
      </c>
      <c r="Q68" s="59">
        <f t="shared" ca="1" si="14"/>
        <v>-49351.342970443831</v>
      </c>
      <c r="R68" s="59">
        <f t="shared" ca="1" si="14"/>
        <v>-49928.780151788997</v>
      </c>
      <c r="S68" s="59">
        <f t="shared" ca="1" si="14"/>
        <v>-50513.984706038937</v>
      </c>
      <c r="T68" s="59">
        <f t="shared" ca="1" si="14"/>
        <v>-51107.035900999355</v>
      </c>
      <c r="U68" s="59">
        <f t="shared" ca="1" si="14"/>
        <v>-51708.013351690162</v>
      </c>
      <c r="V68" s="59">
        <f t="shared" ca="1" si="14"/>
        <v>-52316.997004283068</v>
      </c>
      <c r="W68" s="59">
        <f t="shared" ca="1" si="14"/>
        <v>-52934.067119271123</v>
      </c>
      <c r="X68" s="59">
        <f t="shared" ca="1" si="14"/>
        <v>-25059.304253845155</v>
      </c>
      <c r="Y68" s="59">
        <f t="shared" ca="1" si="14"/>
        <v>-54192.789243451931</v>
      </c>
      <c r="Z68" s="59">
        <f t="shared" ca="1" si="14"/>
        <v>-54834.603182507781</v>
      </c>
      <c r="AA68" s="59">
        <f t="shared" ca="1" si="14"/>
        <v>-55484.827404241114</v>
      </c>
      <c r="AB68" s="59">
        <f t="shared" ca="1" si="14"/>
        <v>-56143.543459635912</v>
      </c>
      <c r="AC68" s="59">
        <f t="shared" ca="1" si="14"/>
        <v>-56810.833095448237</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-23792.531332617746</v>
      </c>
      <c r="F69" s="24">
        <f t="shared" ca="1" si="16"/>
        <v>-23846.10801366562</v>
      </c>
      <c r="G69" s="24">
        <f t="shared" ca="1" si="16"/>
        <v>-24600.340130958994</v>
      </c>
      <c r="H69" s="24">
        <f t="shared" ca="1" si="16"/>
        <v>-23982.023063377081</v>
      </c>
      <c r="I69" s="24">
        <f t="shared" ca="1" si="16"/>
        <v>-22924.592752020715</v>
      </c>
      <c r="J69" s="24">
        <f t="shared" ca="1" si="16"/>
        <v>-22172.833579537008</v>
      </c>
      <c r="K69" s="24">
        <f t="shared" ca="1" si="16"/>
        <v>-21666.35631131132</v>
      </c>
      <c r="L69" s="24">
        <f t="shared" ca="1" si="16"/>
        <v>-21485.555970100093</v>
      </c>
      <c r="M69" s="24">
        <f t="shared" ca="1" si="16"/>
        <v>-21138.082688965253</v>
      </c>
      <c r="N69" s="24">
        <f t="shared" ca="1" si="16"/>
        <v>-13362.188780091756</v>
      </c>
      <c r="O69" s="24">
        <f t="shared" ca="1" si="16"/>
        <v>-12296.583181833304</v>
      </c>
      <c r="P69" s="24">
        <f t="shared" ca="1" si="16"/>
        <v>-12635.632301128071</v>
      </c>
      <c r="Q69" s="24">
        <f t="shared" ca="1" si="16"/>
        <v>-12987.19551853785</v>
      </c>
      <c r="R69" s="24">
        <f t="shared" ca="1" si="16"/>
        <v>-13139.152671523419</v>
      </c>
      <c r="S69" s="24">
        <f t="shared" ca="1" si="16"/>
        <v>-13293.153870010246</v>
      </c>
      <c r="T69" s="24">
        <f t="shared" ca="1" si="16"/>
        <v>-13449.219973947198</v>
      </c>
      <c r="U69" s="24">
        <f t="shared" ca="1" si="16"/>
        <v>-13607.371934655306</v>
      </c>
      <c r="V69" s="24">
        <f t="shared" ca="1" si="16"/>
        <v>-13767.630790600808</v>
      </c>
      <c r="W69" s="24">
        <f t="shared" ca="1" si="16"/>
        <v>-13930.017662966085</v>
      </c>
      <c r="X69" s="24">
        <f t="shared" ca="1" si="16"/>
        <v>-6594.5537510118829</v>
      </c>
      <c r="Y69" s="24">
        <f t="shared" ca="1" si="16"/>
        <v>-14261.260327224192</v>
      </c>
      <c r="Z69" s="24">
        <f t="shared" ca="1" si="16"/>
        <v>-14430.15873223889</v>
      </c>
      <c r="AA69" s="24">
        <f t="shared" ca="1" si="16"/>
        <v>-14601.270369537135</v>
      </c>
      <c r="AB69" s="24">
        <f t="shared" ca="1" si="16"/>
        <v>-14774.616699904187</v>
      </c>
      <c r="AC69" s="24">
        <f t="shared" ca="1" si="16"/>
        <v>-14950.219235644272</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361646.47625578975</v>
      </c>
      <c r="F70" s="420">
        <f t="shared" ref="F70:AH70" ca="1" si="17">SUM(F67:F69)</f>
        <v>362460.8418077174</v>
      </c>
      <c r="G70" s="420">
        <f t="shared" ca="1" si="17"/>
        <v>373925.16999057663</v>
      </c>
      <c r="H70" s="420">
        <f t="shared" ca="1" si="17"/>
        <v>364526.75056333159</v>
      </c>
      <c r="I70" s="420">
        <f t="shared" ca="1" si="17"/>
        <v>348453.80983071483</v>
      </c>
      <c r="J70" s="420">
        <f t="shared" ca="1" si="17"/>
        <v>337027.07040896249</v>
      </c>
      <c r="K70" s="420">
        <f t="shared" ca="1" si="17"/>
        <v>329328.615931932</v>
      </c>
      <c r="L70" s="420">
        <f t="shared" ca="1" si="17"/>
        <v>326580.4507455214</v>
      </c>
      <c r="M70" s="420">
        <f t="shared" ca="1" si="17"/>
        <v>321298.85687227186</v>
      </c>
      <c r="N70" s="420">
        <f t="shared" ca="1" si="17"/>
        <v>203105.26945739466</v>
      </c>
      <c r="O70" s="420">
        <f t="shared" ca="1" si="17"/>
        <v>186908.06436386623</v>
      </c>
      <c r="P70" s="420">
        <f t="shared" ca="1" si="17"/>
        <v>192061.61097714669</v>
      </c>
      <c r="Q70" s="420">
        <f t="shared" ca="1" si="17"/>
        <v>197405.3718817753</v>
      </c>
      <c r="R70" s="420">
        <f t="shared" ca="1" si="17"/>
        <v>199715.12060715596</v>
      </c>
      <c r="S70" s="420">
        <f t="shared" ca="1" si="17"/>
        <v>202055.93882415572</v>
      </c>
      <c r="T70" s="420">
        <f t="shared" ca="1" si="17"/>
        <v>204428.14360399742</v>
      </c>
      <c r="U70" s="420">
        <f t="shared" ca="1" si="17"/>
        <v>206832.05340676065</v>
      </c>
      <c r="V70" s="420">
        <f t="shared" ca="1" si="17"/>
        <v>209267.98801713224</v>
      </c>
      <c r="W70" s="420">
        <f t="shared" ca="1" si="17"/>
        <v>211736.26847708452</v>
      </c>
      <c r="X70" s="420">
        <f t="shared" ca="1" si="17"/>
        <v>100237.21701538061</v>
      </c>
      <c r="Y70" s="420">
        <f t="shared" ca="1" si="17"/>
        <v>216771.15697380772</v>
      </c>
      <c r="Z70" s="420">
        <f t="shared" ca="1" si="17"/>
        <v>219338.41273003109</v>
      </c>
      <c r="AA70" s="420">
        <f t="shared" ca="1" si="17"/>
        <v>221939.30961696443</v>
      </c>
      <c r="AB70" s="420">
        <f t="shared" ca="1" si="17"/>
        <v>224574.17383854362</v>
      </c>
      <c r="AC70" s="420">
        <f t="shared" ca="1" si="17"/>
        <v>227243.33238179292</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361646.47625578975</v>
      </c>
      <c r="F72" s="59">
        <f t="shared" ca="1" si="18"/>
        <v>362460.8418077174</v>
      </c>
      <c r="G72" s="59">
        <f t="shared" ca="1" si="18"/>
        <v>373925.16999057663</v>
      </c>
      <c r="H72" s="59">
        <f t="shared" ca="1" si="18"/>
        <v>364526.75056333159</v>
      </c>
      <c r="I72" s="59">
        <f t="shared" ca="1" si="18"/>
        <v>348453.80983071483</v>
      </c>
      <c r="J72" s="59">
        <f t="shared" ca="1" si="18"/>
        <v>337027.07040896249</v>
      </c>
      <c r="K72" s="59">
        <f t="shared" ca="1" si="18"/>
        <v>329328.615931932</v>
      </c>
      <c r="L72" s="59">
        <f t="shared" ca="1" si="18"/>
        <v>326580.4507455214</v>
      </c>
      <c r="M72" s="59">
        <f t="shared" ca="1" si="18"/>
        <v>321298.85687227186</v>
      </c>
      <c r="N72" s="59">
        <f t="shared" ca="1" si="18"/>
        <v>203105.26945739466</v>
      </c>
      <c r="O72" s="59">
        <f t="shared" ca="1" si="18"/>
        <v>186908.06436386623</v>
      </c>
      <c r="P72" s="59">
        <f t="shared" ca="1" si="18"/>
        <v>192061.61097714669</v>
      </c>
      <c r="Q72" s="59">
        <f t="shared" ca="1" si="18"/>
        <v>197405.3718817753</v>
      </c>
      <c r="R72" s="59">
        <f t="shared" ca="1" si="18"/>
        <v>199715.12060715596</v>
      </c>
      <c r="S72" s="59">
        <f t="shared" ca="1" si="18"/>
        <v>202055.93882415572</v>
      </c>
      <c r="T72" s="59">
        <f t="shared" ca="1" si="18"/>
        <v>204428.14360399742</v>
      </c>
      <c r="U72" s="59">
        <f t="shared" ca="1" si="18"/>
        <v>206832.05340676065</v>
      </c>
      <c r="V72" s="59">
        <f t="shared" ca="1" si="18"/>
        <v>209267.98801713224</v>
      </c>
      <c r="W72" s="59">
        <f t="shared" ca="1" si="18"/>
        <v>211736.26847708452</v>
      </c>
      <c r="X72" s="59">
        <f t="shared" ca="1" si="18"/>
        <v>100237.21701538061</v>
      </c>
      <c r="Y72" s="59">
        <f t="shared" ca="1" si="18"/>
        <v>216771.15697380772</v>
      </c>
      <c r="Z72" s="59">
        <f t="shared" ca="1" si="18"/>
        <v>219338.41273003109</v>
      </c>
      <c r="AA72" s="59">
        <f t="shared" ca="1" si="18"/>
        <v>221939.30961696443</v>
      </c>
      <c r="AB72" s="59">
        <f t="shared" ca="1" si="18"/>
        <v>224574.17383854362</v>
      </c>
      <c r="AC72" s="59">
        <f t="shared" ca="1" si="18"/>
        <v>227243.33238179292</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-4451083.9954998977</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1335325.1986499692</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1000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-3114758.7968499288</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666662.59932498424</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-40685.90590100702</v>
      </c>
      <c r="F80" s="10">
        <f ca="1">Principle</f>
        <v>-42923.630725562405</v>
      </c>
      <c r="G80" s="10">
        <f t="shared" ref="G80:AH80" ca="1" si="20">Principle</f>
        <v>-45284.430415468341</v>
      </c>
      <c r="H80" s="10">
        <f t="shared" ca="1" si="20"/>
        <v>-47775.074088319096</v>
      </c>
      <c r="I80" s="10">
        <f t="shared" ca="1" si="20"/>
        <v>-50402.703163176644</v>
      </c>
      <c r="J80" s="10">
        <f t="shared" ca="1" si="20"/>
        <v>-53174.851837151364</v>
      </c>
      <c r="K80" s="10">
        <f t="shared" ca="1" si="20"/>
        <v>-56099.468688194684</v>
      </c>
      <c r="L80" s="10">
        <f t="shared" ca="1" si="20"/>
        <v>-59184.939466045398</v>
      </c>
      <c r="M80" s="10">
        <f t="shared" ca="1" si="20"/>
        <v>-62440.111136677893</v>
      </c>
      <c r="N80" s="10">
        <f t="shared" ca="1" si="20"/>
        <v>-65874.317249195185</v>
      </c>
      <c r="O80" s="10">
        <f t="shared" ca="1" si="20"/>
        <v>-69497.404697900914</v>
      </c>
      <c r="P80" s="10">
        <f t="shared" ca="1" si="20"/>
        <v>-73319.761956285467</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666662.59932498424</v>
      </c>
      <c r="E81" s="10">
        <f ca="1">E79+E80</f>
        <v>-40685.90590100702</v>
      </c>
      <c r="F81" s="10">
        <f t="shared" ref="F81:AH81" ca="1" si="21">F79+F80</f>
        <v>-42923.630725562405</v>
      </c>
      <c r="G81" s="10">
        <f t="shared" ca="1" si="21"/>
        <v>-45284.430415468341</v>
      </c>
      <c r="H81" s="10">
        <f t="shared" ca="1" si="21"/>
        <v>-47775.074088319096</v>
      </c>
      <c r="I81" s="10">
        <f t="shared" ca="1" si="21"/>
        <v>-50402.703163176644</v>
      </c>
      <c r="J81" s="10">
        <f t="shared" ca="1" si="21"/>
        <v>-53174.851837151364</v>
      </c>
      <c r="K81" s="10">
        <f t="shared" ca="1" si="21"/>
        <v>-56099.468688194684</v>
      </c>
      <c r="L81" s="10">
        <f t="shared" ca="1" si="21"/>
        <v>-59184.939466045398</v>
      </c>
      <c r="M81" s="10">
        <f t="shared" ca="1" si="21"/>
        <v>-62440.111136677893</v>
      </c>
      <c r="N81" s="10">
        <f t="shared" ca="1" si="21"/>
        <v>-65874.317249195185</v>
      </c>
      <c r="O81" s="10">
        <f t="shared" ca="1" si="21"/>
        <v>-69497.404697900914</v>
      </c>
      <c r="P81" s="10">
        <f t="shared" ca="1" si="21"/>
        <v>-73319.761956285467</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-2448096.1975249443</v>
      </c>
      <c r="E83" s="430">
        <f t="shared" ca="1" si="22"/>
        <v>320960.57035478274</v>
      </c>
      <c r="F83" s="430">
        <f t="shared" ca="1" si="22"/>
        <v>319537.211082155</v>
      </c>
      <c r="G83" s="430">
        <f t="shared" ca="1" si="22"/>
        <v>328640.73957510828</v>
      </c>
      <c r="H83" s="430">
        <f t="shared" ca="1" si="22"/>
        <v>316751.6764750125</v>
      </c>
      <c r="I83" s="430">
        <f t="shared" ca="1" si="22"/>
        <v>298051.10666753817</v>
      </c>
      <c r="J83" s="430">
        <f t="shared" ca="1" si="22"/>
        <v>283852.2185718111</v>
      </c>
      <c r="K83" s="430">
        <f t="shared" ca="1" si="22"/>
        <v>273229.1472437373</v>
      </c>
      <c r="L83" s="430">
        <f t="shared" ca="1" si="22"/>
        <v>267395.51127947599</v>
      </c>
      <c r="M83" s="430">
        <f t="shared" ca="1" si="22"/>
        <v>258858.74573559396</v>
      </c>
      <c r="N83" s="430">
        <f t="shared" ca="1" si="22"/>
        <v>137230.95220819948</v>
      </c>
      <c r="O83" s="430">
        <f t="shared" ca="1" si="22"/>
        <v>117410.65966596532</v>
      </c>
      <c r="P83" s="430">
        <f t="shared" ca="1" si="22"/>
        <v>118741.84902086122</v>
      </c>
      <c r="Q83" s="430">
        <f t="shared" ca="1" si="22"/>
        <v>197405.3718817753</v>
      </c>
      <c r="R83" s="430">
        <f t="shared" ca="1" si="22"/>
        <v>199715.12060715596</v>
      </c>
      <c r="S83" s="430">
        <f t="shared" ca="1" si="22"/>
        <v>202055.93882415572</v>
      </c>
      <c r="T83" s="430">
        <f t="shared" ca="1" si="22"/>
        <v>204428.14360399742</v>
      </c>
      <c r="U83" s="430">
        <f t="shared" ca="1" si="22"/>
        <v>206832.05340676065</v>
      </c>
      <c r="V83" s="430">
        <f t="shared" ca="1" si="22"/>
        <v>209267.98801713224</v>
      </c>
      <c r="W83" s="430">
        <f t="shared" ca="1" si="22"/>
        <v>211736.26847708452</v>
      </c>
      <c r="X83" s="430">
        <f t="shared" ca="1" si="22"/>
        <v>100237.21701538061</v>
      </c>
      <c r="Y83" s="430">
        <f t="shared" ca="1" si="22"/>
        <v>216771.15697380772</v>
      </c>
      <c r="Z83" s="430">
        <f t="shared" ca="1" si="22"/>
        <v>219338.41273003109</v>
      </c>
      <c r="AA83" s="430">
        <f t="shared" ca="1" si="22"/>
        <v>221939.30961696443</v>
      </c>
      <c r="AB83" s="430">
        <f t="shared" ca="1" si="22"/>
        <v>224574.17383854362</v>
      </c>
      <c r="AC83" s="430">
        <f t="shared" ca="1" si="22"/>
        <v>227243.33238179292</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-2448096.1975249443</v>
      </c>
      <c r="E84" s="44">
        <f ca="1">D84+E83</f>
        <v>-2127135.6271701613</v>
      </c>
      <c r="F84" s="44">
        <f t="shared" ref="F84:AH84" ca="1" si="23">E84+F83</f>
        <v>-1807598.4160880065</v>
      </c>
      <c r="G84" s="44">
        <f t="shared" ca="1" si="23"/>
        <v>-1478957.6765128982</v>
      </c>
      <c r="H84" s="44">
        <f t="shared" ca="1" si="23"/>
        <v>-1162206.0000378857</v>
      </c>
      <c r="I84" s="44">
        <f t="shared" ca="1" si="23"/>
        <v>-864154.89337034756</v>
      </c>
      <c r="J84" s="44">
        <f t="shared" ca="1" si="23"/>
        <v>-580302.67479853646</v>
      </c>
      <c r="K84" s="44">
        <f t="shared" ca="1" si="23"/>
        <v>-307073.52755479916</v>
      </c>
      <c r="L84" s="44">
        <f t="shared" ca="1" si="23"/>
        <v>-39678.016275323171</v>
      </c>
      <c r="M84" s="44">
        <f t="shared" ca="1" si="23"/>
        <v>219180.72946027078</v>
      </c>
      <c r="N84" s="44">
        <f t="shared" ca="1" si="23"/>
        <v>356411.68166847026</v>
      </c>
      <c r="O84" s="44">
        <f t="shared" ca="1" si="23"/>
        <v>473822.34133443556</v>
      </c>
      <c r="P84" s="44">
        <f t="shared" ca="1" si="23"/>
        <v>592564.19035529683</v>
      </c>
      <c r="Q84" s="44">
        <f t="shared" ca="1" si="23"/>
        <v>789969.56223707215</v>
      </c>
      <c r="R84" s="44">
        <f t="shared" ca="1" si="23"/>
        <v>989684.68284422811</v>
      </c>
      <c r="S84" s="44">
        <f t="shared" ca="1" si="23"/>
        <v>1191740.6216683839</v>
      </c>
      <c r="T84" s="44">
        <f t="shared" ca="1" si="23"/>
        <v>1396168.7652723812</v>
      </c>
      <c r="U84" s="44">
        <f t="shared" ca="1" si="23"/>
        <v>1603000.8186791418</v>
      </c>
      <c r="V84" s="44">
        <f t="shared" ca="1" si="23"/>
        <v>1812268.8066962741</v>
      </c>
      <c r="W84" s="44">
        <f t="shared" ca="1" si="23"/>
        <v>2024005.0751733587</v>
      </c>
      <c r="X84" s="44">
        <f t="shared" ca="1" si="23"/>
        <v>2124242.2921887394</v>
      </c>
      <c r="Y84" s="44">
        <f t="shared" ca="1" si="23"/>
        <v>2341013.449162547</v>
      </c>
      <c r="Z84" s="44">
        <f t="shared" ca="1" si="23"/>
        <v>2560351.8618925782</v>
      </c>
      <c r="AA84" s="44">
        <f t="shared" ca="1" si="23"/>
        <v>2782291.1715095425</v>
      </c>
      <c r="AB84" s="44">
        <f t="shared" ca="1" si="23"/>
        <v>3006865.3453480862</v>
      </c>
      <c r="AC84" s="44">
        <f t="shared" ca="1" si="23"/>
        <v>3234108.677729879</v>
      </c>
      <c r="AD84" s="44">
        <f ca="1">AC84+AD83</f>
        <v>3234108.677729879</v>
      </c>
      <c r="AE84" s="44">
        <f t="shared" ca="1" si="23"/>
        <v>3234108.677729879</v>
      </c>
      <c r="AF84" s="44">
        <f t="shared" ca="1" si="23"/>
        <v>3234108.677729879</v>
      </c>
      <c r="AG84" s="44">
        <f t="shared" ca="1" si="23"/>
        <v>3234108.677729879</v>
      </c>
      <c r="AH84" s="44">
        <f t="shared" ca="1" si="23"/>
        <v>3234108.677729879</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666662.59932498424</v>
      </c>
      <c r="F89" s="9">
        <f ca="1">E93</f>
        <v>625976.69342397724</v>
      </c>
      <c r="G89" s="9">
        <f t="shared" ref="G89:AH89" ca="1" si="24">F93</f>
        <v>583053.06269841478</v>
      </c>
      <c r="H89" s="9">
        <f t="shared" ca="1" si="24"/>
        <v>537768.63228294649</v>
      </c>
      <c r="I89" s="9">
        <f t="shared" ca="1" si="24"/>
        <v>489993.5581946274</v>
      </c>
      <c r="J89" s="9">
        <f t="shared" ca="1" si="24"/>
        <v>439590.85503145074</v>
      </c>
      <c r="K89" s="9">
        <f t="shared" ca="1" si="24"/>
        <v>386416.00319429941</v>
      </c>
      <c r="L89" s="9">
        <f t="shared" ca="1" si="24"/>
        <v>330316.53450610471</v>
      </c>
      <c r="M89" s="9">
        <f t="shared" ca="1" si="24"/>
        <v>271131.5950400593</v>
      </c>
      <c r="N89" s="9">
        <f t="shared" ca="1" si="24"/>
        <v>208691.48390338139</v>
      </c>
      <c r="O89" s="9">
        <f t="shared" ca="1" si="24"/>
        <v>142817.16665418621</v>
      </c>
      <c r="P89" s="9">
        <f t="shared" ca="1" si="24"/>
        <v>73319.761956285292</v>
      </c>
      <c r="Q89" s="9">
        <f t="shared" ca="1" si="24"/>
        <v>-1.7462298274040222E-10</v>
      </c>
      <c r="R89" s="9">
        <f t="shared" ca="1" si="24"/>
        <v>-1.7462298274040222E-10</v>
      </c>
      <c r="S89" s="9">
        <f t="shared" ca="1" si="24"/>
        <v>-1.7462298274040222E-10</v>
      </c>
      <c r="T89" s="9">
        <f t="shared" ca="1" si="24"/>
        <v>-1.7462298274040222E-10</v>
      </c>
      <c r="U89" s="9">
        <f t="shared" ca="1" si="24"/>
        <v>-1.7462298274040222E-10</v>
      </c>
      <c r="V89" s="9">
        <f t="shared" ca="1" si="24"/>
        <v>-1.7462298274040222E-10</v>
      </c>
      <c r="W89" s="9">
        <f t="shared" ca="1" si="24"/>
        <v>-1.7462298274040222E-10</v>
      </c>
      <c r="X89" s="9">
        <f t="shared" ca="1" si="24"/>
        <v>-1.7462298274040222E-10</v>
      </c>
      <c r="Y89" s="9">
        <f t="shared" ca="1" si="24"/>
        <v>-1.7462298274040222E-10</v>
      </c>
      <c r="Z89" s="9">
        <f t="shared" ca="1" si="24"/>
        <v>-1.7462298274040222E-10</v>
      </c>
      <c r="AA89" s="9">
        <f t="shared" ca="1" si="24"/>
        <v>-1.7462298274040222E-10</v>
      </c>
      <c r="AB89" s="9">
        <f t="shared" ca="1" si="24"/>
        <v>-1.7462298274040222E-10</v>
      </c>
      <c r="AC89" s="9">
        <f t="shared" ca="1" si="24"/>
        <v>-1.7462298274040222E-10</v>
      </c>
      <c r="AD89" s="9">
        <f t="shared" ca="1" si="24"/>
        <v>-1.7462298274040222E-10</v>
      </c>
      <c r="AE89" s="9">
        <f t="shared" ca="1" si="24"/>
        <v>-1.7462298274040222E-10</v>
      </c>
      <c r="AF89" s="9">
        <f t="shared" ca="1" si="24"/>
        <v>-1.7462298274040222E-10</v>
      </c>
      <c r="AG89" s="9">
        <f t="shared" ca="1" si="24"/>
        <v>-1.7462298274040222E-10</v>
      </c>
      <c r="AH89" s="9">
        <f t="shared" ca="1" si="24"/>
        <v>-1.7462298274040222E-10</v>
      </c>
    </row>
    <row r="90" spans="1:36" x14ac:dyDescent="0.2">
      <c r="A90" s="2" t="s">
        <v>47</v>
      </c>
      <c r="D90" s="9"/>
      <c r="E90" s="9">
        <f t="shared" ref="E90:AH90" ca="1" si="25">IF(ProjectYear&lt;=LoanTerm,PMT(LoanInterest,LoanTerm,LoanAmount),0)</f>
        <v>-77352.348863881154</v>
      </c>
      <c r="F90" s="9">
        <f t="shared" ca="1" si="25"/>
        <v>-77352.348863881154</v>
      </c>
      <c r="G90" s="9">
        <f t="shared" ca="1" si="25"/>
        <v>-77352.348863881154</v>
      </c>
      <c r="H90" s="9">
        <f t="shared" ca="1" si="25"/>
        <v>-77352.348863881154</v>
      </c>
      <c r="I90" s="9">
        <f t="shared" ca="1" si="25"/>
        <v>-77352.348863881154</v>
      </c>
      <c r="J90" s="9">
        <f t="shared" ca="1" si="25"/>
        <v>-77352.348863881154</v>
      </c>
      <c r="K90" s="9">
        <f t="shared" ca="1" si="25"/>
        <v>-77352.348863881154</v>
      </c>
      <c r="L90" s="9">
        <f t="shared" ca="1" si="25"/>
        <v>-77352.348863881154</v>
      </c>
      <c r="M90" s="9">
        <f t="shared" ca="1" si="25"/>
        <v>-77352.348863881154</v>
      </c>
      <c r="N90" s="9">
        <f t="shared" ca="1" si="25"/>
        <v>-77352.348863881154</v>
      </c>
      <c r="O90" s="9">
        <f t="shared" ca="1" si="25"/>
        <v>-77352.348863881154</v>
      </c>
      <c r="P90" s="9">
        <f t="shared" ca="1" si="25"/>
        <v>-77352.348863881154</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-40685.90590100702</v>
      </c>
      <c r="F91" s="9">
        <f t="shared" ca="1" si="26"/>
        <v>-42923.630725562405</v>
      </c>
      <c r="G91" s="9">
        <f t="shared" ca="1" si="26"/>
        <v>-45284.430415468341</v>
      </c>
      <c r="H91" s="9">
        <f t="shared" ca="1" si="26"/>
        <v>-47775.074088319096</v>
      </c>
      <c r="I91" s="9">
        <f t="shared" ca="1" si="26"/>
        <v>-50402.703163176644</v>
      </c>
      <c r="J91" s="9">
        <f t="shared" ca="1" si="26"/>
        <v>-53174.851837151364</v>
      </c>
      <c r="K91" s="9">
        <f t="shared" ca="1" si="26"/>
        <v>-56099.468688194684</v>
      </c>
      <c r="L91" s="9">
        <f t="shared" ca="1" si="26"/>
        <v>-59184.939466045398</v>
      </c>
      <c r="M91" s="9">
        <f t="shared" ca="1" si="26"/>
        <v>-62440.111136677893</v>
      </c>
      <c r="N91" s="9">
        <f t="shared" ca="1" si="26"/>
        <v>-65874.317249195185</v>
      </c>
      <c r="O91" s="9">
        <f t="shared" ca="1" si="26"/>
        <v>-69497.404697900914</v>
      </c>
      <c r="P91" s="9">
        <f t="shared" ca="1" si="26"/>
        <v>-73319.761956285467</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-36666.442962874135</v>
      </c>
      <c r="F92" s="9">
        <f t="shared" ca="1" si="27"/>
        <v>-34428.718138318749</v>
      </c>
      <c r="G92" s="9">
        <f t="shared" ca="1" si="27"/>
        <v>-32067.918448412813</v>
      </c>
      <c r="H92" s="9">
        <f t="shared" ca="1" si="27"/>
        <v>-29577.274775562058</v>
      </c>
      <c r="I92" s="9">
        <f t="shared" ca="1" si="27"/>
        <v>-26949.645700704506</v>
      </c>
      <c r="J92" s="9">
        <f t="shared" ca="1" si="27"/>
        <v>-24177.49702672979</v>
      </c>
      <c r="K92" s="9">
        <f t="shared" ca="1" si="27"/>
        <v>-21252.880175686467</v>
      </c>
      <c r="L92" s="9">
        <f t="shared" ca="1" si="27"/>
        <v>-18167.40939783576</v>
      </c>
      <c r="M92" s="9">
        <f t="shared" ca="1" si="27"/>
        <v>-14912.237727203261</v>
      </c>
      <c r="N92" s="9">
        <f t="shared" ca="1" si="27"/>
        <v>-11478.031614685977</v>
      </c>
      <c r="O92" s="9">
        <f t="shared" ca="1" si="27"/>
        <v>-7854.9441659802415</v>
      </c>
      <c r="P92" s="9">
        <f t="shared" ca="1" si="27"/>
        <v>-4032.5869075956912</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625976.69342397724</v>
      </c>
      <c r="F93" s="70">
        <f t="shared" ca="1" si="28"/>
        <v>583053.06269841478</v>
      </c>
      <c r="G93" s="70">
        <f t="shared" ca="1" si="28"/>
        <v>537768.63228294649</v>
      </c>
      <c r="H93" s="70">
        <f t="shared" ca="1" si="28"/>
        <v>489993.5581946274</v>
      </c>
      <c r="I93" s="70">
        <f t="shared" ca="1" si="28"/>
        <v>439590.85503145074</v>
      </c>
      <c r="J93" s="70">
        <f t="shared" ca="1" si="28"/>
        <v>386416.00319429941</v>
      </c>
      <c r="K93" s="70">
        <f t="shared" ca="1" si="28"/>
        <v>330316.53450610471</v>
      </c>
      <c r="L93" s="70">
        <f t="shared" ca="1" si="28"/>
        <v>271131.5950400593</v>
      </c>
      <c r="M93" s="70">
        <f t="shared" ca="1" si="28"/>
        <v>208691.48390338139</v>
      </c>
      <c r="N93" s="70">
        <f t="shared" ca="1" si="28"/>
        <v>142817.16665418621</v>
      </c>
      <c r="O93" s="70">
        <f t="shared" ca="1" si="28"/>
        <v>73319.761956285292</v>
      </c>
      <c r="P93" s="70">
        <f t="shared" ca="1" si="28"/>
        <v>-1.7462298274040222E-10</v>
      </c>
      <c r="Q93" s="70">
        <f t="shared" ca="1" si="28"/>
        <v>-1.7462298274040222E-10</v>
      </c>
      <c r="R93" s="70">
        <f t="shared" ca="1" si="28"/>
        <v>-1.7462298274040222E-10</v>
      </c>
      <c r="S93" s="70">
        <f t="shared" ca="1" si="28"/>
        <v>-1.7462298274040222E-10</v>
      </c>
      <c r="T93" s="70">
        <f t="shared" ca="1" si="28"/>
        <v>-1.7462298274040222E-10</v>
      </c>
      <c r="U93" s="70">
        <f t="shared" ca="1" si="28"/>
        <v>-1.7462298274040222E-10</v>
      </c>
      <c r="V93" s="70">
        <f t="shared" ca="1" si="28"/>
        <v>-1.7462298274040222E-10</v>
      </c>
      <c r="W93" s="70">
        <f t="shared" ca="1" si="28"/>
        <v>-1.7462298274040222E-10</v>
      </c>
      <c r="X93" s="70">
        <f t="shared" ca="1" si="28"/>
        <v>-1.7462298274040222E-10</v>
      </c>
      <c r="Y93" s="70">
        <f t="shared" ca="1" si="28"/>
        <v>-1.7462298274040222E-10</v>
      </c>
      <c r="Z93" s="70">
        <f t="shared" ca="1" si="28"/>
        <v>-1.7462298274040222E-10</v>
      </c>
      <c r="AA93" s="70">
        <f t="shared" ca="1" si="28"/>
        <v>-1.7462298274040222E-10</v>
      </c>
      <c r="AB93" s="70">
        <f t="shared" ca="1" si="28"/>
        <v>-1.7462298274040222E-10</v>
      </c>
      <c r="AC93" s="70">
        <f t="shared" ca="1" si="28"/>
        <v>-1.7462298274040222E-10</v>
      </c>
      <c r="AD93" s="70">
        <f t="shared" ca="1" si="28"/>
        <v>-1.7462298274040222E-10</v>
      </c>
      <c r="AE93" s="70">
        <f t="shared" ca="1" si="28"/>
        <v>-1.7462298274040222E-10</v>
      </c>
      <c r="AF93" s="70">
        <f t="shared" ca="1" si="28"/>
        <v>-1.7462298274040222E-10</v>
      </c>
      <c r="AG93" s="70">
        <f t="shared" ca="1" si="28"/>
        <v>-1.7462298274040222E-10</v>
      </c>
      <c r="AH93" s="70">
        <f t="shared" ca="1" si="28"/>
        <v>-1.7462298274040222E-10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909745.19778533047</v>
      </c>
      <c r="D103" s="42">
        <f ca="1">IF($C$112="3P",VLOOKUP($A103,'Fin. Assumptions'!$F$23:$L$29,$D$111+1)*(-D$55-D$56),VLOOKUP($A103,'Fin. Assumptions'!$F$32:$L$38,$D$111+1)*D$83)</f>
        <v>-2448096.1975249443</v>
      </c>
      <c r="E103" s="42">
        <f ca="1">IF($C$112="3P",VLOOKUP($A103,'Fin. Assumptions'!$F$23:$L$29,$D$111+1)*(-E$55-E$56),VLOOKUP($A103,'Fin. Assumptions'!$F$32:$L$38,$D$111+1)*E$83)</f>
        <v>320960.57035478274</v>
      </c>
      <c r="F103" s="42">
        <f ca="1">IF($C$112="3P",VLOOKUP($A103,'Fin. Assumptions'!$F$23:$L$29,$D$111+1)*(-F$55-F$56),VLOOKUP($A103,'Fin. Assumptions'!$F$32:$L$38,$D$111+1)*F$83)</f>
        <v>319537.211082155</v>
      </c>
      <c r="G103" s="42">
        <f ca="1">IF($C$112="3P",VLOOKUP($A103,'Fin. Assumptions'!$F$23:$L$29,$D$111+1)*(-G$55-G$56),VLOOKUP($A103,'Fin. Assumptions'!$F$32:$L$38,$D$111+1)*G$83)</f>
        <v>328640.73957510828</v>
      </c>
      <c r="H103" s="42">
        <f ca="1">IF($C$112="3P",VLOOKUP($A103,'Fin. Assumptions'!$F$23:$L$29,$D$111+1)*(-H$55-H$56),VLOOKUP($A103,'Fin. Assumptions'!$F$32:$L$38,$D$111+1)*H$83)</f>
        <v>316751.6764750125</v>
      </c>
      <c r="I103" s="42">
        <f ca="1">IF($C$112="3P",VLOOKUP($A103,'Fin. Assumptions'!$F$23:$L$29,$D$111+1)*(-I$55-I$56),VLOOKUP($A103,'Fin. Assumptions'!$F$32:$L$38,$D$111+1)*I$83)</f>
        <v>298051.10666753817</v>
      </c>
      <c r="J103" s="42">
        <f ca="1">IF($C$112="3P",VLOOKUP($A103,'Fin. Assumptions'!$F$23:$L$29,$D$111+1)*(-J$55-J$56),VLOOKUP($A103,'Fin. Assumptions'!$F$32:$L$38,$D$111+1)*J$83)</f>
        <v>283852.2185718111</v>
      </c>
      <c r="K103" s="42">
        <f ca="1">IF($C$112="3P",VLOOKUP($A103,'Fin. Assumptions'!$F$23:$L$29,$D$111+1)*(-K$55-K$56),VLOOKUP($A103,'Fin. Assumptions'!$F$32:$L$38,$D$111+1)*K$83)</f>
        <v>273229.1472437373</v>
      </c>
      <c r="L103" s="42">
        <f ca="1">IF($C$112="3P",VLOOKUP($A103,'Fin. Assumptions'!$F$23:$L$29,$D$111+1)*(-L$55-L$56),VLOOKUP($A103,'Fin. Assumptions'!$F$32:$L$38,$D$111+1)*L$83)</f>
        <v>267395.51127947599</v>
      </c>
      <c r="M103" s="42">
        <f ca="1">IF($C$112="3P",VLOOKUP($A103,'Fin. Assumptions'!$F$23:$L$29,$D$111+1)*(-M$55-M$56),VLOOKUP($A103,'Fin. Assumptions'!$F$32:$L$38,$D$111+1)*M$83)</f>
        <v>258858.74573559396</v>
      </c>
      <c r="N103" s="42">
        <f ca="1">IF($C$112="3P",VLOOKUP($A103,'Fin. Assumptions'!$F$23:$L$29,$D$111+1)*(-N$55-N$56),VLOOKUP($A103,'Fin. Assumptions'!$F$32:$L$38,$D$111+1)*N$83)</f>
        <v>137230.95220819948</v>
      </c>
      <c r="O103" s="42">
        <f ca="1">IF($C$112="3P",VLOOKUP($A103,'Fin. Assumptions'!$F$23:$L$29,$D$111+1)*(-O$55-O$56),VLOOKUP($A103,'Fin. Assumptions'!$F$32:$L$38,$D$111+1)*O$83)</f>
        <v>117410.65966596532</v>
      </c>
      <c r="P103" s="42">
        <f ca="1">IF($C$112="3P",VLOOKUP($A103,'Fin. Assumptions'!$F$23:$L$29,$D$111+1)*(-P$55-P$56),VLOOKUP($A103,'Fin. Assumptions'!$F$32:$L$38,$D$111+1)*P$83)</f>
        <v>118741.84902086122</v>
      </c>
      <c r="Q103" s="42">
        <f ca="1">IF($C$112="3P",VLOOKUP($A103,'Fin. Assumptions'!$F$23:$L$29,$D$111+1)*(-Q$55-Q$56),VLOOKUP($A103,'Fin. Assumptions'!$F$32:$L$38,$D$111+1)*Q$83)</f>
        <v>197405.3718817753</v>
      </c>
      <c r="R103" s="42">
        <f ca="1">IF($C$112="3P",VLOOKUP($A103,'Fin. Assumptions'!$F$23:$L$29,$D$111+1)*(-R$55-R$56),VLOOKUP($A103,'Fin. Assumptions'!$F$32:$L$38,$D$111+1)*R$83)</f>
        <v>199715.12060715596</v>
      </c>
      <c r="S103" s="42">
        <f ca="1">IF($C$112="3P",VLOOKUP($A103,'Fin. Assumptions'!$F$23:$L$29,$D$111+1)*(-S$55-S$56),VLOOKUP($A103,'Fin. Assumptions'!$F$32:$L$38,$D$111+1)*S$83)</f>
        <v>202055.93882415572</v>
      </c>
      <c r="T103" s="42">
        <f ca="1">IF($C$112="3P",VLOOKUP($A103,'Fin. Assumptions'!$F$23:$L$29,$D$111+1)*(-T$55-T$56),VLOOKUP($A103,'Fin. Assumptions'!$F$32:$L$38,$D$111+1)*T$83)</f>
        <v>204428.14360399742</v>
      </c>
      <c r="U103" s="42">
        <f ca="1">IF($C$112="3P",VLOOKUP($A103,'Fin. Assumptions'!$F$23:$L$29,$D$111+1)*(-U$55-U$56),VLOOKUP($A103,'Fin. Assumptions'!$F$32:$L$38,$D$111+1)*U$83)</f>
        <v>206832.05340676065</v>
      </c>
      <c r="V103" s="42">
        <f ca="1">IF($C$112="3P",VLOOKUP($A103,'Fin. Assumptions'!$F$23:$L$29,$D$111+1)*(-V$55-V$56),VLOOKUP($A103,'Fin. Assumptions'!$F$32:$L$38,$D$111+1)*V$83)</f>
        <v>209267.98801713224</v>
      </c>
      <c r="W103" s="42">
        <f ca="1">IF($C$112="3P",VLOOKUP($A103,'Fin. Assumptions'!$F$23:$L$29,$D$111+1)*(-W$55-W$56),VLOOKUP($A103,'Fin. Assumptions'!$F$32:$L$38,$D$111+1)*W$83)</f>
        <v>211736.26847708452</v>
      </c>
      <c r="X103" s="42">
        <f ca="1">IF($C$112="3P",VLOOKUP($A103,'Fin. Assumptions'!$F$23:$L$29,$D$111+1)*(-X$55-X$56),VLOOKUP($A103,'Fin. Assumptions'!$F$32:$L$38,$D$111+1)*X$83)</f>
        <v>100237.21701538061</v>
      </c>
      <c r="Y103" s="42">
        <f ca="1">IF($C$112="3P",VLOOKUP($A103,'Fin. Assumptions'!$F$23:$L$29,$D$111+1)*(-Y$55-Y$56),VLOOKUP($A103,'Fin. Assumptions'!$F$32:$L$38,$D$111+1)*Y$83)</f>
        <v>216771.15697380772</v>
      </c>
      <c r="Z103" s="42">
        <f ca="1">IF($C$112="3P",VLOOKUP($A103,'Fin. Assumptions'!$F$23:$L$29,$D$111+1)*(-Z$55-Z$56),VLOOKUP($A103,'Fin. Assumptions'!$F$32:$L$38,$D$111+1)*Z$83)</f>
        <v>219338.41273003109</v>
      </c>
      <c r="AA103" s="42">
        <f ca="1">IF($C$112="3P",VLOOKUP($A103,'Fin. Assumptions'!$F$23:$L$29,$D$111+1)*(-AA$55-AA$56),VLOOKUP($A103,'Fin. Assumptions'!$F$32:$L$38,$D$111+1)*AA$83)</f>
        <v>221939.30961696443</v>
      </c>
      <c r="AB103" s="42">
        <f ca="1">IF($C$112="3P",VLOOKUP($A103,'Fin. Assumptions'!$F$23:$L$29,$D$111+1)*(-AB$55-AB$56),VLOOKUP($A103,'Fin. Assumptions'!$F$32:$L$38,$D$111+1)*AB$83)</f>
        <v>224574.17383854362</v>
      </c>
      <c r="AC103" s="42">
        <f ca="1">IF($C$112="3P",VLOOKUP($A103,'Fin. Assumptions'!$F$23:$L$29,$D$111+1)*(-AC$55-AC$56),VLOOKUP($A103,'Fin. Assumptions'!$F$32:$L$38,$D$111+1)*AC$83)</f>
        <v>227243.33238179292</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909745.19778533047</v>
      </c>
    </row>
    <row r="111" spans="1:34" ht="15.75" x14ac:dyDescent="0.25">
      <c r="A111" s="92"/>
      <c r="B111" s="93" t="s">
        <v>111</v>
      </c>
      <c r="C111" s="463" t="str">
        <f ca="1">LEFT($B$6,3)</f>
        <v>RES</v>
      </c>
      <c r="D111" s="380">
        <f ca="1">HLOOKUP(C111,'Fin. Assumptions'!$G$32:$L$40,9)</f>
        <v>6</v>
      </c>
    </row>
    <row r="112" spans="1:34" x14ac:dyDescent="0.2">
      <c r="A112" s="94"/>
      <c r="B112" s="93" t="s">
        <v>160</v>
      </c>
      <c r="C112" s="376" t="str">
        <f ca="1">RIGHT(LEFT($B$6,6),2)</f>
        <v>DO</v>
      </c>
    </row>
  </sheetData>
  <sheetProtection algorithmName="SHA-512" hashValue="q0Lx9OxtkKPtUN+pSvTKGUguNfVXFe9Sv5EdxP/0NV46TfIUtHUWaGLIGEPKW3hqjyCpzh9hxUSXNiuMIDo8sA==" saltValue="QT008nUg91h+wZ4Sit/2Lw=="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7" tint="0.39997558519241921"/>
  </sheetPr>
  <dimension ref="A1:AP112"/>
  <sheetViews>
    <sheetView topLeftCell="A90"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COM 3P 17</v>
      </c>
      <c r="D6" s="82" t="s">
        <v>172</v>
      </c>
      <c r="T6" s="2"/>
    </row>
    <row r="7" spans="1:42" ht="18.75" customHeight="1" x14ac:dyDescent="0.25">
      <c r="A7" s="90"/>
      <c r="C7" s="2"/>
      <c r="D7" s="374" t="s">
        <v>174</v>
      </c>
      <c r="T7" s="2"/>
    </row>
    <row r="8" spans="1:42" ht="18.75" customHeight="1" x14ac:dyDescent="0.25">
      <c r="A8" s="90" t="s">
        <v>111</v>
      </c>
      <c r="B8" s="376" t="str">
        <f ca="1">VLOOKUP($B$6,'Fin. Assumptions'!$A$6:$P$17,2)</f>
        <v>Commercial</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2017</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787005.00193224091</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2.6233500064408029</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2623350.0064408029</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0.99681700738415324</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2623350.0064408029</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-393502.50096612045</v>
      </c>
      <c r="O22" s="28"/>
      <c r="P22" s="26"/>
      <c r="Q22" s="26"/>
      <c r="R22" s="23"/>
      <c r="T22" s="2"/>
    </row>
    <row r="23" spans="1:36" ht="18" customHeight="1" x14ac:dyDescent="0.2">
      <c r="A23" s="48"/>
      <c r="B23" s="77"/>
      <c r="C23" s="21"/>
      <c r="E23" s="54" t="s">
        <v>77</v>
      </c>
      <c r="G23" s="83">
        <f ca="1">SUM(G20:G22)</f>
        <v>2229847.5054746824</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10</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2623350.0064408029</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0.15918119999999999</v>
      </c>
      <c r="C31" s="2" t="s">
        <v>7</v>
      </c>
      <c r="E31" s="57" t="s">
        <v>10</v>
      </c>
      <c r="F31" s="5"/>
      <c r="G31" s="83">
        <f ca="1">NetCost*LoanPer-B22</f>
        <v>393502.50096612022</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840268.46412366047</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0.18579588305010075</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185458.83249599999</v>
      </c>
      <c r="F54" s="9">
        <f t="shared" ca="1" si="2"/>
        <v>188222.1691001904</v>
      </c>
      <c r="G54" s="9">
        <f t="shared" ca="1" si="2"/>
        <v>191026.67941978324</v>
      </c>
      <c r="H54" s="9">
        <f t="shared" ca="1" si="2"/>
        <v>193872.976943138</v>
      </c>
      <c r="I54" s="9">
        <f t="shared" ca="1" si="2"/>
        <v>196761.68429959079</v>
      </c>
      <c r="J54" s="9">
        <f t="shared" ca="1" si="2"/>
        <v>199693.43339565469</v>
      </c>
      <c r="K54" s="9">
        <f t="shared" ca="1" si="2"/>
        <v>202668.86555324995</v>
      </c>
      <c r="L54" s="9">
        <f t="shared" ca="1" si="2"/>
        <v>205688.63164999336</v>
      </c>
      <c r="M54" s="9">
        <f t="shared" ca="1" si="2"/>
        <v>208753.39226157826</v>
      </c>
      <c r="N54" s="9">
        <f t="shared" ca="1" si="2"/>
        <v>211863.81780627577</v>
      </c>
      <c r="O54" s="9">
        <f t="shared" ca="1" si="2"/>
        <v>215020.58869158928</v>
      </c>
      <c r="P54" s="9">
        <f t="shared" ca="1" si="2"/>
        <v>218224.39546309394</v>
      </c>
      <c r="Q54" s="9">
        <f t="shared" ca="1" si="2"/>
        <v>221475.93895549406</v>
      </c>
      <c r="R54" s="9">
        <f t="shared" ca="1" si="2"/>
        <v>224775.93044593089</v>
      </c>
      <c r="S54" s="9">
        <f t="shared" ca="1" si="2"/>
        <v>228125.09180957527</v>
      </c>
      <c r="T54" s="9">
        <f t="shared" ca="1" si="2"/>
        <v>231524.1556775379</v>
      </c>
      <c r="U54" s="9">
        <f t="shared" ca="1" si="2"/>
        <v>234973.86559713323</v>
      </c>
      <c r="V54" s="9">
        <f t="shared" ca="1" si="2"/>
        <v>238474.97619453055</v>
      </c>
      <c r="W54" s="9">
        <f t="shared" ca="1" si="2"/>
        <v>242028.25333982901</v>
      </c>
      <c r="X54" s="9">
        <f t="shared" ca="1" si="2"/>
        <v>245634.47431459246</v>
      </c>
      <c r="Y54" s="9">
        <f t="shared" ca="1" si="2"/>
        <v>249294.42798187994</v>
      </c>
      <c r="Z54" s="9">
        <f t="shared" ca="1" si="2"/>
        <v>253008.91495880988</v>
      </c>
      <c r="AA54" s="9">
        <f t="shared" ca="1" si="2"/>
        <v>256778.74779169617</v>
      </c>
      <c r="AB54" s="9">
        <f t="shared" ca="1" si="2"/>
        <v>260604.75113379239</v>
      </c>
      <c r="AC54" s="9">
        <f t="shared" ca="1" si="2"/>
        <v>264487.76192568586</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-27818.824874399997</v>
      </c>
      <c r="F55" s="9">
        <f t="shared" ca="1" si="3"/>
        <v>-28233.325365028559</v>
      </c>
      <c r="G55" s="9">
        <f t="shared" ca="1" si="3"/>
        <v>-28654.001912967484</v>
      </c>
      <c r="H55" s="9">
        <f t="shared" ca="1" si="3"/>
        <v>-29080.946541470697</v>
      </c>
      <c r="I55" s="9">
        <f t="shared" ca="1" si="3"/>
        <v>-29514.252644938617</v>
      </c>
      <c r="J55" s="9">
        <f t="shared" ca="1" si="3"/>
        <v>-29954.015009348201</v>
      </c>
      <c r="K55" s="9">
        <f t="shared" ca="1" si="3"/>
        <v>-30400.329832987492</v>
      </c>
      <c r="L55" s="9">
        <f t="shared" ca="1" si="3"/>
        <v>-30853.294747499003</v>
      </c>
      <c r="M55" s="9">
        <f t="shared" ca="1" si="3"/>
        <v>-31313.00883923674</v>
      </c>
      <c r="N55" s="9">
        <f t="shared" ca="1" si="3"/>
        <v>-31779.572670941365</v>
      </c>
      <c r="O55" s="9">
        <f t="shared" ca="1" si="3"/>
        <v>-32253.08830373839</v>
      </c>
      <c r="P55" s="9">
        <f t="shared" ca="1" si="3"/>
        <v>-32733.659319464088</v>
      </c>
      <c r="Q55" s="9">
        <f t="shared" ca="1" si="3"/>
        <v>-33221.390843324109</v>
      </c>
      <c r="R55" s="9">
        <f t="shared" ca="1" si="3"/>
        <v>-33716.389566889629</v>
      </c>
      <c r="S55" s="9">
        <f t="shared" ca="1" si="3"/>
        <v>-34218.763771436286</v>
      </c>
      <c r="T55" s="9">
        <f t="shared" ca="1" si="3"/>
        <v>-34728.623351630682</v>
      </c>
      <c r="U55" s="9">
        <f t="shared" ca="1" si="3"/>
        <v>-35246.079839569982</v>
      </c>
      <c r="V55" s="9">
        <f t="shared" ca="1" si="3"/>
        <v>-35771.246429179584</v>
      </c>
      <c r="W55" s="9">
        <f t="shared" ca="1" si="3"/>
        <v>-36304.23800097435</v>
      </c>
      <c r="X55" s="9">
        <f t="shared" ca="1" si="3"/>
        <v>-36845.17114718887</v>
      </c>
      <c r="Y55" s="9">
        <f t="shared" ca="1" si="3"/>
        <v>-37394.164197281993</v>
      </c>
      <c r="Z55" s="9">
        <f t="shared" ca="1" si="3"/>
        <v>-37951.337243821479</v>
      </c>
      <c r="AA55" s="9">
        <f t="shared" ca="1" si="3"/>
        <v>-38516.812168754426</v>
      </c>
      <c r="AB55" s="9">
        <f t="shared" ca="1" si="3"/>
        <v>-39090.71267006886</v>
      </c>
      <c r="AC55" s="9">
        <f t="shared" ca="1" si="3"/>
        <v>-39673.16428885288</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312408.94936108176</v>
      </c>
      <c r="F57" s="10">
        <f ca="1">IF(F$49&gt;OptInTerm,0,VLOOKUP($B$10+F$49-1,'SREC Prices'!$B$6:$D$22,2))*((F$50/1000)*$B$18)</f>
        <v>322402.55162595952</v>
      </c>
      <c r="G57" s="10">
        <f ca="1">IF(G$49&gt;OptInTerm,0,VLOOKUP($B$10+G$49-1,'SREC Prices'!$B$6:$D$22,2))*((G$50/1000)*$B$18)</f>
        <v>304693.52258055512</v>
      </c>
      <c r="H57" s="10">
        <f ca="1">IF(H$49&gt;OptInTerm,0,VLOOKUP($B$10+H$49-1,'SREC Prices'!$B$6:$D$22,2))*((H$50/1000)*$B$18)</f>
        <v>278001.22021562082</v>
      </c>
      <c r="I57" s="10">
        <f ca="1">IF(I$49&gt;OptInTerm,0,VLOOKUP($B$10+I$49-1,'SREC Prices'!$B$6:$D$22,2))*((I$50/1000)*$B$18)</f>
        <v>257259.81230406032</v>
      </c>
      <c r="J57" s="10">
        <f ca="1">IF(J$49&gt;OptInTerm,0,VLOOKUP($B$10+J$49-1,'SREC Prices'!$B$6:$D$22,2))*((J$50/1000)*$B$18)</f>
        <v>241249.37310027005</v>
      </c>
      <c r="K57" s="10">
        <f ca="1">IF(K$49&gt;OptInTerm,0,VLOOKUP($B$10+K$49-1,'SREC Prices'!$B$6:$D$22,2))*((K$50/1000)*$B$18)</f>
        <v>231573.99903451381</v>
      </c>
      <c r="L57" s="10">
        <f ca="1">IF(L$49&gt;OptInTerm,0,VLOOKUP($B$10+L$49-1,'SREC Prices'!$B$6:$D$22,2))*((L$50/1000)*$B$18)</f>
        <v>218346.71275632817</v>
      </c>
      <c r="M57" s="10">
        <f ca="1">IF(M$49&gt;OptInTerm,0,VLOOKUP($B$10+M$49-1,'SREC Prices'!$B$6:$D$22,2))*((M$50/1000)*$B$18)</f>
        <v>206337.64355473011</v>
      </c>
      <c r="N57" s="10">
        <f ca="1">IF(N$49&gt;OptInTerm,0,VLOOKUP($B$10+N$49-1,'SREC Prices'!$B$6:$D$22,2))*((N$50/1000)*$B$18)</f>
        <v>195529.48127329181</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457548.95698268176</v>
      </c>
      <c r="F59" s="10">
        <f t="shared" ref="F59:AH59" ca="1" si="5">SUM(F54:F58)</f>
        <v>469891.39536112139</v>
      </c>
      <c r="G59" s="10">
        <f t="shared" ca="1" si="5"/>
        <v>454566.20008737087</v>
      </c>
      <c r="H59" s="10">
        <f t="shared" ca="1" si="5"/>
        <v>430293.25061728811</v>
      </c>
      <c r="I59" s="10">
        <f t="shared" ca="1" si="5"/>
        <v>412007.2439587125</v>
      </c>
      <c r="J59" s="10">
        <f t="shared" ca="1" si="5"/>
        <v>398488.79148657655</v>
      </c>
      <c r="K59" s="10">
        <f t="shared" ca="1" si="5"/>
        <v>391342.53475477628</v>
      </c>
      <c r="L59" s="10">
        <f t="shared" ca="1" si="5"/>
        <v>380682.04965882254</v>
      </c>
      <c r="M59" s="10">
        <f t="shared" ca="1" si="5"/>
        <v>371278.02697707165</v>
      </c>
      <c r="N59" s="10">
        <f t="shared" ca="1" si="5"/>
        <v>363113.72640862619</v>
      </c>
      <c r="O59" s="10">
        <f t="shared" ca="1" si="5"/>
        <v>197970.48515792744</v>
      </c>
      <c r="P59" s="10">
        <f t="shared" ca="1" si="5"/>
        <v>200555.20598985601</v>
      </c>
      <c r="Q59" s="10">
        <f t="shared" ca="1" si="5"/>
        <v>203181.19560916498</v>
      </c>
      <c r="R59" s="10">
        <f t="shared" ca="1" si="5"/>
        <v>205849.05513855131</v>
      </c>
      <c r="S59" s="10">
        <f t="shared" ca="1" si="5"/>
        <v>208559.39472635149</v>
      </c>
      <c r="T59" s="10">
        <f t="shared" ca="1" si="5"/>
        <v>211312.83368067865</v>
      </c>
      <c r="U59" s="10">
        <f t="shared" ca="1" si="5"/>
        <v>214110.00060556084</v>
      </c>
      <c r="V59" s="10">
        <f t="shared" ca="1" si="5"/>
        <v>216951.53353910855</v>
      </c>
      <c r="W59" s="10">
        <f t="shared" ca="1" si="5"/>
        <v>219838.08009374345</v>
      </c>
      <c r="X59" s="10">
        <f t="shared" ca="1" si="5"/>
        <v>222770.29759851794</v>
      </c>
      <c r="Y59" s="10">
        <f t="shared" ca="1" si="5"/>
        <v>225748.85324355675</v>
      </c>
      <c r="Z59" s="10">
        <f t="shared" ca="1" si="5"/>
        <v>228774.42422665239</v>
      </c>
      <c r="AA59" s="10">
        <f t="shared" ca="1" si="5"/>
        <v>231847.6979020474</v>
      </c>
      <c r="AB59" s="10">
        <f t="shared" ca="1" si="5"/>
        <v>234969.37193143368</v>
      </c>
      <c r="AC59" s="10">
        <f t="shared" ca="1" si="5"/>
        <v>238140.15443720456</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436548.95698268176</v>
      </c>
      <c r="F63" s="10">
        <f t="shared" ca="1" si="9"/>
        <v>448366.39536112139</v>
      </c>
      <c r="G63" s="10">
        <f t="shared" ca="1" si="9"/>
        <v>432503.07508737087</v>
      </c>
      <c r="H63" s="10">
        <f t="shared" ca="1" si="9"/>
        <v>407678.54749228811</v>
      </c>
      <c r="I63" s="10">
        <f t="shared" ca="1" si="9"/>
        <v>388827.17325558752</v>
      </c>
      <c r="J63" s="10">
        <f t="shared" ca="1" si="9"/>
        <v>374729.21901587344</v>
      </c>
      <c r="K63" s="10">
        <f t="shared" ca="1" si="9"/>
        <v>366988.97297230561</v>
      </c>
      <c r="L63" s="10">
        <f t="shared" ca="1" si="9"/>
        <v>355719.64883179008</v>
      </c>
      <c r="M63" s="10">
        <f t="shared" ca="1" si="9"/>
        <v>345691.56612936337</v>
      </c>
      <c r="N63" s="10">
        <f t="shared" ca="1" si="9"/>
        <v>186887.60403972521</v>
      </c>
      <c r="O63" s="10">
        <f t="shared" ca="1" si="9"/>
        <v>171088.70972980393</v>
      </c>
      <c r="P63" s="10">
        <f t="shared" ca="1" si="9"/>
        <v>173001.38617602942</v>
      </c>
      <c r="Q63" s="10">
        <f t="shared" ca="1" si="9"/>
        <v>174938.53029999274</v>
      </c>
      <c r="R63" s="10">
        <f t="shared" ca="1" si="9"/>
        <v>176900.32319664976</v>
      </c>
      <c r="S63" s="10">
        <f t="shared" ca="1" si="9"/>
        <v>178886.94448590241</v>
      </c>
      <c r="T63" s="10">
        <f t="shared" ca="1" si="9"/>
        <v>180898.57218421833</v>
      </c>
      <c r="U63" s="10">
        <f t="shared" ca="1" si="9"/>
        <v>182935.38257168903</v>
      </c>
      <c r="V63" s="10">
        <f t="shared" ca="1" si="9"/>
        <v>184997.55005438993</v>
      </c>
      <c r="W63" s="10">
        <f t="shared" ca="1" si="9"/>
        <v>187085.24702190686</v>
      </c>
      <c r="X63" s="10">
        <f t="shared" ca="1" si="9"/>
        <v>39198.643699885433</v>
      </c>
      <c r="Y63" s="10">
        <f t="shared" ca="1" si="9"/>
        <v>191337.90799745845</v>
      </c>
      <c r="Z63" s="10">
        <f t="shared" ca="1" si="9"/>
        <v>193503.20534940163</v>
      </c>
      <c r="AA63" s="10">
        <f t="shared" ca="1" si="9"/>
        <v>195694.69855286536</v>
      </c>
      <c r="AB63" s="10">
        <f t="shared" ca="1" si="9"/>
        <v>197912.5475985221</v>
      </c>
      <c r="AC63" s="10">
        <f t="shared" ca="1" si="9"/>
        <v>200156.90949597018</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-445969.50109493651</v>
      </c>
      <c r="F64" s="59">
        <f ca="1">IF($B$11="Non-Taxable",0,-(AssetBasis)*Dep_02)</f>
        <v>-713551.20175189839</v>
      </c>
      <c r="G64" s="59">
        <f ca="1">IF($B$11="Non-Taxable",0,-(AssetBasis)*Dep_03)</f>
        <v>-428130.72105113906</v>
      </c>
      <c r="H64" s="59">
        <f ca="1">IF($B$11="Non-Taxable",0,-(AssetBasis)*DEP_04)</f>
        <v>-256878.43263068341</v>
      </c>
      <c r="I64" s="59">
        <f ca="1">IF($B$11="Non-Taxable",0,-(AssetBasis)*DEP_05)</f>
        <v>-256878.43263068341</v>
      </c>
      <c r="J64" s="59">
        <f ca="1">IF($B$11="Non-Taxable",0,-(AssetBasis)*DEP_06)</f>
        <v>-128439.21631534171</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-9420.5441122547491</v>
      </c>
      <c r="F65" s="59">
        <f t="shared" ref="F65:AH65" ca="1" si="10">SUM(F63:F64)</f>
        <v>-265184.806390777</v>
      </c>
      <c r="G65" s="59">
        <f t="shared" ca="1" si="10"/>
        <v>4372.3540362318163</v>
      </c>
      <c r="H65" s="59">
        <f t="shared" ca="1" si="10"/>
        <v>150800.1148616047</v>
      </c>
      <c r="I65" s="59">
        <f t="shared" ca="1" si="10"/>
        <v>131948.74062490411</v>
      </c>
      <c r="J65" s="59">
        <f ca="1">SUM(J63:J64)</f>
        <v>246290.00270053174</v>
      </c>
      <c r="K65" s="59">
        <f t="shared" ca="1" si="10"/>
        <v>366988.97297230561</v>
      </c>
      <c r="L65" s="59">
        <f t="shared" ca="1" si="10"/>
        <v>355719.64883179008</v>
      </c>
      <c r="M65" s="59">
        <f t="shared" ca="1" si="10"/>
        <v>345691.56612936337</v>
      </c>
      <c r="N65" s="59">
        <f t="shared" ca="1" si="10"/>
        <v>186887.60403972521</v>
      </c>
      <c r="O65" s="59">
        <f t="shared" ca="1" si="10"/>
        <v>171088.70972980393</v>
      </c>
      <c r="P65" s="59">
        <f t="shared" ca="1" si="10"/>
        <v>173001.38617602942</v>
      </c>
      <c r="Q65" s="59">
        <f t="shared" ca="1" si="10"/>
        <v>174938.53029999274</v>
      </c>
      <c r="R65" s="59">
        <f t="shared" ca="1" si="10"/>
        <v>176900.32319664976</v>
      </c>
      <c r="S65" s="59">
        <f t="shared" ca="1" si="10"/>
        <v>178886.94448590241</v>
      </c>
      <c r="T65" s="59">
        <f t="shared" ca="1" si="10"/>
        <v>180898.57218421833</v>
      </c>
      <c r="U65" s="59">
        <f t="shared" ca="1" si="10"/>
        <v>182935.38257168903</v>
      </c>
      <c r="V65" s="59">
        <f t="shared" ca="1" si="10"/>
        <v>184997.55005438993</v>
      </c>
      <c r="W65" s="59">
        <f t="shared" ca="1" si="10"/>
        <v>187085.24702190686</v>
      </c>
      <c r="X65" s="59">
        <f t="shared" ca="1" si="10"/>
        <v>39198.643699885433</v>
      </c>
      <c r="Y65" s="59">
        <f t="shared" ca="1" si="10"/>
        <v>191337.90799745845</v>
      </c>
      <c r="Z65" s="59">
        <f t="shared" ca="1" si="10"/>
        <v>193503.20534940163</v>
      </c>
      <c r="AA65" s="59">
        <f t="shared" ca="1" si="10"/>
        <v>195694.69855286536</v>
      </c>
      <c r="AB65" s="59">
        <f t="shared" ca="1" si="10"/>
        <v>197912.5475985221</v>
      </c>
      <c r="AC65" s="59">
        <f t="shared" ca="1" si="10"/>
        <v>200156.90949597018</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-23610.150057967214</v>
      </c>
      <c r="F66" s="59">
        <f t="shared" ca="1" si="11"/>
        <v>-21818.896179792362</v>
      </c>
      <c r="G66" s="59">
        <f t="shared" ca="1" si="11"/>
        <v>-19920.167068927021</v>
      </c>
      <c r="H66" s="59">
        <f t="shared" ca="1" si="11"/>
        <v>-17907.514211409762</v>
      </c>
      <c r="I66" s="59">
        <f t="shared" ca="1" si="11"/>
        <v>-15774.102182441466</v>
      </c>
      <c r="J66" s="59">
        <f t="shared" ca="1" si="11"/>
        <v>-13512.685431735072</v>
      </c>
      <c r="K66" s="59">
        <f t="shared" ca="1" si="11"/>
        <v>-11115.583675986294</v>
      </c>
      <c r="L66" s="59">
        <f t="shared" ca="1" si="11"/>
        <v>-8574.6558148925888</v>
      </c>
      <c r="M66" s="59">
        <f t="shared" ca="1" si="11"/>
        <v>-5881.2722821332636</v>
      </c>
      <c r="N66" s="59">
        <f t="shared" ca="1" si="11"/>
        <v>-3026.2857374083774</v>
      </c>
      <c r="O66" s="59">
        <f t="shared" ca="1" si="11"/>
        <v>0</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-33030.694170221963</v>
      </c>
      <c r="F67" s="59">
        <f t="shared" ref="F67:AH67" ca="1" si="12">F65+F66</f>
        <v>-287003.70257056935</v>
      </c>
      <c r="G67" s="59">
        <f t="shared" ca="1" si="12"/>
        <v>-15547.813032695205</v>
      </c>
      <c r="H67" s="59">
        <f t="shared" ca="1" si="12"/>
        <v>132892.60065019495</v>
      </c>
      <c r="I67" s="59">
        <f ca="1">I65+I66</f>
        <v>116174.63844246264</v>
      </c>
      <c r="J67" s="59">
        <f ca="1">J65+J66</f>
        <v>232777.31726879667</v>
      </c>
      <c r="K67" s="59">
        <f t="shared" ca="1" si="12"/>
        <v>355873.38929631934</v>
      </c>
      <c r="L67" s="59">
        <f t="shared" ca="1" si="12"/>
        <v>347144.99301689747</v>
      </c>
      <c r="M67" s="59">
        <f t="shared" ca="1" si="12"/>
        <v>339810.29384723009</v>
      </c>
      <c r="N67" s="59">
        <f t="shared" ca="1" si="12"/>
        <v>183861.31830231682</v>
      </c>
      <c r="O67" s="59">
        <f t="shared" ca="1" si="12"/>
        <v>171088.70972980393</v>
      </c>
      <c r="P67" s="59">
        <f t="shared" ca="1" si="12"/>
        <v>173001.38617602942</v>
      </c>
      <c r="Q67" s="59">
        <f t="shared" ca="1" si="12"/>
        <v>174938.53029999274</v>
      </c>
      <c r="R67" s="59">
        <f t="shared" ca="1" si="12"/>
        <v>176900.32319664976</v>
      </c>
      <c r="S67" s="59">
        <f t="shared" ca="1" si="12"/>
        <v>178886.94448590241</v>
      </c>
      <c r="T67" s="59">
        <f t="shared" ca="1" si="12"/>
        <v>180898.57218421833</v>
      </c>
      <c r="U67" s="59">
        <f t="shared" ca="1" si="12"/>
        <v>182935.38257168903</v>
      </c>
      <c r="V67" s="59">
        <f t="shared" ca="1" si="12"/>
        <v>184997.55005438993</v>
      </c>
      <c r="W67" s="59">
        <f t="shared" ca="1" si="12"/>
        <v>187085.24702190686</v>
      </c>
      <c r="X67" s="59">
        <f t="shared" ca="1" si="12"/>
        <v>39198.643699885433</v>
      </c>
      <c r="Y67" s="59">
        <f t="shared" ca="1" si="12"/>
        <v>191337.90799745845</v>
      </c>
      <c r="Z67" s="59">
        <f t="shared" ca="1" si="12"/>
        <v>193503.20534940163</v>
      </c>
      <c r="AA67" s="59">
        <f t="shared" ca="1" si="12"/>
        <v>195694.69855286536</v>
      </c>
      <c r="AB67" s="59">
        <f t="shared" ca="1" si="12"/>
        <v>197912.5475985221</v>
      </c>
      <c r="AC67" s="59">
        <f t="shared" ca="1" si="12"/>
        <v>200156.90949597018</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23123.029553469692</v>
      </c>
      <c r="F68" s="59">
        <f t="shared" ca="1" si="14"/>
        <v>112394.62587677648</v>
      </c>
      <c r="G68" s="59">
        <f t="shared" ca="1" si="14"/>
        <v>16994.055985959749</v>
      </c>
      <c r="H68" s="59">
        <f t="shared" ca="1" si="14"/>
        <v>-35598.821295703638</v>
      </c>
      <c r="I68" s="59">
        <f t="shared" ca="1" si="14"/>
        <v>-30215.637464813837</v>
      </c>
      <c r="J68" s="59">
        <f t="shared" ca="1" si="14"/>
        <v>-71357.998103722959</v>
      </c>
      <c r="K68" s="59">
        <f t="shared" ca="1" si="14"/>
        <v>-114591.23135341481</v>
      </c>
      <c r="L68" s="59">
        <f t="shared" ca="1" si="14"/>
        <v>-111780.68775144097</v>
      </c>
      <c r="M68" s="59">
        <f t="shared" ca="1" si="14"/>
        <v>-109418.91461880808</v>
      </c>
      <c r="N68" s="59">
        <f t="shared" ca="1" si="14"/>
        <v>-59203.344493346012</v>
      </c>
      <c r="O68" s="59">
        <f t="shared" ca="1" si="14"/>
        <v>-55090.564532996861</v>
      </c>
      <c r="P68" s="59">
        <f t="shared" ca="1" si="14"/>
        <v>-55706.446348681471</v>
      </c>
      <c r="Q68" s="59">
        <f t="shared" ca="1" si="14"/>
        <v>-56330.206756597661</v>
      </c>
      <c r="R68" s="59">
        <f t="shared" ca="1" si="14"/>
        <v>-56961.904069321216</v>
      </c>
      <c r="S68" s="59">
        <f t="shared" ca="1" si="14"/>
        <v>-57601.596124460571</v>
      </c>
      <c r="T68" s="59">
        <f t="shared" ca="1" si="14"/>
        <v>-58249.3402433183</v>
      </c>
      <c r="U68" s="59">
        <f t="shared" ca="1" si="14"/>
        <v>-58905.19318808386</v>
      </c>
      <c r="V68" s="59">
        <f t="shared" ca="1" si="14"/>
        <v>-59569.211117513551</v>
      </c>
      <c r="W68" s="59">
        <f t="shared" ca="1" si="14"/>
        <v>-60241.449541054011</v>
      </c>
      <c r="X68" s="59">
        <f t="shared" ca="1" si="14"/>
        <v>-12621.963271363109</v>
      </c>
      <c r="Y68" s="59">
        <f t="shared" ca="1" si="14"/>
        <v>-61610.806375181623</v>
      </c>
      <c r="Z68" s="59">
        <f t="shared" ca="1" si="14"/>
        <v>-62308.032122507313</v>
      </c>
      <c r="AA68" s="59">
        <f t="shared" ca="1" si="14"/>
        <v>-63013.692934022642</v>
      </c>
      <c r="AB68" s="59">
        <f t="shared" ca="1" si="14"/>
        <v>-63727.840326724116</v>
      </c>
      <c r="AC68" s="59">
        <f t="shared" ca="1" si="14"/>
        <v>-64450.524857702396</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-33035.104553977166</v>
      </c>
      <c r="F69" s="24">
        <f t="shared" ca="1" si="16"/>
        <v>-34123.799934506322</v>
      </c>
      <c r="G69" s="24">
        <f t="shared" ca="1" si="16"/>
        <v>-33006.632641475509</v>
      </c>
      <c r="H69" s="24">
        <f t="shared" ca="1" si="16"/>
        <v>-31181.682662470266</v>
      </c>
      <c r="I69" s="24">
        <f t="shared" ca="1" si="16"/>
        <v>-29844.245685851685</v>
      </c>
      <c r="J69" s="24">
        <f t="shared" ca="1" si="16"/>
        <v>-28897.32268673107</v>
      </c>
      <c r="K69" s="24">
        <f t="shared" ca="1" si="16"/>
        <v>-28469.871143705546</v>
      </c>
      <c r="L69" s="24">
        <f t="shared" ca="1" si="16"/>
        <v>-27771.599441351798</v>
      </c>
      <c r="M69" s="24">
        <f t="shared" ca="1" si="16"/>
        <v>-27184.823507778408</v>
      </c>
      <c r="N69" s="24">
        <f t="shared" ca="1" si="16"/>
        <v>-14708.905464185345</v>
      </c>
      <c r="O69" s="24">
        <f t="shared" ca="1" si="16"/>
        <v>-13687.096778384315</v>
      </c>
      <c r="P69" s="24">
        <f t="shared" ca="1" si="16"/>
        <v>-13840.110894082354</v>
      </c>
      <c r="Q69" s="24">
        <f t="shared" ca="1" si="16"/>
        <v>-13995.08242399942</v>
      </c>
      <c r="R69" s="24">
        <f t="shared" ca="1" si="16"/>
        <v>-14152.025855731981</v>
      </c>
      <c r="S69" s="24">
        <f t="shared" ca="1" si="16"/>
        <v>-14310.955558872192</v>
      </c>
      <c r="T69" s="24">
        <f t="shared" ca="1" si="16"/>
        <v>-14471.885774737466</v>
      </c>
      <c r="U69" s="24">
        <f t="shared" ca="1" si="16"/>
        <v>-14634.830605735122</v>
      </c>
      <c r="V69" s="24">
        <f t="shared" ca="1" si="16"/>
        <v>-14799.804004351194</v>
      </c>
      <c r="W69" s="24">
        <f t="shared" ca="1" si="16"/>
        <v>-14966.819761752549</v>
      </c>
      <c r="X69" s="24">
        <f t="shared" ca="1" si="16"/>
        <v>-3135.8914959908348</v>
      </c>
      <c r="Y69" s="24">
        <f t="shared" ca="1" si="16"/>
        <v>-15307.032639796676</v>
      </c>
      <c r="Z69" s="24">
        <f t="shared" ca="1" si="16"/>
        <v>-15480.25642795213</v>
      </c>
      <c r="AA69" s="24">
        <f t="shared" ca="1" si="16"/>
        <v>-15655.575884229229</v>
      </c>
      <c r="AB69" s="24">
        <f t="shared" ca="1" si="16"/>
        <v>-15833.003807881769</v>
      </c>
      <c r="AC69" s="24">
        <f t="shared" ca="1" si="16"/>
        <v>-16012.552759677614</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-42942.769170729436</v>
      </c>
      <c r="F70" s="420">
        <f t="shared" ref="F70:AH70" ca="1" si="17">SUM(F67:F69)</f>
        <v>-208732.87662829921</v>
      </c>
      <c r="G70" s="420">
        <f t="shared" ca="1" si="17"/>
        <v>-31560.389688210966</v>
      </c>
      <c r="H70" s="420">
        <f t="shared" ca="1" si="17"/>
        <v>66112.096692021034</v>
      </c>
      <c r="I70" s="420">
        <f t="shared" ca="1" si="17"/>
        <v>56114.755291797119</v>
      </c>
      <c r="J70" s="420">
        <f t="shared" ca="1" si="17"/>
        <v>132521.99647834265</v>
      </c>
      <c r="K70" s="420">
        <f t="shared" ca="1" si="17"/>
        <v>212812.28679919895</v>
      </c>
      <c r="L70" s="420">
        <f t="shared" ca="1" si="17"/>
        <v>207592.70582410469</v>
      </c>
      <c r="M70" s="420">
        <f t="shared" ca="1" si="17"/>
        <v>203206.55572064361</v>
      </c>
      <c r="N70" s="420">
        <f t="shared" ca="1" si="17"/>
        <v>109949.06834478547</v>
      </c>
      <c r="O70" s="420">
        <f t="shared" ca="1" si="17"/>
        <v>102311.04841842275</v>
      </c>
      <c r="P70" s="420">
        <f t="shared" ca="1" si="17"/>
        <v>103454.82893326561</v>
      </c>
      <c r="Q70" s="420">
        <f t="shared" ca="1" si="17"/>
        <v>104613.24111939565</v>
      </c>
      <c r="R70" s="420">
        <f t="shared" ca="1" si="17"/>
        <v>105786.39327159656</v>
      </c>
      <c r="S70" s="420">
        <f t="shared" ca="1" si="17"/>
        <v>106974.39280256964</v>
      </c>
      <c r="T70" s="420">
        <f t="shared" ca="1" si="17"/>
        <v>108177.34616616256</v>
      </c>
      <c r="U70" s="420">
        <f t="shared" ca="1" si="17"/>
        <v>109395.35877787005</v>
      </c>
      <c r="V70" s="420">
        <f t="shared" ca="1" si="17"/>
        <v>110628.53493252519</v>
      </c>
      <c r="W70" s="420">
        <f t="shared" ca="1" si="17"/>
        <v>111876.97771910031</v>
      </c>
      <c r="X70" s="420">
        <f t="shared" ca="1" si="17"/>
        <v>23440.78893253149</v>
      </c>
      <c r="Y70" s="420">
        <f t="shared" ca="1" si="17"/>
        <v>114420.06898248015</v>
      </c>
      <c r="Z70" s="420">
        <f t="shared" ca="1" si="17"/>
        <v>115714.91679894218</v>
      </c>
      <c r="AA70" s="420">
        <f t="shared" ca="1" si="17"/>
        <v>117025.4297346135</v>
      </c>
      <c r="AB70" s="420">
        <f t="shared" ca="1" si="17"/>
        <v>118351.70346391622</v>
      </c>
      <c r="AC70" s="420">
        <f t="shared" ca="1" si="17"/>
        <v>119693.83187859016</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403026.73192420707</v>
      </c>
      <c r="F72" s="59">
        <f t="shared" ca="1" si="18"/>
        <v>504818.32512359915</v>
      </c>
      <c r="G72" s="59">
        <f t="shared" ca="1" si="18"/>
        <v>396570.33136292809</v>
      </c>
      <c r="H72" s="59">
        <f t="shared" ca="1" si="18"/>
        <v>322990.52932270442</v>
      </c>
      <c r="I72" s="59">
        <f t="shared" ca="1" si="18"/>
        <v>312993.18792248052</v>
      </c>
      <c r="J72" s="59">
        <f t="shared" ca="1" si="18"/>
        <v>260961.21279368436</v>
      </c>
      <c r="K72" s="59">
        <f t="shared" ca="1" si="18"/>
        <v>212812.28679919895</v>
      </c>
      <c r="L72" s="59">
        <f t="shared" ca="1" si="18"/>
        <v>207592.70582410469</v>
      </c>
      <c r="M72" s="59">
        <f t="shared" ca="1" si="18"/>
        <v>203206.55572064361</v>
      </c>
      <c r="N72" s="59">
        <f t="shared" ca="1" si="18"/>
        <v>109949.06834478547</v>
      </c>
      <c r="O72" s="59">
        <f t="shared" ca="1" si="18"/>
        <v>102311.04841842275</v>
      </c>
      <c r="P72" s="59">
        <f t="shared" ca="1" si="18"/>
        <v>103454.82893326561</v>
      </c>
      <c r="Q72" s="59">
        <f t="shared" ca="1" si="18"/>
        <v>104613.24111939565</v>
      </c>
      <c r="R72" s="59">
        <f t="shared" ca="1" si="18"/>
        <v>105786.39327159656</v>
      </c>
      <c r="S72" s="59">
        <f t="shared" ca="1" si="18"/>
        <v>106974.39280256964</v>
      </c>
      <c r="T72" s="59">
        <f t="shared" ca="1" si="18"/>
        <v>108177.34616616256</v>
      </c>
      <c r="U72" s="59">
        <f t="shared" ca="1" si="18"/>
        <v>109395.35877787005</v>
      </c>
      <c r="V72" s="59">
        <f t="shared" ca="1" si="18"/>
        <v>110628.53493252519</v>
      </c>
      <c r="W72" s="59">
        <f t="shared" ca="1" si="18"/>
        <v>111876.97771910031</v>
      </c>
      <c r="X72" s="59">
        <f t="shared" ca="1" si="18"/>
        <v>23440.78893253149</v>
      </c>
      <c r="Y72" s="59">
        <f t="shared" ca="1" si="18"/>
        <v>114420.06898248015</v>
      </c>
      <c r="Z72" s="59">
        <f t="shared" ca="1" si="18"/>
        <v>115714.91679894218</v>
      </c>
      <c r="AA72" s="59">
        <f t="shared" ca="1" si="18"/>
        <v>117025.4297346135</v>
      </c>
      <c r="AB72" s="59">
        <f t="shared" ca="1" si="18"/>
        <v>118351.70346391622</v>
      </c>
      <c r="AC72" s="59">
        <f t="shared" ca="1" si="18"/>
        <v>119693.83187859016</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-2623350.0064408029</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787005.00193224091</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-1836345.0045085619</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393502.50096612022</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-29854.231302914151</v>
      </c>
      <c r="F80" s="10">
        <f ca="1">Principle</f>
        <v>-31645.485181089003</v>
      </c>
      <c r="G80" s="10">
        <f t="shared" ref="G80:AH80" ca="1" si="20">Principle</f>
        <v>-33544.21429195434</v>
      </c>
      <c r="H80" s="10">
        <f t="shared" ca="1" si="20"/>
        <v>-35556.867149471604</v>
      </c>
      <c r="I80" s="10">
        <f t="shared" ca="1" si="20"/>
        <v>-37690.279178439901</v>
      </c>
      <c r="J80" s="10">
        <f t="shared" ca="1" si="20"/>
        <v>-39951.695929146292</v>
      </c>
      <c r="K80" s="10">
        <f t="shared" ca="1" si="20"/>
        <v>-42348.797684895071</v>
      </c>
      <c r="L80" s="10">
        <f t="shared" ca="1" si="20"/>
        <v>-44889.725545988775</v>
      </c>
      <c r="M80" s="10">
        <f t="shared" ca="1" si="20"/>
        <v>-47583.109078748101</v>
      </c>
      <c r="N80" s="10">
        <f t="shared" ca="1" si="20"/>
        <v>-50438.095623472989</v>
      </c>
      <c r="O80" s="10">
        <f t="shared" ca="1" si="20"/>
        <v>0</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393502.50096612022</v>
      </c>
      <c r="E81" s="10">
        <f ca="1">E79+E80</f>
        <v>-29854.231302914151</v>
      </c>
      <c r="F81" s="10">
        <f t="shared" ref="F81:AH81" ca="1" si="21">F79+F80</f>
        <v>-31645.485181089003</v>
      </c>
      <c r="G81" s="10">
        <f t="shared" ca="1" si="21"/>
        <v>-33544.21429195434</v>
      </c>
      <c r="H81" s="10">
        <f t="shared" ca="1" si="21"/>
        <v>-35556.867149471604</v>
      </c>
      <c r="I81" s="10">
        <f t="shared" ca="1" si="21"/>
        <v>-37690.279178439901</v>
      </c>
      <c r="J81" s="10">
        <f t="shared" ca="1" si="21"/>
        <v>-39951.695929146292</v>
      </c>
      <c r="K81" s="10">
        <f t="shared" ca="1" si="21"/>
        <v>-42348.797684895071</v>
      </c>
      <c r="L81" s="10">
        <f t="shared" ca="1" si="21"/>
        <v>-44889.725545988775</v>
      </c>
      <c r="M81" s="10">
        <f t="shared" ca="1" si="21"/>
        <v>-47583.109078748101</v>
      </c>
      <c r="N81" s="10">
        <f t="shared" ca="1" si="21"/>
        <v>-50438.095623472989</v>
      </c>
      <c r="O81" s="10">
        <f t="shared" ca="1" si="21"/>
        <v>0</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-1442842.5035424416</v>
      </c>
      <c r="E83" s="430">
        <f t="shared" ca="1" si="22"/>
        <v>373172.50062129291</v>
      </c>
      <c r="F83" s="430">
        <f t="shared" ca="1" si="22"/>
        <v>473172.83994251012</v>
      </c>
      <c r="G83" s="430">
        <f t="shared" ca="1" si="22"/>
        <v>363026.11707097373</v>
      </c>
      <c r="H83" s="430">
        <f t="shared" ca="1" si="22"/>
        <v>287433.66217323282</v>
      </c>
      <c r="I83" s="430">
        <f t="shared" ca="1" si="22"/>
        <v>275302.90874404064</v>
      </c>
      <c r="J83" s="430">
        <f t="shared" ca="1" si="22"/>
        <v>221009.51686453808</v>
      </c>
      <c r="K83" s="430">
        <f t="shared" ca="1" si="22"/>
        <v>170463.48911430387</v>
      </c>
      <c r="L83" s="430">
        <f t="shared" ca="1" si="22"/>
        <v>162702.98027811592</v>
      </c>
      <c r="M83" s="430">
        <f t="shared" ca="1" si="22"/>
        <v>155623.44664189551</v>
      </c>
      <c r="N83" s="430">
        <f t="shared" ca="1" si="22"/>
        <v>59510.972721312479</v>
      </c>
      <c r="O83" s="430">
        <f t="shared" ca="1" si="22"/>
        <v>102311.04841842275</v>
      </c>
      <c r="P83" s="430">
        <f t="shared" ca="1" si="22"/>
        <v>103454.82893326561</v>
      </c>
      <c r="Q83" s="430">
        <f t="shared" ca="1" si="22"/>
        <v>104613.24111939565</v>
      </c>
      <c r="R83" s="430">
        <f t="shared" ca="1" si="22"/>
        <v>105786.39327159656</v>
      </c>
      <c r="S83" s="430">
        <f t="shared" ca="1" si="22"/>
        <v>106974.39280256964</v>
      </c>
      <c r="T83" s="430">
        <f t="shared" ca="1" si="22"/>
        <v>108177.34616616256</v>
      </c>
      <c r="U83" s="430">
        <f t="shared" ca="1" si="22"/>
        <v>109395.35877787005</v>
      </c>
      <c r="V83" s="430">
        <f t="shared" ca="1" si="22"/>
        <v>110628.53493252519</v>
      </c>
      <c r="W83" s="430">
        <f t="shared" ca="1" si="22"/>
        <v>111876.97771910031</v>
      </c>
      <c r="X83" s="430">
        <f t="shared" ca="1" si="22"/>
        <v>23440.78893253149</v>
      </c>
      <c r="Y83" s="430">
        <f t="shared" ca="1" si="22"/>
        <v>114420.06898248015</v>
      </c>
      <c r="Z83" s="430">
        <f t="shared" ca="1" si="22"/>
        <v>115714.91679894218</v>
      </c>
      <c r="AA83" s="430">
        <f t="shared" ca="1" si="22"/>
        <v>117025.4297346135</v>
      </c>
      <c r="AB83" s="430">
        <f t="shared" ca="1" si="22"/>
        <v>118351.70346391622</v>
      </c>
      <c r="AC83" s="430">
        <f t="shared" ca="1" si="22"/>
        <v>119693.83187859016</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-1442842.5035424416</v>
      </c>
      <c r="E84" s="44">
        <f ca="1">D84+E83</f>
        <v>-1069670.0029211487</v>
      </c>
      <c r="F84" s="44">
        <f t="shared" ref="F84:AH84" ca="1" si="23">E84+F83</f>
        <v>-596497.16297863855</v>
      </c>
      <c r="G84" s="44">
        <f t="shared" ca="1" si="23"/>
        <v>-233471.04590766481</v>
      </c>
      <c r="H84" s="44">
        <f t="shared" ca="1" si="23"/>
        <v>53962.616265568009</v>
      </c>
      <c r="I84" s="44">
        <f t="shared" ca="1" si="23"/>
        <v>329265.52500960865</v>
      </c>
      <c r="J84" s="44">
        <f t="shared" ca="1" si="23"/>
        <v>550275.04187414679</v>
      </c>
      <c r="K84" s="44">
        <f t="shared" ca="1" si="23"/>
        <v>720738.53098845063</v>
      </c>
      <c r="L84" s="44">
        <f t="shared" ca="1" si="23"/>
        <v>883441.51126656658</v>
      </c>
      <c r="M84" s="44">
        <f t="shared" ca="1" si="23"/>
        <v>1039064.957908462</v>
      </c>
      <c r="N84" s="44">
        <f t="shared" ca="1" si="23"/>
        <v>1098575.9306297745</v>
      </c>
      <c r="O84" s="44">
        <f t="shared" ca="1" si="23"/>
        <v>1200886.9790481972</v>
      </c>
      <c r="P84" s="44">
        <f t="shared" ca="1" si="23"/>
        <v>1304341.8079814627</v>
      </c>
      <c r="Q84" s="44">
        <f t="shared" ca="1" si="23"/>
        <v>1408955.0491008584</v>
      </c>
      <c r="R84" s="44">
        <f t="shared" ca="1" si="23"/>
        <v>1514741.442372455</v>
      </c>
      <c r="S84" s="44">
        <f t="shared" ca="1" si="23"/>
        <v>1621715.8351750246</v>
      </c>
      <c r="T84" s="44">
        <f t="shared" ca="1" si="23"/>
        <v>1729893.1813411871</v>
      </c>
      <c r="U84" s="44">
        <f t="shared" ca="1" si="23"/>
        <v>1839288.5401190571</v>
      </c>
      <c r="V84" s="44">
        <f t="shared" ca="1" si="23"/>
        <v>1949917.0750515822</v>
      </c>
      <c r="W84" s="44">
        <f t="shared" ca="1" si="23"/>
        <v>2061794.0527706826</v>
      </c>
      <c r="X84" s="44">
        <f t="shared" ca="1" si="23"/>
        <v>2085234.8417032142</v>
      </c>
      <c r="Y84" s="44">
        <f t="shared" ca="1" si="23"/>
        <v>2199654.9106856943</v>
      </c>
      <c r="Z84" s="44">
        <f t="shared" ca="1" si="23"/>
        <v>2315369.8274846366</v>
      </c>
      <c r="AA84" s="44">
        <f t="shared" ca="1" si="23"/>
        <v>2432395.2572192498</v>
      </c>
      <c r="AB84" s="44">
        <f t="shared" ca="1" si="23"/>
        <v>2550746.960683166</v>
      </c>
      <c r="AC84" s="44">
        <f t="shared" ca="1" si="23"/>
        <v>2670440.7925617564</v>
      </c>
      <c r="AD84" s="44">
        <f ca="1">AC84+AD83</f>
        <v>2670440.7925617564</v>
      </c>
      <c r="AE84" s="44">
        <f t="shared" ca="1" si="23"/>
        <v>2670440.7925617564</v>
      </c>
      <c r="AF84" s="44">
        <f t="shared" ca="1" si="23"/>
        <v>2670440.7925617564</v>
      </c>
      <c r="AG84" s="44">
        <f t="shared" ca="1" si="23"/>
        <v>2670440.7925617564</v>
      </c>
      <c r="AH84" s="44">
        <f t="shared" ca="1" si="23"/>
        <v>2670440.7925617564</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393502.50096612022</v>
      </c>
      <c r="F89" s="9">
        <f ca="1">E93</f>
        <v>363648.26966320607</v>
      </c>
      <c r="G89" s="9">
        <f t="shared" ref="G89:AH89" ca="1" si="24">F93</f>
        <v>332002.78448211704</v>
      </c>
      <c r="H89" s="9">
        <f t="shared" ca="1" si="24"/>
        <v>298458.57019016269</v>
      </c>
      <c r="I89" s="9">
        <f t="shared" ca="1" si="24"/>
        <v>262901.70304069109</v>
      </c>
      <c r="J89" s="9">
        <f t="shared" ca="1" si="24"/>
        <v>225211.42386225119</v>
      </c>
      <c r="K89" s="9">
        <f t="shared" ca="1" si="24"/>
        <v>185259.72793310491</v>
      </c>
      <c r="L89" s="9">
        <f t="shared" ca="1" si="24"/>
        <v>142910.93024820983</v>
      </c>
      <c r="M89" s="9">
        <f t="shared" ca="1" si="24"/>
        <v>98021.204702221061</v>
      </c>
      <c r="N89" s="9">
        <f t="shared" ca="1" si="24"/>
        <v>50438.09562347296</v>
      </c>
      <c r="O89" s="9">
        <f t="shared" ca="1" si="24"/>
        <v>0</v>
      </c>
      <c r="P89" s="9">
        <f t="shared" ca="1" si="24"/>
        <v>0</v>
      </c>
      <c r="Q89" s="9">
        <f t="shared" ca="1" si="24"/>
        <v>0</v>
      </c>
      <c r="R89" s="9">
        <f t="shared" ca="1" si="24"/>
        <v>0</v>
      </c>
      <c r="S89" s="9">
        <f t="shared" ca="1" si="24"/>
        <v>0</v>
      </c>
      <c r="T89" s="9">
        <f t="shared" ca="1" si="24"/>
        <v>0</v>
      </c>
      <c r="U89" s="9">
        <f t="shared" ca="1" si="24"/>
        <v>0</v>
      </c>
      <c r="V89" s="9">
        <f t="shared" ca="1" si="24"/>
        <v>0</v>
      </c>
      <c r="W89" s="9">
        <f t="shared" ca="1" si="24"/>
        <v>0</v>
      </c>
      <c r="X89" s="9">
        <f t="shared" ca="1" si="24"/>
        <v>0</v>
      </c>
      <c r="Y89" s="9">
        <f t="shared" ca="1" si="24"/>
        <v>0</v>
      </c>
      <c r="Z89" s="9">
        <f t="shared" ca="1" si="24"/>
        <v>0</v>
      </c>
      <c r="AA89" s="9">
        <f t="shared" ca="1" si="24"/>
        <v>0</v>
      </c>
      <c r="AB89" s="9">
        <f t="shared" ca="1" si="24"/>
        <v>0</v>
      </c>
      <c r="AC89" s="9">
        <f t="shared" ca="1" si="24"/>
        <v>0</v>
      </c>
      <c r="AD89" s="9">
        <f t="shared" ca="1" si="24"/>
        <v>0</v>
      </c>
      <c r="AE89" s="9">
        <f t="shared" ca="1" si="24"/>
        <v>0</v>
      </c>
      <c r="AF89" s="9">
        <f t="shared" ca="1" si="24"/>
        <v>0</v>
      </c>
      <c r="AG89" s="9">
        <f t="shared" ca="1" si="24"/>
        <v>0</v>
      </c>
      <c r="AH89" s="9">
        <f t="shared" ca="1" si="24"/>
        <v>0</v>
      </c>
    </row>
    <row r="90" spans="1:36" x14ac:dyDescent="0.2">
      <c r="A90" s="2" t="s">
        <v>47</v>
      </c>
      <c r="D90" s="9"/>
      <c r="E90" s="9">
        <f t="shared" ref="E90:AH90" ca="1" si="25">IF(ProjectYear&lt;=LoanTerm,PMT(LoanInterest,LoanTerm,LoanAmount),0)</f>
        <v>-53464.381360881365</v>
      </c>
      <c r="F90" s="9">
        <f t="shared" ca="1" si="25"/>
        <v>-53464.381360881365</v>
      </c>
      <c r="G90" s="9">
        <f t="shared" ca="1" si="25"/>
        <v>-53464.381360881365</v>
      </c>
      <c r="H90" s="9">
        <f t="shared" ca="1" si="25"/>
        <v>-53464.381360881365</v>
      </c>
      <c r="I90" s="9">
        <f t="shared" ca="1" si="25"/>
        <v>-53464.381360881365</v>
      </c>
      <c r="J90" s="9">
        <f t="shared" ca="1" si="25"/>
        <v>-53464.381360881365</v>
      </c>
      <c r="K90" s="9">
        <f t="shared" ca="1" si="25"/>
        <v>-53464.381360881365</v>
      </c>
      <c r="L90" s="9">
        <f t="shared" ca="1" si="25"/>
        <v>-53464.381360881365</v>
      </c>
      <c r="M90" s="9">
        <f t="shared" ca="1" si="25"/>
        <v>-53464.381360881365</v>
      </c>
      <c r="N90" s="9">
        <f t="shared" ca="1" si="25"/>
        <v>-53464.381360881365</v>
      </c>
      <c r="O90" s="9">
        <f t="shared" ca="1" si="25"/>
        <v>0</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-29854.231302914151</v>
      </c>
      <c r="F91" s="9">
        <f t="shared" ca="1" si="26"/>
        <v>-31645.485181089003</v>
      </c>
      <c r="G91" s="9">
        <f t="shared" ca="1" si="26"/>
        <v>-33544.21429195434</v>
      </c>
      <c r="H91" s="9">
        <f t="shared" ca="1" si="26"/>
        <v>-35556.867149471604</v>
      </c>
      <c r="I91" s="9">
        <f t="shared" ca="1" si="26"/>
        <v>-37690.279178439901</v>
      </c>
      <c r="J91" s="9">
        <f t="shared" ca="1" si="26"/>
        <v>-39951.695929146292</v>
      </c>
      <c r="K91" s="9">
        <f t="shared" ca="1" si="26"/>
        <v>-42348.797684895071</v>
      </c>
      <c r="L91" s="9">
        <f t="shared" ca="1" si="26"/>
        <v>-44889.725545988775</v>
      </c>
      <c r="M91" s="9">
        <f t="shared" ca="1" si="26"/>
        <v>-47583.109078748101</v>
      </c>
      <c r="N91" s="9">
        <f t="shared" ca="1" si="26"/>
        <v>-50438.095623472989</v>
      </c>
      <c r="O91" s="9">
        <f t="shared" ca="1" si="26"/>
        <v>0</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-23610.150057967214</v>
      </c>
      <c r="F92" s="9">
        <f t="shared" ca="1" si="27"/>
        <v>-21818.896179792362</v>
      </c>
      <c r="G92" s="9">
        <f t="shared" ca="1" si="27"/>
        <v>-19920.167068927021</v>
      </c>
      <c r="H92" s="9">
        <f t="shared" ca="1" si="27"/>
        <v>-17907.514211409762</v>
      </c>
      <c r="I92" s="9">
        <f t="shared" ca="1" si="27"/>
        <v>-15774.102182441466</v>
      </c>
      <c r="J92" s="9">
        <f t="shared" ca="1" si="27"/>
        <v>-13512.685431735072</v>
      </c>
      <c r="K92" s="9">
        <f t="shared" ca="1" si="27"/>
        <v>-11115.583675986294</v>
      </c>
      <c r="L92" s="9">
        <f t="shared" ca="1" si="27"/>
        <v>-8574.6558148925888</v>
      </c>
      <c r="M92" s="9">
        <f t="shared" ca="1" si="27"/>
        <v>-5881.2722821332636</v>
      </c>
      <c r="N92" s="9">
        <f t="shared" ca="1" si="27"/>
        <v>-3026.2857374083774</v>
      </c>
      <c r="O92" s="9">
        <f t="shared" ca="1" si="27"/>
        <v>0</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363648.26966320607</v>
      </c>
      <c r="F93" s="70">
        <f t="shared" ca="1" si="28"/>
        <v>332002.78448211704</v>
      </c>
      <c r="G93" s="70">
        <f t="shared" ca="1" si="28"/>
        <v>298458.57019016269</v>
      </c>
      <c r="H93" s="70">
        <f t="shared" ca="1" si="28"/>
        <v>262901.70304069109</v>
      </c>
      <c r="I93" s="70">
        <f t="shared" ca="1" si="28"/>
        <v>225211.42386225119</v>
      </c>
      <c r="J93" s="70">
        <f t="shared" ca="1" si="28"/>
        <v>185259.72793310491</v>
      </c>
      <c r="K93" s="70">
        <f t="shared" ca="1" si="28"/>
        <v>142910.93024820983</v>
      </c>
      <c r="L93" s="70">
        <f t="shared" ca="1" si="28"/>
        <v>98021.204702221061</v>
      </c>
      <c r="M93" s="70">
        <f t="shared" ca="1" si="28"/>
        <v>50438.09562347296</v>
      </c>
      <c r="N93" s="70">
        <f t="shared" ca="1" si="28"/>
        <v>0</v>
      </c>
      <c r="O93" s="70">
        <f t="shared" ca="1" si="28"/>
        <v>0</v>
      </c>
      <c r="P93" s="70">
        <f t="shared" ca="1" si="28"/>
        <v>0</v>
      </c>
      <c r="Q93" s="70">
        <f t="shared" ca="1" si="28"/>
        <v>0</v>
      </c>
      <c r="R93" s="70">
        <f t="shared" ca="1" si="28"/>
        <v>0</v>
      </c>
      <c r="S93" s="70">
        <f t="shared" ca="1" si="28"/>
        <v>0</v>
      </c>
      <c r="T93" s="70">
        <f t="shared" ca="1" si="28"/>
        <v>0</v>
      </c>
      <c r="U93" s="70">
        <f t="shared" ca="1" si="28"/>
        <v>0</v>
      </c>
      <c r="V93" s="70">
        <f t="shared" ca="1" si="28"/>
        <v>0</v>
      </c>
      <c r="W93" s="70">
        <f t="shared" ca="1" si="28"/>
        <v>0</v>
      </c>
      <c r="X93" s="70">
        <f t="shared" ca="1" si="28"/>
        <v>0</v>
      </c>
      <c r="Y93" s="70">
        <f t="shared" ca="1" si="28"/>
        <v>0</v>
      </c>
      <c r="Z93" s="70">
        <f t="shared" ca="1" si="28"/>
        <v>0</v>
      </c>
      <c r="AA93" s="70">
        <f t="shared" ca="1" si="28"/>
        <v>0</v>
      </c>
      <c r="AB93" s="70">
        <f t="shared" ca="1" si="28"/>
        <v>0</v>
      </c>
      <c r="AC93" s="70">
        <f t="shared" ca="1" si="28"/>
        <v>0</v>
      </c>
      <c r="AD93" s="70">
        <f t="shared" ca="1" si="28"/>
        <v>0</v>
      </c>
      <c r="AE93" s="70">
        <f t="shared" ca="1" si="28"/>
        <v>0</v>
      </c>
      <c r="AF93" s="70">
        <f t="shared" ca="1" si="28"/>
        <v>0</v>
      </c>
      <c r="AG93" s="70">
        <f t="shared" ca="1" si="28"/>
        <v>0</v>
      </c>
      <c r="AH93" s="70">
        <f t="shared" ca="1" si="28"/>
        <v>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1243315.6298853608</v>
      </c>
      <c r="D101" s="42">
        <f ca="1">IF($C$112="3P",D83,0)</f>
        <v>-1442842.5035424416</v>
      </c>
      <c r="E101" s="42">
        <f t="shared" ref="E101:AH101" ca="1" si="29">IF($C$112="3P",E83,0)</f>
        <v>373172.50062129291</v>
      </c>
      <c r="F101" s="42">
        <f t="shared" ca="1" si="29"/>
        <v>473172.83994251012</v>
      </c>
      <c r="G101" s="42">
        <f t="shared" ca="1" si="29"/>
        <v>363026.11707097373</v>
      </c>
      <c r="H101" s="42">
        <f t="shared" ca="1" si="29"/>
        <v>287433.66217323282</v>
      </c>
      <c r="I101" s="42">
        <f t="shared" ca="1" si="29"/>
        <v>275302.90874404064</v>
      </c>
      <c r="J101" s="42">
        <f t="shared" ca="1" si="29"/>
        <v>221009.51686453808</v>
      </c>
      <c r="K101" s="42">
        <f t="shared" ca="1" si="29"/>
        <v>170463.48911430387</v>
      </c>
      <c r="L101" s="42">
        <f t="shared" ca="1" si="29"/>
        <v>162702.98027811592</v>
      </c>
      <c r="M101" s="42">
        <f t="shared" ca="1" si="29"/>
        <v>155623.44664189551</v>
      </c>
      <c r="N101" s="42">
        <f t="shared" ca="1" si="29"/>
        <v>59510.972721312479</v>
      </c>
      <c r="O101" s="42">
        <f t="shared" ca="1" si="29"/>
        <v>102311.04841842275</v>
      </c>
      <c r="P101" s="42">
        <f t="shared" ca="1" si="29"/>
        <v>103454.82893326561</v>
      </c>
      <c r="Q101" s="42">
        <f t="shared" ca="1" si="29"/>
        <v>104613.24111939565</v>
      </c>
      <c r="R101" s="42">
        <f t="shared" ca="1" si="29"/>
        <v>105786.39327159656</v>
      </c>
      <c r="S101" s="42">
        <f t="shared" ca="1" si="29"/>
        <v>106974.39280256964</v>
      </c>
      <c r="T101" s="42">
        <f t="shared" ca="1" si="29"/>
        <v>108177.34616616256</v>
      </c>
      <c r="U101" s="42">
        <f t="shared" ca="1" si="29"/>
        <v>109395.35877787005</v>
      </c>
      <c r="V101" s="42">
        <f t="shared" ca="1" si="29"/>
        <v>110628.53493252519</v>
      </c>
      <c r="W101" s="42">
        <f t="shared" ca="1" si="29"/>
        <v>111876.97771910031</v>
      </c>
      <c r="X101" s="42">
        <f t="shared" ca="1" si="29"/>
        <v>23440.78893253149</v>
      </c>
      <c r="Y101" s="42">
        <f t="shared" ca="1" si="29"/>
        <v>114420.06898248015</v>
      </c>
      <c r="Z101" s="42">
        <f t="shared" ca="1" si="29"/>
        <v>115714.91679894218</v>
      </c>
      <c r="AA101" s="42">
        <f t="shared" ca="1" si="29"/>
        <v>117025.4297346135</v>
      </c>
      <c r="AB101" s="42">
        <f t="shared" ca="1" si="29"/>
        <v>118351.70346391622</v>
      </c>
      <c r="AC101" s="42">
        <f t="shared" ca="1" si="29"/>
        <v>119693.83187859016</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599983.32126232656</v>
      </c>
      <c r="D102" s="42">
        <f ca="1">IF($C$112="3P",VLOOKUP($A102,'Fin. Assumptions'!$F$23:$L$29,$D$111+1)*(-D$55-D$56),VLOOKUP($A102,'Fin. Assumptions'!$F$32:$L$38,$D$111+1)*D$83)</f>
        <v>0</v>
      </c>
      <c r="E102" s="42">
        <f ca="1">IF($C$112="3P",VLOOKUP($A102,'Fin. Assumptions'!$F$23:$L$29,$D$111+1)*(-E$55-E$56),VLOOKUP($A102,'Fin. Assumptions'!$F$32:$L$38,$D$111+1)*E$83)</f>
        <v>40318.824874400001</v>
      </c>
      <c r="F102" s="42">
        <f ca="1">IF($C$112="3P",VLOOKUP($A102,'Fin. Assumptions'!$F$23:$L$29,$D$111+1)*(-F$55-F$56),VLOOKUP($A102,'Fin. Assumptions'!$F$32:$L$38,$D$111+1)*F$83)</f>
        <v>40733.325365028562</v>
      </c>
      <c r="G102" s="42">
        <f ca="1">IF($C$112="3P",VLOOKUP($A102,'Fin. Assumptions'!$F$23:$L$29,$D$111+1)*(-G$55-G$56),VLOOKUP($A102,'Fin. Assumptions'!$F$32:$L$38,$D$111+1)*G$83)</f>
        <v>41154.001912967484</v>
      </c>
      <c r="H102" s="42">
        <f ca="1">IF($C$112="3P",VLOOKUP($A102,'Fin. Assumptions'!$F$23:$L$29,$D$111+1)*(-H$55-H$56),VLOOKUP($A102,'Fin. Assumptions'!$F$32:$L$38,$D$111+1)*H$83)</f>
        <v>41580.946541470694</v>
      </c>
      <c r="I102" s="42">
        <f ca="1">IF($C$112="3P",VLOOKUP($A102,'Fin. Assumptions'!$F$23:$L$29,$D$111+1)*(-I$55-I$56),VLOOKUP($A102,'Fin. Assumptions'!$F$32:$L$38,$D$111+1)*I$83)</f>
        <v>42014.252644938621</v>
      </c>
      <c r="J102" s="42">
        <f ca="1">IF($C$112="3P",VLOOKUP($A102,'Fin. Assumptions'!$F$23:$L$29,$D$111+1)*(-J$55-J$56),VLOOKUP($A102,'Fin. Assumptions'!$F$32:$L$38,$D$111+1)*J$83)</f>
        <v>42454.015009348201</v>
      </c>
      <c r="K102" s="42">
        <f ca="1">IF($C$112="3P",VLOOKUP($A102,'Fin. Assumptions'!$F$23:$L$29,$D$111+1)*(-K$55-K$56),VLOOKUP($A102,'Fin. Assumptions'!$F$32:$L$38,$D$111+1)*K$83)</f>
        <v>42900.329832987496</v>
      </c>
      <c r="L102" s="42">
        <f ca="1">IF($C$112="3P",VLOOKUP($A102,'Fin. Assumptions'!$F$23:$L$29,$D$111+1)*(-L$55-L$56),VLOOKUP($A102,'Fin. Assumptions'!$F$32:$L$38,$D$111+1)*L$83)</f>
        <v>43353.294747499007</v>
      </c>
      <c r="M102" s="42">
        <f ca="1">IF($C$112="3P",VLOOKUP($A102,'Fin. Assumptions'!$F$23:$L$29,$D$111+1)*(-M$55-M$56),VLOOKUP($A102,'Fin. Assumptions'!$F$32:$L$38,$D$111+1)*M$83)</f>
        <v>43813.00883923674</v>
      </c>
      <c r="N102" s="42">
        <f ca="1">IF($C$112="3P",VLOOKUP($A102,'Fin. Assumptions'!$F$23:$L$29,$D$111+1)*(-N$55-N$56),VLOOKUP($A102,'Fin. Assumptions'!$F$32:$L$38,$D$111+1)*N$83)</f>
        <v>44279.572670941365</v>
      </c>
      <c r="O102" s="42">
        <f ca="1">IF($C$112="3P",VLOOKUP($A102,'Fin. Assumptions'!$F$23:$L$29,$D$111+1)*(-O$55-O$56),VLOOKUP($A102,'Fin. Assumptions'!$F$32:$L$38,$D$111+1)*O$83)</f>
        <v>44753.08830373839</v>
      </c>
      <c r="P102" s="42">
        <f ca="1">IF($C$112="3P",VLOOKUP($A102,'Fin. Assumptions'!$F$23:$L$29,$D$111+1)*(-P$55-P$56),VLOOKUP($A102,'Fin. Assumptions'!$F$32:$L$38,$D$111+1)*P$83)</f>
        <v>45233.659319464088</v>
      </c>
      <c r="Q102" s="42">
        <f ca="1">IF($C$112="3P",VLOOKUP($A102,'Fin. Assumptions'!$F$23:$L$29,$D$111+1)*(-Q$55-Q$56),VLOOKUP($A102,'Fin. Assumptions'!$F$32:$L$38,$D$111+1)*Q$83)</f>
        <v>45721.390843324109</v>
      </c>
      <c r="R102" s="42">
        <f ca="1">IF($C$112="3P",VLOOKUP($A102,'Fin. Assumptions'!$F$23:$L$29,$D$111+1)*(-R$55-R$56),VLOOKUP($A102,'Fin. Assumptions'!$F$32:$L$38,$D$111+1)*R$83)</f>
        <v>46216.389566889629</v>
      </c>
      <c r="S102" s="42">
        <f ca="1">IF($C$112="3P",VLOOKUP($A102,'Fin. Assumptions'!$F$23:$L$29,$D$111+1)*(-S$55-S$56),VLOOKUP($A102,'Fin. Assumptions'!$F$32:$L$38,$D$111+1)*S$83)</f>
        <v>46718.763771436286</v>
      </c>
      <c r="T102" s="42">
        <f ca="1">IF($C$112="3P",VLOOKUP($A102,'Fin. Assumptions'!$F$23:$L$29,$D$111+1)*(-T$55-T$56),VLOOKUP($A102,'Fin. Assumptions'!$F$32:$L$38,$D$111+1)*T$83)</f>
        <v>47228.623351630682</v>
      </c>
      <c r="U102" s="42">
        <f ca="1">IF($C$112="3P",VLOOKUP($A102,'Fin. Assumptions'!$F$23:$L$29,$D$111+1)*(-U$55-U$56),VLOOKUP($A102,'Fin. Assumptions'!$F$32:$L$38,$D$111+1)*U$83)</f>
        <v>47746.079839569982</v>
      </c>
      <c r="V102" s="42">
        <f ca="1">IF($C$112="3P",VLOOKUP($A102,'Fin. Assumptions'!$F$23:$L$29,$D$111+1)*(-V$55-V$56),VLOOKUP($A102,'Fin. Assumptions'!$F$32:$L$38,$D$111+1)*V$83)</f>
        <v>48271.246429179584</v>
      </c>
      <c r="W102" s="42">
        <f ca="1">IF($C$112="3P",VLOOKUP($A102,'Fin. Assumptions'!$F$23:$L$29,$D$111+1)*(-W$55-W$56),VLOOKUP($A102,'Fin. Assumptions'!$F$32:$L$38,$D$111+1)*W$83)</f>
        <v>48804.23800097435</v>
      </c>
      <c r="X102" s="42">
        <f ca="1">IF($C$112="3P",VLOOKUP($A102,'Fin. Assumptions'!$F$23:$L$29,$D$111+1)*(-X$55-X$56),VLOOKUP($A102,'Fin. Assumptions'!$F$32:$L$38,$D$111+1)*X$83)</f>
        <v>49345.17114718887</v>
      </c>
      <c r="Y102" s="42">
        <f ca="1">IF($C$112="3P",VLOOKUP($A102,'Fin. Assumptions'!$F$23:$L$29,$D$111+1)*(-Y$55-Y$56),VLOOKUP($A102,'Fin. Assumptions'!$F$32:$L$38,$D$111+1)*Y$83)</f>
        <v>49894.164197281993</v>
      </c>
      <c r="Z102" s="42">
        <f ca="1">IF($C$112="3P",VLOOKUP($A102,'Fin. Assumptions'!$F$23:$L$29,$D$111+1)*(-Z$55-Z$56),VLOOKUP($A102,'Fin. Assumptions'!$F$32:$L$38,$D$111+1)*Z$83)</f>
        <v>50451.337243821479</v>
      </c>
      <c r="AA102" s="42">
        <f ca="1">IF($C$112="3P",VLOOKUP($A102,'Fin. Assumptions'!$F$23:$L$29,$D$111+1)*(-AA$55-AA$56),VLOOKUP($A102,'Fin. Assumptions'!$F$32:$L$38,$D$111+1)*AA$83)</f>
        <v>51016.812168754426</v>
      </c>
      <c r="AB102" s="42">
        <f ca="1">IF($C$112="3P",VLOOKUP($A102,'Fin. Assumptions'!$F$23:$L$29,$D$111+1)*(-AB$55-AB$56),VLOOKUP($A102,'Fin. Assumptions'!$F$32:$L$38,$D$111+1)*AB$83)</f>
        <v>51590.71267006886</v>
      </c>
      <c r="AC102" s="42">
        <f ca="1">IF($C$112="3P",VLOOKUP($A102,'Fin. Assumptions'!$F$23:$L$29,$D$111+1)*(-AC$55-AC$56),VLOOKUP($A102,'Fin. Assumptions'!$F$32:$L$38,$D$111+1)*AC$83)</f>
        <v>52173.16428885288</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1843298.9511476874</v>
      </c>
    </row>
    <row r="111" spans="1:34" ht="15.75" x14ac:dyDescent="0.25">
      <c r="A111" s="92"/>
      <c r="B111" s="93" t="s">
        <v>111</v>
      </c>
      <c r="C111" s="463" t="str">
        <f ca="1">LEFT($B$6,3)</f>
        <v>COM</v>
      </c>
      <c r="D111" s="380">
        <f ca="1">HLOOKUP(C111,'Fin. Assumptions'!$G$32:$L$40,9)</f>
        <v>1</v>
      </c>
    </row>
    <row r="112" spans="1:34" x14ac:dyDescent="0.2">
      <c r="A112" s="94"/>
      <c r="B112" s="93" t="s">
        <v>160</v>
      </c>
      <c r="C112" s="376" t="str">
        <f ca="1">RIGHT(LEFT($B$6,6),2)</f>
        <v>3P</v>
      </c>
    </row>
  </sheetData>
  <sheetProtection algorithmName="SHA-512" hashValue="3hFOy3W/lsEuFfI+pzIElSk35FwBm8xG1j1ip8HKJMrFAhI+JrEM1PwrTwycCAh+ga/qy5plEtXO59nMCNHxlw==" saltValue="hUJJ2nmIudHY8YS65e9ZoA=="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7" tint="0.39997558519241921"/>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COM DO 17</v>
      </c>
      <c r="D6" s="82" t="s">
        <v>172</v>
      </c>
      <c r="T6" s="2"/>
    </row>
    <row r="7" spans="1:42" ht="18.75" customHeight="1" x14ac:dyDescent="0.25">
      <c r="A7" s="90"/>
      <c r="C7" s="2"/>
      <c r="D7" s="374" t="s">
        <v>174</v>
      </c>
      <c r="T7" s="2"/>
    </row>
    <row r="8" spans="1:42" ht="18.75" customHeight="1" x14ac:dyDescent="0.25">
      <c r="A8" s="90" t="s">
        <v>111</v>
      </c>
      <c r="B8" s="376" t="str">
        <f ca="1">VLOOKUP($B$6,'Fin. Assumptions'!$A$6:$P$17,2)</f>
        <v>Commercial</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2017</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787005.00193224091</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2.6233500064408029</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2623350.0064408029</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0.99681700738415324</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2623350.0064408029</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-393502.50096612045</v>
      </c>
      <c r="O22" s="28"/>
      <c r="P22" s="26"/>
      <c r="Q22" s="26"/>
      <c r="R22" s="23"/>
      <c r="T22" s="2"/>
    </row>
    <row r="23" spans="1:36" ht="18" customHeight="1" x14ac:dyDescent="0.2">
      <c r="A23" s="48"/>
      <c r="B23" s="77"/>
      <c r="C23" s="21"/>
      <c r="E23" s="54" t="s">
        <v>77</v>
      </c>
      <c r="G23" s="83">
        <f ca="1">SUM(G20:G22)</f>
        <v>2229847.5054746824</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13</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2623350.0064408029</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0.15918119999999999</v>
      </c>
      <c r="C31" s="2" t="s">
        <v>7</v>
      </c>
      <c r="E31" s="57" t="s">
        <v>10</v>
      </c>
      <c r="F31" s="5"/>
      <c r="G31" s="83">
        <f ca="1">NetCost*LoanPer-B22</f>
        <v>393502.50096612022</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1137979.5443442424</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0.2179818247159917</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185458.83249599999</v>
      </c>
      <c r="F54" s="9">
        <f t="shared" ca="1" si="2"/>
        <v>188222.1691001904</v>
      </c>
      <c r="G54" s="9">
        <f t="shared" ca="1" si="2"/>
        <v>191026.67941978324</v>
      </c>
      <c r="H54" s="9">
        <f t="shared" ca="1" si="2"/>
        <v>193872.976943138</v>
      </c>
      <c r="I54" s="9">
        <f t="shared" ca="1" si="2"/>
        <v>196761.68429959079</v>
      </c>
      <c r="J54" s="9">
        <f t="shared" ca="1" si="2"/>
        <v>199693.43339565469</v>
      </c>
      <c r="K54" s="9">
        <f t="shared" ca="1" si="2"/>
        <v>202668.86555324995</v>
      </c>
      <c r="L54" s="9">
        <f t="shared" ca="1" si="2"/>
        <v>205688.63164999336</v>
      </c>
      <c r="M54" s="9">
        <f t="shared" ca="1" si="2"/>
        <v>208753.39226157826</v>
      </c>
      <c r="N54" s="9">
        <f t="shared" ca="1" si="2"/>
        <v>211863.81780627577</v>
      </c>
      <c r="O54" s="9">
        <f t="shared" ca="1" si="2"/>
        <v>215020.58869158928</v>
      </c>
      <c r="P54" s="9">
        <f t="shared" ca="1" si="2"/>
        <v>218224.39546309394</v>
      </c>
      <c r="Q54" s="9">
        <f t="shared" ca="1" si="2"/>
        <v>221475.93895549406</v>
      </c>
      <c r="R54" s="9">
        <f t="shared" ca="1" si="2"/>
        <v>224775.93044593089</v>
      </c>
      <c r="S54" s="9">
        <f t="shared" ca="1" si="2"/>
        <v>228125.09180957527</v>
      </c>
      <c r="T54" s="9">
        <f t="shared" ca="1" si="2"/>
        <v>231524.1556775379</v>
      </c>
      <c r="U54" s="9">
        <f t="shared" ca="1" si="2"/>
        <v>234973.86559713323</v>
      </c>
      <c r="V54" s="9">
        <f t="shared" ca="1" si="2"/>
        <v>238474.97619453055</v>
      </c>
      <c r="W54" s="9">
        <f t="shared" ca="1" si="2"/>
        <v>242028.25333982901</v>
      </c>
      <c r="X54" s="9">
        <f t="shared" ca="1" si="2"/>
        <v>245634.47431459246</v>
      </c>
      <c r="Y54" s="9">
        <f t="shared" ca="1" si="2"/>
        <v>249294.42798187994</v>
      </c>
      <c r="Z54" s="9">
        <f t="shared" ca="1" si="2"/>
        <v>253008.91495880988</v>
      </c>
      <c r="AA54" s="9">
        <f t="shared" ca="1" si="2"/>
        <v>256778.74779169617</v>
      </c>
      <c r="AB54" s="9">
        <f t="shared" ca="1" si="2"/>
        <v>260604.75113379239</v>
      </c>
      <c r="AC54" s="9">
        <f t="shared" ca="1" si="2"/>
        <v>264487.76192568586</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312408.94936108176</v>
      </c>
      <c r="F57" s="10">
        <f ca="1">IF(F$49&gt;OptInTerm,0,VLOOKUP($B$10+F$49-1,'SREC Prices'!$B$6:$D$22,2))*((F$50/1000)*$B$18)</f>
        <v>322402.55162595952</v>
      </c>
      <c r="G57" s="10">
        <f ca="1">IF(G$49&gt;OptInTerm,0,VLOOKUP($B$10+G$49-1,'SREC Prices'!$B$6:$D$22,2))*((G$50/1000)*$B$18)</f>
        <v>304693.52258055512</v>
      </c>
      <c r="H57" s="10">
        <f ca="1">IF(H$49&gt;OptInTerm,0,VLOOKUP($B$10+H$49-1,'SREC Prices'!$B$6:$D$22,2))*((H$50/1000)*$B$18)</f>
        <v>278001.22021562082</v>
      </c>
      <c r="I57" s="10">
        <f ca="1">IF(I$49&gt;OptInTerm,0,VLOOKUP($B$10+I$49-1,'SREC Prices'!$B$6:$D$22,2))*((I$50/1000)*$B$18)</f>
        <v>257259.81230406032</v>
      </c>
      <c r="J57" s="10">
        <f ca="1">IF(J$49&gt;OptInTerm,0,VLOOKUP($B$10+J$49-1,'SREC Prices'!$B$6:$D$22,2))*((J$50/1000)*$B$18)</f>
        <v>241249.37310027005</v>
      </c>
      <c r="K57" s="10">
        <f ca="1">IF(K$49&gt;OptInTerm,0,VLOOKUP($B$10+K$49-1,'SREC Prices'!$B$6:$D$22,2))*((K$50/1000)*$B$18)</f>
        <v>231573.99903451381</v>
      </c>
      <c r="L57" s="10">
        <f ca="1">IF(L$49&gt;OptInTerm,0,VLOOKUP($B$10+L$49-1,'SREC Prices'!$B$6:$D$22,2))*((L$50/1000)*$B$18)</f>
        <v>218346.71275632817</v>
      </c>
      <c r="M57" s="10">
        <f ca="1">IF(M$49&gt;OptInTerm,0,VLOOKUP($B$10+M$49-1,'SREC Prices'!$B$6:$D$22,2))*((M$50/1000)*$B$18)</f>
        <v>206337.64355473011</v>
      </c>
      <c r="N57" s="10">
        <f ca="1">IF(N$49&gt;OptInTerm,0,VLOOKUP($B$10+N$49-1,'SREC Prices'!$B$6:$D$22,2))*((N$50/1000)*$B$18)</f>
        <v>195529.48127329181</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497867.78185708175</v>
      </c>
      <c r="F59" s="10">
        <f t="shared" ref="F59:AH59" ca="1" si="5">SUM(F54:F58)</f>
        <v>510624.72072614991</v>
      </c>
      <c r="G59" s="10">
        <f t="shared" ca="1" si="5"/>
        <v>495720.20200033835</v>
      </c>
      <c r="H59" s="10">
        <f t="shared" ca="1" si="5"/>
        <v>471874.19715875882</v>
      </c>
      <c r="I59" s="10">
        <f t="shared" ca="1" si="5"/>
        <v>454021.49660365109</v>
      </c>
      <c r="J59" s="10">
        <f t="shared" ca="1" si="5"/>
        <v>440942.80649592471</v>
      </c>
      <c r="K59" s="10">
        <f t="shared" ca="1" si="5"/>
        <v>434242.86458776379</v>
      </c>
      <c r="L59" s="10">
        <f t="shared" ca="1" si="5"/>
        <v>424035.34440632153</v>
      </c>
      <c r="M59" s="10">
        <f t="shared" ca="1" si="5"/>
        <v>415091.03581630834</v>
      </c>
      <c r="N59" s="10">
        <f t="shared" ca="1" si="5"/>
        <v>407393.29907956754</v>
      </c>
      <c r="O59" s="10">
        <f t="shared" ca="1" si="5"/>
        <v>242723.57346166583</v>
      </c>
      <c r="P59" s="10">
        <f t="shared" ca="1" si="5"/>
        <v>245788.8653093201</v>
      </c>
      <c r="Q59" s="10">
        <f t="shared" ca="1" si="5"/>
        <v>248902.58645248908</v>
      </c>
      <c r="R59" s="10">
        <f t="shared" ca="1" si="5"/>
        <v>252065.44470544095</v>
      </c>
      <c r="S59" s="10">
        <f t="shared" ca="1" si="5"/>
        <v>255278.15849778778</v>
      </c>
      <c r="T59" s="10">
        <f t="shared" ca="1" si="5"/>
        <v>258541.45703230935</v>
      </c>
      <c r="U59" s="10">
        <f t="shared" ca="1" si="5"/>
        <v>261856.08044513082</v>
      </c>
      <c r="V59" s="10">
        <f t="shared" ca="1" si="5"/>
        <v>265222.77996828815</v>
      </c>
      <c r="W59" s="10">
        <f t="shared" ca="1" si="5"/>
        <v>268642.3180947178</v>
      </c>
      <c r="X59" s="10">
        <f t="shared" ca="1" si="5"/>
        <v>272115.46874570684</v>
      </c>
      <c r="Y59" s="10">
        <f t="shared" ca="1" si="5"/>
        <v>275643.01744083874</v>
      </c>
      <c r="Z59" s="10">
        <f t="shared" ca="1" si="5"/>
        <v>279225.7614704739</v>
      </c>
      <c r="AA59" s="10">
        <f t="shared" ca="1" si="5"/>
        <v>282864.51007080183</v>
      </c>
      <c r="AB59" s="10">
        <f t="shared" ca="1" si="5"/>
        <v>286560.08460150252</v>
      </c>
      <c r="AC59" s="10">
        <f t="shared" ca="1" si="5"/>
        <v>290313.31872605748</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476867.78185708175</v>
      </c>
      <c r="F63" s="10">
        <f t="shared" ca="1" si="9"/>
        <v>489099.72072614991</v>
      </c>
      <c r="G63" s="10">
        <f t="shared" ca="1" si="9"/>
        <v>473657.07700033835</v>
      </c>
      <c r="H63" s="10">
        <f t="shared" ca="1" si="9"/>
        <v>449259.49403375882</v>
      </c>
      <c r="I63" s="10">
        <f t="shared" ca="1" si="9"/>
        <v>430841.42590052611</v>
      </c>
      <c r="J63" s="10">
        <f t="shared" ca="1" si="9"/>
        <v>417183.23402522161</v>
      </c>
      <c r="K63" s="10">
        <f t="shared" ca="1" si="9"/>
        <v>409889.30280529312</v>
      </c>
      <c r="L63" s="10">
        <f t="shared" ca="1" si="9"/>
        <v>399072.94357928907</v>
      </c>
      <c r="M63" s="10">
        <f t="shared" ca="1" si="9"/>
        <v>389504.57496860006</v>
      </c>
      <c r="N63" s="10">
        <f t="shared" ca="1" si="9"/>
        <v>231167.17671066656</v>
      </c>
      <c r="O63" s="10">
        <f t="shared" ca="1" si="9"/>
        <v>215841.79803354232</v>
      </c>
      <c r="P63" s="10">
        <f t="shared" ca="1" si="9"/>
        <v>218235.04549549351</v>
      </c>
      <c r="Q63" s="10">
        <f t="shared" ca="1" si="9"/>
        <v>220659.92114331684</v>
      </c>
      <c r="R63" s="10">
        <f t="shared" ca="1" si="9"/>
        <v>223116.7127635394</v>
      </c>
      <c r="S63" s="10">
        <f t="shared" ca="1" si="9"/>
        <v>225605.7082573387</v>
      </c>
      <c r="T63" s="10">
        <f t="shared" ca="1" si="9"/>
        <v>228127.19553584902</v>
      </c>
      <c r="U63" s="10">
        <f t="shared" ca="1" si="9"/>
        <v>230681.46241125901</v>
      </c>
      <c r="V63" s="10">
        <f t="shared" ca="1" si="9"/>
        <v>233268.79648356952</v>
      </c>
      <c r="W63" s="10">
        <f t="shared" ca="1" si="9"/>
        <v>235889.48502288121</v>
      </c>
      <c r="X63" s="10">
        <f t="shared" ca="1" si="9"/>
        <v>88543.814847074333</v>
      </c>
      <c r="Y63" s="10">
        <f t="shared" ca="1" si="9"/>
        <v>241232.07219474044</v>
      </c>
      <c r="Z63" s="10">
        <f t="shared" ca="1" si="9"/>
        <v>243954.54259322313</v>
      </c>
      <c r="AA63" s="10">
        <f t="shared" ca="1" si="9"/>
        <v>246711.51072161979</v>
      </c>
      <c r="AB63" s="10">
        <f t="shared" ca="1" si="9"/>
        <v>249503.26026859094</v>
      </c>
      <c r="AC63" s="10">
        <f t="shared" ca="1" si="9"/>
        <v>252330.07378482312</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-445969.50109493651</v>
      </c>
      <c r="F64" s="59">
        <f ca="1">IF($B$11="Non-Taxable",0,-(AssetBasis)*Dep_02)</f>
        <v>-713551.20175189839</v>
      </c>
      <c r="G64" s="59">
        <f ca="1">IF($B$11="Non-Taxable",0,-(AssetBasis)*Dep_03)</f>
        <v>-428130.72105113906</v>
      </c>
      <c r="H64" s="59">
        <f ca="1">IF($B$11="Non-Taxable",0,-(AssetBasis)*DEP_04)</f>
        <v>-256878.43263068341</v>
      </c>
      <c r="I64" s="59">
        <f ca="1">IF($B$11="Non-Taxable",0,-(AssetBasis)*DEP_05)</f>
        <v>-256878.43263068341</v>
      </c>
      <c r="J64" s="59">
        <f ca="1">IF($B$11="Non-Taxable",0,-(AssetBasis)*DEP_06)</f>
        <v>-128439.21631534171</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30898.280762145238</v>
      </c>
      <c r="F65" s="59">
        <f t="shared" ref="F65:AH65" ca="1" si="10">SUM(F63:F64)</f>
        <v>-224451.48102574848</v>
      </c>
      <c r="G65" s="59">
        <f t="shared" ca="1" si="10"/>
        <v>45526.355949199293</v>
      </c>
      <c r="H65" s="59">
        <f t="shared" ca="1" si="10"/>
        <v>192381.06140307541</v>
      </c>
      <c r="I65" s="59">
        <f t="shared" ca="1" si="10"/>
        <v>173962.9932698427</v>
      </c>
      <c r="J65" s="59">
        <f ca="1">SUM(J63:J64)</f>
        <v>288744.0177098799</v>
      </c>
      <c r="K65" s="59">
        <f t="shared" ca="1" si="10"/>
        <v>409889.30280529312</v>
      </c>
      <c r="L65" s="59">
        <f t="shared" ca="1" si="10"/>
        <v>399072.94357928907</v>
      </c>
      <c r="M65" s="59">
        <f t="shared" ca="1" si="10"/>
        <v>389504.57496860006</v>
      </c>
      <c r="N65" s="59">
        <f t="shared" ca="1" si="10"/>
        <v>231167.17671066656</v>
      </c>
      <c r="O65" s="59">
        <f t="shared" ca="1" si="10"/>
        <v>215841.79803354232</v>
      </c>
      <c r="P65" s="59">
        <f t="shared" ca="1" si="10"/>
        <v>218235.04549549351</v>
      </c>
      <c r="Q65" s="59">
        <f t="shared" ca="1" si="10"/>
        <v>220659.92114331684</v>
      </c>
      <c r="R65" s="59">
        <f t="shared" ca="1" si="10"/>
        <v>223116.7127635394</v>
      </c>
      <c r="S65" s="59">
        <f t="shared" ca="1" si="10"/>
        <v>225605.7082573387</v>
      </c>
      <c r="T65" s="59">
        <f t="shared" ca="1" si="10"/>
        <v>228127.19553584902</v>
      </c>
      <c r="U65" s="59">
        <f t="shared" ca="1" si="10"/>
        <v>230681.46241125901</v>
      </c>
      <c r="V65" s="59">
        <f t="shared" ca="1" si="10"/>
        <v>233268.79648356952</v>
      </c>
      <c r="W65" s="59">
        <f t="shared" ca="1" si="10"/>
        <v>235889.48502288121</v>
      </c>
      <c r="X65" s="59">
        <f t="shared" ca="1" si="10"/>
        <v>88543.814847074333</v>
      </c>
      <c r="Y65" s="59">
        <f t="shared" ca="1" si="10"/>
        <v>241232.07219474044</v>
      </c>
      <c r="Z65" s="59">
        <f t="shared" ca="1" si="10"/>
        <v>243954.54259322313</v>
      </c>
      <c r="AA65" s="59">
        <f t="shared" ca="1" si="10"/>
        <v>246711.51072161979</v>
      </c>
      <c r="AB65" s="59">
        <f t="shared" ca="1" si="10"/>
        <v>249503.26026859094</v>
      </c>
      <c r="AC65" s="59">
        <f t="shared" ca="1" si="10"/>
        <v>252330.07378482312</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-23610.150057967214</v>
      </c>
      <c r="F66" s="59">
        <f t="shared" ca="1" si="11"/>
        <v>-22359.754023803613</v>
      </c>
      <c r="G66" s="59">
        <f t="shared" ca="1" si="11"/>
        <v>-21034.334227590192</v>
      </c>
      <c r="H66" s="59">
        <f t="shared" ca="1" si="11"/>
        <v>-19629.389243603968</v>
      </c>
      <c r="I66" s="59">
        <f t="shared" ca="1" si="11"/>
        <v>-18140.147560578571</v>
      </c>
      <c r="J66" s="59">
        <f t="shared" ca="1" si="11"/>
        <v>-16561.55137657165</v>
      </c>
      <c r="K66" s="59">
        <f t="shared" ca="1" si="11"/>
        <v>-14888.239421524313</v>
      </c>
      <c r="L66" s="59">
        <f t="shared" ca="1" si="11"/>
        <v>-13114.528749174135</v>
      </c>
      <c r="M66" s="59">
        <f t="shared" ca="1" si="11"/>
        <v>-11234.395436482948</v>
      </c>
      <c r="N66" s="59">
        <f t="shared" ca="1" si="11"/>
        <v>-9241.45412503029</v>
      </c>
      <c r="O66" s="59">
        <f t="shared" ca="1" si="11"/>
        <v>-7128.9363348904708</v>
      </c>
      <c r="P66" s="59">
        <f t="shared" ca="1" si="11"/>
        <v>-4889.6674773422637</v>
      </c>
      <c r="Q66" s="59">
        <f t="shared" ca="1" si="11"/>
        <v>-2516.0424883411647</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7288.1307041780237</v>
      </c>
      <c r="F67" s="59">
        <f t="shared" ref="F67:AH67" ca="1" si="12">F65+F66</f>
        <v>-246811.23504955208</v>
      </c>
      <c r="G67" s="59">
        <f t="shared" ca="1" si="12"/>
        <v>24492.0217216091</v>
      </c>
      <c r="H67" s="59">
        <f t="shared" ca="1" si="12"/>
        <v>172751.67215947143</v>
      </c>
      <c r="I67" s="59">
        <f ca="1">I65+I66</f>
        <v>155822.84570926413</v>
      </c>
      <c r="J67" s="59">
        <f ca="1">J65+J66</f>
        <v>272182.46633330826</v>
      </c>
      <c r="K67" s="59">
        <f t="shared" ca="1" si="12"/>
        <v>395001.06338376878</v>
      </c>
      <c r="L67" s="59">
        <f t="shared" ca="1" si="12"/>
        <v>385958.41483011493</v>
      </c>
      <c r="M67" s="59">
        <f t="shared" ca="1" si="12"/>
        <v>378270.17953211709</v>
      </c>
      <c r="N67" s="59">
        <f t="shared" ca="1" si="12"/>
        <v>221925.72258563628</v>
      </c>
      <c r="O67" s="59">
        <f t="shared" ca="1" si="12"/>
        <v>208712.86169865186</v>
      </c>
      <c r="P67" s="59">
        <f t="shared" ca="1" si="12"/>
        <v>213345.37801815124</v>
      </c>
      <c r="Q67" s="59">
        <f t="shared" ca="1" si="12"/>
        <v>218143.87865497568</v>
      </c>
      <c r="R67" s="59">
        <f t="shared" ca="1" si="12"/>
        <v>223116.7127635394</v>
      </c>
      <c r="S67" s="59">
        <f t="shared" ca="1" si="12"/>
        <v>225605.7082573387</v>
      </c>
      <c r="T67" s="59">
        <f t="shared" ca="1" si="12"/>
        <v>228127.19553584902</v>
      </c>
      <c r="U67" s="59">
        <f t="shared" ca="1" si="12"/>
        <v>230681.46241125901</v>
      </c>
      <c r="V67" s="59">
        <f t="shared" ca="1" si="12"/>
        <v>233268.79648356952</v>
      </c>
      <c r="W67" s="59">
        <f t="shared" ca="1" si="12"/>
        <v>235889.48502288121</v>
      </c>
      <c r="X67" s="59">
        <f t="shared" ca="1" si="12"/>
        <v>88543.814847074333</v>
      </c>
      <c r="Y67" s="59">
        <f t="shared" ca="1" si="12"/>
        <v>241232.07219474044</v>
      </c>
      <c r="Z67" s="59">
        <f t="shared" ca="1" si="12"/>
        <v>243954.54259322313</v>
      </c>
      <c r="AA67" s="59">
        <f t="shared" ca="1" si="12"/>
        <v>246711.51072161979</v>
      </c>
      <c r="AB67" s="59">
        <f t="shared" ca="1" si="12"/>
        <v>249503.26026859094</v>
      </c>
      <c r="AC67" s="59">
        <f t="shared" ca="1" si="12"/>
        <v>252330.07378482312</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10140.367943912899</v>
      </c>
      <c r="F68" s="59">
        <f t="shared" ca="1" si="14"/>
        <v>99452.651335008908</v>
      </c>
      <c r="G68" s="59">
        <f t="shared" ca="1" si="14"/>
        <v>4101.2291950737635</v>
      </c>
      <c r="H68" s="59">
        <f t="shared" ca="1" si="14"/>
        <v>-48433.442321690665</v>
      </c>
      <c r="I68" s="59">
        <f t="shared" ca="1" si="14"/>
        <v>-42982.360204723911</v>
      </c>
      <c r="J68" s="59">
        <f t="shared" ca="1" si="14"/>
        <v>-84046.456102495693</v>
      </c>
      <c r="K68" s="59">
        <f t="shared" ca="1" si="14"/>
        <v>-127190.34240957355</v>
      </c>
      <c r="L68" s="59">
        <f t="shared" ca="1" si="14"/>
        <v>-124278.609575297</v>
      </c>
      <c r="M68" s="59">
        <f t="shared" ca="1" si="14"/>
        <v>-121802.9978093417</v>
      </c>
      <c r="N68" s="59">
        <f t="shared" ca="1" si="14"/>
        <v>-71460.082672574878</v>
      </c>
      <c r="O68" s="59">
        <f t="shared" ca="1" si="14"/>
        <v>-67205.541466965893</v>
      </c>
      <c r="P68" s="59">
        <f t="shared" ca="1" si="14"/>
        <v>-68697.211721844695</v>
      </c>
      <c r="Q68" s="59">
        <f t="shared" ca="1" si="14"/>
        <v>-70242.328926902162</v>
      </c>
      <c r="R68" s="59">
        <f t="shared" ca="1" si="14"/>
        <v>-71843.581509859679</v>
      </c>
      <c r="S68" s="59">
        <f t="shared" ca="1" si="14"/>
        <v>-72645.038058863051</v>
      </c>
      <c r="T68" s="59">
        <f t="shared" ca="1" si="14"/>
        <v>-73456.95696254338</v>
      </c>
      <c r="U68" s="59">
        <f t="shared" ca="1" si="14"/>
        <v>-74279.430896425401</v>
      </c>
      <c r="V68" s="59">
        <f t="shared" ca="1" si="14"/>
        <v>-75112.552467709378</v>
      </c>
      <c r="W68" s="59">
        <f t="shared" ca="1" si="14"/>
        <v>-75956.414177367755</v>
      </c>
      <c r="X68" s="59">
        <f t="shared" ca="1" si="14"/>
        <v>-28511.108380757934</v>
      </c>
      <c r="Y68" s="59">
        <f t="shared" ca="1" si="14"/>
        <v>-77676.727246706418</v>
      </c>
      <c r="Z68" s="59">
        <f t="shared" ca="1" si="14"/>
        <v>-78553.362715017836</v>
      </c>
      <c r="AA68" s="59">
        <f t="shared" ca="1" si="14"/>
        <v>-79441.106452361579</v>
      </c>
      <c r="AB68" s="59">
        <f t="shared" ca="1" si="14"/>
        <v>-80340.049806486277</v>
      </c>
      <c r="AC68" s="59">
        <f t="shared" ca="1" si="14"/>
        <v>-81250.283758713034</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-36260.610543929164</v>
      </c>
      <c r="F69" s="24">
        <f t="shared" ca="1" si="16"/>
        <v>-37339.19733618771</v>
      </c>
      <c r="G69" s="24">
        <f t="shared" ca="1" si="16"/>
        <v>-36209.819421819855</v>
      </c>
      <c r="H69" s="24">
        <f t="shared" ca="1" si="16"/>
        <v>-34370.408383212387</v>
      </c>
      <c r="I69" s="24">
        <f t="shared" ca="1" si="16"/>
        <v>-33016.102267195805</v>
      </c>
      <c r="J69" s="24">
        <f t="shared" ca="1" si="16"/>
        <v>-32049.734611892</v>
      </c>
      <c r="K69" s="24">
        <f t="shared" ca="1" si="16"/>
        <v>-31600.085070701502</v>
      </c>
      <c r="L69" s="24">
        <f t="shared" ca="1" si="16"/>
        <v>-30876.673186409196</v>
      </c>
      <c r="M69" s="24">
        <f t="shared" ca="1" si="16"/>
        <v>-30261.614362569369</v>
      </c>
      <c r="N69" s="24">
        <f t="shared" ca="1" si="16"/>
        <v>-17754.057806850902</v>
      </c>
      <c r="O69" s="24">
        <f t="shared" ca="1" si="16"/>
        <v>-16697.028935892151</v>
      </c>
      <c r="P69" s="24">
        <f t="shared" ca="1" si="16"/>
        <v>-17067.630241452098</v>
      </c>
      <c r="Q69" s="24">
        <f t="shared" ca="1" si="16"/>
        <v>-17451.510292398056</v>
      </c>
      <c r="R69" s="24">
        <f t="shared" ca="1" si="16"/>
        <v>-17849.337021083153</v>
      </c>
      <c r="S69" s="24">
        <f t="shared" ca="1" si="16"/>
        <v>-18048.456660587097</v>
      </c>
      <c r="T69" s="24">
        <f t="shared" ca="1" si="16"/>
        <v>-18250.175642867922</v>
      </c>
      <c r="U69" s="24">
        <f t="shared" ca="1" si="16"/>
        <v>-18454.516992900721</v>
      </c>
      <c r="V69" s="24">
        <f t="shared" ca="1" si="16"/>
        <v>-18661.503718685562</v>
      </c>
      <c r="W69" s="24">
        <f t="shared" ca="1" si="16"/>
        <v>-18871.158801830497</v>
      </c>
      <c r="X69" s="24">
        <f t="shared" ca="1" si="16"/>
        <v>-7083.5051877659471</v>
      </c>
      <c r="Y69" s="24">
        <f t="shared" ca="1" si="16"/>
        <v>-19298.565775579234</v>
      </c>
      <c r="Z69" s="24">
        <f t="shared" ca="1" si="16"/>
        <v>-19516.363407457851</v>
      </c>
      <c r="AA69" s="24">
        <f t="shared" ca="1" si="16"/>
        <v>-19736.920857729583</v>
      </c>
      <c r="AB69" s="24">
        <f t="shared" ca="1" si="16"/>
        <v>-19960.260821487274</v>
      </c>
      <c r="AC69" s="24">
        <f t="shared" ca="1" si="16"/>
        <v>-20186.405902785849</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-18832.111895838243</v>
      </c>
      <c r="F70" s="420">
        <f t="shared" ref="F70:AH70" ca="1" si="17">SUM(F67:F69)</f>
        <v>-184697.78105073087</v>
      </c>
      <c r="G70" s="420">
        <f t="shared" ca="1" si="17"/>
        <v>-7616.568505136991</v>
      </c>
      <c r="H70" s="420">
        <f t="shared" ca="1" si="17"/>
        <v>89947.821454568373</v>
      </c>
      <c r="I70" s="420">
        <f t="shared" ca="1" si="17"/>
        <v>79824.383237344417</v>
      </c>
      <c r="J70" s="420">
        <f t="shared" ca="1" si="17"/>
        <v>156086.27561892057</v>
      </c>
      <c r="K70" s="420">
        <f t="shared" ca="1" si="17"/>
        <v>236210.63590349373</v>
      </c>
      <c r="L70" s="420">
        <f t="shared" ca="1" si="17"/>
        <v>230803.13206840874</v>
      </c>
      <c r="M70" s="420">
        <f t="shared" ca="1" si="17"/>
        <v>226205.56736020601</v>
      </c>
      <c r="N70" s="420">
        <f t="shared" ca="1" si="17"/>
        <v>132711.5821062105</v>
      </c>
      <c r="O70" s="420">
        <f t="shared" ca="1" si="17"/>
        <v>124810.29129579381</v>
      </c>
      <c r="P70" s="420">
        <f t="shared" ca="1" si="17"/>
        <v>127580.53605485443</v>
      </c>
      <c r="Q70" s="420">
        <f t="shared" ca="1" si="17"/>
        <v>130450.03943567547</v>
      </c>
      <c r="R70" s="420">
        <f t="shared" ca="1" si="17"/>
        <v>133423.79423259656</v>
      </c>
      <c r="S70" s="420">
        <f t="shared" ca="1" si="17"/>
        <v>134912.21353788854</v>
      </c>
      <c r="T70" s="420">
        <f t="shared" ca="1" si="17"/>
        <v>136420.06293043774</v>
      </c>
      <c r="U70" s="420">
        <f t="shared" ca="1" si="17"/>
        <v>137947.5145219329</v>
      </c>
      <c r="V70" s="420">
        <f t="shared" ca="1" si="17"/>
        <v>139494.74029717458</v>
      </c>
      <c r="W70" s="420">
        <f t="shared" ca="1" si="17"/>
        <v>141061.91204368297</v>
      </c>
      <c r="X70" s="420">
        <f t="shared" ca="1" si="17"/>
        <v>52949.201278550448</v>
      </c>
      <c r="Y70" s="420">
        <f t="shared" ca="1" si="17"/>
        <v>144256.77917245479</v>
      </c>
      <c r="Z70" s="420">
        <f t="shared" ca="1" si="17"/>
        <v>145884.81647074744</v>
      </c>
      <c r="AA70" s="420">
        <f t="shared" ca="1" si="17"/>
        <v>147533.48341152861</v>
      </c>
      <c r="AB70" s="420">
        <f t="shared" ca="1" si="17"/>
        <v>149202.94964061736</v>
      </c>
      <c r="AC70" s="420">
        <f t="shared" ca="1" si="17"/>
        <v>150893.38412332421</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427137.38919909828</v>
      </c>
      <c r="F72" s="59">
        <f t="shared" ca="1" si="18"/>
        <v>528853.42070116755</v>
      </c>
      <c r="G72" s="59">
        <f t="shared" ca="1" si="18"/>
        <v>420514.15254600206</v>
      </c>
      <c r="H72" s="59">
        <f t="shared" ca="1" si="18"/>
        <v>346826.25408525177</v>
      </c>
      <c r="I72" s="59">
        <f t="shared" ca="1" si="18"/>
        <v>336702.81586802786</v>
      </c>
      <c r="J72" s="59">
        <f t="shared" ca="1" si="18"/>
        <v>284525.49193426227</v>
      </c>
      <c r="K72" s="59">
        <f t="shared" ca="1" si="18"/>
        <v>236210.63590349373</v>
      </c>
      <c r="L72" s="59">
        <f t="shared" ca="1" si="18"/>
        <v>230803.13206840874</v>
      </c>
      <c r="M72" s="59">
        <f t="shared" ca="1" si="18"/>
        <v>226205.56736020601</v>
      </c>
      <c r="N72" s="59">
        <f t="shared" ca="1" si="18"/>
        <v>132711.5821062105</v>
      </c>
      <c r="O72" s="59">
        <f t="shared" ca="1" si="18"/>
        <v>124810.29129579381</v>
      </c>
      <c r="P72" s="59">
        <f t="shared" ca="1" si="18"/>
        <v>127580.53605485443</v>
      </c>
      <c r="Q72" s="59">
        <f t="shared" ca="1" si="18"/>
        <v>130450.03943567547</v>
      </c>
      <c r="R72" s="59">
        <f t="shared" ca="1" si="18"/>
        <v>133423.79423259656</v>
      </c>
      <c r="S72" s="59">
        <f t="shared" ca="1" si="18"/>
        <v>134912.21353788854</v>
      </c>
      <c r="T72" s="59">
        <f t="shared" ca="1" si="18"/>
        <v>136420.06293043774</v>
      </c>
      <c r="U72" s="59">
        <f t="shared" ca="1" si="18"/>
        <v>137947.5145219329</v>
      </c>
      <c r="V72" s="59">
        <f t="shared" ca="1" si="18"/>
        <v>139494.74029717458</v>
      </c>
      <c r="W72" s="59">
        <f t="shared" ca="1" si="18"/>
        <v>141061.91204368297</v>
      </c>
      <c r="X72" s="59">
        <f t="shared" ca="1" si="18"/>
        <v>52949.201278550448</v>
      </c>
      <c r="Y72" s="59">
        <f t="shared" ca="1" si="18"/>
        <v>144256.77917245479</v>
      </c>
      <c r="Z72" s="59">
        <f t="shared" ca="1" si="18"/>
        <v>145884.81647074744</v>
      </c>
      <c r="AA72" s="59">
        <f t="shared" ca="1" si="18"/>
        <v>147533.48341152861</v>
      </c>
      <c r="AB72" s="59">
        <f t="shared" ca="1" si="18"/>
        <v>149202.94964061736</v>
      </c>
      <c r="AC72" s="59">
        <f t="shared" ca="1" si="18"/>
        <v>150893.38412332421</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-2623350.0064408029</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787005.00193224091</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-1836345.0045085619</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393502.50096612022</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-20839.933902726712</v>
      </c>
      <c r="F80" s="10">
        <f ca="1">Principle</f>
        <v>-22090.329936890314</v>
      </c>
      <c r="G80" s="10">
        <f t="shared" ref="G80:AH80" ca="1" si="20">Principle</f>
        <v>-23415.749733103734</v>
      </c>
      <c r="H80" s="10">
        <f t="shared" ca="1" si="20"/>
        <v>-24820.694717089958</v>
      </c>
      <c r="I80" s="10">
        <f t="shared" ca="1" si="20"/>
        <v>-26309.936400115355</v>
      </c>
      <c r="J80" s="10">
        <f t="shared" ca="1" si="20"/>
        <v>-27888.532584122277</v>
      </c>
      <c r="K80" s="10">
        <f t="shared" ca="1" si="20"/>
        <v>-29561.844539169615</v>
      </c>
      <c r="L80" s="10">
        <f t="shared" ca="1" si="20"/>
        <v>-31335.555211519793</v>
      </c>
      <c r="M80" s="10">
        <f t="shared" ca="1" si="20"/>
        <v>-33215.688524210978</v>
      </c>
      <c r="N80" s="10">
        <f t="shared" ca="1" si="20"/>
        <v>-35208.62983566364</v>
      </c>
      <c r="O80" s="10">
        <f t="shared" ca="1" si="20"/>
        <v>-37321.147625803453</v>
      </c>
      <c r="P80" s="10">
        <f t="shared" ca="1" si="20"/>
        <v>-39560.416483351662</v>
      </c>
      <c r="Q80" s="10">
        <f t="shared" ca="1" si="20"/>
        <v>-41934.041472352765</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393502.50096612022</v>
      </c>
      <c r="E81" s="10">
        <f ca="1">E79+E80</f>
        <v>-20839.933902726712</v>
      </c>
      <c r="F81" s="10">
        <f t="shared" ref="F81:AH81" ca="1" si="21">F79+F80</f>
        <v>-22090.329936890314</v>
      </c>
      <c r="G81" s="10">
        <f t="shared" ca="1" si="21"/>
        <v>-23415.749733103734</v>
      </c>
      <c r="H81" s="10">
        <f t="shared" ca="1" si="21"/>
        <v>-24820.694717089958</v>
      </c>
      <c r="I81" s="10">
        <f t="shared" ca="1" si="21"/>
        <v>-26309.936400115355</v>
      </c>
      <c r="J81" s="10">
        <f t="shared" ca="1" si="21"/>
        <v>-27888.532584122277</v>
      </c>
      <c r="K81" s="10">
        <f t="shared" ca="1" si="21"/>
        <v>-29561.844539169615</v>
      </c>
      <c r="L81" s="10">
        <f t="shared" ca="1" si="21"/>
        <v>-31335.555211519793</v>
      </c>
      <c r="M81" s="10">
        <f t="shared" ca="1" si="21"/>
        <v>-33215.688524210978</v>
      </c>
      <c r="N81" s="10">
        <f t="shared" ca="1" si="21"/>
        <v>-35208.62983566364</v>
      </c>
      <c r="O81" s="10">
        <f t="shared" ca="1" si="21"/>
        <v>-37321.147625803453</v>
      </c>
      <c r="P81" s="10">
        <f t="shared" ca="1" si="21"/>
        <v>-39560.416483351662</v>
      </c>
      <c r="Q81" s="10">
        <f t="shared" ca="1" si="21"/>
        <v>-41934.041472352765</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-1442842.5035424416</v>
      </c>
      <c r="E83" s="430">
        <f t="shared" ca="1" si="22"/>
        <v>406297.4552963716</v>
      </c>
      <c r="F83" s="430">
        <f t="shared" ca="1" si="22"/>
        <v>506763.09076427721</v>
      </c>
      <c r="G83" s="430">
        <f t="shared" ca="1" si="22"/>
        <v>397098.40281289833</v>
      </c>
      <c r="H83" s="430">
        <f t="shared" ca="1" si="22"/>
        <v>322005.55936816183</v>
      </c>
      <c r="I83" s="430">
        <f t="shared" ca="1" si="22"/>
        <v>310392.87946791248</v>
      </c>
      <c r="J83" s="430">
        <f t="shared" ca="1" si="22"/>
        <v>256636.95935014001</v>
      </c>
      <c r="K83" s="430">
        <f t="shared" ca="1" si="22"/>
        <v>206648.7913643241</v>
      </c>
      <c r="L83" s="430">
        <f t="shared" ca="1" si="22"/>
        <v>199467.57685688895</v>
      </c>
      <c r="M83" s="430">
        <f t="shared" ca="1" si="22"/>
        <v>192989.87883599504</v>
      </c>
      <c r="N83" s="430">
        <f t="shared" ca="1" si="22"/>
        <v>97502.952270546855</v>
      </c>
      <c r="O83" s="430">
        <f t="shared" ca="1" si="22"/>
        <v>87489.143669990357</v>
      </c>
      <c r="P83" s="430">
        <f t="shared" ca="1" si="22"/>
        <v>88020.119571502757</v>
      </c>
      <c r="Q83" s="430">
        <f t="shared" ca="1" si="22"/>
        <v>88515.997963322705</v>
      </c>
      <c r="R83" s="430">
        <f t="shared" ca="1" si="22"/>
        <v>133423.79423259656</v>
      </c>
      <c r="S83" s="430">
        <f t="shared" ca="1" si="22"/>
        <v>134912.21353788854</v>
      </c>
      <c r="T83" s="430">
        <f t="shared" ca="1" si="22"/>
        <v>136420.06293043774</v>
      </c>
      <c r="U83" s="430">
        <f t="shared" ca="1" si="22"/>
        <v>137947.5145219329</v>
      </c>
      <c r="V83" s="430">
        <f t="shared" ca="1" si="22"/>
        <v>139494.74029717458</v>
      </c>
      <c r="W83" s="430">
        <f t="shared" ca="1" si="22"/>
        <v>141061.91204368297</v>
      </c>
      <c r="X83" s="430">
        <f t="shared" ca="1" si="22"/>
        <v>52949.201278550448</v>
      </c>
      <c r="Y83" s="430">
        <f t="shared" ca="1" si="22"/>
        <v>144256.77917245479</v>
      </c>
      <c r="Z83" s="430">
        <f t="shared" ca="1" si="22"/>
        <v>145884.81647074744</v>
      </c>
      <c r="AA83" s="430">
        <f t="shared" ca="1" si="22"/>
        <v>147533.48341152861</v>
      </c>
      <c r="AB83" s="430">
        <f t="shared" ca="1" si="22"/>
        <v>149202.94964061736</v>
      </c>
      <c r="AC83" s="430">
        <f t="shared" ca="1" si="22"/>
        <v>150893.38412332421</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-1442842.5035424416</v>
      </c>
      <c r="E84" s="44">
        <f ca="1">D84+E83</f>
        <v>-1036545.04824607</v>
      </c>
      <c r="F84" s="44">
        <f t="shared" ref="F84:AH84" ca="1" si="23">E84+F83</f>
        <v>-529781.9574817929</v>
      </c>
      <c r="G84" s="44">
        <f t="shared" ca="1" si="23"/>
        <v>-132683.55466889456</v>
      </c>
      <c r="H84" s="44">
        <f t="shared" ca="1" si="23"/>
        <v>189322.00469926727</v>
      </c>
      <c r="I84" s="44">
        <f t="shared" ca="1" si="23"/>
        <v>499714.88416717976</v>
      </c>
      <c r="J84" s="44">
        <f t="shared" ca="1" si="23"/>
        <v>756351.84351731976</v>
      </c>
      <c r="K84" s="44">
        <f t="shared" ca="1" si="23"/>
        <v>963000.63488164381</v>
      </c>
      <c r="L84" s="44">
        <f t="shared" ca="1" si="23"/>
        <v>1162468.2117385329</v>
      </c>
      <c r="M84" s="44">
        <f t="shared" ca="1" si="23"/>
        <v>1355458.0905745279</v>
      </c>
      <c r="N84" s="44">
        <f t="shared" ca="1" si="23"/>
        <v>1452961.0428450748</v>
      </c>
      <c r="O84" s="44">
        <f t="shared" ca="1" si="23"/>
        <v>1540450.1865150651</v>
      </c>
      <c r="P84" s="44">
        <f t="shared" ca="1" si="23"/>
        <v>1628470.3060865679</v>
      </c>
      <c r="Q84" s="44">
        <f t="shared" ca="1" si="23"/>
        <v>1716986.3040498907</v>
      </c>
      <c r="R84" s="44">
        <f t="shared" ca="1" si="23"/>
        <v>1850410.0982824874</v>
      </c>
      <c r="S84" s="44">
        <f t="shared" ca="1" si="23"/>
        <v>1985322.311820376</v>
      </c>
      <c r="T84" s="44">
        <f t="shared" ca="1" si="23"/>
        <v>2121742.3747508135</v>
      </c>
      <c r="U84" s="44">
        <f t="shared" ca="1" si="23"/>
        <v>2259689.8892727462</v>
      </c>
      <c r="V84" s="44">
        <f t="shared" ca="1" si="23"/>
        <v>2399184.6295699207</v>
      </c>
      <c r="W84" s="44">
        <f t="shared" ca="1" si="23"/>
        <v>2540246.5416136035</v>
      </c>
      <c r="X84" s="44">
        <f t="shared" ca="1" si="23"/>
        <v>2593195.742892154</v>
      </c>
      <c r="Y84" s="44">
        <f t="shared" ca="1" si="23"/>
        <v>2737452.522064609</v>
      </c>
      <c r="Z84" s="44">
        <f t="shared" ca="1" si="23"/>
        <v>2883337.3385353563</v>
      </c>
      <c r="AA84" s="44">
        <f t="shared" ca="1" si="23"/>
        <v>3030870.821946885</v>
      </c>
      <c r="AB84" s="44">
        <f t="shared" ca="1" si="23"/>
        <v>3180073.7715875022</v>
      </c>
      <c r="AC84" s="44">
        <f t="shared" ca="1" si="23"/>
        <v>3330967.1557108266</v>
      </c>
      <c r="AD84" s="44">
        <f ca="1">AC84+AD83</f>
        <v>3330967.1557108266</v>
      </c>
      <c r="AE84" s="44">
        <f t="shared" ca="1" si="23"/>
        <v>3330967.1557108266</v>
      </c>
      <c r="AF84" s="44">
        <f t="shared" ca="1" si="23"/>
        <v>3330967.1557108266</v>
      </c>
      <c r="AG84" s="44">
        <f t="shared" ca="1" si="23"/>
        <v>3330967.1557108266</v>
      </c>
      <c r="AH84" s="44">
        <f t="shared" ca="1" si="23"/>
        <v>3330967.1557108266</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393502.50096612022</v>
      </c>
      <c r="F89" s="9">
        <f ca="1">E93</f>
        <v>372662.56706339354</v>
      </c>
      <c r="G89" s="9">
        <f t="shared" ref="G89:AH89" ca="1" si="24">F93</f>
        <v>350572.2371265032</v>
      </c>
      <c r="H89" s="9">
        <f t="shared" ca="1" si="24"/>
        <v>327156.48739339947</v>
      </c>
      <c r="I89" s="9">
        <f t="shared" ca="1" si="24"/>
        <v>302335.79267630953</v>
      </c>
      <c r="J89" s="9">
        <f t="shared" ca="1" si="24"/>
        <v>276025.85627619416</v>
      </c>
      <c r="K89" s="9">
        <f t="shared" ca="1" si="24"/>
        <v>248137.32369207189</v>
      </c>
      <c r="L89" s="9">
        <f t="shared" ca="1" si="24"/>
        <v>218575.47915290226</v>
      </c>
      <c r="M89" s="9">
        <f t="shared" ca="1" si="24"/>
        <v>187239.92394138247</v>
      </c>
      <c r="N89" s="9">
        <f t="shared" ca="1" si="24"/>
        <v>154024.2354171715</v>
      </c>
      <c r="O89" s="9">
        <f t="shared" ca="1" si="24"/>
        <v>118815.60558150786</v>
      </c>
      <c r="P89" s="9">
        <f t="shared" ca="1" si="24"/>
        <v>81494.457955704405</v>
      </c>
      <c r="Q89" s="9">
        <f t="shared" ca="1" si="24"/>
        <v>41934.041472352743</v>
      </c>
      <c r="R89" s="9">
        <f t="shared" ca="1" si="24"/>
        <v>0</v>
      </c>
      <c r="S89" s="9">
        <f t="shared" ca="1" si="24"/>
        <v>0</v>
      </c>
      <c r="T89" s="9">
        <f t="shared" ca="1" si="24"/>
        <v>0</v>
      </c>
      <c r="U89" s="9">
        <f t="shared" ca="1" si="24"/>
        <v>0</v>
      </c>
      <c r="V89" s="9">
        <f t="shared" ca="1" si="24"/>
        <v>0</v>
      </c>
      <c r="W89" s="9">
        <f t="shared" ca="1" si="24"/>
        <v>0</v>
      </c>
      <c r="X89" s="9">
        <f t="shared" ca="1" si="24"/>
        <v>0</v>
      </c>
      <c r="Y89" s="9">
        <f t="shared" ca="1" si="24"/>
        <v>0</v>
      </c>
      <c r="Z89" s="9">
        <f t="shared" ca="1" si="24"/>
        <v>0</v>
      </c>
      <c r="AA89" s="9">
        <f t="shared" ca="1" si="24"/>
        <v>0</v>
      </c>
      <c r="AB89" s="9">
        <f t="shared" ca="1" si="24"/>
        <v>0</v>
      </c>
      <c r="AC89" s="9">
        <f t="shared" ca="1" si="24"/>
        <v>0</v>
      </c>
      <c r="AD89" s="9">
        <f t="shared" ca="1" si="24"/>
        <v>0</v>
      </c>
      <c r="AE89" s="9">
        <f t="shared" ca="1" si="24"/>
        <v>0</v>
      </c>
      <c r="AF89" s="9">
        <f t="shared" ca="1" si="24"/>
        <v>0</v>
      </c>
      <c r="AG89" s="9">
        <f t="shared" ca="1" si="24"/>
        <v>0</v>
      </c>
      <c r="AH89" s="9">
        <f t="shared" ca="1" si="24"/>
        <v>0</v>
      </c>
    </row>
    <row r="90" spans="1:36" x14ac:dyDescent="0.2">
      <c r="A90" s="2" t="s">
        <v>47</v>
      </c>
      <c r="D90" s="9"/>
      <c r="E90" s="9">
        <f t="shared" ref="E90:AH90" ca="1" si="25">IF(ProjectYear&lt;=LoanTerm,PMT(LoanInterest,LoanTerm,LoanAmount),0)</f>
        <v>-44450.083960693926</v>
      </c>
      <c r="F90" s="9">
        <f t="shared" ca="1" si="25"/>
        <v>-44450.083960693926</v>
      </c>
      <c r="G90" s="9">
        <f t="shared" ca="1" si="25"/>
        <v>-44450.083960693926</v>
      </c>
      <c r="H90" s="9">
        <f t="shared" ca="1" si="25"/>
        <v>-44450.083960693926</v>
      </c>
      <c r="I90" s="9">
        <f t="shared" ca="1" si="25"/>
        <v>-44450.083960693926</v>
      </c>
      <c r="J90" s="9">
        <f t="shared" ca="1" si="25"/>
        <v>-44450.083960693926</v>
      </c>
      <c r="K90" s="9">
        <f t="shared" ca="1" si="25"/>
        <v>-44450.083960693926</v>
      </c>
      <c r="L90" s="9">
        <f t="shared" ca="1" si="25"/>
        <v>-44450.083960693926</v>
      </c>
      <c r="M90" s="9">
        <f t="shared" ca="1" si="25"/>
        <v>-44450.083960693926</v>
      </c>
      <c r="N90" s="9">
        <f t="shared" ca="1" si="25"/>
        <v>-44450.083960693926</v>
      </c>
      <c r="O90" s="9">
        <f t="shared" ca="1" si="25"/>
        <v>-44450.083960693926</v>
      </c>
      <c r="P90" s="9">
        <f t="shared" ca="1" si="25"/>
        <v>-44450.083960693926</v>
      </c>
      <c r="Q90" s="9">
        <f t="shared" ca="1" si="25"/>
        <v>-44450.083960693926</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-20839.933902726712</v>
      </c>
      <c r="F91" s="9">
        <f t="shared" ca="1" si="26"/>
        <v>-22090.329936890314</v>
      </c>
      <c r="G91" s="9">
        <f t="shared" ca="1" si="26"/>
        <v>-23415.749733103734</v>
      </c>
      <c r="H91" s="9">
        <f t="shared" ca="1" si="26"/>
        <v>-24820.694717089958</v>
      </c>
      <c r="I91" s="9">
        <f t="shared" ca="1" si="26"/>
        <v>-26309.936400115355</v>
      </c>
      <c r="J91" s="9">
        <f t="shared" ca="1" si="26"/>
        <v>-27888.532584122277</v>
      </c>
      <c r="K91" s="9">
        <f t="shared" ca="1" si="26"/>
        <v>-29561.844539169615</v>
      </c>
      <c r="L91" s="9">
        <f t="shared" ca="1" si="26"/>
        <v>-31335.555211519793</v>
      </c>
      <c r="M91" s="9">
        <f t="shared" ca="1" si="26"/>
        <v>-33215.688524210978</v>
      </c>
      <c r="N91" s="9">
        <f t="shared" ca="1" si="26"/>
        <v>-35208.62983566364</v>
      </c>
      <c r="O91" s="9">
        <f t="shared" ca="1" si="26"/>
        <v>-37321.147625803453</v>
      </c>
      <c r="P91" s="9">
        <f t="shared" ca="1" si="26"/>
        <v>-39560.416483351662</v>
      </c>
      <c r="Q91" s="9">
        <f t="shared" ca="1" si="26"/>
        <v>-41934.041472352765</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-23610.150057967214</v>
      </c>
      <c r="F92" s="9">
        <f t="shared" ca="1" si="27"/>
        <v>-22359.754023803613</v>
      </c>
      <c r="G92" s="9">
        <f t="shared" ca="1" si="27"/>
        <v>-21034.334227590192</v>
      </c>
      <c r="H92" s="9">
        <f t="shared" ca="1" si="27"/>
        <v>-19629.389243603968</v>
      </c>
      <c r="I92" s="9">
        <f t="shared" ca="1" si="27"/>
        <v>-18140.147560578571</v>
      </c>
      <c r="J92" s="9">
        <f t="shared" ca="1" si="27"/>
        <v>-16561.55137657165</v>
      </c>
      <c r="K92" s="9">
        <f t="shared" ca="1" si="27"/>
        <v>-14888.239421524313</v>
      </c>
      <c r="L92" s="9">
        <f t="shared" ca="1" si="27"/>
        <v>-13114.528749174135</v>
      </c>
      <c r="M92" s="9">
        <f t="shared" ca="1" si="27"/>
        <v>-11234.395436482948</v>
      </c>
      <c r="N92" s="9">
        <f t="shared" ca="1" si="27"/>
        <v>-9241.45412503029</v>
      </c>
      <c r="O92" s="9">
        <f t="shared" ca="1" si="27"/>
        <v>-7128.9363348904708</v>
      </c>
      <c r="P92" s="9">
        <f t="shared" ca="1" si="27"/>
        <v>-4889.6674773422637</v>
      </c>
      <c r="Q92" s="9">
        <f t="shared" ca="1" si="27"/>
        <v>-2516.0424883411647</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372662.56706339354</v>
      </c>
      <c r="F93" s="70">
        <f t="shared" ca="1" si="28"/>
        <v>350572.2371265032</v>
      </c>
      <c r="G93" s="70">
        <f t="shared" ca="1" si="28"/>
        <v>327156.48739339947</v>
      </c>
      <c r="H93" s="70">
        <f t="shared" ca="1" si="28"/>
        <v>302335.79267630953</v>
      </c>
      <c r="I93" s="70">
        <f t="shared" ca="1" si="28"/>
        <v>276025.85627619416</v>
      </c>
      <c r="J93" s="70">
        <f t="shared" ca="1" si="28"/>
        <v>248137.32369207189</v>
      </c>
      <c r="K93" s="70">
        <f t="shared" ca="1" si="28"/>
        <v>218575.47915290226</v>
      </c>
      <c r="L93" s="70">
        <f t="shared" ca="1" si="28"/>
        <v>187239.92394138247</v>
      </c>
      <c r="M93" s="70">
        <f t="shared" ca="1" si="28"/>
        <v>154024.2354171715</v>
      </c>
      <c r="N93" s="70">
        <f t="shared" ca="1" si="28"/>
        <v>118815.60558150786</v>
      </c>
      <c r="O93" s="70">
        <f t="shared" ca="1" si="28"/>
        <v>81494.457955704405</v>
      </c>
      <c r="P93" s="70">
        <f t="shared" ca="1" si="28"/>
        <v>41934.041472352743</v>
      </c>
      <c r="Q93" s="70">
        <f t="shared" ca="1" si="28"/>
        <v>0</v>
      </c>
      <c r="R93" s="70">
        <f t="shared" ca="1" si="28"/>
        <v>0</v>
      </c>
      <c r="S93" s="70">
        <f t="shared" ca="1" si="28"/>
        <v>0</v>
      </c>
      <c r="T93" s="70">
        <f t="shared" ca="1" si="28"/>
        <v>0</v>
      </c>
      <c r="U93" s="70">
        <f t="shared" ca="1" si="28"/>
        <v>0</v>
      </c>
      <c r="V93" s="70">
        <f t="shared" ca="1" si="28"/>
        <v>0</v>
      </c>
      <c r="W93" s="70">
        <f t="shared" ca="1" si="28"/>
        <v>0</v>
      </c>
      <c r="X93" s="70">
        <f t="shared" ca="1" si="28"/>
        <v>0</v>
      </c>
      <c r="Y93" s="70">
        <f t="shared" ca="1" si="28"/>
        <v>0</v>
      </c>
      <c r="Z93" s="70">
        <f t="shared" ca="1" si="28"/>
        <v>0</v>
      </c>
      <c r="AA93" s="70">
        <f t="shared" ca="1" si="28"/>
        <v>0</v>
      </c>
      <c r="AB93" s="70">
        <f t="shared" ca="1" si="28"/>
        <v>0</v>
      </c>
      <c r="AC93" s="70">
        <f t="shared" ca="1" si="28"/>
        <v>0</v>
      </c>
      <c r="AD93" s="70">
        <f t="shared" ca="1" si="28"/>
        <v>0</v>
      </c>
      <c r="AE93" s="70">
        <f t="shared" ca="1" si="28"/>
        <v>0</v>
      </c>
      <c r="AF93" s="70">
        <f t="shared" ca="1" si="28"/>
        <v>0</v>
      </c>
      <c r="AG93" s="70">
        <f t="shared" ca="1" si="28"/>
        <v>0</v>
      </c>
      <c r="AH93" s="70">
        <f t="shared" ca="1" si="28"/>
        <v>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1608435.8899500214</v>
      </c>
      <c r="D102" s="42">
        <f ca="1">IF($C$112="3P",VLOOKUP($A102,'Fin. Assumptions'!$F$23:$L$29,$D$111+1)*(-D$55-D$56),VLOOKUP($A102,'Fin. Assumptions'!$F$32:$L$38,$D$111+1)*D$83)</f>
        <v>-1442842.5035424416</v>
      </c>
      <c r="E102" s="42">
        <f ca="1">IF($C$112="3P",VLOOKUP($A102,'Fin. Assumptions'!$F$23:$L$29,$D$111+1)*(-E$55-E$56),VLOOKUP($A102,'Fin. Assumptions'!$F$32:$L$38,$D$111+1)*E$83)</f>
        <v>406297.4552963716</v>
      </c>
      <c r="F102" s="42">
        <f ca="1">IF($C$112="3P",VLOOKUP($A102,'Fin. Assumptions'!$F$23:$L$29,$D$111+1)*(-F$55-F$56),VLOOKUP($A102,'Fin. Assumptions'!$F$32:$L$38,$D$111+1)*F$83)</f>
        <v>506763.09076427721</v>
      </c>
      <c r="G102" s="42">
        <f ca="1">IF($C$112="3P",VLOOKUP($A102,'Fin. Assumptions'!$F$23:$L$29,$D$111+1)*(-G$55-G$56),VLOOKUP($A102,'Fin. Assumptions'!$F$32:$L$38,$D$111+1)*G$83)</f>
        <v>397098.40281289833</v>
      </c>
      <c r="H102" s="42">
        <f ca="1">IF($C$112="3P",VLOOKUP($A102,'Fin. Assumptions'!$F$23:$L$29,$D$111+1)*(-H$55-H$56),VLOOKUP($A102,'Fin. Assumptions'!$F$32:$L$38,$D$111+1)*H$83)</f>
        <v>322005.55936816183</v>
      </c>
      <c r="I102" s="42">
        <f ca="1">IF($C$112="3P",VLOOKUP($A102,'Fin. Assumptions'!$F$23:$L$29,$D$111+1)*(-I$55-I$56),VLOOKUP($A102,'Fin. Assumptions'!$F$32:$L$38,$D$111+1)*I$83)</f>
        <v>310392.87946791248</v>
      </c>
      <c r="J102" s="42">
        <f ca="1">IF($C$112="3P",VLOOKUP($A102,'Fin. Assumptions'!$F$23:$L$29,$D$111+1)*(-J$55-J$56),VLOOKUP($A102,'Fin. Assumptions'!$F$32:$L$38,$D$111+1)*J$83)</f>
        <v>256636.95935014001</v>
      </c>
      <c r="K102" s="42">
        <f ca="1">IF($C$112="3P",VLOOKUP($A102,'Fin. Assumptions'!$F$23:$L$29,$D$111+1)*(-K$55-K$56),VLOOKUP($A102,'Fin. Assumptions'!$F$32:$L$38,$D$111+1)*K$83)</f>
        <v>206648.7913643241</v>
      </c>
      <c r="L102" s="42">
        <f ca="1">IF($C$112="3P",VLOOKUP($A102,'Fin. Assumptions'!$F$23:$L$29,$D$111+1)*(-L$55-L$56),VLOOKUP($A102,'Fin. Assumptions'!$F$32:$L$38,$D$111+1)*L$83)</f>
        <v>199467.57685688895</v>
      </c>
      <c r="M102" s="42">
        <f ca="1">IF($C$112="3P",VLOOKUP($A102,'Fin. Assumptions'!$F$23:$L$29,$D$111+1)*(-M$55-M$56),VLOOKUP($A102,'Fin. Assumptions'!$F$32:$L$38,$D$111+1)*M$83)</f>
        <v>192989.87883599504</v>
      </c>
      <c r="N102" s="42">
        <f ca="1">IF($C$112="3P",VLOOKUP($A102,'Fin. Assumptions'!$F$23:$L$29,$D$111+1)*(-N$55-N$56),VLOOKUP($A102,'Fin. Assumptions'!$F$32:$L$38,$D$111+1)*N$83)</f>
        <v>97502.952270546855</v>
      </c>
      <c r="O102" s="42">
        <f ca="1">IF($C$112="3P",VLOOKUP($A102,'Fin. Assumptions'!$F$23:$L$29,$D$111+1)*(-O$55-O$56),VLOOKUP($A102,'Fin. Assumptions'!$F$32:$L$38,$D$111+1)*O$83)</f>
        <v>87489.143669990357</v>
      </c>
      <c r="P102" s="42">
        <f ca="1">IF($C$112="3P",VLOOKUP($A102,'Fin. Assumptions'!$F$23:$L$29,$D$111+1)*(-P$55-P$56),VLOOKUP($A102,'Fin. Assumptions'!$F$32:$L$38,$D$111+1)*P$83)</f>
        <v>88020.119571502757</v>
      </c>
      <c r="Q102" s="42">
        <f ca="1">IF($C$112="3P",VLOOKUP($A102,'Fin. Assumptions'!$F$23:$L$29,$D$111+1)*(-Q$55-Q$56),VLOOKUP($A102,'Fin. Assumptions'!$F$32:$L$38,$D$111+1)*Q$83)</f>
        <v>88515.997963322705</v>
      </c>
      <c r="R102" s="42">
        <f ca="1">IF($C$112="3P",VLOOKUP($A102,'Fin. Assumptions'!$F$23:$L$29,$D$111+1)*(-R$55-R$56),VLOOKUP($A102,'Fin. Assumptions'!$F$32:$L$38,$D$111+1)*R$83)</f>
        <v>133423.79423259656</v>
      </c>
      <c r="S102" s="42">
        <f ca="1">IF($C$112="3P",VLOOKUP($A102,'Fin. Assumptions'!$F$23:$L$29,$D$111+1)*(-S$55-S$56),VLOOKUP($A102,'Fin. Assumptions'!$F$32:$L$38,$D$111+1)*S$83)</f>
        <v>134912.21353788854</v>
      </c>
      <c r="T102" s="42">
        <f ca="1">IF($C$112="3P",VLOOKUP($A102,'Fin. Assumptions'!$F$23:$L$29,$D$111+1)*(-T$55-T$56),VLOOKUP($A102,'Fin. Assumptions'!$F$32:$L$38,$D$111+1)*T$83)</f>
        <v>136420.06293043774</v>
      </c>
      <c r="U102" s="42">
        <f ca="1">IF($C$112="3P",VLOOKUP($A102,'Fin. Assumptions'!$F$23:$L$29,$D$111+1)*(-U$55-U$56),VLOOKUP($A102,'Fin. Assumptions'!$F$32:$L$38,$D$111+1)*U$83)</f>
        <v>137947.5145219329</v>
      </c>
      <c r="V102" s="42">
        <f ca="1">IF($C$112="3P",VLOOKUP($A102,'Fin. Assumptions'!$F$23:$L$29,$D$111+1)*(-V$55-V$56),VLOOKUP($A102,'Fin. Assumptions'!$F$32:$L$38,$D$111+1)*V$83)</f>
        <v>139494.74029717458</v>
      </c>
      <c r="W102" s="42">
        <f ca="1">IF($C$112="3P",VLOOKUP($A102,'Fin. Assumptions'!$F$23:$L$29,$D$111+1)*(-W$55-W$56),VLOOKUP($A102,'Fin. Assumptions'!$F$32:$L$38,$D$111+1)*W$83)</f>
        <v>141061.91204368297</v>
      </c>
      <c r="X102" s="42">
        <f ca="1">IF($C$112="3P",VLOOKUP($A102,'Fin. Assumptions'!$F$23:$L$29,$D$111+1)*(-X$55-X$56),VLOOKUP($A102,'Fin. Assumptions'!$F$32:$L$38,$D$111+1)*X$83)</f>
        <v>52949.201278550448</v>
      </c>
      <c r="Y102" s="42">
        <f ca="1">IF($C$112="3P",VLOOKUP($A102,'Fin. Assumptions'!$F$23:$L$29,$D$111+1)*(-Y$55-Y$56),VLOOKUP($A102,'Fin. Assumptions'!$F$32:$L$38,$D$111+1)*Y$83)</f>
        <v>144256.77917245479</v>
      </c>
      <c r="Z102" s="42">
        <f ca="1">IF($C$112="3P",VLOOKUP($A102,'Fin. Assumptions'!$F$23:$L$29,$D$111+1)*(-Z$55-Z$56),VLOOKUP($A102,'Fin. Assumptions'!$F$32:$L$38,$D$111+1)*Z$83)</f>
        <v>145884.81647074744</v>
      </c>
      <c r="AA102" s="42">
        <f ca="1">IF($C$112="3P",VLOOKUP($A102,'Fin. Assumptions'!$F$23:$L$29,$D$111+1)*(-AA$55-AA$56),VLOOKUP($A102,'Fin. Assumptions'!$F$32:$L$38,$D$111+1)*AA$83)</f>
        <v>147533.48341152861</v>
      </c>
      <c r="AB102" s="42">
        <f ca="1">IF($C$112="3P",VLOOKUP($A102,'Fin. Assumptions'!$F$23:$L$29,$D$111+1)*(-AB$55-AB$56),VLOOKUP($A102,'Fin. Assumptions'!$F$32:$L$38,$D$111+1)*AB$83)</f>
        <v>149202.94964061736</v>
      </c>
      <c r="AC102" s="42">
        <f ca="1">IF($C$112="3P",VLOOKUP($A102,'Fin. Assumptions'!$F$23:$L$29,$D$111+1)*(-AC$55-AC$56),VLOOKUP($A102,'Fin. Assumptions'!$F$32:$L$38,$D$111+1)*AC$83)</f>
        <v>150893.38412332421</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1608435.8899500214</v>
      </c>
    </row>
    <row r="111" spans="1:34" ht="15.75" x14ac:dyDescent="0.25">
      <c r="A111" s="92"/>
      <c r="B111" s="93" t="s">
        <v>111</v>
      </c>
      <c r="C111" s="463" t="str">
        <f ca="1">LEFT($B$6,3)</f>
        <v>COM</v>
      </c>
      <c r="D111" s="380">
        <f ca="1">HLOOKUP(C111,'Fin. Assumptions'!$G$32:$L$40,9)</f>
        <v>1</v>
      </c>
    </row>
    <row r="112" spans="1:34" x14ac:dyDescent="0.2">
      <c r="A112" s="94"/>
      <c r="B112" s="93" t="s">
        <v>160</v>
      </c>
      <c r="C112" s="376" t="str">
        <f ca="1">RIGHT(LEFT($B$6,6),2)</f>
        <v>DO</v>
      </c>
    </row>
  </sheetData>
  <sheetProtection algorithmName="SHA-512" hashValue="lONCHDu4+AK02Zr65DFY9zMYYdvr/Gf4kMn9Bl24qf0gLHA6ilSiZ7mwRwBTRm9VP8pH6fN37nkT2tWU+gPeVw==" saltValue="6w3sTKNf1P0A0lembHD/ww=="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7" tint="0.39997558519241921"/>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CSS 3P 17</v>
      </c>
      <c r="D6" s="82" t="s">
        <v>172</v>
      </c>
      <c r="T6" s="2"/>
    </row>
    <row r="7" spans="1:42" ht="18.75" customHeight="1" x14ac:dyDescent="0.25">
      <c r="A7" s="90"/>
      <c r="C7" s="2"/>
      <c r="D7" s="374" t="s">
        <v>174</v>
      </c>
      <c r="T7" s="2"/>
    </row>
    <row r="8" spans="1:42" ht="18.75" customHeight="1" x14ac:dyDescent="0.25">
      <c r="A8" s="90" t="s">
        <v>111</v>
      </c>
      <c r="B8" s="376" t="str">
        <f ca="1">VLOOKUP($B$6,'Fin. Assumptions'!$A$6:$P$17,2)</f>
        <v>CSS</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2017</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747289.12349796121</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2.4909637449932043</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2490963.7449932043</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0.84039381752660425</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2490963.7449932043</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-373644.5617489806</v>
      </c>
      <c r="O22" s="28"/>
      <c r="P22" s="26"/>
      <c r="Q22" s="26"/>
      <c r="R22" s="23"/>
      <c r="T22" s="2"/>
    </row>
    <row r="23" spans="1:36" ht="18" customHeight="1" x14ac:dyDescent="0.2">
      <c r="A23" s="48"/>
      <c r="B23" s="77"/>
      <c r="C23" s="21"/>
      <c r="E23" s="54" t="s">
        <v>77</v>
      </c>
      <c r="G23" s="83">
        <f ca="1">SUM(G20:G22)</f>
        <v>2117319.1832442237</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11</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2490963.7449932043</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0.15918119999999999</v>
      </c>
      <c r="C31" s="2" t="s">
        <v>7</v>
      </c>
      <c r="E31" s="57" t="s">
        <v>10</v>
      </c>
      <c r="F31" s="5"/>
      <c r="G31" s="83">
        <f ca="1">NetCost*LoanPer-B22</f>
        <v>373644.56174898043</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734899.36587865371</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0.17571545941089917</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185458.83249599999</v>
      </c>
      <c r="F54" s="9">
        <f t="shared" ca="1" si="2"/>
        <v>188222.1691001904</v>
      </c>
      <c r="G54" s="9">
        <f t="shared" ca="1" si="2"/>
        <v>191026.67941978324</v>
      </c>
      <c r="H54" s="9">
        <f t="shared" ca="1" si="2"/>
        <v>193872.976943138</v>
      </c>
      <c r="I54" s="9">
        <f t="shared" ca="1" si="2"/>
        <v>196761.68429959079</v>
      </c>
      <c r="J54" s="9">
        <f t="shared" ca="1" si="2"/>
        <v>199693.43339565469</v>
      </c>
      <c r="K54" s="9">
        <f t="shared" ca="1" si="2"/>
        <v>202668.86555324995</v>
      </c>
      <c r="L54" s="9">
        <f t="shared" ca="1" si="2"/>
        <v>205688.63164999336</v>
      </c>
      <c r="M54" s="9">
        <f t="shared" ca="1" si="2"/>
        <v>208753.39226157826</v>
      </c>
      <c r="N54" s="9">
        <f t="shared" ca="1" si="2"/>
        <v>211863.81780627577</v>
      </c>
      <c r="O54" s="9">
        <f t="shared" ca="1" si="2"/>
        <v>215020.58869158928</v>
      </c>
      <c r="P54" s="9">
        <f t="shared" ca="1" si="2"/>
        <v>218224.39546309394</v>
      </c>
      <c r="Q54" s="9">
        <f t="shared" ca="1" si="2"/>
        <v>221475.93895549406</v>
      </c>
      <c r="R54" s="9">
        <f t="shared" ca="1" si="2"/>
        <v>224775.93044593089</v>
      </c>
      <c r="S54" s="9">
        <f t="shared" ca="1" si="2"/>
        <v>228125.09180957527</v>
      </c>
      <c r="T54" s="9">
        <f t="shared" ca="1" si="2"/>
        <v>231524.1556775379</v>
      </c>
      <c r="U54" s="9">
        <f t="shared" ca="1" si="2"/>
        <v>234973.86559713323</v>
      </c>
      <c r="V54" s="9">
        <f t="shared" ca="1" si="2"/>
        <v>238474.97619453055</v>
      </c>
      <c r="W54" s="9">
        <f t="shared" ca="1" si="2"/>
        <v>242028.25333982901</v>
      </c>
      <c r="X54" s="9">
        <f t="shared" ca="1" si="2"/>
        <v>245634.47431459246</v>
      </c>
      <c r="Y54" s="9">
        <f t="shared" ca="1" si="2"/>
        <v>249294.42798187994</v>
      </c>
      <c r="Z54" s="9">
        <f t="shared" ca="1" si="2"/>
        <v>253008.91495880988</v>
      </c>
      <c r="AA54" s="9">
        <f t="shared" ca="1" si="2"/>
        <v>256778.74779169617</v>
      </c>
      <c r="AB54" s="9">
        <f t="shared" ca="1" si="2"/>
        <v>260604.75113379239</v>
      </c>
      <c r="AC54" s="9">
        <f t="shared" ca="1" si="2"/>
        <v>264487.76192568586</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-27818.824874399997</v>
      </c>
      <c r="F55" s="9">
        <f t="shared" ca="1" si="3"/>
        <v>-28233.325365028559</v>
      </c>
      <c r="G55" s="9">
        <f t="shared" ca="1" si="3"/>
        <v>-28654.001912967484</v>
      </c>
      <c r="H55" s="9">
        <f t="shared" ca="1" si="3"/>
        <v>-29080.946541470697</v>
      </c>
      <c r="I55" s="9">
        <f t="shared" ca="1" si="3"/>
        <v>-29514.252644938617</v>
      </c>
      <c r="J55" s="9">
        <f t="shared" ca="1" si="3"/>
        <v>-29954.015009348201</v>
      </c>
      <c r="K55" s="9">
        <f t="shared" ca="1" si="3"/>
        <v>-30400.329832987492</v>
      </c>
      <c r="L55" s="9">
        <f t="shared" ca="1" si="3"/>
        <v>-30853.294747499003</v>
      </c>
      <c r="M55" s="9">
        <f t="shared" ca="1" si="3"/>
        <v>-31313.00883923674</v>
      </c>
      <c r="N55" s="9">
        <f t="shared" ca="1" si="3"/>
        <v>-31779.572670941365</v>
      </c>
      <c r="O55" s="9">
        <f t="shared" ca="1" si="3"/>
        <v>-32253.08830373839</v>
      </c>
      <c r="P55" s="9">
        <f t="shared" ca="1" si="3"/>
        <v>-32733.659319464088</v>
      </c>
      <c r="Q55" s="9">
        <f t="shared" ca="1" si="3"/>
        <v>-33221.390843324109</v>
      </c>
      <c r="R55" s="9">
        <f t="shared" ca="1" si="3"/>
        <v>-33716.389566889629</v>
      </c>
      <c r="S55" s="9">
        <f t="shared" ca="1" si="3"/>
        <v>-34218.763771436286</v>
      </c>
      <c r="T55" s="9">
        <f t="shared" ca="1" si="3"/>
        <v>-34728.623351630682</v>
      </c>
      <c r="U55" s="9">
        <f t="shared" ca="1" si="3"/>
        <v>-35246.079839569982</v>
      </c>
      <c r="V55" s="9">
        <f t="shared" ca="1" si="3"/>
        <v>-35771.246429179584</v>
      </c>
      <c r="W55" s="9">
        <f t="shared" ca="1" si="3"/>
        <v>-36304.23800097435</v>
      </c>
      <c r="X55" s="9">
        <f t="shared" ca="1" si="3"/>
        <v>-36845.17114718887</v>
      </c>
      <c r="Y55" s="9">
        <f t="shared" ca="1" si="3"/>
        <v>-37394.164197281993</v>
      </c>
      <c r="Z55" s="9">
        <f t="shared" ca="1" si="3"/>
        <v>-37951.337243821479</v>
      </c>
      <c r="AA55" s="9">
        <f t="shared" ca="1" si="3"/>
        <v>-38516.812168754426</v>
      </c>
      <c r="AB55" s="9">
        <f t="shared" ca="1" si="3"/>
        <v>-39090.71267006886</v>
      </c>
      <c r="AC55" s="9">
        <f t="shared" ca="1" si="3"/>
        <v>-39673.16428885288</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263384.90178052802</v>
      </c>
      <c r="F57" s="10">
        <f ca="1">IF(F$49&gt;OptInTerm,0,VLOOKUP($B$10+F$49-1,'SREC Prices'!$B$6:$D$22,2))*((F$50/1000)*$B$18)</f>
        <v>271810.28125941817</v>
      </c>
      <c r="G57" s="10">
        <f ca="1">IF(G$49&gt;OptInTerm,0,VLOOKUP($B$10+G$49-1,'SREC Prices'!$B$6:$D$22,2))*((G$50/1000)*$B$18)</f>
        <v>256880.20039812577</v>
      </c>
      <c r="H57" s="10">
        <f ca="1">IF(H$49&gt;OptInTerm,0,VLOOKUP($B$10+H$49-1,'SREC Prices'!$B$6:$D$22,2))*((H$50/1000)*$B$18)</f>
        <v>234376.52548400318</v>
      </c>
      <c r="I57" s="10">
        <f ca="1">IF(I$49&gt;OptInTerm,0,VLOOKUP($B$10+I$49-1,'SREC Prices'!$B$6:$D$22,2))*((I$50/1000)*$B$18)</f>
        <v>216889.91475550536</v>
      </c>
      <c r="J57" s="10">
        <f ca="1">IF(J$49&gt;OptInTerm,0,VLOOKUP($B$10+J$49-1,'SREC Prices'!$B$6:$D$22,2))*((J$50/1000)*$B$18)</f>
        <v>203391.87647658421</v>
      </c>
      <c r="K57" s="10">
        <f ca="1">IF(K$49&gt;OptInTerm,0,VLOOKUP($B$10+K$49-1,'SREC Prices'!$B$6:$D$22,2))*((K$50/1000)*$B$18)</f>
        <v>195234.78797700445</v>
      </c>
      <c r="L57" s="10">
        <f ca="1">IF(L$49&gt;OptInTerm,0,VLOOKUP($B$10+L$49-1,'SREC Prices'!$B$6:$D$22,2))*((L$50/1000)*$B$18)</f>
        <v>184083.16282565126</v>
      </c>
      <c r="M57" s="10">
        <f ca="1">IF(M$49&gt;OptInTerm,0,VLOOKUP($B$10+M$49-1,'SREC Prices'!$B$6:$D$22,2))*((M$50/1000)*$B$18)</f>
        <v>173958.58887024049</v>
      </c>
      <c r="N57" s="10">
        <f ca="1">IF(N$49&gt;OptInTerm,0,VLOOKUP($B$10+N$49-1,'SREC Prices'!$B$6:$D$22,2))*((N$50/1000)*$B$18)</f>
        <v>164846.47231037068</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408524.90940212802</v>
      </c>
      <c r="F59" s="10">
        <f t="shared" ref="F59:AH59" ca="1" si="5">SUM(F54:F58)</f>
        <v>419299.12499458005</v>
      </c>
      <c r="G59" s="10">
        <f t="shared" ca="1" si="5"/>
        <v>406752.87790494156</v>
      </c>
      <c r="H59" s="10">
        <f t="shared" ca="1" si="5"/>
        <v>386668.55588567047</v>
      </c>
      <c r="I59" s="10">
        <f t="shared" ca="1" si="5"/>
        <v>371637.34641015751</v>
      </c>
      <c r="J59" s="10">
        <f t="shared" ca="1" si="5"/>
        <v>360631.29486289073</v>
      </c>
      <c r="K59" s="10">
        <f t="shared" ca="1" si="5"/>
        <v>355003.32369726693</v>
      </c>
      <c r="L59" s="10">
        <f t="shared" ca="1" si="5"/>
        <v>346418.49972814566</v>
      </c>
      <c r="M59" s="10">
        <f t="shared" ca="1" si="5"/>
        <v>338898.97229258204</v>
      </c>
      <c r="N59" s="10">
        <f t="shared" ca="1" si="5"/>
        <v>332430.71744570509</v>
      </c>
      <c r="O59" s="10">
        <f t="shared" ca="1" si="5"/>
        <v>197970.48515792744</v>
      </c>
      <c r="P59" s="10">
        <f t="shared" ca="1" si="5"/>
        <v>200555.20598985601</v>
      </c>
      <c r="Q59" s="10">
        <f t="shared" ca="1" si="5"/>
        <v>203181.19560916498</v>
      </c>
      <c r="R59" s="10">
        <f t="shared" ca="1" si="5"/>
        <v>205849.05513855131</v>
      </c>
      <c r="S59" s="10">
        <f t="shared" ca="1" si="5"/>
        <v>208559.39472635149</v>
      </c>
      <c r="T59" s="10">
        <f t="shared" ca="1" si="5"/>
        <v>211312.83368067865</v>
      </c>
      <c r="U59" s="10">
        <f t="shared" ca="1" si="5"/>
        <v>214110.00060556084</v>
      </c>
      <c r="V59" s="10">
        <f t="shared" ca="1" si="5"/>
        <v>216951.53353910855</v>
      </c>
      <c r="W59" s="10">
        <f t="shared" ca="1" si="5"/>
        <v>219838.08009374345</v>
      </c>
      <c r="X59" s="10">
        <f t="shared" ca="1" si="5"/>
        <v>222770.29759851794</v>
      </c>
      <c r="Y59" s="10">
        <f t="shared" ca="1" si="5"/>
        <v>225748.85324355675</v>
      </c>
      <c r="Z59" s="10">
        <f t="shared" ca="1" si="5"/>
        <v>228774.42422665239</v>
      </c>
      <c r="AA59" s="10">
        <f t="shared" ca="1" si="5"/>
        <v>231847.6979020474</v>
      </c>
      <c r="AB59" s="10">
        <f t="shared" ca="1" si="5"/>
        <v>234969.37193143368</v>
      </c>
      <c r="AC59" s="10">
        <f t="shared" ca="1" si="5"/>
        <v>238140.15443720456</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387524.90940212802</v>
      </c>
      <c r="F63" s="10">
        <f t="shared" ca="1" si="9"/>
        <v>397774.12499458005</v>
      </c>
      <c r="G63" s="10">
        <f t="shared" ca="1" si="9"/>
        <v>384689.75290494156</v>
      </c>
      <c r="H63" s="10">
        <f t="shared" ca="1" si="9"/>
        <v>364053.85276067047</v>
      </c>
      <c r="I63" s="10">
        <f t="shared" ca="1" si="9"/>
        <v>348457.27570703253</v>
      </c>
      <c r="J63" s="10">
        <f t="shared" ca="1" si="9"/>
        <v>336871.72239218763</v>
      </c>
      <c r="K63" s="10">
        <f t="shared" ca="1" si="9"/>
        <v>330649.76191479625</v>
      </c>
      <c r="L63" s="10">
        <f t="shared" ca="1" si="9"/>
        <v>321456.0989011132</v>
      </c>
      <c r="M63" s="10">
        <f t="shared" ca="1" si="9"/>
        <v>313312.51144487376</v>
      </c>
      <c r="N63" s="10">
        <f t="shared" ca="1" si="9"/>
        <v>156204.59507680411</v>
      </c>
      <c r="O63" s="10">
        <f t="shared" ca="1" si="9"/>
        <v>171088.70972980393</v>
      </c>
      <c r="P63" s="10">
        <f t="shared" ca="1" si="9"/>
        <v>173001.38617602942</v>
      </c>
      <c r="Q63" s="10">
        <f t="shared" ca="1" si="9"/>
        <v>174938.53029999274</v>
      </c>
      <c r="R63" s="10">
        <f t="shared" ca="1" si="9"/>
        <v>176900.32319664976</v>
      </c>
      <c r="S63" s="10">
        <f t="shared" ca="1" si="9"/>
        <v>178886.94448590241</v>
      </c>
      <c r="T63" s="10">
        <f t="shared" ca="1" si="9"/>
        <v>180898.57218421833</v>
      </c>
      <c r="U63" s="10">
        <f t="shared" ca="1" si="9"/>
        <v>182935.38257168903</v>
      </c>
      <c r="V63" s="10">
        <f t="shared" ca="1" si="9"/>
        <v>184997.55005438993</v>
      </c>
      <c r="W63" s="10">
        <f t="shared" ca="1" si="9"/>
        <v>187085.24702190686</v>
      </c>
      <c r="X63" s="10">
        <f t="shared" ca="1" si="9"/>
        <v>39198.643699885433</v>
      </c>
      <c r="Y63" s="10">
        <f t="shared" ca="1" si="9"/>
        <v>191337.90799745845</v>
      </c>
      <c r="Z63" s="10">
        <f t="shared" ca="1" si="9"/>
        <v>193503.20534940163</v>
      </c>
      <c r="AA63" s="10">
        <f t="shared" ca="1" si="9"/>
        <v>195694.69855286536</v>
      </c>
      <c r="AB63" s="10">
        <f t="shared" ca="1" si="9"/>
        <v>197912.5475985221</v>
      </c>
      <c r="AC63" s="10">
        <f t="shared" ca="1" si="9"/>
        <v>200156.90949597018</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-423463.83664884476</v>
      </c>
      <c r="F64" s="59">
        <f ca="1">IF($B$11="Non-Taxable",0,-(AssetBasis)*Dep_02)</f>
        <v>-677542.13863815158</v>
      </c>
      <c r="G64" s="59">
        <f ca="1">IF($B$11="Non-Taxable",0,-(AssetBasis)*Dep_03)</f>
        <v>-406525.28318289097</v>
      </c>
      <c r="H64" s="59">
        <f ca="1">IF($B$11="Non-Taxable",0,-(AssetBasis)*DEP_04)</f>
        <v>-243915.16990973457</v>
      </c>
      <c r="I64" s="59">
        <f ca="1">IF($B$11="Non-Taxable",0,-(AssetBasis)*DEP_05)</f>
        <v>-243915.16990973457</v>
      </c>
      <c r="J64" s="59">
        <f ca="1">IF($B$11="Non-Taxable",0,-(AssetBasis)*DEP_06)</f>
        <v>-121957.58495486728</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-35938.927246716747</v>
      </c>
      <c r="F65" s="59">
        <f t="shared" ref="F65:AH65" ca="1" si="10">SUM(F63:F64)</f>
        <v>-279768.01364357152</v>
      </c>
      <c r="G65" s="59">
        <f t="shared" ca="1" si="10"/>
        <v>-21835.530277949409</v>
      </c>
      <c r="H65" s="59">
        <f t="shared" ca="1" si="10"/>
        <v>120138.6828509359</v>
      </c>
      <c r="I65" s="59">
        <f t="shared" ca="1" si="10"/>
        <v>104542.10579729796</v>
      </c>
      <c r="J65" s="59">
        <f ca="1">SUM(J63:J64)</f>
        <v>214914.13743732034</v>
      </c>
      <c r="K65" s="59">
        <f t="shared" ca="1" si="10"/>
        <v>330649.76191479625</v>
      </c>
      <c r="L65" s="59">
        <f t="shared" ca="1" si="10"/>
        <v>321456.0989011132</v>
      </c>
      <c r="M65" s="59">
        <f t="shared" ca="1" si="10"/>
        <v>313312.51144487376</v>
      </c>
      <c r="N65" s="59">
        <f t="shared" ca="1" si="10"/>
        <v>156204.59507680411</v>
      </c>
      <c r="O65" s="59">
        <f t="shared" ca="1" si="10"/>
        <v>171088.70972980393</v>
      </c>
      <c r="P65" s="59">
        <f t="shared" ca="1" si="10"/>
        <v>173001.38617602942</v>
      </c>
      <c r="Q65" s="59">
        <f t="shared" ca="1" si="10"/>
        <v>174938.53029999274</v>
      </c>
      <c r="R65" s="59">
        <f t="shared" ca="1" si="10"/>
        <v>176900.32319664976</v>
      </c>
      <c r="S65" s="59">
        <f t="shared" ca="1" si="10"/>
        <v>178886.94448590241</v>
      </c>
      <c r="T65" s="59">
        <f t="shared" ca="1" si="10"/>
        <v>180898.57218421833</v>
      </c>
      <c r="U65" s="59">
        <f t="shared" ca="1" si="10"/>
        <v>182935.38257168903</v>
      </c>
      <c r="V65" s="59">
        <f t="shared" ca="1" si="10"/>
        <v>184997.55005438993</v>
      </c>
      <c r="W65" s="59">
        <f t="shared" ca="1" si="10"/>
        <v>187085.24702190686</v>
      </c>
      <c r="X65" s="59">
        <f t="shared" ca="1" si="10"/>
        <v>39198.643699885433</v>
      </c>
      <c r="Y65" s="59">
        <f t="shared" ca="1" si="10"/>
        <v>191337.90799745845</v>
      </c>
      <c r="Z65" s="59">
        <f t="shared" ca="1" si="10"/>
        <v>193503.20534940163</v>
      </c>
      <c r="AA65" s="59">
        <f t="shared" ca="1" si="10"/>
        <v>195694.69855286536</v>
      </c>
      <c r="AB65" s="59">
        <f t="shared" ca="1" si="10"/>
        <v>197912.5475985221</v>
      </c>
      <c r="AC65" s="59">
        <f t="shared" ca="1" si="10"/>
        <v>200156.90949597018</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-22418.673704938825</v>
      </c>
      <c r="F66" s="59">
        <f t="shared" ca="1" si="11"/>
        <v>-20921.264619936086</v>
      </c>
      <c r="G66" s="59">
        <f t="shared" ca="1" si="11"/>
        <v>-19334.010989833179</v>
      </c>
      <c r="H66" s="59">
        <f t="shared" ca="1" si="11"/>
        <v>-17651.522141924102</v>
      </c>
      <c r="I66" s="59">
        <f t="shared" ca="1" si="11"/>
        <v>-15868.083963140478</v>
      </c>
      <c r="J66" s="59">
        <f t="shared" ca="1" si="11"/>
        <v>-13977.639493629837</v>
      </c>
      <c r="K66" s="59">
        <f t="shared" ca="1" si="11"/>
        <v>-11973.768355948556</v>
      </c>
      <c r="L66" s="59">
        <f t="shared" ca="1" si="11"/>
        <v>-9849.6649500063995</v>
      </c>
      <c r="M66" s="59">
        <f t="shared" ca="1" si="11"/>
        <v>-7598.1153397077132</v>
      </c>
      <c r="N66" s="59">
        <f t="shared" ca="1" si="11"/>
        <v>-5211.4727527911064</v>
      </c>
      <c r="O66" s="59">
        <f t="shared" ca="1" si="11"/>
        <v>-2681.6316106595027</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-58357.600951655571</v>
      </c>
      <c r="F67" s="59">
        <f t="shared" ref="F67:AH67" ca="1" si="12">F65+F66</f>
        <v>-300689.27826350759</v>
      </c>
      <c r="G67" s="59">
        <f t="shared" ca="1" si="12"/>
        <v>-41169.541267782588</v>
      </c>
      <c r="H67" s="59">
        <f t="shared" ca="1" si="12"/>
        <v>102487.16070901181</v>
      </c>
      <c r="I67" s="59">
        <f ca="1">I65+I66</f>
        <v>88674.02183415748</v>
      </c>
      <c r="J67" s="59">
        <f ca="1">J65+J66</f>
        <v>200936.49794369051</v>
      </c>
      <c r="K67" s="59">
        <f t="shared" ca="1" si="12"/>
        <v>318675.99355884769</v>
      </c>
      <c r="L67" s="59">
        <f t="shared" ca="1" si="12"/>
        <v>311606.4339511068</v>
      </c>
      <c r="M67" s="59">
        <f t="shared" ca="1" si="12"/>
        <v>305714.39610516606</v>
      </c>
      <c r="N67" s="59">
        <f t="shared" ca="1" si="12"/>
        <v>150993.12232401301</v>
      </c>
      <c r="O67" s="59">
        <f t="shared" ca="1" si="12"/>
        <v>168407.07811914443</v>
      </c>
      <c r="P67" s="59">
        <f t="shared" ca="1" si="12"/>
        <v>173001.38617602942</v>
      </c>
      <c r="Q67" s="59">
        <f t="shared" ca="1" si="12"/>
        <v>174938.53029999274</v>
      </c>
      <c r="R67" s="59">
        <f t="shared" ca="1" si="12"/>
        <v>176900.32319664976</v>
      </c>
      <c r="S67" s="59">
        <f t="shared" ca="1" si="12"/>
        <v>178886.94448590241</v>
      </c>
      <c r="T67" s="59">
        <f t="shared" ca="1" si="12"/>
        <v>180898.57218421833</v>
      </c>
      <c r="U67" s="59">
        <f t="shared" ca="1" si="12"/>
        <v>182935.38257168903</v>
      </c>
      <c r="V67" s="59">
        <f t="shared" ca="1" si="12"/>
        <v>184997.55005438993</v>
      </c>
      <c r="W67" s="59">
        <f t="shared" ca="1" si="12"/>
        <v>187085.24702190686</v>
      </c>
      <c r="X67" s="59">
        <f t="shared" ca="1" si="12"/>
        <v>39198.643699885433</v>
      </c>
      <c r="Y67" s="59">
        <f t="shared" ca="1" si="12"/>
        <v>191337.90799745845</v>
      </c>
      <c r="Z67" s="59">
        <f t="shared" ca="1" si="12"/>
        <v>193503.20534940163</v>
      </c>
      <c r="AA67" s="59">
        <f t="shared" ca="1" si="12"/>
        <v>195694.69855286536</v>
      </c>
      <c r="AB67" s="59">
        <f t="shared" ca="1" si="12"/>
        <v>197912.5475985221</v>
      </c>
      <c r="AC67" s="59">
        <f t="shared" ca="1" si="12"/>
        <v>200156.90949597018</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30648.134932600748</v>
      </c>
      <c r="F68" s="59">
        <f t="shared" ca="1" si="14"/>
        <v>115793.12748271768</v>
      </c>
      <c r="G68" s="59">
        <f t="shared" ca="1" si="14"/>
        <v>24639.300217346939</v>
      </c>
      <c r="H68" s="59">
        <f t="shared" ca="1" si="14"/>
        <v>-26171.240990829232</v>
      </c>
      <c r="I68" s="59">
        <f t="shared" ca="1" si="14"/>
        <v>-21723.410273126141</v>
      </c>
      <c r="J68" s="59">
        <f t="shared" ca="1" si="14"/>
        <v>-61286.739959132057</v>
      </c>
      <c r="K68" s="59">
        <f t="shared" ca="1" si="14"/>
        <v>-102613.66992594895</v>
      </c>
      <c r="L68" s="59">
        <f t="shared" ca="1" si="14"/>
        <v>-100337.27173225638</v>
      </c>
      <c r="M68" s="59">
        <f t="shared" ca="1" si="14"/>
        <v>-98440.035545863459</v>
      </c>
      <c r="N68" s="59">
        <f t="shared" ca="1" si="14"/>
        <v>-48619.78538833218</v>
      </c>
      <c r="O68" s="59">
        <f t="shared" ca="1" si="14"/>
        <v>-54227.079154364495</v>
      </c>
      <c r="P68" s="59">
        <f t="shared" ca="1" si="14"/>
        <v>-55706.446348681471</v>
      </c>
      <c r="Q68" s="59">
        <f t="shared" ca="1" si="14"/>
        <v>-56330.206756597661</v>
      </c>
      <c r="R68" s="59">
        <f t="shared" ca="1" si="14"/>
        <v>-56961.904069321216</v>
      </c>
      <c r="S68" s="59">
        <f t="shared" ca="1" si="14"/>
        <v>-57601.596124460571</v>
      </c>
      <c r="T68" s="59">
        <f t="shared" ca="1" si="14"/>
        <v>-58249.3402433183</v>
      </c>
      <c r="U68" s="59">
        <f t="shared" ca="1" si="14"/>
        <v>-58905.19318808386</v>
      </c>
      <c r="V68" s="59">
        <f t="shared" ca="1" si="14"/>
        <v>-59569.211117513551</v>
      </c>
      <c r="W68" s="59">
        <f t="shared" ca="1" si="14"/>
        <v>-60241.449541054011</v>
      </c>
      <c r="X68" s="59">
        <f t="shared" ca="1" si="14"/>
        <v>-12621.963271363109</v>
      </c>
      <c r="Y68" s="59">
        <f t="shared" ca="1" si="14"/>
        <v>-61610.806375181623</v>
      </c>
      <c r="Z68" s="59">
        <f t="shared" ca="1" si="14"/>
        <v>-62308.032122507313</v>
      </c>
      <c r="AA68" s="59">
        <f t="shared" ca="1" si="14"/>
        <v>-63013.692934022642</v>
      </c>
      <c r="AB68" s="59">
        <f t="shared" ca="1" si="14"/>
        <v>-63727.840326724116</v>
      </c>
      <c r="AC68" s="59">
        <f t="shared" ca="1" si="14"/>
        <v>-64450.524857702396</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-29208.498855775135</v>
      </c>
      <c r="F69" s="24">
        <f t="shared" ca="1" si="16"/>
        <v>-30148.228829971518</v>
      </c>
      <c r="G69" s="24">
        <f t="shared" ca="1" si="16"/>
        <v>-29228.459353208673</v>
      </c>
      <c r="H69" s="24">
        <f t="shared" ca="1" si="16"/>
        <v>-27712.18644949971</v>
      </c>
      <c r="I69" s="24">
        <f t="shared" ca="1" si="16"/>
        <v>-26607.135339511362</v>
      </c>
      <c r="J69" s="24">
        <f t="shared" ca="1" si="16"/>
        <v>-25831.526631884622</v>
      </c>
      <c r="K69" s="24">
        <f t="shared" ca="1" si="16"/>
        <v>-25494.079484707818</v>
      </c>
      <c r="L69" s="24">
        <f t="shared" ca="1" si="16"/>
        <v>-24928.514716088543</v>
      </c>
      <c r="M69" s="24">
        <f t="shared" ca="1" si="16"/>
        <v>-24457.151688413287</v>
      </c>
      <c r="N69" s="24">
        <f t="shared" ca="1" si="16"/>
        <v>-12079.449785921041</v>
      </c>
      <c r="O69" s="24">
        <f t="shared" ca="1" si="16"/>
        <v>-13472.566249531554</v>
      </c>
      <c r="P69" s="24">
        <f t="shared" ca="1" si="16"/>
        <v>-13840.110894082354</v>
      </c>
      <c r="Q69" s="24">
        <f t="shared" ca="1" si="16"/>
        <v>-13995.08242399942</v>
      </c>
      <c r="R69" s="24">
        <f t="shared" ca="1" si="16"/>
        <v>-14152.025855731981</v>
      </c>
      <c r="S69" s="24">
        <f t="shared" ca="1" si="16"/>
        <v>-14310.955558872192</v>
      </c>
      <c r="T69" s="24">
        <f t="shared" ca="1" si="16"/>
        <v>-14471.885774737466</v>
      </c>
      <c r="U69" s="24">
        <f t="shared" ca="1" si="16"/>
        <v>-14634.830605735122</v>
      </c>
      <c r="V69" s="24">
        <f t="shared" ca="1" si="16"/>
        <v>-14799.804004351194</v>
      </c>
      <c r="W69" s="24">
        <f t="shared" ca="1" si="16"/>
        <v>-14966.819761752549</v>
      </c>
      <c r="X69" s="24">
        <f t="shared" ca="1" si="16"/>
        <v>-3135.8914959908348</v>
      </c>
      <c r="Y69" s="24">
        <f t="shared" ca="1" si="16"/>
        <v>-15307.032639796676</v>
      </c>
      <c r="Z69" s="24">
        <f t="shared" ca="1" si="16"/>
        <v>-15480.25642795213</v>
      </c>
      <c r="AA69" s="24">
        <f t="shared" ca="1" si="16"/>
        <v>-15655.575884229229</v>
      </c>
      <c r="AB69" s="24">
        <f t="shared" ca="1" si="16"/>
        <v>-15833.003807881769</v>
      </c>
      <c r="AC69" s="24">
        <f t="shared" ca="1" si="16"/>
        <v>-16012.552759677614</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-56917.964874829959</v>
      </c>
      <c r="F70" s="420">
        <f t="shared" ref="F70:AH70" ca="1" si="17">SUM(F67:F69)</f>
        <v>-215044.37961076142</v>
      </c>
      <c r="G70" s="420">
        <f t="shared" ca="1" si="17"/>
        <v>-45758.700403644325</v>
      </c>
      <c r="H70" s="420">
        <f t="shared" ca="1" si="17"/>
        <v>48603.733268682859</v>
      </c>
      <c r="I70" s="420">
        <f t="shared" ca="1" si="17"/>
        <v>40343.476221519981</v>
      </c>
      <c r="J70" s="420">
        <f t="shared" ca="1" si="17"/>
        <v>113818.23135267384</v>
      </c>
      <c r="K70" s="420">
        <f t="shared" ca="1" si="17"/>
        <v>190568.24414819092</v>
      </c>
      <c r="L70" s="420">
        <f t="shared" ca="1" si="17"/>
        <v>186340.64750276186</v>
      </c>
      <c r="M70" s="420">
        <f t="shared" ca="1" si="17"/>
        <v>182817.20887088933</v>
      </c>
      <c r="N70" s="420">
        <f t="shared" ca="1" si="17"/>
        <v>90293.887149759787</v>
      </c>
      <c r="O70" s="420">
        <f t="shared" ca="1" si="17"/>
        <v>100707.43271524837</v>
      </c>
      <c r="P70" s="420">
        <f t="shared" ca="1" si="17"/>
        <v>103454.82893326561</v>
      </c>
      <c r="Q70" s="420">
        <f t="shared" ca="1" si="17"/>
        <v>104613.24111939565</v>
      </c>
      <c r="R70" s="420">
        <f t="shared" ca="1" si="17"/>
        <v>105786.39327159656</v>
      </c>
      <c r="S70" s="420">
        <f t="shared" ca="1" si="17"/>
        <v>106974.39280256964</v>
      </c>
      <c r="T70" s="420">
        <f t="shared" ca="1" si="17"/>
        <v>108177.34616616256</v>
      </c>
      <c r="U70" s="420">
        <f t="shared" ca="1" si="17"/>
        <v>109395.35877787005</v>
      </c>
      <c r="V70" s="420">
        <f t="shared" ca="1" si="17"/>
        <v>110628.53493252519</v>
      </c>
      <c r="W70" s="420">
        <f t="shared" ca="1" si="17"/>
        <v>111876.97771910031</v>
      </c>
      <c r="X70" s="420">
        <f t="shared" ca="1" si="17"/>
        <v>23440.78893253149</v>
      </c>
      <c r="Y70" s="420">
        <f t="shared" ca="1" si="17"/>
        <v>114420.06898248015</v>
      </c>
      <c r="Z70" s="420">
        <f t="shared" ca="1" si="17"/>
        <v>115714.91679894218</v>
      </c>
      <c r="AA70" s="420">
        <f t="shared" ca="1" si="17"/>
        <v>117025.4297346135</v>
      </c>
      <c r="AB70" s="420">
        <f t="shared" ca="1" si="17"/>
        <v>118351.70346391622</v>
      </c>
      <c r="AC70" s="420">
        <f t="shared" ca="1" si="17"/>
        <v>119693.83187859016</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366545.87177401478</v>
      </c>
      <c r="F72" s="59">
        <f t="shared" ca="1" si="18"/>
        <v>462497.75902739016</v>
      </c>
      <c r="G72" s="59">
        <f t="shared" ca="1" si="18"/>
        <v>360766.58277924662</v>
      </c>
      <c r="H72" s="59">
        <f t="shared" ca="1" si="18"/>
        <v>292518.90317841741</v>
      </c>
      <c r="I72" s="59">
        <f t="shared" ca="1" si="18"/>
        <v>284258.64613125456</v>
      </c>
      <c r="J72" s="59">
        <f t="shared" ca="1" si="18"/>
        <v>235775.81630754113</v>
      </c>
      <c r="K72" s="59">
        <f t="shared" ca="1" si="18"/>
        <v>190568.24414819092</v>
      </c>
      <c r="L72" s="59">
        <f t="shared" ca="1" si="18"/>
        <v>186340.64750276186</v>
      </c>
      <c r="M72" s="59">
        <f t="shared" ca="1" si="18"/>
        <v>182817.20887088933</v>
      </c>
      <c r="N72" s="59">
        <f t="shared" ca="1" si="18"/>
        <v>90293.887149759787</v>
      </c>
      <c r="O72" s="59">
        <f t="shared" ca="1" si="18"/>
        <v>100707.43271524837</v>
      </c>
      <c r="P72" s="59">
        <f t="shared" ca="1" si="18"/>
        <v>103454.82893326561</v>
      </c>
      <c r="Q72" s="59">
        <f t="shared" ca="1" si="18"/>
        <v>104613.24111939565</v>
      </c>
      <c r="R72" s="59">
        <f t="shared" ca="1" si="18"/>
        <v>105786.39327159656</v>
      </c>
      <c r="S72" s="59">
        <f t="shared" ca="1" si="18"/>
        <v>106974.39280256964</v>
      </c>
      <c r="T72" s="59">
        <f t="shared" ca="1" si="18"/>
        <v>108177.34616616256</v>
      </c>
      <c r="U72" s="59">
        <f t="shared" ca="1" si="18"/>
        <v>109395.35877787005</v>
      </c>
      <c r="V72" s="59">
        <f t="shared" ca="1" si="18"/>
        <v>110628.53493252519</v>
      </c>
      <c r="W72" s="59">
        <f t="shared" ca="1" si="18"/>
        <v>111876.97771910031</v>
      </c>
      <c r="X72" s="59">
        <f t="shared" ca="1" si="18"/>
        <v>23440.78893253149</v>
      </c>
      <c r="Y72" s="59">
        <f t="shared" ca="1" si="18"/>
        <v>114420.06898248015</v>
      </c>
      <c r="Z72" s="59">
        <f t="shared" ca="1" si="18"/>
        <v>115714.91679894218</v>
      </c>
      <c r="AA72" s="59">
        <f t="shared" ca="1" si="18"/>
        <v>117025.4297346135</v>
      </c>
      <c r="AB72" s="59">
        <f t="shared" ca="1" si="18"/>
        <v>118351.70346391622</v>
      </c>
      <c r="AC72" s="59">
        <f t="shared" ca="1" si="18"/>
        <v>119693.83187859016</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-2490963.7449932043</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747289.12349796121</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-1743674.6214952432</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373644.56174898043</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-24956.81808337901</v>
      </c>
      <c r="F80" s="10">
        <f ca="1">Principle</f>
        <v>-26454.227168381749</v>
      </c>
      <c r="G80" s="10">
        <f t="shared" ref="G80:AH80" ca="1" si="20">Principle</f>
        <v>-28041.480798484656</v>
      </c>
      <c r="H80" s="10">
        <f t="shared" ca="1" si="20"/>
        <v>-29723.969646393733</v>
      </c>
      <c r="I80" s="10">
        <f t="shared" ca="1" si="20"/>
        <v>-31507.407825177357</v>
      </c>
      <c r="J80" s="10">
        <f t="shared" ca="1" si="20"/>
        <v>-33397.852294687997</v>
      </c>
      <c r="K80" s="10">
        <f t="shared" ca="1" si="20"/>
        <v>-35401.723432369283</v>
      </c>
      <c r="L80" s="10">
        <f t="shared" ca="1" si="20"/>
        <v>-37525.826838311434</v>
      </c>
      <c r="M80" s="10">
        <f t="shared" ca="1" si="20"/>
        <v>-39777.376448610121</v>
      </c>
      <c r="N80" s="10">
        <f t="shared" ca="1" si="20"/>
        <v>-42164.019035526726</v>
      </c>
      <c r="O80" s="10">
        <f t="shared" ca="1" si="20"/>
        <v>-44693.860177658331</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373644.56174898043</v>
      </c>
      <c r="E81" s="10">
        <f ca="1">E79+E80</f>
        <v>-24956.81808337901</v>
      </c>
      <c r="F81" s="10">
        <f t="shared" ref="F81:AH81" ca="1" si="21">F79+F80</f>
        <v>-26454.227168381749</v>
      </c>
      <c r="G81" s="10">
        <f t="shared" ca="1" si="21"/>
        <v>-28041.480798484656</v>
      </c>
      <c r="H81" s="10">
        <f t="shared" ca="1" si="21"/>
        <v>-29723.969646393733</v>
      </c>
      <c r="I81" s="10">
        <f t="shared" ca="1" si="21"/>
        <v>-31507.407825177357</v>
      </c>
      <c r="J81" s="10">
        <f t="shared" ca="1" si="21"/>
        <v>-33397.852294687997</v>
      </c>
      <c r="K81" s="10">
        <f t="shared" ca="1" si="21"/>
        <v>-35401.723432369283</v>
      </c>
      <c r="L81" s="10">
        <f t="shared" ca="1" si="21"/>
        <v>-37525.826838311434</v>
      </c>
      <c r="M81" s="10">
        <f t="shared" ca="1" si="21"/>
        <v>-39777.376448610121</v>
      </c>
      <c r="N81" s="10">
        <f t="shared" ca="1" si="21"/>
        <v>-42164.019035526726</v>
      </c>
      <c r="O81" s="10">
        <f t="shared" ca="1" si="21"/>
        <v>-44693.860177658331</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-1370030.0597462626</v>
      </c>
      <c r="E83" s="430">
        <f t="shared" ca="1" si="22"/>
        <v>341589.05369063577</v>
      </c>
      <c r="F83" s="430">
        <f t="shared" ca="1" si="22"/>
        <v>436043.53185900842</v>
      </c>
      <c r="G83" s="430">
        <f t="shared" ca="1" si="22"/>
        <v>332725.10198076197</v>
      </c>
      <c r="H83" s="430">
        <f t="shared" ca="1" si="22"/>
        <v>262794.93353202369</v>
      </c>
      <c r="I83" s="430">
        <f t="shared" ca="1" si="22"/>
        <v>252751.2383060772</v>
      </c>
      <c r="J83" s="430">
        <f t="shared" ca="1" si="22"/>
        <v>202377.96401285313</v>
      </c>
      <c r="K83" s="430">
        <f t="shared" ca="1" si="22"/>
        <v>155166.52071582165</v>
      </c>
      <c r="L83" s="430">
        <f t="shared" ca="1" si="22"/>
        <v>148814.82066445041</v>
      </c>
      <c r="M83" s="430">
        <f t="shared" ca="1" si="22"/>
        <v>143039.8324222792</v>
      </c>
      <c r="N83" s="430">
        <f t="shared" ca="1" si="22"/>
        <v>48129.868114233061</v>
      </c>
      <c r="O83" s="430">
        <f t="shared" ca="1" si="22"/>
        <v>56013.572537590044</v>
      </c>
      <c r="P83" s="430">
        <f t="shared" ca="1" si="22"/>
        <v>103454.82893326561</v>
      </c>
      <c r="Q83" s="430">
        <f t="shared" ca="1" si="22"/>
        <v>104613.24111939565</v>
      </c>
      <c r="R83" s="430">
        <f t="shared" ca="1" si="22"/>
        <v>105786.39327159656</v>
      </c>
      <c r="S83" s="430">
        <f t="shared" ca="1" si="22"/>
        <v>106974.39280256964</v>
      </c>
      <c r="T83" s="430">
        <f t="shared" ca="1" si="22"/>
        <v>108177.34616616256</v>
      </c>
      <c r="U83" s="430">
        <f t="shared" ca="1" si="22"/>
        <v>109395.35877787005</v>
      </c>
      <c r="V83" s="430">
        <f t="shared" ca="1" si="22"/>
        <v>110628.53493252519</v>
      </c>
      <c r="W83" s="430">
        <f t="shared" ca="1" si="22"/>
        <v>111876.97771910031</v>
      </c>
      <c r="X83" s="430">
        <f t="shared" ca="1" si="22"/>
        <v>23440.78893253149</v>
      </c>
      <c r="Y83" s="430">
        <f t="shared" ca="1" si="22"/>
        <v>114420.06898248015</v>
      </c>
      <c r="Z83" s="430">
        <f t="shared" ca="1" si="22"/>
        <v>115714.91679894218</v>
      </c>
      <c r="AA83" s="430">
        <f t="shared" ca="1" si="22"/>
        <v>117025.4297346135</v>
      </c>
      <c r="AB83" s="430">
        <f t="shared" ca="1" si="22"/>
        <v>118351.70346391622</v>
      </c>
      <c r="AC83" s="430">
        <f t="shared" ca="1" si="22"/>
        <v>119693.83187859016</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-1370030.0597462626</v>
      </c>
      <c r="E84" s="44">
        <f ca="1">D84+E83</f>
        <v>-1028441.0060556268</v>
      </c>
      <c r="F84" s="44">
        <f t="shared" ref="F84:AH84" ca="1" si="23">E84+F83</f>
        <v>-592397.47419661842</v>
      </c>
      <c r="G84" s="44">
        <f t="shared" ca="1" si="23"/>
        <v>-259672.37221585645</v>
      </c>
      <c r="H84" s="44">
        <f t="shared" ca="1" si="23"/>
        <v>3122.5613161672372</v>
      </c>
      <c r="I84" s="44">
        <f t="shared" ca="1" si="23"/>
        <v>255873.79962224443</v>
      </c>
      <c r="J84" s="44">
        <f t="shared" ca="1" si="23"/>
        <v>458251.76363509754</v>
      </c>
      <c r="K84" s="44">
        <f t="shared" ca="1" si="23"/>
        <v>613418.28435091919</v>
      </c>
      <c r="L84" s="44">
        <f t="shared" ca="1" si="23"/>
        <v>762233.1050153696</v>
      </c>
      <c r="M84" s="44">
        <f t="shared" ca="1" si="23"/>
        <v>905272.93743764877</v>
      </c>
      <c r="N84" s="44">
        <f t="shared" ca="1" si="23"/>
        <v>953402.80555188179</v>
      </c>
      <c r="O84" s="44">
        <f t="shared" ca="1" si="23"/>
        <v>1009416.3780894718</v>
      </c>
      <c r="P84" s="44">
        <f t="shared" ca="1" si="23"/>
        <v>1112871.2070227375</v>
      </c>
      <c r="Q84" s="44">
        <f t="shared" ca="1" si="23"/>
        <v>1217484.4481421332</v>
      </c>
      <c r="R84" s="44">
        <f t="shared" ca="1" si="23"/>
        <v>1323270.8414137298</v>
      </c>
      <c r="S84" s="44">
        <f t="shared" ca="1" si="23"/>
        <v>1430245.2342162994</v>
      </c>
      <c r="T84" s="44">
        <f t="shared" ca="1" si="23"/>
        <v>1538422.5803824619</v>
      </c>
      <c r="U84" s="44">
        <f t="shared" ca="1" si="23"/>
        <v>1647817.9391603319</v>
      </c>
      <c r="V84" s="44">
        <f t="shared" ca="1" si="23"/>
        <v>1758446.474092857</v>
      </c>
      <c r="W84" s="44">
        <f t="shared" ca="1" si="23"/>
        <v>1870323.4518119572</v>
      </c>
      <c r="X84" s="44">
        <f t="shared" ca="1" si="23"/>
        <v>1893764.2407444888</v>
      </c>
      <c r="Y84" s="44">
        <f t="shared" ca="1" si="23"/>
        <v>2008184.3097269689</v>
      </c>
      <c r="Z84" s="44">
        <f t="shared" ca="1" si="23"/>
        <v>2123899.2265259111</v>
      </c>
      <c r="AA84" s="44">
        <f t="shared" ca="1" si="23"/>
        <v>2240924.6562605244</v>
      </c>
      <c r="AB84" s="44">
        <f t="shared" ca="1" si="23"/>
        <v>2359276.3597244406</v>
      </c>
      <c r="AC84" s="44">
        <f t="shared" ca="1" si="23"/>
        <v>2478970.191603031</v>
      </c>
      <c r="AD84" s="44">
        <f ca="1">AC84+AD83</f>
        <v>2478970.191603031</v>
      </c>
      <c r="AE84" s="44">
        <f t="shared" ca="1" si="23"/>
        <v>2478970.191603031</v>
      </c>
      <c r="AF84" s="44">
        <f t="shared" ca="1" si="23"/>
        <v>2478970.191603031</v>
      </c>
      <c r="AG84" s="44">
        <f t="shared" ca="1" si="23"/>
        <v>2478970.191603031</v>
      </c>
      <c r="AH84" s="44">
        <f t="shared" ca="1" si="23"/>
        <v>2478970.191603031</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373644.56174898043</v>
      </c>
      <c r="F89" s="9">
        <f ca="1">E93</f>
        <v>348687.74366560142</v>
      </c>
      <c r="G89" s="9">
        <f t="shared" ref="G89:AH89" ca="1" si="24">F93</f>
        <v>322233.51649721968</v>
      </c>
      <c r="H89" s="9">
        <f t="shared" ca="1" si="24"/>
        <v>294192.03569873504</v>
      </c>
      <c r="I89" s="9">
        <f t="shared" ca="1" si="24"/>
        <v>264468.06605234131</v>
      </c>
      <c r="J89" s="9">
        <f t="shared" ca="1" si="24"/>
        <v>232960.65822716395</v>
      </c>
      <c r="K89" s="9">
        <f t="shared" ca="1" si="24"/>
        <v>199562.80593247595</v>
      </c>
      <c r="L89" s="9">
        <f t="shared" ca="1" si="24"/>
        <v>164161.08250010666</v>
      </c>
      <c r="M89" s="9">
        <f t="shared" ca="1" si="24"/>
        <v>126635.25566179522</v>
      </c>
      <c r="N89" s="9">
        <f t="shared" ca="1" si="24"/>
        <v>86857.879213185108</v>
      </c>
      <c r="O89" s="9">
        <f t="shared" ca="1" si="24"/>
        <v>44693.860177658382</v>
      </c>
      <c r="P89" s="9">
        <f t="shared" ca="1" si="24"/>
        <v>0</v>
      </c>
      <c r="Q89" s="9">
        <f t="shared" ca="1" si="24"/>
        <v>0</v>
      </c>
      <c r="R89" s="9">
        <f t="shared" ca="1" si="24"/>
        <v>0</v>
      </c>
      <c r="S89" s="9">
        <f t="shared" ca="1" si="24"/>
        <v>0</v>
      </c>
      <c r="T89" s="9">
        <f t="shared" ca="1" si="24"/>
        <v>0</v>
      </c>
      <c r="U89" s="9">
        <f t="shared" ca="1" si="24"/>
        <v>0</v>
      </c>
      <c r="V89" s="9">
        <f t="shared" ca="1" si="24"/>
        <v>0</v>
      </c>
      <c r="W89" s="9">
        <f t="shared" ca="1" si="24"/>
        <v>0</v>
      </c>
      <c r="X89" s="9">
        <f t="shared" ca="1" si="24"/>
        <v>0</v>
      </c>
      <c r="Y89" s="9">
        <f t="shared" ca="1" si="24"/>
        <v>0</v>
      </c>
      <c r="Z89" s="9">
        <f t="shared" ca="1" si="24"/>
        <v>0</v>
      </c>
      <c r="AA89" s="9">
        <f t="shared" ca="1" si="24"/>
        <v>0</v>
      </c>
      <c r="AB89" s="9">
        <f t="shared" ca="1" si="24"/>
        <v>0</v>
      </c>
      <c r="AC89" s="9">
        <f t="shared" ca="1" si="24"/>
        <v>0</v>
      </c>
      <c r="AD89" s="9">
        <f t="shared" ca="1" si="24"/>
        <v>0</v>
      </c>
      <c r="AE89" s="9">
        <f t="shared" ca="1" si="24"/>
        <v>0</v>
      </c>
      <c r="AF89" s="9">
        <f t="shared" ca="1" si="24"/>
        <v>0</v>
      </c>
      <c r="AG89" s="9">
        <f t="shared" ca="1" si="24"/>
        <v>0</v>
      </c>
      <c r="AH89" s="9">
        <f t="shared" ca="1" si="24"/>
        <v>0</v>
      </c>
    </row>
    <row r="90" spans="1:36" x14ac:dyDescent="0.2">
      <c r="A90" s="2" t="s">
        <v>47</v>
      </c>
      <c r="D90" s="9"/>
      <c r="E90" s="9">
        <f t="shared" ref="E90:AH90" ca="1" si="25">IF(ProjectYear&lt;=LoanTerm,PMT(LoanInterest,LoanTerm,LoanAmount),0)</f>
        <v>-47375.491788317835</v>
      </c>
      <c r="F90" s="9">
        <f t="shared" ca="1" si="25"/>
        <v>-47375.491788317835</v>
      </c>
      <c r="G90" s="9">
        <f t="shared" ca="1" si="25"/>
        <v>-47375.491788317835</v>
      </c>
      <c r="H90" s="9">
        <f t="shared" ca="1" si="25"/>
        <v>-47375.491788317835</v>
      </c>
      <c r="I90" s="9">
        <f t="shared" ca="1" si="25"/>
        <v>-47375.491788317835</v>
      </c>
      <c r="J90" s="9">
        <f t="shared" ca="1" si="25"/>
        <v>-47375.491788317835</v>
      </c>
      <c r="K90" s="9">
        <f t="shared" ca="1" si="25"/>
        <v>-47375.491788317835</v>
      </c>
      <c r="L90" s="9">
        <f t="shared" ca="1" si="25"/>
        <v>-47375.491788317835</v>
      </c>
      <c r="M90" s="9">
        <f t="shared" ca="1" si="25"/>
        <v>-47375.491788317835</v>
      </c>
      <c r="N90" s="9">
        <f t="shared" ca="1" si="25"/>
        <v>-47375.491788317835</v>
      </c>
      <c r="O90" s="9">
        <f t="shared" ca="1" si="25"/>
        <v>-47375.491788317835</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-24956.81808337901</v>
      </c>
      <c r="F91" s="9">
        <f t="shared" ca="1" si="26"/>
        <v>-26454.227168381749</v>
      </c>
      <c r="G91" s="9">
        <f t="shared" ca="1" si="26"/>
        <v>-28041.480798484656</v>
      </c>
      <c r="H91" s="9">
        <f t="shared" ca="1" si="26"/>
        <v>-29723.969646393733</v>
      </c>
      <c r="I91" s="9">
        <f t="shared" ca="1" si="26"/>
        <v>-31507.407825177357</v>
      </c>
      <c r="J91" s="9">
        <f t="shared" ca="1" si="26"/>
        <v>-33397.852294687997</v>
      </c>
      <c r="K91" s="9">
        <f t="shared" ca="1" si="26"/>
        <v>-35401.723432369283</v>
      </c>
      <c r="L91" s="9">
        <f t="shared" ca="1" si="26"/>
        <v>-37525.826838311434</v>
      </c>
      <c r="M91" s="9">
        <f t="shared" ca="1" si="26"/>
        <v>-39777.376448610121</v>
      </c>
      <c r="N91" s="9">
        <f t="shared" ca="1" si="26"/>
        <v>-42164.019035526726</v>
      </c>
      <c r="O91" s="9">
        <f t="shared" ca="1" si="26"/>
        <v>-44693.860177658331</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-22418.673704938825</v>
      </c>
      <c r="F92" s="9">
        <f t="shared" ca="1" si="27"/>
        <v>-20921.264619936086</v>
      </c>
      <c r="G92" s="9">
        <f t="shared" ca="1" si="27"/>
        <v>-19334.010989833179</v>
      </c>
      <c r="H92" s="9">
        <f t="shared" ca="1" si="27"/>
        <v>-17651.522141924102</v>
      </c>
      <c r="I92" s="9">
        <f t="shared" ca="1" si="27"/>
        <v>-15868.083963140478</v>
      </c>
      <c r="J92" s="9">
        <f t="shared" ca="1" si="27"/>
        <v>-13977.639493629837</v>
      </c>
      <c r="K92" s="9">
        <f t="shared" ca="1" si="27"/>
        <v>-11973.768355948556</v>
      </c>
      <c r="L92" s="9">
        <f t="shared" ca="1" si="27"/>
        <v>-9849.6649500063995</v>
      </c>
      <c r="M92" s="9">
        <f t="shared" ca="1" si="27"/>
        <v>-7598.1153397077132</v>
      </c>
      <c r="N92" s="9">
        <f t="shared" ca="1" si="27"/>
        <v>-5211.4727527911064</v>
      </c>
      <c r="O92" s="9">
        <f t="shared" ca="1" si="27"/>
        <v>-2681.6316106595027</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348687.74366560142</v>
      </c>
      <c r="F93" s="70">
        <f t="shared" ca="1" si="28"/>
        <v>322233.51649721968</v>
      </c>
      <c r="G93" s="70">
        <f t="shared" ca="1" si="28"/>
        <v>294192.03569873504</v>
      </c>
      <c r="H93" s="70">
        <f t="shared" ca="1" si="28"/>
        <v>264468.06605234131</v>
      </c>
      <c r="I93" s="70">
        <f t="shared" ca="1" si="28"/>
        <v>232960.65822716395</v>
      </c>
      <c r="J93" s="70">
        <f t="shared" ca="1" si="28"/>
        <v>199562.80593247595</v>
      </c>
      <c r="K93" s="70">
        <f t="shared" ca="1" si="28"/>
        <v>164161.08250010666</v>
      </c>
      <c r="L93" s="70">
        <f t="shared" ca="1" si="28"/>
        <v>126635.25566179522</v>
      </c>
      <c r="M93" s="70">
        <f t="shared" ca="1" si="28"/>
        <v>86857.879213185108</v>
      </c>
      <c r="N93" s="70">
        <f t="shared" ca="1" si="28"/>
        <v>44693.860177658382</v>
      </c>
      <c r="O93" s="70">
        <f t="shared" ca="1" si="28"/>
        <v>0</v>
      </c>
      <c r="P93" s="70">
        <f t="shared" ca="1" si="28"/>
        <v>0</v>
      </c>
      <c r="Q93" s="70">
        <f t="shared" ca="1" si="28"/>
        <v>0</v>
      </c>
      <c r="R93" s="70">
        <f t="shared" ca="1" si="28"/>
        <v>0</v>
      </c>
      <c r="S93" s="70">
        <f t="shared" ca="1" si="28"/>
        <v>0</v>
      </c>
      <c r="T93" s="70">
        <f t="shared" ca="1" si="28"/>
        <v>0</v>
      </c>
      <c r="U93" s="70">
        <f t="shared" ca="1" si="28"/>
        <v>0</v>
      </c>
      <c r="V93" s="70">
        <f t="shared" ca="1" si="28"/>
        <v>0</v>
      </c>
      <c r="W93" s="70">
        <f t="shared" ca="1" si="28"/>
        <v>0</v>
      </c>
      <c r="X93" s="70">
        <f t="shared" ca="1" si="28"/>
        <v>0</v>
      </c>
      <c r="Y93" s="70">
        <f t="shared" ca="1" si="28"/>
        <v>0</v>
      </c>
      <c r="Z93" s="70">
        <f t="shared" ca="1" si="28"/>
        <v>0</v>
      </c>
      <c r="AA93" s="70">
        <f t="shared" ca="1" si="28"/>
        <v>0</v>
      </c>
      <c r="AB93" s="70">
        <f t="shared" ca="1" si="28"/>
        <v>0</v>
      </c>
      <c r="AC93" s="70">
        <f t="shared" ca="1" si="28"/>
        <v>0</v>
      </c>
      <c r="AD93" s="70">
        <f t="shared" ca="1" si="28"/>
        <v>0</v>
      </c>
      <c r="AE93" s="70">
        <f t="shared" ca="1" si="28"/>
        <v>0</v>
      </c>
      <c r="AF93" s="70">
        <f t="shared" ca="1" si="28"/>
        <v>0</v>
      </c>
      <c r="AG93" s="70">
        <f t="shared" ca="1" si="28"/>
        <v>0</v>
      </c>
      <c r="AH93" s="70">
        <f t="shared" ca="1" si="28"/>
        <v>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1118170.9630759074</v>
      </c>
      <c r="D101" s="42">
        <f ca="1">IF($C$112="3P",D83,0)</f>
        <v>-1370030.0597462626</v>
      </c>
      <c r="E101" s="42">
        <f t="shared" ref="E101:AH101" ca="1" si="29">IF($C$112="3P",E83,0)</f>
        <v>341589.05369063577</v>
      </c>
      <c r="F101" s="42">
        <f t="shared" ca="1" si="29"/>
        <v>436043.53185900842</v>
      </c>
      <c r="G101" s="42">
        <f t="shared" ca="1" si="29"/>
        <v>332725.10198076197</v>
      </c>
      <c r="H101" s="42">
        <f t="shared" ca="1" si="29"/>
        <v>262794.93353202369</v>
      </c>
      <c r="I101" s="42">
        <f t="shared" ca="1" si="29"/>
        <v>252751.2383060772</v>
      </c>
      <c r="J101" s="42">
        <f t="shared" ca="1" si="29"/>
        <v>202377.96401285313</v>
      </c>
      <c r="K101" s="42">
        <f t="shared" ca="1" si="29"/>
        <v>155166.52071582165</v>
      </c>
      <c r="L101" s="42">
        <f t="shared" ca="1" si="29"/>
        <v>148814.82066445041</v>
      </c>
      <c r="M101" s="42">
        <f t="shared" ca="1" si="29"/>
        <v>143039.8324222792</v>
      </c>
      <c r="N101" s="42">
        <f t="shared" ca="1" si="29"/>
        <v>48129.868114233061</v>
      </c>
      <c r="O101" s="42">
        <f t="shared" ca="1" si="29"/>
        <v>56013.572537590044</v>
      </c>
      <c r="P101" s="42">
        <f t="shared" ca="1" si="29"/>
        <v>103454.82893326561</v>
      </c>
      <c r="Q101" s="42">
        <f t="shared" ca="1" si="29"/>
        <v>104613.24111939565</v>
      </c>
      <c r="R101" s="42">
        <f t="shared" ca="1" si="29"/>
        <v>105786.39327159656</v>
      </c>
      <c r="S101" s="42">
        <f t="shared" ca="1" si="29"/>
        <v>106974.39280256964</v>
      </c>
      <c r="T101" s="42">
        <f t="shared" ca="1" si="29"/>
        <v>108177.34616616256</v>
      </c>
      <c r="U101" s="42">
        <f t="shared" ca="1" si="29"/>
        <v>109395.35877787005</v>
      </c>
      <c r="V101" s="42">
        <f t="shared" ca="1" si="29"/>
        <v>110628.53493252519</v>
      </c>
      <c r="W101" s="42">
        <f t="shared" ca="1" si="29"/>
        <v>111876.97771910031</v>
      </c>
      <c r="X101" s="42">
        <f t="shared" ca="1" si="29"/>
        <v>23440.78893253149</v>
      </c>
      <c r="Y101" s="42">
        <f t="shared" ca="1" si="29"/>
        <v>114420.06898248015</v>
      </c>
      <c r="Z101" s="42">
        <f t="shared" ca="1" si="29"/>
        <v>115714.91679894218</v>
      </c>
      <c r="AA101" s="42">
        <f t="shared" ca="1" si="29"/>
        <v>117025.4297346135</v>
      </c>
      <c r="AB101" s="42">
        <f t="shared" ca="1" si="29"/>
        <v>118351.70346391622</v>
      </c>
      <c r="AC101" s="42">
        <f t="shared" ca="1" si="29"/>
        <v>119693.83187859016</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149995.83031558164</v>
      </c>
      <c r="D102" s="42">
        <f ca="1">IF($C$112="3P",VLOOKUP($A102,'Fin. Assumptions'!$F$23:$L$29,$D$111+1)*(-D$55-D$56),VLOOKUP($A102,'Fin. Assumptions'!$F$32:$L$38,$D$111+1)*D$83)</f>
        <v>0</v>
      </c>
      <c r="E102" s="42">
        <f ca="1">IF($C$112="3P",VLOOKUP($A102,'Fin. Assumptions'!$F$23:$L$29,$D$111+1)*(-E$55-E$56),VLOOKUP($A102,'Fin. Assumptions'!$F$32:$L$38,$D$111+1)*E$83)</f>
        <v>10079.7062186</v>
      </c>
      <c r="F102" s="42">
        <f ca="1">IF($C$112="3P",VLOOKUP($A102,'Fin. Assumptions'!$F$23:$L$29,$D$111+1)*(-F$55-F$56),VLOOKUP($A102,'Fin. Assumptions'!$F$32:$L$38,$D$111+1)*F$83)</f>
        <v>10183.331341257141</v>
      </c>
      <c r="G102" s="42">
        <f ca="1">IF($C$112="3P",VLOOKUP($A102,'Fin. Assumptions'!$F$23:$L$29,$D$111+1)*(-G$55-G$56),VLOOKUP($A102,'Fin. Assumptions'!$F$32:$L$38,$D$111+1)*G$83)</f>
        <v>10288.500478241871</v>
      </c>
      <c r="H102" s="42">
        <f ca="1">IF($C$112="3P",VLOOKUP($A102,'Fin. Assumptions'!$F$23:$L$29,$D$111+1)*(-H$55-H$56),VLOOKUP($A102,'Fin. Assumptions'!$F$32:$L$38,$D$111+1)*H$83)</f>
        <v>10395.236635367673</v>
      </c>
      <c r="I102" s="42">
        <f ca="1">IF($C$112="3P",VLOOKUP($A102,'Fin. Assumptions'!$F$23:$L$29,$D$111+1)*(-I$55-I$56),VLOOKUP($A102,'Fin. Assumptions'!$F$32:$L$38,$D$111+1)*I$83)</f>
        <v>10503.563161234655</v>
      </c>
      <c r="J102" s="42">
        <f ca="1">IF($C$112="3P",VLOOKUP($A102,'Fin. Assumptions'!$F$23:$L$29,$D$111+1)*(-J$55-J$56),VLOOKUP($A102,'Fin. Assumptions'!$F$32:$L$38,$D$111+1)*J$83)</f>
        <v>10613.50375233705</v>
      </c>
      <c r="K102" s="42">
        <f ca="1">IF($C$112="3P",VLOOKUP($A102,'Fin. Assumptions'!$F$23:$L$29,$D$111+1)*(-K$55-K$56),VLOOKUP($A102,'Fin. Assumptions'!$F$32:$L$38,$D$111+1)*K$83)</f>
        <v>10725.082458246874</v>
      </c>
      <c r="L102" s="42">
        <f ca="1">IF($C$112="3P",VLOOKUP($A102,'Fin. Assumptions'!$F$23:$L$29,$D$111+1)*(-L$55-L$56),VLOOKUP($A102,'Fin. Assumptions'!$F$32:$L$38,$D$111+1)*L$83)</f>
        <v>10838.323686874752</v>
      </c>
      <c r="M102" s="42">
        <f ca="1">IF($C$112="3P",VLOOKUP($A102,'Fin. Assumptions'!$F$23:$L$29,$D$111+1)*(-M$55-M$56),VLOOKUP($A102,'Fin. Assumptions'!$F$32:$L$38,$D$111+1)*M$83)</f>
        <v>10953.252209809185</v>
      </c>
      <c r="N102" s="42">
        <f ca="1">IF($C$112="3P",VLOOKUP($A102,'Fin. Assumptions'!$F$23:$L$29,$D$111+1)*(-N$55-N$56),VLOOKUP($A102,'Fin. Assumptions'!$F$32:$L$38,$D$111+1)*N$83)</f>
        <v>11069.893167735341</v>
      </c>
      <c r="O102" s="42">
        <f ca="1">IF($C$112="3P",VLOOKUP($A102,'Fin. Assumptions'!$F$23:$L$29,$D$111+1)*(-O$55-O$56),VLOOKUP($A102,'Fin. Assumptions'!$F$32:$L$38,$D$111+1)*O$83)</f>
        <v>11188.272075934598</v>
      </c>
      <c r="P102" s="42">
        <f ca="1">IF($C$112="3P",VLOOKUP($A102,'Fin. Assumptions'!$F$23:$L$29,$D$111+1)*(-P$55-P$56),VLOOKUP($A102,'Fin. Assumptions'!$F$32:$L$38,$D$111+1)*P$83)</f>
        <v>11308.414829866022</v>
      </c>
      <c r="Q102" s="42">
        <f ca="1">IF($C$112="3P",VLOOKUP($A102,'Fin. Assumptions'!$F$23:$L$29,$D$111+1)*(-Q$55-Q$56),VLOOKUP($A102,'Fin. Assumptions'!$F$32:$L$38,$D$111+1)*Q$83)</f>
        <v>11430.347710831027</v>
      </c>
      <c r="R102" s="42">
        <f ca="1">IF($C$112="3P",VLOOKUP($A102,'Fin. Assumptions'!$F$23:$L$29,$D$111+1)*(-R$55-R$56),VLOOKUP($A102,'Fin. Assumptions'!$F$32:$L$38,$D$111+1)*R$83)</f>
        <v>11554.097391722407</v>
      </c>
      <c r="S102" s="42">
        <f ca="1">IF($C$112="3P",VLOOKUP($A102,'Fin. Assumptions'!$F$23:$L$29,$D$111+1)*(-S$55-S$56),VLOOKUP($A102,'Fin. Assumptions'!$F$32:$L$38,$D$111+1)*S$83)</f>
        <v>11679.690942859072</v>
      </c>
      <c r="T102" s="42">
        <f ca="1">IF($C$112="3P",VLOOKUP($A102,'Fin. Assumptions'!$F$23:$L$29,$D$111+1)*(-T$55-T$56),VLOOKUP($A102,'Fin. Assumptions'!$F$32:$L$38,$D$111+1)*T$83)</f>
        <v>11807.155837907671</v>
      </c>
      <c r="U102" s="42">
        <f ca="1">IF($C$112="3P",VLOOKUP($A102,'Fin. Assumptions'!$F$23:$L$29,$D$111+1)*(-U$55-U$56),VLOOKUP($A102,'Fin. Assumptions'!$F$32:$L$38,$D$111+1)*U$83)</f>
        <v>11936.519959892496</v>
      </c>
      <c r="V102" s="42">
        <f ca="1">IF($C$112="3P",VLOOKUP($A102,'Fin. Assumptions'!$F$23:$L$29,$D$111+1)*(-V$55-V$56),VLOOKUP($A102,'Fin. Assumptions'!$F$32:$L$38,$D$111+1)*V$83)</f>
        <v>12067.811607294896</v>
      </c>
      <c r="W102" s="42">
        <f ca="1">IF($C$112="3P",VLOOKUP($A102,'Fin. Assumptions'!$F$23:$L$29,$D$111+1)*(-W$55-W$56),VLOOKUP($A102,'Fin. Assumptions'!$F$32:$L$38,$D$111+1)*W$83)</f>
        <v>12201.059500243588</v>
      </c>
      <c r="X102" s="42">
        <f ca="1">IF($C$112="3P",VLOOKUP($A102,'Fin. Assumptions'!$F$23:$L$29,$D$111+1)*(-X$55-X$56),VLOOKUP($A102,'Fin. Assumptions'!$F$32:$L$38,$D$111+1)*X$83)</f>
        <v>12336.292786797218</v>
      </c>
      <c r="Y102" s="42">
        <f ca="1">IF($C$112="3P",VLOOKUP($A102,'Fin. Assumptions'!$F$23:$L$29,$D$111+1)*(-Y$55-Y$56),VLOOKUP($A102,'Fin. Assumptions'!$F$32:$L$38,$D$111+1)*Y$83)</f>
        <v>12473.541049320498</v>
      </c>
      <c r="Z102" s="42">
        <f ca="1">IF($C$112="3P",VLOOKUP($A102,'Fin. Assumptions'!$F$23:$L$29,$D$111+1)*(-Z$55-Z$56),VLOOKUP($A102,'Fin. Assumptions'!$F$32:$L$38,$D$111+1)*Z$83)</f>
        <v>12612.83431095537</v>
      </c>
      <c r="AA102" s="42">
        <f ca="1">IF($C$112="3P",VLOOKUP($A102,'Fin. Assumptions'!$F$23:$L$29,$D$111+1)*(-AA$55-AA$56),VLOOKUP($A102,'Fin. Assumptions'!$F$32:$L$38,$D$111+1)*AA$83)</f>
        <v>12754.203042188607</v>
      </c>
      <c r="AB102" s="42">
        <f ca="1">IF($C$112="3P",VLOOKUP($A102,'Fin. Assumptions'!$F$23:$L$29,$D$111+1)*(-AB$55-AB$56),VLOOKUP($A102,'Fin. Assumptions'!$F$32:$L$38,$D$111+1)*AB$83)</f>
        <v>12897.678167517215</v>
      </c>
      <c r="AC102" s="42">
        <f ca="1">IF($C$112="3P",VLOOKUP($A102,'Fin. Assumptions'!$F$23:$L$29,$D$111+1)*(-AC$55-AC$56),VLOOKUP($A102,'Fin. Assumptions'!$F$32:$L$38,$D$111+1)*AC$83)</f>
        <v>13043.29107221322</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299991.66063116328</v>
      </c>
      <c r="D103" s="42">
        <f ca="1">IF($C$112="3P",VLOOKUP($A103,'Fin. Assumptions'!$F$23:$L$29,$D$111+1)*(-D$55-D$56),VLOOKUP($A103,'Fin. Assumptions'!$F$32:$L$38,$D$111+1)*D$83)</f>
        <v>0</v>
      </c>
      <c r="E103" s="42">
        <f ca="1">IF($C$112="3P",VLOOKUP($A103,'Fin. Assumptions'!$F$23:$L$29,$D$111+1)*(-E$55-E$56),VLOOKUP($A103,'Fin. Assumptions'!$F$32:$L$38,$D$111+1)*E$83)</f>
        <v>20159.412437200001</v>
      </c>
      <c r="F103" s="42">
        <f ca="1">IF($C$112="3P",VLOOKUP($A103,'Fin. Assumptions'!$F$23:$L$29,$D$111+1)*(-F$55-F$56),VLOOKUP($A103,'Fin. Assumptions'!$F$32:$L$38,$D$111+1)*F$83)</f>
        <v>20366.662682514281</v>
      </c>
      <c r="G103" s="42">
        <f ca="1">IF($C$112="3P",VLOOKUP($A103,'Fin. Assumptions'!$F$23:$L$29,$D$111+1)*(-G$55-G$56),VLOOKUP($A103,'Fin. Assumptions'!$F$32:$L$38,$D$111+1)*G$83)</f>
        <v>20577.000956483742</v>
      </c>
      <c r="H103" s="42">
        <f ca="1">IF($C$112="3P",VLOOKUP($A103,'Fin. Assumptions'!$F$23:$L$29,$D$111+1)*(-H$55-H$56),VLOOKUP($A103,'Fin. Assumptions'!$F$32:$L$38,$D$111+1)*H$83)</f>
        <v>20790.473270735347</v>
      </c>
      <c r="I103" s="42">
        <f ca="1">IF($C$112="3P",VLOOKUP($A103,'Fin. Assumptions'!$F$23:$L$29,$D$111+1)*(-I$55-I$56),VLOOKUP($A103,'Fin. Assumptions'!$F$32:$L$38,$D$111+1)*I$83)</f>
        <v>21007.12632246931</v>
      </c>
      <c r="J103" s="42">
        <f ca="1">IF($C$112="3P",VLOOKUP($A103,'Fin. Assumptions'!$F$23:$L$29,$D$111+1)*(-J$55-J$56),VLOOKUP($A103,'Fin. Assumptions'!$F$32:$L$38,$D$111+1)*J$83)</f>
        <v>21227.0075046741</v>
      </c>
      <c r="K103" s="42">
        <f ca="1">IF($C$112="3P",VLOOKUP($A103,'Fin. Assumptions'!$F$23:$L$29,$D$111+1)*(-K$55-K$56),VLOOKUP($A103,'Fin. Assumptions'!$F$32:$L$38,$D$111+1)*K$83)</f>
        <v>21450.164916493748</v>
      </c>
      <c r="L103" s="42">
        <f ca="1">IF($C$112="3P",VLOOKUP($A103,'Fin. Assumptions'!$F$23:$L$29,$D$111+1)*(-L$55-L$56),VLOOKUP($A103,'Fin. Assumptions'!$F$32:$L$38,$D$111+1)*L$83)</f>
        <v>21676.647373749503</v>
      </c>
      <c r="M103" s="42">
        <f ca="1">IF($C$112="3P",VLOOKUP($A103,'Fin. Assumptions'!$F$23:$L$29,$D$111+1)*(-M$55-M$56),VLOOKUP($A103,'Fin. Assumptions'!$F$32:$L$38,$D$111+1)*M$83)</f>
        <v>21906.50441961837</v>
      </c>
      <c r="N103" s="42">
        <f ca="1">IF($C$112="3P",VLOOKUP($A103,'Fin. Assumptions'!$F$23:$L$29,$D$111+1)*(-N$55-N$56),VLOOKUP($A103,'Fin. Assumptions'!$F$32:$L$38,$D$111+1)*N$83)</f>
        <v>22139.786335470682</v>
      </c>
      <c r="O103" s="42">
        <f ca="1">IF($C$112="3P",VLOOKUP($A103,'Fin. Assumptions'!$F$23:$L$29,$D$111+1)*(-O$55-O$56),VLOOKUP($A103,'Fin. Assumptions'!$F$32:$L$38,$D$111+1)*O$83)</f>
        <v>22376.544151869195</v>
      </c>
      <c r="P103" s="42">
        <f ca="1">IF($C$112="3P",VLOOKUP($A103,'Fin. Assumptions'!$F$23:$L$29,$D$111+1)*(-P$55-P$56),VLOOKUP($A103,'Fin. Assumptions'!$F$32:$L$38,$D$111+1)*P$83)</f>
        <v>22616.829659732044</v>
      </c>
      <c r="Q103" s="42">
        <f ca="1">IF($C$112="3P",VLOOKUP($A103,'Fin. Assumptions'!$F$23:$L$29,$D$111+1)*(-Q$55-Q$56),VLOOKUP($A103,'Fin. Assumptions'!$F$32:$L$38,$D$111+1)*Q$83)</f>
        <v>22860.695421662054</v>
      </c>
      <c r="R103" s="42">
        <f ca="1">IF($C$112="3P",VLOOKUP($A103,'Fin. Assumptions'!$F$23:$L$29,$D$111+1)*(-R$55-R$56),VLOOKUP($A103,'Fin. Assumptions'!$F$32:$L$38,$D$111+1)*R$83)</f>
        <v>23108.194783444815</v>
      </c>
      <c r="S103" s="42">
        <f ca="1">IF($C$112="3P",VLOOKUP($A103,'Fin. Assumptions'!$F$23:$L$29,$D$111+1)*(-S$55-S$56),VLOOKUP($A103,'Fin. Assumptions'!$F$32:$L$38,$D$111+1)*S$83)</f>
        <v>23359.381885718143</v>
      </c>
      <c r="T103" s="42">
        <f ca="1">IF($C$112="3P",VLOOKUP($A103,'Fin. Assumptions'!$F$23:$L$29,$D$111+1)*(-T$55-T$56),VLOOKUP($A103,'Fin. Assumptions'!$F$32:$L$38,$D$111+1)*T$83)</f>
        <v>23614.311675815341</v>
      </c>
      <c r="U103" s="42">
        <f ca="1">IF($C$112="3P",VLOOKUP($A103,'Fin. Assumptions'!$F$23:$L$29,$D$111+1)*(-U$55-U$56),VLOOKUP($A103,'Fin. Assumptions'!$F$32:$L$38,$D$111+1)*U$83)</f>
        <v>23873.039919784991</v>
      </c>
      <c r="V103" s="42">
        <f ca="1">IF($C$112="3P",VLOOKUP($A103,'Fin. Assumptions'!$F$23:$L$29,$D$111+1)*(-V$55-V$56),VLOOKUP($A103,'Fin. Assumptions'!$F$32:$L$38,$D$111+1)*V$83)</f>
        <v>24135.623214589792</v>
      </c>
      <c r="W103" s="42">
        <f ca="1">IF($C$112="3P",VLOOKUP($A103,'Fin. Assumptions'!$F$23:$L$29,$D$111+1)*(-W$55-W$56),VLOOKUP($A103,'Fin. Assumptions'!$F$32:$L$38,$D$111+1)*W$83)</f>
        <v>24402.119000487175</v>
      </c>
      <c r="X103" s="42">
        <f ca="1">IF($C$112="3P",VLOOKUP($A103,'Fin. Assumptions'!$F$23:$L$29,$D$111+1)*(-X$55-X$56),VLOOKUP($A103,'Fin. Assumptions'!$F$32:$L$38,$D$111+1)*X$83)</f>
        <v>24672.585573594435</v>
      </c>
      <c r="Y103" s="42">
        <f ca="1">IF($C$112="3P",VLOOKUP($A103,'Fin. Assumptions'!$F$23:$L$29,$D$111+1)*(-Y$55-Y$56),VLOOKUP($A103,'Fin. Assumptions'!$F$32:$L$38,$D$111+1)*Y$83)</f>
        <v>24947.082098640996</v>
      </c>
      <c r="Z103" s="42">
        <f ca="1">IF($C$112="3P",VLOOKUP($A103,'Fin. Assumptions'!$F$23:$L$29,$D$111+1)*(-Z$55-Z$56),VLOOKUP($A103,'Fin. Assumptions'!$F$32:$L$38,$D$111+1)*Z$83)</f>
        <v>25225.66862191074</v>
      </c>
      <c r="AA103" s="42">
        <f ca="1">IF($C$112="3P",VLOOKUP($A103,'Fin. Assumptions'!$F$23:$L$29,$D$111+1)*(-AA$55-AA$56),VLOOKUP($A103,'Fin. Assumptions'!$F$32:$L$38,$D$111+1)*AA$83)</f>
        <v>25508.406084377213</v>
      </c>
      <c r="AB103" s="42">
        <f ca="1">IF($C$112="3P",VLOOKUP($A103,'Fin. Assumptions'!$F$23:$L$29,$D$111+1)*(-AB$55-AB$56),VLOOKUP($A103,'Fin. Assumptions'!$F$32:$L$38,$D$111+1)*AB$83)</f>
        <v>25795.35633503443</v>
      </c>
      <c r="AC103" s="42">
        <f ca="1">IF($C$112="3P",VLOOKUP($A103,'Fin. Assumptions'!$F$23:$L$29,$D$111+1)*(-AC$55-AC$56),VLOOKUP($A103,'Fin. Assumptions'!$F$32:$L$38,$D$111+1)*AC$83)</f>
        <v>26086.58214442644</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149995.83031558164</v>
      </c>
      <c r="D105" s="42">
        <f ca="1">IF($C$112="3P",VLOOKUP($A105,'Fin. Assumptions'!$F$23:$L$29,$D$111+1)*(-D$55-D$56),VLOOKUP($A105,'Fin. Assumptions'!$F$32:$L$38,$D$111+1)*D$83)</f>
        <v>0</v>
      </c>
      <c r="E105" s="42">
        <f ca="1">IF($C$112="3P",VLOOKUP($A105,'Fin. Assumptions'!$F$23:$L$29,$D$111+1)*(-E$55-E$56),VLOOKUP($A105,'Fin. Assumptions'!$F$32:$L$38,$D$111+1)*E$83)</f>
        <v>10079.7062186</v>
      </c>
      <c r="F105" s="42">
        <f ca="1">IF($C$112="3P",VLOOKUP($A105,'Fin. Assumptions'!$F$23:$L$29,$D$111+1)*(-F$55-F$56),VLOOKUP($A105,'Fin. Assumptions'!$F$32:$L$38,$D$111+1)*F$83)</f>
        <v>10183.331341257141</v>
      </c>
      <c r="G105" s="42">
        <f ca="1">IF($C$112="3P",VLOOKUP($A105,'Fin. Assumptions'!$F$23:$L$29,$D$111+1)*(-G$55-G$56),VLOOKUP($A105,'Fin. Assumptions'!$F$32:$L$38,$D$111+1)*G$83)</f>
        <v>10288.500478241871</v>
      </c>
      <c r="H105" s="42">
        <f ca="1">IF($C$112="3P",VLOOKUP($A105,'Fin. Assumptions'!$F$23:$L$29,$D$111+1)*(-H$55-H$56),VLOOKUP($A105,'Fin. Assumptions'!$F$32:$L$38,$D$111+1)*H$83)</f>
        <v>10395.236635367673</v>
      </c>
      <c r="I105" s="42">
        <f ca="1">IF($C$112="3P",VLOOKUP($A105,'Fin. Assumptions'!$F$23:$L$29,$D$111+1)*(-I$55-I$56),VLOOKUP($A105,'Fin. Assumptions'!$F$32:$L$38,$D$111+1)*I$83)</f>
        <v>10503.563161234655</v>
      </c>
      <c r="J105" s="42">
        <f ca="1">IF($C$112="3P",VLOOKUP($A105,'Fin. Assumptions'!$F$23:$L$29,$D$111+1)*(-J$55-J$56),VLOOKUP($A105,'Fin. Assumptions'!$F$32:$L$38,$D$111+1)*J$83)</f>
        <v>10613.50375233705</v>
      </c>
      <c r="K105" s="42">
        <f ca="1">IF($C$112="3P",VLOOKUP($A105,'Fin. Assumptions'!$F$23:$L$29,$D$111+1)*(-K$55-K$56),VLOOKUP($A105,'Fin. Assumptions'!$F$32:$L$38,$D$111+1)*K$83)</f>
        <v>10725.082458246874</v>
      </c>
      <c r="L105" s="42">
        <f ca="1">IF($C$112="3P",VLOOKUP($A105,'Fin. Assumptions'!$F$23:$L$29,$D$111+1)*(-L$55-L$56),VLOOKUP($A105,'Fin. Assumptions'!$F$32:$L$38,$D$111+1)*L$83)</f>
        <v>10838.323686874752</v>
      </c>
      <c r="M105" s="42">
        <f ca="1">IF($C$112="3P",VLOOKUP($A105,'Fin. Assumptions'!$F$23:$L$29,$D$111+1)*(-M$55-M$56),VLOOKUP($A105,'Fin. Assumptions'!$F$32:$L$38,$D$111+1)*M$83)</f>
        <v>10953.252209809185</v>
      </c>
      <c r="N105" s="42">
        <f ca="1">IF($C$112="3P",VLOOKUP($A105,'Fin. Assumptions'!$F$23:$L$29,$D$111+1)*(-N$55-N$56),VLOOKUP($A105,'Fin. Assumptions'!$F$32:$L$38,$D$111+1)*N$83)</f>
        <v>11069.893167735341</v>
      </c>
      <c r="O105" s="42">
        <f ca="1">IF($C$112="3P",VLOOKUP($A105,'Fin. Assumptions'!$F$23:$L$29,$D$111+1)*(-O$55-O$56),VLOOKUP($A105,'Fin. Assumptions'!$F$32:$L$38,$D$111+1)*O$83)</f>
        <v>11188.272075934598</v>
      </c>
      <c r="P105" s="42">
        <f ca="1">IF($C$112="3P",VLOOKUP($A105,'Fin. Assumptions'!$F$23:$L$29,$D$111+1)*(-P$55-P$56),VLOOKUP($A105,'Fin. Assumptions'!$F$32:$L$38,$D$111+1)*P$83)</f>
        <v>11308.414829866022</v>
      </c>
      <c r="Q105" s="42">
        <f ca="1">IF($C$112="3P",VLOOKUP($A105,'Fin. Assumptions'!$F$23:$L$29,$D$111+1)*(-Q$55-Q$56),VLOOKUP($A105,'Fin. Assumptions'!$F$32:$L$38,$D$111+1)*Q$83)</f>
        <v>11430.347710831027</v>
      </c>
      <c r="R105" s="42">
        <f ca="1">IF($C$112="3P",VLOOKUP($A105,'Fin. Assumptions'!$F$23:$L$29,$D$111+1)*(-R$55-R$56),VLOOKUP($A105,'Fin. Assumptions'!$F$32:$L$38,$D$111+1)*R$83)</f>
        <v>11554.097391722407</v>
      </c>
      <c r="S105" s="42">
        <f ca="1">IF($C$112="3P",VLOOKUP($A105,'Fin. Assumptions'!$F$23:$L$29,$D$111+1)*(-S$55-S$56),VLOOKUP($A105,'Fin. Assumptions'!$F$32:$L$38,$D$111+1)*S$83)</f>
        <v>11679.690942859072</v>
      </c>
      <c r="T105" s="42">
        <f ca="1">IF($C$112="3P",VLOOKUP($A105,'Fin. Assumptions'!$F$23:$L$29,$D$111+1)*(-T$55-T$56),VLOOKUP($A105,'Fin. Assumptions'!$F$32:$L$38,$D$111+1)*T$83)</f>
        <v>11807.155837907671</v>
      </c>
      <c r="U105" s="42">
        <f ca="1">IF($C$112="3P",VLOOKUP($A105,'Fin. Assumptions'!$F$23:$L$29,$D$111+1)*(-U$55-U$56),VLOOKUP($A105,'Fin. Assumptions'!$F$32:$L$38,$D$111+1)*U$83)</f>
        <v>11936.519959892496</v>
      </c>
      <c r="V105" s="42">
        <f ca="1">IF($C$112="3P",VLOOKUP($A105,'Fin. Assumptions'!$F$23:$L$29,$D$111+1)*(-V$55-V$56),VLOOKUP($A105,'Fin. Assumptions'!$F$32:$L$38,$D$111+1)*V$83)</f>
        <v>12067.811607294896</v>
      </c>
      <c r="W105" s="42">
        <f ca="1">IF($C$112="3P",VLOOKUP($A105,'Fin. Assumptions'!$F$23:$L$29,$D$111+1)*(-W$55-W$56),VLOOKUP($A105,'Fin. Assumptions'!$F$32:$L$38,$D$111+1)*W$83)</f>
        <v>12201.059500243588</v>
      </c>
      <c r="X105" s="42">
        <f ca="1">IF($C$112="3P",VLOOKUP($A105,'Fin. Assumptions'!$F$23:$L$29,$D$111+1)*(-X$55-X$56),VLOOKUP($A105,'Fin. Assumptions'!$F$32:$L$38,$D$111+1)*X$83)</f>
        <v>12336.292786797218</v>
      </c>
      <c r="Y105" s="42">
        <f ca="1">IF($C$112="3P",VLOOKUP($A105,'Fin. Assumptions'!$F$23:$L$29,$D$111+1)*(-Y$55-Y$56),VLOOKUP($A105,'Fin. Assumptions'!$F$32:$L$38,$D$111+1)*Y$83)</f>
        <v>12473.541049320498</v>
      </c>
      <c r="Z105" s="42">
        <f ca="1">IF($C$112="3P",VLOOKUP($A105,'Fin. Assumptions'!$F$23:$L$29,$D$111+1)*(-Z$55-Z$56),VLOOKUP($A105,'Fin. Assumptions'!$F$32:$L$38,$D$111+1)*Z$83)</f>
        <v>12612.83431095537</v>
      </c>
      <c r="AA105" s="42">
        <f ca="1">IF($C$112="3P",VLOOKUP($A105,'Fin. Assumptions'!$F$23:$L$29,$D$111+1)*(-AA$55-AA$56),VLOOKUP($A105,'Fin. Assumptions'!$F$32:$L$38,$D$111+1)*AA$83)</f>
        <v>12754.203042188607</v>
      </c>
      <c r="AB105" s="42">
        <f ca="1">IF($C$112="3P",VLOOKUP($A105,'Fin. Assumptions'!$F$23:$L$29,$D$111+1)*(-AB$55-AB$56),VLOOKUP($A105,'Fin. Assumptions'!$F$32:$L$38,$D$111+1)*AB$83)</f>
        <v>12897.678167517215</v>
      </c>
      <c r="AC105" s="42">
        <f ca="1">IF($C$112="3P",VLOOKUP($A105,'Fin. Assumptions'!$F$23:$L$29,$D$111+1)*(-AC$55-AC$56),VLOOKUP($A105,'Fin. Assumptions'!$F$32:$L$38,$D$111+1)*AC$83)</f>
        <v>13043.29107221322</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1718154.284338234</v>
      </c>
    </row>
    <row r="111" spans="1:34" ht="15.75" x14ac:dyDescent="0.25">
      <c r="A111" s="92"/>
      <c r="B111" s="93" t="s">
        <v>111</v>
      </c>
      <c r="C111" s="463" t="str">
        <f ca="1">LEFT($B$6,3)</f>
        <v>CSS</v>
      </c>
      <c r="D111" s="380">
        <f ca="1">HLOOKUP(C111,'Fin. Assumptions'!$G$32:$L$40,9)</f>
        <v>2</v>
      </c>
    </row>
    <row r="112" spans="1:34" x14ac:dyDescent="0.2">
      <c r="A112" s="94"/>
      <c r="B112" s="93" t="s">
        <v>160</v>
      </c>
      <c r="C112" s="376" t="str">
        <f ca="1">RIGHT(LEFT($B$6,6),2)</f>
        <v>3P</v>
      </c>
    </row>
  </sheetData>
  <sheetProtection algorithmName="SHA-512" hashValue="fod3ve7EK+RStTycf1vGHTByaU6bx0qqhRwa8IxRkT3DzrBiWBXnaZZ31RzKdVGb6VtXAGhaNlVTfTwtX35fcw==" saltValue="GRWXF3YCcuZXvttxEpdkKQ=="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7" tint="0.39997558519241921"/>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CSS DO 17</v>
      </c>
      <c r="D6" s="82" t="s">
        <v>172</v>
      </c>
      <c r="T6" s="2"/>
    </row>
    <row r="7" spans="1:42" ht="18.75" customHeight="1" x14ac:dyDescent="0.25">
      <c r="A7" s="90"/>
      <c r="C7" s="2"/>
      <c r="D7" s="374" t="s">
        <v>174</v>
      </c>
      <c r="T7" s="2"/>
    </row>
    <row r="8" spans="1:42" ht="18.75" customHeight="1" x14ac:dyDescent="0.25">
      <c r="A8" s="90" t="s">
        <v>111</v>
      </c>
      <c r="B8" s="376" t="str">
        <f ca="1">VLOOKUP($B$6,'Fin. Assumptions'!$A$6:$P$17,2)</f>
        <v>CSS</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2017</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(Residential)</v>
      </c>
      <c r="C11" s="1"/>
      <c r="E11" s="18" t="s">
        <v>0</v>
      </c>
      <c r="G11" s="396">
        <f ca="1">VLOOKUP($B$6,'Fin. Assumptions'!$A$6:$P$17,14)</f>
        <v>0.2</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0.26400000000000001</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747289.12349796121</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2.4909637449932043</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2490963.7449932043</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0.84039381752660425</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2490963.7449932043</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-373644.5617489806</v>
      </c>
      <c r="O22" s="28"/>
      <c r="P22" s="26"/>
      <c r="Q22" s="26"/>
      <c r="R22" s="23"/>
      <c r="T22" s="2"/>
    </row>
    <row r="23" spans="1:36" ht="18" customHeight="1" x14ac:dyDescent="0.2">
      <c r="A23" s="48"/>
      <c r="B23" s="77"/>
      <c r="C23" s="21"/>
      <c r="E23" s="54" t="s">
        <v>77</v>
      </c>
      <c r="G23" s="83">
        <f ca="1">SUM(G20:G22)</f>
        <v>2117319.1832442237</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12</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2490963.7449932043</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0.15918119999999999</v>
      </c>
      <c r="C31" s="2" t="s">
        <v>7</v>
      </c>
      <c r="E31" s="57" t="s">
        <v>10</v>
      </c>
      <c r="F31" s="5"/>
      <c r="G31" s="83">
        <f ca="1">NetCost*LoanPer-B22</f>
        <v>373644.56174898043</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884640.47800748702</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0.16553964501232854</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185458.83249599999</v>
      </c>
      <c r="F54" s="9">
        <f t="shared" ca="1" si="2"/>
        <v>188222.1691001904</v>
      </c>
      <c r="G54" s="9">
        <f t="shared" ca="1" si="2"/>
        <v>191026.67941978324</v>
      </c>
      <c r="H54" s="9">
        <f t="shared" ca="1" si="2"/>
        <v>193872.976943138</v>
      </c>
      <c r="I54" s="9">
        <f t="shared" ca="1" si="2"/>
        <v>196761.68429959079</v>
      </c>
      <c r="J54" s="9">
        <f t="shared" ca="1" si="2"/>
        <v>199693.43339565469</v>
      </c>
      <c r="K54" s="9">
        <f t="shared" ca="1" si="2"/>
        <v>202668.86555324995</v>
      </c>
      <c r="L54" s="9">
        <f t="shared" ca="1" si="2"/>
        <v>205688.63164999336</v>
      </c>
      <c r="M54" s="9">
        <f t="shared" ca="1" si="2"/>
        <v>208753.39226157826</v>
      </c>
      <c r="N54" s="9">
        <f t="shared" ca="1" si="2"/>
        <v>211863.81780627577</v>
      </c>
      <c r="O54" s="9">
        <f t="shared" ca="1" si="2"/>
        <v>215020.58869158928</v>
      </c>
      <c r="P54" s="9">
        <f t="shared" ca="1" si="2"/>
        <v>218224.39546309394</v>
      </c>
      <c r="Q54" s="9">
        <f t="shared" ca="1" si="2"/>
        <v>221475.93895549406</v>
      </c>
      <c r="R54" s="9">
        <f t="shared" ca="1" si="2"/>
        <v>224775.93044593089</v>
      </c>
      <c r="S54" s="9">
        <f t="shared" ca="1" si="2"/>
        <v>228125.09180957527</v>
      </c>
      <c r="T54" s="9">
        <f t="shared" ca="1" si="2"/>
        <v>231524.1556775379</v>
      </c>
      <c r="U54" s="9">
        <f t="shared" ca="1" si="2"/>
        <v>234973.86559713323</v>
      </c>
      <c r="V54" s="9">
        <f t="shared" ca="1" si="2"/>
        <v>238474.97619453055</v>
      </c>
      <c r="W54" s="9">
        <f t="shared" ca="1" si="2"/>
        <v>242028.25333982901</v>
      </c>
      <c r="X54" s="9">
        <f t="shared" ca="1" si="2"/>
        <v>245634.47431459246</v>
      </c>
      <c r="Y54" s="9">
        <f t="shared" ca="1" si="2"/>
        <v>249294.42798187994</v>
      </c>
      <c r="Z54" s="9">
        <f t="shared" ca="1" si="2"/>
        <v>253008.91495880988</v>
      </c>
      <c r="AA54" s="9">
        <f t="shared" ca="1" si="2"/>
        <v>256778.74779169617</v>
      </c>
      <c r="AB54" s="9">
        <f t="shared" ca="1" si="2"/>
        <v>260604.75113379239</v>
      </c>
      <c r="AC54" s="9">
        <f t="shared" ca="1" si="2"/>
        <v>264487.76192568586</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263384.90178052802</v>
      </c>
      <c r="F57" s="10">
        <f ca="1">IF(F$49&gt;OptInTerm,0,VLOOKUP($B$10+F$49-1,'SREC Prices'!$B$6:$D$22,2))*((F$50/1000)*$B$18)</f>
        <v>271810.28125941817</v>
      </c>
      <c r="G57" s="10">
        <f ca="1">IF(G$49&gt;OptInTerm,0,VLOOKUP($B$10+G$49-1,'SREC Prices'!$B$6:$D$22,2))*((G$50/1000)*$B$18)</f>
        <v>256880.20039812577</v>
      </c>
      <c r="H57" s="10">
        <f ca="1">IF(H$49&gt;OptInTerm,0,VLOOKUP($B$10+H$49-1,'SREC Prices'!$B$6:$D$22,2))*((H$50/1000)*$B$18)</f>
        <v>234376.52548400318</v>
      </c>
      <c r="I57" s="10">
        <f ca="1">IF(I$49&gt;OptInTerm,0,VLOOKUP($B$10+I$49-1,'SREC Prices'!$B$6:$D$22,2))*((I$50/1000)*$B$18)</f>
        <v>216889.91475550536</v>
      </c>
      <c r="J57" s="10">
        <f ca="1">IF(J$49&gt;OptInTerm,0,VLOOKUP($B$10+J$49-1,'SREC Prices'!$B$6:$D$22,2))*((J$50/1000)*$B$18)</f>
        <v>203391.87647658421</v>
      </c>
      <c r="K57" s="10">
        <f ca="1">IF(K$49&gt;OptInTerm,0,VLOOKUP($B$10+K$49-1,'SREC Prices'!$B$6:$D$22,2))*((K$50/1000)*$B$18)</f>
        <v>195234.78797700445</v>
      </c>
      <c r="L57" s="10">
        <f ca="1">IF(L$49&gt;OptInTerm,0,VLOOKUP($B$10+L$49-1,'SREC Prices'!$B$6:$D$22,2))*((L$50/1000)*$B$18)</f>
        <v>184083.16282565126</v>
      </c>
      <c r="M57" s="10">
        <f ca="1">IF(M$49&gt;OptInTerm,0,VLOOKUP($B$10+M$49-1,'SREC Prices'!$B$6:$D$22,2))*((M$50/1000)*$B$18)</f>
        <v>173958.58887024049</v>
      </c>
      <c r="N57" s="10">
        <f ca="1">IF(N$49&gt;OptInTerm,0,VLOOKUP($B$10+N$49-1,'SREC Prices'!$B$6:$D$22,2))*((N$50/1000)*$B$18)</f>
        <v>164846.47231037068</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448843.734276528</v>
      </c>
      <c r="F59" s="10">
        <f t="shared" ref="F59:AH59" ca="1" si="5">SUM(F54:F58)</f>
        <v>460032.45035960857</v>
      </c>
      <c r="G59" s="10">
        <f t="shared" ca="1" si="5"/>
        <v>447906.87981790898</v>
      </c>
      <c r="H59" s="10">
        <f t="shared" ca="1" si="5"/>
        <v>428249.50242714118</v>
      </c>
      <c r="I59" s="10">
        <f t="shared" ca="1" si="5"/>
        <v>413651.59905509616</v>
      </c>
      <c r="J59" s="10">
        <f t="shared" ca="1" si="5"/>
        <v>403085.3098722389</v>
      </c>
      <c r="K59" s="10">
        <f t="shared" ca="1" si="5"/>
        <v>397903.65353025438</v>
      </c>
      <c r="L59" s="10">
        <f t="shared" ca="1" si="5"/>
        <v>389771.79447564459</v>
      </c>
      <c r="M59" s="10">
        <f t="shared" ca="1" si="5"/>
        <v>382711.98113181873</v>
      </c>
      <c r="N59" s="10">
        <f t="shared" ca="1" si="5"/>
        <v>376710.29011664644</v>
      </c>
      <c r="O59" s="10">
        <f t="shared" ca="1" si="5"/>
        <v>242723.57346166583</v>
      </c>
      <c r="P59" s="10">
        <f t="shared" ca="1" si="5"/>
        <v>245788.8653093201</v>
      </c>
      <c r="Q59" s="10">
        <f t="shared" ca="1" si="5"/>
        <v>248902.58645248908</v>
      </c>
      <c r="R59" s="10">
        <f t="shared" ca="1" si="5"/>
        <v>252065.44470544095</v>
      </c>
      <c r="S59" s="10">
        <f t="shared" ca="1" si="5"/>
        <v>255278.15849778778</v>
      </c>
      <c r="T59" s="10">
        <f t="shared" ca="1" si="5"/>
        <v>258541.45703230935</v>
      </c>
      <c r="U59" s="10">
        <f t="shared" ca="1" si="5"/>
        <v>261856.08044513082</v>
      </c>
      <c r="V59" s="10">
        <f t="shared" ca="1" si="5"/>
        <v>265222.77996828815</v>
      </c>
      <c r="W59" s="10">
        <f t="shared" ca="1" si="5"/>
        <v>268642.3180947178</v>
      </c>
      <c r="X59" s="10">
        <f t="shared" ca="1" si="5"/>
        <v>272115.46874570684</v>
      </c>
      <c r="Y59" s="10">
        <f t="shared" ca="1" si="5"/>
        <v>275643.01744083874</v>
      </c>
      <c r="Z59" s="10">
        <f t="shared" ca="1" si="5"/>
        <v>279225.7614704739</v>
      </c>
      <c r="AA59" s="10">
        <f t="shared" ca="1" si="5"/>
        <v>282864.51007080183</v>
      </c>
      <c r="AB59" s="10">
        <f t="shared" ca="1" si="5"/>
        <v>286560.08460150252</v>
      </c>
      <c r="AC59" s="10">
        <f t="shared" ca="1" si="5"/>
        <v>290313.31872605748</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427843.734276528</v>
      </c>
      <c r="F63" s="10">
        <f t="shared" ca="1" si="9"/>
        <v>438507.45035960857</v>
      </c>
      <c r="G63" s="10">
        <f t="shared" ca="1" si="9"/>
        <v>425843.75481790898</v>
      </c>
      <c r="H63" s="10">
        <f t="shared" ca="1" si="9"/>
        <v>405634.79930214118</v>
      </c>
      <c r="I63" s="10">
        <f t="shared" ca="1" si="9"/>
        <v>390471.52835197118</v>
      </c>
      <c r="J63" s="10">
        <f t="shared" ca="1" si="9"/>
        <v>379325.73740153579</v>
      </c>
      <c r="K63" s="10">
        <f t="shared" ca="1" si="9"/>
        <v>373550.09174778371</v>
      </c>
      <c r="L63" s="10">
        <f t="shared" ca="1" si="9"/>
        <v>364809.39364861214</v>
      </c>
      <c r="M63" s="10">
        <f t="shared" ca="1" si="9"/>
        <v>357125.52028411045</v>
      </c>
      <c r="N63" s="10">
        <f t="shared" ca="1" si="9"/>
        <v>200484.16774774547</v>
      </c>
      <c r="O63" s="10">
        <f t="shared" ca="1" si="9"/>
        <v>215841.79803354232</v>
      </c>
      <c r="P63" s="10">
        <f t="shared" ca="1" si="9"/>
        <v>218235.04549549351</v>
      </c>
      <c r="Q63" s="10">
        <f t="shared" ca="1" si="9"/>
        <v>220659.92114331684</v>
      </c>
      <c r="R63" s="10">
        <f t="shared" ca="1" si="9"/>
        <v>223116.7127635394</v>
      </c>
      <c r="S63" s="10">
        <f t="shared" ca="1" si="9"/>
        <v>225605.7082573387</v>
      </c>
      <c r="T63" s="10">
        <f t="shared" ca="1" si="9"/>
        <v>228127.19553584902</v>
      </c>
      <c r="U63" s="10">
        <f t="shared" ca="1" si="9"/>
        <v>230681.46241125901</v>
      </c>
      <c r="V63" s="10">
        <f t="shared" ca="1" si="9"/>
        <v>233268.79648356952</v>
      </c>
      <c r="W63" s="10">
        <f t="shared" ca="1" si="9"/>
        <v>235889.48502288121</v>
      </c>
      <c r="X63" s="10">
        <f t="shared" ca="1" si="9"/>
        <v>88543.814847074333</v>
      </c>
      <c r="Y63" s="10">
        <f t="shared" ca="1" si="9"/>
        <v>241232.07219474044</v>
      </c>
      <c r="Z63" s="10">
        <f t="shared" ca="1" si="9"/>
        <v>243954.54259322313</v>
      </c>
      <c r="AA63" s="10">
        <f t="shared" ca="1" si="9"/>
        <v>246711.51072161979</v>
      </c>
      <c r="AB63" s="10">
        <f t="shared" ca="1" si="9"/>
        <v>249503.26026859094</v>
      </c>
      <c r="AC63" s="10">
        <f t="shared" ca="1" si="9"/>
        <v>252330.07378482312</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427843.734276528</v>
      </c>
      <c r="F65" s="59">
        <f t="shared" ref="F65:AH65" ca="1" si="10">SUM(F63:F64)</f>
        <v>438507.45035960857</v>
      </c>
      <c r="G65" s="59">
        <f t="shared" ca="1" si="10"/>
        <v>425843.75481790898</v>
      </c>
      <c r="H65" s="59">
        <f t="shared" ca="1" si="10"/>
        <v>405634.79930214118</v>
      </c>
      <c r="I65" s="59">
        <f t="shared" ca="1" si="10"/>
        <v>390471.52835197118</v>
      </c>
      <c r="J65" s="59">
        <f ca="1">SUM(J63:J64)</f>
        <v>379325.73740153579</v>
      </c>
      <c r="K65" s="59">
        <f t="shared" ca="1" si="10"/>
        <v>373550.09174778371</v>
      </c>
      <c r="L65" s="59">
        <f t="shared" ca="1" si="10"/>
        <v>364809.39364861214</v>
      </c>
      <c r="M65" s="59">
        <f t="shared" ca="1" si="10"/>
        <v>357125.52028411045</v>
      </c>
      <c r="N65" s="59">
        <f t="shared" ca="1" si="10"/>
        <v>200484.16774774547</v>
      </c>
      <c r="O65" s="59">
        <f t="shared" ca="1" si="10"/>
        <v>215841.79803354232</v>
      </c>
      <c r="P65" s="59">
        <f t="shared" ca="1" si="10"/>
        <v>218235.04549549351</v>
      </c>
      <c r="Q65" s="59">
        <f t="shared" ca="1" si="10"/>
        <v>220659.92114331684</v>
      </c>
      <c r="R65" s="59">
        <f t="shared" ca="1" si="10"/>
        <v>223116.7127635394</v>
      </c>
      <c r="S65" s="59">
        <f t="shared" ca="1" si="10"/>
        <v>225605.7082573387</v>
      </c>
      <c r="T65" s="59">
        <f t="shared" ca="1" si="10"/>
        <v>228127.19553584902</v>
      </c>
      <c r="U65" s="59">
        <f t="shared" ca="1" si="10"/>
        <v>230681.46241125901</v>
      </c>
      <c r="V65" s="59">
        <f t="shared" ca="1" si="10"/>
        <v>233268.79648356952</v>
      </c>
      <c r="W65" s="59">
        <f t="shared" ca="1" si="10"/>
        <v>235889.48502288121</v>
      </c>
      <c r="X65" s="59">
        <f t="shared" ca="1" si="10"/>
        <v>88543.814847074333</v>
      </c>
      <c r="Y65" s="59">
        <f t="shared" ca="1" si="10"/>
        <v>241232.07219474044</v>
      </c>
      <c r="Z65" s="59">
        <f t="shared" ca="1" si="10"/>
        <v>243954.54259322313</v>
      </c>
      <c r="AA65" s="59">
        <f t="shared" ca="1" si="10"/>
        <v>246711.51072161979</v>
      </c>
      <c r="AB65" s="59">
        <f t="shared" ca="1" si="10"/>
        <v>249503.26026859094</v>
      </c>
      <c r="AC65" s="59">
        <f t="shared" ca="1" si="10"/>
        <v>252330.07378482312</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-22418.673704938825</v>
      </c>
      <c r="F66" s="59">
        <f t="shared" ca="1" si="11"/>
        <v>-21089.761325055657</v>
      </c>
      <c r="G66" s="59">
        <f t="shared" ca="1" si="11"/>
        <v>-19681.114202379496</v>
      </c>
      <c r="H66" s="59">
        <f t="shared" ca="1" si="11"/>
        <v>-18187.948252342765</v>
      </c>
      <c r="I66" s="59">
        <f t="shared" ca="1" si="11"/>
        <v>-16605.192345303833</v>
      </c>
      <c r="J66" s="59">
        <f t="shared" ca="1" si="11"/>
        <v>-14927.47108384256</v>
      </c>
      <c r="K66" s="59">
        <f t="shared" ca="1" si="11"/>
        <v>-13149.086546693616</v>
      </c>
      <c r="L66" s="59">
        <f t="shared" ca="1" si="11"/>
        <v>-11263.998937315731</v>
      </c>
      <c r="M66" s="59">
        <f t="shared" ca="1" si="11"/>
        <v>-9265.8060713751765</v>
      </c>
      <c r="N66" s="59">
        <f t="shared" ca="1" si="11"/>
        <v>-7147.721633478187</v>
      </c>
      <c r="O66" s="59">
        <f t="shared" ca="1" si="11"/>
        <v>-4902.552129307378</v>
      </c>
      <c r="P66" s="59">
        <f t="shared" ca="1" si="11"/>
        <v>-2522.6724548863208</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405425.06057158916</v>
      </c>
      <c r="F67" s="59">
        <f t="shared" ref="F67:AH67" ca="1" si="12">F65+F66</f>
        <v>417417.6890345529</v>
      </c>
      <c r="G67" s="59">
        <f t="shared" ca="1" si="12"/>
        <v>406162.6406155295</v>
      </c>
      <c r="H67" s="59">
        <f t="shared" ca="1" si="12"/>
        <v>387446.85104979842</v>
      </c>
      <c r="I67" s="59">
        <f ca="1">I65+I66</f>
        <v>373866.33600666735</v>
      </c>
      <c r="J67" s="59">
        <f ca="1">J65+J66</f>
        <v>364398.26631769323</v>
      </c>
      <c r="K67" s="59">
        <f t="shared" ca="1" si="12"/>
        <v>360401.00520109007</v>
      </c>
      <c r="L67" s="59">
        <f t="shared" ca="1" si="12"/>
        <v>353545.39471129642</v>
      </c>
      <c r="M67" s="59">
        <f t="shared" ca="1" si="12"/>
        <v>347859.7142127353</v>
      </c>
      <c r="N67" s="59">
        <f t="shared" ca="1" si="12"/>
        <v>193336.44611426728</v>
      </c>
      <c r="O67" s="59">
        <f t="shared" ca="1" si="12"/>
        <v>210939.24590423494</v>
      </c>
      <c r="P67" s="59">
        <f t="shared" ca="1" si="12"/>
        <v>215712.3730406072</v>
      </c>
      <c r="Q67" s="59">
        <f t="shared" ca="1" si="12"/>
        <v>220659.92114331684</v>
      </c>
      <c r="R67" s="59">
        <f t="shared" ca="1" si="12"/>
        <v>223116.7127635394</v>
      </c>
      <c r="S67" s="59">
        <f t="shared" ca="1" si="12"/>
        <v>225605.7082573387</v>
      </c>
      <c r="T67" s="59">
        <f t="shared" ca="1" si="12"/>
        <v>228127.19553584902</v>
      </c>
      <c r="U67" s="59">
        <f t="shared" ca="1" si="12"/>
        <v>230681.46241125901</v>
      </c>
      <c r="V67" s="59">
        <f t="shared" ca="1" si="12"/>
        <v>233268.79648356952</v>
      </c>
      <c r="W67" s="59">
        <f t="shared" ca="1" si="12"/>
        <v>235889.48502288121</v>
      </c>
      <c r="X67" s="59">
        <f t="shared" ca="1" si="12"/>
        <v>88543.814847074333</v>
      </c>
      <c r="Y67" s="59">
        <f t="shared" ca="1" si="12"/>
        <v>241232.07219474044</v>
      </c>
      <c r="Z67" s="59">
        <f t="shared" ca="1" si="12"/>
        <v>243954.54259322313</v>
      </c>
      <c r="AA67" s="59">
        <f t="shared" ca="1" si="12"/>
        <v>246711.51072161979</v>
      </c>
      <c r="AB67" s="59">
        <f t="shared" ca="1" si="12"/>
        <v>249503.26026859094</v>
      </c>
      <c r="AC67" s="59">
        <f t="shared" ca="1" si="12"/>
        <v>252330.07378482312</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-74598.211145172419</v>
      </c>
      <c r="F68" s="59">
        <f t="shared" ca="1" si="14"/>
        <v>-76804.854782357739</v>
      </c>
      <c r="G68" s="59">
        <f t="shared" ca="1" si="14"/>
        <v>-74733.925873257438</v>
      </c>
      <c r="H68" s="59">
        <f t="shared" ca="1" si="14"/>
        <v>-71290.220593162914</v>
      </c>
      <c r="I68" s="59">
        <f t="shared" ca="1" si="14"/>
        <v>-68791.405825226786</v>
      </c>
      <c r="J68" s="59">
        <f t="shared" ca="1" si="14"/>
        <v>-67049.281002455566</v>
      </c>
      <c r="K68" s="59">
        <f t="shared" ca="1" si="14"/>
        <v>-66313.784957000578</v>
      </c>
      <c r="L68" s="59">
        <f t="shared" ca="1" si="14"/>
        <v>-65052.35262687855</v>
      </c>
      <c r="M68" s="59">
        <f t="shared" ca="1" si="14"/>
        <v>-64006.1874151433</v>
      </c>
      <c r="N68" s="59">
        <f t="shared" ca="1" si="14"/>
        <v>-35573.906085025177</v>
      </c>
      <c r="O68" s="59">
        <f t="shared" ca="1" si="14"/>
        <v>-38812.82124637923</v>
      </c>
      <c r="P68" s="59">
        <f t="shared" ca="1" si="14"/>
        <v>-39691.076639471721</v>
      </c>
      <c r="Q68" s="59">
        <f t="shared" ca="1" si="14"/>
        <v>-40601.425490370304</v>
      </c>
      <c r="R68" s="59">
        <f t="shared" ca="1" si="14"/>
        <v>-41053.475148491249</v>
      </c>
      <c r="S68" s="59">
        <f t="shared" ca="1" si="14"/>
        <v>-41511.450319350319</v>
      </c>
      <c r="T68" s="59">
        <f t="shared" ca="1" si="14"/>
        <v>-41975.403978596223</v>
      </c>
      <c r="U68" s="59">
        <f t="shared" ca="1" si="14"/>
        <v>-42445.38908367166</v>
      </c>
      <c r="V68" s="59">
        <f t="shared" ca="1" si="14"/>
        <v>-42921.458552976794</v>
      </c>
      <c r="W68" s="59">
        <f t="shared" ca="1" si="14"/>
        <v>-43403.665244210148</v>
      </c>
      <c r="X68" s="59">
        <f t="shared" ca="1" si="14"/>
        <v>-16292.061931861677</v>
      </c>
      <c r="Y68" s="59">
        <f t="shared" ca="1" si="14"/>
        <v>-44386.701283832248</v>
      </c>
      <c r="Z68" s="59">
        <f t="shared" ca="1" si="14"/>
        <v>-44887.635837153059</v>
      </c>
      <c r="AA68" s="59">
        <f t="shared" ca="1" si="14"/>
        <v>-45394.917972778043</v>
      </c>
      <c r="AB68" s="59">
        <f t="shared" ca="1" si="14"/>
        <v>-45908.599889420737</v>
      </c>
      <c r="AC68" s="59">
        <f t="shared" ca="1" si="14"/>
        <v>-46428.73357640746</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-32434.004845727133</v>
      </c>
      <c r="F69" s="24">
        <f t="shared" ca="1" si="16"/>
        <v>-33393.415122764229</v>
      </c>
      <c r="G69" s="24">
        <f t="shared" ca="1" si="16"/>
        <v>-32493.011249242361</v>
      </c>
      <c r="H69" s="24">
        <f t="shared" ca="1" si="16"/>
        <v>-30995.748083983875</v>
      </c>
      <c r="I69" s="24">
        <f t="shared" ca="1" si="16"/>
        <v>-29909.30688053339</v>
      </c>
      <c r="J69" s="24">
        <f t="shared" ca="1" si="16"/>
        <v>-29151.861305415459</v>
      </c>
      <c r="K69" s="24">
        <f t="shared" ca="1" si="16"/>
        <v>-28832.080416087207</v>
      </c>
      <c r="L69" s="24">
        <f t="shared" ca="1" si="16"/>
        <v>-28283.631576903714</v>
      </c>
      <c r="M69" s="24">
        <f t="shared" ca="1" si="16"/>
        <v>-27828.777137018824</v>
      </c>
      <c r="N69" s="24">
        <f t="shared" ca="1" si="16"/>
        <v>-15466.915689141382</v>
      </c>
      <c r="O69" s="24">
        <f t="shared" ca="1" si="16"/>
        <v>-16875.139672338795</v>
      </c>
      <c r="P69" s="24">
        <f t="shared" ca="1" si="16"/>
        <v>-17256.989843248575</v>
      </c>
      <c r="Q69" s="24">
        <f t="shared" ca="1" si="16"/>
        <v>-17652.793691465347</v>
      </c>
      <c r="R69" s="24">
        <f t="shared" ca="1" si="16"/>
        <v>-17849.337021083153</v>
      </c>
      <c r="S69" s="24">
        <f t="shared" ca="1" si="16"/>
        <v>-18048.456660587097</v>
      </c>
      <c r="T69" s="24">
        <f t="shared" ca="1" si="16"/>
        <v>-18250.175642867922</v>
      </c>
      <c r="U69" s="24">
        <f t="shared" ca="1" si="16"/>
        <v>-18454.516992900721</v>
      </c>
      <c r="V69" s="24">
        <f t="shared" ca="1" si="16"/>
        <v>-18661.503718685562</v>
      </c>
      <c r="W69" s="24">
        <f t="shared" ca="1" si="16"/>
        <v>-18871.158801830497</v>
      </c>
      <c r="X69" s="24">
        <f t="shared" ca="1" si="16"/>
        <v>-7083.5051877659471</v>
      </c>
      <c r="Y69" s="24">
        <f t="shared" ca="1" si="16"/>
        <v>-19298.565775579234</v>
      </c>
      <c r="Z69" s="24">
        <f t="shared" ca="1" si="16"/>
        <v>-19516.363407457851</v>
      </c>
      <c r="AA69" s="24">
        <f t="shared" ca="1" si="16"/>
        <v>-19736.920857729583</v>
      </c>
      <c r="AB69" s="24">
        <f t="shared" ca="1" si="16"/>
        <v>-19960.260821487274</v>
      </c>
      <c r="AC69" s="24">
        <f t="shared" ca="1" si="16"/>
        <v>-20186.405902785849</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298392.84458068962</v>
      </c>
      <c r="F70" s="420">
        <f t="shared" ref="F70:AH70" ca="1" si="17">SUM(F67:F69)</f>
        <v>307219.4191294309</v>
      </c>
      <c r="G70" s="420">
        <f t="shared" ca="1" si="17"/>
        <v>298935.70349302969</v>
      </c>
      <c r="H70" s="420">
        <f t="shared" ca="1" si="17"/>
        <v>285160.8823726516</v>
      </c>
      <c r="I70" s="420">
        <f t="shared" ca="1" si="17"/>
        <v>275165.62330090714</v>
      </c>
      <c r="J70" s="420">
        <f t="shared" ca="1" si="17"/>
        <v>268197.1240098222</v>
      </c>
      <c r="K70" s="420">
        <f t="shared" ca="1" si="17"/>
        <v>265255.13982800231</v>
      </c>
      <c r="L70" s="420">
        <f t="shared" ca="1" si="17"/>
        <v>260209.41050751417</v>
      </c>
      <c r="M70" s="420">
        <f t="shared" ca="1" si="17"/>
        <v>256024.74966057317</v>
      </c>
      <c r="N70" s="420">
        <f t="shared" ca="1" si="17"/>
        <v>142295.62434010074</v>
      </c>
      <c r="O70" s="420">
        <f t="shared" ca="1" si="17"/>
        <v>155251.28498551692</v>
      </c>
      <c r="P70" s="420">
        <f t="shared" ca="1" si="17"/>
        <v>158764.30655788691</v>
      </c>
      <c r="Q70" s="420">
        <f t="shared" ca="1" si="17"/>
        <v>162405.70196148119</v>
      </c>
      <c r="R70" s="420">
        <f t="shared" ca="1" si="17"/>
        <v>164213.90059396499</v>
      </c>
      <c r="S70" s="420">
        <f t="shared" ca="1" si="17"/>
        <v>166045.80127740128</v>
      </c>
      <c r="T70" s="420">
        <f t="shared" ca="1" si="17"/>
        <v>167901.61591438489</v>
      </c>
      <c r="U70" s="420">
        <f t="shared" ca="1" si="17"/>
        <v>169781.55633468661</v>
      </c>
      <c r="V70" s="420">
        <f t="shared" ca="1" si="17"/>
        <v>171685.83421190715</v>
      </c>
      <c r="W70" s="420">
        <f t="shared" ca="1" si="17"/>
        <v>173614.66097684059</v>
      </c>
      <c r="X70" s="420">
        <f t="shared" ca="1" si="17"/>
        <v>65168.247727446702</v>
      </c>
      <c r="Y70" s="420">
        <f t="shared" ca="1" si="17"/>
        <v>177546.80513532896</v>
      </c>
      <c r="Z70" s="420">
        <f t="shared" ca="1" si="17"/>
        <v>179550.54334861221</v>
      </c>
      <c r="AA70" s="420">
        <f t="shared" ca="1" si="17"/>
        <v>181579.67189111214</v>
      </c>
      <c r="AB70" s="420">
        <f t="shared" ca="1" si="17"/>
        <v>183634.39955768292</v>
      </c>
      <c r="AC70" s="420">
        <f t="shared" ca="1" si="17"/>
        <v>185714.93430562981</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298392.84458068962</v>
      </c>
      <c r="F72" s="59">
        <f t="shared" ca="1" si="18"/>
        <v>307219.4191294309</v>
      </c>
      <c r="G72" s="59">
        <f t="shared" ca="1" si="18"/>
        <v>298935.70349302969</v>
      </c>
      <c r="H72" s="59">
        <f t="shared" ca="1" si="18"/>
        <v>285160.8823726516</v>
      </c>
      <c r="I72" s="59">
        <f t="shared" ca="1" si="18"/>
        <v>275165.62330090714</v>
      </c>
      <c r="J72" s="59">
        <f t="shared" ca="1" si="18"/>
        <v>268197.1240098222</v>
      </c>
      <c r="K72" s="59">
        <f t="shared" ca="1" si="18"/>
        <v>265255.13982800231</v>
      </c>
      <c r="L72" s="59">
        <f t="shared" ca="1" si="18"/>
        <v>260209.41050751417</v>
      </c>
      <c r="M72" s="59">
        <f t="shared" ca="1" si="18"/>
        <v>256024.74966057317</v>
      </c>
      <c r="N72" s="59">
        <f t="shared" ca="1" si="18"/>
        <v>142295.62434010074</v>
      </c>
      <c r="O72" s="59">
        <f t="shared" ca="1" si="18"/>
        <v>155251.28498551692</v>
      </c>
      <c r="P72" s="59">
        <f t="shared" ca="1" si="18"/>
        <v>158764.30655788691</v>
      </c>
      <c r="Q72" s="59">
        <f t="shared" ca="1" si="18"/>
        <v>162405.70196148119</v>
      </c>
      <c r="R72" s="59">
        <f t="shared" ca="1" si="18"/>
        <v>164213.90059396499</v>
      </c>
      <c r="S72" s="59">
        <f t="shared" ca="1" si="18"/>
        <v>166045.80127740128</v>
      </c>
      <c r="T72" s="59">
        <f t="shared" ca="1" si="18"/>
        <v>167901.61591438489</v>
      </c>
      <c r="U72" s="59">
        <f t="shared" ca="1" si="18"/>
        <v>169781.55633468661</v>
      </c>
      <c r="V72" s="59">
        <f t="shared" ca="1" si="18"/>
        <v>171685.83421190715</v>
      </c>
      <c r="W72" s="59">
        <f t="shared" ca="1" si="18"/>
        <v>173614.66097684059</v>
      </c>
      <c r="X72" s="59">
        <f t="shared" ca="1" si="18"/>
        <v>65168.247727446702</v>
      </c>
      <c r="Y72" s="59">
        <f t="shared" ca="1" si="18"/>
        <v>177546.80513532896</v>
      </c>
      <c r="Z72" s="59">
        <f t="shared" ca="1" si="18"/>
        <v>179550.54334861221</v>
      </c>
      <c r="AA72" s="59">
        <f t="shared" ca="1" si="18"/>
        <v>181579.67189111214</v>
      </c>
      <c r="AB72" s="59">
        <f t="shared" ca="1" si="18"/>
        <v>183634.39955768292</v>
      </c>
      <c r="AC72" s="59">
        <f t="shared" ca="1" si="18"/>
        <v>185714.93430562981</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-2490963.7449932043</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747289.12349796121</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-1743674.6214952432</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373644.56174898043</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-22148.539664719508</v>
      </c>
      <c r="F80" s="10">
        <f ca="1">Principle</f>
        <v>-23477.452044602676</v>
      </c>
      <c r="G80" s="10">
        <f t="shared" ref="G80:AH80" ca="1" si="20">Principle</f>
        <v>-24886.099167278837</v>
      </c>
      <c r="H80" s="10">
        <f t="shared" ca="1" si="20"/>
        <v>-26379.265117315568</v>
      </c>
      <c r="I80" s="10">
        <f t="shared" ca="1" si="20"/>
        <v>-27962.021024354501</v>
      </c>
      <c r="J80" s="10">
        <f t="shared" ca="1" si="20"/>
        <v>-29639.742285815773</v>
      </c>
      <c r="K80" s="10">
        <f t="shared" ca="1" si="20"/>
        <v>-31418.126822964718</v>
      </c>
      <c r="L80" s="10">
        <f t="shared" ca="1" si="20"/>
        <v>-33303.214432342604</v>
      </c>
      <c r="M80" s="10">
        <f t="shared" ca="1" si="20"/>
        <v>-35301.407298283157</v>
      </c>
      <c r="N80" s="10">
        <f t="shared" ca="1" si="20"/>
        <v>-37419.491736180149</v>
      </c>
      <c r="O80" s="10">
        <f t="shared" ca="1" si="20"/>
        <v>-39664.661240350957</v>
      </c>
      <c r="P80" s="10">
        <f t="shared" ca="1" si="20"/>
        <v>-42044.540914772013</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373644.56174898043</v>
      </c>
      <c r="E81" s="10">
        <f ca="1">E79+E80</f>
        <v>-22148.539664719508</v>
      </c>
      <c r="F81" s="10">
        <f t="shared" ref="F81:AH81" ca="1" si="21">F79+F80</f>
        <v>-23477.452044602676</v>
      </c>
      <c r="G81" s="10">
        <f t="shared" ca="1" si="21"/>
        <v>-24886.099167278837</v>
      </c>
      <c r="H81" s="10">
        <f t="shared" ca="1" si="21"/>
        <v>-26379.265117315568</v>
      </c>
      <c r="I81" s="10">
        <f t="shared" ca="1" si="21"/>
        <v>-27962.021024354501</v>
      </c>
      <c r="J81" s="10">
        <f t="shared" ca="1" si="21"/>
        <v>-29639.742285815773</v>
      </c>
      <c r="K81" s="10">
        <f t="shared" ca="1" si="21"/>
        <v>-31418.126822964718</v>
      </c>
      <c r="L81" s="10">
        <f t="shared" ca="1" si="21"/>
        <v>-33303.214432342604</v>
      </c>
      <c r="M81" s="10">
        <f t="shared" ca="1" si="21"/>
        <v>-35301.407298283157</v>
      </c>
      <c r="N81" s="10">
        <f t="shared" ca="1" si="21"/>
        <v>-37419.491736180149</v>
      </c>
      <c r="O81" s="10">
        <f t="shared" ca="1" si="21"/>
        <v>-39664.661240350957</v>
      </c>
      <c r="P81" s="10">
        <f t="shared" ca="1" si="21"/>
        <v>-42044.540914772013</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-1370030.0597462626</v>
      </c>
      <c r="E83" s="430">
        <f t="shared" ca="1" si="22"/>
        <v>276244.30491597013</v>
      </c>
      <c r="F83" s="430">
        <f t="shared" ca="1" si="22"/>
        <v>283741.96708482824</v>
      </c>
      <c r="G83" s="430">
        <f t="shared" ca="1" si="22"/>
        <v>274049.60432575084</v>
      </c>
      <c r="H83" s="430">
        <f t="shared" ca="1" si="22"/>
        <v>258781.61725533602</v>
      </c>
      <c r="I83" s="430">
        <f t="shared" ca="1" si="22"/>
        <v>247203.60227655264</v>
      </c>
      <c r="J83" s="430">
        <f t="shared" ca="1" si="22"/>
        <v>238557.38172400644</v>
      </c>
      <c r="K83" s="430">
        <f t="shared" ca="1" si="22"/>
        <v>233837.01300503759</v>
      </c>
      <c r="L83" s="430">
        <f t="shared" ca="1" si="22"/>
        <v>226906.19607517158</v>
      </c>
      <c r="M83" s="430">
        <f t="shared" ca="1" si="22"/>
        <v>220723.34236229002</v>
      </c>
      <c r="N83" s="430">
        <f t="shared" ca="1" si="22"/>
        <v>104876.13260392059</v>
      </c>
      <c r="O83" s="430">
        <f t="shared" ca="1" si="22"/>
        <v>115586.62374516597</v>
      </c>
      <c r="P83" s="430">
        <f t="shared" ca="1" si="22"/>
        <v>116719.76564311489</v>
      </c>
      <c r="Q83" s="430">
        <f t="shared" ca="1" si="22"/>
        <v>162405.70196148119</v>
      </c>
      <c r="R83" s="430">
        <f t="shared" ca="1" si="22"/>
        <v>164213.90059396499</v>
      </c>
      <c r="S83" s="430">
        <f t="shared" ca="1" si="22"/>
        <v>166045.80127740128</v>
      </c>
      <c r="T83" s="430">
        <f t="shared" ca="1" si="22"/>
        <v>167901.61591438489</v>
      </c>
      <c r="U83" s="430">
        <f t="shared" ca="1" si="22"/>
        <v>169781.55633468661</v>
      </c>
      <c r="V83" s="430">
        <f t="shared" ca="1" si="22"/>
        <v>171685.83421190715</v>
      </c>
      <c r="W83" s="430">
        <f t="shared" ca="1" si="22"/>
        <v>173614.66097684059</v>
      </c>
      <c r="X83" s="430">
        <f t="shared" ca="1" si="22"/>
        <v>65168.247727446702</v>
      </c>
      <c r="Y83" s="430">
        <f t="shared" ca="1" si="22"/>
        <v>177546.80513532896</v>
      </c>
      <c r="Z83" s="430">
        <f t="shared" ca="1" si="22"/>
        <v>179550.54334861221</v>
      </c>
      <c r="AA83" s="430">
        <f t="shared" ca="1" si="22"/>
        <v>181579.67189111214</v>
      </c>
      <c r="AB83" s="430">
        <f t="shared" ca="1" si="22"/>
        <v>183634.39955768292</v>
      </c>
      <c r="AC83" s="430">
        <f t="shared" ca="1" si="22"/>
        <v>185714.93430562981</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-1370030.0597462626</v>
      </c>
      <c r="E84" s="44">
        <f ca="1">D84+E83</f>
        <v>-1093785.7548302924</v>
      </c>
      <c r="F84" s="44">
        <f t="shared" ref="F84:AH84" ca="1" si="23">E84+F83</f>
        <v>-810043.78774546413</v>
      </c>
      <c r="G84" s="44">
        <f t="shared" ca="1" si="23"/>
        <v>-535994.18341971328</v>
      </c>
      <c r="H84" s="44">
        <f t="shared" ca="1" si="23"/>
        <v>-277212.56616437726</v>
      </c>
      <c r="I84" s="44">
        <f t="shared" ca="1" si="23"/>
        <v>-30008.963887824619</v>
      </c>
      <c r="J84" s="44">
        <f t="shared" ca="1" si="23"/>
        <v>208548.41783618182</v>
      </c>
      <c r="K84" s="44">
        <f t="shared" ca="1" si="23"/>
        <v>442385.43084121938</v>
      </c>
      <c r="L84" s="44">
        <f t="shared" ca="1" si="23"/>
        <v>669291.62691639096</v>
      </c>
      <c r="M84" s="44">
        <f t="shared" ca="1" si="23"/>
        <v>890014.96927868098</v>
      </c>
      <c r="N84" s="44">
        <f t="shared" ca="1" si="23"/>
        <v>994891.10188260162</v>
      </c>
      <c r="O84" s="44">
        <f t="shared" ca="1" si="23"/>
        <v>1110477.7256277676</v>
      </c>
      <c r="P84" s="44">
        <f t="shared" ca="1" si="23"/>
        <v>1227197.4912708825</v>
      </c>
      <c r="Q84" s="44">
        <f t="shared" ca="1" si="23"/>
        <v>1389603.1932323638</v>
      </c>
      <c r="R84" s="44">
        <f t="shared" ca="1" si="23"/>
        <v>1553817.0938263289</v>
      </c>
      <c r="S84" s="44">
        <f t="shared" ca="1" si="23"/>
        <v>1719862.8951037303</v>
      </c>
      <c r="T84" s="44">
        <f t="shared" ca="1" si="23"/>
        <v>1887764.5110181151</v>
      </c>
      <c r="U84" s="44">
        <f t="shared" ca="1" si="23"/>
        <v>2057546.0673528018</v>
      </c>
      <c r="V84" s="44">
        <f t="shared" ca="1" si="23"/>
        <v>2229231.9015647089</v>
      </c>
      <c r="W84" s="44">
        <f t="shared" ca="1" si="23"/>
        <v>2402846.5625415496</v>
      </c>
      <c r="X84" s="44">
        <f t="shared" ca="1" si="23"/>
        <v>2468014.8102689963</v>
      </c>
      <c r="Y84" s="44">
        <f t="shared" ca="1" si="23"/>
        <v>2645561.6154043251</v>
      </c>
      <c r="Z84" s="44">
        <f t="shared" ca="1" si="23"/>
        <v>2825112.1587529373</v>
      </c>
      <c r="AA84" s="44">
        <f t="shared" ca="1" si="23"/>
        <v>3006691.8306440497</v>
      </c>
      <c r="AB84" s="44">
        <f t="shared" ca="1" si="23"/>
        <v>3190326.2302017324</v>
      </c>
      <c r="AC84" s="44">
        <f t="shared" ca="1" si="23"/>
        <v>3376041.1645073621</v>
      </c>
      <c r="AD84" s="44">
        <f ca="1">AC84+AD83</f>
        <v>3376041.1645073621</v>
      </c>
      <c r="AE84" s="44">
        <f t="shared" ca="1" si="23"/>
        <v>3376041.1645073621</v>
      </c>
      <c r="AF84" s="44">
        <f t="shared" ca="1" si="23"/>
        <v>3376041.1645073621</v>
      </c>
      <c r="AG84" s="44">
        <f t="shared" ca="1" si="23"/>
        <v>3376041.1645073621</v>
      </c>
      <c r="AH84" s="44">
        <f t="shared" ca="1" si="23"/>
        <v>3376041.1645073621</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373644.56174898043</v>
      </c>
      <c r="F89" s="9">
        <f ca="1">E93</f>
        <v>351496.02208426094</v>
      </c>
      <c r="G89" s="9">
        <f t="shared" ref="G89:AH89" ca="1" si="24">F93</f>
        <v>328018.57003965828</v>
      </c>
      <c r="H89" s="9">
        <f t="shared" ca="1" si="24"/>
        <v>303132.47087237943</v>
      </c>
      <c r="I89" s="9">
        <f t="shared" ca="1" si="24"/>
        <v>276753.20575506386</v>
      </c>
      <c r="J89" s="9">
        <f t="shared" ca="1" si="24"/>
        <v>248791.18473070936</v>
      </c>
      <c r="K89" s="9">
        <f t="shared" ca="1" si="24"/>
        <v>219151.44244489359</v>
      </c>
      <c r="L89" s="9">
        <f t="shared" ca="1" si="24"/>
        <v>187733.31562192886</v>
      </c>
      <c r="M89" s="9">
        <f t="shared" ca="1" si="24"/>
        <v>154430.10118958628</v>
      </c>
      <c r="N89" s="9">
        <f t="shared" ca="1" si="24"/>
        <v>119128.69389130312</v>
      </c>
      <c r="O89" s="9">
        <f t="shared" ca="1" si="24"/>
        <v>81709.20215512297</v>
      </c>
      <c r="P89" s="9">
        <f t="shared" ca="1" si="24"/>
        <v>42044.540914772013</v>
      </c>
      <c r="Q89" s="9">
        <f t="shared" ca="1" si="24"/>
        <v>0</v>
      </c>
      <c r="R89" s="9">
        <f t="shared" ca="1" si="24"/>
        <v>0</v>
      </c>
      <c r="S89" s="9">
        <f t="shared" ca="1" si="24"/>
        <v>0</v>
      </c>
      <c r="T89" s="9">
        <f t="shared" ca="1" si="24"/>
        <v>0</v>
      </c>
      <c r="U89" s="9">
        <f t="shared" ca="1" si="24"/>
        <v>0</v>
      </c>
      <c r="V89" s="9">
        <f t="shared" ca="1" si="24"/>
        <v>0</v>
      </c>
      <c r="W89" s="9">
        <f t="shared" ca="1" si="24"/>
        <v>0</v>
      </c>
      <c r="X89" s="9">
        <f t="shared" ca="1" si="24"/>
        <v>0</v>
      </c>
      <c r="Y89" s="9">
        <f t="shared" ca="1" si="24"/>
        <v>0</v>
      </c>
      <c r="Z89" s="9">
        <f t="shared" ca="1" si="24"/>
        <v>0</v>
      </c>
      <c r="AA89" s="9">
        <f t="shared" ca="1" si="24"/>
        <v>0</v>
      </c>
      <c r="AB89" s="9">
        <f t="shared" ca="1" si="24"/>
        <v>0</v>
      </c>
      <c r="AC89" s="9">
        <f t="shared" ca="1" si="24"/>
        <v>0</v>
      </c>
      <c r="AD89" s="9">
        <f t="shared" ca="1" si="24"/>
        <v>0</v>
      </c>
      <c r="AE89" s="9">
        <f t="shared" ca="1" si="24"/>
        <v>0</v>
      </c>
      <c r="AF89" s="9">
        <f t="shared" ca="1" si="24"/>
        <v>0</v>
      </c>
      <c r="AG89" s="9">
        <f t="shared" ca="1" si="24"/>
        <v>0</v>
      </c>
      <c r="AH89" s="9">
        <f t="shared" ca="1" si="24"/>
        <v>0</v>
      </c>
    </row>
    <row r="90" spans="1:36" x14ac:dyDescent="0.2">
      <c r="A90" s="2" t="s">
        <v>47</v>
      </c>
      <c r="D90" s="9"/>
      <c r="E90" s="9">
        <f t="shared" ref="E90:AH90" ca="1" si="25">IF(ProjectYear&lt;=LoanTerm,PMT(LoanInterest,LoanTerm,LoanAmount),0)</f>
        <v>-44567.213369658333</v>
      </c>
      <c r="F90" s="9">
        <f t="shared" ca="1" si="25"/>
        <v>-44567.213369658333</v>
      </c>
      <c r="G90" s="9">
        <f t="shared" ca="1" si="25"/>
        <v>-44567.213369658333</v>
      </c>
      <c r="H90" s="9">
        <f t="shared" ca="1" si="25"/>
        <v>-44567.213369658333</v>
      </c>
      <c r="I90" s="9">
        <f t="shared" ca="1" si="25"/>
        <v>-44567.213369658333</v>
      </c>
      <c r="J90" s="9">
        <f t="shared" ca="1" si="25"/>
        <v>-44567.213369658333</v>
      </c>
      <c r="K90" s="9">
        <f t="shared" ca="1" si="25"/>
        <v>-44567.213369658333</v>
      </c>
      <c r="L90" s="9">
        <f t="shared" ca="1" si="25"/>
        <v>-44567.213369658333</v>
      </c>
      <c r="M90" s="9">
        <f t="shared" ca="1" si="25"/>
        <v>-44567.213369658333</v>
      </c>
      <c r="N90" s="9">
        <f t="shared" ca="1" si="25"/>
        <v>-44567.213369658333</v>
      </c>
      <c r="O90" s="9">
        <f t="shared" ca="1" si="25"/>
        <v>-44567.213369658333</v>
      </c>
      <c r="P90" s="9">
        <f t="shared" ca="1" si="25"/>
        <v>-44567.213369658333</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-22148.539664719508</v>
      </c>
      <c r="F91" s="9">
        <f t="shared" ca="1" si="26"/>
        <v>-23477.452044602676</v>
      </c>
      <c r="G91" s="9">
        <f t="shared" ca="1" si="26"/>
        <v>-24886.099167278837</v>
      </c>
      <c r="H91" s="9">
        <f t="shared" ca="1" si="26"/>
        <v>-26379.265117315568</v>
      </c>
      <c r="I91" s="9">
        <f t="shared" ca="1" si="26"/>
        <v>-27962.021024354501</v>
      </c>
      <c r="J91" s="9">
        <f t="shared" ca="1" si="26"/>
        <v>-29639.742285815773</v>
      </c>
      <c r="K91" s="9">
        <f t="shared" ca="1" si="26"/>
        <v>-31418.126822964718</v>
      </c>
      <c r="L91" s="9">
        <f t="shared" ca="1" si="26"/>
        <v>-33303.214432342604</v>
      </c>
      <c r="M91" s="9">
        <f t="shared" ca="1" si="26"/>
        <v>-35301.407298283157</v>
      </c>
      <c r="N91" s="9">
        <f t="shared" ca="1" si="26"/>
        <v>-37419.491736180149</v>
      </c>
      <c r="O91" s="9">
        <f t="shared" ca="1" si="26"/>
        <v>-39664.661240350957</v>
      </c>
      <c r="P91" s="9">
        <f t="shared" ca="1" si="26"/>
        <v>-42044.540914772013</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-22418.673704938825</v>
      </c>
      <c r="F92" s="9">
        <f t="shared" ca="1" si="27"/>
        <v>-21089.761325055657</v>
      </c>
      <c r="G92" s="9">
        <f t="shared" ca="1" si="27"/>
        <v>-19681.114202379496</v>
      </c>
      <c r="H92" s="9">
        <f t="shared" ca="1" si="27"/>
        <v>-18187.948252342765</v>
      </c>
      <c r="I92" s="9">
        <f t="shared" ca="1" si="27"/>
        <v>-16605.192345303833</v>
      </c>
      <c r="J92" s="9">
        <f t="shared" ca="1" si="27"/>
        <v>-14927.47108384256</v>
      </c>
      <c r="K92" s="9">
        <f t="shared" ca="1" si="27"/>
        <v>-13149.086546693616</v>
      </c>
      <c r="L92" s="9">
        <f t="shared" ca="1" si="27"/>
        <v>-11263.998937315731</v>
      </c>
      <c r="M92" s="9">
        <f t="shared" ca="1" si="27"/>
        <v>-9265.8060713751765</v>
      </c>
      <c r="N92" s="9">
        <f t="shared" ca="1" si="27"/>
        <v>-7147.721633478187</v>
      </c>
      <c r="O92" s="9">
        <f t="shared" ca="1" si="27"/>
        <v>-4902.552129307378</v>
      </c>
      <c r="P92" s="9">
        <f t="shared" ca="1" si="27"/>
        <v>-2522.6724548863208</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351496.02208426094</v>
      </c>
      <c r="F93" s="70">
        <f t="shared" ca="1" si="28"/>
        <v>328018.57003965828</v>
      </c>
      <c r="G93" s="70">
        <f t="shared" ca="1" si="28"/>
        <v>303132.47087237943</v>
      </c>
      <c r="H93" s="70">
        <f t="shared" ca="1" si="28"/>
        <v>276753.20575506386</v>
      </c>
      <c r="I93" s="70">
        <f t="shared" ca="1" si="28"/>
        <v>248791.18473070936</v>
      </c>
      <c r="J93" s="70">
        <f t="shared" ca="1" si="28"/>
        <v>219151.44244489359</v>
      </c>
      <c r="K93" s="70">
        <f t="shared" ca="1" si="28"/>
        <v>187733.31562192886</v>
      </c>
      <c r="L93" s="70">
        <f t="shared" ca="1" si="28"/>
        <v>154430.10118958628</v>
      </c>
      <c r="M93" s="70">
        <f t="shared" ca="1" si="28"/>
        <v>119128.69389130312</v>
      </c>
      <c r="N93" s="70">
        <f t="shared" ca="1" si="28"/>
        <v>81709.20215512297</v>
      </c>
      <c r="O93" s="70">
        <f t="shared" ca="1" si="28"/>
        <v>42044.540914772013</v>
      </c>
      <c r="P93" s="70">
        <f t="shared" ca="1" si="28"/>
        <v>0</v>
      </c>
      <c r="Q93" s="70">
        <f t="shared" ca="1" si="28"/>
        <v>0</v>
      </c>
      <c r="R93" s="70">
        <f t="shared" ca="1" si="28"/>
        <v>0</v>
      </c>
      <c r="S93" s="70">
        <f t="shared" ca="1" si="28"/>
        <v>0</v>
      </c>
      <c r="T93" s="70">
        <f t="shared" ca="1" si="28"/>
        <v>0</v>
      </c>
      <c r="U93" s="70">
        <f t="shared" ca="1" si="28"/>
        <v>0</v>
      </c>
      <c r="V93" s="70">
        <f t="shared" ca="1" si="28"/>
        <v>0</v>
      </c>
      <c r="W93" s="70">
        <f t="shared" ca="1" si="28"/>
        <v>0</v>
      </c>
      <c r="X93" s="70">
        <f t="shared" ca="1" si="28"/>
        <v>0</v>
      </c>
      <c r="Y93" s="70">
        <f t="shared" ca="1" si="28"/>
        <v>0</v>
      </c>
      <c r="Z93" s="70">
        <f t="shared" ca="1" si="28"/>
        <v>0</v>
      </c>
      <c r="AA93" s="70">
        <f t="shared" ca="1" si="28"/>
        <v>0</v>
      </c>
      <c r="AB93" s="70">
        <f t="shared" ca="1" si="28"/>
        <v>0</v>
      </c>
      <c r="AC93" s="70">
        <f t="shared" ca="1" si="28"/>
        <v>0</v>
      </c>
      <c r="AD93" s="70">
        <f t="shared" ca="1" si="28"/>
        <v>0</v>
      </c>
      <c r="AE93" s="70">
        <f t="shared" ca="1" si="28"/>
        <v>0</v>
      </c>
      <c r="AF93" s="70">
        <f t="shared" ca="1" si="28"/>
        <v>0</v>
      </c>
      <c r="AG93" s="70">
        <f t="shared" ca="1" si="28"/>
        <v>0</v>
      </c>
      <c r="AH93" s="70">
        <f t="shared" ca="1" si="28"/>
        <v>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1420292.8267295493</v>
      </c>
      <c r="D103" s="42">
        <f ca="1">IF($C$112="3P",VLOOKUP($A103,'Fin. Assumptions'!$F$23:$L$29,$D$111+1)*(-D$55-D$56),VLOOKUP($A103,'Fin. Assumptions'!$F$32:$L$38,$D$111+1)*D$83)</f>
        <v>-1370030.0597462626</v>
      </c>
      <c r="E103" s="42">
        <f ca="1">IF($C$112="3P",VLOOKUP($A103,'Fin. Assumptions'!$F$23:$L$29,$D$111+1)*(-E$55-E$56),VLOOKUP($A103,'Fin. Assumptions'!$F$32:$L$38,$D$111+1)*E$83)</f>
        <v>276244.30491597013</v>
      </c>
      <c r="F103" s="42">
        <f ca="1">IF($C$112="3P",VLOOKUP($A103,'Fin. Assumptions'!$F$23:$L$29,$D$111+1)*(-F$55-F$56),VLOOKUP($A103,'Fin. Assumptions'!$F$32:$L$38,$D$111+1)*F$83)</f>
        <v>283741.96708482824</v>
      </c>
      <c r="G103" s="42">
        <f ca="1">IF($C$112="3P",VLOOKUP($A103,'Fin. Assumptions'!$F$23:$L$29,$D$111+1)*(-G$55-G$56),VLOOKUP($A103,'Fin. Assumptions'!$F$32:$L$38,$D$111+1)*G$83)</f>
        <v>274049.60432575084</v>
      </c>
      <c r="H103" s="42">
        <f ca="1">IF($C$112="3P",VLOOKUP($A103,'Fin. Assumptions'!$F$23:$L$29,$D$111+1)*(-H$55-H$56),VLOOKUP($A103,'Fin. Assumptions'!$F$32:$L$38,$D$111+1)*H$83)</f>
        <v>258781.61725533602</v>
      </c>
      <c r="I103" s="42">
        <f ca="1">IF($C$112="3P",VLOOKUP($A103,'Fin. Assumptions'!$F$23:$L$29,$D$111+1)*(-I$55-I$56),VLOOKUP($A103,'Fin. Assumptions'!$F$32:$L$38,$D$111+1)*I$83)</f>
        <v>247203.60227655264</v>
      </c>
      <c r="J103" s="42">
        <f ca="1">IF($C$112="3P",VLOOKUP($A103,'Fin. Assumptions'!$F$23:$L$29,$D$111+1)*(-J$55-J$56),VLOOKUP($A103,'Fin. Assumptions'!$F$32:$L$38,$D$111+1)*J$83)</f>
        <v>238557.38172400644</v>
      </c>
      <c r="K103" s="42">
        <f ca="1">IF($C$112="3P",VLOOKUP($A103,'Fin. Assumptions'!$F$23:$L$29,$D$111+1)*(-K$55-K$56),VLOOKUP($A103,'Fin. Assumptions'!$F$32:$L$38,$D$111+1)*K$83)</f>
        <v>233837.01300503759</v>
      </c>
      <c r="L103" s="42">
        <f ca="1">IF($C$112="3P",VLOOKUP($A103,'Fin. Assumptions'!$F$23:$L$29,$D$111+1)*(-L$55-L$56),VLOOKUP($A103,'Fin. Assumptions'!$F$32:$L$38,$D$111+1)*L$83)</f>
        <v>226906.19607517158</v>
      </c>
      <c r="M103" s="42">
        <f ca="1">IF($C$112="3P",VLOOKUP($A103,'Fin. Assumptions'!$F$23:$L$29,$D$111+1)*(-M$55-M$56),VLOOKUP($A103,'Fin. Assumptions'!$F$32:$L$38,$D$111+1)*M$83)</f>
        <v>220723.34236229002</v>
      </c>
      <c r="N103" s="42">
        <f ca="1">IF($C$112="3P",VLOOKUP($A103,'Fin. Assumptions'!$F$23:$L$29,$D$111+1)*(-N$55-N$56),VLOOKUP($A103,'Fin. Assumptions'!$F$32:$L$38,$D$111+1)*N$83)</f>
        <v>104876.13260392059</v>
      </c>
      <c r="O103" s="42">
        <f ca="1">IF($C$112="3P",VLOOKUP($A103,'Fin. Assumptions'!$F$23:$L$29,$D$111+1)*(-O$55-O$56),VLOOKUP($A103,'Fin. Assumptions'!$F$32:$L$38,$D$111+1)*O$83)</f>
        <v>115586.62374516597</v>
      </c>
      <c r="P103" s="42">
        <f ca="1">IF($C$112="3P",VLOOKUP($A103,'Fin. Assumptions'!$F$23:$L$29,$D$111+1)*(-P$55-P$56),VLOOKUP($A103,'Fin. Assumptions'!$F$32:$L$38,$D$111+1)*P$83)</f>
        <v>116719.76564311489</v>
      </c>
      <c r="Q103" s="42">
        <f ca="1">IF($C$112="3P",VLOOKUP($A103,'Fin. Assumptions'!$F$23:$L$29,$D$111+1)*(-Q$55-Q$56),VLOOKUP($A103,'Fin. Assumptions'!$F$32:$L$38,$D$111+1)*Q$83)</f>
        <v>162405.70196148119</v>
      </c>
      <c r="R103" s="42">
        <f ca="1">IF($C$112="3P",VLOOKUP($A103,'Fin. Assumptions'!$F$23:$L$29,$D$111+1)*(-R$55-R$56),VLOOKUP($A103,'Fin. Assumptions'!$F$32:$L$38,$D$111+1)*R$83)</f>
        <v>164213.90059396499</v>
      </c>
      <c r="S103" s="42">
        <f ca="1">IF($C$112="3P",VLOOKUP($A103,'Fin. Assumptions'!$F$23:$L$29,$D$111+1)*(-S$55-S$56),VLOOKUP($A103,'Fin. Assumptions'!$F$32:$L$38,$D$111+1)*S$83)</f>
        <v>166045.80127740128</v>
      </c>
      <c r="T103" s="42">
        <f ca="1">IF($C$112="3P",VLOOKUP($A103,'Fin. Assumptions'!$F$23:$L$29,$D$111+1)*(-T$55-T$56),VLOOKUP($A103,'Fin. Assumptions'!$F$32:$L$38,$D$111+1)*T$83)</f>
        <v>167901.61591438489</v>
      </c>
      <c r="U103" s="42">
        <f ca="1">IF($C$112="3P",VLOOKUP($A103,'Fin. Assumptions'!$F$23:$L$29,$D$111+1)*(-U$55-U$56),VLOOKUP($A103,'Fin. Assumptions'!$F$32:$L$38,$D$111+1)*U$83)</f>
        <v>169781.55633468661</v>
      </c>
      <c r="V103" s="42">
        <f ca="1">IF($C$112="3P",VLOOKUP($A103,'Fin. Assumptions'!$F$23:$L$29,$D$111+1)*(-V$55-V$56),VLOOKUP($A103,'Fin. Assumptions'!$F$32:$L$38,$D$111+1)*V$83)</f>
        <v>171685.83421190715</v>
      </c>
      <c r="W103" s="42">
        <f ca="1">IF($C$112="3P",VLOOKUP($A103,'Fin. Assumptions'!$F$23:$L$29,$D$111+1)*(-W$55-W$56),VLOOKUP($A103,'Fin. Assumptions'!$F$32:$L$38,$D$111+1)*W$83)</f>
        <v>173614.66097684059</v>
      </c>
      <c r="X103" s="42">
        <f ca="1">IF($C$112="3P",VLOOKUP($A103,'Fin. Assumptions'!$F$23:$L$29,$D$111+1)*(-X$55-X$56),VLOOKUP($A103,'Fin. Assumptions'!$F$32:$L$38,$D$111+1)*X$83)</f>
        <v>65168.247727446702</v>
      </c>
      <c r="Y103" s="42">
        <f ca="1">IF($C$112="3P",VLOOKUP($A103,'Fin. Assumptions'!$F$23:$L$29,$D$111+1)*(-Y$55-Y$56),VLOOKUP($A103,'Fin. Assumptions'!$F$32:$L$38,$D$111+1)*Y$83)</f>
        <v>177546.80513532896</v>
      </c>
      <c r="Z103" s="42">
        <f ca="1">IF($C$112="3P",VLOOKUP($A103,'Fin. Assumptions'!$F$23:$L$29,$D$111+1)*(-Z$55-Z$56),VLOOKUP($A103,'Fin. Assumptions'!$F$32:$L$38,$D$111+1)*Z$83)</f>
        <v>179550.54334861221</v>
      </c>
      <c r="AA103" s="42">
        <f ca="1">IF($C$112="3P",VLOOKUP($A103,'Fin. Assumptions'!$F$23:$L$29,$D$111+1)*(-AA$55-AA$56),VLOOKUP($A103,'Fin. Assumptions'!$F$32:$L$38,$D$111+1)*AA$83)</f>
        <v>181579.67189111214</v>
      </c>
      <c r="AB103" s="42">
        <f ca="1">IF($C$112="3P",VLOOKUP($A103,'Fin. Assumptions'!$F$23:$L$29,$D$111+1)*(-AB$55-AB$56),VLOOKUP($A103,'Fin. Assumptions'!$F$32:$L$38,$D$111+1)*AB$83)</f>
        <v>183634.39955768292</v>
      </c>
      <c r="AC103" s="42">
        <f ca="1">IF($C$112="3P",VLOOKUP($A103,'Fin. Assumptions'!$F$23:$L$29,$D$111+1)*(-AC$55-AC$56),VLOOKUP($A103,'Fin. Assumptions'!$F$32:$L$38,$D$111+1)*AC$83)</f>
        <v>185714.93430562981</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1420292.8267295493</v>
      </c>
    </row>
    <row r="111" spans="1:34" ht="15.75" x14ac:dyDescent="0.25">
      <c r="A111" s="92"/>
      <c r="B111" s="93" t="s">
        <v>111</v>
      </c>
      <c r="C111" s="463" t="str">
        <f ca="1">LEFT($B$6,3)</f>
        <v>CSS</v>
      </c>
      <c r="D111" s="380">
        <f ca="1">HLOOKUP(C111,'Fin. Assumptions'!$G$32:$L$40,9)</f>
        <v>2</v>
      </c>
    </row>
    <row r="112" spans="1:34" x14ac:dyDescent="0.2">
      <c r="A112" s="94"/>
      <c r="B112" s="93" t="s">
        <v>160</v>
      </c>
      <c r="C112" s="376" t="str">
        <f ca="1">RIGHT(LEFT($B$6,6),2)</f>
        <v>DO</v>
      </c>
    </row>
  </sheetData>
  <sheetProtection algorithmName="SHA-512" hashValue="k5u2g+PJH0pmzYYi3vK28gZ25pZiGRgxKQ2MbuDKHyxh9SCRSXEp2KvVYX5BV54+ALlK7F87rfAvkyMSUO7zaQ==" saltValue="3hwU7XLFSHUIABImMEZ4fg=="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7" tint="0.39997558519241921"/>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LOI 3P 17</v>
      </c>
      <c r="D6" s="82" t="s">
        <v>172</v>
      </c>
      <c r="T6" s="2"/>
    </row>
    <row r="7" spans="1:42" ht="18.75" customHeight="1" x14ac:dyDescent="0.25">
      <c r="A7" s="90"/>
      <c r="C7" s="2"/>
      <c r="D7" s="374" t="s">
        <v>174</v>
      </c>
      <c r="T7" s="2"/>
    </row>
    <row r="8" spans="1:42" ht="18.75" customHeight="1" x14ac:dyDescent="0.25">
      <c r="A8" s="90" t="s">
        <v>111</v>
      </c>
      <c r="B8" s="376" t="str">
        <f ca="1">VLOOKUP($B$6,'Fin. Assumptions'!$A$6:$P$17,2)</f>
        <v>LI</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2017</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686791.87945909949</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2.2893062648636651</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2289306.2648636652</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0.98741936947787323</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2289306.2648636652</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-343395.93972954975</v>
      </c>
      <c r="O22" s="28"/>
      <c r="P22" s="26"/>
      <c r="Q22" s="26"/>
      <c r="R22" s="23"/>
      <c r="T22" s="2"/>
    </row>
    <row r="23" spans="1:36" ht="18" customHeight="1" x14ac:dyDescent="0.2">
      <c r="A23" s="48"/>
      <c r="B23" s="77"/>
      <c r="C23" s="21"/>
      <c r="E23" s="54" t="s">
        <v>77</v>
      </c>
      <c r="G23" s="83">
        <f ca="1">SUM(G20:G22)</f>
        <v>1945910.3251341155</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11</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2289306.2648636652</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0.15918119999999999</v>
      </c>
      <c r="C31" s="2" t="s">
        <v>7</v>
      </c>
      <c r="E31" s="57" t="s">
        <v>10</v>
      </c>
      <c r="F31" s="5"/>
      <c r="G31" s="83">
        <f ca="1">NetCost*LoanPer-B22</f>
        <v>343395.93972954957</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978576.09328531288</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0.2201086345949077</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185458.83249599999</v>
      </c>
      <c r="F54" s="9">
        <f t="shared" ca="1" si="2"/>
        <v>188222.1691001904</v>
      </c>
      <c r="G54" s="9">
        <f t="shared" ca="1" si="2"/>
        <v>191026.67941978324</v>
      </c>
      <c r="H54" s="9">
        <f t="shared" ca="1" si="2"/>
        <v>193872.976943138</v>
      </c>
      <c r="I54" s="9">
        <f t="shared" ca="1" si="2"/>
        <v>196761.68429959079</v>
      </c>
      <c r="J54" s="9">
        <f t="shared" ca="1" si="2"/>
        <v>199693.43339565469</v>
      </c>
      <c r="K54" s="9">
        <f t="shared" ca="1" si="2"/>
        <v>202668.86555324995</v>
      </c>
      <c r="L54" s="9">
        <f t="shared" ca="1" si="2"/>
        <v>205688.63164999336</v>
      </c>
      <c r="M54" s="9">
        <f t="shared" ca="1" si="2"/>
        <v>208753.39226157826</v>
      </c>
      <c r="N54" s="9">
        <f t="shared" ca="1" si="2"/>
        <v>211863.81780627577</v>
      </c>
      <c r="O54" s="9">
        <f t="shared" ca="1" si="2"/>
        <v>215020.58869158928</v>
      </c>
      <c r="P54" s="9">
        <f t="shared" ca="1" si="2"/>
        <v>218224.39546309394</v>
      </c>
      <c r="Q54" s="9">
        <f t="shared" ca="1" si="2"/>
        <v>221475.93895549406</v>
      </c>
      <c r="R54" s="9">
        <f t="shared" ca="1" si="2"/>
        <v>224775.93044593089</v>
      </c>
      <c r="S54" s="9">
        <f t="shared" ca="1" si="2"/>
        <v>228125.09180957527</v>
      </c>
      <c r="T54" s="9">
        <f t="shared" ca="1" si="2"/>
        <v>231524.1556775379</v>
      </c>
      <c r="U54" s="9">
        <f t="shared" ca="1" si="2"/>
        <v>234973.86559713323</v>
      </c>
      <c r="V54" s="9">
        <f t="shared" ca="1" si="2"/>
        <v>238474.97619453055</v>
      </c>
      <c r="W54" s="9">
        <f t="shared" ca="1" si="2"/>
        <v>242028.25333982901</v>
      </c>
      <c r="X54" s="9">
        <f t="shared" ca="1" si="2"/>
        <v>245634.47431459246</v>
      </c>
      <c r="Y54" s="9">
        <f t="shared" ca="1" si="2"/>
        <v>249294.42798187994</v>
      </c>
      <c r="Z54" s="9">
        <f t="shared" ca="1" si="2"/>
        <v>253008.91495880988</v>
      </c>
      <c r="AA54" s="9">
        <f t="shared" ca="1" si="2"/>
        <v>256778.74779169617</v>
      </c>
      <c r="AB54" s="9">
        <f t="shared" ca="1" si="2"/>
        <v>260604.75113379239</v>
      </c>
      <c r="AC54" s="9">
        <f t="shared" ca="1" si="2"/>
        <v>264487.76192568586</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-27818.824874399997</v>
      </c>
      <c r="F55" s="9">
        <f t="shared" ca="1" si="3"/>
        <v>-28233.325365028559</v>
      </c>
      <c r="G55" s="9">
        <f t="shared" ca="1" si="3"/>
        <v>-28654.001912967484</v>
      </c>
      <c r="H55" s="9">
        <f t="shared" ca="1" si="3"/>
        <v>-29080.946541470697</v>
      </c>
      <c r="I55" s="9">
        <f t="shared" ca="1" si="3"/>
        <v>-29514.252644938617</v>
      </c>
      <c r="J55" s="9">
        <f t="shared" ca="1" si="3"/>
        <v>-29954.015009348201</v>
      </c>
      <c r="K55" s="9">
        <f t="shared" ca="1" si="3"/>
        <v>-30400.329832987492</v>
      </c>
      <c r="L55" s="9">
        <f t="shared" ca="1" si="3"/>
        <v>-30853.294747499003</v>
      </c>
      <c r="M55" s="9">
        <f t="shared" ca="1" si="3"/>
        <v>-31313.00883923674</v>
      </c>
      <c r="N55" s="9">
        <f t="shared" ca="1" si="3"/>
        <v>-31779.572670941365</v>
      </c>
      <c r="O55" s="9">
        <f t="shared" ca="1" si="3"/>
        <v>-32253.08830373839</v>
      </c>
      <c r="P55" s="9">
        <f t="shared" ca="1" si="3"/>
        <v>-32733.659319464088</v>
      </c>
      <c r="Q55" s="9">
        <f t="shared" ca="1" si="3"/>
        <v>-33221.390843324109</v>
      </c>
      <c r="R55" s="9">
        <f t="shared" ca="1" si="3"/>
        <v>-33716.389566889629</v>
      </c>
      <c r="S55" s="9">
        <f t="shared" ca="1" si="3"/>
        <v>-34218.763771436286</v>
      </c>
      <c r="T55" s="9">
        <f t="shared" ca="1" si="3"/>
        <v>-34728.623351630682</v>
      </c>
      <c r="U55" s="9">
        <f t="shared" ca="1" si="3"/>
        <v>-35246.079839569982</v>
      </c>
      <c r="V55" s="9">
        <f t="shared" ca="1" si="3"/>
        <v>-35771.246429179584</v>
      </c>
      <c r="W55" s="9">
        <f t="shared" ca="1" si="3"/>
        <v>-36304.23800097435</v>
      </c>
      <c r="X55" s="9">
        <f t="shared" ca="1" si="3"/>
        <v>-36845.17114718887</v>
      </c>
      <c r="Y55" s="9">
        <f t="shared" ca="1" si="3"/>
        <v>-37394.164197281993</v>
      </c>
      <c r="Z55" s="9">
        <f t="shared" ca="1" si="3"/>
        <v>-37951.337243821479</v>
      </c>
      <c r="AA55" s="9">
        <f t="shared" ca="1" si="3"/>
        <v>-38516.812168754426</v>
      </c>
      <c r="AB55" s="9">
        <f t="shared" ca="1" si="3"/>
        <v>-39090.71267006886</v>
      </c>
      <c r="AC55" s="9">
        <f t="shared" ca="1" si="3"/>
        <v>-39673.16428885288</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309463.66836865444</v>
      </c>
      <c r="F57" s="10">
        <f ca="1">IF(F$49&gt;OptInTerm,0,VLOOKUP($B$10+F$49-1,'SREC Prices'!$B$6:$D$22,2))*((F$50/1000)*$B$18)</f>
        <v>319363.05448877439</v>
      </c>
      <c r="G57" s="10">
        <f ca="1">IF(G$49&gt;OptInTerm,0,VLOOKUP($B$10+G$49-1,'SREC Prices'!$B$6:$D$22,2))*((G$50/1000)*$B$18)</f>
        <v>301820.97990081582</v>
      </c>
      <c r="H57" s="10">
        <f ca="1">IF(H$49&gt;OptInTerm,0,VLOOKUP($B$10+H$49-1,'SREC Prices'!$B$6:$D$22,2))*((H$50/1000)*$B$18)</f>
        <v>275380.32311441033</v>
      </c>
      <c r="I57" s="10">
        <f ca="1">IF(I$49&gt;OptInTerm,0,VLOOKUP($B$10+I$49-1,'SREC Prices'!$B$6:$D$22,2))*((I$50/1000)*$B$18)</f>
        <v>254834.45785488671</v>
      </c>
      <c r="J57" s="10">
        <f ca="1">IF(J$49&gt;OptInTerm,0,VLOOKUP($B$10+J$49-1,'SREC Prices'!$B$6:$D$22,2))*((J$50/1000)*$B$18)</f>
        <v>238974.95940475847</v>
      </c>
      <c r="K57" s="10">
        <f ca="1">IF(K$49&gt;OptInTerm,0,VLOOKUP($B$10+K$49-1,'SREC Prices'!$B$6:$D$22,2))*((K$50/1000)*$B$18)</f>
        <v>229390.80134094064</v>
      </c>
      <c r="L57" s="10">
        <f ca="1">IF(L$49&gt;OptInTerm,0,VLOOKUP($B$10+L$49-1,'SREC Prices'!$B$6:$D$22,2))*((L$50/1000)*$B$18)</f>
        <v>216288.21723577598</v>
      </c>
      <c r="M57" s="10">
        <f ca="1">IF(M$49&gt;OptInTerm,0,VLOOKUP($B$10+M$49-1,'SREC Prices'!$B$6:$D$22,2))*((M$50/1000)*$B$18)</f>
        <v>204392.36528780829</v>
      </c>
      <c r="N57" s="10">
        <f ca="1">IF(N$49&gt;OptInTerm,0,VLOOKUP($B$10+N$49-1,'SREC Prices'!$B$6:$D$22,2))*((N$50/1000)*$B$18)</f>
        <v>193686.09853463733</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454603.67599025444</v>
      </c>
      <c r="F59" s="10">
        <f t="shared" ref="F59:AH59" ca="1" si="5">SUM(F54:F58)</f>
        <v>466851.89822393621</v>
      </c>
      <c r="G59" s="10">
        <f t="shared" ca="1" si="5"/>
        <v>451693.65740763157</v>
      </c>
      <c r="H59" s="10">
        <f t="shared" ca="1" si="5"/>
        <v>427672.35351607762</v>
      </c>
      <c r="I59" s="10">
        <f t="shared" ca="1" si="5"/>
        <v>409581.88950953889</v>
      </c>
      <c r="J59" s="10">
        <f t="shared" ca="1" si="5"/>
        <v>396214.37779106497</v>
      </c>
      <c r="K59" s="10">
        <f t="shared" ca="1" si="5"/>
        <v>389159.33706120308</v>
      </c>
      <c r="L59" s="10">
        <f t="shared" ca="1" si="5"/>
        <v>378623.55413827032</v>
      </c>
      <c r="M59" s="10">
        <f t="shared" ca="1" si="5"/>
        <v>369332.74871014978</v>
      </c>
      <c r="N59" s="10">
        <f t="shared" ca="1" si="5"/>
        <v>361270.34366997174</v>
      </c>
      <c r="O59" s="10">
        <f t="shared" ca="1" si="5"/>
        <v>197970.48515792744</v>
      </c>
      <c r="P59" s="10">
        <f t="shared" ca="1" si="5"/>
        <v>200555.20598985601</v>
      </c>
      <c r="Q59" s="10">
        <f t="shared" ca="1" si="5"/>
        <v>203181.19560916498</v>
      </c>
      <c r="R59" s="10">
        <f t="shared" ca="1" si="5"/>
        <v>205849.05513855131</v>
      </c>
      <c r="S59" s="10">
        <f t="shared" ca="1" si="5"/>
        <v>208559.39472635149</v>
      </c>
      <c r="T59" s="10">
        <f t="shared" ca="1" si="5"/>
        <v>211312.83368067865</v>
      </c>
      <c r="U59" s="10">
        <f t="shared" ca="1" si="5"/>
        <v>214110.00060556084</v>
      </c>
      <c r="V59" s="10">
        <f t="shared" ca="1" si="5"/>
        <v>216951.53353910855</v>
      </c>
      <c r="W59" s="10">
        <f t="shared" ca="1" si="5"/>
        <v>219838.08009374345</v>
      </c>
      <c r="X59" s="10">
        <f t="shared" ca="1" si="5"/>
        <v>222770.29759851794</v>
      </c>
      <c r="Y59" s="10">
        <f t="shared" ca="1" si="5"/>
        <v>225748.85324355675</v>
      </c>
      <c r="Z59" s="10">
        <f t="shared" ca="1" si="5"/>
        <v>228774.42422665239</v>
      </c>
      <c r="AA59" s="10">
        <f t="shared" ca="1" si="5"/>
        <v>231847.6979020474</v>
      </c>
      <c r="AB59" s="10">
        <f t="shared" ca="1" si="5"/>
        <v>234969.37193143368</v>
      </c>
      <c r="AC59" s="10">
        <f t="shared" ca="1" si="5"/>
        <v>238140.15443720456</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433603.67599025444</v>
      </c>
      <c r="F63" s="10">
        <f t="shared" ca="1" si="9"/>
        <v>445326.89822393621</v>
      </c>
      <c r="G63" s="10">
        <f t="shared" ca="1" si="9"/>
        <v>429630.53240763157</v>
      </c>
      <c r="H63" s="10">
        <f t="shared" ca="1" si="9"/>
        <v>405057.65039107762</v>
      </c>
      <c r="I63" s="10">
        <f t="shared" ca="1" si="9"/>
        <v>386401.81880641391</v>
      </c>
      <c r="J63" s="10">
        <f t="shared" ca="1" si="9"/>
        <v>372454.80532036186</v>
      </c>
      <c r="K63" s="10">
        <f t="shared" ca="1" si="9"/>
        <v>364805.77527873241</v>
      </c>
      <c r="L63" s="10">
        <f t="shared" ca="1" si="9"/>
        <v>353661.15331123787</v>
      </c>
      <c r="M63" s="10">
        <f t="shared" ca="1" si="9"/>
        <v>343746.2878624415</v>
      </c>
      <c r="N63" s="10">
        <f t="shared" ca="1" si="9"/>
        <v>185044.22130107076</v>
      </c>
      <c r="O63" s="10">
        <f t="shared" ca="1" si="9"/>
        <v>171088.70972980393</v>
      </c>
      <c r="P63" s="10">
        <f t="shared" ca="1" si="9"/>
        <v>173001.38617602942</v>
      </c>
      <c r="Q63" s="10">
        <f t="shared" ca="1" si="9"/>
        <v>174938.53029999274</v>
      </c>
      <c r="R63" s="10">
        <f t="shared" ca="1" si="9"/>
        <v>176900.32319664976</v>
      </c>
      <c r="S63" s="10">
        <f t="shared" ca="1" si="9"/>
        <v>178886.94448590241</v>
      </c>
      <c r="T63" s="10">
        <f t="shared" ca="1" si="9"/>
        <v>180898.57218421833</v>
      </c>
      <c r="U63" s="10">
        <f t="shared" ca="1" si="9"/>
        <v>182935.38257168903</v>
      </c>
      <c r="V63" s="10">
        <f t="shared" ca="1" si="9"/>
        <v>184997.55005438993</v>
      </c>
      <c r="W63" s="10">
        <f t="shared" ca="1" si="9"/>
        <v>187085.24702190686</v>
      </c>
      <c r="X63" s="10">
        <f t="shared" ca="1" si="9"/>
        <v>39198.643699885433</v>
      </c>
      <c r="Y63" s="10">
        <f t="shared" ca="1" si="9"/>
        <v>191337.90799745845</v>
      </c>
      <c r="Z63" s="10">
        <f t="shared" ca="1" si="9"/>
        <v>193503.20534940163</v>
      </c>
      <c r="AA63" s="10">
        <f t="shared" ca="1" si="9"/>
        <v>195694.69855286536</v>
      </c>
      <c r="AB63" s="10">
        <f t="shared" ca="1" si="9"/>
        <v>197912.5475985221</v>
      </c>
      <c r="AC63" s="10">
        <f t="shared" ca="1" si="9"/>
        <v>200156.90949597018</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-389182.06502682314</v>
      </c>
      <c r="F64" s="59">
        <f ca="1">IF($B$11="Non-Taxable",0,-(AssetBasis)*Dep_02)</f>
        <v>-622691.30404291698</v>
      </c>
      <c r="G64" s="59">
        <f ca="1">IF($B$11="Non-Taxable",0,-(AssetBasis)*Dep_03)</f>
        <v>-373614.78242575016</v>
      </c>
      <c r="H64" s="59">
        <f ca="1">IF($B$11="Non-Taxable",0,-(AssetBasis)*DEP_04)</f>
        <v>-224168.8694554501</v>
      </c>
      <c r="I64" s="59">
        <f ca="1">IF($B$11="Non-Taxable",0,-(AssetBasis)*DEP_05)</f>
        <v>-224168.8694554501</v>
      </c>
      <c r="J64" s="59">
        <f ca="1">IF($B$11="Non-Taxable",0,-(AssetBasis)*DEP_06)</f>
        <v>-112084.43472772505</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44421.610963431303</v>
      </c>
      <c r="F65" s="59">
        <f t="shared" ref="F65:AH65" ca="1" si="10">SUM(F63:F64)</f>
        <v>-177364.40581898077</v>
      </c>
      <c r="G65" s="59">
        <f t="shared" ca="1" si="10"/>
        <v>56015.74998188141</v>
      </c>
      <c r="H65" s="59">
        <f t="shared" ca="1" si="10"/>
        <v>180888.78093562752</v>
      </c>
      <c r="I65" s="59">
        <f t="shared" ca="1" si="10"/>
        <v>162232.94935096381</v>
      </c>
      <c r="J65" s="59">
        <f ca="1">SUM(J63:J64)</f>
        <v>260370.37059263681</v>
      </c>
      <c r="K65" s="59">
        <f t="shared" ca="1" si="10"/>
        <v>364805.77527873241</v>
      </c>
      <c r="L65" s="59">
        <f t="shared" ca="1" si="10"/>
        <v>353661.15331123787</v>
      </c>
      <c r="M65" s="59">
        <f t="shared" ca="1" si="10"/>
        <v>343746.2878624415</v>
      </c>
      <c r="N65" s="59">
        <f t="shared" ca="1" si="10"/>
        <v>185044.22130107076</v>
      </c>
      <c r="O65" s="59">
        <f t="shared" ca="1" si="10"/>
        <v>171088.70972980393</v>
      </c>
      <c r="P65" s="59">
        <f t="shared" ca="1" si="10"/>
        <v>173001.38617602942</v>
      </c>
      <c r="Q65" s="59">
        <f t="shared" ca="1" si="10"/>
        <v>174938.53029999274</v>
      </c>
      <c r="R65" s="59">
        <f t="shared" ca="1" si="10"/>
        <v>176900.32319664976</v>
      </c>
      <c r="S65" s="59">
        <f t="shared" ca="1" si="10"/>
        <v>178886.94448590241</v>
      </c>
      <c r="T65" s="59">
        <f t="shared" ca="1" si="10"/>
        <v>180898.57218421833</v>
      </c>
      <c r="U65" s="59">
        <f t="shared" ca="1" si="10"/>
        <v>182935.38257168903</v>
      </c>
      <c r="V65" s="59">
        <f t="shared" ca="1" si="10"/>
        <v>184997.55005438993</v>
      </c>
      <c r="W65" s="59">
        <f t="shared" ca="1" si="10"/>
        <v>187085.24702190686</v>
      </c>
      <c r="X65" s="59">
        <f t="shared" ca="1" si="10"/>
        <v>39198.643699885433</v>
      </c>
      <c r="Y65" s="59">
        <f t="shared" ca="1" si="10"/>
        <v>191337.90799745845</v>
      </c>
      <c r="Z65" s="59">
        <f t="shared" ca="1" si="10"/>
        <v>193503.20534940163</v>
      </c>
      <c r="AA65" s="59">
        <f t="shared" ca="1" si="10"/>
        <v>195694.69855286536</v>
      </c>
      <c r="AB65" s="59">
        <f t="shared" ca="1" si="10"/>
        <v>197912.5475985221</v>
      </c>
      <c r="AC65" s="59">
        <f t="shared" ca="1" si="10"/>
        <v>200156.90949597018</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-20603.756383772972</v>
      </c>
      <c r="F66" s="59">
        <f t="shared" ca="1" si="11"/>
        <v>-19227.570959055003</v>
      </c>
      <c r="G66" s="59">
        <f t="shared" ca="1" si="11"/>
        <v>-17768.814408853956</v>
      </c>
      <c r="H66" s="59">
        <f t="shared" ca="1" si="11"/>
        <v>-16222.532465640841</v>
      </c>
      <c r="I66" s="59">
        <f t="shared" ca="1" si="11"/>
        <v>-14583.473605834941</v>
      </c>
      <c r="J66" s="59">
        <f t="shared" ca="1" si="11"/>
        <v>-12846.071214440686</v>
      </c>
      <c r="K66" s="59">
        <f t="shared" ca="1" si="11"/>
        <v>-11004.424679562777</v>
      </c>
      <c r="L66" s="59">
        <f t="shared" ca="1" si="11"/>
        <v>-9052.2793525921952</v>
      </c>
      <c r="M66" s="59">
        <f t="shared" ca="1" si="11"/>
        <v>-6983.0053060033761</v>
      </c>
      <c r="N66" s="59">
        <f t="shared" ca="1" si="11"/>
        <v>-4789.5748166192279</v>
      </c>
      <c r="O66" s="59">
        <f t="shared" ca="1" si="11"/>
        <v>-2464.5384978720317</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23817.854579658331</v>
      </c>
      <c r="F67" s="59">
        <f t="shared" ref="F67:AH67" ca="1" si="12">F65+F66</f>
        <v>-196591.97677803578</v>
      </c>
      <c r="G67" s="59">
        <f t="shared" ca="1" si="12"/>
        <v>38246.935573027455</v>
      </c>
      <c r="H67" s="59">
        <f t="shared" ca="1" si="12"/>
        <v>164666.24846998669</v>
      </c>
      <c r="I67" s="59">
        <f ca="1">I65+I66</f>
        <v>147649.47574512888</v>
      </c>
      <c r="J67" s="59">
        <f ca="1">J65+J66</f>
        <v>247524.29937819613</v>
      </c>
      <c r="K67" s="59">
        <f t="shared" ca="1" si="12"/>
        <v>353801.35059916961</v>
      </c>
      <c r="L67" s="59">
        <f t="shared" ca="1" si="12"/>
        <v>344608.87395864568</v>
      </c>
      <c r="M67" s="59">
        <f t="shared" ca="1" si="12"/>
        <v>336763.28255643812</v>
      </c>
      <c r="N67" s="59">
        <f t="shared" ca="1" si="12"/>
        <v>180254.64648445154</v>
      </c>
      <c r="O67" s="59">
        <f t="shared" ca="1" si="12"/>
        <v>168624.17123193189</v>
      </c>
      <c r="P67" s="59">
        <f t="shared" ca="1" si="12"/>
        <v>173001.38617602942</v>
      </c>
      <c r="Q67" s="59">
        <f t="shared" ca="1" si="12"/>
        <v>174938.53029999274</v>
      </c>
      <c r="R67" s="59">
        <f t="shared" ca="1" si="12"/>
        <v>176900.32319664976</v>
      </c>
      <c r="S67" s="59">
        <f t="shared" ca="1" si="12"/>
        <v>178886.94448590241</v>
      </c>
      <c r="T67" s="59">
        <f t="shared" ca="1" si="12"/>
        <v>180898.57218421833</v>
      </c>
      <c r="U67" s="59">
        <f t="shared" ca="1" si="12"/>
        <v>182935.38257168903</v>
      </c>
      <c r="V67" s="59">
        <f t="shared" ca="1" si="12"/>
        <v>184997.55005438993</v>
      </c>
      <c r="W67" s="59">
        <f t="shared" ca="1" si="12"/>
        <v>187085.24702190686</v>
      </c>
      <c r="X67" s="59">
        <f t="shared" ca="1" si="12"/>
        <v>39198.643699885433</v>
      </c>
      <c r="Y67" s="59">
        <f t="shared" ca="1" si="12"/>
        <v>191337.90799745845</v>
      </c>
      <c r="Z67" s="59">
        <f t="shared" ca="1" si="12"/>
        <v>193503.20534940163</v>
      </c>
      <c r="AA67" s="59">
        <f t="shared" ca="1" si="12"/>
        <v>195694.69855286536</v>
      </c>
      <c r="AB67" s="59">
        <f t="shared" ca="1" si="12"/>
        <v>197912.5475985221</v>
      </c>
      <c r="AC67" s="59">
        <f t="shared" ca="1" si="12"/>
        <v>200156.90949597018</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3227.7486461010649</v>
      </c>
      <c r="F68" s="59">
        <f t="shared" ca="1" si="14"/>
        <v>80737.973035729185</v>
      </c>
      <c r="G68" s="59">
        <f t="shared" ca="1" si="14"/>
        <v>-1854.2993465938343</v>
      </c>
      <c r="H68" s="59">
        <f t="shared" ca="1" si="14"/>
        <v>-46745.803662583108</v>
      </c>
      <c r="I68" s="59">
        <f t="shared" ca="1" si="14"/>
        <v>-41266.402845178898</v>
      </c>
      <c r="J68" s="59">
        <f t="shared" ca="1" si="14"/>
        <v>-76564.460227402844</v>
      </c>
      <c r="K68" s="59">
        <f t="shared" ca="1" si="14"/>
        <v>-113924.03489293261</v>
      </c>
      <c r="L68" s="59">
        <f t="shared" ca="1" si="14"/>
        <v>-110964.05741468389</v>
      </c>
      <c r="M68" s="59">
        <f t="shared" ca="1" si="14"/>
        <v>-108437.77698317307</v>
      </c>
      <c r="N68" s="59">
        <f t="shared" ca="1" si="14"/>
        <v>-58041.996167993391</v>
      </c>
      <c r="O68" s="59">
        <f t="shared" ca="1" si="14"/>
        <v>-54296.983136682065</v>
      </c>
      <c r="P68" s="59">
        <f t="shared" ca="1" si="14"/>
        <v>-55706.446348681471</v>
      </c>
      <c r="Q68" s="59">
        <f t="shared" ca="1" si="14"/>
        <v>-56330.206756597661</v>
      </c>
      <c r="R68" s="59">
        <f t="shared" ca="1" si="14"/>
        <v>-56961.904069321216</v>
      </c>
      <c r="S68" s="59">
        <f t="shared" ca="1" si="14"/>
        <v>-57601.596124460571</v>
      </c>
      <c r="T68" s="59">
        <f t="shared" ca="1" si="14"/>
        <v>-58249.3402433183</v>
      </c>
      <c r="U68" s="59">
        <f t="shared" ca="1" si="14"/>
        <v>-58905.19318808386</v>
      </c>
      <c r="V68" s="59">
        <f t="shared" ca="1" si="14"/>
        <v>-59569.211117513551</v>
      </c>
      <c r="W68" s="59">
        <f t="shared" ca="1" si="14"/>
        <v>-60241.449541054011</v>
      </c>
      <c r="X68" s="59">
        <f t="shared" ca="1" si="14"/>
        <v>-12621.963271363109</v>
      </c>
      <c r="Y68" s="59">
        <f t="shared" ca="1" si="14"/>
        <v>-61610.806375181623</v>
      </c>
      <c r="Z68" s="59">
        <f t="shared" ca="1" si="14"/>
        <v>-62308.032122507313</v>
      </c>
      <c r="AA68" s="59">
        <f t="shared" ca="1" si="14"/>
        <v>-63013.692934022642</v>
      </c>
      <c r="AB68" s="59">
        <f t="shared" ca="1" si="14"/>
        <v>-63727.840326724116</v>
      </c>
      <c r="AC68" s="59">
        <f t="shared" ca="1" si="14"/>
        <v>-64450.524857702396</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-33039.993568518519</v>
      </c>
      <c r="F69" s="24">
        <f t="shared" ca="1" si="16"/>
        <v>-34087.946181190498</v>
      </c>
      <c r="G69" s="24">
        <f t="shared" ca="1" si="16"/>
        <v>-32948.937439902213</v>
      </c>
      <c r="H69" s="24">
        <f t="shared" ca="1" si="16"/>
        <v>-31106.809434034945</v>
      </c>
      <c r="I69" s="24">
        <f t="shared" ca="1" si="16"/>
        <v>-29745.467616046317</v>
      </c>
      <c r="J69" s="24">
        <f t="shared" ca="1" si="16"/>
        <v>-28768.698728473693</v>
      </c>
      <c r="K69" s="24">
        <f t="shared" ca="1" si="16"/>
        <v>-28304.108047933569</v>
      </c>
      <c r="L69" s="24">
        <f t="shared" ca="1" si="16"/>
        <v>-27568.709916691656</v>
      </c>
      <c r="M69" s="24">
        <f t="shared" ca="1" si="16"/>
        <v>-26941.062604515049</v>
      </c>
      <c r="N69" s="24">
        <f t="shared" ca="1" si="16"/>
        <v>-14420.371718756123</v>
      </c>
      <c r="O69" s="24">
        <f t="shared" ca="1" si="16"/>
        <v>-13489.933698554552</v>
      </c>
      <c r="P69" s="24">
        <f t="shared" ca="1" si="16"/>
        <v>-13840.110894082354</v>
      </c>
      <c r="Q69" s="24">
        <f t="shared" ca="1" si="16"/>
        <v>-13995.08242399942</v>
      </c>
      <c r="R69" s="24">
        <f t="shared" ca="1" si="16"/>
        <v>-14152.025855731981</v>
      </c>
      <c r="S69" s="24">
        <f t="shared" ca="1" si="16"/>
        <v>-14310.955558872192</v>
      </c>
      <c r="T69" s="24">
        <f t="shared" ca="1" si="16"/>
        <v>-14471.885774737466</v>
      </c>
      <c r="U69" s="24">
        <f t="shared" ca="1" si="16"/>
        <v>-14634.830605735122</v>
      </c>
      <c r="V69" s="24">
        <f t="shared" ca="1" si="16"/>
        <v>-14799.804004351194</v>
      </c>
      <c r="W69" s="24">
        <f t="shared" ca="1" si="16"/>
        <v>-14966.819761752549</v>
      </c>
      <c r="X69" s="24">
        <f t="shared" ca="1" si="16"/>
        <v>-3135.8914959908348</v>
      </c>
      <c r="Y69" s="24">
        <f t="shared" ca="1" si="16"/>
        <v>-15307.032639796676</v>
      </c>
      <c r="Z69" s="24">
        <f t="shared" ca="1" si="16"/>
        <v>-15480.25642795213</v>
      </c>
      <c r="AA69" s="24">
        <f t="shared" ca="1" si="16"/>
        <v>-15655.575884229229</v>
      </c>
      <c r="AB69" s="24">
        <f t="shared" ca="1" si="16"/>
        <v>-15833.003807881769</v>
      </c>
      <c r="AC69" s="24">
        <f t="shared" ca="1" si="16"/>
        <v>-16012.552759677614</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-5994.3903427591213</v>
      </c>
      <c r="F70" s="420">
        <f t="shared" ref="F70:AH70" ca="1" si="17">SUM(F67:F69)</f>
        <v>-149941.9499234971</v>
      </c>
      <c r="G70" s="420">
        <f t="shared" ca="1" si="17"/>
        <v>3443.6987865314077</v>
      </c>
      <c r="H70" s="420">
        <f t="shared" ca="1" si="17"/>
        <v>86813.635373368626</v>
      </c>
      <c r="I70" s="420">
        <f t="shared" ca="1" si="17"/>
        <v>76637.605283903657</v>
      </c>
      <c r="J70" s="420">
        <f t="shared" ca="1" si="17"/>
        <v>142191.14042231959</v>
      </c>
      <c r="K70" s="420">
        <f t="shared" ca="1" si="17"/>
        <v>211573.20765830341</v>
      </c>
      <c r="L70" s="420">
        <f t="shared" ca="1" si="17"/>
        <v>206076.10662727014</v>
      </c>
      <c r="M70" s="420">
        <f t="shared" ca="1" si="17"/>
        <v>201384.44296874999</v>
      </c>
      <c r="N70" s="420">
        <f t="shared" ca="1" si="17"/>
        <v>107792.27859770202</v>
      </c>
      <c r="O70" s="420">
        <f t="shared" ca="1" si="17"/>
        <v>100837.25439669527</v>
      </c>
      <c r="P70" s="420">
        <f t="shared" ca="1" si="17"/>
        <v>103454.82893326561</v>
      </c>
      <c r="Q70" s="420">
        <f t="shared" ca="1" si="17"/>
        <v>104613.24111939565</v>
      </c>
      <c r="R70" s="420">
        <f t="shared" ca="1" si="17"/>
        <v>105786.39327159656</v>
      </c>
      <c r="S70" s="420">
        <f t="shared" ca="1" si="17"/>
        <v>106974.39280256964</v>
      </c>
      <c r="T70" s="420">
        <f t="shared" ca="1" si="17"/>
        <v>108177.34616616256</v>
      </c>
      <c r="U70" s="420">
        <f t="shared" ca="1" si="17"/>
        <v>109395.35877787005</v>
      </c>
      <c r="V70" s="420">
        <f t="shared" ca="1" si="17"/>
        <v>110628.53493252519</v>
      </c>
      <c r="W70" s="420">
        <f t="shared" ca="1" si="17"/>
        <v>111876.97771910031</v>
      </c>
      <c r="X70" s="420">
        <f t="shared" ca="1" si="17"/>
        <v>23440.78893253149</v>
      </c>
      <c r="Y70" s="420">
        <f t="shared" ca="1" si="17"/>
        <v>114420.06898248015</v>
      </c>
      <c r="Z70" s="420">
        <f t="shared" ca="1" si="17"/>
        <v>115714.91679894218</v>
      </c>
      <c r="AA70" s="420">
        <f t="shared" ca="1" si="17"/>
        <v>117025.4297346135</v>
      </c>
      <c r="AB70" s="420">
        <f t="shared" ca="1" si="17"/>
        <v>118351.70346391622</v>
      </c>
      <c r="AC70" s="420">
        <f t="shared" ca="1" si="17"/>
        <v>119693.83187859016</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383187.674684064</v>
      </c>
      <c r="F72" s="59">
        <f t="shared" ca="1" si="18"/>
        <v>472749.35411941988</v>
      </c>
      <c r="G72" s="59">
        <f t="shared" ca="1" si="18"/>
        <v>377058.48121228156</v>
      </c>
      <c r="H72" s="59">
        <f t="shared" ca="1" si="18"/>
        <v>310982.50482881872</v>
      </c>
      <c r="I72" s="59">
        <f t="shared" ca="1" si="18"/>
        <v>300806.47473935375</v>
      </c>
      <c r="J72" s="59">
        <f t="shared" ca="1" si="18"/>
        <v>254275.57515004463</v>
      </c>
      <c r="K72" s="59">
        <f t="shared" ca="1" si="18"/>
        <v>211573.20765830341</v>
      </c>
      <c r="L72" s="59">
        <f t="shared" ca="1" si="18"/>
        <v>206076.10662727014</v>
      </c>
      <c r="M72" s="59">
        <f t="shared" ca="1" si="18"/>
        <v>201384.44296874999</v>
      </c>
      <c r="N72" s="59">
        <f t="shared" ca="1" si="18"/>
        <v>107792.27859770202</v>
      </c>
      <c r="O72" s="59">
        <f t="shared" ca="1" si="18"/>
        <v>100837.25439669527</v>
      </c>
      <c r="P72" s="59">
        <f t="shared" ca="1" si="18"/>
        <v>103454.82893326561</v>
      </c>
      <c r="Q72" s="59">
        <f t="shared" ca="1" si="18"/>
        <v>104613.24111939565</v>
      </c>
      <c r="R72" s="59">
        <f t="shared" ca="1" si="18"/>
        <v>105786.39327159656</v>
      </c>
      <c r="S72" s="59">
        <f t="shared" ca="1" si="18"/>
        <v>106974.39280256964</v>
      </c>
      <c r="T72" s="59">
        <f t="shared" ca="1" si="18"/>
        <v>108177.34616616256</v>
      </c>
      <c r="U72" s="59">
        <f t="shared" ca="1" si="18"/>
        <v>109395.35877787005</v>
      </c>
      <c r="V72" s="59">
        <f t="shared" ca="1" si="18"/>
        <v>110628.53493252519</v>
      </c>
      <c r="W72" s="59">
        <f t="shared" ca="1" si="18"/>
        <v>111876.97771910031</v>
      </c>
      <c r="X72" s="59">
        <f t="shared" ca="1" si="18"/>
        <v>23440.78893253149</v>
      </c>
      <c r="Y72" s="59">
        <f t="shared" ca="1" si="18"/>
        <v>114420.06898248015</v>
      </c>
      <c r="Z72" s="59">
        <f t="shared" ca="1" si="18"/>
        <v>115714.91679894218</v>
      </c>
      <c r="AA72" s="59">
        <f t="shared" ca="1" si="18"/>
        <v>117025.4297346135</v>
      </c>
      <c r="AB72" s="59">
        <f t="shared" ca="1" si="18"/>
        <v>118351.70346391622</v>
      </c>
      <c r="AC72" s="59">
        <f t="shared" ca="1" si="18"/>
        <v>119693.83187859016</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-2289306.2648636652</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686791.87945909949</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-1602514.3854045658</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343395.93972954957</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-22936.423745299533</v>
      </c>
      <c r="F80" s="10">
        <f ca="1">Principle</f>
        <v>-24312.609170017502</v>
      </c>
      <c r="G80" s="10">
        <f t="shared" ref="G80:AH80" ca="1" si="20">Principle</f>
        <v>-25771.36572021855</v>
      </c>
      <c r="H80" s="10">
        <f t="shared" ca="1" si="20"/>
        <v>-27317.647663431664</v>
      </c>
      <c r="I80" s="10">
        <f t="shared" ca="1" si="20"/>
        <v>-28956.706523237564</v>
      </c>
      <c r="J80" s="10">
        <f t="shared" ca="1" si="20"/>
        <v>-30694.108914631819</v>
      </c>
      <c r="K80" s="10">
        <f t="shared" ca="1" si="20"/>
        <v>-32535.755449509728</v>
      </c>
      <c r="L80" s="10">
        <f t="shared" ca="1" si="20"/>
        <v>-34487.90077648031</v>
      </c>
      <c r="M80" s="10">
        <f t="shared" ca="1" si="20"/>
        <v>-36557.17482306913</v>
      </c>
      <c r="N80" s="10">
        <f t="shared" ca="1" si="20"/>
        <v>-38750.605312453277</v>
      </c>
      <c r="O80" s="10">
        <f t="shared" ca="1" si="20"/>
        <v>-41075.641631200473</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343395.93972954957</v>
      </c>
      <c r="E81" s="10">
        <f ca="1">E79+E80</f>
        <v>-22936.423745299533</v>
      </c>
      <c r="F81" s="10">
        <f t="shared" ref="F81:AH81" ca="1" si="21">F79+F80</f>
        <v>-24312.609170017502</v>
      </c>
      <c r="G81" s="10">
        <f t="shared" ca="1" si="21"/>
        <v>-25771.36572021855</v>
      </c>
      <c r="H81" s="10">
        <f t="shared" ca="1" si="21"/>
        <v>-27317.647663431664</v>
      </c>
      <c r="I81" s="10">
        <f t="shared" ca="1" si="21"/>
        <v>-28956.706523237564</v>
      </c>
      <c r="J81" s="10">
        <f t="shared" ca="1" si="21"/>
        <v>-30694.108914631819</v>
      </c>
      <c r="K81" s="10">
        <f t="shared" ca="1" si="21"/>
        <v>-32535.755449509728</v>
      </c>
      <c r="L81" s="10">
        <f t="shared" ca="1" si="21"/>
        <v>-34487.90077648031</v>
      </c>
      <c r="M81" s="10">
        <f t="shared" ca="1" si="21"/>
        <v>-36557.17482306913</v>
      </c>
      <c r="N81" s="10">
        <f t="shared" ca="1" si="21"/>
        <v>-38750.605312453277</v>
      </c>
      <c r="O81" s="10">
        <f t="shared" ca="1" si="21"/>
        <v>-41075.641631200473</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-1259118.4456750164</v>
      </c>
      <c r="E83" s="430">
        <f t="shared" ca="1" si="22"/>
        <v>360251.25093876448</v>
      </c>
      <c r="F83" s="430">
        <f t="shared" ca="1" si="22"/>
        <v>448436.7449494024</v>
      </c>
      <c r="G83" s="430">
        <f t="shared" ca="1" si="22"/>
        <v>351287.11549206299</v>
      </c>
      <c r="H83" s="430">
        <f t="shared" ca="1" si="22"/>
        <v>283664.85716538707</v>
      </c>
      <c r="I83" s="430">
        <f t="shared" ca="1" si="22"/>
        <v>271849.76821611618</v>
      </c>
      <c r="J83" s="430">
        <f t="shared" ca="1" si="22"/>
        <v>223581.46623541281</v>
      </c>
      <c r="K83" s="430">
        <f t="shared" ca="1" si="22"/>
        <v>179037.45220879366</v>
      </c>
      <c r="L83" s="430">
        <f t="shared" ca="1" si="22"/>
        <v>171588.20585078985</v>
      </c>
      <c r="M83" s="430">
        <f t="shared" ca="1" si="22"/>
        <v>164827.26814568086</v>
      </c>
      <c r="N83" s="430">
        <f t="shared" ca="1" si="22"/>
        <v>69041.673285248748</v>
      </c>
      <c r="O83" s="430">
        <f t="shared" ca="1" si="22"/>
        <v>59761.612765494792</v>
      </c>
      <c r="P83" s="430">
        <f t="shared" ca="1" si="22"/>
        <v>103454.82893326561</v>
      </c>
      <c r="Q83" s="430">
        <f t="shared" ca="1" si="22"/>
        <v>104613.24111939565</v>
      </c>
      <c r="R83" s="430">
        <f t="shared" ca="1" si="22"/>
        <v>105786.39327159656</v>
      </c>
      <c r="S83" s="430">
        <f t="shared" ca="1" si="22"/>
        <v>106974.39280256964</v>
      </c>
      <c r="T83" s="430">
        <f t="shared" ca="1" si="22"/>
        <v>108177.34616616256</v>
      </c>
      <c r="U83" s="430">
        <f t="shared" ca="1" si="22"/>
        <v>109395.35877787005</v>
      </c>
      <c r="V83" s="430">
        <f t="shared" ca="1" si="22"/>
        <v>110628.53493252519</v>
      </c>
      <c r="W83" s="430">
        <f t="shared" ca="1" si="22"/>
        <v>111876.97771910031</v>
      </c>
      <c r="X83" s="430">
        <f t="shared" ca="1" si="22"/>
        <v>23440.78893253149</v>
      </c>
      <c r="Y83" s="430">
        <f t="shared" ca="1" si="22"/>
        <v>114420.06898248015</v>
      </c>
      <c r="Z83" s="430">
        <f t="shared" ca="1" si="22"/>
        <v>115714.91679894218</v>
      </c>
      <c r="AA83" s="430">
        <f t="shared" ca="1" si="22"/>
        <v>117025.4297346135</v>
      </c>
      <c r="AB83" s="430">
        <f t="shared" ca="1" si="22"/>
        <v>118351.70346391622</v>
      </c>
      <c r="AC83" s="430">
        <f t="shared" ca="1" si="22"/>
        <v>119693.83187859016</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-1259118.4456750164</v>
      </c>
      <c r="E84" s="44">
        <f ca="1">D84+E83</f>
        <v>-898867.19473625184</v>
      </c>
      <c r="F84" s="44">
        <f t="shared" ref="F84:AH84" ca="1" si="23">E84+F83</f>
        <v>-450430.44978684944</v>
      </c>
      <c r="G84" s="44">
        <f t="shared" ca="1" si="23"/>
        <v>-99143.334294786444</v>
      </c>
      <c r="H84" s="44">
        <f t="shared" ca="1" si="23"/>
        <v>184521.52287060063</v>
      </c>
      <c r="I84" s="44">
        <f t="shared" ca="1" si="23"/>
        <v>456371.29108671681</v>
      </c>
      <c r="J84" s="44">
        <f t="shared" ca="1" si="23"/>
        <v>679952.75732212956</v>
      </c>
      <c r="K84" s="44">
        <f t="shared" ca="1" si="23"/>
        <v>858990.20953092328</v>
      </c>
      <c r="L84" s="44">
        <f t="shared" ca="1" si="23"/>
        <v>1030578.4153817131</v>
      </c>
      <c r="M84" s="44">
        <f t="shared" ca="1" si="23"/>
        <v>1195405.683527394</v>
      </c>
      <c r="N84" s="44">
        <f t="shared" ca="1" si="23"/>
        <v>1264447.3568126427</v>
      </c>
      <c r="O84" s="44">
        <f t="shared" ca="1" si="23"/>
        <v>1324208.9695781374</v>
      </c>
      <c r="P84" s="44">
        <f t="shared" ca="1" si="23"/>
        <v>1427663.7985114029</v>
      </c>
      <c r="Q84" s="44">
        <f t="shared" ca="1" si="23"/>
        <v>1532277.0396307986</v>
      </c>
      <c r="R84" s="44">
        <f t="shared" ca="1" si="23"/>
        <v>1638063.4329023953</v>
      </c>
      <c r="S84" s="44">
        <f t="shared" ca="1" si="23"/>
        <v>1745037.8257049648</v>
      </c>
      <c r="T84" s="44">
        <f t="shared" ca="1" si="23"/>
        <v>1853215.1718711273</v>
      </c>
      <c r="U84" s="44">
        <f t="shared" ca="1" si="23"/>
        <v>1962610.5306489973</v>
      </c>
      <c r="V84" s="44">
        <f t="shared" ca="1" si="23"/>
        <v>2073239.0655815224</v>
      </c>
      <c r="W84" s="44">
        <f t="shared" ca="1" si="23"/>
        <v>2185116.0433006226</v>
      </c>
      <c r="X84" s="44">
        <f t="shared" ca="1" si="23"/>
        <v>2208556.8322331542</v>
      </c>
      <c r="Y84" s="44">
        <f t="shared" ca="1" si="23"/>
        <v>2322976.9012156343</v>
      </c>
      <c r="Z84" s="44">
        <f t="shared" ca="1" si="23"/>
        <v>2438691.8180145766</v>
      </c>
      <c r="AA84" s="44">
        <f t="shared" ca="1" si="23"/>
        <v>2555717.2477491898</v>
      </c>
      <c r="AB84" s="44">
        <f t="shared" ca="1" si="23"/>
        <v>2674068.951213106</v>
      </c>
      <c r="AC84" s="44">
        <f t="shared" ca="1" si="23"/>
        <v>2793762.783091696</v>
      </c>
      <c r="AD84" s="44">
        <f ca="1">AC84+AD83</f>
        <v>2793762.783091696</v>
      </c>
      <c r="AE84" s="44">
        <f t="shared" ca="1" si="23"/>
        <v>2793762.783091696</v>
      </c>
      <c r="AF84" s="44">
        <f t="shared" ca="1" si="23"/>
        <v>2793762.783091696</v>
      </c>
      <c r="AG84" s="44">
        <f t="shared" ca="1" si="23"/>
        <v>2793762.783091696</v>
      </c>
      <c r="AH84" s="44">
        <f t="shared" ca="1" si="23"/>
        <v>2793762.783091696</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343395.93972954957</v>
      </c>
      <c r="F89" s="9">
        <f ca="1">E93</f>
        <v>320459.51598425006</v>
      </c>
      <c r="G89" s="9">
        <f t="shared" ref="G89:AH89" ca="1" si="24">F93</f>
        <v>296146.90681423259</v>
      </c>
      <c r="H89" s="9">
        <f t="shared" ca="1" si="24"/>
        <v>270375.54109401401</v>
      </c>
      <c r="I89" s="9">
        <f t="shared" ca="1" si="24"/>
        <v>243057.89343058236</v>
      </c>
      <c r="J89" s="9">
        <f t="shared" ca="1" si="24"/>
        <v>214101.18690734479</v>
      </c>
      <c r="K89" s="9">
        <f t="shared" ca="1" si="24"/>
        <v>183407.07799271296</v>
      </c>
      <c r="L89" s="9">
        <f t="shared" ca="1" si="24"/>
        <v>150871.32254320325</v>
      </c>
      <c r="M89" s="9">
        <f t="shared" ca="1" si="24"/>
        <v>116383.42176672294</v>
      </c>
      <c r="N89" s="9">
        <f t="shared" ca="1" si="24"/>
        <v>79826.246943653809</v>
      </c>
      <c r="O89" s="9">
        <f t="shared" ca="1" si="24"/>
        <v>41075.641631200531</v>
      </c>
      <c r="P89" s="9">
        <f t="shared" ca="1" si="24"/>
        <v>5.8207660913467407E-11</v>
      </c>
      <c r="Q89" s="9">
        <f t="shared" ca="1" si="24"/>
        <v>5.8207660913467407E-11</v>
      </c>
      <c r="R89" s="9">
        <f t="shared" ca="1" si="24"/>
        <v>5.8207660913467407E-11</v>
      </c>
      <c r="S89" s="9">
        <f t="shared" ca="1" si="24"/>
        <v>5.8207660913467407E-11</v>
      </c>
      <c r="T89" s="9">
        <f t="shared" ca="1" si="24"/>
        <v>5.8207660913467407E-11</v>
      </c>
      <c r="U89" s="9">
        <f t="shared" ca="1" si="24"/>
        <v>5.8207660913467407E-11</v>
      </c>
      <c r="V89" s="9">
        <f t="shared" ca="1" si="24"/>
        <v>5.8207660913467407E-11</v>
      </c>
      <c r="W89" s="9">
        <f t="shared" ca="1" si="24"/>
        <v>5.8207660913467407E-11</v>
      </c>
      <c r="X89" s="9">
        <f t="shared" ca="1" si="24"/>
        <v>5.8207660913467407E-11</v>
      </c>
      <c r="Y89" s="9">
        <f t="shared" ca="1" si="24"/>
        <v>5.8207660913467407E-11</v>
      </c>
      <c r="Z89" s="9">
        <f t="shared" ca="1" si="24"/>
        <v>5.8207660913467407E-11</v>
      </c>
      <c r="AA89" s="9">
        <f t="shared" ca="1" si="24"/>
        <v>5.8207660913467407E-11</v>
      </c>
      <c r="AB89" s="9">
        <f t="shared" ca="1" si="24"/>
        <v>5.8207660913467407E-11</v>
      </c>
      <c r="AC89" s="9">
        <f t="shared" ca="1" si="24"/>
        <v>5.8207660913467407E-11</v>
      </c>
      <c r="AD89" s="9">
        <f t="shared" ca="1" si="24"/>
        <v>5.8207660913467407E-11</v>
      </c>
      <c r="AE89" s="9">
        <f t="shared" ca="1" si="24"/>
        <v>5.8207660913467407E-11</v>
      </c>
      <c r="AF89" s="9">
        <f t="shared" ca="1" si="24"/>
        <v>5.8207660913467407E-11</v>
      </c>
      <c r="AG89" s="9">
        <f t="shared" ca="1" si="24"/>
        <v>5.8207660913467407E-11</v>
      </c>
      <c r="AH89" s="9">
        <f t="shared" ca="1" si="24"/>
        <v>5.8207660913467407E-11</v>
      </c>
    </row>
    <row r="90" spans="1:36" x14ac:dyDescent="0.2">
      <c r="A90" s="2" t="s">
        <v>47</v>
      </c>
      <c r="D90" s="9"/>
      <c r="E90" s="9">
        <f t="shared" ref="E90:AH90" ca="1" si="25">IF(ProjectYear&lt;=LoanTerm,PMT(LoanInterest,LoanTerm,LoanAmount),0)</f>
        <v>-43540.180129072505</v>
      </c>
      <c r="F90" s="9">
        <f t="shared" ca="1" si="25"/>
        <v>-43540.180129072505</v>
      </c>
      <c r="G90" s="9">
        <f t="shared" ca="1" si="25"/>
        <v>-43540.180129072505</v>
      </c>
      <c r="H90" s="9">
        <f t="shared" ca="1" si="25"/>
        <v>-43540.180129072505</v>
      </c>
      <c r="I90" s="9">
        <f t="shared" ca="1" si="25"/>
        <v>-43540.180129072505</v>
      </c>
      <c r="J90" s="9">
        <f t="shared" ca="1" si="25"/>
        <v>-43540.180129072505</v>
      </c>
      <c r="K90" s="9">
        <f t="shared" ca="1" si="25"/>
        <v>-43540.180129072505</v>
      </c>
      <c r="L90" s="9">
        <f t="shared" ca="1" si="25"/>
        <v>-43540.180129072505</v>
      </c>
      <c r="M90" s="9">
        <f t="shared" ca="1" si="25"/>
        <v>-43540.180129072505</v>
      </c>
      <c r="N90" s="9">
        <f t="shared" ca="1" si="25"/>
        <v>-43540.180129072505</v>
      </c>
      <c r="O90" s="9">
        <f t="shared" ca="1" si="25"/>
        <v>-43540.180129072505</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-22936.423745299533</v>
      </c>
      <c r="F91" s="9">
        <f t="shared" ca="1" si="26"/>
        <v>-24312.609170017502</v>
      </c>
      <c r="G91" s="9">
        <f t="shared" ca="1" si="26"/>
        <v>-25771.36572021855</v>
      </c>
      <c r="H91" s="9">
        <f t="shared" ca="1" si="26"/>
        <v>-27317.647663431664</v>
      </c>
      <c r="I91" s="9">
        <f t="shared" ca="1" si="26"/>
        <v>-28956.706523237564</v>
      </c>
      <c r="J91" s="9">
        <f t="shared" ca="1" si="26"/>
        <v>-30694.108914631819</v>
      </c>
      <c r="K91" s="9">
        <f t="shared" ca="1" si="26"/>
        <v>-32535.755449509728</v>
      </c>
      <c r="L91" s="9">
        <f t="shared" ca="1" si="26"/>
        <v>-34487.90077648031</v>
      </c>
      <c r="M91" s="9">
        <f t="shared" ca="1" si="26"/>
        <v>-36557.17482306913</v>
      </c>
      <c r="N91" s="9">
        <f t="shared" ca="1" si="26"/>
        <v>-38750.605312453277</v>
      </c>
      <c r="O91" s="9">
        <f t="shared" ca="1" si="26"/>
        <v>-41075.641631200473</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-20603.756383772972</v>
      </c>
      <c r="F92" s="9">
        <f t="shared" ca="1" si="27"/>
        <v>-19227.570959055003</v>
      </c>
      <c r="G92" s="9">
        <f t="shared" ca="1" si="27"/>
        <v>-17768.814408853956</v>
      </c>
      <c r="H92" s="9">
        <f t="shared" ca="1" si="27"/>
        <v>-16222.532465640841</v>
      </c>
      <c r="I92" s="9">
        <f t="shared" ca="1" si="27"/>
        <v>-14583.473605834941</v>
      </c>
      <c r="J92" s="9">
        <f t="shared" ca="1" si="27"/>
        <v>-12846.071214440686</v>
      </c>
      <c r="K92" s="9">
        <f t="shared" ca="1" si="27"/>
        <v>-11004.424679562777</v>
      </c>
      <c r="L92" s="9">
        <f t="shared" ca="1" si="27"/>
        <v>-9052.2793525921952</v>
      </c>
      <c r="M92" s="9">
        <f t="shared" ca="1" si="27"/>
        <v>-6983.0053060033761</v>
      </c>
      <c r="N92" s="9">
        <f t="shared" ca="1" si="27"/>
        <v>-4789.5748166192279</v>
      </c>
      <c r="O92" s="9">
        <f t="shared" ca="1" si="27"/>
        <v>-2464.5384978720317</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320459.51598425006</v>
      </c>
      <c r="F93" s="70">
        <f t="shared" ca="1" si="28"/>
        <v>296146.90681423259</v>
      </c>
      <c r="G93" s="70">
        <f t="shared" ca="1" si="28"/>
        <v>270375.54109401401</v>
      </c>
      <c r="H93" s="70">
        <f t="shared" ca="1" si="28"/>
        <v>243057.89343058236</v>
      </c>
      <c r="I93" s="70">
        <f t="shared" ca="1" si="28"/>
        <v>214101.18690734479</v>
      </c>
      <c r="J93" s="70">
        <f t="shared" ca="1" si="28"/>
        <v>183407.07799271296</v>
      </c>
      <c r="K93" s="70">
        <f t="shared" ca="1" si="28"/>
        <v>150871.32254320325</v>
      </c>
      <c r="L93" s="70">
        <f t="shared" ca="1" si="28"/>
        <v>116383.42176672294</v>
      </c>
      <c r="M93" s="70">
        <f t="shared" ca="1" si="28"/>
        <v>79826.246943653809</v>
      </c>
      <c r="N93" s="70">
        <f t="shared" ca="1" si="28"/>
        <v>41075.641631200531</v>
      </c>
      <c r="O93" s="70">
        <f t="shared" ca="1" si="28"/>
        <v>5.8207660913467407E-11</v>
      </c>
      <c r="P93" s="70">
        <f t="shared" ca="1" si="28"/>
        <v>5.8207660913467407E-11</v>
      </c>
      <c r="Q93" s="70">
        <f t="shared" ca="1" si="28"/>
        <v>5.8207660913467407E-11</v>
      </c>
      <c r="R93" s="70">
        <f t="shared" ca="1" si="28"/>
        <v>5.8207660913467407E-11</v>
      </c>
      <c r="S93" s="70">
        <f t="shared" ca="1" si="28"/>
        <v>5.8207660913467407E-11</v>
      </c>
      <c r="T93" s="70">
        <f t="shared" ca="1" si="28"/>
        <v>5.8207660913467407E-11</v>
      </c>
      <c r="U93" s="70">
        <f t="shared" ca="1" si="28"/>
        <v>5.8207660913467407E-11</v>
      </c>
      <c r="V93" s="70">
        <f t="shared" ca="1" si="28"/>
        <v>5.8207660913467407E-11</v>
      </c>
      <c r="W93" s="70">
        <f t="shared" ca="1" si="28"/>
        <v>5.8207660913467407E-11</v>
      </c>
      <c r="X93" s="70">
        <f t="shared" ca="1" si="28"/>
        <v>5.8207660913467407E-11</v>
      </c>
      <c r="Y93" s="70">
        <f t="shared" ca="1" si="28"/>
        <v>5.8207660913467407E-11</v>
      </c>
      <c r="Z93" s="70">
        <f t="shared" ca="1" si="28"/>
        <v>5.8207660913467407E-11</v>
      </c>
      <c r="AA93" s="70">
        <f t="shared" ca="1" si="28"/>
        <v>5.8207660913467407E-11</v>
      </c>
      <c r="AB93" s="70">
        <f t="shared" ca="1" si="28"/>
        <v>5.8207660913467407E-11</v>
      </c>
      <c r="AC93" s="70">
        <f t="shared" ca="1" si="28"/>
        <v>5.8207660913467407E-11</v>
      </c>
      <c r="AD93" s="70">
        <f t="shared" ca="1" si="28"/>
        <v>5.8207660913467407E-11</v>
      </c>
      <c r="AE93" s="70">
        <f t="shared" ca="1" si="28"/>
        <v>5.8207660913467407E-11</v>
      </c>
      <c r="AF93" s="70">
        <f t="shared" ca="1" si="28"/>
        <v>5.8207660913467407E-11</v>
      </c>
      <c r="AG93" s="70">
        <f t="shared" ca="1" si="28"/>
        <v>5.8207660913467407E-11</v>
      </c>
      <c r="AH93" s="70">
        <f t="shared" ca="1" si="28"/>
        <v>5.8207660913467407E-11</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1370903.7112950936</v>
      </c>
      <c r="D101" s="42">
        <f ca="1">IF($C$112="3P",D83,0)</f>
        <v>-1259118.4456750164</v>
      </c>
      <c r="E101" s="42">
        <f t="shared" ref="E101:AH101" ca="1" si="29">IF($C$112="3P",E83,0)</f>
        <v>360251.25093876448</v>
      </c>
      <c r="F101" s="42">
        <f t="shared" ca="1" si="29"/>
        <v>448436.7449494024</v>
      </c>
      <c r="G101" s="42">
        <f t="shared" ca="1" si="29"/>
        <v>351287.11549206299</v>
      </c>
      <c r="H101" s="42">
        <f t="shared" ca="1" si="29"/>
        <v>283664.85716538707</v>
      </c>
      <c r="I101" s="42">
        <f t="shared" ca="1" si="29"/>
        <v>271849.76821611618</v>
      </c>
      <c r="J101" s="42">
        <f t="shared" ca="1" si="29"/>
        <v>223581.46623541281</v>
      </c>
      <c r="K101" s="42">
        <f t="shared" ca="1" si="29"/>
        <v>179037.45220879366</v>
      </c>
      <c r="L101" s="42">
        <f t="shared" ca="1" si="29"/>
        <v>171588.20585078985</v>
      </c>
      <c r="M101" s="42">
        <f t="shared" ca="1" si="29"/>
        <v>164827.26814568086</v>
      </c>
      <c r="N101" s="42">
        <f t="shared" ca="1" si="29"/>
        <v>69041.673285248748</v>
      </c>
      <c r="O101" s="42">
        <f t="shared" ca="1" si="29"/>
        <v>59761.612765494792</v>
      </c>
      <c r="P101" s="42">
        <f t="shared" ca="1" si="29"/>
        <v>103454.82893326561</v>
      </c>
      <c r="Q101" s="42">
        <f t="shared" ca="1" si="29"/>
        <v>104613.24111939565</v>
      </c>
      <c r="R101" s="42">
        <f t="shared" ca="1" si="29"/>
        <v>105786.39327159656</v>
      </c>
      <c r="S101" s="42">
        <f t="shared" ca="1" si="29"/>
        <v>106974.39280256964</v>
      </c>
      <c r="T101" s="42">
        <f t="shared" ca="1" si="29"/>
        <v>108177.34616616256</v>
      </c>
      <c r="U101" s="42">
        <f t="shared" ca="1" si="29"/>
        <v>109395.35877787005</v>
      </c>
      <c r="V101" s="42">
        <f t="shared" ca="1" si="29"/>
        <v>110628.53493252519</v>
      </c>
      <c r="W101" s="42">
        <f t="shared" ca="1" si="29"/>
        <v>111876.97771910031</v>
      </c>
      <c r="X101" s="42">
        <f t="shared" ca="1" si="29"/>
        <v>23440.78893253149</v>
      </c>
      <c r="Y101" s="42">
        <f t="shared" ca="1" si="29"/>
        <v>114420.06898248015</v>
      </c>
      <c r="Z101" s="42">
        <f t="shared" ca="1" si="29"/>
        <v>115714.91679894218</v>
      </c>
      <c r="AA101" s="42">
        <f t="shared" ca="1" si="29"/>
        <v>117025.4297346135</v>
      </c>
      <c r="AB101" s="42">
        <f t="shared" ca="1" si="29"/>
        <v>118351.70346391622</v>
      </c>
      <c r="AC101" s="42">
        <f t="shared" ca="1" si="29"/>
        <v>119693.83187859016</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239993.32850493072</v>
      </c>
      <c r="D103" s="42">
        <f ca="1">IF($C$112="3P",VLOOKUP($A103,'Fin. Assumptions'!$F$23:$L$29,$D$111+1)*(-D$55-D$56),VLOOKUP($A103,'Fin. Assumptions'!$F$32:$L$38,$D$111+1)*D$83)</f>
        <v>0</v>
      </c>
      <c r="E103" s="42">
        <f ca="1">IF($C$112="3P",VLOOKUP($A103,'Fin. Assumptions'!$F$23:$L$29,$D$111+1)*(-E$55-E$56),VLOOKUP($A103,'Fin. Assumptions'!$F$32:$L$38,$D$111+1)*E$83)</f>
        <v>16127.529949760001</v>
      </c>
      <c r="F103" s="42">
        <f ca="1">IF($C$112="3P",VLOOKUP($A103,'Fin. Assumptions'!$F$23:$L$29,$D$111+1)*(-F$55-F$56),VLOOKUP($A103,'Fin. Assumptions'!$F$32:$L$38,$D$111+1)*F$83)</f>
        <v>16293.330146011425</v>
      </c>
      <c r="G103" s="42">
        <f ca="1">IF($C$112="3P",VLOOKUP($A103,'Fin. Assumptions'!$F$23:$L$29,$D$111+1)*(-G$55-G$56),VLOOKUP($A103,'Fin. Assumptions'!$F$32:$L$38,$D$111+1)*G$83)</f>
        <v>16461.600765186995</v>
      </c>
      <c r="H103" s="42">
        <f ca="1">IF($C$112="3P",VLOOKUP($A103,'Fin. Assumptions'!$F$23:$L$29,$D$111+1)*(-H$55-H$56),VLOOKUP($A103,'Fin. Assumptions'!$F$32:$L$38,$D$111+1)*H$83)</f>
        <v>16632.378616588278</v>
      </c>
      <c r="I103" s="42">
        <f ca="1">IF($C$112="3P",VLOOKUP($A103,'Fin. Assumptions'!$F$23:$L$29,$D$111+1)*(-I$55-I$56),VLOOKUP($A103,'Fin. Assumptions'!$F$32:$L$38,$D$111+1)*I$83)</f>
        <v>16805.70105797545</v>
      </c>
      <c r="J103" s="42">
        <f ca="1">IF($C$112="3P",VLOOKUP($A103,'Fin. Assumptions'!$F$23:$L$29,$D$111+1)*(-J$55-J$56),VLOOKUP($A103,'Fin. Assumptions'!$F$32:$L$38,$D$111+1)*J$83)</f>
        <v>16981.606003739282</v>
      </c>
      <c r="K103" s="42">
        <f ca="1">IF($C$112="3P",VLOOKUP($A103,'Fin. Assumptions'!$F$23:$L$29,$D$111+1)*(-K$55-K$56),VLOOKUP($A103,'Fin. Assumptions'!$F$32:$L$38,$D$111+1)*K$83)</f>
        <v>17160.131933195</v>
      </c>
      <c r="L103" s="42">
        <f ca="1">IF($C$112="3P",VLOOKUP($A103,'Fin. Assumptions'!$F$23:$L$29,$D$111+1)*(-L$55-L$56),VLOOKUP($A103,'Fin. Assumptions'!$F$32:$L$38,$D$111+1)*L$83)</f>
        <v>17341.317898999605</v>
      </c>
      <c r="M103" s="42">
        <f ca="1">IF($C$112="3P",VLOOKUP($A103,'Fin. Assumptions'!$F$23:$L$29,$D$111+1)*(-M$55-M$56),VLOOKUP($A103,'Fin. Assumptions'!$F$32:$L$38,$D$111+1)*M$83)</f>
        <v>17525.203535694698</v>
      </c>
      <c r="N103" s="42">
        <f ca="1">IF($C$112="3P",VLOOKUP($A103,'Fin. Assumptions'!$F$23:$L$29,$D$111+1)*(-N$55-N$56),VLOOKUP($A103,'Fin. Assumptions'!$F$32:$L$38,$D$111+1)*N$83)</f>
        <v>17711.829068376548</v>
      </c>
      <c r="O103" s="42">
        <f ca="1">IF($C$112="3P",VLOOKUP($A103,'Fin. Assumptions'!$F$23:$L$29,$D$111+1)*(-O$55-O$56),VLOOKUP($A103,'Fin. Assumptions'!$F$32:$L$38,$D$111+1)*O$83)</f>
        <v>17901.235321495358</v>
      </c>
      <c r="P103" s="42">
        <f ca="1">IF($C$112="3P",VLOOKUP($A103,'Fin. Assumptions'!$F$23:$L$29,$D$111+1)*(-P$55-P$56),VLOOKUP($A103,'Fin. Assumptions'!$F$32:$L$38,$D$111+1)*P$83)</f>
        <v>18093.463727785635</v>
      </c>
      <c r="Q103" s="42">
        <f ca="1">IF($C$112="3P",VLOOKUP($A103,'Fin. Assumptions'!$F$23:$L$29,$D$111+1)*(-Q$55-Q$56),VLOOKUP($A103,'Fin. Assumptions'!$F$32:$L$38,$D$111+1)*Q$83)</f>
        <v>18288.556337329643</v>
      </c>
      <c r="R103" s="42">
        <f ca="1">IF($C$112="3P",VLOOKUP($A103,'Fin. Assumptions'!$F$23:$L$29,$D$111+1)*(-R$55-R$56),VLOOKUP($A103,'Fin. Assumptions'!$F$32:$L$38,$D$111+1)*R$83)</f>
        <v>18486.555826755852</v>
      </c>
      <c r="S103" s="42">
        <f ca="1">IF($C$112="3P",VLOOKUP($A103,'Fin. Assumptions'!$F$23:$L$29,$D$111+1)*(-S$55-S$56),VLOOKUP($A103,'Fin. Assumptions'!$F$32:$L$38,$D$111+1)*S$83)</f>
        <v>18687.505508574515</v>
      </c>
      <c r="T103" s="42">
        <f ca="1">IF($C$112="3P",VLOOKUP($A103,'Fin. Assumptions'!$F$23:$L$29,$D$111+1)*(-T$55-T$56),VLOOKUP($A103,'Fin. Assumptions'!$F$32:$L$38,$D$111+1)*T$83)</f>
        <v>18891.449340652274</v>
      </c>
      <c r="U103" s="42">
        <f ca="1">IF($C$112="3P",VLOOKUP($A103,'Fin. Assumptions'!$F$23:$L$29,$D$111+1)*(-U$55-U$56),VLOOKUP($A103,'Fin. Assumptions'!$F$32:$L$38,$D$111+1)*U$83)</f>
        <v>19098.431935827994</v>
      </c>
      <c r="V103" s="42">
        <f ca="1">IF($C$112="3P",VLOOKUP($A103,'Fin. Assumptions'!$F$23:$L$29,$D$111+1)*(-V$55-V$56),VLOOKUP($A103,'Fin. Assumptions'!$F$32:$L$38,$D$111+1)*V$83)</f>
        <v>19308.498571671833</v>
      </c>
      <c r="W103" s="42">
        <f ca="1">IF($C$112="3P",VLOOKUP($A103,'Fin. Assumptions'!$F$23:$L$29,$D$111+1)*(-W$55-W$56),VLOOKUP($A103,'Fin. Assumptions'!$F$32:$L$38,$D$111+1)*W$83)</f>
        <v>19521.695200389742</v>
      </c>
      <c r="X103" s="42">
        <f ca="1">IF($C$112="3P",VLOOKUP($A103,'Fin. Assumptions'!$F$23:$L$29,$D$111+1)*(-X$55-X$56),VLOOKUP($A103,'Fin. Assumptions'!$F$32:$L$38,$D$111+1)*X$83)</f>
        <v>19738.06845887555</v>
      </c>
      <c r="Y103" s="42">
        <f ca="1">IF($C$112="3P",VLOOKUP($A103,'Fin. Assumptions'!$F$23:$L$29,$D$111+1)*(-Y$55-Y$56),VLOOKUP($A103,'Fin. Assumptions'!$F$32:$L$38,$D$111+1)*Y$83)</f>
        <v>19957.665678912799</v>
      </c>
      <c r="Z103" s="42">
        <f ca="1">IF($C$112="3P",VLOOKUP($A103,'Fin. Assumptions'!$F$23:$L$29,$D$111+1)*(-Z$55-Z$56),VLOOKUP($A103,'Fin. Assumptions'!$F$32:$L$38,$D$111+1)*Z$83)</f>
        <v>20180.534897528592</v>
      </c>
      <c r="AA103" s="42">
        <f ca="1">IF($C$112="3P",VLOOKUP($A103,'Fin. Assumptions'!$F$23:$L$29,$D$111+1)*(-AA$55-AA$56),VLOOKUP($A103,'Fin. Assumptions'!$F$32:$L$38,$D$111+1)*AA$83)</f>
        <v>20406.724867501773</v>
      </c>
      <c r="AB103" s="42">
        <f ca="1">IF($C$112="3P",VLOOKUP($A103,'Fin. Assumptions'!$F$23:$L$29,$D$111+1)*(-AB$55-AB$56),VLOOKUP($A103,'Fin. Assumptions'!$F$32:$L$38,$D$111+1)*AB$83)</f>
        <v>20636.285068027544</v>
      </c>
      <c r="AC103" s="42">
        <f ca="1">IF($C$112="3P",VLOOKUP($A103,'Fin. Assumptions'!$F$23:$L$29,$D$111+1)*(-AC$55-AC$56),VLOOKUP($A103,'Fin. Assumptions'!$F$32:$L$38,$D$111+1)*AC$83)</f>
        <v>20869.265715541154</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359989.99275739596</v>
      </c>
      <c r="D104" s="42">
        <f ca="1">IF($C$112="3P",VLOOKUP($A104,'Fin. Assumptions'!$F$23:$L$29,$D$111+1)*(-D$55-D$56),VLOOKUP($A104,'Fin. Assumptions'!$F$32:$L$38,$D$111+1)*D$83)</f>
        <v>0</v>
      </c>
      <c r="E104" s="42">
        <f ca="1">IF($C$112="3P",VLOOKUP($A104,'Fin. Assumptions'!$F$23:$L$29,$D$111+1)*(-E$55-E$56),VLOOKUP($A104,'Fin. Assumptions'!$F$32:$L$38,$D$111+1)*E$83)</f>
        <v>24191.294924639998</v>
      </c>
      <c r="F104" s="42">
        <f ca="1">IF($C$112="3P",VLOOKUP($A104,'Fin. Assumptions'!$F$23:$L$29,$D$111+1)*(-F$55-F$56),VLOOKUP($A104,'Fin. Assumptions'!$F$32:$L$38,$D$111+1)*F$83)</f>
        <v>24439.995219017135</v>
      </c>
      <c r="G104" s="42">
        <f ca="1">IF($C$112="3P",VLOOKUP($A104,'Fin. Assumptions'!$F$23:$L$29,$D$111+1)*(-G$55-G$56),VLOOKUP($A104,'Fin. Assumptions'!$F$32:$L$38,$D$111+1)*G$83)</f>
        <v>24692.401147780489</v>
      </c>
      <c r="H104" s="42">
        <f ca="1">IF($C$112="3P",VLOOKUP($A104,'Fin. Assumptions'!$F$23:$L$29,$D$111+1)*(-H$55-H$56),VLOOKUP($A104,'Fin. Assumptions'!$F$32:$L$38,$D$111+1)*H$83)</f>
        <v>24948.567924882416</v>
      </c>
      <c r="I104" s="42">
        <f ca="1">IF($C$112="3P",VLOOKUP($A104,'Fin. Assumptions'!$F$23:$L$29,$D$111+1)*(-I$55-I$56),VLOOKUP($A104,'Fin. Assumptions'!$F$32:$L$38,$D$111+1)*I$83)</f>
        <v>25208.551586963171</v>
      </c>
      <c r="J104" s="42">
        <f ca="1">IF($C$112="3P",VLOOKUP($A104,'Fin. Assumptions'!$F$23:$L$29,$D$111+1)*(-J$55-J$56),VLOOKUP($A104,'Fin. Assumptions'!$F$32:$L$38,$D$111+1)*J$83)</f>
        <v>25472.409005608919</v>
      </c>
      <c r="K104" s="42">
        <f ca="1">IF($C$112="3P",VLOOKUP($A104,'Fin. Assumptions'!$F$23:$L$29,$D$111+1)*(-K$55-K$56),VLOOKUP($A104,'Fin. Assumptions'!$F$32:$L$38,$D$111+1)*K$83)</f>
        <v>25740.197899792496</v>
      </c>
      <c r="L104" s="42">
        <f ca="1">IF($C$112="3P",VLOOKUP($A104,'Fin. Assumptions'!$F$23:$L$29,$D$111+1)*(-L$55-L$56),VLOOKUP($A104,'Fin. Assumptions'!$F$32:$L$38,$D$111+1)*L$83)</f>
        <v>26011.976848499402</v>
      </c>
      <c r="M104" s="42">
        <f ca="1">IF($C$112="3P",VLOOKUP($A104,'Fin. Assumptions'!$F$23:$L$29,$D$111+1)*(-M$55-M$56),VLOOKUP($A104,'Fin. Assumptions'!$F$32:$L$38,$D$111+1)*M$83)</f>
        <v>26287.805303542042</v>
      </c>
      <c r="N104" s="42">
        <f ca="1">IF($C$112="3P",VLOOKUP($A104,'Fin. Assumptions'!$F$23:$L$29,$D$111+1)*(-N$55-N$56),VLOOKUP($A104,'Fin. Assumptions'!$F$32:$L$38,$D$111+1)*N$83)</f>
        <v>26567.743602564817</v>
      </c>
      <c r="O104" s="42">
        <f ca="1">IF($C$112="3P",VLOOKUP($A104,'Fin. Assumptions'!$F$23:$L$29,$D$111+1)*(-O$55-O$56),VLOOKUP($A104,'Fin. Assumptions'!$F$32:$L$38,$D$111+1)*O$83)</f>
        <v>26851.852982243032</v>
      </c>
      <c r="P104" s="42">
        <f ca="1">IF($C$112="3P",VLOOKUP($A104,'Fin. Assumptions'!$F$23:$L$29,$D$111+1)*(-P$55-P$56),VLOOKUP($A104,'Fin. Assumptions'!$F$32:$L$38,$D$111+1)*P$83)</f>
        <v>27140.195591678454</v>
      </c>
      <c r="Q104" s="42">
        <f ca="1">IF($C$112="3P",VLOOKUP($A104,'Fin. Assumptions'!$F$23:$L$29,$D$111+1)*(-Q$55-Q$56),VLOOKUP($A104,'Fin. Assumptions'!$F$32:$L$38,$D$111+1)*Q$83)</f>
        <v>27432.834505994466</v>
      </c>
      <c r="R104" s="42">
        <f ca="1">IF($C$112="3P",VLOOKUP($A104,'Fin. Assumptions'!$F$23:$L$29,$D$111+1)*(-R$55-R$56),VLOOKUP($A104,'Fin. Assumptions'!$F$32:$L$38,$D$111+1)*R$83)</f>
        <v>27729.833740133778</v>
      </c>
      <c r="S104" s="42">
        <f ca="1">IF($C$112="3P",VLOOKUP($A104,'Fin. Assumptions'!$F$23:$L$29,$D$111+1)*(-S$55-S$56),VLOOKUP($A104,'Fin. Assumptions'!$F$32:$L$38,$D$111+1)*S$83)</f>
        <v>28031.258262861771</v>
      </c>
      <c r="T104" s="42">
        <f ca="1">IF($C$112="3P",VLOOKUP($A104,'Fin. Assumptions'!$F$23:$L$29,$D$111+1)*(-T$55-T$56),VLOOKUP($A104,'Fin. Assumptions'!$F$32:$L$38,$D$111+1)*T$83)</f>
        <v>28337.174010978408</v>
      </c>
      <c r="U104" s="42">
        <f ca="1">IF($C$112="3P",VLOOKUP($A104,'Fin. Assumptions'!$F$23:$L$29,$D$111+1)*(-U$55-U$56),VLOOKUP($A104,'Fin. Assumptions'!$F$32:$L$38,$D$111+1)*U$83)</f>
        <v>28647.647903741989</v>
      </c>
      <c r="V104" s="42">
        <f ca="1">IF($C$112="3P",VLOOKUP($A104,'Fin. Assumptions'!$F$23:$L$29,$D$111+1)*(-V$55-V$56),VLOOKUP($A104,'Fin. Assumptions'!$F$32:$L$38,$D$111+1)*V$83)</f>
        <v>28962.747857507751</v>
      </c>
      <c r="W104" s="42">
        <f ca="1">IF($C$112="3P",VLOOKUP($A104,'Fin. Assumptions'!$F$23:$L$29,$D$111+1)*(-W$55-W$56),VLOOKUP($A104,'Fin. Assumptions'!$F$32:$L$38,$D$111+1)*W$83)</f>
        <v>29282.542800584608</v>
      </c>
      <c r="X104" s="42">
        <f ca="1">IF($C$112="3P",VLOOKUP($A104,'Fin. Assumptions'!$F$23:$L$29,$D$111+1)*(-X$55-X$56),VLOOKUP($A104,'Fin. Assumptions'!$F$32:$L$38,$D$111+1)*X$83)</f>
        <v>29607.10268831332</v>
      </c>
      <c r="Y104" s="42">
        <f ca="1">IF($C$112="3P",VLOOKUP($A104,'Fin. Assumptions'!$F$23:$L$29,$D$111+1)*(-Y$55-Y$56),VLOOKUP($A104,'Fin. Assumptions'!$F$32:$L$38,$D$111+1)*Y$83)</f>
        <v>29936.498518369193</v>
      </c>
      <c r="Z104" s="42">
        <f ca="1">IF($C$112="3P",VLOOKUP($A104,'Fin. Assumptions'!$F$23:$L$29,$D$111+1)*(-Z$55-Z$56),VLOOKUP($A104,'Fin. Assumptions'!$F$32:$L$38,$D$111+1)*Z$83)</f>
        <v>30270.802346292887</v>
      </c>
      <c r="AA104" s="42">
        <f ca="1">IF($C$112="3P",VLOOKUP($A104,'Fin. Assumptions'!$F$23:$L$29,$D$111+1)*(-AA$55-AA$56),VLOOKUP($A104,'Fin. Assumptions'!$F$32:$L$38,$D$111+1)*AA$83)</f>
        <v>30610.087301252654</v>
      </c>
      <c r="AB104" s="42">
        <f ca="1">IF($C$112="3P",VLOOKUP($A104,'Fin. Assumptions'!$F$23:$L$29,$D$111+1)*(-AB$55-AB$56),VLOOKUP($A104,'Fin. Assumptions'!$F$32:$L$38,$D$111+1)*AB$83)</f>
        <v>30954.427602041316</v>
      </c>
      <c r="AC104" s="42">
        <f ca="1">IF($C$112="3P",VLOOKUP($A104,'Fin. Assumptions'!$F$23:$L$29,$D$111+1)*(-AC$55-AC$56),VLOOKUP($A104,'Fin. Assumptions'!$F$32:$L$38,$D$111+1)*AC$83)</f>
        <v>31303.898573311726</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1970887.0325574204</v>
      </c>
    </row>
    <row r="111" spans="1:34" ht="15.75" x14ac:dyDescent="0.25">
      <c r="A111" s="92"/>
      <c r="B111" s="93" t="s">
        <v>111</v>
      </c>
      <c r="C111" s="463" t="str">
        <f ca="1">LEFT($B$6,3)</f>
        <v>LOI</v>
      </c>
      <c r="D111" s="380">
        <f ca="1">HLOOKUP(C111,'Fin. Assumptions'!$G$32:$L$40,9)</f>
        <v>3</v>
      </c>
    </row>
    <row r="112" spans="1:34" x14ac:dyDescent="0.2">
      <c r="A112" s="94"/>
      <c r="B112" s="93" t="s">
        <v>160</v>
      </c>
      <c r="C112" s="376" t="str">
        <f ca="1">RIGHT(LEFT($B$6,6),2)</f>
        <v>3P</v>
      </c>
    </row>
  </sheetData>
  <sheetProtection algorithmName="SHA-512" hashValue="mDZHIBFFwkWgHFrinWSMDIHLiN6Ck/BVNUF54kPNFYB7XTanW01RYCOb803SkJd0pnVQpdTL3yqyucj41/m59g==" saltValue="yqk29WF9Ud/HWZr2AqkiPA=="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7" tint="0.39997558519241921"/>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LOI DO 17</v>
      </c>
      <c r="D6" s="82" t="s">
        <v>172</v>
      </c>
      <c r="T6" s="2"/>
    </row>
    <row r="7" spans="1:42" ht="18.75" customHeight="1" x14ac:dyDescent="0.25">
      <c r="A7" s="90"/>
      <c r="C7" s="2"/>
      <c r="D7" s="374" t="s">
        <v>174</v>
      </c>
      <c r="T7" s="2"/>
    </row>
    <row r="8" spans="1:42" ht="18.75" customHeight="1" x14ac:dyDescent="0.25">
      <c r="A8" s="90" t="s">
        <v>111</v>
      </c>
      <c r="B8" s="376" t="str">
        <f ca="1">VLOOKUP($B$6,'Fin. Assumptions'!$A$6:$P$17,2)</f>
        <v>LI</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2017</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Non-Taxable</v>
      </c>
      <c r="C11" s="1"/>
      <c r="E11" s="18" t="s">
        <v>0</v>
      </c>
      <c r="G11" s="396">
        <f ca="1">VLOOKUP($B$6,'Fin. Assumptions'!$A$6:$P$17,14)</f>
        <v>0</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0</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2.2893062648636651</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2289306.2648636652</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0.98741936947787323</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2289306.2648636652</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0</v>
      </c>
      <c r="O22" s="28"/>
      <c r="P22" s="26"/>
      <c r="Q22" s="26"/>
      <c r="R22" s="23"/>
      <c r="T22" s="2"/>
    </row>
    <row r="23" spans="1:36" ht="18" customHeight="1" x14ac:dyDescent="0.2">
      <c r="A23" s="48"/>
      <c r="B23" s="77"/>
      <c r="C23" s="21"/>
      <c r="E23" s="54" t="s">
        <v>77</v>
      </c>
      <c r="G23" s="83">
        <f ca="1">SUM(G20:G22)</f>
        <v>2289306.2648636652</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1</v>
      </c>
      <c r="H25" s="37" t="s">
        <v>9</v>
      </c>
      <c r="N25" s="23"/>
      <c r="O25" s="28"/>
      <c r="P25" s="5"/>
      <c r="Q25" s="5"/>
      <c r="R25" s="5"/>
      <c r="T25" s="2"/>
    </row>
    <row r="26" spans="1:36" ht="18" customHeight="1" x14ac:dyDescent="0.25">
      <c r="A26" s="8" t="s">
        <v>19</v>
      </c>
      <c r="B26" s="12"/>
      <c r="C26" s="13"/>
      <c r="E26" s="73" t="s">
        <v>74</v>
      </c>
      <c r="F26" s="72"/>
      <c r="G26" s="86">
        <f ca="1">1-FedTaxCredit-G25</f>
        <v>-0.30000000000000004</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0</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2289306.2648636652</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0.15918119999999999</v>
      </c>
      <c r="C31" s="2" t="s">
        <v>7</v>
      </c>
      <c r="E31" s="57" t="s">
        <v>10</v>
      </c>
      <c r="F31" s="5"/>
      <c r="G31" s="83">
        <f ca="1">NetCost*LoanPer-B22</f>
        <v>-686791.87945909961</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766398.32378443051</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e">
        <f ca="1">IF(G25=100%,#REF!, "N/A")</f>
        <v>#REF!</v>
      </c>
      <c r="K35" s="405"/>
    </row>
    <row r="36" spans="1:34" ht="18" customHeight="1" thickBot="1" x14ac:dyDescent="0.3">
      <c r="A36" s="385" t="s">
        <v>96</v>
      </c>
      <c r="B36" s="390"/>
      <c r="C36" s="384" t="s">
        <v>7</v>
      </c>
      <c r="F36" s="407" t="s">
        <v>81</v>
      </c>
      <c r="G36" s="408"/>
      <c r="H36" s="408"/>
      <c r="I36" s="408"/>
      <c r="J36" s="409">
        <f ca="1">IRR(D83:AH83,0.1)</f>
        <v>0.11698626782644639</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185458.83249599999</v>
      </c>
      <c r="F54" s="9">
        <f t="shared" ca="1" si="2"/>
        <v>188222.1691001904</v>
      </c>
      <c r="G54" s="9">
        <f t="shared" ca="1" si="2"/>
        <v>191026.67941978324</v>
      </c>
      <c r="H54" s="9">
        <f t="shared" ca="1" si="2"/>
        <v>193872.976943138</v>
      </c>
      <c r="I54" s="9">
        <f t="shared" ca="1" si="2"/>
        <v>196761.68429959079</v>
      </c>
      <c r="J54" s="9">
        <f t="shared" ca="1" si="2"/>
        <v>199693.43339565469</v>
      </c>
      <c r="K54" s="9">
        <f t="shared" ca="1" si="2"/>
        <v>202668.86555324995</v>
      </c>
      <c r="L54" s="9">
        <f t="shared" ca="1" si="2"/>
        <v>205688.63164999336</v>
      </c>
      <c r="M54" s="9">
        <f t="shared" ca="1" si="2"/>
        <v>208753.39226157826</v>
      </c>
      <c r="N54" s="9">
        <f t="shared" ca="1" si="2"/>
        <v>211863.81780627577</v>
      </c>
      <c r="O54" s="9">
        <f t="shared" ca="1" si="2"/>
        <v>215020.58869158928</v>
      </c>
      <c r="P54" s="9">
        <f t="shared" ca="1" si="2"/>
        <v>218224.39546309394</v>
      </c>
      <c r="Q54" s="9">
        <f t="shared" ca="1" si="2"/>
        <v>221475.93895549406</v>
      </c>
      <c r="R54" s="9">
        <f t="shared" ca="1" si="2"/>
        <v>224775.93044593089</v>
      </c>
      <c r="S54" s="9">
        <f t="shared" ca="1" si="2"/>
        <v>228125.09180957527</v>
      </c>
      <c r="T54" s="9">
        <f t="shared" ca="1" si="2"/>
        <v>231524.1556775379</v>
      </c>
      <c r="U54" s="9">
        <f t="shared" ca="1" si="2"/>
        <v>234973.86559713323</v>
      </c>
      <c r="V54" s="9">
        <f t="shared" ca="1" si="2"/>
        <v>238474.97619453055</v>
      </c>
      <c r="W54" s="9">
        <f t="shared" ca="1" si="2"/>
        <v>242028.25333982901</v>
      </c>
      <c r="X54" s="9">
        <f t="shared" ca="1" si="2"/>
        <v>245634.47431459246</v>
      </c>
      <c r="Y54" s="9">
        <f t="shared" ca="1" si="2"/>
        <v>249294.42798187994</v>
      </c>
      <c r="Z54" s="9">
        <f t="shared" ca="1" si="2"/>
        <v>253008.91495880988</v>
      </c>
      <c r="AA54" s="9">
        <f t="shared" ca="1" si="2"/>
        <v>256778.74779169617</v>
      </c>
      <c r="AB54" s="9">
        <f t="shared" ca="1" si="2"/>
        <v>260604.75113379239</v>
      </c>
      <c r="AC54" s="9">
        <f t="shared" ca="1" si="2"/>
        <v>264487.76192568586</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309463.66836865444</v>
      </c>
      <c r="F57" s="10">
        <f ca="1">IF(F$49&gt;OptInTerm,0,VLOOKUP($B$10+F$49-1,'SREC Prices'!$B$6:$D$22,2))*((F$50/1000)*$B$18)</f>
        <v>319363.05448877439</v>
      </c>
      <c r="G57" s="10">
        <f ca="1">IF(G$49&gt;OptInTerm,0,VLOOKUP($B$10+G$49-1,'SREC Prices'!$B$6:$D$22,2))*((G$50/1000)*$B$18)</f>
        <v>301820.97990081582</v>
      </c>
      <c r="H57" s="10">
        <f ca="1">IF(H$49&gt;OptInTerm,0,VLOOKUP($B$10+H$49-1,'SREC Prices'!$B$6:$D$22,2))*((H$50/1000)*$B$18)</f>
        <v>275380.32311441033</v>
      </c>
      <c r="I57" s="10">
        <f ca="1">IF(I$49&gt;OptInTerm,0,VLOOKUP($B$10+I$49-1,'SREC Prices'!$B$6:$D$22,2))*((I$50/1000)*$B$18)</f>
        <v>254834.45785488671</v>
      </c>
      <c r="J57" s="10">
        <f ca="1">IF(J$49&gt;OptInTerm,0,VLOOKUP($B$10+J$49-1,'SREC Prices'!$B$6:$D$22,2))*((J$50/1000)*$B$18)</f>
        <v>238974.95940475847</v>
      </c>
      <c r="K57" s="10">
        <f ca="1">IF(K$49&gt;OptInTerm,0,VLOOKUP($B$10+K$49-1,'SREC Prices'!$B$6:$D$22,2))*((K$50/1000)*$B$18)</f>
        <v>229390.80134094064</v>
      </c>
      <c r="L57" s="10">
        <f ca="1">IF(L$49&gt;OptInTerm,0,VLOOKUP($B$10+L$49-1,'SREC Prices'!$B$6:$D$22,2))*((L$50/1000)*$B$18)</f>
        <v>216288.21723577598</v>
      </c>
      <c r="M57" s="10">
        <f ca="1">IF(M$49&gt;OptInTerm,0,VLOOKUP($B$10+M$49-1,'SREC Prices'!$B$6:$D$22,2))*((M$50/1000)*$B$18)</f>
        <v>204392.36528780829</v>
      </c>
      <c r="N57" s="10">
        <f ca="1">IF(N$49&gt;OptInTerm,0,VLOOKUP($B$10+N$49-1,'SREC Prices'!$B$6:$D$22,2))*((N$50/1000)*$B$18)</f>
        <v>193686.09853463733</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494922.50086465443</v>
      </c>
      <c r="F59" s="10">
        <f t="shared" ref="F59:AH59" ca="1" si="5">SUM(F54:F58)</f>
        <v>507585.22358896479</v>
      </c>
      <c r="G59" s="10">
        <f t="shared" ca="1" si="5"/>
        <v>492847.65932059905</v>
      </c>
      <c r="H59" s="10">
        <f t="shared" ca="1" si="5"/>
        <v>469253.30005754833</v>
      </c>
      <c r="I59" s="10">
        <f t="shared" ca="1" si="5"/>
        <v>451596.14215447754</v>
      </c>
      <c r="J59" s="10">
        <f t="shared" ca="1" si="5"/>
        <v>438668.39280041319</v>
      </c>
      <c r="K59" s="10">
        <f t="shared" ca="1" si="5"/>
        <v>432059.6668941906</v>
      </c>
      <c r="L59" s="10">
        <f t="shared" ca="1" si="5"/>
        <v>421976.84888576937</v>
      </c>
      <c r="M59" s="10">
        <f t="shared" ca="1" si="5"/>
        <v>413145.75754938659</v>
      </c>
      <c r="N59" s="10">
        <f t="shared" ca="1" si="5"/>
        <v>405549.9163409131</v>
      </c>
      <c r="O59" s="10">
        <f t="shared" ca="1" si="5"/>
        <v>242723.57346166583</v>
      </c>
      <c r="P59" s="10">
        <f t="shared" ca="1" si="5"/>
        <v>245788.8653093201</v>
      </c>
      <c r="Q59" s="10">
        <f t="shared" ca="1" si="5"/>
        <v>248902.58645248908</v>
      </c>
      <c r="R59" s="10">
        <f t="shared" ca="1" si="5"/>
        <v>252065.44470544095</v>
      </c>
      <c r="S59" s="10">
        <f t="shared" ca="1" si="5"/>
        <v>255278.15849778778</v>
      </c>
      <c r="T59" s="10">
        <f t="shared" ca="1" si="5"/>
        <v>258541.45703230935</v>
      </c>
      <c r="U59" s="10">
        <f t="shared" ca="1" si="5"/>
        <v>261856.08044513082</v>
      </c>
      <c r="V59" s="10">
        <f t="shared" ca="1" si="5"/>
        <v>265222.77996828815</v>
      </c>
      <c r="W59" s="10">
        <f t="shared" ca="1" si="5"/>
        <v>268642.3180947178</v>
      </c>
      <c r="X59" s="10">
        <f t="shared" ca="1" si="5"/>
        <v>272115.46874570684</v>
      </c>
      <c r="Y59" s="10">
        <f t="shared" ca="1" si="5"/>
        <v>275643.01744083874</v>
      </c>
      <c r="Z59" s="10">
        <f t="shared" ca="1" si="5"/>
        <v>279225.7614704739</v>
      </c>
      <c r="AA59" s="10">
        <f t="shared" ca="1" si="5"/>
        <v>282864.51007080183</v>
      </c>
      <c r="AB59" s="10">
        <f t="shared" ca="1" si="5"/>
        <v>286560.08460150252</v>
      </c>
      <c r="AC59" s="10">
        <f t="shared" ca="1" si="5"/>
        <v>290313.31872605748</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473922.50086465443</v>
      </c>
      <c r="F63" s="10">
        <f t="shared" ca="1" si="9"/>
        <v>486060.22358896479</v>
      </c>
      <c r="G63" s="10">
        <f t="shared" ca="1" si="9"/>
        <v>470784.53432059905</v>
      </c>
      <c r="H63" s="10">
        <f t="shared" ca="1" si="9"/>
        <v>446638.59693254833</v>
      </c>
      <c r="I63" s="10">
        <f t="shared" ca="1" si="9"/>
        <v>428416.07145135256</v>
      </c>
      <c r="J63" s="10">
        <f t="shared" ca="1" si="9"/>
        <v>414908.82032971008</v>
      </c>
      <c r="K63" s="10">
        <f t="shared" ca="1" si="9"/>
        <v>407706.10511171992</v>
      </c>
      <c r="L63" s="10">
        <f t="shared" ca="1" si="9"/>
        <v>397014.44805873692</v>
      </c>
      <c r="M63" s="10">
        <f t="shared" ca="1" si="9"/>
        <v>387559.29670167831</v>
      </c>
      <c r="N63" s="10">
        <f t="shared" ca="1" si="9"/>
        <v>229323.79397201212</v>
      </c>
      <c r="O63" s="10">
        <f t="shared" ca="1" si="9"/>
        <v>215841.79803354232</v>
      </c>
      <c r="P63" s="10">
        <f t="shared" ca="1" si="9"/>
        <v>218235.04549549351</v>
      </c>
      <c r="Q63" s="10">
        <f t="shared" ca="1" si="9"/>
        <v>220659.92114331684</v>
      </c>
      <c r="R63" s="10">
        <f t="shared" ca="1" si="9"/>
        <v>223116.7127635394</v>
      </c>
      <c r="S63" s="10">
        <f t="shared" ca="1" si="9"/>
        <v>225605.7082573387</v>
      </c>
      <c r="T63" s="10">
        <f t="shared" ca="1" si="9"/>
        <v>228127.19553584902</v>
      </c>
      <c r="U63" s="10">
        <f t="shared" ca="1" si="9"/>
        <v>230681.46241125901</v>
      </c>
      <c r="V63" s="10">
        <f t="shared" ca="1" si="9"/>
        <v>233268.79648356952</v>
      </c>
      <c r="W63" s="10">
        <f t="shared" ca="1" si="9"/>
        <v>235889.48502288121</v>
      </c>
      <c r="X63" s="10">
        <f t="shared" ca="1" si="9"/>
        <v>88543.814847074333</v>
      </c>
      <c r="Y63" s="10">
        <f t="shared" ca="1" si="9"/>
        <v>241232.07219474044</v>
      </c>
      <c r="Z63" s="10">
        <f t="shared" ca="1" si="9"/>
        <v>243954.54259322313</v>
      </c>
      <c r="AA63" s="10">
        <f t="shared" ca="1" si="9"/>
        <v>246711.51072161979</v>
      </c>
      <c r="AB63" s="10">
        <f t="shared" ca="1" si="9"/>
        <v>249503.26026859094</v>
      </c>
      <c r="AC63" s="10">
        <f t="shared" ca="1" si="9"/>
        <v>252330.07378482312</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473922.50086465443</v>
      </c>
      <c r="F65" s="59">
        <f t="shared" ref="F65:AH65" ca="1" si="10">SUM(F63:F64)</f>
        <v>486060.22358896479</v>
      </c>
      <c r="G65" s="59">
        <f t="shared" ca="1" si="10"/>
        <v>470784.53432059905</v>
      </c>
      <c r="H65" s="59">
        <f t="shared" ca="1" si="10"/>
        <v>446638.59693254833</v>
      </c>
      <c r="I65" s="59">
        <f t="shared" ca="1" si="10"/>
        <v>428416.07145135256</v>
      </c>
      <c r="J65" s="59">
        <f ca="1">SUM(J63:J64)</f>
        <v>414908.82032971008</v>
      </c>
      <c r="K65" s="59">
        <f t="shared" ca="1" si="10"/>
        <v>407706.10511171992</v>
      </c>
      <c r="L65" s="59">
        <f t="shared" ca="1" si="10"/>
        <v>397014.44805873692</v>
      </c>
      <c r="M65" s="59">
        <f t="shared" ca="1" si="10"/>
        <v>387559.29670167831</v>
      </c>
      <c r="N65" s="59">
        <f t="shared" ca="1" si="10"/>
        <v>229323.79397201212</v>
      </c>
      <c r="O65" s="59">
        <f t="shared" ca="1" si="10"/>
        <v>215841.79803354232</v>
      </c>
      <c r="P65" s="59">
        <f t="shared" ca="1" si="10"/>
        <v>218235.04549549351</v>
      </c>
      <c r="Q65" s="59">
        <f t="shared" ca="1" si="10"/>
        <v>220659.92114331684</v>
      </c>
      <c r="R65" s="59">
        <f t="shared" ca="1" si="10"/>
        <v>223116.7127635394</v>
      </c>
      <c r="S65" s="59">
        <f t="shared" ca="1" si="10"/>
        <v>225605.7082573387</v>
      </c>
      <c r="T65" s="59">
        <f t="shared" ca="1" si="10"/>
        <v>228127.19553584902</v>
      </c>
      <c r="U65" s="59">
        <f t="shared" ca="1" si="10"/>
        <v>230681.46241125901</v>
      </c>
      <c r="V65" s="59">
        <f t="shared" ca="1" si="10"/>
        <v>233268.79648356952</v>
      </c>
      <c r="W65" s="59">
        <f t="shared" ca="1" si="10"/>
        <v>235889.48502288121</v>
      </c>
      <c r="X65" s="59">
        <f t="shared" ca="1" si="10"/>
        <v>88543.814847074333</v>
      </c>
      <c r="Y65" s="59">
        <f t="shared" ca="1" si="10"/>
        <v>241232.07219474044</v>
      </c>
      <c r="Z65" s="59">
        <f t="shared" ca="1" si="10"/>
        <v>243954.54259322313</v>
      </c>
      <c r="AA65" s="59">
        <f t="shared" ca="1" si="10"/>
        <v>246711.51072161979</v>
      </c>
      <c r="AB65" s="59">
        <f t="shared" ca="1" si="10"/>
        <v>249503.26026859094</v>
      </c>
      <c r="AC65" s="59">
        <f t="shared" ca="1" si="10"/>
        <v>252330.07378482312</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0</v>
      </c>
      <c r="F66" s="59">
        <f t="shared" ca="1" si="11"/>
        <v>0</v>
      </c>
      <c r="G66" s="59">
        <f t="shared" ca="1" si="11"/>
        <v>0</v>
      </c>
      <c r="H66" s="59">
        <f t="shared" ca="1" si="11"/>
        <v>0</v>
      </c>
      <c r="I66" s="59">
        <f t="shared" ca="1" si="11"/>
        <v>0</v>
      </c>
      <c r="J66" s="59">
        <f t="shared" ca="1" si="11"/>
        <v>0</v>
      </c>
      <c r="K66" s="59">
        <f t="shared" ca="1" si="11"/>
        <v>0</v>
      </c>
      <c r="L66" s="59">
        <f t="shared" ca="1" si="11"/>
        <v>0</v>
      </c>
      <c r="M66" s="59">
        <f t="shared" ca="1" si="11"/>
        <v>0</v>
      </c>
      <c r="N66" s="59">
        <f t="shared" ca="1" si="11"/>
        <v>0</v>
      </c>
      <c r="O66" s="59">
        <f t="shared" ca="1" si="11"/>
        <v>0</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473922.50086465443</v>
      </c>
      <c r="F67" s="59">
        <f t="shared" ref="F67:AH67" ca="1" si="12">F65+F66</f>
        <v>486060.22358896479</v>
      </c>
      <c r="G67" s="59">
        <f t="shared" ca="1" si="12"/>
        <v>470784.53432059905</v>
      </c>
      <c r="H67" s="59">
        <f t="shared" ca="1" si="12"/>
        <v>446638.59693254833</v>
      </c>
      <c r="I67" s="59">
        <f ca="1">I65+I66</f>
        <v>428416.07145135256</v>
      </c>
      <c r="J67" s="59">
        <f ca="1">J65+J66</f>
        <v>414908.82032971008</v>
      </c>
      <c r="K67" s="59">
        <f t="shared" ca="1" si="12"/>
        <v>407706.10511171992</v>
      </c>
      <c r="L67" s="59">
        <f t="shared" ca="1" si="12"/>
        <v>397014.44805873692</v>
      </c>
      <c r="M67" s="59">
        <f t="shared" ca="1" si="12"/>
        <v>387559.29670167831</v>
      </c>
      <c r="N67" s="59">
        <f t="shared" ca="1" si="12"/>
        <v>229323.79397201212</v>
      </c>
      <c r="O67" s="59">
        <f t="shared" ca="1" si="12"/>
        <v>215841.79803354232</v>
      </c>
      <c r="P67" s="59">
        <f t="shared" ca="1" si="12"/>
        <v>218235.04549549351</v>
      </c>
      <c r="Q67" s="59">
        <f t="shared" ca="1" si="12"/>
        <v>220659.92114331684</v>
      </c>
      <c r="R67" s="59">
        <f t="shared" ca="1" si="12"/>
        <v>223116.7127635394</v>
      </c>
      <c r="S67" s="59">
        <f t="shared" ca="1" si="12"/>
        <v>225605.7082573387</v>
      </c>
      <c r="T67" s="59">
        <f t="shared" ca="1" si="12"/>
        <v>228127.19553584902</v>
      </c>
      <c r="U67" s="59">
        <f t="shared" ca="1" si="12"/>
        <v>230681.46241125901</v>
      </c>
      <c r="V67" s="59">
        <f t="shared" ca="1" si="12"/>
        <v>233268.79648356952</v>
      </c>
      <c r="W67" s="59">
        <f t="shared" ca="1" si="12"/>
        <v>235889.48502288121</v>
      </c>
      <c r="X67" s="59">
        <f t="shared" ca="1" si="12"/>
        <v>88543.814847074333</v>
      </c>
      <c r="Y67" s="59">
        <f t="shared" ca="1" si="12"/>
        <v>241232.07219474044</v>
      </c>
      <c r="Z67" s="59">
        <f t="shared" ca="1" si="12"/>
        <v>243954.54259322313</v>
      </c>
      <c r="AA67" s="59">
        <f t="shared" ca="1" si="12"/>
        <v>246711.51072161979</v>
      </c>
      <c r="AB67" s="59">
        <f t="shared" ca="1" si="12"/>
        <v>249503.26026859094</v>
      </c>
      <c r="AC67" s="59">
        <f t="shared" ca="1" si="12"/>
        <v>252330.07378482312</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0</v>
      </c>
      <c r="F68" s="59">
        <f t="shared" ca="1" si="14"/>
        <v>0</v>
      </c>
      <c r="G68" s="59">
        <f t="shared" ca="1" si="14"/>
        <v>0</v>
      </c>
      <c r="H68" s="59">
        <f t="shared" ca="1" si="14"/>
        <v>0</v>
      </c>
      <c r="I68" s="59">
        <f t="shared" ca="1" si="14"/>
        <v>0</v>
      </c>
      <c r="J68" s="59">
        <f t="shared" ca="1" si="14"/>
        <v>0</v>
      </c>
      <c r="K68" s="59">
        <f t="shared" ca="1" si="14"/>
        <v>0</v>
      </c>
      <c r="L68" s="59">
        <f t="shared" ca="1" si="14"/>
        <v>0</v>
      </c>
      <c r="M68" s="59">
        <f t="shared" ca="1" si="14"/>
        <v>0</v>
      </c>
      <c r="N68" s="59">
        <f t="shared" ca="1" si="14"/>
        <v>0</v>
      </c>
      <c r="O68" s="59">
        <f t="shared" ca="1" si="14"/>
        <v>0</v>
      </c>
      <c r="P68" s="59">
        <f t="shared" ca="1" si="14"/>
        <v>0</v>
      </c>
      <c r="Q68" s="59">
        <f t="shared" ca="1" si="14"/>
        <v>0</v>
      </c>
      <c r="R68" s="59">
        <f t="shared" ca="1" si="14"/>
        <v>0</v>
      </c>
      <c r="S68" s="59">
        <f t="shared" ca="1" si="14"/>
        <v>0</v>
      </c>
      <c r="T68" s="59">
        <f t="shared" ca="1" si="14"/>
        <v>0</v>
      </c>
      <c r="U68" s="59">
        <f t="shared" ca="1" si="14"/>
        <v>0</v>
      </c>
      <c r="V68" s="59">
        <f t="shared" ca="1" si="14"/>
        <v>0</v>
      </c>
      <c r="W68" s="59">
        <f t="shared" ca="1" si="14"/>
        <v>0</v>
      </c>
      <c r="X68" s="59">
        <f t="shared" ca="1" si="14"/>
        <v>0</v>
      </c>
      <c r="Y68" s="59">
        <f t="shared" ca="1" si="14"/>
        <v>0</v>
      </c>
      <c r="Z68" s="59">
        <f t="shared" ca="1" si="14"/>
        <v>0</v>
      </c>
      <c r="AA68" s="59">
        <f t="shared" ca="1" si="14"/>
        <v>0</v>
      </c>
      <c r="AB68" s="59">
        <f t="shared" ca="1" si="14"/>
        <v>0</v>
      </c>
      <c r="AC68" s="59">
        <f t="shared" ca="1" si="14"/>
        <v>0</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0</v>
      </c>
      <c r="F69" s="24">
        <f t="shared" ca="1" si="16"/>
        <v>0</v>
      </c>
      <c r="G69" s="24">
        <f t="shared" ca="1" si="16"/>
        <v>0</v>
      </c>
      <c r="H69" s="24">
        <f t="shared" ca="1" si="16"/>
        <v>0</v>
      </c>
      <c r="I69" s="24">
        <f t="shared" ca="1" si="16"/>
        <v>0</v>
      </c>
      <c r="J69" s="24">
        <f t="shared" ca="1" si="16"/>
        <v>0</v>
      </c>
      <c r="K69" s="24">
        <f t="shared" ca="1" si="16"/>
        <v>0</v>
      </c>
      <c r="L69" s="24">
        <f t="shared" ca="1" si="16"/>
        <v>0</v>
      </c>
      <c r="M69" s="24">
        <f t="shared" ca="1" si="16"/>
        <v>0</v>
      </c>
      <c r="N69" s="24">
        <f t="shared" ca="1" si="16"/>
        <v>0</v>
      </c>
      <c r="O69" s="24">
        <f t="shared" ca="1" si="16"/>
        <v>0</v>
      </c>
      <c r="P69" s="24">
        <f t="shared" ca="1" si="16"/>
        <v>0</v>
      </c>
      <c r="Q69" s="24">
        <f t="shared" ca="1" si="16"/>
        <v>0</v>
      </c>
      <c r="R69" s="24">
        <f t="shared" ca="1" si="16"/>
        <v>0</v>
      </c>
      <c r="S69" s="24">
        <f t="shared" ca="1" si="16"/>
        <v>0</v>
      </c>
      <c r="T69" s="24">
        <f t="shared" ca="1" si="16"/>
        <v>0</v>
      </c>
      <c r="U69" s="24">
        <f t="shared" ca="1" si="16"/>
        <v>0</v>
      </c>
      <c r="V69" s="24">
        <f t="shared" ca="1" si="16"/>
        <v>0</v>
      </c>
      <c r="W69" s="24">
        <f t="shared" ca="1" si="16"/>
        <v>0</v>
      </c>
      <c r="X69" s="24">
        <f t="shared" ca="1" si="16"/>
        <v>0</v>
      </c>
      <c r="Y69" s="24">
        <f t="shared" ca="1" si="16"/>
        <v>0</v>
      </c>
      <c r="Z69" s="24">
        <f t="shared" ca="1" si="16"/>
        <v>0</v>
      </c>
      <c r="AA69" s="24">
        <f t="shared" ca="1" si="16"/>
        <v>0</v>
      </c>
      <c r="AB69" s="24">
        <f t="shared" ca="1" si="16"/>
        <v>0</v>
      </c>
      <c r="AC69" s="24">
        <f t="shared" ca="1" si="16"/>
        <v>0</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473922.50086465443</v>
      </c>
      <c r="F70" s="420">
        <f t="shared" ref="F70:AH70" ca="1" si="17">SUM(F67:F69)</f>
        <v>486060.22358896479</v>
      </c>
      <c r="G70" s="420">
        <f t="shared" ca="1" si="17"/>
        <v>470784.53432059905</v>
      </c>
      <c r="H70" s="420">
        <f t="shared" ca="1" si="17"/>
        <v>446638.59693254833</v>
      </c>
      <c r="I70" s="420">
        <f t="shared" ca="1" si="17"/>
        <v>428416.07145135256</v>
      </c>
      <c r="J70" s="420">
        <f t="shared" ca="1" si="17"/>
        <v>414908.82032971008</v>
      </c>
      <c r="K70" s="420">
        <f t="shared" ca="1" si="17"/>
        <v>407706.10511171992</v>
      </c>
      <c r="L70" s="420">
        <f t="shared" ca="1" si="17"/>
        <v>397014.44805873692</v>
      </c>
      <c r="M70" s="420">
        <f t="shared" ca="1" si="17"/>
        <v>387559.29670167831</v>
      </c>
      <c r="N70" s="420">
        <f t="shared" ca="1" si="17"/>
        <v>229323.79397201212</v>
      </c>
      <c r="O70" s="420">
        <f t="shared" ca="1" si="17"/>
        <v>215841.79803354232</v>
      </c>
      <c r="P70" s="420">
        <f t="shared" ca="1" si="17"/>
        <v>218235.04549549351</v>
      </c>
      <c r="Q70" s="420">
        <f t="shared" ca="1" si="17"/>
        <v>220659.92114331684</v>
      </c>
      <c r="R70" s="420">
        <f t="shared" ca="1" si="17"/>
        <v>223116.7127635394</v>
      </c>
      <c r="S70" s="420">
        <f t="shared" ca="1" si="17"/>
        <v>225605.7082573387</v>
      </c>
      <c r="T70" s="420">
        <f t="shared" ca="1" si="17"/>
        <v>228127.19553584902</v>
      </c>
      <c r="U70" s="420">
        <f t="shared" ca="1" si="17"/>
        <v>230681.46241125901</v>
      </c>
      <c r="V70" s="420">
        <f t="shared" ca="1" si="17"/>
        <v>233268.79648356952</v>
      </c>
      <c r="W70" s="420">
        <f t="shared" ca="1" si="17"/>
        <v>235889.48502288121</v>
      </c>
      <c r="X70" s="420">
        <f t="shared" ca="1" si="17"/>
        <v>88543.814847074333</v>
      </c>
      <c r="Y70" s="420">
        <f t="shared" ca="1" si="17"/>
        <v>241232.07219474044</v>
      </c>
      <c r="Z70" s="420">
        <f t="shared" ca="1" si="17"/>
        <v>243954.54259322313</v>
      </c>
      <c r="AA70" s="420">
        <f t="shared" ca="1" si="17"/>
        <v>246711.51072161979</v>
      </c>
      <c r="AB70" s="420">
        <f t="shared" ca="1" si="17"/>
        <v>249503.26026859094</v>
      </c>
      <c r="AC70" s="420">
        <f t="shared" ca="1" si="17"/>
        <v>252330.07378482312</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473922.50086465443</v>
      </c>
      <c r="F72" s="59">
        <f t="shared" ca="1" si="18"/>
        <v>486060.22358896479</v>
      </c>
      <c r="G72" s="59">
        <f t="shared" ca="1" si="18"/>
        <v>470784.53432059905</v>
      </c>
      <c r="H72" s="59">
        <f t="shared" ca="1" si="18"/>
        <v>446638.59693254833</v>
      </c>
      <c r="I72" s="59">
        <f t="shared" ca="1" si="18"/>
        <v>428416.07145135256</v>
      </c>
      <c r="J72" s="59">
        <f t="shared" ca="1" si="18"/>
        <v>414908.82032971008</v>
      </c>
      <c r="K72" s="59">
        <f t="shared" ca="1" si="18"/>
        <v>407706.10511171992</v>
      </c>
      <c r="L72" s="59">
        <f t="shared" ca="1" si="18"/>
        <v>397014.44805873692</v>
      </c>
      <c r="M72" s="59">
        <f t="shared" ca="1" si="18"/>
        <v>387559.29670167831</v>
      </c>
      <c r="N72" s="59">
        <f t="shared" ca="1" si="18"/>
        <v>229323.79397201212</v>
      </c>
      <c r="O72" s="59">
        <f t="shared" ca="1" si="18"/>
        <v>215841.79803354232</v>
      </c>
      <c r="P72" s="59">
        <f t="shared" ca="1" si="18"/>
        <v>218235.04549549351</v>
      </c>
      <c r="Q72" s="59">
        <f t="shared" ca="1" si="18"/>
        <v>220659.92114331684</v>
      </c>
      <c r="R72" s="59">
        <f t="shared" ca="1" si="18"/>
        <v>223116.7127635394</v>
      </c>
      <c r="S72" s="59">
        <f t="shared" ca="1" si="18"/>
        <v>225605.7082573387</v>
      </c>
      <c r="T72" s="59">
        <f t="shared" ca="1" si="18"/>
        <v>228127.19553584902</v>
      </c>
      <c r="U72" s="59">
        <f t="shared" ca="1" si="18"/>
        <v>230681.46241125901</v>
      </c>
      <c r="V72" s="59">
        <f t="shared" ca="1" si="18"/>
        <v>233268.79648356952</v>
      </c>
      <c r="W72" s="59">
        <f t="shared" ca="1" si="18"/>
        <v>235889.48502288121</v>
      </c>
      <c r="X72" s="59">
        <f t="shared" ca="1" si="18"/>
        <v>88543.814847074333</v>
      </c>
      <c r="Y72" s="59">
        <f t="shared" ca="1" si="18"/>
        <v>241232.07219474044</v>
      </c>
      <c r="Z72" s="59">
        <f t="shared" ca="1" si="18"/>
        <v>243954.54259322313</v>
      </c>
      <c r="AA72" s="59">
        <f t="shared" ca="1" si="18"/>
        <v>246711.51072161979</v>
      </c>
      <c r="AB72" s="59">
        <f t="shared" ca="1" si="18"/>
        <v>249503.26026859094</v>
      </c>
      <c r="AC72" s="59">
        <f t="shared" ca="1" si="18"/>
        <v>252330.07378482312</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-2289306.2648636652</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0</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-2289306.2648636652</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-686791.87945909961</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0</v>
      </c>
      <c r="F80" s="10">
        <f ca="1">Principle</f>
        <v>0</v>
      </c>
      <c r="G80" s="10">
        <f t="shared" ref="G80:AH80" ca="1" si="20">Principle</f>
        <v>0</v>
      </c>
      <c r="H80" s="10">
        <f t="shared" ca="1" si="20"/>
        <v>0</v>
      </c>
      <c r="I80" s="10">
        <f t="shared" ca="1" si="20"/>
        <v>0</v>
      </c>
      <c r="J80" s="10">
        <f t="shared" ca="1" si="20"/>
        <v>0</v>
      </c>
      <c r="K80" s="10">
        <f t="shared" ca="1" si="20"/>
        <v>0</v>
      </c>
      <c r="L80" s="10">
        <f t="shared" ca="1" si="20"/>
        <v>0</v>
      </c>
      <c r="M80" s="10">
        <f t="shared" ca="1" si="20"/>
        <v>0</v>
      </c>
      <c r="N80" s="10">
        <f t="shared" ca="1" si="20"/>
        <v>0</v>
      </c>
      <c r="O80" s="10">
        <f t="shared" ca="1" si="20"/>
        <v>0</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-686791.87945909961</v>
      </c>
      <c r="E81" s="10">
        <f ca="1">E79+E80</f>
        <v>0</v>
      </c>
      <c r="F81" s="10">
        <f t="shared" ref="F81:AH81" ca="1" si="21">F79+F80</f>
        <v>0</v>
      </c>
      <c r="G81" s="10">
        <f t="shared" ca="1" si="21"/>
        <v>0</v>
      </c>
      <c r="H81" s="10">
        <f t="shared" ca="1" si="21"/>
        <v>0</v>
      </c>
      <c r="I81" s="10">
        <f t="shared" ca="1" si="21"/>
        <v>0</v>
      </c>
      <c r="J81" s="10">
        <f t="shared" ca="1" si="21"/>
        <v>0</v>
      </c>
      <c r="K81" s="10">
        <f t="shared" ca="1" si="21"/>
        <v>0</v>
      </c>
      <c r="L81" s="10">
        <f t="shared" ca="1" si="21"/>
        <v>0</v>
      </c>
      <c r="M81" s="10">
        <f t="shared" ca="1" si="21"/>
        <v>0</v>
      </c>
      <c r="N81" s="10">
        <f t="shared" ca="1" si="21"/>
        <v>0</v>
      </c>
      <c r="O81" s="10">
        <f t="shared" ca="1" si="21"/>
        <v>0</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-2976098.1443227651</v>
      </c>
      <c r="E83" s="430">
        <f t="shared" ca="1" si="22"/>
        <v>473922.50086465443</v>
      </c>
      <c r="F83" s="430">
        <f t="shared" ca="1" si="22"/>
        <v>486060.22358896479</v>
      </c>
      <c r="G83" s="430">
        <f t="shared" ca="1" si="22"/>
        <v>470784.53432059905</v>
      </c>
      <c r="H83" s="430">
        <f t="shared" ca="1" si="22"/>
        <v>446638.59693254833</v>
      </c>
      <c r="I83" s="430">
        <f t="shared" ca="1" si="22"/>
        <v>428416.07145135256</v>
      </c>
      <c r="J83" s="430">
        <f t="shared" ca="1" si="22"/>
        <v>414908.82032971008</v>
      </c>
      <c r="K83" s="430">
        <f t="shared" ca="1" si="22"/>
        <v>407706.10511171992</v>
      </c>
      <c r="L83" s="430">
        <f t="shared" ca="1" si="22"/>
        <v>397014.44805873692</v>
      </c>
      <c r="M83" s="430">
        <f t="shared" ca="1" si="22"/>
        <v>387559.29670167831</v>
      </c>
      <c r="N83" s="430">
        <f t="shared" ca="1" si="22"/>
        <v>229323.79397201212</v>
      </c>
      <c r="O83" s="430">
        <f t="shared" ca="1" si="22"/>
        <v>215841.79803354232</v>
      </c>
      <c r="P83" s="430">
        <f t="shared" ca="1" si="22"/>
        <v>218235.04549549351</v>
      </c>
      <c r="Q83" s="430">
        <f t="shared" ca="1" si="22"/>
        <v>220659.92114331684</v>
      </c>
      <c r="R83" s="430">
        <f t="shared" ca="1" si="22"/>
        <v>223116.7127635394</v>
      </c>
      <c r="S83" s="430">
        <f t="shared" ca="1" si="22"/>
        <v>225605.7082573387</v>
      </c>
      <c r="T83" s="430">
        <f t="shared" ca="1" si="22"/>
        <v>228127.19553584902</v>
      </c>
      <c r="U83" s="430">
        <f t="shared" ca="1" si="22"/>
        <v>230681.46241125901</v>
      </c>
      <c r="V83" s="430">
        <f t="shared" ca="1" si="22"/>
        <v>233268.79648356952</v>
      </c>
      <c r="W83" s="430">
        <f t="shared" ca="1" si="22"/>
        <v>235889.48502288121</v>
      </c>
      <c r="X83" s="430">
        <f t="shared" ca="1" si="22"/>
        <v>88543.814847074333</v>
      </c>
      <c r="Y83" s="430">
        <f t="shared" ca="1" si="22"/>
        <v>241232.07219474044</v>
      </c>
      <c r="Z83" s="430">
        <f t="shared" ca="1" si="22"/>
        <v>243954.54259322313</v>
      </c>
      <c r="AA83" s="430">
        <f t="shared" ca="1" si="22"/>
        <v>246711.51072161979</v>
      </c>
      <c r="AB83" s="430">
        <f t="shared" ca="1" si="22"/>
        <v>249503.26026859094</v>
      </c>
      <c r="AC83" s="430">
        <f t="shared" ca="1" si="22"/>
        <v>252330.07378482312</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-2976098.1443227651</v>
      </c>
      <c r="E84" s="44">
        <f ca="1">D84+E83</f>
        <v>-2502175.6434581107</v>
      </c>
      <c r="F84" s="44">
        <f t="shared" ref="F84:AH84" ca="1" si="23">E84+F83</f>
        <v>-2016115.4198691458</v>
      </c>
      <c r="G84" s="44">
        <f t="shared" ca="1" si="23"/>
        <v>-1545330.8855485469</v>
      </c>
      <c r="H84" s="44">
        <f t="shared" ca="1" si="23"/>
        <v>-1098692.2886159986</v>
      </c>
      <c r="I84" s="44">
        <f t="shared" ca="1" si="23"/>
        <v>-670276.21716464602</v>
      </c>
      <c r="J84" s="44">
        <f t="shared" ca="1" si="23"/>
        <v>-255367.39683493593</v>
      </c>
      <c r="K84" s="44">
        <f t="shared" ca="1" si="23"/>
        <v>152338.70827678399</v>
      </c>
      <c r="L84" s="44">
        <f t="shared" ca="1" si="23"/>
        <v>549353.15633552091</v>
      </c>
      <c r="M84" s="44">
        <f t="shared" ca="1" si="23"/>
        <v>936912.45303719922</v>
      </c>
      <c r="N84" s="44">
        <f t="shared" ca="1" si="23"/>
        <v>1166236.2470092112</v>
      </c>
      <c r="O84" s="44">
        <f t="shared" ca="1" si="23"/>
        <v>1382078.0450427535</v>
      </c>
      <c r="P84" s="44">
        <f t="shared" ca="1" si="23"/>
        <v>1600313.090538247</v>
      </c>
      <c r="Q84" s="44">
        <f t="shared" ca="1" si="23"/>
        <v>1820973.0116815639</v>
      </c>
      <c r="R84" s="44">
        <f t="shared" ca="1" si="23"/>
        <v>2044089.7244451032</v>
      </c>
      <c r="S84" s="44">
        <f t="shared" ca="1" si="23"/>
        <v>2269695.4327024417</v>
      </c>
      <c r="T84" s="44">
        <f t="shared" ca="1" si="23"/>
        <v>2497822.6282382905</v>
      </c>
      <c r="U84" s="44">
        <f t="shared" ca="1" si="23"/>
        <v>2728504.0906495494</v>
      </c>
      <c r="V84" s="44">
        <f t="shared" ca="1" si="23"/>
        <v>2961772.8871331187</v>
      </c>
      <c r="W84" s="44">
        <f t="shared" ca="1" si="23"/>
        <v>3197662.3721559998</v>
      </c>
      <c r="X84" s="44">
        <f t="shared" ca="1" si="23"/>
        <v>3286206.1870030742</v>
      </c>
      <c r="Y84" s="44">
        <f t="shared" ca="1" si="23"/>
        <v>3527438.2591978149</v>
      </c>
      <c r="Z84" s="44">
        <f t="shared" ca="1" si="23"/>
        <v>3771392.8017910379</v>
      </c>
      <c r="AA84" s="44">
        <f t="shared" ca="1" si="23"/>
        <v>4018104.3125126576</v>
      </c>
      <c r="AB84" s="44">
        <f t="shared" ca="1" si="23"/>
        <v>4267607.5727812489</v>
      </c>
      <c r="AC84" s="44">
        <f t="shared" ca="1" si="23"/>
        <v>4519937.6465660725</v>
      </c>
      <c r="AD84" s="44">
        <f ca="1">AC84+AD83</f>
        <v>4519937.6465660725</v>
      </c>
      <c r="AE84" s="44">
        <f t="shared" ca="1" si="23"/>
        <v>4519937.6465660725</v>
      </c>
      <c r="AF84" s="44">
        <f t="shared" ca="1" si="23"/>
        <v>4519937.6465660725</v>
      </c>
      <c r="AG84" s="44">
        <f t="shared" ca="1" si="23"/>
        <v>4519937.6465660725</v>
      </c>
      <c r="AH84" s="44">
        <f t="shared" ca="1" si="23"/>
        <v>4519937.6465660725</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-686791.87945909961</v>
      </c>
      <c r="F89" s="9">
        <f ca="1">E93</f>
        <v>-686791.87945909961</v>
      </c>
      <c r="G89" s="9">
        <f t="shared" ref="G89:AH89" ca="1" si="24">F93</f>
        <v>-686791.87945909961</v>
      </c>
      <c r="H89" s="9">
        <f t="shared" ca="1" si="24"/>
        <v>-686791.87945909961</v>
      </c>
      <c r="I89" s="9">
        <f t="shared" ca="1" si="24"/>
        <v>-686791.87945909961</v>
      </c>
      <c r="J89" s="9">
        <f t="shared" ca="1" si="24"/>
        <v>-686791.87945909961</v>
      </c>
      <c r="K89" s="9">
        <f t="shared" ca="1" si="24"/>
        <v>-686791.87945909961</v>
      </c>
      <c r="L89" s="9">
        <f t="shared" ca="1" si="24"/>
        <v>-686791.87945909961</v>
      </c>
      <c r="M89" s="9">
        <f t="shared" ca="1" si="24"/>
        <v>-686791.87945909961</v>
      </c>
      <c r="N89" s="9">
        <f t="shared" ca="1" si="24"/>
        <v>-686791.87945909961</v>
      </c>
      <c r="O89" s="9">
        <f t="shared" ca="1" si="24"/>
        <v>-686791.87945909961</v>
      </c>
      <c r="P89" s="9">
        <f t="shared" ca="1" si="24"/>
        <v>-686791.87945909961</v>
      </c>
      <c r="Q89" s="9">
        <f t="shared" ca="1" si="24"/>
        <v>-686791.87945909961</v>
      </c>
      <c r="R89" s="9">
        <f t="shared" ca="1" si="24"/>
        <v>-686791.87945909961</v>
      </c>
      <c r="S89" s="9">
        <f t="shared" ca="1" si="24"/>
        <v>-686791.87945909961</v>
      </c>
      <c r="T89" s="9">
        <f t="shared" ca="1" si="24"/>
        <v>-686791.87945909961</v>
      </c>
      <c r="U89" s="9">
        <f t="shared" ca="1" si="24"/>
        <v>-686791.87945909961</v>
      </c>
      <c r="V89" s="9">
        <f t="shared" ca="1" si="24"/>
        <v>-686791.87945909961</v>
      </c>
      <c r="W89" s="9">
        <f t="shared" ca="1" si="24"/>
        <v>-686791.87945909961</v>
      </c>
      <c r="X89" s="9">
        <f t="shared" ca="1" si="24"/>
        <v>-686791.87945909961</v>
      </c>
      <c r="Y89" s="9">
        <f t="shared" ca="1" si="24"/>
        <v>-686791.87945909961</v>
      </c>
      <c r="Z89" s="9">
        <f t="shared" ca="1" si="24"/>
        <v>-686791.87945909961</v>
      </c>
      <c r="AA89" s="9">
        <f t="shared" ca="1" si="24"/>
        <v>-686791.87945909961</v>
      </c>
      <c r="AB89" s="9">
        <f t="shared" ca="1" si="24"/>
        <v>-686791.87945909961</v>
      </c>
      <c r="AC89" s="9">
        <f t="shared" ca="1" si="24"/>
        <v>-686791.87945909961</v>
      </c>
      <c r="AD89" s="9">
        <f t="shared" ca="1" si="24"/>
        <v>-686791.87945909961</v>
      </c>
      <c r="AE89" s="9">
        <f t="shared" ca="1" si="24"/>
        <v>-686791.87945909961</v>
      </c>
      <c r="AF89" s="9">
        <f t="shared" ca="1" si="24"/>
        <v>-686791.87945909961</v>
      </c>
      <c r="AG89" s="9">
        <f t="shared" ca="1" si="24"/>
        <v>-686791.87945909961</v>
      </c>
      <c r="AH89" s="9">
        <f t="shared" ca="1" si="24"/>
        <v>-686791.87945909961</v>
      </c>
    </row>
    <row r="90" spans="1:36" x14ac:dyDescent="0.2">
      <c r="A90" s="2" t="s">
        <v>47</v>
      </c>
      <c r="D90" s="9"/>
      <c r="E90" s="9">
        <f t="shared" ref="E90:AH90" ca="1" si="25">IF(ProjectYear&lt;=LoanTerm,PMT(LoanInterest,LoanTerm,LoanAmount),0)</f>
        <v>0</v>
      </c>
      <c r="F90" s="9">
        <f t="shared" ca="1" si="25"/>
        <v>0</v>
      </c>
      <c r="G90" s="9">
        <f t="shared" ca="1" si="25"/>
        <v>0</v>
      </c>
      <c r="H90" s="9">
        <f t="shared" ca="1" si="25"/>
        <v>0</v>
      </c>
      <c r="I90" s="9">
        <f t="shared" ca="1" si="25"/>
        <v>0</v>
      </c>
      <c r="J90" s="9">
        <f t="shared" ca="1" si="25"/>
        <v>0</v>
      </c>
      <c r="K90" s="9">
        <f t="shared" ca="1" si="25"/>
        <v>0</v>
      </c>
      <c r="L90" s="9">
        <f t="shared" ca="1" si="25"/>
        <v>0</v>
      </c>
      <c r="M90" s="9">
        <f t="shared" ca="1" si="25"/>
        <v>0</v>
      </c>
      <c r="N90" s="9">
        <f t="shared" ca="1" si="25"/>
        <v>0</v>
      </c>
      <c r="O90" s="9">
        <f t="shared" ca="1" si="25"/>
        <v>0</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0</v>
      </c>
      <c r="F91" s="9">
        <f t="shared" ca="1" si="26"/>
        <v>0</v>
      </c>
      <c r="G91" s="9">
        <f t="shared" ca="1" si="26"/>
        <v>0</v>
      </c>
      <c r="H91" s="9">
        <f t="shared" ca="1" si="26"/>
        <v>0</v>
      </c>
      <c r="I91" s="9">
        <f t="shared" ca="1" si="26"/>
        <v>0</v>
      </c>
      <c r="J91" s="9">
        <f t="shared" ca="1" si="26"/>
        <v>0</v>
      </c>
      <c r="K91" s="9">
        <f t="shared" ca="1" si="26"/>
        <v>0</v>
      </c>
      <c r="L91" s="9">
        <f t="shared" ca="1" si="26"/>
        <v>0</v>
      </c>
      <c r="M91" s="9">
        <f t="shared" ca="1" si="26"/>
        <v>0</v>
      </c>
      <c r="N91" s="9">
        <f t="shared" ca="1" si="26"/>
        <v>0</v>
      </c>
      <c r="O91" s="9">
        <f t="shared" ca="1" si="26"/>
        <v>0</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0</v>
      </c>
      <c r="F92" s="9">
        <f t="shared" ca="1" si="27"/>
        <v>0</v>
      </c>
      <c r="G92" s="9">
        <f t="shared" ca="1" si="27"/>
        <v>0</v>
      </c>
      <c r="H92" s="9">
        <f t="shared" ca="1" si="27"/>
        <v>0</v>
      </c>
      <c r="I92" s="9">
        <f t="shared" ca="1" si="27"/>
        <v>0</v>
      </c>
      <c r="J92" s="9">
        <f t="shared" ca="1" si="27"/>
        <v>0</v>
      </c>
      <c r="K92" s="9">
        <f t="shared" ca="1" si="27"/>
        <v>0</v>
      </c>
      <c r="L92" s="9">
        <f t="shared" ca="1" si="27"/>
        <v>0</v>
      </c>
      <c r="M92" s="9">
        <f t="shared" ca="1" si="27"/>
        <v>0</v>
      </c>
      <c r="N92" s="9">
        <f t="shared" ca="1" si="27"/>
        <v>0</v>
      </c>
      <c r="O92" s="9">
        <f t="shared" ca="1" si="27"/>
        <v>0</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-686791.87945909961</v>
      </c>
      <c r="F93" s="70">
        <f t="shared" ca="1" si="28"/>
        <v>-686791.87945909961</v>
      </c>
      <c r="G93" s="70">
        <f t="shared" ca="1" si="28"/>
        <v>-686791.87945909961</v>
      </c>
      <c r="H93" s="70">
        <f t="shared" ca="1" si="28"/>
        <v>-686791.87945909961</v>
      </c>
      <c r="I93" s="70">
        <f t="shared" ca="1" si="28"/>
        <v>-686791.87945909961</v>
      </c>
      <c r="J93" s="70">
        <f t="shared" ca="1" si="28"/>
        <v>-686791.87945909961</v>
      </c>
      <c r="K93" s="70">
        <f t="shared" ca="1" si="28"/>
        <v>-686791.87945909961</v>
      </c>
      <c r="L93" s="70">
        <f t="shared" ca="1" si="28"/>
        <v>-686791.87945909961</v>
      </c>
      <c r="M93" s="70">
        <f t="shared" ca="1" si="28"/>
        <v>-686791.87945909961</v>
      </c>
      <c r="N93" s="70">
        <f t="shared" ca="1" si="28"/>
        <v>-686791.87945909961</v>
      </c>
      <c r="O93" s="70">
        <f t="shared" ca="1" si="28"/>
        <v>-686791.87945909961</v>
      </c>
      <c r="P93" s="70">
        <f t="shared" ca="1" si="28"/>
        <v>-686791.87945909961</v>
      </c>
      <c r="Q93" s="70">
        <f t="shared" ca="1" si="28"/>
        <v>-686791.87945909961</v>
      </c>
      <c r="R93" s="70">
        <f t="shared" ca="1" si="28"/>
        <v>-686791.87945909961</v>
      </c>
      <c r="S93" s="70">
        <f t="shared" ca="1" si="28"/>
        <v>-686791.87945909961</v>
      </c>
      <c r="T93" s="70">
        <f t="shared" ca="1" si="28"/>
        <v>-686791.87945909961</v>
      </c>
      <c r="U93" s="70">
        <f t="shared" ca="1" si="28"/>
        <v>-686791.87945909961</v>
      </c>
      <c r="V93" s="70">
        <f t="shared" ca="1" si="28"/>
        <v>-686791.87945909961</v>
      </c>
      <c r="W93" s="70">
        <f t="shared" ca="1" si="28"/>
        <v>-686791.87945909961</v>
      </c>
      <c r="X93" s="70">
        <f t="shared" ca="1" si="28"/>
        <v>-686791.87945909961</v>
      </c>
      <c r="Y93" s="70">
        <f t="shared" ca="1" si="28"/>
        <v>-686791.87945909961</v>
      </c>
      <c r="Z93" s="70">
        <f t="shared" ca="1" si="28"/>
        <v>-686791.87945909961</v>
      </c>
      <c r="AA93" s="70">
        <f t="shared" ca="1" si="28"/>
        <v>-686791.87945909961</v>
      </c>
      <c r="AB93" s="70">
        <f t="shared" ca="1" si="28"/>
        <v>-686791.87945909961</v>
      </c>
      <c r="AC93" s="70">
        <f t="shared" ca="1" si="28"/>
        <v>-686791.87945909961</v>
      </c>
      <c r="AD93" s="70">
        <f t="shared" ca="1" si="28"/>
        <v>-686791.87945909961</v>
      </c>
      <c r="AE93" s="70">
        <f t="shared" ca="1" si="28"/>
        <v>-686791.87945909961</v>
      </c>
      <c r="AF93" s="70">
        <f t="shared" ca="1" si="28"/>
        <v>-686791.87945909961</v>
      </c>
      <c r="AG93" s="70">
        <f t="shared" ca="1" si="28"/>
        <v>-686791.87945909961</v>
      </c>
      <c r="AH93" s="70">
        <f t="shared" ca="1" si="28"/>
        <v>-686791.87945909961</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1620527.7736366962</v>
      </c>
      <c r="D104" s="42">
        <f ca="1">IF($C$112="3P",VLOOKUP($A104,'Fin. Assumptions'!$F$23:$L$29,$D$111+1)*(-D$55-D$56),VLOOKUP($A104,'Fin. Assumptions'!$F$32:$L$38,$D$111+1)*D$83)</f>
        <v>-2976098.1443227651</v>
      </c>
      <c r="E104" s="42">
        <f ca="1">IF($C$112="3P",VLOOKUP($A104,'Fin. Assumptions'!$F$23:$L$29,$D$111+1)*(-E$55-E$56),VLOOKUP($A104,'Fin. Assumptions'!$F$32:$L$38,$D$111+1)*E$83)</f>
        <v>473922.50086465443</v>
      </c>
      <c r="F104" s="42">
        <f ca="1">IF($C$112="3P",VLOOKUP($A104,'Fin. Assumptions'!$F$23:$L$29,$D$111+1)*(-F$55-F$56),VLOOKUP($A104,'Fin. Assumptions'!$F$32:$L$38,$D$111+1)*F$83)</f>
        <v>486060.22358896479</v>
      </c>
      <c r="G104" s="42">
        <f ca="1">IF($C$112="3P",VLOOKUP($A104,'Fin. Assumptions'!$F$23:$L$29,$D$111+1)*(-G$55-G$56),VLOOKUP($A104,'Fin. Assumptions'!$F$32:$L$38,$D$111+1)*G$83)</f>
        <v>470784.53432059905</v>
      </c>
      <c r="H104" s="42">
        <f ca="1">IF($C$112="3P",VLOOKUP($A104,'Fin. Assumptions'!$F$23:$L$29,$D$111+1)*(-H$55-H$56),VLOOKUP($A104,'Fin. Assumptions'!$F$32:$L$38,$D$111+1)*H$83)</f>
        <v>446638.59693254833</v>
      </c>
      <c r="I104" s="42">
        <f ca="1">IF($C$112="3P",VLOOKUP($A104,'Fin. Assumptions'!$F$23:$L$29,$D$111+1)*(-I$55-I$56),VLOOKUP($A104,'Fin. Assumptions'!$F$32:$L$38,$D$111+1)*I$83)</f>
        <v>428416.07145135256</v>
      </c>
      <c r="J104" s="42">
        <f ca="1">IF($C$112="3P",VLOOKUP($A104,'Fin. Assumptions'!$F$23:$L$29,$D$111+1)*(-J$55-J$56),VLOOKUP($A104,'Fin. Assumptions'!$F$32:$L$38,$D$111+1)*J$83)</f>
        <v>414908.82032971008</v>
      </c>
      <c r="K104" s="42">
        <f ca="1">IF($C$112="3P",VLOOKUP($A104,'Fin. Assumptions'!$F$23:$L$29,$D$111+1)*(-K$55-K$56),VLOOKUP($A104,'Fin. Assumptions'!$F$32:$L$38,$D$111+1)*K$83)</f>
        <v>407706.10511171992</v>
      </c>
      <c r="L104" s="42">
        <f ca="1">IF($C$112="3P",VLOOKUP($A104,'Fin. Assumptions'!$F$23:$L$29,$D$111+1)*(-L$55-L$56),VLOOKUP($A104,'Fin. Assumptions'!$F$32:$L$38,$D$111+1)*L$83)</f>
        <v>397014.44805873692</v>
      </c>
      <c r="M104" s="42">
        <f ca="1">IF($C$112="3P",VLOOKUP($A104,'Fin. Assumptions'!$F$23:$L$29,$D$111+1)*(-M$55-M$56),VLOOKUP($A104,'Fin. Assumptions'!$F$32:$L$38,$D$111+1)*M$83)</f>
        <v>387559.29670167831</v>
      </c>
      <c r="N104" s="42">
        <f ca="1">IF($C$112="3P",VLOOKUP($A104,'Fin. Assumptions'!$F$23:$L$29,$D$111+1)*(-N$55-N$56),VLOOKUP($A104,'Fin. Assumptions'!$F$32:$L$38,$D$111+1)*N$83)</f>
        <v>229323.79397201212</v>
      </c>
      <c r="O104" s="42">
        <f ca="1">IF($C$112="3P",VLOOKUP($A104,'Fin. Assumptions'!$F$23:$L$29,$D$111+1)*(-O$55-O$56),VLOOKUP($A104,'Fin. Assumptions'!$F$32:$L$38,$D$111+1)*O$83)</f>
        <v>215841.79803354232</v>
      </c>
      <c r="P104" s="42">
        <f ca="1">IF($C$112="3P",VLOOKUP($A104,'Fin. Assumptions'!$F$23:$L$29,$D$111+1)*(-P$55-P$56),VLOOKUP($A104,'Fin. Assumptions'!$F$32:$L$38,$D$111+1)*P$83)</f>
        <v>218235.04549549351</v>
      </c>
      <c r="Q104" s="42">
        <f ca="1">IF($C$112="3P",VLOOKUP($A104,'Fin. Assumptions'!$F$23:$L$29,$D$111+1)*(-Q$55-Q$56),VLOOKUP($A104,'Fin. Assumptions'!$F$32:$L$38,$D$111+1)*Q$83)</f>
        <v>220659.92114331684</v>
      </c>
      <c r="R104" s="42">
        <f ca="1">IF($C$112="3P",VLOOKUP($A104,'Fin. Assumptions'!$F$23:$L$29,$D$111+1)*(-R$55-R$56),VLOOKUP($A104,'Fin. Assumptions'!$F$32:$L$38,$D$111+1)*R$83)</f>
        <v>223116.7127635394</v>
      </c>
      <c r="S104" s="42">
        <f ca="1">IF($C$112="3P",VLOOKUP($A104,'Fin. Assumptions'!$F$23:$L$29,$D$111+1)*(-S$55-S$56),VLOOKUP($A104,'Fin. Assumptions'!$F$32:$L$38,$D$111+1)*S$83)</f>
        <v>225605.7082573387</v>
      </c>
      <c r="T104" s="42">
        <f ca="1">IF($C$112="3P",VLOOKUP($A104,'Fin. Assumptions'!$F$23:$L$29,$D$111+1)*(-T$55-T$56),VLOOKUP($A104,'Fin. Assumptions'!$F$32:$L$38,$D$111+1)*T$83)</f>
        <v>228127.19553584902</v>
      </c>
      <c r="U104" s="42">
        <f ca="1">IF($C$112="3P",VLOOKUP($A104,'Fin. Assumptions'!$F$23:$L$29,$D$111+1)*(-U$55-U$56),VLOOKUP($A104,'Fin. Assumptions'!$F$32:$L$38,$D$111+1)*U$83)</f>
        <v>230681.46241125901</v>
      </c>
      <c r="V104" s="42">
        <f ca="1">IF($C$112="3P",VLOOKUP($A104,'Fin. Assumptions'!$F$23:$L$29,$D$111+1)*(-V$55-V$56),VLOOKUP($A104,'Fin. Assumptions'!$F$32:$L$38,$D$111+1)*V$83)</f>
        <v>233268.79648356952</v>
      </c>
      <c r="W104" s="42">
        <f ca="1">IF($C$112="3P",VLOOKUP($A104,'Fin. Assumptions'!$F$23:$L$29,$D$111+1)*(-W$55-W$56),VLOOKUP($A104,'Fin. Assumptions'!$F$32:$L$38,$D$111+1)*W$83)</f>
        <v>235889.48502288121</v>
      </c>
      <c r="X104" s="42">
        <f ca="1">IF($C$112="3P",VLOOKUP($A104,'Fin. Assumptions'!$F$23:$L$29,$D$111+1)*(-X$55-X$56),VLOOKUP($A104,'Fin. Assumptions'!$F$32:$L$38,$D$111+1)*X$83)</f>
        <v>88543.814847074333</v>
      </c>
      <c r="Y104" s="42">
        <f ca="1">IF($C$112="3P",VLOOKUP($A104,'Fin. Assumptions'!$F$23:$L$29,$D$111+1)*(-Y$55-Y$56),VLOOKUP($A104,'Fin. Assumptions'!$F$32:$L$38,$D$111+1)*Y$83)</f>
        <v>241232.07219474044</v>
      </c>
      <c r="Z104" s="42">
        <f ca="1">IF($C$112="3P",VLOOKUP($A104,'Fin. Assumptions'!$F$23:$L$29,$D$111+1)*(-Z$55-Z$56),VLOOKUP($A104,'Fin. Assumptions'!$F$32:$L$38,$D$111+1)*Z$83)</f>
        <v>243954.54259322313</v>
      </c>
      <c r="AA104" s="42">
        <f ca="1">IF($C$112="3P",VLOOKUP($A104,'Fin. Assumptions'!$F$23:$L$29,$D$111+1)*(-AA$55-AA$56),VLOOKUP($A104,'Fin. Assumptions'!$F$32:$L$38,$D$111+1)*AA$83)</f>
        <v>246711.51072161979</v>
      </c>
      <c r="AB104" s="42">
        <f ca="1">IF($C$112="3P",VLOOKUP($A104,'Fin. Assumptions'!$F$23:$L$29,$D$111+1)*(-AB$55-AB$56),VLOOKUP($A104,'Fin. Assumptions'!$F$32:$L$38,$D$111+1)*AB$83)</f>
        <v>249503.26026859094</v>
      </c>
      <c r="AC104" s="42">
        <f ca="1">IF($C$112="3P",VLOOKUP($A104,'Fin. Assumptions'!$F$23:$L$29,$D$111+1)*(-AC$55-AC$56),VLOOKUP($A104,'Fin. Assumptions'!$F$32:$L$38,$D$111+1)*AC$83)</f>
        <v>252330.07378482312</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1620527.7736366962</v>
      </c>
    </row>
    <row r="111" spans="1:34" ht="15.75" x14ac:dyDescent="0.25">
      <c r="A111" s="92"/>
      <c r="B111" s="93" t="s">
        <v>111</v>
      </c>
      <c r="C111" s="463" t="str">
        <f ca="1">LEFT($B$6,3)</f>
        <v>LOI</v>
      </c>
      <c r="D111" s="380">
        <f ca="1">HLOOKUP(C111,'Fin. Assumptions'!$G$32:$L$40,9)</f>
        <v>3</v>
      </c>
    </row>
    <row r="112" spans="1:34" x14ac:dyDescent="0.2">
      <c r="A112" s="94"/>
      <c r="B112" s="93" t="s">
        <v>160</v>
      </c>
      <c r="C112" s="376" t="str">
        <f ca="1">RIGHT(LEFT($B$6,6),2)</f>
        <v>DO</v>
      </c>
    </row>
  </sheetData>
  <sheetProtection algorithmName="SHA-512" hashValue="r419ANlzxtd7b+7Yqlxmt4A5cGJOeIPlO68wzMZRqzKIZ42svNEeojidb/KNd5/ydcu2llH1su3zWrvpU41GHQ==" saltValue="ZEfEfyBL0oOLomGh2xRAWA=="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7" tint="0.39997558519241921"/>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NPO 3P 17</v>
      </c>
      <c r="D6" s="82" t="s">
        <v>172</v>
      </c>
      <c r="T6" s="2"/>
    </row>
    <row r="7" spans="1:42" ht="18.75" customHeight="1" x14ac:dyDescent="0.25">
      <c r="A7" s="90"/>
      <c r="C7" s="2"/>
      <c r="D7" s="374" t="s">
        <v>174</v>
      </c>
      <c r="T7" s="2"/>
    </row>
    <row r="8" spans="1:42" ht="18.75" customHeight="1" x14ac:dyDescent="0.25">
      <c r="A8" s="90" t="s">
        <v>111</v>
      </c>
      <c r="B8" s="376" t="str">
        <f ca="1">VLOOKUP($B$6,'Fin. Assumptions'!$A$6:$P$17,2)</f>
        <v>NP/Other</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2017</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793185.74257331144</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2.6439524752443715</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2643952.4752443717</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0.79157715088954073</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2643952.4752443717</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-396592.87128665572</v>
      </c>
      <c r="O22" s="28"/>
      <c r="P22" s="26"/>
      <c r="Q22" s="26"/>
      <c r="R22" s="23"/>
      <c r="T22" s="2"/>
    </row>
    <row r="23" spans="1:36" ht="18" customHeight="1" x14ac:dyDescent="0.2">
      <c r="A23" s="48"/>
      <c r="B23" s="77"/>
      <c r="C23" s="21"/>
      <c r="E23" s="54" t="s">
        <v>77</v>
      </c>
      <c r="G23" s="83">
        <f ca="1">SUM(G20:G22)</f>
        <v>2247359.6039577159</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11</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2643952.4752443717</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0.15918119999999999</v>
      </c>
      <c r="C31" s="2" t="s">
        <v>7</v>
      </c>
      <c r="E31" s="57" t="s">
        <v>10</v>
      </c>
      <c r="F31" s="5"/>
      <c r="G31" s="83">
        <f ca="1">NetCost*LoanPer-B22</f>
        <v>396592.87128665554</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617234.16238305136</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0.15571474545846176</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185458.83249599999</v>
      </c>
      <c r="F54" s="9">
        <f t="shared" ca="1" si="2"/>
        <v>188222.1691001904</v>
      </c>
      <c r="G54" s="9">
        <f t="shared" ca="1" si="2"/>
        <v>191026.67941978324</v>
      </c>
      <c r="H54" s="9">
        <f t="shared" ca="1" si="2"/>
        <v>193872.976943138</v>
      </c>
      <c r="I54" s="9">
        <f t="shared" ca="1" si="2"/>
        <v>196761.68429959079</v>
      </c>
      <c r="J54" s="9">
        <f t="shared" ca="1" si="2"/>
        <v>199693.43339565469</v>
      </c>
      <c r="K54" s="9">
        <f t="shared" ca="1" si="2"/>
        <v>202668.86555324995</v>
      </c>
      <c r="L54" s="9">
        <f t="shared" ca="1" si="2"/>
        <v>205688.63164999336</v>
      </c>
      <c r="M54" s="9">
        <f t="shared" ca="1" si="2"/>
        <v>208753.39226157826</v>
      </c>
      <c r="N54" s="9">
        <f t="shared" ca="1" si="2"/>
        <v>211863.81780627577</v>
      </c>
      <c r="O54" s="9">
        <f t="shared" ca="1" si="2"/>
        <v>215020.58869158928</v>
      </c>
      <c r="P54" s="9">
        <f t="shared" ca="1" si="2"/>
        <v>218224.39546309394</v>
      </c>
      <c r="Q54" s="9">
        <f t="shared" ca="1" si="2"/>
        <v>221475.93895549406</v>
      </c>
      <c r="R54" s="9">
        <f t="shared" ca="1" si="2"/>
        <v>224775.93044593089</v>
      </c>
      <c r="S54" s="9">
        <f t="shared" ca="1" si="2"/>
        <v>228125.09180957527</v>
      </c>
      <c r="T54" s="9">
        <f t="shared" ca="1" si="2"/>
        <v>231524.1556775379</v>
      </c>
      <c r="U54" s="9">
        <f t="shared" ca="1" si="2"/>
        <v>234973.86559713323</v>
      </c>
      <c r="V54" s="9">
        <f t="shared" ca="1" si="2"/>
        <v>238474.97619453055</v>
      </c>
      <c r="W54" s="9">
        <f t="shared" ca="1" si="2"/>
        <v>242028.25333982901</v>
      </c>
      <c r="X54" s="9">
        <f t="shared" ca="1" si="2"/>
        <v>245634.47431459246</v>
      </c>
      <c r="Y54" s="9">
        <f t="shared" ca="1" si="2"/>
        <v>249294.42798187994</v>
      </c>
      <c r="Z54" s="9">
        <f t="shared" ca="1" si="2"/>
        <v>253008.91495880988</v>
      </c>
      <c r="AA54" s="9">
        <f t="shared" ca="1" si="2"/>
        <v>256778.74779169617</v>
      </c>
      <c r="AB54" s="9">
        <f t="shared" ca="1" si="2"/>
        <v>260604.75113379239</v>
      </c>
      <c r="AC54" s="9">
        <f t="shared" ca="1" si="2"/>
        <v>264487.76192568586</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-27818.824874399997</v>
      </c>
      <c r="F55" s="9">
        <f t="shared" ca="1" si="3"/>
        <v>-28233.325365028559</v>
      </c>
      <c r="G55" s="9">
        <f t="shared" ca="1" si="3"/>
        <v>-28654.001912967484</v>
      </c>
      <c r="H55" s="9">
        <f t="shared" ca="1" si="3"/>
        <v>-29080.946541470697</v>
      </c>
      <c r="I55" s="9">
        <f t="shared" ca="1" si="3"/>
        <v>-29514.252644938617</v>
      </c>
      <c r="J55" s="9">
        <f t="shared" ca="1" si="3"/>
        <v>-29954.015009348201</v>
      </c>
      <c r="K55" s="9">
        <f t="shared" ca="1" si="3"/>
        <v>-30400.329832987492</v>
      </c>
      <c r="L55" s="9">
        <f t="shared" ca="1" si="3"/>
        <v>-30853.294747499003</v>
      </c>
      <c r="M55" s="9">
        <f t="shared" ca="1" si="3"/>
        <v>-31313.00883923674</v>
      </c>
      <c r="N55" s="9">
        <f t="shared" ca="1" si="3"/>
        <v>-31779.572670941365</v>
      </c>
      <c r="O55" s="9">
        <f t="shared" ca="1" si="3"/>
        <v>-32253.08830373839</v>
      </c>
      <c r="P55" s="9">
        <f t="shared" ca="1" si="3"/>
        <v>-32733.659319464088</v>
      </c>
      <c r="Q55" s="9">
        <f t="shared" ca="1" si="3"/>
        <v>-33221.390843324109</v>
      </c>
      <c r="R55" s="9">
        <f t="shared" ca="1" si="3"/>
        <v>-33716.389566889629</v>
      </c>
      <c r="S55" s="9">
        <f t="shared" ca="1" si="3"/>
        <v>-34218.763771436286</v>
      </c>
      <c r="T55" s="9">
        <f t="shared" ca="1" si="3"/>
        <v>-34728.623351630682</v>
      </c>
      <c r="U55" s="9">
        <f t="shared" ca="1" si="3"/>
        <v>-35246.079839569982</v>
      </c>
      <c r="V55" s="9">
        <f t="shared" ca="1" si="3"/>
        <v>-35771.246429179584</v>
      </c>
      <c r="W55" s="9">
        <f t="shared" ca="1" si="3"/>
        <v>-36304.23800097435</v>
      </c>
      <c r="X55" s="9">
        <f t="shared" ca="1" si="3"/>
        <v>-36845.17114718887</v>
      </c>
      <c r="Y55" s="9">
        <f t="shared" ca="1" si="3"/>
        <v>-37394.164197281993</v>
      </c>
      <c r="Z55" s="9">
        <f t="shared" ca="1" si="3"/>
        <v>-37951.337243821479</v>
      </c>
      <c r="AA55" s="9">
        <f t="shared" ca="1" si="3"/>
        <v>-38516.812168754426</v>
      </c>
      <c r="AB55" s="9">
        <f t="shared" ca="1" si="3"/>
        <v>-39090.71267006886</v>
      </c>
      <c r="AC55" s="9">
        <f t="shared" ca="1" si="3"/>
        <v>-39673.16428885288</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248085.44017180585</v>
      </c>
      <c r="F57" s="10">
        <f ca="1">IF(F$49&gt;OptInTerm,0,VLOOKUP($B$10+F$49-1,'SREC Prices'!$B$6:$D$22,2))*((F$50/1000)*$B$18)</f>
        <v>256021.40750518278</v>
      </c>
      <c r="G57" s="10">
        <f ca="1">IF(G$49&gt;OptInTerm,0,VLOOKUP($B$10+G$49-1,'SREC Prices'!$B$6:$D$22,2))*((G$50/1000)*$B$18)</f>
        <v>241958.58288146619</v>
      </c>
      <c r="H57" s="10">
        <f ca="1">IF(H$49&gt;OptInTerm,0,VLOOKUP($B$10+H$49-1,'SREC Prices'!$B$6:$D$22,2))*((H$50/1000)*$B$18)</f>
        <v>220762.09796979363</v>
      </c>
      <c r="I57" s="10">
        <f ca="1">IF(I$49&gt;OptInTerm,0,VLOOKUP($B$10+I$49-1,'SREC Prices'!$B$6:$D$22,2))*((I$50/1000)*$B$18)</f>
        <v>204291.24679204731</v>
      </c>
      <c r="J57" s="10">
        <f ca="1">IF(J$49&gt;OptInTerm,0,VLOOKUP($B$10+J$49-1,'SREC Prices'!$B$6:$D$22,2))*((J$50/1000)*$B$18)</f>
        <v>191577.28048173693</v>
      </c>
      <c r="K57" s="10">
        <f ca="1">IF(K$49&gt;OptInTerm,0,VLOOKUP($B$10+K$49-1,'SREC Prices'!$B$6:$D$22,2))*((K$50/1000)*$B$18)</f>
        <v>183894.01968258576</v>
      </c>
      <c r="L57" s="10">
        <f ca="1">IF(L$49&gt;OptInTerm,0,VLOOKUP($B$10+L$49-1,'SREC Prices'!$B$6:$D$22,2))*((L$50/1000)*$B$18)</f>
        <v>173390.16841547805</v>
      </c>
      <c r="M57" s="10">
        <f ca="1">IF(M$49&gt;OptInTerm,0,VLOOKUP($B$10+M$49-1,'SREC Prices'!$B$6:$D$22,2))*((M$50/1000)*$B$18)</f>
        <v>163853.70915262681</v>
      </c>
      <c r="N57" s="10">
        <f ca="1">IF(N$49&gt;OptInTerm,0,VLOOKUP($B$10+N$49-1,'SREC Prices'!$B$6:$D$22,2))*((N$50/1000)*$B$18)</f>
        <v>155270.89581606057</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393225.44779340585</v>
      </c>
      <c r="F59" s="10">
        <f t="shared" ref="F59:AH59" ca="1" si="5">SUM(F54:F58)</f>
        <v>403510.2512403446</v>
      </c>
      <c r="G59" s="10">
        <f t="shared" ca="1" si="5"/>
        <v>391831.26038828195</v>
      </c>
      <c r="H59" s="10">
        <f t="shared" ca="1" si="5"/>
        <v>373054.12837146095</v>
      </c>
      <c r="I59" s="10">
        <f t="shared" ca="1" si="5"/>
        <v>359038.67844669952</v>
      </c>
      <c r="J59" s="10">
        <f t="shared" ca="1" si="5"/>
        <v>348816.69886804343</v>
      </c>
      <c r="K59" s="10">
        <f t="shared" ca="1" si="5"/>
        <v>343662.55540284823</v>
      </c>
      <c r="L59" s="10">
        <f t="shared" ca="1" si="5"/>
        <v>335725.50531797239</v>
      </c>
      <c r="M59" s="10">
        <f t="shared" ca="1" si="5"/>
        <v>328794.09257496835</v>
      </c>
      <c r="N59" s="10">
        <f t="shared" ca="1" si="5"/>
        <v>322855.14095139498</v>
      </c>
      <c r="O59" s="10">
        <f t="shared" ca="1" si="5"/>
        <v>197970.48515792744</v>
      </c>
      <c r="P59" s="10">
        <f t="shared" ca="1" si="5"/>
        <v>200555.20598985601</v>
      </c>
      <c r="Q59" s="10">
        <f t="shared" ca="1" si="5"/>
        <v>203181.19560916498</v>
      </c>
      <c r="R59" s="10">
        <f t="shared" ca="1" si="5"/>
        <v>205849.05513855131</v>
      </c>
      <c r="S59" s="10">
        <f t="shared" ca="1" si="5"/>
        <v>208559.39472635149</v>
      </c>
      <c r="T59" s="10">
        <f t="shared" ca="1" si="5"/>
        <v>211312.83368067865</v>
      </c>
      <c r="U59" s="10">
        <f t="shared" ca="1" si="5"/>
        <v>214110.00060556084</v>
      </c>
      <c r="V59" s="10">
        <f t="shared" ca="1" si="5"/>
        <v>216951.53353910855</v>
      </c>
      <c r="W59" s="10">
        <f t="shared" ca="1" si="5"/>
        <v>219838.08009374345</v>
      </c>
      <c r="X59" s="10">
        <f t="shared" ca="1" si="5"/>
        <v>222770.29759851794</v>
      </c>
      <c r="Y59" s="10">
        <f t="shared" ca="1" si="5"/>
        <v>225748.85324355675</v>
      </c>
      <c r="Z59" s="10">
        <f t="shared" ca="1" si="5"/>
        <v>228774.42422665239</v>
      </c>
      <c r="AA59" s="10">
        <f t="shared" ca="1" si="5"/>
        <v>231847.6979020474</v>
      </c>
      <c r="AB59" s="10">
        <f t="shared" ca="1" si="5"/>
        <v>234969.37193143368</v>
      </c>
      <c r="AC59" s="10">
        <f t="shared" ca="1" si="5"/>
        <v>238140.15443720456</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372225.44779340585</v>
      </c>
      <c r="F63" s="10">
        <f t="shared" ca="1" si="9"/>
        <v>381985.2512403446</v>
      </c>
      <c r="G63" s="10">
        <f t="shared" ca="1" si="9"/>
        <v>369768.13538828195</v>
      </c>
      <c r="H63" s="10">
        <f t="shared" ca="1" si="9"/>
        <v>350439.42524646095</v>
      </c>
      <c r="I63" s="10">
        <f t="shared" ca="1" si="9"/>
        <v>335858.60774357454</v>
      </c>
      <c r="J63" s="10">
        <f t="shared" ca="1" si="9"/>
        <v>325057.12639734033</v>
      </c>
      <c r="K63" s="10">
        <f t="shared" ca="1" si="9"/>
        <v>319308.99362037756</v>
      </c>
      <c r="L63" s="10">
        <f t="shared" ca="1" si="9"/>
        <v>310763.10449093994</v>
      </c>
      <c r="M63" s="10">
        <f t="shared" ca="1" si="9"/>
        <v>303207.63172726007</v>
      </c>
      <c r="N63" s="10">
        <f t="shared" ca="1" si="9"/>
        <v>146629.018582494</v>
      </c>
      <c r="O63" s="10">
        <f t="shared" ca="1" si="9"/>
        <v>171088.70972980393</v>
      </c>
      <c r="P63" s="10">
        <f t="shared" ca="1" si="9"/>
        <v>173001.38617602942</v>
      </c>
      <c r="Q63" s="10">
        <f t="shared" ca="1" si="9"/>
        <v>174938.53029999274</v>
      </c>
      <c r="R63" s="10">
        <f t="shared" ca="1" si="9"/>
        <v>176900.32319664976</v>
      </c>
      <c r="S63" s="10">
        <f t="shared" ca="1" si="9"/>
        <v>178886.94448590241</v>
      </c>
      <c r="T63" s="10">
        <f t="shared" ca="1" si="9"/>
        <v>180898.57218421833</v>
      </c>
      <c r="U63" s="10">
        <f t="shared" ca="1" si="9"/>
        <v>182935.38257168903</v>
      </c>
      <c r="V63" s="10">
        <f t="shared" ca="1" si="9"/>
        <v>184997.55005438993</v>
      </c>
      <c r="W63" s="10">
        <f t="shared" ca="1" si="9"/>
        <v>187085.24702190686</v>
      </c>
      <c r="X63" s="10">
        <f t="shared" ca="1" si="9"/>
        <v>39198.643699885433</v>
      </c>
      <c r="Y63" s="10">
        <f t="shared" ca="1" si="9"/>
        <v>191337.90799745845</v>
      </c>
      <c r="Z63" s="10">
        <f t="shared" ca="1" si="9"/>
        <v>193503.20534940163</v>
      </c>
      <c r="AA63" s="10">
        <f t="shared" ca="1" si="9"/>
        <v>195694.69855286536</v>
      </c>
      <c r="AB63" s="10">
        <f t="shared" ca="1" si="9"/>
        <v>197912.5475985221</v>
      </c>
      <c r="AC63" s="10">
        <f t="shared" ca="1" si="9"/>
        <v>200156.90949597018</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-449471.92079154321</v>
      </c>
      <c r="F64" s="59">
        <f ca="1">IF($B$11="Non-Taxable",0,-(AssetBasis)*Dep_02)</f>
        <v>-719155.07326646906</v>
      </c>
      <c r="G64" s="59">
        <f ca="1">IF($B$11="Non-Taxable",0,-(AssetBasis)*Dep_03)</f>
        <v>-431493.04395988147</v>
      </c>
      <c r="H64" s="59">
        <f ca="1">IF($B$11="Non-Taxable",0,-(AssetBasis)*DEP_04)</f>
        <v>-258895.82637592885</v>
      </c>
      <c r="I64" s="59">
        <f ca="1">IF($B$11="Non-Taxable",0,-(AssetBasis)*DEP_05)</f>
        <v>-258895.82637592885</v>
      </c>
      <c r="J64" s="59">
        <f ca="1">IF($B$11="Non-Taxable",0,-(AssetBasis)*DEP_06)</f>
        <v>-129447.91318796443</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-77246.472998137353</v>
      </c>
      <c r="F65" s="59">
        <f t="shared" ref="F65:AH65" ca="1" si="10">SUM(F63:F64)</f>
        <v>-337169.82202612446</v>
      </c>
      <c r="G65" s="59">
        <f t="shared" ca="1" si="10"/>
        <v>-61724.908571599517</v>
      </c>
      <c r="H65" s="59">
        <f t="shared" ca="1" si="10"/>
        <v>91543.598870532092</v>
      </c>
      <c r="I65" s="59">
        <f t="shared" ca="1" si="10"/>
        <v>76962.781367645686</v>
      </c>
      <c r="J65" s="59">
        <f ca="1">SUM(J63:J64)</f>
        <v>195609.21320937591</v>
      </c>
      <c r="K65" s="59">
        <f t="shared" ca="1" si="10"/>
        <v>319308.99362037756</v>
      </c>
      <c r="L65" s="59">
        <f t="shared" ca="1" si="10"/>
        <v>310763.10449093994</v>
      </c>
      <c r="M65" s="59">
        <f t="shared" ca="1" si="10"/>
        <v>303207.63172726007</v>
      </c>
      <c r="N65" s="59">
        <f t="shared" ca="1" si="10"/>
        <v>146629.018582494</v>
      </c>
      <c r="O65" s="59">
        <f t="shared" ca="1" si="10"/>
        <v>171088.70972980393</v>
      </c>
      <c r="P65" s="59">
        <f t="shared" ca="1" si="10"/>
        <v>173001.38617602942</v>
      </c>
      <c r="Q65" s="59">
        <f t="shared" ca="1" si="10"/>
        <v>174938.53029999274</v>
      </c>
      <c r="R65" s="59">
        <f t="shared" ca="1" si="10"/>
        <v>176900.32319664976</v>
      </c>
      <c r="S65" s="59">
        <f t="shared" ca="1" si="10"/>
        <v>178886.94448590241</v>
      </c>
      <c r="T65" s="59">
        <f t="shared" ca="1" si="10"/>
        <v>180898.57218421833</v>
      </c>
      <c r="U65" s="59">
        <f t="shared" ca="1" si="10"/>
        <v>182935.38257168903</v>
      </c>
      <c r="V65" s="59">
        <f t="shared" ca="1" si="10"/>
        <v>184997.55005438993</v>
      </c>
      <c r="W65" s="59">
        <f t="shared" ca="1" si="10"/>
        <v>187085.24702190686</v>
      </c>
      <c r="X65" s="59">
        <f t="shared" ca="1" si="10"/>
        <v>39198.643699885433</v>
      </c>
      <c r="Y65" s="59">
        <f t="shared" ca="1" si="10"/>
        <v>191337.90799745845</v>
      </c>
      <c r="Z65" s="59">
        <f t="shared" ca="1" si="10"/>
        <v>193503.20534940163</v>
      </c>
      <c r="AA65" s="59">
        <f t="shared" ca="1" si="10"/>
        <v>195694.69855286536</v>
      </c>
      <c r="AB65" s="59">
        <f t="shared" ca="1" si="10"/>
        <v>197912.5475985221</v>
      </c>
      <c r="AC65" s="59">
        <f t="shared" ca="1" si="10"/>
        <v>200156.90949597018</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-23795.572277199331</v>
      </c>
      <c r="F66" s="59">
        <f t="shared" ca="1" si="11"/>
        <v>-22206.196091093014</v>
      </c>
      <c r="G66" s="59">
        <f t="shared" ca="1" si="11"/>
        <v>-20521.457333820319</v>
      </c>
      <c r="H66" s="59">
        <f t="shared" ca="1" si="11"/>
        <v>-18735.63425111126</v>
      </c>
      <c r="I66" s="59">
        <f t="shared" ca="1" si="11"/>
        <v>-16842.66178343966</v>
      </c>
      <c r="J66" s="59">
        <f t="shared" ca="1" si="11"/>
        <v>-14836.110967707762</v>
      </c>
      <c r="K66" s="59">
        <f t="shared" ca="1" si="11"/>
        <v>-12709.167103031952</v>
      </c>
      <c r="L66" s="59">
        <f t="shared" ca="1" si="11"/>
        <v>-10454.606606475592</v>
      </c>
      <c r="M66" s="59">
        <f t="shared" ca="1" si="11"/>
        <v>-8064.772480125851</v>
      </c>
      <c r="N66" s="59">
        <f t="shared" ca="1" si="11"/>
        <v>-5531.5483061951254</v>
      </c>
      <c r="O66" s="59">
        <f t="shared" ca="1" si="11"/>
        <v>-2846.3306818285564</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-101042.04527533668</v>
      </c>
      <c r="F67" s="59">
        <f t="shared" ref="F67:AH67" ca="1" si="12">F65+F66</f>
        <v>-359376.01811721746</v>
      </c>
      <c r="G67" s="59">
        <f t="shared" ca="1" si="12"/>
        <v>-82246.365905419836</v>
      </c>
      <c r="H67" s="59">
        <f t="shared" ca="1" si="12"/>
        <v>72807.964619420833</v>
      </c>
      <c r="I67" s="59">
        <f ca="1">I65+I66</f>
        <v>60120.119584206026</v>
      </c>
      <c r="J67" s="59">
        <f ca="1">J65+J66</f>
        <v>180773.10224166815</v>
      </c>
      <c r="K67" s="59">
        <f t="shared" ca="1" si="12"/>
        <v>306599.82651734562</v>
      </c>
      <c r="L67" s="59">
        <f t="shared" ca="1" si="12"/>
        <v>300308.49788446433</v>
      </c>
      <c r="M67" s="59">
        <f t="shared" ca="1" si="12"/>
        <v>295142.85924713424</v>
      </c>
      <c r="N67" s="59">
        <f t="shared" ca="1" si="12"/>
        <v>141097.47027629887</v>
      </c>
      <c r="O67" s="59">
        <f t="shared" ca="1" si="12"/>
        <v>168242.37904797538</v>
      </c>
      <c r="P67" s="59">
        <f t="shared" ca="1" si="12"/>
        <v>173001.38617602942</v>
      </c>
      <c r="Q67" s="59">
        <f t="shared" ca="1" si="12"/>
        <v>174938.53029999274</v>
      </c>
      <c r="R67" s="59">
        <f t="shared" ca="1" si="12"/>
        <v>176900.32319664976</v>
      </c>
      <c r="S67" s="59">
        <f t="shared" ca="1" si="12"/>
        <v>178886.94448590241</v>
      </c>
      <c r="T67" s="59">
        <f t="shared" ca="1" si="12"/>
        <v>180898.57218421833</v>
      </c>
      <c r="U67" s="59">
        <f t="shared" ca="1" si="12"/>
        <v>182935.38257168903</v>
      </c>
      <c r="V67" s="59">
        <f t="shared" ca="1" si="12"/>
        <v>184997.55005438993</v>
      </c>
      <c r="W67" s="59">
        <f t="shared" ca="1" si="12"/>
        <v>187085.24702190686</v>
      </c>
      <c r="X67" s="59">
        <f t="shared" ca="1" si="12"/>
        <v>39198.643699885433</v>
      </c>
      <c r="Y67" s="59">
        <f t="shared" ca="1" si="12"/>
        <v>191337.90799745845</v>
      </c>
      <c r="Z67" s="59">
        <f t="shared" ca="1" si="12"/>
        <v>193503.20534940163</v>
      </c>
      <c r="AA67" s="59">
        <f t="shared" ca="1" si="12"/>
        <v>195694.69855286536</v>
      </c>
      <c r="AB67" s="59">
        <f t="shared" ca="1" si="12"/>
        <v>197912.5475985221</v>
      </c>
      <c r="AC67" s="59">
        <f t="shared" ca="1" si="12"/>
        <v>200156.90949597018</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45120.752360821614</v>
      </c>
      <c r="F68" s="59">
        <f t="shared" ca="1" si="14"/>
        <v>135855.41988520513</v>
      </c>
      <c r="G68" s="59">
        <f t="shared" ca="1" si="14"/>
        <v>38565.135052421865</v>
      </c>
      <c r="H68" s="59">
        <f t="shared" ca="1" si="14"/>
        <v>-16195.081468927499</v>
      </c>
      <c r="I68" s="59">
        <f t="shared" ca="1" si="14"/>
        <v>-12109.59536758833</v>
      </c>
      <c r="J68" s="59">
        <f t="shared" ca="1" si="14"/>
        <v>-54584.397352554137</v>
      </c>
      <c r="K68" s="59">
        <f t="shared" ca="1" si="14"/>
        <v>-98725.144138585281</v>
      </c>
      <c r="L68" s="59">
        <f t="shared" ca="1" si="14"/>
        <v>-96699.336318797519</v>
      </c>
      <c r="M68" s="59">
        <f t="shared" ca="1" si="14"/>
        <v>-95036.00067757722</v>
      </c>
      <c r="N68" s="59">
        <f t="shared" ca="1" si="14"/>
        <v>-45433.385428968235</v>
      </c>
      <c r="O68" s="59">
        <f t="shared" ca="1" si="14"/>
        <v>-54174.046053448066</v>
      </c>
      <c r="P68" s="59">
        <f t="shared" ca="1" si="14"/>
        <v>-55706.446348681471</v>
      </c>
      <c r="Q68" s="59">
        <f t="shared" ca="1" si="14"/>
        <v>-56330.206756597661</v>
      </c>
      <c r="R68" s="59">
        <f t="shared" ca="1" si="14"/>
        <v>-56961.904069321216</v>
      </c>
      <c r="S68" s="59">
        <f t="shared" ca="1" si="14"/>
        <v>-57601.596124460571</v>
      </c>
      <c r="T68" s="59">
        <f t="shared" ca="1" si="14"/>
        <v>-58249.3402433183</v>
      </c>
      <c r="U68" s="59">
        <f t="shared" ca="1" si="14"/>
        <v>-58905.19318808386</v>
      </c>
      <c r="V68" s="59">
        <f t="shared" ca="1" si="14"/>
        <v>-59569.211117513551</v>
      </c>
      <c r="W68" s="59">
        <f t="shared" ca="1" si="14"/>
        <v>-60241.449541054011</v>
      </c>
      <c r="X68" s="59">
        <f t="shared" ca="1" si="14"/>
        <v>-12621.963271363109</v>
      </c>
      <c r="Y68" s="59">
        <f t="shared" ca="1" si="14"/>
        <v>-61610.806375181623</v>
      </c>
      <c r="Z68" s="59">
        <f t="shared" ca="1" si="14"/>
        <v>-62308.032122507313</v>
      </c>
      <c r="AA68" s="59">
        <f t="shared" ca="1" si="14"/>
        <v>-63013.692934022642</v>
      </c>
      <c r="AB68" s="59">
        <f t="shared" ca="1" si="14"/>
        <v>-63727.840326724116</v>
      </c>
      <c r="AC68" s="59">
        <f t="shared" ca="1" si="14"/>
        <v>-64450.524857702396</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-27874.390041296519</v>
      </c>
      <c r="F69" s="24">
        <f t="shared" ca="1" si="16"/>
        <v>-28782.324411940128</v>
      </c>
      <c r="G69" s="24">
        <f t="shared" ca="1" si="16"/>
        <v>-27939.734244356929</v>
      </c>
      <c r="H69" s="24">
        <f t="shared" ca="1" si="16"/>
        <v>-26536.303279627977</v>
      </c>
      <c r="I69" s="24">
        <f t="shared" ca="1" si="16"/>
        <v>-25521.27567681079</v>
      </c>
      <c r="J69" s="24">
        <f t="shared" ca="1" si="16"/>
        <v>-24817.681234370604</v>
      </c>
      <c r="K69" s="24">
        <f t="shared" ca="1" si="16"/>
        <v>-24527.98612138765</v>
      </c>
      <c r="L69" s="24">
        <f t="shared" ca="1" si="16"/>
        <v>-24024.679830757148</v>
      </c>
      <c r="M69" s="24">
        <f t="shared" ca="1" si="16"/>
        <v>-23611.428739770741</v>
      </c>
      <c r="N69" s="24">
        <f t="shared" ca="1" si="16"/>
        <v>-11287.79762210391</v>
      </c>
      <c r="O69" s="24">
        <f t="shared" ca="1" si="16"/>
        <v>-13459.39032383803</v>
      </c>
      <c r="P69" s="24">
        <f t="shared" ca="1" si="16"/>
        <v>-13840.110894082354</v>
      </c>
      <c r="Q69" s="24">
        <f t="shared" ca="1" si="16"/>
        <v>-13995.08242399942</v>
      </c>
      <c r="R69" s="24">
        <f t="shared" ca="1" si="16"/>
        <v>-14152.025855731981</v>
      </c>
      <c r="S69" s="24">
        <f t="shared" ca="1" si="16"/>
        <v>-14310.955558872192</v>
      </c>
      <c r="T69" s="24">
        <f t="shared" ca="1" si="16"/>
        <v>-14471.885774737466</v>
      </c>
      <c r="U69" s="24">
        <f t="shared" ca="1" si="16"/>
        <v>-14634.830605735122</v>
      </c>
      <c r="V69" s="24">
        <f t="shared" ca="1" si="16"/>
        <v>-14799.804004351194</v>
      </c>
      <c r="W69" s="24">
        <f t="shared" ca="1" si="16"/>
        <v>-14966.819761752549</v>
      </c>
      <c r="X69" s="24">
        <f t="shared" ca="1" si="16"/>
        <v>-3135.8914959908348</v>
      </c>
      <c r="Y69" s="24">
        <f t="shared" ca="1" si="16"/>
        <v>-15307.032639796676</v>
      </c>
      <c r="Z69" s="24">
        <f t="shared" ca="1" si="16"/>
        <v>-15480.25642795213</v>
      </c>
      <c r="AA69" s="24">
        <f t="shared" ca="1" si="16"/>
        <v>-15655.575884229229</v>
      </c>
      <c r="AB69" s="24">
        <f t="shared" ca="1" si="16"/>
        <v>-15833.003807881769</v>
      </c>
      <c r="AC69" s="24">
        <f t="shared" ca="1" si="16"/>
        <v>-16012.552759677614</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-83795.682955811586</v>
      </c>
      <c r="F70" s="420">
        <f t="shared" ref="F70:AH70" ca="1" si="17">SUM(F67:F69)</f>
        <v>-252302.92264395245</v>
      </c>
      <c r="G70" s="420">
        <f t="shared" ca="1" si="17"/>
        <v>-71620.9650973549</v>
      </c>
      <c r="H70" s="420">
        <f t="shared" ca="1" si="17"/>
        <v>30076.579870865356</v>
      </c>
      <c r="I70" s="420">
        <f t="shared" ca="1" si="17"/>
        <v>22489.248539806908</v>
      </c>
      <c r="J70" s="420">
        <f t="shared" ca="1" si="17"/>
        <v>101371.02365474342</v>
      </c>
      <c r="K70" s="420">
        <f t="shared" ca="1" si="17"/>
        <v>183346.69625737268</v>
      </c>
      <c r="L70" s="420">
        <f t="shared" ca="1" si="17"/>
        <v>179584.48173490967</v>
      </c>
      <c r="M70" s="420">
        <f t="shared" ca="1" si="17"/>
        <v>176495.42982978627</v>
      </c>
      <c r="N70" s="420">
        <f t="shared" ca="1" si="17"/>
        <v>84376.287225226726</v>
      </c>
      <c r="O70" s="420">
        <f t="shared" ca="1" si="17"/>
        <v>100608.94267068928</v>
      </c>
      <c r="P70" s="420">
        <f t="shared" ca="1" si="17"/>
        <v>103454.82893326561</v>
      </c>
      <c r="Q70" s="420">
        <f t="shared" ca="1" si="17"/>
        <v>104613.24111939565</v>
      </c>
      <c r="R70" s="420">
        <f t="shared" ca="1" si="17"/>
        <v>105786.39327159656</v>
      </c>
      <c r="S70" s="420">
        <f t="shared" ca="1" si="17"/>
        <v>106974.39280256964</v>
      </c>
      <c r="T70" s="420">
        <f t="shared" ca="1" si="17"/>
        <v>108177.34616616256</v>
      </c>
      <c r="U70" s="420">
        <f t="shared" ca="1" si="17"/>
        <v>109395.35877787005</v>
      </c>
      <c r="V70" s="420">
        <f t="shared" ca="1" si="17"/>
        <v>110628.53493252519</v>
      </c>
      <c r="W70" s="420">
        <f t="shared" ca="1" si="17"/>
        <v>111876.97771910031</v>
      </c>
      <c r="X70" s="420">
        <f t="shared" ca="1" si="17"/>
        <v>23440.78893253149</v>
      </c>
      <c r="Y70" s="420">
        <f t="shared" ca="1" si="17"/>
        <v>114420.06898248015</v>
      </c>
      <c r="Z70" s="420">
        <f t="shared" ca="1" si="17"/>
        <v>115714.91679894218</v>
      </c>
      <c r="AA70" s="420">
        <f t="shared" ca="1" si="17"/>
        <v>117025.4297346135</v>
      </c>
      <c r="AB70" s="420">
        <f t="shared" ca="1" si="17"/>
        <v>118351.70346391622</v>
      </c>
      <c r="AC70" s="420">
        <f t="shared" ca="1" si="17"/>
        <v>119693.83187859016</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365676.23783573159</v>
      </c>
      <c r="F72" s="59">
        <f t="shared" ca="1" si="18"/>
        <v>466852.15062251664</v>
      </c>
      <c r="G72" s="59">
        <f t="shared" ca="1" si="18"/>
        <v>359872.07886252657</v>
      </c>
      <c r="H72" s="59">
        <f t="shared" ca="1" si="18"/>
        <v>288972.40624679421</v>
      </c>
      <c r="I72" s="59">
        <f t="shared" ca="1" si="18"/>
        <v>281385.07491573575</v>
      </c>
      <c r="J72" s="59">
        <f t="shared" ca="1" si="18"/>
        <v>230818.93684270786</v>
      </c>
      <c r="K72" s="59">
        <f t="shared" ca="1" si="18"/>
        <v>183346.69625737268</v>
      </c>
      <c r="L72" s="59">
        <f t="shared" ca="1" si="18"/>
        <v>179584.48173490967</v>
      </c>
      <c r="M72" s="59">
        <f t="shared" ca="1" si="18"/>
        <v>176495.42982978627</v>
      </c>
      <c r="N72" s="59">
        <f t="shared" ca="1" si="18"/>
        <v>84376.287225226726</v>
      </c>
      <c r="O72" s="59">
        <f t="shared" ca="1" si="18"/>
        <v>100608.94267068928</v>
      </c>
      <c r="P72" s="59">
        <f t="shared" ca="1" si="18"/>
        <v>103454.82893326561</v>
      </c>
      <c r="Q72" s="59">
        <f t="shared" ca="1" si="18"/>
        <v>104613.24111939565</v>
      </c>
      <c r="R72" s="59">
        <f t="shared" ca="1" si="18"/>
        <v>105786.39327159656</v>
      </c>
      <c r="S72" s="59">
        <f t="shared" ca="1" si="18"/>
        <v>106974.39280256964</v>
      </c>
      <c r="T72" s="59">
        <f t="shared" ca="1" si="18"/>
        <v>108177.34616616256</v>
      </c>
      <c r="U72" s="59">
        <f t="shared" ca="1" si="18"/>
        <v>109395.35877787005</v>
      </c>
      <c r="V72" s="59">
        <f t="shared" ca="1" si="18"/>
        <v>110628.53493252519</v>
      </c>
      <c r="W72" s="59">
        <f t="shared" ca="1" si="18"/>
        <v>111876.97771910031</v>
      </c>
      <c r="X72" s="59">
        <f t="shared" ca="1" si="18"/>
        <v>23440.78893253149</v>
      </c>
      <c r="Y72" s="59">
        <f t="shared" ca="1" si="18"/>
        <v>114420.06898248015</v>
      </c>
      <c r="Z72" s="59">
        <f t="shared" ca="1" si="18"/>
        <v>115714.91679894218</v>
      </c>
      <c r="AA72" s="59">
        <f t="shared" ca="1" si="18"/>
        <v>117025.4297346135</v>
      </c>
      <c r="AB72" s="59">
        <f t="shared" ca="1" si="18"/>
        <v>118351.70346391622</v>
      </c>
      <c r="AC72" s="59">
        <f t="shared" ca="1" si="18"/>
        <v>119693.83187859016</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-2643952.4752443717</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793185.74257331144</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-1850766.7326710601</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396592.87128665554</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-26489.603101771943</v>
      </c>
      <c r="F80" s="10">
        <f ca="1">Principle</f>
        <v>-28078.979287878261</v>
      </c>
      <c r="G80" s="10">
        <f t="shared" ref="G80:AH80" ca="1" si="20">Principle</f>
        <v>-29763.718045150956</v>
      </c>
      <c r="H80" s="10">
        <f t="shared" ca="1" si="20"/>
        <v>-31549.541127860015</v>
      </c>
      <c r="I80" s="10">
        <f t="shared" ca="1" si="20"/>
        <v>-33442.513595531615</v>
      </c>
      <c r="J80" s="10">
        <f t="shared" ca="1" si="20"/>
        <v>-35449.064411263513</v>
      </c>
      <c r="K80" s="10">
        <f t="shared" ca="1" si="20"/>
        <v>-37576.008275939326</v>
      </c>
      <c r="L80" s="10">
        <f t="shared" ca="1" si="20"/>
        <v>-39830.568772495681</v>
      </c>
      <c r="M80" s="10">
        <f t="shared" ca="1" si="20"/>
        <v>-42220.402898845423</v>
      </c>
      <c r="N80" s="10">
        <f t="shared" ca="1" si="20"/>
        <v>-44753.627072776151</v>
      </c>
      <c r="O80" s="10">
        <f t="shared" ca="1" si="20"/>
        <v>-47438.844697142718</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396592.87128665554</v>
      </c>
      <c r="E81" s="10">
        <f ca="1">E79+E80</f>
        <v>-26489.603101771943</v>
      </c>
      <c r="F81" s="10">
        <f t="shared" ref="F81:AH81" ca="1" si="21">F79+F80</f>
        <v>-28078.979287878261</v>
      </c>
      <c r="G81" s="10">
        <f t="shared" ca="1" si="21"/>
        <v>-29763.718045150956</v>
      </c>
      <c r="H81" s="10">
        <f t="shared" ca="1" si="21"/>
        <v>-31549.541127860015</v>
      </c>
      <c r="I81" s="10">
        <f t="shared" ca="1" si="21"/>
        <v>-33442.513595531615</v>
      </c>
      <c r="J81" s="10">
        <f t="shared" ca="1" si="21"/>
        <v>-35449.064411263513</v>
      </c>
      <c r="K81" s="10">
        <f t="shared" ca="1" si="21"/>
        <v>-37576.008275939326</v>
      </c>
      <c r="L81" s="10">
        <f t="shared" ca="1" si="21"/>
        <v>-39830.568772495681</v>
      </c>
      <c r="M81" s="10">
        <f t="shared" ca="1" si="21"/>
        <v>-42220.402898845423</v>
      </c>
      <c r="N81" s="10">
        <f t="shared" ca="1" si="21"/>
        <v>-44753.627072776151</v>
      </c>
      <c r="O81" s="10">
        <f t="shared" ca="1" si="21"/>
        <v>-47438.844697142718</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-1454173.8613844046</v>
      </c>
      <c r="E83" s="430">
        <f t="shared" ca="1" si="22"/>
        <v>339186.63473395963</v>
      </c>
      <c r="F83" s="430">
        <f t="shared" ca="1" si="22"/>
        <v>438773.17133463838</v>
      </c>
      <c r="G83" s="430">
        <f t="shared" ca="1" si="22"/>
        <v>330108.36081737559</v>
      </c>
      <c r="H83" s="430">
        <f t="shared" ca="1" si="22"/>
        <v>257422.86511893419</v>
      </c>
      <c r="I83" s="430">
        <f t="shared" ca="1" si="22"/>
        <v>247942.56132020414</v>
      </c>
      <c r="J83" s="430">
        <f t="shared" ca="1" si="22"/>
        <v>195369.87243144435</v>
      </c>
      <c r="K83" s="430">
        <f t="shared" ca="1" si="22"/>
        <v>145770.68798143335</v>
      </c>
      <c r="L83" s="430">
        <f t="shared" ca="1" si="22"/>
        <v>139753.91296241398</v>
      </c>
      <c r="M83" s="430">
        <f t="shared" ca="1" si="22"/>
        <v>134275.02693094086</v>
      </c>
      <c r="N83" s="430">
        <f t="shared" ca="1" si="22"/>
        <v>39622.660152450575</v>
      </c>
      <c r="O83" s="430">
        <f t="shared" ca="1" si="22"/>
        <v>53170.097973546566</v>
      </c>
      <c r="P83" s="430">
        <f t="shared" ca="1" si="22"/>
        <v>103454.82893326561</v>
      </c>
      <c r="Q83" s="430">
        <f t="shared" ca="1" si="22"/>
        <v>104613.24111939565</v>
      </c>
      <c r="R83" s="430">
        <f t="shared" ca="1" si="22"/>
        <v>105786.39327159656</v>
      </c>
      <c r="S83" s="430">
        <f t="shared" ca="1" si="22"/>
        <v>106974.39280256964</v>
      </c>
      <c r="T83" s="430">
        <f t="shared" ca="1" si="22"/>
        <v>108177.34616616256</v>
      </c>
      <c r="U83" s="430">
        <f t="shared" ca="1" si="22"/>
        <v>109395.35877787005</v>
      </c>
      <c r="V83" s="430">
        <f t="shared" ca="1" si="22"/>
        <v>110628.53493252519</v>
      </c>
      <c r="W83" s="430">
        <f t="shared" ca="1" si="22"/>
        <v>111876.97771910031</v>
      </c>
      <c r="X83" s="430">
        <f t="shared" ca="1" si="22"/>
        <v>23440.78893253149</v>
      </c>
      <c r="Y83" s="430">
        <f t="shared" ca="1" si="22"/>
        <v>114420.06898248015</v>
      </c>
      <c r="Z83" s="430">
        <f t="shared" ca="1" si="22"/>
        <v>115714.91679894218</v>
      </c>
      <c r="AA83" s="430">
        <f t="shared" ca="1" si="22"/>
        <v>117025.4297346135</v>
      </c>
      <c r="AB83" s="430">
        <f t="shared" ca="1" si="22"/>
        <v>118351.70346391622</v>
      </c>
      <c r="AC83" s="430">
        <f t="shared" ca="1" si="22"/>
        <v>119693.83187859016</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-1454173.8613844046</v>
      </c>
      <c r="E84" s="44">
        <f ca="1">D84+E83</f>
        <v>-1114987.226650445</v>
      </c>
      <c r="F84" s="44">
        <f t="shared" ref="F84:AH84" ca="1" si="23">E84+F83</f>
        <v>-676214.05531580665</v>
      </c>
      <c r="G84" s="44">
        <f t="shared" ca="1" si="23"/>
        <v>-346105.69449843105</v>
      </c>
      <c r="H84" s="44">
        <f t="shared" ca="1" si="23"/>
        <v>-88682.829379496863</v>
      </c>
      <c r="I84" s="44">
        <f t="shared" ca="1" si="23"/>
        <v>159259.73194070728</v>
      </c>
      <c r="J84" s="44">
        <f t="shared" ca="1" si="23"/>
        <v>354629.60437215166</v>
      </c>
      <c r="K84" s="44">
        <f t="shared" ca="1" si="23"/>
        <v>500400.29235358501</v>
      </c>
      <c r="L84" s="44">
        <f t="shared" ca="1" si="23"/>
        <v>640154.20531599899</v>
      </c>
      <c r="M84" s="44">
        <f t="shared" ca="1" si="23"/>
        <v>774429.23224693979</v>
      </c>
      <c r="N84" s="44">
        <f t="shared" ca="1" si="23"/>
        <v>814051.89239939034</v>
      </c>
      <c r="O84" s="44">
        <f t="shared" ca="1" si="23"/>
        <v>867221.99037293694</v>
      </c>
      <c r="P84" s="44">
        <f t="shared" ca="1" si="23"/>
        <v>970676.81930620258</v>
      </c>
      <c r="Q84" s="44">
        <f t="shared" ca="1" si="23"/>
        <v>1075290.0604255982</v>
      </c>
      <c r="R84" s="44">
        <f t="shared" ca="1" si="23"/>
        <v>1181076.4536971948</v>
      </c>
      <c r="S84" s="44">
        <f t="shared" ca="1" si="23"/>
        <v>1288050.8464997644</v>
      </c>
      <c r="T84" s="44">
        <f t="shared" ca="1" si="23"/>
        <v>1396228.1926659269</v>
      </c>
      <c r="U84" s="44">
        <f t="shared" ca="1" si="23"/>
        <v>1505623.5514437968</v>
      </c>
      <c r="V84" s="44">
        <f t="shared" ca="1" si="23"/>
        <v>1616252.086376322</v>
      </c>
      <c r="W84" s="44">
        <f t="shared" ca="1" si="23"/>
        <v>1728129.0640954222</v>
      </c>
      <c r="X84" s="44">
        <f t="shared" ca="1" si="23"/>
        <v>1751569.8530279538</v>
      </c>
      <c r="Y84" s="44">
        <f t="shared" ca="1" si="23"/>
        <v>1865989.9220104339</v>
      </c>
      <c r="Z84" s="44">
        <f t="shared" ca="1" si="23"/>
        <v>1981704.8388093761</v>
      </c>
      <c r="AA84" s="44">
        <f t="shared" ca="1" si="23"/>
        <v>2098730.2685439894</v>
      </c>
      <c r="AB84" s="44">
        <f t="shared" ca="1" si="23"/>
        <v>2217081.9720079056</v>
      </c>
      <c r="AC84" s="44">
        <f t="shared" ca="1" si="23"/>
        <v>2336775.8038864955</v>
      </c>
      <c r="AD84" s="44">
        <f ca="1">AC84+AD83</f>
        <v>2336775.8038864955</v>
      </c>
      <c r="AE84" s="44">
        <f t="shared" ca="1" si="23"/>
        <v>2336775.8038864955</v>
      </c>
      <c r="AF84" s="44">
        <f t="shared" ca="1" si="23"/>
        <v>2336775.8038864955</v>
      </c>
      <c r="AG84" s="44">
        <f t="shared" ca="1" si="23"/>
        <v>2336775.8038864955</v>
      </c>
      <c r="AH84" s="44">
        <f t="shared" ca="1" si="23"/>
        <v>2336775.8038864955</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396592.87128665554</v>
      </c>
      <c r="F89" s="9">
        <f ca="1">E93</f>
        <v>370103.26818488358</v>
      </c>
      <c r="G89" s="9">
        <f t="shared" ref="G89:AH89" ca="1" si="24">F93</f>
        <v>342024.28889700532</v>
      </c>
      <c r="H89" s="9">
        <f t="shared" ca="1" si="24"/>
        <v>312260.57085185434</v>
      </c>
      <c r="I89" s="9">
        <f t="shared" ca="1" si="24"/>
        <v>280711.02972399432</v>
      </c>
      <c r="J89" s="9">
        <f t="shared" ca="1" si="24"/>
        <v>247268.51612846271</v>
      </c>
      <c r="K89" s="9">
        <f t="shared" ca="1" si="24"/>
        <v>211819.4517171992</v>
      </c>
      <c r="L89" s="9">
        <f t="shared" ca="1" si="24"/>
        <v>174243.44344125988</v>
      </c>
      <c r="M89" s="9">
        <f t="shared" ca="1" si="24"/>
        <v>134412.87466876418</v>
      </c>
      <c r="N89" s="9">
        <f t="shared" ca="1" si="24"/>
        <v>92192.47176991876</v>
      </c>
      <c r="O89" s="9">
        <f t="shared" ca="1" si="24"/>
        <v>47438.844697142609</v>
      </c>
      <c r="P89" s="9">
        <f t="shared" ca="1" si="24"/>
        <v>-1.0913936421275139E-10</v>
      </c>
      <c r="Q89" s="9">
        <f t="shared" ca="1" si="24"/>
        <v>-1.0913936421275139E-10</v>
      </c>
      <c r="R89" s="9">
        <f t="shared" ca="1" si="24"/>
        <v>-1.0913936421275139E-10</v>
      </c>
      <c r="S89" s="9">
        <f t="shared" ca="1" si="24"/>
        <v>-1.0913936421275139E-10</v>
      </c>
      <c r="T89" s="9">
        <f t="shared" ca="1" si="24"/>
        <v>-1.0913936421275139E-10</v>
      </c>
      <c r="U89" s="9">
        <f t="shared" ca="1" si="24"/>
        <v>-1.0913936421275139E-10</v>
      </c>
      <c r="V89" s="9">
        <f t="shared" ca="1" si="24"/>
        <v>-1.0913936421275139E-10</v>
      </c>
      <c r="W89" s="9">
        <f t="shared" ca="1" si="24"/>
        <v>-1.0913936421275139E-10</v>
      </c>
      <c r="X89" s="9">
        <f t="shared" ca="1" si="24"/>
        <v>-1.0913936421275139E-10</v>
      </c>
      <c r="Y89" s="9">
        <f t="shared" ca="1" si="24"/>
        <v>-1.0913936421275139E-10</v>
      </c>
      <c r="Z89" s="9">
        <f t="shared" ca="1" si="24"/>
        <v>-1.0913936421275139E-10</v>
      </c>
      <c r="AA89" s="9">
        <f t="shared" ca="1" si="24"/>
        <v>-1.0913936421275139E-10</v>
      </c>
      <c r="AB89" s="9">
        <f t="shared" ca="1" si="24"/>
        <v>-1.0913936421275139E-10</v>
      </c>
      <c r="AC89" s="9">
        <f t="shared" ca="1" si="24"/>
        <v>-1.0913936421275139E-10</v>
      </c>
      <c r="AD89" s="9">
        <f t="shared" ca="1" si="24"/>
        <v>-1.0913936421275139E-10</v>
      </c>
      <c r="AE89" s="9">
        <f t="shared" ca="1" si="24"/>
        <v>-1.0913936421275139E-10</v>
      </c>
      <c r="AF89" s="9">
        <f t="shared" ca="1" si="24"/>
        <v>-1.0913936421275139E-10</v>
      </c>
      <c r="AG89" s="9">
        <f t="shared" ca="1" si="24"/>
        <v>-1.0913936421275139E-10</v>
      </c>
      <c r="AH89" s="9">
        <f t="shared" ca="1" si="24"/>
        <v>-1.0913936421275139E-10</v>
      </c>
    </row>
    <row r="90" spans="1:36" x14ac:dyDescent="0.2">
      <c r="A90" s="2" t="s">
        <v>47</v>
      </c>
      <c r="D90" s="9"/>
      <c r="E90" s="9">
        <f t="shared" ref="E90:AH90" ca="1" si="25">IF(ProjectYear&lt;=LoanTerm,PMT(LoanInterest,LoanTerm,LoanAmount),0)</f>
        <v>-50285.175378971275</v>
      </c>
      <c r="F90" s="9">
        <f t="shared" ca="1" si="25"/>
        <v>-50285.175378971275</v>
      </c>
      <c r="G90" s="9">
        <f t="shared" ca="1" si="25"/>
        <v>-50285.175378971275</v>
      </c>
      <c r="H90" s="9">
        <f t="shared" ca="1" si="25"/>
        <v>-50285.175378971275</v>
      </c>
      <c r="I90" s="9">
        <f t="shared" ca="1" si="25"/>
        <v>-50285.175378971275</v>
      </c>
      <c r="J90" s="9">
        <f t="shared" ca="1" si="25"/>
        <v>-50285.175378971275</v>
      </c>
      <c r="K90" s="9">
        <f t="shared" ca="1" si="25"/>
        <v>-50285.175378971275</v>
      </c>
      <c r="L90" s="9">
        <f t="shared" ca="1" si="25"/>
        <v>-50285.175378971275</v>
      </c>
      <c r="M90" s="9">
        <f t="shared" ca="1" si="25"/>
        <v>-50285.175378971275</v>
      </c>
      <c r="N90" s="9">
        <f t="shared" ca="1" si="25"/>
        <v>-50285.175378971275</v>
      </c>
      <c r="O90" s="9">
        <f t="shared" ca="1" si="25"/>
        <v>-50285.175378971275</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-26489.603101771943</v>
      </c>
      <c r="F91" s="9">
        <f t="shared" ca="1" si="26"/>
        <v>-28078.979287878261</v>
      </c>
      <c r="G91" s="9">
        <f t="shared" ca="1" si="26"/>
        <v>-29763.718045150956</v>
      </c>
      <c r="H91" s="9">
        <f t="shared" ca="1" si="26"/>
        <v>-31549.541127860015</v>
      </c>
      <c r="I91" s="9">
        <f t="shared" ca="1" si="26"/>
        <v>-33442.513595531615</v>
      </c>
      <c r="J91" s="9">
        <f t="shared" ca="1" si="26"/>
        <v>-35449.064411263513</v>
      </c>
      <c r="K91" s="9">
        <f t="shared" ca="1" si="26"/>
        <v>-37576.008275939326</v>
      </c>
      <c r="L91" s="9">
        <f t="shared" ca="1" si="26"/>
        <v>-39830.568772495681</v>
      </c>
      <c r="M91" s="9">
        <f t="shared" ca="1" si="26"/>
        <v>-42220.402898845423</v>
      </c>
      <c r="N91" s="9">
        <f t="shared" ca="1" si="26"/>
        <v>-44753.627072776151</v>
      </c>
      <c r="O91" s="9">
        <f t="shared" ca="1" si="26"/>
        <v>-47438.844697142718</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-23795.572277199331</v>
      </c>
      <c r="F92" s="9">
        <f t="shared" ca="1" si="27"/>
        <v>-22206.196091093014</v>
      </c>
      <c r="G92" s="9">
        <f t="shared" ca="1" si="27"/>
        <v>-20521.457333820319</v>
      </c>
      <c r="H92" s="9">
        <f t="shared" ca="1" si="27"/>
        <v>-18735.63425111126</v>
      </c>
      <c r="I92" s="9">
        <f t="shared" ca="1" si="27"/>
        <v>-16842.66178343966</v>
      </c>
      <c r="J92" s="9">
        <f t="shared" ca="1" si="27"/>
        <v>-14836.110967707762</v>
      </c>
      <c r="K92" s="9">
        <f t="shared" ca="1" si="27"/>
        <v>-12709.167103031952</v>
      </c>
      <c r="L92" s="9">
        <f t="shared" ca="1" si="27"/>
        <v>-10454.606606475592</v>
      </c>
      <c r="M92" s="9">
        <f t="shared" ca="1" si="27"/>
        <v>-8064.772480125851</v>
      </c>
      <c r="N92" s="9">
        <f t="shared" ca="1" si="27"/>
        <v>-5531.5483061951254</v>
      </c>
      <c r="O92" s="9">
        <f t="shared" ca="1" si="27"/>
        <v>-2846.3306818285564</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370103.26818488358</v>
      </c>
      <c r="F93" s="70">
        <f t="shared" ca="1" si="28"/>
        <v>342024.28889700532</v>
      </c>
      <c r="G93" s="70">
        <f t="shared" ca="1" si="28"/>
        <v>312260.57085185434</v>
      </c>
      <c r="H93" s="70">
        <f t="shared" ca="1" si="28"/>
        <v>280711.02972399432</v>
      </c>
      <c r="I93" s="70">
        <f t="shared" ca="1" si="28"/>
        <v>247268.51612846271</v>
      </c>
      <c r="J93" s="70">
        <f t="shared" ca="1" si="28"/>
        <v>211819.4517171992</v>
      </c>
      <c r="K93" s="70">
        <f t="shared" ca="1" si="28"/>
        <v>174243.44344125988</v>
      </c>
      <c r="L93" s="70">
        <f t="shared" ca="1" si="28"/>
        <v>134412.87466876418</v>
      </c>
      <c r="M93" s="70">
        <f t="shared" ca="1" si="28"/>
        <v>92192.47176991876</v>
      </c>
      <c r="N93" s="70">
        <f t="shared" ca="1" si="28"/>
        <v>47438.844697142609</v>
      </c>
      <c r="O93" s="70">
        <f t="shared" ca="1" si="28"/>
        <v>-1.0913936421275139E-10</v>
      </c>
      <c r="P93" s="70">
        <f t="shared" ca="1" si="28"/>
        <v>-1.0913936421275139E-10</v>
      </c>
      <c r="Q93" s="70">
        <f t="shared" ca="1" si="28"/>
        <v>-1.0913936421275139E-10</v>
      </c>
      <c r="R93" s="70">
        <f t="shared" ca="1" si="28"/>
        <v>-1.0913936421275139E-10</v>
      </c>
      <c r="S93" s="70">
        <f t="shared" ca="1" si="28"/>
        <v>-1.0913936421275139E-10</v>
      </c>
      <c r="T93" s="70">
        <f t="shared" ca="1" si="28"/>
        <v>-1.0913936421275139E-10</v>
      </c>
      <c r="U93" s="70">
        <f t="shared" ca="1" si="28"/>
        <v>-1.0913936421275139E-10</v>
      </c>
      <c r="V93" s="70">
        <f t="shared" ca="1" si="28"/>
        <v>-1.0913936421275139E-10</v>
      </c>
      <c r="W93" s="70">
        <f t="shared" ca="1" si="28"/>
        <v>-1.0913936421275139E-10</v>
      </c>
      <c r="X93" s="70">
        <f t="shared" ca="1" si="28"/>
        <v>-1.0913936421275139E-10</v>
      </c>
      <c r="Y93" s="70">
        <f t="shared" ca="1" si="28"/>
        <v>-1.0913936421275139E-10</v>
      </c>
      <c r="Z93" s="70">
        <f t="shared" ca="1" si="28"/>
        <v>-1.0913936421275139E-10</v>
      </c>
      <c r="AA93" s="70">
        <f t="shared" ca="1" si="28"/>
        <v>-1.0913936421275139E-10</v>
      </c>
      <c r="AB93" s="70">
        <f t="shared" ca="1" si="28"/>
        <v>-1.0913936421275139E-10</v>
      </c>
      <c r="AC93" s="70">
        <f t="shared" ca="1" si="28"/>
        <v>-1.0913936421275139E-10</v>
      </c>
      <c r="AD93" s="70">
        <f t="shared" ca="1" si="28"/>
        <v>-1.0913936421275139E-10</v>
      </c>
      <c r="AE93" s="70">
        <f t="shared" ca="1" si="28"/>
        <v>-1.0913936421275139E-10</v>
      </c>
      <c r="AF93" s="70">
        <f t="shared" ca="1" si="28"/>
        <v>-1.0913936421275139E-10</v>
      </c>
      <c r="AG93" s="70">
        <f t="shared" ca="1" si="28"/>
        <v>-1.0913936421275139E-10</v>
      </c>
      <c r="AH93" s="70">
        <f t="shared" ca="1" si="28"/>
        <v>-1.0913936421275139E-10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999143.74235783948</v>
      </c>
      <c r="D101" s="42">
        <f ca="1">IF($C$112="3P",D83,0)</f>
        <v>-1454173.8613844046</v>
      </c>
      <c r="E101" s="42">
        <f t="shared" ref="E101:AH101" ca="1" si="29">IF($C$112="3P",E83,0)</f>
        <v>339186.63473395963</v>
      </c>
      <c r="F101" s="42">
        <f t="shared" ca="1" si="29"/>
        <v>438773.17133463838</v>
      </c>
      <c r="G101" s="42">
        <f t="shared" ca="1" si="29"/>
        <v>330108.36081737559</v>
      </c>
      <c r="H101" s="42">
        <f t="shared" ca="1" si="29"/>
        <v>257422.86511893419</v>
      </c>
      <c r="I101" s="42">
        <f t="shared" ca="1" si="29"/>
        <v>247942.56132020414</v>
      </c>
      <c r="J101" s="42">
        <f t="shared" ca="1" si="29"/>
        <v>195369.87243144435</v>
      </c>
      <c r="K101" s="42">
        <f t="shared" ca="1" si="29"/>
        <v>145770.68798143335</v>
      </c>
      <c r="L101" s="42">
        <f t="shared" ca="1" si="29"/>
        <v>139753.91296241398</v>
      </c>
      <c r="M101" s="42">
        <f t="shared" ca="1" si="29"/>
        <v>134275.02693094086</v>
      </c>
      <c r="N101" s="42">
        <f t="shared" ca="1" si="29"/>
        <v>39622.660152450575</v>
      </c>
      <c r="O101" s="42">
        <f t="shared" ca="1" si="29"/>
        <v>53170.097973546566</v>
      </c>
      <c r="P101" s="42">
        <f t="shared" ca="1" si="29"/>
        <v>103454.82893326561</v>
      </c>
      <c r="Q101" s="42">
        <f t="shared" ca="1" si="29"/>
        <v>104613.24111939565</v>
      </c>
      <c r="R101" s="42">
        <f t="shared" ca="1" si="29"/>
        <v>105786.39327159656</v>
      </c>
      <c r="S101" s="42">
        <f t="shared" ca="1" si="29"/>
        <v>106974.39280256964</v>
      </c>
      <c r="T101" s="42">
        <f t="shared" ca="1" si="29"/>
        <v>108177.34616616256</v>
      </c>
      <c r="U101" s="42">
        <f t="shared" ca="1" si="29"/>
        <v>109395.35877787005</v>
      </c>
      <c r="V101" s="42">
        <f t="shared" ca="1" si="29"/>
        <v>110628.53493252519</v>
      </c>
      <c r="W101" s="42">
        <f t="shared" ca="1" si="29"/>
        <v>111876.97771910031</v>
      </c>
      <c r="X101" s="42">
        <f t="shared" ca="1" si="29"/>
        <v>23440.78893253149</v>
      </c>
      <c r="Y101" s="42">
        <f t="shared" ca="1" si="29"/>
        <v>114420.06898248015</v>
      </c>
      <c r="Z101" s="42">
        <f t="shared" ca="1" si="29"/>
        <v>115714.91679894218</v>
      </c>
      <c r="AA101" s="42">
        <f t="shared" ca="1" si="29"/>
        <v>117025.4297346135</v>
      </c>
      <c r="AB101" s="42">
        <f t="shared" ca="1" si="29"/>
        <v>118351.70346391622</v>
      </c>
      <c r="AC101" s="42">
        <f t="shared" ca="1" si="29"/>
        <v>119693.83187859016</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599983.32126232656</v>
      </c>
      <c r="D106" s="42">
        <f ca="1">IF($C$112="3P",VLOOKUP($A106,'Fin. Assumptions'!$F$23:$L$29,$D$111+1)*(-D$55-D$56),VLOOKUP($A106,'Fin. Assumptions'!$F$32:$L$38,$D$111+1)*D$83)</f>
        <v>0</v>
      </c>
      <c r="E106" s="42">
        <f ca="1">IF($C$112="3P",VLOOKUP($A106,'Fin. Assumptions'!$F$23:$L$29,$D$111+1)*(-E$55-E$56),VLOOKUP($A106,'Fin. Assumptions'!$F$32:$L$38,$D$111+1)*E$83)</f>
        <v>40318.824874400001</v>
      </c>
      <c r="F106" s="42">
        <f ca="1">IF($C$112="3P",VLOOKUP($A106,'Fin. Assumptions'!$F$23:$L$29,$D$111+1)*(-F$55-F$56),VLOOKUP($A106,'Fin. Assumptions'!$F$32:$L$38,$D$111+1)*F$83)</f>
        <v>40733.325365028562</v>
      </c>
      <c r="G106" s="42">
        <f ca="1">IF($C$112="3P",VLOOKUP($A106,'Fin. Assumptions'!$F$23:$L$29,$D$111+1)*(-G$55-G$56),VLOOKUP($A106,'Fin. Assumptions'!$F$32:$L$38,$D$111+1)*G$83)</f>
        <v>41154.001912967484</v>
      </c>
      <c r="H106" s="42">
        <f ca="1">IF($C$112="3P",VLOOKUP($A106,'Fin. Assumptions'!$F$23:$L$29,$D$111+1)*(-H$55-H$56),VLOOKUP($A106,'Fin. Assumptions'!$F$32:$L$38,$D$111+1)*H$83)</f>
        <v>41580.946541470694</v>
      </c>
      <c r="I106" s="42">
        <f ca="1">IF($C$112="3P",VLOOKUP($A106,'Fin. Assumptions'!$F$23:$L$29,$D$111+1)*(-I$55-I$56),VLOOKUP($A106,'Fin. Assumptions'!$F$32:$L$38,$D$111+1)*I$83)</f>
        <v>42014.252644938621</v>
      </c>
      <c r="J106" s="42">
        <f ca="1">IF($C$112="3P",VLOOKUP($A106,'Fin. Assumptions'!$F$23:$L$29,$D$111+1)*(-J$55-J$56),VLOOKUP($A106,'Fin. Assumptions'!$F$32:$L$38,$D$111+1)*J$83)</f>
        <v>42454.015009348201</v>
      </c>
      <c r="K106" s="42">
        <f ca="1">IF($C$112="3P",VLOOKUP($A106,'Fin. Assumptions'!$F$23:$L$29,$D$111+1)*(-K$55-K$56),VLOOKUP($A106,'Fin. Assumptions'!$F$32:$L$38,$D$111+1)*K$83)</f>
        <v>42900.329832987496</v>
      </c>
      <c r="L106" s="42">
        <f ca="1">IF($C$112="3P",VLOOKUP($A106,'Fin. Assumptions'!$F$23:$L$29,$D$111+1)*(-L$55-L$56),VLOOKUP($A106,'Fin. Assumptions'!$F$32:$L$38,$D$111+1)*L$83)</f>
        <v>43353.294747499007</v>
      </c>
      <c r="M106" s="42">
        <f ca="1">IF($C$112="3P",VLOOKUP($A106,'Fin. Assumptions'!$F$23:$L$29,$D$111+1)*(-M$55-M$56),VLOOKUP($A106,'Fin. Assumptions'!$F$32:$L$38,$D$111+1)*M$83)</f>
        <v>43813.00883923674</v>
      </c>
      <c r="N106" s="42">
        <f ca="1">IF($C$112="3P",VLOOKUP($A106,'Fin. Assumptions'!$F$23:$L$29,$D$111+1)*(-N$55-N$56),VLOOKUP($A106,'Fin. Assumptions'!$F$32:$L$38,$D$111+1)*N$83)</f>
        <v>44279.572670941365</v>
      </c>
      <c r="O106" s="42">
        <f ca="1">IF($C$112="3P",VLOOKUP($A106,'Fin. Assumptions'!$F$23:$L$29,$D$111+1)*(-O$55-O$56),VLOOKUP($A106,'Fin. Assumptions'!$F$32:$L$38,$D$111+1)*O$83)</f>
        <v>44753.08830373839</v>
      </c>
      <c r="P106" s="42">
        <f ca="1">IF($C$112="3P",VLOOKUP($A106,'Fin. Assumptions'!$F$23:$L$29,$D$111+1)*(-P$55-P$56),VLOOKUP($A106,'Fin. Assumptions'!$F$32:$L$38,$D$111+1)*P$83)</f>
        <v>45233.659319464088</v>
      </c>
      <c r="Q106" s="42">
        <f ca="1">IF($C$112="3P",VLOOKUP($A106,'Fin. Assumptions'!$F$23:$L$29,$D$111+1)*(-Q$55-Q$56),VLOOKUP($A106,'Fin. Assumptions'!$F$32:$L$38,$D$111+1)*Q$83)</f>
        <v>45721.390843324109</v>
      </c>
      <c r="R106" s="42">
        <f ca="1">IF($C$112="3P",VLOOKUP($A106,'Fin. Assumptions'!$F$23:$L$29,$D$111+1)*(-R$55-R$56),VLOOKUP($A106,'Fin. Assumptions'!$F$32:$L$38,$D$111+1)*R$83)</f>
        <v>46216.389566889629</v>
      </c>
      <c r="S106" s="42">
        <f ca="1">IF($C$112="3P",VLOOKUP($A106,'Fin. Assumptions'!$F$23:$L$29,$D$111+1)*(-S$55-S$56),VLOOKUP($A106,'Fin. Assumptions'!$F$32:$L$38,$D$111+1)*S$83)</f>
        <v>46718.763771436286</v>
      </c>
      <c r="T106" s="42">
        <f ca="1">IF($C$112="3P",VLOOKUP($A106,'Fin. Assumptions'!$F$23:$L$29,$D$111+1)*(-T$55-T$56),VLOOKUP($A106,'Fin. Assumptions'!$F$32:$L$38,$D$111+1)*T$83)</f>
        <v>47228.623351630682</v>
      </c>
      <c r="U106" s="42">
        <f ca="1">IF($C$112="3P",VLOOKUP($A106,'Fin. Assumptions'!$F$23:$L$29,$D$111+1)*(-U$55-U$56),VLOOKUP($A106,'Fin. Assumptions'!$F$32:$L$38,$D$111+1)*U$83)</f>
        <v>47746.079839569982</v>
      </c>
      <c r="V106" s="42">
        <f ca="1">IF($C$112="3P",VLOOKUP($A106,'Fin. Assumptions'!$F$23:$L$29,$D$111+1)*(-V$55-V$56),VLOOKUP($A106,'Fin. Assumptions'!$F$32:$L$38,$D$111+1)*V$83)</f>
        <v>48271.246429179584</v>
      </c>
      <c r="W106" s="42">
        <f ca="1">IF($C$112="3P",VLOOKUP($A106,'Fin. Assumptions'!$F$23:$L$29,$D$111+1)*(-W$55-W$56),VLOOKUP($A106,'Fin. Assumptions'!$F$32:$L$38,$D$111+1)*W$83)</f>
        <v>48804.23800097435</v>
      </c>
      <c r="X106" s="42">
        <f ca="1">IF($C$112="3P",VLOOKUP($A106,'Fin. Assumptions'!$F$23:$L$29,$D$111+1)*(-X$55-X$56),VLOOKUP($A106,'Fin. Assumptions'!$F$32:$L$38,$D$111+1)*X$83)</f>
        <v>49345.17114718887</v>
      </c>
      <c r="Y106" s="42">
        <f ca="1">IF($C$112="3P",VLOOKUP($A106,'Fin. Assumptions'!$F$23:$L$29,$D$111+1)*(-Y$55-Y$56),VLOOKUP($A106,'Fin. Assumptions'!$F$32:$L$38,$D$111+1)*Y$83)</f>
        <v>49894.164197281993</v>
      </c>
      <c r="Z106" s="42">
        <f ca="1">IF($C$112="3P",VLOOKUP($A106,'Fin. Assumptions'!$F$23:$L$29,$D$111+1)*(-Z$55-Z$56),VLOOKUP($A106,'Fin. Assumptions'!$F$32:$L$38,$D$111+1)*Z$83)</f>
        <v>50451.337243821479</v>
      </c>
      <c r="AA106" s="42">
        <f ca="1">IF($C$112="3P",VLOOKUP($A106,'Fin. Assumptions'!$F$23:$L$29,$D$111+1)*(-AA$55-AA$56),VLOOKUP($A106,'Fin. Assumptions'!$F$32:$L$38,$D$111+1)*AA$83)</f>
        <v>51016.812168754426</v>
      </c>
      <c r="AB106" s="42">
        <f ca="1">IF($C$112="3P",VLOOKUP($A106,'Fin. Assumptions'!$F$23:$L$29,$D$111+1)*(-AB$55-AB$56),VLOOKUP($A106,'Fin. Assumptions'!$F$32:$L$38,$D$111+1)*AB$83)</f>
        <v>51590.71267006886</v>
      </c>
      <c r="AC106" s="42">
        <f ca="1">IF($C$112="3P",VLOOKUP($A106,'Fin. Assumptions'!$F$23:$L$29,$D$111+1)*(-AC$55-AC$56),VLOOKUP($A106,'Fin. Assumptions'!$F$32:$L$38,$D$111+1)*AC$83)</f>
        <v>52173.16428885288</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1599127.0636201659</v>
      </c>
    </row>
    <row r="111" spans="1:34" ht="15.75" x14ac:dyDescent="0.25">
      <c r="A111" s="92"/>
      <c r="B111" s="93" t="s">
        <v>111</v>
      </c>
      <c r="C111" s="463" t="str">
        <f ca="1">LEFT($B$6,3)</f>
        <v>NPO</v>
      </c>
      <c r="D111" s="380">
        <f ca="1">HLOOKUP(C111,'Fin. Assumptions'!$G$32:$L$40,9)</f>
        <v>4</v>
      </c>
    </row>
    <row r="112" spans="1:34" x14ac:dyDescent="0.2">
      <c r="A112" s="94"/>
      <c r="B112" s="93" t="s">
        <v>160</v>
      </c>
      <c r="C112" s="376" t="str">
        <f ca="1">RIGHT(LEFT($B$6,6),2)</f>
        <v>3P</v>
      </c>
    </row>
  </sheetData>
  <sheetProtection algorithmName="SHA-512" hashValue="EDqMy4jFNCuUvCwL/iPx1C2kz5IS5SxZJo7fLrG4VI2+Hu+j8k+N3YSYdyl+L23cXls9LeFi85brGDhFNWCU6Q==" saltValue="Dfce+OfEZHwPWaxTDOFLKQ=="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P54"/>
  <sheetViews>
    <sheetView topLeftCell="J32" zoomScale="120" zoomScaleNormal="120" workbookViewId="0">
      <selection activeCell="J13" sqref="J13"/>
    </sheetView>
  </sheetViews>
  <sheetFormatPr defaultColWidth="8.85546875" defaultRowHeight="12.75" x14ac:dyDescent="0.2"/>
  <cols>
    <col min="1" max="1" width="18" style="101" customWidth="1"/>
    <col min="2" max="2" width="19" style="101" customWidth="1"/>
    <col min="3" max="3" width="13.28515625" style="101" customWidth="1"/>
    <col min="4" max="4" width="20.42578125" style="101" customWidth="1"/>
    <col min="5" max="5" width="13" style="101" customWidth="1"/>
    <col min="6" max="6" width="11.42578125" style="101" customWidth="1"/>
    <col min="7" max="8" width="12.42578125" style="101" customWidth="1"/>
    <col min="9" max="9" width="13" style="101" customWidth="1"/>
    <col min="10" max="10" width="12.28515625" style="101" customWidth="1"/>
    <col min="11" max="11" width="10.85546875" style="101" customWidth="1"/>
    <col min="12" max="13" width="9.28515625" style="101" customWidth="1"/>
    <col min="14" max="15" width="9.28515625" style="101" bestFit="1" customWidth="1"/>
    <col min="16" max="16384" width="8.85546875" style="101"/>
  </cols>
  <sheetData>
    <row r="2" spans="1:16" x14ac:dyDescent="0.2">
      <c r="F2" s="546"/>
      <c r="G2" s="546"/>
      <c r="H2" s="546"/>
      <c r="I2" s="546"/>
      <c r="J2" s="546"/>
    </row>
    <row r="3" spans="1:16" ht="13.5" thickBot="1" x14ac:dyDescent="0.25">
      <c r="E3" s="530"/>
      <c r="F3" s="530"/>
      <c r="G3" s="530"/>
      <c r="H3" s="530"/>
    </row>
    <row r="4" spans="1:16" ht="44.1" customHeight="1" x14ac:dyDescent="0.2">
      <c r="B4" s="729" t="s">
        <v>111</v>
      </c>
      <c r="C4" s="733" t="s">
        <v>160</v>
      </c>
      <c r="D4" s="731" t="s">
        <v>168</v>
      </c>
      <c r="E4" s="725" t="s">
        <v>144</v>
      </c>
      <c r="F4" s="478" t="s">
        <v>263</v>
      </c>
      <c r="G4" s="727" t="s">
        <v>149</v>
      </c>
      <c r="H4" s="727" t="s">
        <v>145</v>
      </c>
      <c r="I4" s="478" t="s">
        <v>254</v>
      </c>
      <c r="J4" s="719" t="s">
        <v>164</v>
      </c>
      <c r="K4" s="719" t="s">
        <v>165</v>
      </c>
      <c r="L4" s="547" t="s">
        <v>166</v>
      </c>
      <c r="M4" s="721" t="s">
        <v>253</v>
      </c>
      <c r="N4" s="723" t="s">
        <v>0</v>
      </c>
      <c r="O4" s="724"/>
      <c r="P4" s="714" t="s">
        <v>1</v>
      </c>
    </row>
    <row r="5" spans="1:16" ht="13.5" thickBot="1" x14ac:dyDescent="0.25">
      <c r="A5" s="394" t="s">
        <v>175</v>
      </c>
      <c r="B5" s="730"/>
      <c r="C5" s="734"/>
      <c r="D5" s="732"/>
      <c r="E5" s="726"/>
      <c r="F5" s="350" t="s">
        <v>163</v>
      </c>
      <c r="G5" s="728"/>
      <c r="H5" s="728"/>
      <c r="I5" s="350" t="s">
        <v>255</v>
      </c>
      <c r="J5" s="720"/>
      <c r="K5" s="720"/>
      <c r="L5" s="548" t="s">
        <v>167</v>
      </c>
      <c r="M5" s="722"/>
      <c r="N5" s="549" t="s">
        <v>272</v>
      </c>
      <c r="O5" s="549" t="s">
        <v>271</v>
      </c>
      <c r="P5" s="715"/>
    </row>
    <row r="6" spans="1:16" ht="18" customHeight="1" x14ac:dyDescent="0.2">
      <c r="A6" s="101" t="s">
        <v>189</v>
      </c>
      <c r="B6" s="466" t="s">
        <v>117</v>
      </c>
      <c r="C6" s="572" t="s">
        <v>161</v>
      </c>
      <c r="D6" s="573" t="s">
        <v>104</v>
      </c>
      <c r="E6" s="574">
        <v>0</v>
      </c>
      <c r="F6" s="575">
        <v>0.15</v>
      </c>
      <c r="G6" s="576">
        <v>0.02</v>
      </c>
      <c r="H6" s="577">
        <v>0.15</v>
      </c>
      <c r="I6" s="578">
        <v>12500</v>
      </c>
      <c r="J6" s="579">
        <v>0.55000000000000004</v>
      </c>
      <c r="K6" s="580">
        <v>0.06</v>
      </c>
      <c r="L6" s="581">
        <v>10</v>
      </c>
      <c r="M6" s="576">
        <v>1.4999999999999999E-2</v>
      </c>
      <c r="N6" s="582">
        <v>0.35</v>
      </c>
      <c r="O6" s="583">
        <v>0.21</v>
      </c>
      <c r="P6" s="584">
        <v>0.08</v>
      </c>
    </row>
    <row r="7" spans="1:16" ht="18" customHeight="1" x14ac:dyDescent="0.2">
      <c r="A7" s="101" t="s">
        <v>190</v>
      </c>
      <c r="B7" s="467" t="s">
        <v>117</v>
      </c>
      <c r="C7" s="352" t="s">
        <v>162</v>
      </c>
      <c r="D7" s="354" t="s">
        <v>104</v>
      </c>
      <c r="E7" s="560">
        <v>0</v>
      </c>
      <c r="F7" s="355">
        <v>0.15</v>
      </c>
      <c r="G7" s="356">
        <v>0.02</v>
      </c>
      <c r="H7" s="357">
        <v>0</v>
      </c>
      <c r="I7" s="358">
        <v>0</v>
      </c>
      <c r="J7" s="557">
        <v>0.55000000000000004</v>
      </c>
      <c r="K7" s="558">
        <v>0.06</v>
      </c>
      <c r="L7" s="561">
        <v>13</v>
      </c>
      <c r="M7" s="356">
        <v>1.4999999999999999E-2</v>
      </c>
      <c r="N7" s="411">
        <v>0.35</v>
      </c>
      <c r="O7" s="570">
        <v>0.21</v>
      </c>
      <c r="P7" s="559">
        <v>0.08</v>
      </c>
    </row>
    <row r="8" spans="1:16" ht="18" customHeight="1" x14ac:dyDescent="0.2">
      <c r="A8" s="101" t="s">
        <v>142</v>
      </c>
      <c r="B8" s="468" t="s">
        <v>140</v>
      </c>
      <c r="C8" s="351" t="s">
        <v>161</v>
      </c>
      <c r="D8" s="366" t="s">
        <v>104</v>
      </c>
      <c r="E8" s="555">
        <v>0</v>
      </c>
      <c r="F8" s="550">
        <v>0.15</v>
      </c>
      <c r="G8" s="551">
        <v>0.02</v>
      </c>
      <c r="H8" s="360">
        <v>0.15</v>
      </c>
      <c r="I8" s="361">
        <v>12500</v>
      </c>
      <c r="J8" s="552">
        <v>0.55000000000000004</v>
      </c>
      <c r="K8" s="553">
        <v>0.06</v>
      </c>
      <c r="L8" s="556">
        <v>11</v>
      </c>
      <c r="M8" s="551">
        <v>1.4999999999999999E-2</v>
      </c>
      <c r="N8" s="412">
        <v>0.35</v>
      </c>
      <c r="O8" s="571">
        <v>0.21</v>
      </c>
      <c r="P8" s="554">
        <v>0.08</v>
      </c>
    </row>
    <row r="9" spans="1:16" ht="18" customHeight="1" x14ac:dyDescent="0.2">
      <c r="A9" s="101" t="s">
        <v>141</v>
      </c>
      <c r="B9" s="468" t="s">
        <v>140</v>
      </c>
      <c r="C9" s="351" t="s">
        <v>162</v>
      </c>
      <c r="D9" s="366" t="s">
        <v>99</v>
      </c>
      <c r="E9" s="555">
        <v>0</v>
      </c>
      <c r="F9" s="550">
        <v>0.15</v>
      </c>
      <c r="G9" s="551">
        <v>0.02</v>
      </c>
      <c r="H9" s="362">
        <v>0</v>
      </c>
      <c r="I9" s="361">
        <v>0</v>
      </c>
      <c r="J9" s="552">
        <v>0.55000000000000004</v>
      </c>
      <c r="K9" s="553">
        <v>0.06</v>
      </c>
      <c r="L9" s="556">
        <v>12</v>
      </c>
      <c r="M9" s="551">
        <v>1.4999999999999999E-2</v>
      </c>
      <c r="N9" s="412">
        <v>0.2</v>
      </c>
      <c r="O9" s="571">
        <v>0.2</v>
      </c>
      <c r="P9" s="554">
        <v>0.08</v>
      </c>
    </row>
    <row r="10" spans="1:16" ht="18" customHeight="1" x14ac:dyDescent="0.2">
      <c r="A10" s="101" t="s">
        <v>191</v>
      </c>
      <c r="B10" s="469" t="s">
        <v>120</v>
      </c>
      <c r="C10" s="352" t="s">
        <v>161</v>
      </c>
      <c r="D10" s="354" t="s">
        <v>104</v>
      </c>
      <c r="E10" s="560">
        <v>0</v>
      </c>
      <c r="F10" s="355">
        <v>0.15</v>
      </c>
      <c r="G10" s="356">
        <v>0.02</v>
      </c>
      <c r="H10" s="363">
        <v>0.15</v>
      </c>
      <c r="I10" s="358">
        <v>12500</v>
      </c>
      <c r="J10" s="557">
        <v>0.55000000000000004</v>
      </c>
      <c r="K10" s="558">
        <v>0.06</v>
      </c>
      <c r="L10" s="561">
        <v>11</v>
      </c>
      <c r="M10" s="356">
        <v>1.4999999999999999E-2</v>
      </c>
      <c r="N10" s="411">
        <v>0.35</v>
      </c>
      <c r="O10" s="570">
        <v>0.21</v>
      </c>
      <c r="P10" s="559">
        <v>0.08</v>
      </c>
    </row>
    <row r="11" spans="1:16" ht="18" customHeight="1" x14ac:dyDescent="0.2">
      <c r="A11" s="101" t="s">
        <v>192</v>
      </c>
      <c r="B11" s="469" t="s">
        <v>120</v>
      </c>
      <c r="C11" s="352" t="s">
        <v>162</v>
      </c>
      <c r="D11" s="354" t="s">
        <v>105</v>
      </c>
      <c r="E11" s="560">
        <v>0</v>
      </c>
      <c r="F11" s="355">
        <v>0.15</v>
      </c>
      <c r="G11" s="356">
        <v>0.02</v>
      </c>
      <c r="H11" s="357">
        <v>0</v>
      </c>
      <c r="I11" s="358">
        <v>0</v>
      </c>
      <c r="J11" s="357">
        <v>1</v>
      </c>
      <c r="K11" s="558">
        <v>0.06</v>
      </c>
      <c r="L11" s="561">
        <v>0</v>
      </c>
      <c r="M11" s="356">
        <v>0</v>
      </c>
      <c r="N11" s="411">
        <v>0</v>
      </c>
      <c r="O11" s="570">
        <v>0</v>
      </c>
      <c r="P11" s="562">
        <v>0</v>
      </c>
    </row>
    <row r="12" spans="1:16" ht="18" customHeight="1" x14ac:dyDescent="0.2">
      <c r="A12" s="101" t="s">
        <v>193</v>
      </c>
      <c r="B12" s="468" t="s">
        <v>136</v>
      </c>
      <c r="C12" s="351" t="s">
        <v>161</v>
      </c>
      <c r="D12" s="366" t="s">
        <v>104</v>
      </c>
      <c r="E12" s="555">
        <v>0</v>
      </c>
      <c r="F12" s="550">
        <v>0.15</v>
      </c>
      <c r="G12" s="551">
        <v>0.02</v>
      </c>
      <c r="H12" s="360">
        <v>0.15</v>
      </c>
      <c r="I12" s="361">
        <v>12500</v>
      </c>
      <c r="J12" s="552">
        <v>0.55000000000000004</v>
      </c>
      <c r="K12" s="553">
        <v>0.06</v>
      </c>
      <c r="L12" s="556">
        <v>11</v>
      </c>
      <c r="M12" s="551">
        <v>1.4999999999999999E-2</v>
      </c>
      <c r="N12" s="412">
        <v>0.35</v>
      </c>
      <c r="O12" s="571">
        <v>0.21</v>
      </c>
      <c r="P12" s="563">
        <v>0.08</v>
      </c>
    </row>
    <row r="13" spans="1:16" ht="18" customHeight="1" x14ac:dyDescent="0.2">
      <c r="A13" s="101" t="s">
        <v>194</v>
      </c>
      <c r="B13" s="468" t="s">
        <v>136</v>
      </c>
      <c r="C13" s="351" t="s">
        <v>162</v>
      </c>
      <c r="D13" s="366" t="s">
        <v>105</v>
      </c>
      <c r="E13" s="555">
        <v>0</v>
      </c>
      <c r="F13" s="550">
        <v>0.15</v>
      </c>
      <c r="G13" s="551">
        <v>0.02</v>
      </c>
      <c r="H13" s="362">
        <v>0</v>
      </c>
      <c r="I13" s="361">
        <v>0</v>
      </c>
      <c r="J13" s="362">
        <v>1</v>
      </c>
      <c r="K13" s="553">
        <v>0.06</v>
      </c>
      <c r="L13" s="556">
        <v>0</v>
      </c>
      <c r="M13" s="551">
        <v>0</v>
      </c>
      <c r="N13" s="412">
        <v>0</v>
      </c>
      <c r="O13" s="571">
        <v>0</v>
      </c>
      <c r="P13" s="563">
        <v>0</v>
      </c>
    </row>
    <row r="14" spans="1:16" ht="18" customHeight="1" x14ac:dyDescent="0.2">
      <c r="A14" s="101" t="s">
        <v>195</v>
      </c>
      <c r="B14" s="469" t="s">
        <v>116</v>
      </c>
      <c r="C14" s="352" t="s">
        <v>161</v>
      </c>
      <c r="D14" s="354" t="s">
        <v>104</v>
      </c>
      <c r="E14" s="560">
        <v>0</v>
      </c>
      <c r="F14" s="355">
        <v>0.15</v>
      </c>
      <c r="G14" s="356">
        <v>0.02</v>
      </c>
      <c r="H14" s="363">
        <v>0.15</v>
      </c>
      <c r="I14" s="358">
        <v>12500</v>
      </c>
      <c r="J14" s="357">
        <v>0.55000000000000004</v>
      </c>
      <c r="K14" s="558">
        <v>0.06</v>
      </c>
      <c r="L14" s="561">
        <v>11</v>
      </c>
      <c r="M14" s="356">
        <v>1.4999999999999999E-2</v>
      </c>
      <c r="N14" s="411">
        <v>0.35</v>
      </c>
      <c r="O14" s="570">
        <v>0.21</v>
      </c>
      <c r="P14" s="562">
        <v>0.08</v>
      </c>
    </row>
    <row r="15" spans="1:16" ht="18" customHeight="1" x14ac:dyDescent="0.2">
      <c r="A15" s="101" t="s">
        <v>196</v>
      </c>
      <c r="B15" s="469" t="s">
        <v>116</v>
      </c>
      <c r="C15" s="352" t="s">
        <v>162</v>
      </c>
      <c r="D15" s="354" t="s">
        <v>105</v>
      </c>
      <c r="E15" s="560">
        <v>0</v>
      </c>
      <c r="F15" s="355">
        <v>0.15</v>
      </c>
      <c r="G15" s="356">
        <v>0.02</v>
      </c>
      <c r="H15" s="357">
        <v>0</v>
      </c>
      <c r="I15" s="358">
        <v>0</v>
      </c>
      <c r="J15" s="357">
        <v>0</v>
      </c>
      <c r="K15" s="558">
        <v>0.06</v>
      </c>
      <c r="L15" s="561">
        <v>14</v>
      </c>
      <c r="M15" s="356">
        <v>1.4999999999999999E-2</v>
      </c>
      <c r="N15" s="411">
        <v>0</v>
      </c>
      <c r="O15" s="570">
        <v>0</v>
      </c>
      <c r="P15" s="562">
        <v>0</v>
      </c>
    </row>
    <row r="16" spans="1:16" ht="18" customHeight="1" x14ac:dyDescent="0.2">
      <c r="A16" s="101" t="s">
        <v>129</v>
      </c>
      <c r="B16" s="468" t="s">
        <v>118</v>
      </c>
      <c r="C16" s="351" t="s">
        <v>161</v>
      </c>
      <c r="D16" s="366" t="s">
        <v>104</v>
      </c>
      <c r="E16" s="555">
        <v>0</v>
      </c>
      <c r="F16" s="359">
        <v>0.18</v>
      </c>
      <c r="G16" s="551">
        <v>0.02</v>
      </c>
      <c r="H16" s="360">
        <v>0.15</v>
      </c>
      <c r="I16" s="361">
        <v>0</v>
      </c>
      <c r="J16" s="362">
        <v>0.55000000000000004</v>
      </c>
      <c r="K16" s="564">
        <v>6.5000000000000002E-2</v>
      </c>
      <c r="L16" s="556">
        <v>9</v>
      </c>
      <c r="M16" s="551">
        <v>1.4999999999999999E-2</v>
      </c>
      <c r="N16" s="412">
        <v>0.35</v>
      </c>
      <c r="O16" s="571">
        <v>0.21</v>
      </c>
      <c r="P16" s="563">
        <v>0.08</v>
      </c>
    </row>
    <row r="17" spans="1:16" ht="18" customHeight="1" thickBot="1" x14ac:dyDescent="0.25">
      <c r="A17" s="101" t="s">
        <v>128</v>
      </c>
      <c r="B17" s="470" t="s">
        <v>118</v>
      </c>
      <c r="C17" s="353" t="s">
        <v>162</v>
      </c>
      <c r="D17" s="379" t="s">
        <v>99</v>
      </c>
      <c r="E17" s="565">
        <v>1000</v>
      </c>
      <c r="F17" s="585">
        <v>0.18</v>
      </c>
      <c r="G17" s="586">
        <v>0.02</v>
      </c>
      <c r="H17" s="364">
        <v>0</v>
      </c>
      <c r="I17" s="365">
        <v>0</v>
      </c>
      <c r="J17" s="364">
        <v>0.55000000000000004</v>
      </c>
      <c r="K17" s="566">
        <v>5.5E-2</v>
      </c>
      <c r="L17" s="567">
        <v>12</v>
      </c>
      <c r="M17" s="568">
        <v>0.05</v>
      </c>
      <c r="N17" s="413">
        <v>0.2</v>
      </c>
      <c r="O17" s="587">
        <v>0.2</v>
      </c>
      <c r="P17" s="569">
        <v>0.05</v>
      </c>
    </row>
    <row r="18" spans="1:16" ht="18" customHeight="1" x14ac:dyDescent="0.2"/>
    <row r="19" spans="1:16" ht="18" customHeight="1" x14ac:dyDescent="0.2"/>
    <row r="20" spans="1:16" ht="13.5" thickBot="1" x14ac:dyDescent="0.25">
      <c r="H20" s="151"/>
    </row>
    <row r="21" spans="1:16" ht="26.25" thickBot="1" x14ac:dyDescent="0.25">
      <c r="B21" s="371" t="s">
        <v>170</v>
      </c>
      <c r="C21" s="372" t="s">
        <v>171</v>
      </c>
    </row>
    <row r="22" spans="1:16" ht="15" customHeight="1" thickBot="1" x14ac:dyDescent="0.25">
      <c r="B22" s="368" t="s">
        <v>117</v>
      </c>
      <c r="C22" s="367">
        <v>0.05</v>
      </c>
      <c r="F22" s="716" t="s">
        <v>197</v>
      </c>
      <c r="G22" s="717"/>
      <c r="H22" s="717"/>
      <c r="I22" s="717"/>
      <c r="J22" s="717"/>
      <c r="K22" s="717"/>
      <c r="L22" s="718"/>
      <c r="M22" s="527"/>
    </row>
    <row r="23" spans="1:16" ht="15" customHeight="1" x14ac:dyDescent="0.2">
      <c r="B23" s="369" t="s">
        <v>127</v>
      </c>
      <c r="C23" s="367">
        <v>0.05</v>
      </c>
      <c r="F23" s="459"/>
      <c r="G23" s="460" t="s">
        <v>198</v>
      </c>
      <c r="H23" s="460" t="s">
        <v>140</v>
      </c>
      <c r="I23" s="460" t="s">
        <v>199</v>
      </c>
      <c r="J23" s="460" t="s">
        <v>200</v>
      </c>
      <c r="K23" s="460" t="s">
        <v>201</v>
      </c>
      <c r="L23" s="461" t="s">
        <v>202</v>
      </c>
      <c r="M23" s="527"/>
    </row>
    <row r="24" spans="1:16" ht="15" customHeight="1" x14ac:dyDescent="0.2">
      <c r="B24" s="369" t="s">
        <v>119</v>
      </c>
      <c r="C24" s="367">
        <v>0.05</v>
      </c>
      <c r="F24" s="454" t="s">
        <v>117</v>
      </c>
      <c r="G24" s="453">
        <v>1</v>
      </c>
      <c r="H24" s="453">
        <v>0.25</v>
      </c>
      <c r="I24" s="453"/>
      <c r="J24" s="453"/>
      <c r="K24" s="453"/>
      <c r="L24" s="455"/>
      <c r="M24" s="527"/>
    </row>
    <row r="25" spans="1:16" ht="15" customHeight="1" x14ac:dyDescent="0.2">
      <c r="B25" s="369" t="s">
        <v>116</v>
      </c>
      <c r="C25" s="367">
        <v>0.05</v>
      </c>
      <c r="F25" s="454" t="s">
        <v>127</v>
      </c>
      <c r="G25" s="453"/>
      <c r="H25" s="453"/>
      <c r="I25" s="453">
        <v>0.6</v>
      </c>
      <c r="J25" s="453"/>
      <c r="K25" s="453"/>
      <c r="L25" s="455"/>
      <c r="M25" s="527"/>
    </row>
    <row r="26" spans="1:16" ht="15" customHeight="1" x14ac:dyDescent="0.2">
      <c r="B26" s="369" t="s">
        <v>126</v>
      </c>
      <c r="C26" s="367">
        <v>0.05</v>
      </c>
      <c r="F26" s="454" t="s">
        <v>119</v>
      </c>
      <c r="G26" s="453"/>
      <c r="H26" s="453"/>
      <c r="I26" s="453"/>
      <c r="J26" s="453">
        <v>1</v>
      </c>
      <c r="K26" s="453"/>
      <c r="L26" s="455"/>
      <c r="M26" s="527"/>
    </row>
    <row r="27" spans="1:16" ht="15" customHeight="1" thickBot="1" x14ac:dyDescent="0.25">
      <c r="B27" s="370" t="s">
        <v>131</v>
      </c>
      <c r="C27" s="367">
        <v>0.05</v>
      </c>
      <c r="F27" s="454" t="s">
        <v>116</v>
      </c>
      <c r="G27" s="453"/>
      <c r="H27" s="453">
        <v>0.25</v>
      </c>
      <c r="I27" s="453"/>
      <c r="J27" s="453"/>
      <c r="K27" s="453">
        <v>1</v>
      </c>
      <c r="L27" s="455"/>
      <c r="M27" s="527"/>
    </row>
    <row r="28" spans="1:16" x14ac:dyDescent="0.2">
      <c r="F28" s="454" t="s">
        <v>126</v>
      </c>
      <c r="G28" s="453"/>
      <c r="H28" s="453">
        <v>0.5</v>
      </c>
      <c r="I28" s="453">
        <v>0.4</v>
      </c>
      <c r="J28" s="453"/>
      <c r="K28" s="453"/>
      <c r="L28" s="455">
        <v>1</v>
      </c>
      <c r="M28" s="527"/>
    </row>
    <row r="29" spans="1:16" ht="13.5" thickBot="1" x14ac:dyDescent="0.25">
      <c r="F29" s="456" t="s">
        <v>131</v>
      </c>
      <c r="G29" s="457"/>
      <c r="H29" s="457"/>
      <c r="I29" s="457"/>
      <c r="J29" s="457"/>
      <c r="K29" s="457"/>
      <c r="L29" s="458"/>
      <c r="M29" s="527"/>
    </row>
    <row r="30" spans="1:16" ht="13.5" thickBot="1" x14ac:dyDescent="0.25">
      <c r="M30" s="527"/>
    </row>
    <row r="31" spans="1:16" ht="13.5" thickBot="1" x14ac:dyDescent="0.25">
      <c r="F31" s="716" t="s">
        <v>203</v>
      </c>
      <c r="G31" s="717"/>
      <c r="H31" s="717"/>
      <c r="I31" s="717"/>
      <c r="J31" s="717"/>
      <c r="K31" s="717"/>
      <c r="L31" s="718"/>
      <c r="M31" s="527"/>
    </row>
    <row r="32" spans="1:16" x14ac:dyDescent="0.2">
      <c r="F32" s="459"/>
      <c r="G32" s="460" t="s">
        <v>198</v>
      </c>
      <c r="H32" s="460" t="s">
        <v>140</v>
      </c>
      <c r="I32" s="460" t="s">
        <v>199</v>
      </c>
      <c r="J32" s="460" t="s">
        <v>200</v>
      </c>
      <c r="K32" s="460" t="s">
        <v>201</v>
      </c>
      <c r="L32" s="461" t="s">
        <v>202</v>
      </c>
      <c r="M32" s="527"/>
    </row>
    <row r="33" spans="2:13" x14ac:dyDescent="0.2">
      <c r="F33" s="454" t="s">
        <v>117</v>
      </c>
      <c r="G33" s="453">
        <v>1</v>
      </c>
      <c r="H33" s="453"/>
      <c r="I33" s="453"/>
      <c r="J33" s="453"/>
      <c r="K33" s="453"/>
      <c r="L33" s="455"/>
      <c r="M33" s="527"/>
    </row>
    <row r="34" spans="2:13" x14ac:dyDescent="0.2">
      <c r="F34" s="454" t="s">
        <v>127</v>
      </c>
      <c r="G34" s="453"/>
      <c r="H34" s="453"/>
      <c r="I34" s="453">
        <v>1</v>
      </c>
      <c r="J34" s="453"/>
      <c r="K34" s="453"/>
      <c r="L34" s="455"/>
      <c r="M34" s="527"/>
    </row>
    <row r="35" spans="2:13" x14ac:dyDescent="0.2">
      <c r="B35" s="471" t="s">
        <v>169</v>
      </c>
      <c r="C35" s="472"/>
      <c r="F35" s="454" t="s">
        <v>119</v>
      </c>
      <c r="G35" s="453"/>
      <c r="H35" s="453"/>
      <c r="I35" s="453"/>
      <c r="J35" s="453">
        <v>1</v>
      </c>
      <c r="K35" s="453"/>
      <c r="L35" s="455"/>
      <c r="M35" s="527"/>
    </row>
    <row r="36" spans="2:13" x14ac:dyDescent="0.2">
      <c r="B36" s="472" t="s">
        <v>105</v>
      </c>
      <c r="C36" s="472"/>
      <c r="F36" s="454" t="s">
        <v>116</v>
      </c>
      <c r="G36" s="453"/>
      <c r="H36" s="453"/>
      <c r="I36" s="453"/>
      <c r="J36" s="453"/>
      <c r="K36" s="453">
        <v>1</v>
      </c>
      <c r="L36" s="455"/>
      <c r="M36" s="527"/>
    </row>
    <row r="37" spans="2:13" x14ac:dyDescent="0.2">
      <c r="B37" s="472" t="s">
        <v>104</v>
      </c>
      <c r="C37" s="472"/>
      <c r="F37" s="454" t="s">
        <v>126</v>
      </c>
      <c r="G37" s="453"/>
      <c r="H37" s="453">
        <v>1</v>
      </c>
      <c r="I37" s="453"/>
      <c r="J37" s="453"/>
      <c r="K37" s="453"/>
      <c r="L37" s="455">
        <v>1</v>
      </c>
      <c r="M37" s="527"/>
    </row>
    <row r="38" spans="2:13" ht="13.5" thickBot="1" x14ac:dyDescent="0.25">
      <c r="B38" s="472" t="s">
        <v>99</v>
      </c>
      <c r="C38" s="472"/>
      <c r="F38" s="456" t="s">
        <v>131</v>
      </c>
      <c r="G38" s="457"/>
      <c r="H38" s="457"/>
      <c r="I38" s="457"/>
      <c r="J38" s="457"/>
      <c r="K38" s="457"/>
      <c r="L38" s="458"/>
      <c r="M38" s="527"/>
    </row>
    <row r="39" spans="2:13" x14ac:dyDescent="0.2">
      <c r="M39" s="527"/>
    </row>
    <row r="40" spans="2:13" x14ac:dyDescent="0.2">
      <c r="G40" s="462">
        <v>1</v>
      </c>
      <c r="H40" s="462">
        <v>2</v>
      </c>
      <c r="I40" s="462">
        <v>3</v>
      </c>
      <c r="J40" s="462">
        <v>4</v>
      </c>
      <c r="K40" s="462">
        <v>5</v>
      </c>
      <c r="L40" s="462">
        <v>6</v>
      </c>
      <c r="M40" s="527"/>
    </row>
    <row r="41" spans="2:13" x14ac:dyDescent="0.2">
      <c r="M41" s="527"/>
    </row>
    <row r="42" spans="2:13" x14ac:dyDescent="0.2">
      <c r="M42" s="527"/>
    </row>
    <row r="43" spans="2:13" x14ac:dyDescent="0.2">
      <c r="B43" s="473"/>
      <c r="C43" s="474"/>
      <c r="D43" s="474"/>
      <c r="E43" s="474"/>
      <c r="F43" s="474"/>
      <c r="G43" s="474"/>
      <c r="H43" s="474"/>
      <c r="I43" s="474"/>
      <c r="J43" s="474"/>
      <c r="K43" s="474"/>
    </row>
    <row r="44" spans="2:13" x14ac:dyDescent="0.2">
      <c r="B44" s="474"/>
      <c r="C44" s="474"/>
      <c r="D44" s="474"/>
      <c r="E44" s="474"/>
      <c r="F44" s="474"/>
      <c r="G44" s="474"/>
      <c r="H44" s="474"/>
      <c r="I44" s="474"/>
      <c r="J44" s="474"/>
      <c r="K44" s="474"/>
    </row>
    <row r="45" spans="2:13" x14ac:dyDescent="0.2">
      <c r="B45" s="474" t="s">
        <v>87</v>
      </c>
      <c r="C45" s="474"/>
      <c r="D45" s="474"/>
      <c r="E45" s="474">
        <v>21</v>
      </c>
      <c r="F45" s="474" t="s">
        <v>88</v>
      </c>
      <c r="G45" s="532">
        <v>2.5000000000000001E-2</v>
      </c>
      <c r="H45" s="475" t="s">
        <v>256</v>
      </c>
      <c r="I45" s="474"/>
      <c r="J45" s="474"/>
      <c r="K45" s="474"/>
    </row>
    <row r="46" spans="2:13" x14ac:dyDescent="0.2">
      <c r="B46" s="474" t="s">
        <v>28</v>
      </c>
      <c r="C46" s="474"/>
      <c r="D46" s="474"/>
      <c r="E46" s="474">
        <v>0.15</v>
      </c>
      <c r="F46" s="474" t="s">
        <v>15</v>
      </c>
      <c r="G46" s="474"/>
      <c r="H46" s="476"/>
      <c r="I46" s="474"/>
      <c r="J46" s="474"/>
      <c r="K46" s="474"/>
    </row>
    <row r="47" spans="2:13" x14ac:dyDescent="0.2">
      <c r="B47" s="474"/>
      <c r="C47" s="474"/>
      <c r="D47" s="474"/>
      <c r="E47" s="474"/>
      <c r="F47" s="474"/>
      <c r="G47" s="474"/>
      <c r="H47" s="474"/>
      <c r="I47" s="474"/>
      <c r="J47" s="474"/>
      <c r="K47" s="474"/>
    </row>
    <row r="48" spans="2:13" x14ac:dyDescent="0.2">
      <c r="B48" s="474"/>
      <c r="C48" s="477" t="s">
        <v>76</v>
      </c>
      <c r="D48" s="477" t="s">
        <v>205</v>
      </c>
      <c r="E48" s="474"/>
      <c r="F48" s="474"/>
      <c r="G48" s="474"/>
      <c r="H48" s="474"/>
      <c r="I48" s="474"/>
      <c r="J48" s="474"/>
      <c r="K48" s="474"/>
    </row>
    <row r="49" spans="2:11" x14ac:dyDescent="0.2">
      <c r="B49" s="474" t="s">
        <v>104</v>
      </c>
      <c r="C49" s="474" t="s">
        <v>184</v>
      </c>
      <c r="D49" s="474" t="s">
        <v>206</v>
      </c>
      <c r="E49" s="474"/>
      <c r="F49" s="474"/>
      <c r="G49" s="474"/>
      <c r="H49" s="474"/>
      <c r="I49" s="474"/>
      <c r="J49" s="474"/>
      <c r="K49" s="474"/>
    </row>
    <row r="50" spans="2:11" x14ac:dyDescent="0.2">
      <c r="B50" s="474" t="s">
        <v>99</v>
      </c>
      <c r="C50" s="474" t="s">
        <v>185</v>
      </c>
      <c r="D50" s="474" t="s">
        <v>207</v>
      </c>
      <c r="E50" s="474"/>
      <c r="F50" s="474"/>
      <c r="G50" s="474"/>
      <c r="H50" s="474"/>
      <c r="I50" s="474"/>
      <c r="J50" s="474"/>
      <c r="K50" s="474"/>
    </row>
    <row r="51" spans="2:11" x14ac:dyDescent="0.2">
      <c r="B51" s="474" t="s">
        <v>105</v>
      </c>
      <c r="C51" s="474" t="s">
        <v>185</v>
      </c>
      <c r="D51" s="474" t="s">
        <v>207</v>
      </c>
      <c r="E51" s="474"/>
      <c r="F51" s="474"/>
      <c r="G51" s="474"/>
      <c r="H51" s="474"/>
      <c r="I51" s="474"/>
      <c r="J51" s="474"/>
      <c r="K51" s="474"/>
    </row>
    <row r="52" spans="2:11" x14ac:dyDescent="0.2">
      <c r="B52" s="474"/>
      <c r="C52" s="474"/>
      <c r="D52" s="474"/>
      <c r="E52" s="474"/>
      <c r="F52" s="474"/>
      <c r="G52" s="474"/>
      <c r="H52" s="474"/>
      <c r="I52" s="474"/>
      <c r="J52" s="474"/>
      <c r="K52" s="474"/>
    </row>
    <row r="53" spans="2:11" x14ac:dyDescent="0.2">
      <c r="B53" s="474"/>
      <c r="C53" s="474"/>
      <c r="D53" s="474"/>
      <c r="E53" s="474"/>
      <c r="F53" s="474"/>
      <c r="G53" s="474"/>
      <c r="H53" s="474"/>
      <c r="I53" s="474"/>
      <c r="J53" s="474"/>
      <c r="K53" s="474"/>
    </row>
    <row r="54" spans="2:11" x14ac:dyDescent="0.2">
      <c r="B54" s="473"/>
      <c r="C54" s="474"/>
      <c r="D54" s="474"/>
      <c r="E54" s="474"/>
      <c r="F54" s="474"/>
      <c r="G54" s="474"/>
      <c r="H54" s="474"/>
      <c r="I54" s="474"/>
      <c r="J54" s="474"/>
      <c r="K54" s="474"/>
    </row>
  </sheetData>
  <sheetProtection algorithmName="SHA-512" hashValue="E7sNfm+JNkyKLN63OLL7f3gDc7c2hiJHkrG+E66BHbSHp/1yH7yWdG3sHiggTUTF1fa2Vgw3XcHRPWlHu0YRcw==" saltValue="OXDySk8NUqgsTsZq5taS0w==" spinCount="100000" sheet="1" objects="1" scenarios="1"/>
  <sortState xmlns:xlrd2="http://schemas.microsoft.com/office/spreadsheetml/2017/richdata2" ref="Q6:Q17">
    <sortCondition ref="Q6:Q17"/>
  </sortState>
  <mergeCells count="13">
    <mergeCell ref="E4:E5"/>
    <mergeCell ref="G4:G5"/>
    <mergeCell ref="H4:H5"/>
    <mergeCell ref="B4:B5"/>
    <mergeCell ref="D4:D5"/>
    <mergeCell ref="C4:C5"/>
    <mergeCell ref="P4:P5"/>
    <mergeCell ref="F22:L22"/>
    <mergeCell ref="F31:L31"/>
    <mergeCell ref="J4:J5"/>
    <mergeCell ref="K4:K5"/>
    <mergeCell ref="M4:M5"/>
    <mergeCell ref="N4:O4"/>
  </mergeCells>
  <phoneticPr fontId="10" type="noConversion"/>
  <dataValidations count="1">
    <dataValidation type="list" showInputMessage="1" showErrorMessage="1" sqref="D6:D17" xr:uid="{00000000-0002-0000-0400-000000000000}">
      <formula1>$B$36:$B$38</formula1>
    </dataValidation>
  </dataValidation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7" tint="0.39997558519241921"/>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NPO DO 17</v>
      </c>
      <c r="D6" s="82" t="s">
        <v>172</v>
      </c>
      <c r="T6" s="2"/>
    </row>
    <row r="7" spans="1:42" ht="18.75" customHeight="1" x14ac:dyDescent="0.25">
      <c r="A7" s="90"/>
      <c r="C7" s="2"/>
      <c r="D7" s="374" t="s">
        <v>174</v>
      </c>
      <c r="T7" s="2"/>
    </row>
    <row r="8" spans="1:42" ht="18.75" customHeight="1" x14ac:dyDescent="0.25">
      <c r="A8" s="90" t="s">
        <v>111</v>
      </c>
      <c r="B8" s="376" t="str">
        <f ca="1">VLOOKUP($B$6,'Fin. Assumptions'!$A$6:$P$17,2)</f>
        <v>NP/Other</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2017</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Non-Taxable</v>
      </c>
      <c r="C11" s="1"/>
      <c r="E11" s="18" t="s">
        <v>0</v>
      </c>
      <c r="G11" s="396">
        <f ca="1">VLOOKUP($B$6,'Fin. Assumptions'!$A$6:$P$17,14)</f>
        <v>0</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0</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2.6439524752443715</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2643952.4752443717</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0.79157715088954073</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2643952.4752443717</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0</v>
      </c>
      <c r="O22" s="28"/>
      <c r="P22" s="26"/>
      <c r="Q22" s="26"/>
      <c r="R22" s="23"/>
      <c r="T22" s="2"/>
    </row>
    <row r="23" spans="1:36" ht="18" customHeight="1" x14ac:dyDescent="0.2">
      <c r="A23" s="48"/>
      <c r="B23" s="77"/>
      <c r="C23" s="21"/>
      <c r="E23" s="54" t="s">
        <v>77</v>
      </c>
      <c r="G23" s="83">
        <f ca="1">SUM(G20:G22)</f>
        <v>2643952.4752443717</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1</v>
      </c>
      <c r="H25" s="37" t="s">
        <v>9</v>
      </c>
      <c r="N25" s="23"/>
      <c r="O25" s="28"/>
      <c r="P25" s="5"/>
      <c r="Q25" s="5"/>
      <c r="R25" s="5"/>
      <c r="T25" s="2"/>
    </row>
    <row r="26" spans="1:36" ht="18" customHeight="1" x14ac:dyDescent="0.25">
      <c r="A26" s="8" t="s">
        <v>19</v>
      </c>
      <c r="B26" s="12"/>
      <c r="C26" s="13"/>
      <c r="E26" s="73" t="s">
        <v>74</v>
      </c>
      <c r="F26" s="72"/>
      <c r="G26" s="86">
        <f ca="1">1-FedTaxCredit-G25</f>
        <v>-0.30000000000000004</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0</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2643952.4752443717</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0.15918119999999999</v>
      </c>
      <c r="C31" s="2" t="s">
        <v>7</v>
      </c>
      <c r="E31" s="57" t="s">
        <v>10</v>
      </c>
      <c r="F31" s="5"/>
      <c r="G31" s="83">
        <f ca="1">NetCost*LoanPer-B22</f>
        <v>-793185.74257331167</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-45509.368668199051</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e">
        <f ca="1">IF(G25=100%,#REF!, "N/A")</f>
        <v>#REF!</v>
      </c>
      <c r="K35" s="405"/>
    </row>
    <row r="36" spans="1:34" ht="18" customHeight="1" thickBot="1" x14ac:dyDescent="0.3">
      <c r="A36" s="385" t="s">
        <v>96</v>
      </c>
      <c r="B36" s="390"/>
      <c r="C36" s="384" t="s">
        <v>7</v>
      </c>
      <c r="F36" s="407" t="s">
        <v>81</v>
      </c>
      <c r="G36" s="408"/>
      <c r="H36" s="408"/>
      <c r="I36" s="408"/>
      <c r="J36" s="409">
        <f ca="1">IRR(D83:AH83,0.1)</f>
        <v>7.8134299577287347E-2</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185458.83249599999</v>
      </c>
      <c r="F54" s="9">
        <f t="shared" ca="1" si="2"/>
        <v>188222.1691001904</v>
      </c>
      <c r="G54" s="9">
        <f t="shared" ca="1" si="2"/>
        <v>191026.67941978324</v>
      </c>
      <c r="H54" s="9">
        <f t="shared" ca="1" si="2"/>
        <v>193872.976943138</v>
      </c>
      <c r="I54" s="9">
        <f t="shared" ca="1" si="2"/>
        <v>196761.68429959079</v>
      </c>
      <c r="J54" s="9">
        <f t="shared" ca="1" si="2"/>
        <v>199693.43339565469</v>
      </c>
      <c r="K54" s="9">
        <f t="shared" ca="1" si="2"/>
        <v>202668.86555324995</v>
      </c>
      <c r="L54" s="9">
        <f t="shared" ca="1" si="2"/>
        <v>205688.63164999336</v>
      </c>
      <c r="M54" s="9">
        <f t="shared" ca="1" si="2"/>
        <v>208753.39226157826</v>
      </c>
      <c r="N54" s="9">
        <f t="shared" ca="1" si="2"/>
        <v>211863.81780627577</v>
      </c>
      <c r="O54" s="9">
        <f t="shared" ca="1" si="2"/>
        <v>215020.58869158928</v>
      </c>
      <c r="P54" s="9">
        <f t="shared" ca="1" si="2"/>
        <v>218224.39546309394</v>
      </c>
      <c r="Q54" s="9">
        <f t="shared" ca="1" si="2"/>
        <v>221475.93895549406</v>
      </c>
      <c r="R54" s="9">
        <f t="shared" ca="1" si="2"/>
        <v>224775.93044593089</v>
      </c>
      <c r="S54" s="9">
        <f t="shared" ca="1" si="2"/>
        <v>228125.09180957527</v>
      </c>
      <c r="T54" s="9">
        <f t="shared" ca="1" si="2"/>
        <v>231524.1556775379</v>
      </c>
      <c r="U54" s="9">
        <f t="shared" ca="1" si="2"/>
        <v>234973.86559713323</v>
      </c>
      <c r="V54" s="9">
        <f t="shared" ca="1" si="2"/>
        <v>238474.97619453055</v>
      </c>
      <c r="W54" s="9">
        <f t="shared" ca="1" si="2"/>
        <v>242028.25333982901</v>
      </c>
      <c r="X54" s="9">
        <f t="shared" ca="1" si="2"/>
        <v>245634.47431459246</v>
      </c>
      <c r="Y54" s="9">
        <f t="shared" ca="1" si="2"/>
        <v>249294.42798187994</v>
      </c>
      <c r="Z54" s="9">
        <f t="shared" ca="1" si="2"/>
        <v>253008.91495880988</v>
      </c>
      <c r="AA54" s="9">
        <f t="shared" ca="1" si="2"/>
        <v>256778.74779169617</v>
      </c>
      <c r="AB54" s="9">
        <f t="shared" ca="1" si="2"/>
        <v>260604.75113379239</v>
      </c>
      <c r="AC54" s="9">
        <f t="shared" ca="1" si="2"/>
        <v>264487.76192568586</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248085.44017180585</v>
      </c>
      <c r="F57" s="10">
        <f ca="1">IF(F$49&gt;OptInTerm,0,VLOOKUP($B$10+F$49-1,'SREC Prices'!$B$6:$D$22,2))*((F$50/1000)*$B$18)</f>
        <v>256021.40750518278</v>
      </c>
      <c r="G57" s="10">
        <f ca="1">IF(G$49&gt;OptInTerm,0,VLOOKUP($B$10+G$49-1,'SREC Prices'!$B$6:$D$22,2))*((G$50/1000)*$B$18)</f>
        <v>241958.58288146619</v>
      </c>
      <c r="H57" s="10">
        <f ca="1">IF(H$49&gt;OptInTerm,0,VLOOKUP($B$10+H$49-1,'SREC Prices'!$B$6:$D$22,2))*((H$50/1000)*$B$18)</f>
        <v>220762.09796979363</v>
      </c>
      <c r="I57" s="10">
        <f ca="1">IF(I$49&gt;OptInTerm,0,VLOOKUP($B$10+I$49-1,'SREC Prices'!$B$6:$D$22,2))*((I$50/1000)*$B$18)</f>
        <v>204291.24679204731</v>
      </c>
      <c r="J57" s="10">
        <f ca="1">IF(J$49&gt;OptInTerm,0,VLOOKUP($B$10+J$49-1,'SREC Prices'!$B$6:$D$22,2))*((J$50/1000)*$B$18)</f>
        <v>191577.28048173693</v>
      </c>
      <c r="K57" s="10">
        <f ca="1">IF(K$49&gt;OptInTerm,0,VLOOKUP($B$10+K$49-1,'SREC Prices'!$B$6:$D$22,2))*((K$50/1000)*$B$18)</f>
        <v>183894.01968258576</v>
      </c>
      <c r="L57" s="10">
        <f ca="1">IF(L$49&gt;OptInTerm,0,VLOOKUP($B$10+L$49-1,'SREC Prices'!$B$6:$D$22,2))*((L$50/1000)*$B$18)</f>
        <v>173390.16841547805</v>
      </c>
      <c r="M57" s="10">
        <f ca="1">IF(M$49&gt;OptInTerm,0,VLOOKUP($B$10+M$49-1,'SREC Prices'!$B$6:$D$22,2))*((M$50/1000)*$B$18)</f>
        <v>163853.70915262681</v>
      </c>
      <c r="N57" s="10">
        <f ca="1">IF(N$49&gt;OptInTerm,0,VLOOKUP($B$10+N$49-1,'SREC Prices'!$B$6:$D$22,2))*((N$50/1000)*$B$18)</f>
        <v>155270.89581606057</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433544.27266780584</v>
      </c>
      <c r="F59" s="10">
        <f t="shared" ref="F59:AH59" ca="1" si="5">SUM(F54:F58)</f>
        <v>444243.57660537318</v>
      </c>
      <c r="G59" s="10">
        <f t="shared" ca="1" si="5"/>
        <v>432985.26230124943</v>
      </c>
      <c r="H59" s="10">
        <f t="shared" ca="1" si="5"/>
        <v>414635.07491293165</v>
      </c>
      <c r="I59" s="10">
        <f t="shared" ca="1" si="5"/>
        <v>401052.93109163811</v>
      </c>
      <c r="J59" s="10">
        <f t="shared" ca="1" si="5"/>
        <v>391270.71387739165</v>
      </c>
      <c r="K59" s="10">
        <f t="shared" ca="1" si="5"/>
        <v>386562.88523583568</v>
      </c>
      <c r="L59" s="10">
        <f t="shared" ca="1" si="5"/>
        <v>379078.80006547144</v>
      </c>
      <c r="M59" s="10">
        <f t="shared" ca="1" si="5"/>
        <v>372607.10141420504</v>
      </c>
      <c r="N59" s="10">
        <f t="shared" ca="1" si="5"/>
        <v>367134.71362233633</v>
      </c>
      <c r="O59" s="10">
        <f t="shared" ca="1" si="5"/>
        <v>242723.57346166583</v>
      </c>
      <c r="P59" s="10">
        <f t="shared" ca="1" si="5"/>
        <v>245788.8653093201</v>
      </c>
      <c r="Q59" s="10">
        <f t="shared" ca="1" si="5"/>
        <v>248902.58645248908</v>
      </c>
      <c r="R59" s="10">
        <f t="shared" ca="1" si="5"/>
        <v>252065.44470544095</v>
      </c>
      <c r="S59" s="10">
        <f t="shared" ca="1" si="5"/>
        <v>255278.15849778778</v>
      </c>
      <c r="T59" s="10">
        <f t="shared" ca="1" si="5"/>
        <v>258541.45703230935</v>
      </c>
      <c r="U59" s="10">
        <f t="shared" ca="1" si="5"/>
        <v>261856.08044513082</v>
      </c>
      <c r="V59" s="10">
        <f t="shared" ca="1" si="5"/>
        <v>265222.77996828815</v>
      </c>
      <c r="W59" s="10">
        <f t="shared" ca="1" si="5"/>
        <v>268642.3180947178</v>
      </c>
      <c r="X59" s="10">
        <f t="shared" ca="1" si="5"/>
        <v>272115.46874570684</v>
      </c>
      <c r="Y59" s="10">
        <f t="shared" ca="1" si="5"/>
        <v>275643.01744083874</v>
      </c>
      <c r="Z59" s="10">
        <f t="shared" ca="1" si="5"/>
        <v>279225.7614704739</v>
      </c>
      <c r="AA59" s="10">
        <f t="shared" ca="1" si="5"/>
        <v>282864.51007080183</v>
      </c>
      <c r="AB59" s="10">
        <f t="shared" ca="1" si="5"/>
        <v>286560.08460150252</v>
      </c>
      <c r="AC59" s="10">
        <f t="shared" ca="1" si="5"/>
        <v>290313.31872605748</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412544.27266780584</v>
      </c>
      <c r="F63" s="10">
        <f t="shared" ca="1" si="9"/>
        <v>422718.57660537318</v>
      </c>
      <c r="G63" s="10">
        <f t="shared" ca="1" si="9"/>
        <v>410922.13730124943</v>
      </c>
      <c r="H63" s="10">
        <f t="shared" ca="1" si="9"/>
        <v>392020.37178793165</v>
      </c>
      <c r="I63" s="10">
        <f t="shared" ca="1" si="9"/>
        <v>377872.86038851313</v>
      </c>
      <c r="J63" s="10">
        <f t="shared" ca="1" si="9"/>
        <v>367511.14140668855</v>
      </c>
      <c r="K63" s="10">
        <f t="shared" ca="1" si="9"/>
        <v>362209.32345336501</v>
      </c>
      <c r="L63" s="10">
        <f t="shared" ca="1" si="9"/>
        <v>354116.39923843899</v>
      </c>
      <c r="M63" s="10">
        <f t="shared" ca="1" si="9"/>
        <v>347020.64056649676</v>
      </c>
      <c r="N63" s="10">
        <f t="shared" ca="1" si="9"/>
        <v>190908.59125343536</v>
      </c>
      <c r="O63" s="10">
        <f t="shared" ca="1" si="9"/>
        <v>215841.79803354232</v>
      </c>
      <c r="P63" s="10">
        <f t="shared" ca="1" si="9"/>
        <v>218235.04549549351</v>
      </c>
      <c r="Q63" s="10">
        <f t="shared" ca="1" si="9"/>
        <v>220659.92114331684</v>
      </c>
      <c r="R63" s="10">
        <f t="shared" ca="1" si="9"/>
        <v>223116.7127635394</v>
      </c>
      <c r="S63" s="10">
        <f t="shared" ca="1" si="9"/>
        <v>225605.7082573387</v>
      </c>
      <c r="T63" s="10">
        <f t="shared" ca="1" si="9"/>
        <v>228127.19553584902</v>
      </c>
      <c r="U63" s="10">
        <f t="shared" ca="1" si="9"/>
        <v>230681.46241125901</v>
      </c>
      <c r="V63" s="10">
        <f t="shared" ca="1" si="9"/>
        <v>233268.79648356952</v>
      </c>
      <c r="W63" s="10">
        <f t="shared" ca="1" si="9"/>
        <v>235889.48502288121</v>
      </c>
      <c r="X63" s="10">
        <f t="shared" ca="1" si="9"/>
        <v>88543.814847074333</v>
      </c>
      <c r="Y63" s="10">
        <f t="shared" ca="1" si="9"/>
        <v>241232.07219474044</v>
      </c>
      <c r="Z63" s="10">
        <f t="shared" ca="1" si="9"/>
        <v>243954.54259322313</v>
      </c>
      <c r="AA63" s="10">
        <f t="shared" ca="1" si="9"/>
        <v>246711.51072161979</v>
      </c>
      <c r="AB63" s="10">
        <f t="shared" ca="1" si="9"/>
        <v>249503.26026859094</v>
      </c>
      <c r="AC63" s="10">
        <f t="shared" ca="1" si="9"/>
        <v>252330.07378482312</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412544.27266780584</v>
      </c>
      <c r="F65" s="59">
        <f t="shared" ref="F65:AH65" ca="1" si="10">SUM(F63:F64)</f>
        <v>422718.57660537318</v>
      </c>
      <c r="G65" s="59">
        <f t="shared" ca="1" si="10"/>
        <v>410922.13730124943</v>
      </c>
      <c r="H65" s="59">
        <f t="shared" ca="1" si="10"/>
        <v>392020.37178793165</v>
      </c>
      <c r="I65" s="59">
        <f t="shared" ca="1" si="10"/>
        <v>377872.86038851313</v>
      </c>
      <c r="J65" s="59">
        <f ca="1">SUM(J63:J64)</f>
        <v>367511.14140668855</v>
      </c>
      <c r="K65" s="59">
        <f t="shared" ca="1" si="10"/>
        <v>362209.32345336501</v>
      </c>
      <c r="L65" s="59">
        <f t="shared" ca="1" si="10"/>
        <v>354116.39923843899</v>
      </c>
      <c r="M65" s="59">
        <f t="shared" ca="1" si="10"/>
        <v>347020.64056649676</v>
      </c>
      <c r="N65" s="59">
        <f t="shared" ca="1" si="10"/>
        <v>190908.59125343536</v>
      </c>
      <c r="O65" s="59">
        <f t="shared" ca="1" si="10"/>
        <v>215841.79803354232</v>
      </c>
      <c r="P65" s="59">
        <f t="shared" ca="1" si="10"/>
        <v>218235.04549549351</v>
      </c>
      <c r="Q65" s="59">
        <f t="shared" ca="1" si="10"/>
        <v>220659.92114331684</v>
      </c>
      <c r="R65" s="59">
        <f t="shared" ca="1" si="10"/>
        <v>223116.7127635394</v>
      </c>
      <c r="S65" s="59">
        <f t="shared" ca="1" si="10"/>
        <v>225605.7082573387</v>
      </c>
      <c r="T65" s="59">
        <f t="shared" ca="1" si="10"/>
        <v>228127.19553584902</v>
      </c>
      <c r="U65" s="59">
        <f t="shared" ca="1" si="10"/>
        <v>230681.46241125901</v>
      </c>
      <c r="V65" s="59">
        <f t="shared" ca="1" si="10"/>
        <v>233268.79648356952</v>
      </c>
      <c r="W65" s="59">
        <f t="shared" ca="1" si="10"/>
        <v>235889.48502288121</v>
      </c>
      <c r="X65" s="59">
        <f t="shared" ca="1" si="10"/>
        <v>88543.814847074333</v>
      </c>
      <c r="Y65" s="59">
        <f t="shared" ca="1" si="10"/>
        <v>241232.07219474044</v>
      </c>
      <c r="Z65" s="59">
        <f t="shared" ca="1" si="10"/>
        <v>243954.54259322313</v>
      </c>
      <c r="AA65" s="59">
        <f t="shared" ca="1" si="10"/>
        <v>246711.51072161979</v>
      </c>
      <c r="AB65" s="59">
        <f t="shared" ca="1" si="10"/>
        <v>249503.26026859094</v>
      </c>
      <c r="AC65" s="59">
        <f t="shared" ca="1" si="10"/>
        <v>252330.07378482312</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0</v>
      </c>
      <c r="F66" s="59">
        <f t="shared" ca="1" si="11"/>
        <v>0</v>
      </c>
      <c r="G66" s="59">
        <f t="shared" ca="1" si="11"/>
        <v>0</v>
      </c>
      <c r="H66" s="59">
        <f t="shared" ca="1" si="11"/>
        <v>0</v>
      </c>
      <c r="I66" s="59">
        <f t="shared" ca="1" si="11"/>
        <v>0</v>
      </c>
      <c r="J66" s="59">
        <f t="shared" ca="1" si="11"/>
        <v>0</v>
      </c>
      <c r="K66" s="59">
        <f t="shared" ca="1" si="11"/>
        <v>0</v>
      </c>
      <c r="L66" s="59">
        <f t="shared" ca="1" si="11"/>
        <v>0</v>
      </c>
      <c r="M66" s="59">
        <f t="shared" ca="1" si="11"/>
        <v>0</v>
      </c>
      <c r="N66" s="59">
        <f t="shared" ca="1" si="11"/>
        <v>0</v>
      </c>
      <c r="O66" s="59">
        <f t="shared" ca="1" si="11"/>
        <v>0</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412544.27266780584</v>
      </c>
      <c r="F67" s="59">
        <f t="shared" ref="F67:AH67" ca="1" si="12">F65+F66</f>
        <v>422718.57660537318</v>
      </c>
      <c r="G67" s="59">
        <f t="shared" ca="1" si="12"/>
        <v>410922.13730124943</v>
      </c>
      <c r="H67" s="59">
        <f t="shared" ca="1" si="12"/>
        <v>392020.37178793165</v>
      </c>
      <c r="I67" s="59">
        <f ca="1">I65+I66</f>
        <v>377872.86038851313</v>
      </c>
      <c r="J67" s="59">
        <f ca="1">J65+J66</f>
        <v>367511.14140668855</v>
      </c>
      <c r="K67" s="59">
        <f t="shared" ca="1" si="12"/>
        <v>362209.32345336501</v>
      </c>
      <c r="L67" s="59">
        <f t="shared" ca="1" si="12"/>
        <v>354116.39923843899</v>
      </c>
      <c r="M67" s="59">
        <f t="shared" ca="1" si="12"/>
        <v>347020.64056649676</v>
      </c>
      <c r="N67" s="59">
        <f t="shared" ca="1" si="12"/>
        <v>190908.59125343536</v>
      </c>
      <c r="O67" s="59">
        <f t="shared" ca="1" si="12"/>
        <v>215841.79803354232</v>
      </c>
      <c r="P67" s="59">
        <f t="shared" ca="1" si="12"/>
        <v>218235.04549549351</v>
      </c>
      <c r="Q67" s="59">
        <f t="shared" ca="1" si="12"/>
        <v>220659.92114331684</v>
      </c>
      <c r="R67" s="59">
        <f t="shared" ca="1" si="12"/>
        <v>223116.7127635394</v>
      </c>
      <c r="S67" s="59">
        <f t="shared" ca="1" si="12"/>
        <v>225605.7082573387</v>
      </c>
      <c r="T67" s="59">
        <f t="shared" ca="1" si="12"/>
        <v>228127.19553584902</v>
      </c>
      <c r="U67" s="59">
        <f t="shared" ca="1" si="12"/>
        <v>230681.46241125901</v>
      </c>
      <c r="V67" s="59">
        <f t="shared" ca="1" si="12"/>
        <v>233268.79648356952</v>
      </c>
      <c r="W67" s="59">
        <f t="shared" ca="1" si="12"/>
        <v>235889.48502288121</v>
      </c>
      <c r="X67" s="59">
        <f t="shared" ca="1" si="12"/>
        <v>88543.814847074333</v>
      </c>
      <c r="Y67" s="59">
        <f t="shared" ca="1" si="12"/>
        <v>241232.07219474044</v>
      </c>
      <c r="Z67" s="59">
        <f t="shared" ca="1" si="12"/>
        <v>243954.54259322313</v>
      </c>
      <c r="AA67" s="59">
        <f t="shared" ca="1" si="12"/>
        <v>246711.51072161979</v>
      </c>
      <c r="AB67" s="59">
        <f t="shared" ca="1" si="12"/>
        <v>249503.26026859094</v>
      </c>
      <c r="AC67" s="59">
        <f t="shared" ca="1" si="12"/>
        <v>252330.07378482312</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0</v>
      </c>
      <c r="F68" s="59">
        <f t="shared" ca="1" si="14"/>
        <v>0</v>
      </c>
      <c r="G68" s="59">
        <f t="shared" ca="1" si="14"/>
        <v>0</v>
      </c>
      <c r="H68" s="59">
        <f t="shared" ca="1" si="14"/>
        <v>0</v>
      </c>
      <c r="I68" s="59">
        <f t="shared" ca="1" si="14"/>
        <v>0</v>
      </c>
      <c r="J68" s="59">
        <f t="shared" ca="1" si="14"/>
        <v>0</v>
      </c>
      <c r="K68" s="59">
        <f t="shared" ca="1" si="14"/>
        <v>0</v>
      </c>
      <c r="L68" s="59">
        <f t="shared" ca="1" si="14"/>
        <v>0</v>
      </c>
      <c r="M68" s="59">
        <f t="shared" ca="1" si="14"/>
        <v>0</v>
      </c>
      <c r="N68" s="59">
        <f t="shared" ca="1" si="14"/>
        <v>0</v>
      </c>
      <c r="O68" s="59">
        <f t="shared" ca="1" si="14"/>
        <v>0</v>
      </c>
      <c r="P68" s="59">
        <f t="shared" ca="1" si="14"/>
        <v>0</v>
      </c>
      <c r="Q68" s="59">
        <f t="shared" ca="1" si="14"/>
        <v>0</v>
      </c>
      <c r="R68" s="59">
        <f t="shared" ca="1" si="14"/>
        <v>0</v>
      </c>
      <c r="S68" s="59">
        <f t="shared" ca="1" si="14"/>
        <v>0</v>
      </c>
      <c r="T68" s="59">
        <f t="shared" ca="1" si="14"/>
        <v>0</v>
      </c>
      <c r="U68" s="59">
        <f t="shared" ca="1" si="14"/>
        <v>0</v>
      </c>
      <c r="V68" s="59">
        <f t="shared" ca="1" si="14"/>
        <v>0</v>
      </c>
      <c r="W68" s="59">
        <f t="shared" ca="1" si="14"/>
        <v>0</v>
      </c>
      <c r="X68" s="59">
        <f t="shared" ca="1" si="14"/>
        <v>0</v>
      </c>
      <c r="Y68" s="59">
        <f t="shared" ca="1" si="14"/>
        <v>0</v>
      </c>
      <c r="Z68" s="59">
        <f t="shared" ca="1" si="14"/>
        <v>0</v>
      </c>
      <c r="AA68" s="59">
        <f t="shared" ca="1" si="14"/>
        <v>0</v>
      </c>
      <c r="AB68" s="59">
        <f t="shared" ca="1" si="14"/>
        <v>0</v>
      </c>
      <c r="AC68" s="59">
        <f t="shared" ca="1" si="14"/>
        <v>0</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0</v>
      </c>
      <c r="F69" s="24">
        <f t="shared" ca="1" si="16"/>
        <v>0</v>
      </c>
      <c r="G69" s="24">
        <f t="shared" ca="1" si="16"/>
        <v>0</v>
      </c>
      <c r="H69" s="24">
        <f t="shared" ca="1" si="16"/>
        <v>0</v>
      </c>
      <c r="I69" s="24">
        <f t="shared" ca="1" si="16"/>
        <v>0</v>
      </c>
      <c r="J69" s="24">
        <f t="shared" ca="1" si="16"/>
        <v>0</v>
      </c>
      <c r="K69" s="24">
        <f t="shared" ca="1" si="16"/>
        <v>0</v>
      </c>
      <c r="L69" s="24">
        <f t="shared" ca="1" si="16"/>
        <v>0</v>
      </c>
      <c r="M69" s="24">
        <f t="shared" ca="1" si="16"/>
        <v>0</v>
      </c>
      <c r="N69" s="24">
        <f t="shared" ca="1" si="16"/>
        <v>0</v>
      </c>
      <c r="O69" s="24">
        <f t="shared" ca="1" si="16"/>
        <v>0</v>
      </c>
      <c r="P69" s="24">
        <f t="shared" ca="1" si="16"/>
        <v>0</v>
      </c>
      <c r="Q69" s="24">
        <f t="shared" ca="1" si="16"/>
        <v>0</v>
      </c>
      <c r="R69" s="24">
        <f t="shared" ca="1" si="16"/>
        <v>0</v>
      </c>
      <c r="S69" s="24">
        <f t="shared" ca="1" si="16"/>
        <v>0</v>
      </c>
      <c r="T69" s="24">
        <f t="shared" ca="1" si="16"/>
        <v>0</v>
      </c>
      <c r="U69" s="24">
        <f t="shared" ca="1" si="16"/>
        <v>0</v>
      </c>
      <c r="V69" s="24">
        <f t="shared" ca="1" si="16"/>
        <v>0</v>
      </c>
      <c r="W69" s="24">
        <f t="shared" ca="1" si="16"/>
        <v>0</v>
      </c>
      <c r="X69" s="24">
        <f t="shared" ca="1" si="16"/>
        <v>0</v>
      </c>
      <c r="Y69" s="24">
        <f t="shared" ca="1" si="16"/>
        <v>0</v>
      </c>
      <c r="Z69" s="24">
        <f t="shared" ca="1" si="16"/>
        <v>0</v>
      </c>
      <c r="AA69" s="24">
        <f t="shared" ca="1" si="16"/>
        <v>0</v>
      </c>
      <c r="AB69" s="24">
        <f t="shared" ca="1" si="16"/>
        <v>0</v>
      </c>
      <c r="AC69" s="24">
        <f t="shared" ca="1" si="16"/>
        <v>0</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412544.27266780584</v>
      </c>
      <c r="F70" s="420">
        <f t="shared" ref="F70:AH70" ca="1" si="17">SUM(F67:F69)</f>
        <v>422718.57660537318</v>
      </c>
      <c r="G70" s="420">
        <f t="shared" ca="1" si="17"/>
        <v>410922.13730124943</v>
      </c>
      <c r="H70" s="420">
        <f t="shared" ca="1" si="17"/>
        <v>392020.37178793165</v>
      </c>
      <c r="I70" s="420">
        <f t="shared" ca="1" si="17"/>
        <v>377872.86038851313</v>
      </c>
      <c r="J70" s="420">
        <f t="shared" ca="1" si="17"/>
        <v>367511.14140668855</v>
      </c>
      <c r="K70" s="420">
        <f t="shared" ca="1" si="17"/>
        <v>362209.32345336501</v>
      </c>
      <c r="L70" s="420">
        <f t="shared" ca="1" si="17"/>
        <v>354116.39923843899</v>
      </c>
      <c r="M70" s="420">
        <f t="shared" ca="1" si="17"/>
        <v>347020.64056649676</v>
      </c>
      <c r="N70" s="420">
        <f t="shared" ca="1" si="17"/>
        <v>190908.59125343536</v>
      </c>
      <c r="O70" s="420">
        <f t="shared" ca="1" si="17"/>
        <v>215841.79803354232</v>
      </c>
      <c r="P70" s="420">
        <f t="shared" ca="1" si="17"/>
        <v>218235.04549549351</v>
      </c>
      <c r="Q70" s="420">
        <f t="shared" ca="1" si="17"/>
        <v>220659.92114331684</v>
      </c>
      <c r="R70" s="420">
        <f t="shared" ca="1" si="17"/>
        <v>223116.7127635394</v>
      </c>
      <c r="S70" s="420">
        <f t="shared" ca="1" si="17"/>
        <v>225605.7082573387</v>
      </c>
      <c r="T70" s="420">
        <f t="shared" ca="1" si="17"/>
        <v>228127.19553584902</v>
      </c>
      <c r="U70" s="420">
        <f t="shared" ca="1" si="17"/>
        <v>230681.46241125901</v>
      </c>
      <c r="V70" s="420">
        <f t="shared" ca="1" si="17"/>
        <v>233268.79648356952</v>
      </c>
      <c r="W70" s="420">
        <f t="shared" ca="1" si="17"/>
        <v>235889.48502288121</v>
      </c>
      <c r="X70" s="420">
        <f t="shared" ca="1" si="17"/>
        <v>88543.814847074333</v>
      </c>
      <c r="Y70" s="420">
        <f t="shared" ca="1" si="17"/>
        <v>241232.07219474044</v>
      </c>
      <c r="Z70" s="420">
        <f t="shared" ca="1" si="17"/>
        <v>243954.54259322313</v>
      </c>
      <c r="AA70" s="420">
        <f t="shared" ca="1" si="17"/>
        <v>246711.51072161979</v>
      </c>
      <c r="AB70" s="420">
        <f t="shared" ca="1" si="17"/>
        <v>249503.26026859094</v>
      </c>
      <c r="AC70" s="420">
        <f t="shared" ca="1" si="17"/>
        <v>252330.07378482312</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412544.27266780584</v>
      </c>
      <c r="F72" s="59">
        <f t="shared" ca="1" si="18"/>
        <v>422718.57660537318</v>
      </c>
      <c r="G72" s="59">
        <f t="shared" ca="1" si="18"/>
        <v>410922.13730124943</v>
      </c>
      <c r="H72" s="59">
        <f t="shared" ca="1" si="18"/>
        <v>392020.37178793165</v>
      </c>
      <c r="I72" s="59">
        <f t="shared" ca="1" si="18"/>
        <v>377872.86038851313</v>
      </c>
      <c r="J72" s="59">
        <f t="shared" ca="1" si="18"/>
        <v>367511.14140668855</v>
      </c>
      <c r="K72" s="59">
        <f t="shared" ca="1" si="18"/>
        <v>362209.32345336501</v>
      </c>
      <c r="L72" s="59">
        <f t="shared" ca="1" si="18"/>
        <v>354116.39923843899</v>
      </c>
      <c r="M72" s="59">
        <f t="shared" ca="1" si="18"/>
        <v>347020.64056649676</v>
      </c>
      <c r="N72" s="59">
        <f t="shared" ca="1" si="18"/>
        <v>190908.59125343536</v>
      </c>
      <c r="O72" s="59">
        <f t="shared" ca="1" si="18"/>
        <v>215841.79803354232</v>
      </c>
      <c r="P72" s="59">
        <f t="shared" ca="1" si="18"/>
        <v>218235.04549549351</v>
      </c>
      <c r="Q72" s="59">
        <f t="shared" ca="1" si="18"/>
        <v>220659.92114331684</v>
      </c>
      <c r="R72" s="59">
        <f t="shared" ca="1" si="18"/>
        <v>223116.7127635394</v>
      </c>
      <c r="S72" s="59">
        <f t="shared" ca="1" si="18"/>
        <v>225605.7082573387</v>
      </c>
      <c r="T72" s="59">
        <f t="shared" ca="1" si="18"/>
        <v>228127.19553584902</v>
      </c>
      <c r="U72" s="59">
        <f t="shared" ca="1" si="18"/>
        <v>230681.46241125901</v>
      </c>
      <c r="V72" s="59">
        <f t="shared" ca="1" si="18"/>
        <v>233268.79648356952</v>
      </c>
      <c r="W72" s="59">
        <f t="shared" ca="1" si="18"/>
        <v>235889.48502288121</v>
      </c>
      <c r="X72" s="59">
        <f t="shared" ca="1" si="18"/>
        <v>88543.814847074333</v>
      </c>
      <c r="Y72" s="59">
        <f t="shared" ca="1" si="18"/>
        <v>241232.07219474044</v>
      </c>
      <c r="Z72" s="59">
        <f t="shared" ca="1" si="18"/>
        <v>243954.54259322313</v>
      </c>
      <c r="AA72" s="59">
        <f t="shared" ca="1" si="18"/>
        <v>246711.51072161979</v>
      </c>
      <c r="AB72" s="59">
        <f t="shared" ca="1" si="18"/>
        <v>249503.26026859094</v>
      </c>
      <c r="AC72" s="59">
        <f t="shared" ca="1" si="18"/>
        <v>252330.07378482312</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-2643952.4752443717</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0</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-2643952.4752443717</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-793185.74257331167</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0</v>
      </c>
      <c r="F80" s="10">
        <f ca="1">Principle</f>
        <v>0</v>
      </c>
      <c r="G80" s="10">
        <f t="shared" ref="G80:AH80" ca="1" si="20">Principle</f>
        <v>0</v>
      </c>
      <c r="H80" s="10">
        <f t="shared" ca="1" si="20"/>
        <v>0</v>
      </c>
      <c r="I80" s="10">
        <f t="shared" ca="1" si="20"/>
        <v>0</v>
      </c>
      <c r="J80" s="10">
        <f t="shared" ca="1" si="20"/>
        <v>0</v>
      </c>
      <c r="K80" s="10">
        <f t="shared" ca="1" si="20"/>
        <v>0</v>
      </c>
      <c r="L80" s="10">
        <f t="shared" ca="1" si="20"/>
        <v>0</v>
      </c>
      <c r="M80" s="10">
        <f t="shared" ca="1" si="20"/>
        <v>0</v>
      </c>
      <c r="N80" s="10">
        <f t="shared" ca="1" si="20"/>
        <v>0</v>
      </c>
      <c r="O80" s="10">
        <f t="shared" ca="1" si="20"/>
        <v>0</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-793185.74257331167</v>
      </c>
      <c r="E81" s="10">
        <f ca="1">E79+E80</f>
        <v>0</v>
      </c>
      <c r="F81" s="10">
        <f t="shared" ref="F81:AH81" ca="1" si="21">F79+F80</f>
        <v>0</v>
      </c>
      <c r="G81" s="10">
        <f t="shared" ca="1" si="21"/>
        <v>0</v>
      </c>
      <c r="H81" s="10">
        <f t="shared" ca="1" si="21"/>
        <v>0</v>
      </c>
      <c r="I81" s="10">
        <f t="shared" ca="1" si="21"/>
        <v>0</v>
      </c>
      <c r="J81" s="10">
        <f t="shared" ca="1" si="21"/>
        <v>0</v>
      </c>
      <c r="K81" s="10">
        <f t="shared" ca="1" si="21"/>
        <v>0</v>
      </c>
      <c r="L81" s="10">
        <f t="shared" ca="1" si="21"/>
        <v>0</v>
      </c>
      <c r="M81" s="10">
        <f t="shared" ca="1" si="21"/>
        <v>0</v>
      </c>
      <c r="N81" s="10">
        <f t="shared" ca="1" si="21"/>
        <v>0</v>
      </c>
      <c r="O81" s="10">
        <f t="shared" ca="1" si="21"/>
        <v>0</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-3437138.2178176832</v>
      </c>
      <c r="E83" s="430">
        <f t="shared" ca="1" si="22"/>
        <v>412544.27266780584</v>
      </c>
      <c r="F83" s="430">
        <f t="shared" ca="1" si="22"/>
        <v>422718.57660537318</v>
      </c>
      <c r="G83" s="430">
        <f t="shared" ca="1" si="22"/>
        <v>410922.13730124943</v>
      </c>
      <c r="H83" s="430">
        <f t="shared" ca="1" si="22"/>
        <v>392020.37178793165</v>
      </c>
      <c r="I83" s="430">
        <f t="shared" ca="1" si="22"/>
        <v>377872.86038851313</v>
      </c>
      <c r="J83" s="430">
        <f t="shared" ca="1" si="22"/>
        <v>367511.14140668855</v>
      </c>
      <c r="K83" s="430">
        <f t="shared" ca="1" si="22"/>
        <v>362209.32345336501</v>
      </c>
      <c r="L83" s="430">
        <f t="shared" ca="1" si="22"/>
        <v>354116.39923843899</v>
      </c>
      <c r="M83" s="430">
        <f t="shared" ca="1" si="22"/>
        <v>347020.64056649676</v>
      </c>
      <c r="N83" s="430">
        <f t="shared" ca="1" si="22"/>
        <v>190908.59125343536</v>
      </c>
      <c r="O83" s="430">
        <f t="shared" ca="1" si="22"/>
        <v>215841.79803354232</v>
      </c>
      <c r="P83" s="430">
        <f t="shared" ca="1" si="22"/>
        <v>218235.04549549351</v>
      </c>
      <c r="Q83" s="430">
        <f t="shared" ca="1" si="22"/>
        <v>220659.92114331684</v>
      </c>
      <c r="R83" s="430">
        <f t="shared" ca="1" si="22"/>
        <v>223116.7127635394</v>
      </c>
      <c r="S83" s="430">
        <f t="shared" ca="1" si="22"/>
        <v>225605.7082573387</v>
      </c>
      <c r="T83" s="430">
        <f t="shared" ca="1" si="22"/>
        <v>228127.19553584902</v>
      </c>
      <c r="U83" s="430">
        <f t="shared" ca="1" si="22"/>
        <v>230681.46241125901</v>
      </c>
      <c r="V83" s="430">
        <f t="shared" ca="1" si="22"/>
        <v>233268.79648356952</v>
      </c>
      <c r="W83" s="430">
        <f t="shared" ca="1" si="22"/>
        <v>235889.48502288121</v>
      </c>
      <c r="X83" s="430">
        <f t="shared" ca="1" si="22"/>
        <v>88543.814847074333</v>
      </c>
      <c r="Y83" s="430">
        <f t="shared" ca="1" si="22"/>
        <v>241232.07219474044</v>
      </c>
      <c r="Z83" s="430">
        <f t="shared" ca="1" si="22"/>
        <v>243954.54259322313</v>
      </c>
      <c r="AA83" s="430">
        <f t="shared" ca="1" si="22"/>
        <v>246711.51072161979</v>
      </c>
      <c r="AB83" s="430">
        <f t="shared" ca="1" si="22"/>
        <v>249503.26026859094</v>
      </c>
      <c r="AC83" s="430">
        <f t="shared" ca="1" si="22"/>
        <v>252330.07378482312</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-3437138.2178176832</v>
      </c>
      <c r="E84" s="44">
        <f ca="1">D84+E83</f>
        <v>-3024593.9451498776</v>
      </c>
      <c r="F84" s="44">
        <f t="shared" ref="F84:AH84" ca="1" si="23">E84+F83</f>
        <v>-2601875.3685445045</v>
      </c>
      <c r="G84" s="44">
        <f t="shared" ca="1" si="23"/>
        <v>-2190953.2312432551</v>
      </c>
      <c r="H84" s="44">
        <f t="shared" ca="1" si="23"/>
        <v>-1798932.8594553233</v>
      </c>
      <c r="I84" s="44">
        <f t="shared" ca="1" si="23"/>
        <v>-1421059.9990668101</v>
      </c>
      <c r="J84" s="44">
        <f t="shared" ca="1" si="23"/>
        <v>-1053548.8576601215</v>
      </c>
      <c r="K84" s="44">
        <f t="shared" ca="1" si="23"/>
        <v>-691339.53420675651</v>
      </c>
      <c r="L84" s="44">
        <f t="shared" ca="1" si="23"/>
        <v>-337223.13496831752</v>
      </c>
      <c r="M84" s="44">
        <f t="shared" ca="1" si="23"/>
        <v>9797.5055981792393</v>
      </c>
      <c r="N84" s="44">
        <f t="shared" ca="1" si="23"/>
        <v>200706.09685161459</v>
      </c>
      <c r="O84" s="44">
        <f t="shared" ca="1" si="23"/>
        <v>416547.89488515689</v>
      </c>
      <c r="P84" s="44">
        <f t="shared" ca="1" si="23"/>
        <v>634782.94038065034</v>
      </c>
      <c r="Q84" s="44">
        <f t="shared" ca="1" si="23"/>
        <v>855442.86152396724</v>
      </c>
      <c r="R84" s="44">
        <f t="shared" ca="1" si="23"/>
        <v>1078559.5742875068</v>
      </c>
      <c r="S84" s="44">
        <f t="shared" ca="1" si="23"/>
        <v>1304165.2825448455</v>
      </c>
      <c r="T84" s="44">
        <f t="shared" ca="1" si="23"/>
        <v>1532292.4780806946</v>
      </c>
      <c r="U84" s="44">
        <f t="shared" ca="1" si="23"/>
        <v>1762973.9404919536</v>
      </c>
      <c r="V84" s="44">
        <f t="shared" ca="1" si="23"/>
        <v>1996242.7369755232</v>
      </c>
      <c r="W84" s="44">
        <f t="shared" ca="1" si="23"/>
        <v>2232132.2219984042</v>
      </c>
      <c r="X84" s="44">
        <f t="shared" ca="1" si="23"/>
        <v>2320676.0368454787</v>
      </c>
      <c r="Y84" s="44">
        <f t="shared" ca="1" si="23"/>
        <v>2561908.1090402193</v>
      </c>
      <c r="Z84" s="44">
        <f t="shared" ca="1" si="23"/>
        <v>2805862.6516334424</v>
      </c>
      <c r="AA84" s="44">
        <f t="shared" ca="1" si="23"/>
        <v>3052574.1623550621</v>
      </c>
      <c r="AB84" s="44">
        <f t="shared" ca="1" si="23"/>
        <v>3302077.422623653</v>
      </c>
      <c r="AC84" s="44">
        <f t="shared" ca="1" si="23"/>
        <v>3554407.496408476</v>
      </c>
      <c r="AD84" s="44">
        <f ca="1">AC84+AD83</f>
        <v>3554407.496408476</v>
      </c>
      <c r="AE84" s="44">
        <f t="shared" ca="1" si="23"/>
        <v>3554407.496408476</v>
      </c>
      <c r="AF84" s="44">
        <f t="shared" ca="1" si="23"/>
        <v>3554407.496408476</v>
      </c>
      <c r="AG84" s="44">
        <f t="shared" ca="1" si="23"/>
        <v>3554407.496408476</v>
      </c>
      <c r="AH84" s="44">
        <f t="shared" ca="1" si="23"/>
        <v>3554407.496408476</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-793185.74257331167</v>
      </c>
      <c r="F89" s="9">
        <f ca="1">E93</f>
        <v>-793185.74257331167</v>
      </c>
      <c r="G89" s="9">
        <f t="shared" ref="G89:AH89" ca="1" si="24">F93</f>
        <v>-793185.74257331167</v>
      </c>
      <c r="H89" s="9">
        <f t="shared" ca="1" si="24"/>
        <v>-793185.74257331167</v>
      </c>
      <c r="I89" s="9">
        <f t="shared" ca="1" si="24"/>
        <v>-793185.74257331167</v>
      </c>
      <c r="J89" s="9">
        <f t="shared" ca="1" si="24"/>
        <v>-793185.74257331167</v>
      </c>
      <c r="K89" s="9">
        <f t="shared" ca="1" si="24"/>
        <v>-793185.74257331167</v>
      </c>
      <c r="L89" s="9">
        <f t="shared" ca="1" si="24"/>
        <v>-793185.74257331167</v>
      </c>
      <c r="M89" s="9">
        <f t="shared" ca="1" si="24"/>
        <v>-793185.74257331167</v>
      </c>
      <c r="N89" s="9">
        <f t="shared" ca="1" si="24"/>
        <v>-793185.74257331167</v>
      </c>
      <c r="O89" s="9">
        <f t="shared" ca="1" si="24"/>
        <v>-793185.74257331167</v>
      </c>
      <c r="P89" s="9">
        <f t="shared" ca="1" si="24"/>
        <v>-793185.74257331167</v>
      </c>
      <c r="Q89" s="9">
        <f t="shared" ca="1" si="24"/>
        <v>-793185.74257331167</v>
      </c>
      <c r="R89" s="9">
        <f t="shared" ca="1" si="24"/>
        <v>-793185.74257331167</v>
      </c>
      <c r="S89" s="9">
        <f t="shared" ca="1" si="24"/>
        <v>-793185.74257331167</v>
      </c>
      <c r="T89" s="9">
        <f t="shared" ca="1" si="24"/>
        <v>-793185.74257331167</v>
      </c>
      <c r="U89" s="9">
        <f t="shared" ca="1" si="24"/>
        <v>-793185.74257331167</v>
      </c>
      <c r="V89" s="9">
        <f t="shared" ca="1" si="24"/>
        <v>-793185.74257331167</v>
      </c>
      <c r="W89" s="9">
        <f t="shared" ca="1" si="24"/>
        <v>-793185.74257331167</v>
      </c>
      <c r="X89" s="9">
        <f t="shared" ca="1" si="24"/>
        <v>-793185.74257331167</v>
      </c>
      <c r="Y89" s="9">
        <f t="shared" ca="1" si="24"/>
        <v>-793185.74257331167</v>
      </c>
      <c r="Z89" s="9">
        <f t="shared" ca="1" si="24"/>
        <v>-793185.74257331167</v>
      </c>
      <c r="AA89" s="9">
        <f t="shared" ca="1" si="24"/>
        <v>-793185.74257331167</v>
      </c>
      <c r="AB89" s="9">
        <f t="shared" ca="1" si="24"/>
        <v>-793185.74257331167</v>
      </c>
      <c r="AC89" s="9">
        <f t="shared" ca="1" si="24"/>
        <v>-793185.74257331167</v>
      </c>
      <c r="AD89" s="9">
        <f t="shared" ca="1" si="24"/>
        <v>-793185.74257331167</v>
      </c>
      <c r="AE89" s="9">
        <f t="shared" ca="1" si="24"/>
        <v>-793185.74257331167</v>
      </c>
      <c r="AF89" s="9">
        <f t="shared" ca="1" si="24"/>
        <v>-793185.74257331167</v>
      </c>
      <c r="AG89" s="9">
        <f t="shared" ca="1" si="24"/>
        <v>-793185.74257331167</v>
      </c>
      <c r="AH89" s="9">
        <f t="shared" ca="1" si="24"/>
        <v>-793185.74257331167</v>
      </c>
    </row>
    <row r="90" spans="1:36" x14ac:dyDescent="0.2">
      <c r="A90" s="2" t="s">
        <v>47</v>
      </c>
      <c r="D90" s="9"/>
      <c r="E90" s="9">
        <f t="shared" ref="E90:AH90" ca="1" si="25">IF(ProjectYear&lt;=LoanTerm,PMT(LoanInterest,LoanTerm,LoanAmount),0)</f>
        <v>0</v>
      </c>
      <c r="F90" s="9">
        <f t="shared" ca="1" si="25"/>
        <v>0</v>
      </c>
      <c r="G90" s="9">
        <f t="shared" ca="1" si="25"/>
        <v>0</v>
      </c>
      <c r="H90" s="9">
        <f t="shared" ca="1" si="25"/>
        <v>0</v>
      </c>
      <c r="I90" s="9">
        <f t="shared" ca="1" si="25"/>
        <v>0</v>
      </c>
      <c r="J90" s="9">
        <f t="shared" ca="1" si="25"/>
        <v>0</v>
      </c>
      <c r="K90" s="9">
        <f t="shared" ca="1" si="25"/>
        <v>0</v>
      </c>
      <c r="L90" s="9">
        <f t="shared" ca="1" si="25"/>
        <v>0</v>
      </c>
      <c r="M90" s="9">
        <f t="shared" ca="1" si="25"/>
        <v>0</v>
      </c>
      <c r="N90" s="9">
        <f t="shared" ca="1" si="25"/>
        <v>0</v>
      </c>
      <c r="O90" s="9">
        <f t="shared" ca="1" si="25"/>
        <v>0</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0</v>
      </c>
      <c r="F91" s="9">
        <f t="shared" ca="1" si="26"/>
        <v>0</v>
      </c>
      <c r="G91" s="9">
        <f t="shared" ca="1" si="26"/>
        <v>0</v>
      </c>
      <c r="H91" s="9">
        <f t="shared" ca="1" si="26"/>
        <v>0</v>
      </c>
      <c r="I91" s="9">
        <f t="shared" ca="1" si="26"/>
        <v>0</v>
      </c>
      <c r="J91" s="9">
        <f t="shared" ca="1" si="26"/>
        <v>0</v>
      </c>
      <c r="K91" s="9">
        <f t="shared" ca="1" si="26"/>
        <v>0</v>
      </c>
      <c r="L91" s="9">
        <f t="shared" ca="1" si="26"/>
        <v>0</v>
      </c>
      <c r="M91" s="9">
        <f t="shared" ca="1" si="26"/>
        <v>0</v>
      </c>
      <c r="N91" s="9">
        <f t="shared" ca="1" si="26"/>
        <v>0</v>
      </c>
      <c r="O91" s="9">
        <f t="shared" ca="1" si="26"/>
        <v>0</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0</v>
      </c>
      <c r="F92" s="9">
        <f t="shared" ca="1" si="27"/>
        <v>0</v>
      </c>
      <c r="G92" s="9">
        <f t="shared" ca="1" si="27"/>
        <v>0</v>
      </c>
      <c r="H92" s="9">
        <f t="shared" ca="1" si="27"/>
        <v>0</v>
      </c>
      <c r="I92" s="9">
        <f t="shared" ca="1" si="27"/>
        <v>0</v>
      </c>
      <c r="J92" s="9">
        <f t="shared" ca="1" si="27"/>
        <v>0</v>
      </c>
      <c r="K92" s="9">
        <f t="shared" ca="1" si="27"/>
        <v>0</v>
      </c>
      <c r="L92" s="9">
        <f t="shared" ca="1" si="27"/>
        <v>0</v>
      </c>
      <c r="M92" s="9">
        <f t="shared" ca="1" si="27"/>
        <v>0</v>
      </c>
      <c r="N92" s="9">
        <f t="shared" ca="1" si="27"/>
        <v>0</v>
      </c>
      <c r="O92" s="9">
        <f t="shared" ca="1" si="27"/>
        <v>0</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-793185.74257331167</v>
      </c>
      <c r="F93" s="70">
        <f t="shared" ca="1" si="28"/>
        <v>-793185.74257331167</v>
      </c>
      <c r="G93" s="70">
        <f t="shared" ca="1" si="28"/>
        <v>-793185.74257331167</v>
      </c>
      <c r="H93" s="70">
        <f t="shared" ca="1" si="28"/>
        <v>-793185.74257331167</v>
      </c>
      <c r="I93" s="70">
        <f t="shared" ca="1" si="28"/>
        <v>-793185.74257331167</v>
      </c>
      <c r="J93" s="70">
        <f t="shared" ca="1" si="28"/>
        <v>-793185.74257331167</v>
      </c>
      <c r="K93" s="70">
        <f t="shared" ca="1" si="28"/>
        <v>-793185.74257331167</v>
      </c>
      <c r="L93" s="70">
        <f t="shared" ca="1" si="28"/>
        <v>-793185.74257331167</v>
      </c>
      <c r="M93" s="70">
        <f t="shared" ca="1" si="28"/>
        <v>-793185.74257331167</v>
      </c>
      <c r="N93" s="70">
        <f t="shared" ca="1" si="28"/>
        <v>-793185.74257331167</v>
      </c>
      <c r="O93" s="70">
        <f t="shared" ca="1" si="28"/>
        <v>-793185.74257331167</v>
      </c>
      <c r="P93" s="70">
        <f t="shared" ca="1" si="28"/>
        <v>-793185.74257331167</v>
      </c>
      <c r="Q93" s="70">
        <f t="shared" ca="1" si="28"/>
        <v>-793185.74257331167</v>
      </c>
      <c r="R93" s="70">
        <f t="shared" ca="1" si="28"/>
        <v>-793185.74257331167</v>
      </c>
      <c r="S93" s="70">
        <f t="shared" ca="1" si="28"/>
        <v>-793185.74257331167</v>
      </c>
      <c r="T93" s="70">
        <f t="shared" ca="1" si="28"/>
        <v>-793185.74257331167</v>
      </c>
      <c r="U93" s="70">
        <f t="shared" ca="1" si="28"/>
        <v>-793185.74257331167</v>
      </c>
      <c r="V93" s="70">
        <f t="shared" ca="1" si="28"/>
        <v>-793185.74257331167</v>
      </c>
      <c r="W93" s="70">
        <f t="shared" ca="1" si="28"/>
        <v>-793185.74257331167</v>
      </c>
      <c r="X93" s="70">
        <f t="shared" ca="1" si="28"/>
        <v>-793185.74257331167</v>
      </c>
      <c r="Y93" s="70">
        <f t="shared" ca="1" si="28"/>
        <v>-793185.74257331167</v>
      </c>
      <c r="Z93" s="70">
        <f t="shared" ca="1" si="28"/>
        <v>-793185.74257331167</v>
      </c>
      <c r="AA93" s="70">
        <f t="shared" ca="1" si="28"/>
        <v>-793185.74257331167</v>
      </c>
      <c r="AB93" s="70">
        <f t="shared" ca="1" si="28"/>
        <v>-793185.74257331167</v>
      </c>
      <c r="AC93" s="70">
        <f t="shared" ca="1" si="28"/>
        <v>-793185.74257331167</v>
      </c>
      <c r="AD93" s="70">
        <f t="shared" ca="1" si="28"/>
        <v>-793185.74257331167</v>
      </c>
      <c r="AE93" s="70">
        <f t="shared" ca="1" si="28"/>
        <v>-793185.74257331167</v>
      </c>
      <c r="AF93" s="70">
        <f t="shared" ca="1" si="28"/>
        <v>-793185.74257331167</v>
      </c>
      <c r="AG93" s="70">
        <f t="shared" ca="1" si="28"/>
        <v>-793185.74257331167</v>
      </c>
      <c r="AH93" s="70">
        <f t="shared" ca="1" si="28"/>
        <v>-793185.74257331167</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801814.44316647737</v>
      </c>
      <c r="D106" s="42">
        <f ca="1">IF($C$112="3P",VLOOKUP($A106,'Fin. Assumptions'!$F$23:$L$29,$D$111+1)*(-D$55-D$56),VLOOKUP($A106,'Fin. Assumptions'!$F$32:$L$38,$D$111+1)*D$83)</f>
        <v>-3437138.2178176832</v>
      </c>
      <c r="E106" s="42">
        <f ca="1">IF($C$112="3P",VLOOKUP($A106,'Fin. Assumptions'!$F$23:$L$29,$D$111+1)*(-E$55-E$56),VLOOKUP($A106,'Fin. Assumptions'!$F$32:$L$38,$D$111+1)*E$83)</f>
        <v>412544.27266780584</v>
      </c>
      <c r="F106" s="42">
        <f ca="1">IF($C$112="3P",VLOOKUP($A106,'Fin. Assumptions'!$F$23:$L$29,$D$111+1)*(-F$55-F$56),VLOOKUP($A106,'Fin. Assumptions'!$F$32:$L$38,$D$111+1)*F$83)</f>
        <v>422718.57660537318</v>
      </c>
      <c r="G106" s="42">
        <f ca="1">IF($C$112="3P",VLOOKUP($A106,'Fin. Assumptions'!$F$23:$L$29,$D$111+1)*(-G$55-G$56),VLOOKUP($A106,'Fin. Assumptions'!$F$32:$L$38,$D$111+1)*G$83)</f>
        <v>410922.13730124943</v>
      </c>
      <c r="H106" s="42">
        <f ca="1">IF($C$112="3P",VLOOKUP($A106,'Fin. Assumptions'!$F$23:$L$29,$D$111+1)*(-H$55-H$56),VLOOKUP($A106,'Fin. Assumptions'!$F$32:$L$38,$D$111+1)*H$83)</f>
        <v>392020.37178793165</v>
      </c>
      <c r="I106" s="42">
        <f ca="1">IF($C$112="3P",VLOOKUP($A106,'Fin. Assumptions'!$F$23:$L$29,$D$111+1)*(-I$55-I$56),VLOOKUP($A106,'Fin. Assumptions'!$F$32:$L$38,$D$111+1)*I$83)</f>
        <v>377872.86038851313</v>
      </c>
      <c r="J106" s="42">
        <f ca="1">IF($C$112="3P",VLOOKUP($A106,'Fin. Assumptions'!$F$23:$L$29,$D$111+1)*(-J$55-J$56),VLOOKUP($A106,'Fin. Assumptions'!$F$32:$L$38,$D$111+1)*J$83)</f>
        <v>367511.14140668855</v>
      </c>
      <c r="K106" s="42">
        <f ca="1">IF($C$112="3P",VLOOKUP($A106,'Fin. Assumptions'!$F$23:$L$29,$D$111+1)*(-K$55-K$56),VLOOKUP($A106,'Fin. Assumptions'!$F$32:$L$38,$D$111+1)*K$83)</f>
        <v>362209.32345336501</v>
      </c>
      <c r="L106" s="42">
        <f ca="1">IF($C$112="3P",VLOOKUP($A106,'Fin. Assumptions'!$F$23:$L$29,$D$111+1)*(-L$55-L$56),VLOOKUP($A106,'Fin. Assumptions'!$F$32:$L$38,$D$111+1)*L$83)</f>
        <v>354116.39923843899</v>
      </c>
      <c r="M106" s="42">
        <f ca="1">IF($C$112="3P",VLOOKUP($A106,'Fin. Assumptions'!$F$23:$L$29,$D$111+1)*(-M$55-M$56),VLOOKUP($A106,'Fin. Assumptions'!$F$32:$L$38,$D$111+1)*M$83)</f>
        <v>347020.64056649676</v>
      </c>
      <c r="N106" s="42">
        <f ca="1">IF($C$112="3P",VLOOKUP($A106,'Fin. Assumptions'!$F$23:$L$29,$D$111+1)*(-N$55-N$56),VLOOKUP($A106,'Fin. Assumptions'!$F$32:$L$38,$D$111+1)*N$83)</f>
        <v>190908.59125343536</v>
      </c>
      <c r="O106" s="42">
        <f ca="1">IF($C$112="3P",VLOOKUP($A106,'Fin. Assumptions'!$F$23:$L$29,$D$111+1)*(-O$55-O$56),VLOOKUP($A106,'Fin. Assumptions'!$F$32:$L$38,$D$111+1)*O$83)</f>
        <v>215841.79803354232</v>
      </c>
      <c r="P106" s="42">
        <f ca="1">IF($C$112="3P",VLOOKUP($A106,'Fin. Assumptions'!$F$23:$L$29,$D$111+1)*(-P$55-P$56),VLOOKUP($A106,'Fin. Assumptions'!$F$32:$L$38,$D$111+1)*P$83)</f>
        <v>218235.04549549351</v>
      </c>
      <c r="Q106" s="42">
        <f ca="1">IF($C$112="3P",VLOOKUP($A106,'Fin. Assumptions'!$F$23:$L$29,$D$111+1)*(-Q$55-Q$56),VLOOKUP($A106,'Fin. Assumptions'!$F$32:$L$38,$D$111+1)*Q$83)</f>
        <v>220659.92114331684</v>
      </c>
      <c r="R106" s="42">
        <f ca="1">IF($C$112="3P",VLOOKUP($A106,'Fin. Assumptions'!$F$23:$L$29,$D$111+1)*(-R$55-R$56),VLOOKUP($A106,'Fin. Assumptions'!$F$32:$L$38,$D$111+1)*R$83)</f>
        <v>223116.7127635394</v>
      </c>
      <c r="S106" s="42">
        <f ca="1">IF($C$112="3P",VLOOKUP($A106,'Fin. Assumptions'!$F$23:$L$29,$D$111+1)*(-S$55-S$56),VLOOKUP($A106,'Fin. Assumptions'!$F$32:$L$38,$D$111+1)*S$83)</f>
        <v>225605.7082573387</v>
      </c>
      <c r="T106" s="42">
        <f ca="1">IF($C$112="3P",VLOOKUP($A106,'Fin. Assumptions'!$F$23:$L$29,$D$111+1)*(-T$55-T$56),VLOOKUP($A106,'Fin. Assumptions'!$F$32:$L$38,$D$111+1)*T$83)</f>
        <v>228127.19553584902</v>
      </c>
      <c r="U106" s="42">
        <f ca="1">IF($C$112="3P",VLOOKUP($A106,'Fin. Assumptions'!$F$23:$L$29,$D$111+1)*(-U$55-U$56),VLOOKUP($A106,'Fin. Assumptions'!$F$32:$L$38,$D$111+1)*U$83)</f>
        <v>230681.46241125901</v>
      </c>
      <c r="V106" s="42">
        <f ca="1">IF($C$112="3P",VLOOKUP($A106,'Fin. Assumptions'!$F$23:$L$29,$D$111+1)*(-V$55-V$56),VLOOKUP($A106,'Fin. Assumptions'!$F$32:$L$38,$D$111+1)*V$83)</f>
        <v>233268.79648356952</v>
      </c>
      <c r="W106" s="42">
        <f ca="1">IF($C$112="3P",VLOOKUP($A106,'Fin. Assumptions'!$F$23:$L$29,$D$111+1)*(-W$55-W$56),VLOOKUP($A106,'Fin. Assumptions'!$F$32:$L$38,$D$111+1)*W$83)</f>
        <v>235889.48502288121</v>
      </c>
      <c r="X106" s="42">
        <f ca="1">IF($C$112="3P",VLOOKUP($A106,'Fin. Assumptions'!$F$23:$L$29,$D$111+1)*(-X$55-X$56),VLOOKUP($A106,'Fin. Assumptions'!$F$32:$L$38,$D$111+1)*X$83)</f>
        <v>88543.814847074333</v>
      </c>
      <c r="Y106" s="42">
        <f ca="1">IF($C$112="3P",VLOOKUP($A106,'Fin. Assumptions'!$F$23:$L$29,$D$111+1)*(-Y$55-Y$56),VLOOKUP($A106,'Fin. Assumptions'!$F$32:$L$38,$D$111+1)*Y$83)</f>
        <v>241232.07219474044</v>
      </c>
      <c r="Z106" s="42">
        <f ca="1">IF($C$112="3P",VLOOKUP($A106,'Fin. Assumptions'!$F$23:$L$29,$D$111+1)*(-Z$55-Z$56),VLOOKUP($A106,'Fin. Assumptions'!$F$32:$L$38,$D$111+1)*Z$83)</f>
        <v>243954.54259322313</v>
      </c>
      <c r="AA106" s="42">
        <f ca="1">IF($C$112="3P",VLOOKUP($A106,'Fin. Assumptions'!$F$23:$L$29,$D$111+1)*(-AA$55-AA$56),VLOOKUP($A106,'Fin. Assumptions'!$F$32:$L$38,$D$111+1)*AA$83)</f>
        <v>246711.51072161979</v>
      </c>
      <c r="AB106" s="42">
        <f ca="1">IF($C$112="3P",VLOOKUP($A106,'Fin. Assumptions'!$F$23:$L$29,$D$111+1)*(-AB$55-AB$56),VLOOKUP($A106,'Fin. Assumptions'!$F$32:$L$38,$D$111+1)*AB$83)</f>
        <v>249503.26026859094</v>
      </c>
      <c r="AC106" s="42">
        <f ca="1">IF($C$112="3P",VLOOKUP($A106,'Fin. Assumptions'!$F$23:$L$29,$D$111+1)*(-AC$55-AC$56),VLOOKUP($A106,'Fin. Assumptions'!$F$32:$L$38,$D$111+1)*AC$83)</f>
        <v>252330.07378482312</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801814.44316647737</v>
      </c>
    </row>
    <row r="111" spans="1:34" ht="15.75" x14ac:dyDescent="0.25">
      <c r="A111" s="92"/>
      <c r="B111" s="93" t="s">
        <v>111</v>
      </c>
      <c r="C111" s="463" t="str">
        <f ca="1">LEFT($B$6,3)</f>
        <v>NPO</v>
      </c>
      <c r="D111" s="380">
        <f ca="1">HLOOKUP(C111,'Fin. Assumptions'!$G$32:$L$40,9)</f>
        <v>4</v>
      </c>
    </row>
    <row r="112" spans="1:34" x14ac:dyDescent="0.2">
      <c r="A112" s="94"/>
      <c r="B112" s="93" t="s">
        <v>160</v>
      </c>
      <c r="C112" s="376" t="str">
        <f ca="1">RIGHT(LEFT($B$6,6),2)</f>
        <v>DO</v>
      </c>
    </row>
  </sheetData>
  <sheetProtection algorithmName="SHA-512" hashValue="VnacpQ24kfJA31n0Cr0bgKqKAPQ8kuLf0u5LX053vStBjLsdrsywPloy9T4hzjlJdCCeujJPxBean5EuUx3dGg==" saltValue="/LelpZnuVH+DcI/BiFehSA=="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7" tint="0.39997558519241921"/>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P&amp;G 3P 17</v>
      </c>
      <c r="D6" s="82" t="s">
        <v>172</v>
      </c>
      <c r="T6" s="2"/>
    </row>
    <row r="7" spans="1:42" ht="18.75" customHeight="1" x14ac:dyDescent="0.25">
      <c r="A7" s="90"/>
      <c r="C7" s="2"/>
      <c r="D7" s="374" t="s">
        <v>174</v>
      </c>
      <c r="T7" s="2"/>
    </row>
    <row r="8" spans="1:42" ht="18.75" customHeight="1" x14ac:dyDescent="0.25">
      <c r="A8" s="90" t="s">
        <v>111</v>
      </c>
      <c r="B8" s="376" t="str">
        <f ca="1">VLOOKUP($B$6,'Fin. Assumptions'!$A$6:$P$17,2)</f>
        <v>Public/Govt</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2017</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737326.09363454732</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2.457753645448491</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2457753.645448491</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0.80150899470693882</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2457753.645448491</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-368663.04681727366</v>
      </c>
      <c r="O22" s="28"/>
      <c r="P22" s="26"/>
      <c r="Q22" s="26"/>
      <c r="R22" s="23"/>
      <c r="T22" s="2"/>
    </row>
    <row r="23" spans="1:36" ht="18" customHeight="1" x14ac:dyDescent="0.2">
      <c r="A23" s="48"/>
      <c r="B23" s="77"/>
      <c r="C23" s="21"/>
      <c r="E23" s="54" t="s">
        <v>77</v>
      </c>
      <c r="G23" s="83">
        <f ca="1">SUM(G20:G22)</f>
        <v>2089090.5986312174</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11</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2457753.645448491</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0.15918119999999999</v>
      </c>
      <c r="C31" s="2" t="s">
        <v>7</v>
      </c>
      <c r="E31" s="57" t="s">
        <v>10</v>
      </c>
      <c r="F31" s="5"/>
      <c r="G31" s="83">
        <f ca="1">NetCost*LoanPer-B22</f>
        <v>368663.04681727343</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707428.52262483444</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0.17261097018919536</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185458.83249599999</v>
      </c>
      <c r="F54" s="9">
        <f t="shared" ca="1" si="2"/>
        <v>188222.1691001904</v>
      </c>
      <c r="G54" s="9">
        <f t="shared" ca="1" si="2"/>
        <v>191026.67941978324</v>
      </c>
      <c r="H54" s="9">
        <f t="shared" ca="1" si="2"/>
        <v>193872.976943138</v>
      </c>
      <c r="I54" s="9">
        <f t="shared" ca="1" si="2"/>
        <v>196761.68429959079</v>
      </c>
      <c r="J54" s="9">
        <f t="shared" ca="1" si="2"/>
        <v>199693.43339565469</v>
      </c>
      <c r="K54" s="9">
        <f t="shared" ca="1" si="2"/>
        <v>202668.86555324995</v>
      </c>
      <c r="L54" s="9">
        <f t="shared" ca="1" si="2"/>
        <v>205688.63164999336</v>
      </c>
      <c r="M54" s="9">
        <f t="shared" ca="1" si="2"/>
        <v>208753.39226157826</v>
      </c>
      <c r="N54" s="9">
        <f t="shared" ca="1" si="2"/>
        <v>211863.81780627577</v>
      </c>
      <c r="O54" s="9">
        <f t="shared" ca="1" si="2"/>
        <v>215020.58869158928</v>
      </c>
      <c r="P54" s="9">
        <f t="shared" ca="1" si="2"/>
        <v>218224.39546309394</v>
      </c>
      <c r="Q54" s="9">
        <f t="shared" ca="1" si="2"/>
        <v>221475.93895549406</v>
      </c>
      <c r="R54" s="9">
        <f t="shared" ca="1" si="2"/>
        <v>224775.93044593089</v>
      </c>
      <c r="S54" s="9">
        <f t="shared" ca="1" si="2"/>
        <v>228125.09180957527</v>
      </c>
      <c r="T54" s="9">
        <f t="shared" ca="1" si="2"/>
        <v>231524.1556775379</v>
      </c>
      <c r="U54" s="9">
        <f t="shared" ca="1" si="2"/>
        <v>234973.86559713323</v>
      </c>
      <c r="V54" s="9">
        <f t="shared" ca="1" si="2"/>
        <v>238474.97619453055</v>
      </c>
      <c r="W54" s="9">
        <f t="shared" ca="1" si="2"/>
        <v>242028.25333982901</v>
      </c>
      <c r="X54" s="9">
        <f t="shared" ca="1" si="2"/>
        <v>245634.47431459246</v>
      </c>
      <c r="Y54" s="9">
        <f t="shared" ca="1" si="2"/>
        <v>249294.42798187994</v>
      </c>
      <c r="Z54" s="9">
        <f t="shared" ca="1" si="2"/>
        <v>253008.91495880988</v>
      </c>
      <c r="AA54" s="9">
        <f t="shared" ca="1" si="2"/>
        <v>256778.74779169617</v>
      </c>
      <c r="AB54" s="9">
        <f t="shared" ca="1" si="2"/>
        <v>260604.75113379239</v>
      </c>
      <c r="AC54" s="9">
        <f t="shared" ca="1" si="2"/>
        <v>264487.76192568586</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-27818.824874399997</v>
      </c>
      <c r="F55" s="9">
        <f t="shared" ca="1" si="3"/>
        <v>-28233.325365028559</v>
      </c>
      <c r="G55" s="9">
        <f t="shared" ca="1" si="3"/>
        <v>-28654.001912967484</v>
      </c>
      <c r="H55" s="9">
        <f t="shared" ca="1" si="3"/>
        <v>-29080.946541470697</v>
      </c>
      <c r="I55" s="9">
        <f t="shared" ca="1" si="3"/>
        <v>-29514.252644938617</v>
      </c>
      <c r="J55" s="9">
        <f t="shared" ca="1" si="3"/>
        <v>-29954.015009348201</v>
      </c>
      <c r="K55" s="9">
        <f t="shared" ca="1" si="3"/>
        <v>-30400.329832987492</v>
      </c>
      <c r="L55" s="9">
        <f t="shared" ca="1" si="3"/>
        <v>-30853.294747499003</v>
      </c>
      <c r="M55" s="9">
        <f t="shared" ca="1" si="3"/>
        <v>-31313.00883923674</v>
      </c>
      <c r="N55" s="9">
        <f t="shared" ca="1" si="3"/>
        <v>-31779.572670941365</v>
      </c>
      <c r="O55" s="9">
        <f t="shared" ca="1" si="3"/>
        <v>-32253.08830373839</v>
      </c>
      <c r="P55" s="9">
        <f t="shared" ca="1" si="3"/>
        <v>-32733.659319464088</v>
      </c>
      <c r="Q55" s="9">
        <f t="shared" ca="1" si="3"/>
        <v>-33221.390843324109</v>
      </c>
      <c r="R55" s="9">
        <f t="shared" ca="1" si="3"/>
        <v>-33716.389566889629</v>
      </c>
      <c r="S55" s="9">
        <f t="shared" ca="1" si="3"/>
        <v>-34218.763771436286</v>
      </c>
      <c r="T55" s="9">
        <f t="shared" ca="1" si="3"/>
        <v>-34728.623351630682</v>
      </c>
      <c r="U55" s="9">
        <f t="shared" ca="1" si="3"/>
        <v>-35246.079839569982</v>
      </c>
      <c r="V55" s="9">
        <f t="shared" ca="1" si="3"/>
        <v>-35771.246429179584</v>
      </c>
      <c r="W55" s="9">
        <f t="shared" ca="1" si="3"/>
        <v>-36304.23800097435</v>
      </c>
      <c r="X55" s="9">
        <f t="shared" ca="1" si="3"/>
        <v>-36845.17114718887</v>
      </c>
      <c r="Y55" s="9">
        <f t="shared" ca="1" si="3"/>
        <v>-37394.164197281993</v>
      </c>
      <c r="Z55" s="9">
        <f t="shared" ca="1" si="3"/>
        <v>-37951.337243821479</v>
      </c>
      <c r="AA55" s="9">
        <f t="shared" ca="1" si="3"/>
        <v>-38516.812168754426</v>
      </c>
      <c r="AB55" s="9">
        <f t="shared" ca="1" si="3"/>
        <v>-39090.71267006886</v>
      </c>
      <c r="AC55" s="9">
        <f t="shared" ca="1" si="3"/>
        <v>-39673.16428885288</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251198.14477980009</v>
      </c>
      <c r="F57" s="10">
        <f ca="1">IF(F$49&gt;OptInTerm,0,VLOOKUP($B$10+F$49-1,'SREC Prices'!$B$6:$D$22,2))*((F$50/1000)*$B$18)</f>
        <v>259233.68394645504</v>
      </c>
      <c r="G57" s="10">
        <f ca="1">IF(G$49&gt;OptInTerm,0,VLOOKUP($B$10+G$49-1,'SREC Prices'!$B$6:$D$22,2))*((G$50/1000)*$B$18)</f>
        <v>244994.41438918115</v>
      </c>
      <c r="H57" s="10">
        <f ca="1">IF(H$49&gt;OptInTerm,0,VLOOKUP($B$10+H$49-1,'SREC Prices'!$B$6:$D$22,2))*((H$50/1000)*$B$18)</f>
        <v>223531.97918146476</v>
      </c>
      <c r="I57" s="10">
        <f ca="1">IF(I$49&gt;OptInTerm,0,VLOOKUP($B$10+I$49-1,'SREC Prices'!$B$6:$D$22,2))*((I$50/1000)*$B$18)</f>
        <v>206854.46978821396</v>
      </c>
      <c r="J57" s="10">
        <f ca="1">IF(J$49&gt;OptInTerm,0,VLOOKUP($B$10+J$49-1,'SREC Prices'!$B$6:$D$22,2))*((J$50/1000)*$B$18)</f>
        <v>193980.98254232356</v>
      </c>
      <c r="K57" s="10">
        <f ca="1">IF(K$49&gt;OptInTerm,0,VLOOKUP($B$10+K$49-1,'SREC Prices'!$B$6:$D$22,2))*((K$50/1000)*$B$18)</f>
        <v>186201.32059493338</v>
      </c>
      <c r="L57" s="10">
        <f ca="1">IF(L$49&gt;OptInTerm,0,VLOOKUP($B$10+L$49-1,'SREC Prices'!$B$6:$D$22,2))*((L$50/1000)*$B$18)</f>
        <v>175565.67849714184</v>
      </c>
      <c r="M57" s="10">
        <f ca="1">IF(M$49&gt;OptInTerm,0,VLOOKUP($B$10+M$49-1,'SREC Prices'!$B$6:$D$22,2))*((M$50/1000)*$B$18)</f>
        <v>165909.56617979906</v>
      </c>
      <c r="N57" s="10">
        <f ca="1">IF(N$49&gt;OptInTerm,0,VLOOKUP($B$10+N$49-1,'SREC Prices'!$B$6:$D$22,2))*((N$50/1000)*$B$18)</f>
        <v>157219.06509419048</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396338.15240140009</v>
      </c>
      <c r="F59" s="10">
        <f t="shared" ref="F59:AH59" ca="1" si="5">SUM(F54:F58)</f>
        <v>406722.52768161689</v>
      </c>
      <c r="G59" s="10">
        <f t="shared" ca="1" si="5"/>
        <v>394867.09189599694</v>
      </c>
      <c r="H59" s="10">
        <f t="shared" ca="1" si="5"/>
        <v>375824.00958313205</v>
      </c>
      <c r="I59" s="10">
        <f t="shared" ca="1" si="5"/>
        <v>361601.90144286613</v>
      </c>
      <c r="J59" s="10">
        <f t="shared" ca="1" si="5"/>
        <v>351220.40092863003</v>
      </c>
      <c r="K59" s="10">
        <f t="shared" ca="1" si="5"/>
        <v>345969.85631519585</v>
      </c>
      <c r="L59" s="10">
        <f t="shared" ca="1" si="5"/>
        <v>337901.01539963624</v>
      </c>
      <c r="M59" s="10">
        <f t="shared" ca="1" si="5"/>
        <v>330849.94960214058</v>
      </c>
      <c r="N59" s="10">
        <f t="shared" ca="1" si="5"/>
        <v>324803.31022952485</v>
      </c>
      <c r="O59" s="10">
        <f t="shared" ca="1" si="5"/>
        <v>197970.48515792744</v>
      </c>
      <c r="P59" s="10">
        <f t="shared" ca="1" si="5"/>
        <v>200555.20598985601</v>
      </c>
      <c r="Q59" s="10">
        <f t="shared" ca="1" si="5"/>
        <v>203181.19560916498</v>
      </c>
      <c r="R59" s="10">
        <f t="shared" ca="1" si="5"/>
        <v>205849.05513855131</v>
      </c>
      <c r="S59" s="10">
        <f t="shared" ca="1" si="5"/>
        <v>208559.39472635149</v>
      </c>
      <c r="T59" s="10">
        <f t="shared" ca="1" si="5"/>
        <v>211312.83368067865</v>
      </c>
      <c r="U59" s="10">
        <f t="shared" ca="1" si="5"/>
        <v>214110.00060556084</v>
      </c>
      <c r="V59" s="10">
        <f t="shared" ca="1" si="5"/>
        <v>216951.53353910855</v>
      </c>
      <c r="W59" s="10">
        <f t="shared" ca="1" si="5"/>
        <v>219838.08009374345</v>
      </c>
      <c r="X59" s="10">
        <f t="shared" ca="1" si="5"/>
        <v>222770.29759851794</v>
      </c>
      <c r="Y59" s="10">
        <f t="shared" ca="1" si="5"/>
        <v>225748.85324355675</v>
      </c>
      <c r="Z59" s="10">
        <f t="shared" ca="1" si="5"/>
        <v>228774.42422665239</v>
      </c>
      <c r="AA59" s="10">
        <f t="shared" ca="1" si="5"/>
        <v>231847.6979020474</v>
      </c>
      <c r="AB59" s="10">
        <f t="shared" ca="1" si="5"/>
        <v>234969.37193143368</v>
      </c>
      <c r="AC59" s="10">
        <f t="shared" ca="1" si="5"/>
        <v>238140.15443720456</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375338.15240140009</v>
      </c>
      <c r="F63" s="10">
        <f t="shared" ca="1" si="9"/>
        <v>385197.52768161689</v>
      </c>
      <c r="G63" s="10">
        <f t="shared" ca="1" si="9"/>
        <v>372803.96689599694</v>
      </c>
      <c r="H63" s="10">
        <f t="shared" ca="1" si="9"/>
        <v>353209.30645813205</v>
      </c>
      <c r="I63" s="10">
        <f t="shared" ca="1" si="9"/>
        <v>338421.83073974116</v>
      </c>
      <c r="J63" s="10">
        <f t="shared" ca="1" si="9"/>
        <v>327460.82845792692</v>
      </c>
      <c r="K63" s="10">
        <f t="shared" ca="1" si="9"/>
        <v>321616.29453272518</v>
      </c>
      <c r="L63" s="10">
        <f t="shared" ca="1" si="9"/>
        <v>312938.61457260378</v>
      </c>
      <c r="M63" s="10">
        <f t="shared" ca="1" si="9"/>
        <v>305263.4887544323</v>
      </c>
      <c r="N63" s="10">
        <f t="shared" ca="1" si="9"/>
        <v>148577.18786062388</v>
      </c>
      <c r="O63" s="10">
        <f t="shared" ca="1" si="9"/>
        <v>171088.70972980393</v>
      </c>
      <c r="P63" s="10">
        <f t="shared" ca="1" si="9"/>
        <v>173001.38617602942</v>
      </c>
      <c r="Q63" s="10">
        <f t="shared" ca="1" si="9"/>
        <v>174938.53029999274</v>
      </c>
      <c r="R63" s="10">
        <f t="shared" ca="1" si="9"/>
        <v>176900.32319664976</v>
      </c>
      <c r="S63" s="10">
        <f t="shared" ca="1" si="9"/>
        <v>178886.94448590241</v>
      </c>
      <c r="T63" s="10">
        <f t="shared" ca="1" si="9"/>
        <v>180898.57218421833</v>
      </c>
      <c r="U63" s="10">
        <f t="shared" ca="1" si="9"/>
        <v>182935.38257168903</v>
      </c>
      <c r="V63" s="10">
        <f t="shared" ca="1" si="9"/>
        <v>184997.55005438993</v>
      </c>
      <c r="W63" s="10">
        <f t="shared" ca="1" si="9"/>
        <v>187085.24702190686</v>
      </c>
      <c r="X63" s="10">
        <f t="shared" ca="1" si="9"/>
        <v>39198.643699885433</v>
      </c>
      <c r="Y63" s="10">
        <f t="shared" ca="1" si="9"/>
        <v>191337.90799745845</v>
      </c>
      <c r="Z63" s="10">
        <f t="shared" ca="1" si="9"/>
        <v>193503.20534940163</v>
      </c>
      <c r="AA63" s="10">
        <f t="shared" ca="1" si="9"/>
        <v>195694.69855286536</v>
      </c>
      <c r="AB63" s="10">
        <f t="shared" ca="1" si="9"/>
        <v>197912.5475985221</v>
      </c>
      <c r="AC63" s="10">
        <f t="shared" ca="1" si="9"/>
        <v>200156.90949597018</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-417818.11972624349</v>
      </c>
      <c r="F64" s="59">
        <f ca="1">IF($B$11="Non-Taxable",0,-(AssetBasis)*Dep_02)</f>
        <v>-668508.99156198953</v>
      </c>
      <c r="G64" s="59">
        <f ca="1">IF($B$11="Non-Taxable",0,-(AssetBasis)*Dep_03)</f>
        <v>-401105.39493719372</v>
      </c>
      <c r="H64" s="59">
        <f ca="1">IF($B$11="Non-Taxable",0,-(AssetBasis)*DEP_04)</f>
        <v>-240663.23696231624</v>
      </c>
      <c r="I64" s="59">
        <f ca="1">IF($B$11="Non-Taxable",0,-(AssetBasis)*DEP_05)</f>
        <v>-240663.23696231624</v>
      </c>
      <c r="J64" s="59">
        <f ca="1">IF($B$11="Non-Taxable",0,-(AssetBasis)*DEP_06)</f>
        <v>-120331.61848115812</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-42479.967324843397</v>
      </c>
      <c r="F65" s="59">
        <f t="shared" ref="F65:AH65" ca="1" si="10">SUM(F63:F64)</f>
        <v>-283311.46388037264</v>
      </c>
      <c r="G65" s="59">
        <f t="shared" ca="1" si="10"/>
        <v>-28301.428041196777</v>
      </c>
      <c r="H65" s="59">
        <f t="shared" ca="1" si="10"/>
        <v>112546.06949581581</v>
      </c>
      <c r="I65" s="59">
        <f t="shared" ca="1" si="10"/>
        <v>97758.593777424918</v>
      </c>
      <c r="J65" s="59">
        <f ca="1">SUM(J63:J64)</f>
        <v>207129.20997676882</v>
      </c>
      <c r="K65" s="59">
        <f t="shared" ca="1" si="10"/>
        <v>321616.29453272518</v>
      </c>
      <c r="L65" s="59">
        <f t="shared" ca="1" si="10"/>
        <v>312938.61457260378</v>
      </c>
      <c r="M65" s="59">
        <f t="shared" ca="1" si="10"/>
        <v>305263.4887544323</v>
      </c>
      <c r="N65" s="59">
        <f t="shared" ca="1" si="10"/>
        <v>148577.18786062388</v>
      </c>
      <c r="O65" s="59">
        <f t="shared" ca="1" si="10"/>
        <v>171088.70972980393</v>
      </c>
      <c r="P65" s="59">
        <f t="shared" ca="1" si="10"/>
        <v>173001.38617602942</v>
      </c>
      <c r="Q65" s="59">
        <f t="shared" ca="1" si="10"/>
        <v>174938.53029999274</v>
      </c>
      <c r="R65" s="59">
        <f t="shared" ca="1" si="10"/>
        <v>176900.32319664976</v>
      </c>
      <c r="S65" s="59">
        <f t="shared" ca="1" si="10"/>
        <v>178886.94448590241</v>
      </c>
      <c r="T65" s="59">
        <f t="shared" ca="1" si="10"/>
        <v>180898.57218421833</v>
      </c>
      <c r="U65" s="59">
        <f t="shared" ca="1" si="10"/>
        <v>182935.38257168903</v>
      </c>
      <c r="V65" s="59">
        <f t="shared" ca="1" si="10"/>
        <v>184997.55005438993</v>
      </c>
      <c r="W65" s="59">
        <f t="shared" ca="1" si="10"/>
        <v>187085.24702190686</v>
      </c>
      <c r="X65" s="59">
        <f t="shared" ca="1" si="10"/>
        <v>39198.643699885433</v>
      </c>
      <c r="Y65" s="59">
        <f t="shared" ca="1" si="10"/>
        <v>191337.90799745845</v>
      </c>
      <c r="Z65" s="59">
        <f t="shared" ca="1" si="10"/>
        <v>193503.20534940163</v>
      </c>
      <c r="AA65" s="59">
        <f t="shared" ca="1" si="10"/>
        <v>195694.69855286536</v>
      </c>
      <c r="AB65" s="59">
        <f t="shared" ca="1" si="10"/>
        <v>197912.5475985221</v>
      </c>
      <c r="AC65" s="59">
        <f t="shared" ca="1" si="10"/>
        <v>200156.90949597018</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-22119.782809036406</v>
      </c>
      <c r="F66" s="59">
        <f t="shared" ca="1" si="11"/>
        <v>-20642.337525141589</v>
      </c>
      <c r="G66" s="59">
        <f t="shared" ca="1" si="11"/>
        <v>-19076.245524213085</v>
      </c>
      <c r="H66" s="59">
        <f t="shared" ca="1" si="11"/>
        <v>-17416.188003228872</v>
      </c>
      <c r="I66" s="59">
        <f t="shared" ca="1" si="11"/>
        <v>-15656.527030985606</v>
      </c>
      <c r="J66" s="59">
        <f t="shared" ca="1" si="11"/>
        <v>-13791.286400407744</v>
      </c>
      <c r="K66" s="59">
        <f t="shared" ca="1" si="11"/>
        <v>-11814.13133199521</v>
      </c>
      <c r="L66" s="59">
        <f t="shared" ca="1" si="11"/>
        <v>-9718.3469594779235</v>
      </c>
      <c r="M66" s="59">
        <f t="shared" ca="1" si="11"/>
        <v>-7496.8155246096003</v>
      </c>
      <c r="N66" s="59">
        <f t="shared" ca="1" si="11"/>
        <v>-5141.992203649178</v>
      </c>
      <c r="O66" s="59">
        <f t="shared" ca="1" si="11"/>
        <v>-2645.8794834311302</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-64599.750133879803</v>
      </c>
      <c r="F67" s="59">
        <f t="shared" ref="F67:AH67" ca="1" si="12">F65+F66</f>
        <v>-303953.80140551424</v>
      </c>
      <c r="G67" s="59">
        <f t="shared" ca="1" si="12"/>
        <v>-47377.673565409859</v>
      </c>
      <c r="H67" s="59">
        <f t="shared" ca="1" si="12"/>
        <v>95129.881492586937</v>
      </c>
      <c r="I67" s="59">
        <f ca="1">I65+I66</f>
        <v>82102.066746439319</v>
      </c>
      <c r="J67" s="59">
        <f ca="1">J65+J66</f>
        <v>193337.92357636106</v>
      </c>
      <c r="K67" s="59">
        <f t="shared" ca="1" si="12"/>
        <v>309802.16320072999</v>
      </c>
      <c r="L67" s="59">
        <f t="shared" ca="1" si="12"/>
        <v>303220.26761312585</v>
      </c>
      <c r="M67" s="59">
        <f t="shared" ca="1" si="12"/>
        <v>297766.67322982271</v>
      </c>
      <c r="N67" s="59">
        <f t="shared" ca="1" si="12"/>
        <v>143435.19565697468</v>
      </c>
      <c r="O67" s="59">
        <f t="shared" ca="1" si="12"/>
        <v>168442.83024637279</v>
      </c>
      <c r="P67" s="59">
        <f t="shared" ca="1" si="12"/>
        <v>173001.38617602942</v>
      </c>
      <c r="Q67" s="59">
        <f t="shared" ca="1" si="12"/>
        <v>174938.53029999274</v>
      </c>
      <c r="R67" s="59">
        <f t="shared" ca="1" si="12"/>
        <v>176900.32319664976</v>
      </c>
      <c r="S67" s="59">
        <f t="shared" ca="1" si="12"/>
        <v>178886.94448590241</v>
      </c>
      <c r="T67" s="59">
        <f t="shared" ca="1" si="12"/>
        <v>180898.57218421833</v>
      </c>
      <c r="U67" s="59">
        <f t="shared" ca="1" si="12"/>
        <v>182935.38257168903</v>
      </c>
      <c r="V67" s="59">
        <f t="shared" ca="1" si="12"/>
        <v>184997.55005438993</v>
      </c>
      <c r="W67" s="59">
        <f t="shared" ca="1" si="12"/>
        <v>187085.24702190686</v>
      </c>
      <c r="X67" s="59">
        <f t="shared" ca="1" si="12"/>
        <v>39198.643699885433</v>
      </c>
      <c r="Y67" s="59">
        <f t="shared" ca="1" si="12"/>
        <v>191337.90799745845</v>
      </c>
      <c r="Z67" s="59">
        <f t="shared" ca="1" si="12"/>
        <v>193503.20534940163</v>
      </c>
      <c r="AA67" s="59">
        <f t="shared" ca="1" si="12"/>
        <v>195694.69855286536</v>
      </c>
      <c r="AB67" s="59">
        <f t="shared" ca="1" si="12"/>
        <v>197912.5475985221</v>
      </c>
      <c r="AC67" s="59">
        <f t="shared" ca="1" si="12"/>
        <v>200156.90949597018</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32500.026895444113</v>
      </c>
      <c r="F68" s="59">
        <f t="shared" ca="1" si="14"/>
        <v>116591.37581631129</v>
      </c>
      <c r="G68" s="59">
        <f t="shared" ca="1" si="14"/>
        <v>26486.561946303402</v>
      </c>
      <c r="H68" s="59">
        <f t="shared" ca="1" si="14"/>
        <v>-23893.251205668137</v>
      </c>
      <c r="I68" s="59">
        <f t="shared" ca="1" si="14"/>
        <v>-19698.294857408604</v>
      </c>
      <c r="J68" s="59">
        <f t="shared" ca="1" si="14"/>
        <v>-58885.526074115827</v>
      </c>
      <c r="K68" s="59">
        <f t="shared" ca="1" si="14"/>
        <v>-99756.296550635059</v>
      </c>
      <c r="L68" s="59">
        <f t="shared" ca="1" si="14"/>
        <v>-97636.926171426516</v>
      </c>
      <c r="M68" s="59">
        <f t="shared" ca="1" si="14"/>
        <v>-95880.8687800029</v>
      </c>
      <c r="N68" s="59">
        <f t="shared" ca="1" si="14"/>
        <v>-46186.133001545852</v>
      </c>
      <c r="O68" s="59">
        <f t="shared" ca="1" si="14"/>
        <v>-54238.591339332037</v>
      </c>
      <c r="P68" s="59">
        <f t="shared" ca="1" si="14"/>
        <v>-55706.446348681471</v>
      </c>
      <c r="Q68" s="59">
        <f t="shared" ca="1" si="14"/>
        <v>-56330.206756597661</v>
      </c>
      <c r="R68" s="59">
        <f t="shared" ca="1" si="14"/>
        <v>-56961.904069321216</v>
      </c>
      <c r="S68" s="59">
        <f t="shared" ca="1" si="14"/>
        <v>-57601.596124460571</v>
      </c>
      <c r="T68" s="59">
        <f t="shared" ca="1" si="14"/>
        <v>-58249.3402433183</v>
      </c>
      <c r="U68" s="59">
        <f t="shared" ca="1" si="14"/>
        <v>-58905.19318808386</v>
      </c>
      <c r="V68" s="59">
        <f t="shared" ca="1" si="14"/>
        <v>-59569.211117513551</v>
      </c>
      <c r="W68" s="59">
        <f t="shared" ca="1" si="14"/>
        <v>-60241.449541054011</v>
      </c>
      <c r="X68" s="59">
        <f t="shared" ca="1" si="14"/>
        <v>-12621.963271363109</v>
      </c>
      <c r="Y68" s="59">
        <f t="shared" ca="1" si="14"/>
        <v>-61610.806375181623</v>
      </c>
      <c r="Z68" s="59">
        <f t="shared" ca="1" si="14"/>
        <v>-62308.032122507313</v>
      </c>
      <c r="AA68" s="59">
        <f t="shared" ca="1" si="14"/>
        <v>-63013.692934022642</v>
      </c>
      <c r="AB68" s="59">
        <f t="shared" ca="1" si="14"/>
        <v>-63727.840326724116</v>
      </c>
      <c r="AC68" s="59">
        <f t="shared" ca="1" si="14"/>
        <v>-64450.524857702396</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-28257.469567389096</v>
      </c>
      <c r="F69" s="24">
        <f t="shared" ca="1" si="16"/>
        <v>-29164.415212518023</v>
      </c>
      <c r="G69" s="24">
        <f t="shared" ca="1" si="16"/>
        <v>-28298.217709742712</v>
      </c>
      <c r="H69" s="24">
        <f t="shared" ca="1" si="16"/>
        <v>-26863.449476392256</v>
      </c>
      <c r="I69" s="24">
        <f t="shared" ca="1" si="16"/>
        <v>-25821.224296700442</v>
      </c>
      <c r="J69" s="24">
        <f t="shared" ca="1" si="16"/>
        <v>-25093.563364601538</v>
      </c>
      <c r="K69" s="24">
        <f t="shared" ca="1" si="16"/>
        <v>-24784.1730560584</v>
      </c>
      <c r="L69" s="24">
        <f t="shared" ca="1" si="16"/>
        <v>-24257.621409050069</v>
      </c>
      <c r="M69" s="24">
        <f t="shared" ca="1" si="16"/>
        <v>-23821.333858385817</v>
      </c>
      <c r="N69" s="24">
        <f t="shared" ca="1" si="16"/>
        <v>-11474.815652557974</v>
      </c>
      <c r="O69" s="24">
        <f t="shared" ca="1" si="16"/>
        <v>-13475.426419709824</v>
      </c>
      <c r="P69" s="24">
        <f t="shared" ca="1" si="16"/>
        <v>-13840.110894082354</v>
      </c>
      <c r="Q69" s="24">
        <f t="shared" ca="1" si="16"/>
        <v>-13995.08242399942</v>
      </c>
      <c r="R69" s="24">
        <f t="shared" ca="1" si="16"/>
        <v>-14152.025855731981</v>
      </c>
      <c r="S69" s="24">
        <f t="shared" ca="1" si="16"/>
        <v>-14310.955558872192</v>
      </c>
      <c r="T69" s="24">
        <f t="shared" ca="1" si="16"/>
        <v>-14471.885774737466</v>
      </c>
      <c r="U69" s="24">
        <f t="shared" ca="1" si="16"/>
        <v>-14634.830605735122</v>
      </c>
      <c r="V69" s="24">
        <f t="shared" ca="1" si="16"/>
        <v>-14799.804004351194</v>
      </c>
      <c r="W69" s="24">
        <f t="shared" ca="1" si="16"/>
        <v>-14966.819761752549</v>
      </c>
      <c r="X69" s="24">
        <f t="shared" ca="1" si="16"/>
        <v>-3135.8914959908348</v>
      </c>
      <c r="Y69" s="24">
        <f t="shared" ca="1" si="16"/>
        <v>-15307.032639796676</v>
      </c>
      <c r="Z69" s="24">
        <f t="shared" ca="1" si="16"/>
        <v>-15480.25642795213</v>
      </c>
      <c r="AA69" s="24">
        <f t="shared" ca="1" si="16"/>
        <v>-15655.575884229229</v>
      </c>
      <c r="AB69" s="24">
        <f t="shared" ca="1" si="16"/>
        <v>-15833.003807881769</v>
      </c>
      <c r="AC69" s="24">
        <f t="shared" ca="1" si="16"/>
        <v>-16012.552759677614</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-60357.192805824787</v>
      </c>
      <c r="F70" s="420">
        <f t="shared" ref="F70:AH70" ca="1" si="17">SUM(F67:F69)</f>
        <v>-216526.84080172097</v>
      </c>
      <c r="G70" s="420">
        <f t="shared" ca="1" si="17"/>
        <v>-49189.32932884917</v>
      </c>
      <c r="H70" s="420">
        <f t="shared" ca="1" si="17"/>
        <v>44373.180810526552</v>
      </c>
      <c r="I70" s="420">
        <f t="shared" ca="1" si="17"/>
        <v>36582.547592330273</v>
      </c>
      <c r="J70" s="420">
        <f t="shared" ca="1" si="17"/>
        <v>109358.8341376437</v>
      </c>
      <c r="K70" s="420">
        <f t="shared" ca="1" si="17"/>
        <v>185261.69359403651</v>
      </c>
      <c r="L70" s="420">
        <f t="shared" ca="1" si="17"/>
        <v>181325.72003264926</v>
      </c>
      <c r="M70" s="420">
        <f t="shared" ca="1" si="17"/>
        <v>178064.47059143399</v>
      </c>
      <c r="N70" s="420">
        <f t="shared" ca="1" si="17"/>
        <v>85774.247002870863</v>
      </c>
      <c r="O70" s="420">
        <f t="shared" ca="1" si="17"/>
        <v>100728.81248733093</v>
      </c>
      <c r="P70" s="420">
        <f t="shared" ca="1" si="17"/>
        <v>103454.82893326561</v>
      </c>
      <c r="Q70" s="420">
        <f t="shared" ca="1" si="17"/>
        <v>104613.24111939565</v>
      </c>
      <c r="R70" s="420">
        <f t="shared" ca="1" si="17"/>
        <v>105786.39327159656</v>
      </c>
      <c r="S70" s="420">
        <f t="shared" ca="1" si="17"/>
        <v>106974.39280256964</v>
      </c>
      <c r="T70" s="420">
        <f t="shared" ca="1" si="17"/>
        <v>108177.34616616256</v>
      </c>
      <c r="U70" s="420">
        <f t="shared" ca="1" si="17"/>
        <v>109395.35877787005</v>
      </c>
      <c r="V70" s="420">
        <f t="shared" ca="1" si="17"/>
        <v>110628.53493252519</v>
      </c>
      <c r="W70" s="420">
        <f t="shared" ca="1" si="17"/>
        <v>111876.97771910031</v>
      </c>
      <c r="X70" s="420">
        <f t="shared" ca="1" si="17"/>
        <v>23440.78893253149</v>
      </c>
      <c r="Y70" s="420">
        <f t="shared" ca="1" si="17"/>
        <v>114420.06898248015</v>
      </c>
      <c r="Z70" s="420">
        <f t="shared" ca="1" si="17"/>
        <v>115714.91679894218</v>
      </c>
      <c r="AA70" s="420">
        <f t="shared" ca="1" si="17"/>
        <v>117025.4297346135</v>
      </c>
      <c r="AB70" s="420">
        <f t="shared" ca="1" si="17"/>
        <v>118351.70346391622</v>
      </c>
      <c r="AC70" s="420">
        <f t="shared" ca="1" si="17"/>
        <v>119693.83187859016</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357460.92692041869</v>
      </c>
      <c r="F72" s="59">
        <f t="shared" ca="1" si="18"/>
        <v>451982.15076026856</v>
      </c>
      <c r="G72" s="59">
        <f t="shared" ca="1" si="18"/>
        <v>351916.06560834456</v>
      </c>
      <c r="H72" s="59">
        <f t="shared" ca="1" si="18"/>
        <v>285036.4177728428</v>
      </c>
      <c r="I72" s="59">
        <f t="shared" ca="1" si="18"/>
        <v>277245.78455464653</v>
      </c>
      <c r="J72" s="59">
        <f t="shared" ca="1" si="18"/>
        <v>229690.45261880182</v>
      </c>
      <c r="K72" s="59">
        <f t="shared" ca="1" si="18"/>
        <v>185261.69359403651</v>
      </c>
      <c r="L72" s="59">
        <f t="shared" ca="1" si="18"/>
        <v>181325.72003264926</v>
      </c>
      <c r="M72" s="59">
        <f t="shared" ca="1" si="18"/>
        <v>178064.47059143399</v>
      </c>
      <c r="N72" s="59">
        <f t="shared" ca="1" si="18"/>
        <v>85774.247002870863</v>
      </c>
      <c r="O72" s="59">
        <f t="shared" ca="1" si="18"/>
        <v>100728.81248733093</v>
      </c>
      <c r="P72" s="59">
        <f t="shared" ca="1" si="18"/>
        <v>103454.82893326561</v>
      </c>
      <c r="Q72" s="59">
        <f t="shared" ca="1" si="18"/>
        <v>104613.24111939565</v>
      </c>
      <c r="R72" s="59">
        <f t="shared" ca="1" si="18"/>
        <v>105786.39327159656</v>
      </c>
      <c r="S72" s="59">
        <f t="shared" ca="1" si="18"/>
        <v>106974.39280256964</v>
      </c>
      <c r="T72" s="59">
        <f t="shared" ca="1" si="18"/>
        <v>108177.34616616256</v>
      </c>
      <c r="U72" s="59">
        <f t="shared" ca="1" si="18"/>
        <v>109395.35877787005</v>
      </c>
      <c r="V72" s="59">
        <f t="shared" ca="1" si="18"/>
        <v>110628.53493252519</v>
      </c>
      <c r="W72" s="59">
        <f t="shared" ca="1" si="18"/>
        <v>111876.97771910031</v>
      </c>
      <c r="X72" s="59">
        <f t="shared" ca="1" si="18"/>
        <v>23440.78893253149</v>
      </c>
      <c r="Y72" s="59">
        <f t="shared" ca="1" si="18"/>
        <v>114420.06898248015</v>
      </c>
      <c r="Z72" s="59">
        <f t="shared" ca="1" si="18"/>
        <v>115714.91679894218</v>
      </c>
      <c r="AA72" s="59">
        <f t="shared" ca="1" si="18"/>
        <v>117025.4297346135</v>
      </c>
      <c r="AB72" s="59">
        <f t="shared" ca="1" si="18"/>
        <v>118351.70346391622</v>
      </c>
      <c r="AC72" s="59">
        <f t="shared" ca="1" si="18"/>
        <v>119693.83187859016</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-2457753.645448491</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737326.09363454732</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-1720427.5518139438</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368663.04681727343</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-24624.088064913572</v>
      </c>
      <c r="F80" s="10">
        <f ca="1">Principle</f>
        <v>-26101.533348808389</v>
      </c>
      <c r="G80" s="10">
        <f t="shared" ref="G80:AH80" ca="1" si="20">Principle</f>
        <v>-27667.625349736893</v>
      </c>
      <c r="H80" s="10">
        <f t="shared" ca="1" si="20"/>
        <v>-29327.682870721106</v>
      </c>
      <c r="I80" s="10">
        <f t="shared" ca="1" si="20"/>
        <v>-31087.343842964372</v>
      </c>
      <c r="J80" s="10">
        <f t="shared" ca="1" si="20"/>
        <v>-32952.584473542236</v>
      </c>
      <c r="K80" s="10">
        <f t="shared" ca="1" si="20"/>
        <v>-34929.739541954768</v>
      </c>
      <c r="L80" s="10">
        <f t="shared" ca="1" si="20"/>
        <v>-37025.523914472054</v>
      </c>
      <c r="M80" s="10">
        <f t="shared" ca="1" si="20"/>
        <v>-39247.055349340379</v>
      </c>
      <c r="N80" s="10">
        <f t="shared" ca="1" si="20"/>
        <v>-41601.878670300801</v>
      </c>
      <c r="O80" s="10">
        <f t="shared" ca="1" si="20"/>
        <v>-44097.991390518844</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368663.04681727343</v>
      </c>
      <c r="E81" s="10">
        <f ca="1">E79+E80</f>
        <v>-24624.088064913572</v>
      </c>
      <c r="F81" s="10">
        <f t="shared" ref="F81:AH81" ca="1" si="21">F79+F80</f>
        <v>-26101.533348808389</v>
      </c>
      <c r="G81" s="10">
        <f t="shared" ca="1" si="21"/>
        <v>-27667.625349736893</v>
      </c>
      <c r="H81" s="10">
        <f t="shared" ca="1" si="21"/>
        <v>-29327.682870721106</v>
      </c>
      <c r="I81" s="10">
        <f t="shared" ca="1" si="21"/>
        <v>-31087.343842964372</v>
      </c>
      <c r="J81" s="10">
        <f t="shared" ca="1" si="21"/>
        <v>-32952.584473542236</v>
      </c>
      <c r="K81" s="10">
        <f t="shared" ca="1" si="21"/>
        <v>-34929.739541954768</v>
      </c>
      <c r="L81" s="10">
        <f t="shared" ca="1" si="21"/>
        <v>-37025.523914472054</v>
      </c>
      <c r="M81" s="10">
        <f t="shared" ca="1" si="21"/>
        <v>-39247.055349340379</v>
      </c>
      <c r="N81" s="10">
        <f t="shared" ca="1" si="21"/>
        <v>-41601.878670300801</v>
      </c>
      <c r="O81" s="10">
        <f t="shared" ca="1" si="21"/>
        <v>-44097.991390518844</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-1351764.5049966704</v>
      </c>
      <c r="E83" s="430">
        <f t="shared" ca="1" si="22"/>
        <v>332836.83885550511</v>
      </c>
      <c r="F83" s="430">
        <f t="shared" ca="1" si="22"/>
        <v>425880.61741146015</v>
      </c>
      <c r="G83" s="430">
        <f t="shared" ca="1" si="22"/>
        <v>324248.44025860768</v>
      </c>
      <c r="H83" s="430">
        <f t="shared" ca="1" si="22"/>
        <v>255708.73490212171</v>
      </c>
      <c r="I83" s="430">
        <f t="shared" ca="1" si="22"/>
        <v>246158.44071168214</v>
      </c>
      <c r="J83" s="430">
        <f t="shared" ca="1" si="22"/>
        <v>196737.86814525959</v>
      </c>
      <c r="K83" s="430">
        <f t="shared" ca="1" si="22"/>
        <v>150331.95405208174</v>
      </c>
      <c r="L83" s="430">
        <f t="shared" ca="1" si="22"/>
        <v>144300.19611817721</v>
      </c>
      <c r="M83" s="430">
        <f t="shared" ca="1" si="22"/>
        <v>138817.41524209362</v>
      </c>
      <c r="N83" s="430">
        <f t="shared" ca="1" si="22"/>
        <v>44172.368332570062</v>
      </c>
      <c r="O83" s="430">
        <f t="shared" ca="1" si="22"/>
        <v>56630.821096812084</v>
      </c>
      <c r="P83" s="430">
        <f t="shared" ca="1" si="22"/>
        <v>103454.82893326561</v>
      </c>
      <c r="Q83" s="430">
        <f t="shared" ca="1" si="22"/>
        <v>104613.24111939565</v>
      </c>
      <c r="R83" s="430">
        <f t="shared" ca="1" si="22"/>
        <v>105786.39327159656</v>
      </c>
      <c r="S83" s="430">
        <f t="shared" ca="1" si="22"/>
        <v>106974.39280256964</v>
      </c>
      <c r="T83" s="430">
        <f t="shared" ca="1" si="22"/>
        <v>108177.34616616256</v>
      </c>
      <c r="U83" s="430">
        <f t="shared" ca="1" si="22"/>
        <v>109395.35877787005</v>
      </c>
      <c r="V83" s="430">
        <f t="shared" ca="1" si="22"/>
        <v>110628.53493252519</v>
      </c>
      <c r="W83" s="430">
        <f t="shared" ca="1" si="22"/>
        <v>111876.97771910031</v>
      </c>
      <c r="X83" s="430">
        <f t="shared" ca="1" si="22"/>
        <v>23440.78893253149</v>
      </c>
      <c r="Y83" s="430">
        <f t="shared" ca="1" si="22"/>
        <v>114420.06898248015</v>
      </c>
      <c r="Z83" s="430">
        <f t="shared" ca="1" si="22"/>
        <v>115714.91679894218</v>
      </c>
      <c r="AA83" s="430">
        <f t="shared" ca="1" si="22"/>
        <v>117025.4297346135</v>
      </c>
      <c r="AB83" s="430">
        <f t="shared" ca="1" si="22"/>
        <v>118351.70346391622</v>
      </c>
      <c r="AC83" s="430">
        <f t="shared" ca="1" si="22"/>
        <v>119693.83187859016</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-1351764.5049966704</v>
      </c>
      <c r="E84" s="44">
        <f ca="1">D84+E83</f>
        <v>-1018927.6661411653</v>
      </c>
      <c r="F84" s="44">
        <f t="shared" ref="F84:AH84" ca="1" si="23">E84+F83</f>
        <v>-593047.04872970516</v>
      </c>
      <c r="G84" s="44">
        <f t="shared" ca="1" si="23"/>
        <v>-268798.60847109748</v>
      </c>
      <c r="H84" s="44">
        <f t="shared" ca="1" si="23"/>
        <v>-13089.873568975774</v>
      </c>
      <c r="I84" s="44">
        <f t="shared" ca="1" si="23"/>
        <v>233068.56714270636</v>
      </c>
      <c r="J84" s="44">
        <f t="shared" ca="1" si="23"/>
        <v>429806.43528796593</v>
      </c>
      <c r="K84" s="44">
        <f t="shared" ca="1" si="23"/>
        <v>580138.38934004772</v>
      </c>
      <c r="L84" s="44">
        <f t="shared" ca="1" si="23"/>
        <v>724438.58545822487</v>
      </c>
      <c r="M84" s="44">
        <f t="shared" ca="1" si="23"/>
        <v>863256.00070031849</v>
      </c>
      <c r="N84" s="44">
        <f t="shared" ca="1" si="23"/>
        <v>907428.36903288856</v>
      </c>
      <c r="O84" s="44">
        <f t="shared" ca="1" si="23"/>
        <v>964059.19012970058</v>
      </c>
      <c r="P84" s="44">
        <f t="shared" ca="1" si="23"/>
        <v>1067514.0190629661</v>
      </c>
      <c r="Q84" s="44">
        <f t="shared" ca="1" si="23"/>
        <v>1172127.2601823618</v>
      </c>
      <c r="R84" s="44">
        <f t="shared" ca="1" si="23"/>
        <v>1277913.6534539585</v>
      </c>
      <c r="S84" s="44">
        <f t="shared" ca="1" si="23"/>
        <v>1384888.046256528</v>
      </c>
      <c r="T84" s="44">
        <f t="shared" ca="1" si="23"/>
        <v>1493065.3924226905</v>
      </c>
      <c r="U84" s="44">
        <f t="shared" ca="1" si="23"/>
        <v>1602460.7512005605</v>
      </c>
      <c r="V84" s="44">
        <f t="shared" ca="1" si="23"/>
        <v>1713089.2861330856</v>
      </c>
      <c r="W84" s="44">
        <f t="shared" ca="1" si="23"/>
        <v>1824966.263852186</v>
      </c>
      <c r="X84" s="44">
        <f t="shared" ca="1" si="23"/>
        <v>1848407.0527847176</v>
      </c>
      <c r="Y84" s="44">
        <f t="shared" ca="1" si="23"/>
        <v>1962827.1217671977</v>
      </c>
      <c r="Z84" s="44">
        <f t="shared" ca="1" si="23"/>
        <v>2078542.03856614</v>
      </c>
      <c r="AA84" s="44">
        <f t="shared" ca="1" si="23"/>
        <v>2195567.4683007533</v>
      </c>
      <c r="AB84" s="44">
        <f t="shared" ca="1" si="23"/>
        <v>2313919.1717646695</v>
      </c>
      <c r="AC84" s="44">
        <f t="shared" ca="1" si="23"/>
        <v>2433613.0036432594</v>
      </c>
      <c r="AD84" s="44">
        <f ca="1">AC84+AD83</f>
        <v>2433613.0036432594</v>
      </c>
      <c r="AE84" s="44">
        <f t="shared" ca="1" si="23"/>
        <v>2433613.0036432594</v>
      </c>
      <c r="AF84" s="44">
        <f t="shared" ca="1" si="23"/>
        <v>2433613.0036432594</v>
      </c>
      <c r="AG84" s="44">
        <f t="shared" ca="1" si="23"/>
        <v>2433613.0036432594</v>
      </c>
      <c r="AH84" s="44">
        <f t="shared" ca="1" si="23"/>
        <v>2433613.0036432594</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368663.04681727343</v>
      </c>
      <c r="F89" s="9">
        <f ca="1">E93</f>
        <v>344038.95875235985</v>
      </c>
      <c r="G89" s="9">
        <f t="shared" ref="G89:AH89" ca="1" si="24">F93</f>
        <v>317937.42540355143</v>
      </c>
      <c r="H89" s="9">
        <f t="shared" ca="1" si="24"/>
        <v>290269.80005381454</v>
      </c>
      <c r="I89" s="9">
        <f t="shared" ca="1" si="24"/>
        <v>260942.11718309345</v>
      </c>
      <c r="J89" s="9">
        <f t="shared" ca="1" si="24"/>
        <v>229854.77334012906</v>
      </c>
      <c r="K89" s="9">
        <f t="shared" ca="1" si="24"/>
        <v>196902.18886658683</v>
      </c>
      <c r="L89" s="9">
        <f t="shared" ca="1" si="24"/>
        <v>161972.44932463206</v>
      </c>
      <c r="M89" s="9">
        <f t="shared" ca="1" si="24"/>
        <v>124946.92541016001</v>
      </c>
      <c r="N89" s="9">
        <f t="shared" ca="1" si="24"/>
        <v>85699.870060819638</v>
      </c>
      <c r="O89" s="9">
        <f t="shared" ca="1" si="24"/>
        <v>44097.991390518837</v>
      </c>
      <c r="P89" s="9">
        <f t="shared" ca="1" si="24"/>
        <v>0</v>
      </c>
      <c r="Q89" s="9">
        <f t="shared" ca="1" si="24"/>
        <v>0</v>
      </c>
      <c r="R89" s="9">
        <f t="shared" ca="1" si="24"/>
        <v>0</v>
      </c>
      <c r="S89" s="9">
        <f t="shared" ca="1" si="24"/>
        <v>0</v>
      </c>
      <c r="T89" s="9">
        <f t="shared" ca="1" si="24"/>
        <v>0</v>
      </c>
      <c r="U89" s="9">
        <f t="shared" ca="1" si="24"/>
        <v>0</v>
      </c>
      <c r="V89" s="9">
        <f t="shared" ca="1" si="24"/>
        <v>0</v>
      </c>
      <c r="W89" s="9">
        <f t="shared" ca="1" si="24"/>
        <v>0</v>
      </c>
      <c r="X89" s="9">
        <f t="shared" ca="1" si="24"/>
        <v>0</v>
      </c>
      <c r="Y89" s="9">
        <f t="shared" ca="1" si="24"/>
        <v>0</v>
      </c>
      <c r="Z89" s="9">
        <f t="shared" ca="1" si="24"/>
        <v>0</v>
      </c>
      <c r="AA89" s="9">
        <f t="shared" ca="1" si="24"/>
        <v>0</v>
      </c>
      <c r="AB89" s="9">
        <f t="shared" ca="1" si="24"/>
        <v>0</v>
      </c>
      <c r="AC89" s="9">
        <f t="shared" ca="1" si="24"/>
        <v>0</v>
      </c>
      <c r="AD89" s="9">
        <f t="shared" ca="1" si="24"/>
        <v>0</v>
      </c>
      <c r="AE89" s="9">
        <f t="shared" ca="1" si="24"/>
        <v>0</v>
      </c>
      <c r="AF89" s="9">
        <f t="shared" ca="1" si="24"/>
        <v>0</v>
      </c>
      <c r="AG89" s="9">
        <f t="shared" ca="1" si="24"/>
        <v>0</v>
      </c>
      <c r="AH89" s="9">
        <f t="shared" ca="1" si="24"/>
        <v>0</v>
      </c>
    </row>
    <row r="90" spans="1:36" x14ac:dyDescent="0.2">
      <c r="A90" s="2" t="s">
        <v>47</v>
      </c>
      <c r="D90" s="9"/>
      <c r="E90" s="9">
        <f t="shared" ref="E90:AH90" ca="1" si="25">IF(ProjectYear&lt;=LoanTerm,PMT(LoanInterest,LoanTerm,LoanAmount),0)</f>
        <v>-46743.870873949978</v>
      </c>
      <c r="F90" s="9">
        <f t="shared" ca="1" si="25"/>
        <v>-46743.870873949978</v>
      </c>
      <c r="G90" s="9">
        <f t="shared" ca="1" si="25"/>
        <v>-46743.870873949978</v>
      </c>
      <c r="H90" s="9">
        <f t="shared" ca="1" si="25"/>
        <v>-46743.870873949978</v>
      </c>
      <c r="I90" s="9">
        <f t="shared" ca="1" si="25"/>
        <v>-46743.870873949978</v>
      </c>
      <c r="J90" s="9">
        <f t="shared" ca="1" si="25"/>
        <v>-46743.870873949978</v>
      </c>
      <c r="K90" s="9">
        <f t="shared" ca="1" si="25"/>
        <v>-46743.870873949978</v>
      </c>
      <c r="L90" s="9">
        <f t="shared" ca="1" si="25"/>
        <v>-46743.870873949978</v>
      </c>
      <c r="M90" s="9">
        <f t="shared" ca="1" si="25"/>
        <v>-46743.870873949978</v>
      </c>
      <c r="N90" s="9">
        <f t="shared" ca="1" si="25"/>
        <v>-46743.870873949978</v>
      </c>
      <c r="O90" s="9">
        <f t="shared" ca="1" si="25"/>
        <v>-46743.870873949978</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-24624.088064913572</v>
      </c>
      <c r="F91" s="9">
        <f t="shared" ca="1" si="26"/>
        <v>-26101.533348808389</v>
      </c>
      <c r="G91" s="9">
        <f t="shared" ca="1" si="26"/>
        <v>-27667.625349736893</v>
      </c>
      <c r="H91" s="9">
        <f t="shared" ca="1" si="26"/>
        <v>-29327.682870721106</v>
      </c>
      <c r="I91" s="9">
        <f t="shared" ca="1" si="26"/>
        <v>-31087.343842964372</v>
      </c>
      <c r="J91" s="9">
        <f t="shared" ca="1" si="26"/>
        <v>-32952.584473542236</v>
      </c>
      <c r="K91" s="9">
        <f t="shared" ca="1" si="26"/>
        <v>-34929.739541954768</v>
      </c>
      <c r="L91" s="9">
        <f t="shared" ca="1" si="26"/>
        <v>-37025.523914472054</v>
      </c>
      <c r="M91" s="9">
        <f t="shared" ca="1" si="26"/>
        <v>-39247.055349340379</v>
      </c>
      <c r="N91" s="9">
        <f t="shared" ca="1" si="26"/>
        <v>-41601.878670300801</v>
      </c>
      <c r="O91" s="9">
        <f t="shared" ca="1" si="26"/>
        <v>-44097.991390518844</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-22119.782809036406</v>
      </c>
      <c r="F92" s="9">
        <f t="shared" ca="1" si="27"/>
        <v>-20642.337525141589</v>
      </c>
      <c r="G92" s="9">
        <f t="shared" ca="1" si="27"/>
        <v>-19076.245524213085</v>
      </c>
      <c r="H92" s="9">
        <f t="shared" ca="1" si="27"/>
        <v>-17416.188003228872</v>
      </c>
      <c r="I92" s="9">
        <f t="shared" ca="1" si="27"/>
        <v>-15656.527030985606</v>
      </c>
      <c r="J92" s="9">
        <f t="shared" ca="1" si="27"/>
        <v>-13791.286400407744</v>
      </c>
      <c r="K92" s="9">
        <f t="shared" ca="1" si="27"/>
        <v>-11814.13133199521</v>
      </c>
      <c r="L92" s="9">
        <f t="shared" ca="1" si="27"/>
        <v>-9718.3469594779235</v>
      </c>
      <c r="M92" s="9">
        <f t="shared" ca="1" si="27"/>
        <v>-7496.8155246096003</v>
      </c>
      <c r="N92" s="9">
        <f t="shared" ca="1" si="27"/>
        <v>-5141.992203649178</v>
      </c>
      <c r="O92" s="9">
        <f t="shared" ca="1" si="27"/>
        <v>-2645.8794834311302</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344038.95875235985</v>
      </c>
      <c r="F93" s="70">
        <f t="shared" ca="1" si="28"/>
        <v>317937.42540355143</v>
      </c>
      <c r="G93" s="70">
        <f t="shared" ca="1" si="28"/>
        <v>290269.80005381454</v>
      </c>
      <c r="H93" s="70">
        <f t="shared" ca="1" si="28"/>
        <v>260942.11718309345</v>
      </c>
      <c r="I93" s="70">
        <f t="shared" ca="1" si="28"/>
        <v>229854.77334012906</v>
      </c>
      <c r="J93" s="70">
        <f t="shared" ca="1" si="28"/>
        <v>196902.18886658683</v>
      </c>
      <c r="K93" s="70">
        <f t="shared" ca="1" si="28"/>
        <v>161972.44932463206</v>
      </c>
      <c r="L93" s="70">
        <f t="shared" ca="1" si="28"/>
        <v>124946.92541016001</v>
      </c>
      <c r="M93" s="70">
        <f t="shared" ca="1" si="28"/>
        <v>85699.870060819638</v>
      </c>
      <c r="N93" s="70">
        <f t="shared" ca="1" si="28"/>
        <v>44097.991390518837</v>
      </c>
      <c r="O93" s="70">
        <f t="shared" ca="1" si="28"/>
        <v>0</v>
      </c>
      <c r="P93" s="70">
        <f t="shared" ca="1" si="28"/>
        <v>0</v>
      </c>
      <c r="Q93" s="70">
        <f t="shared" ca="1" si="28"/>
        <v>0</v>
      </c>
      <c r="R93" s="70">
        <f t="shared" ca="1" si="28"/>
        <v>0</v>
      </c>
      <c r="S93" s="70">
        <f t="shared" ca="1" si="28"/>
        <v>0</v>
      </c>
      <c r="T93" s="70">
        <f t="shared" ca="1" si="28"/>
        <v>0</v>
      </c>
      <c r="U93" s="70">
        <f t="shared" ca="1" si="28"/>
        <v>0</v>
      </c>
      <c r="V93" s="70">
        <f t="shared" ca="1" si="28"/>
        <v>0</v>
      </c>
      <c r="W93" s="70">
        <f t="shared" ca="1" si="28"/>
        <v>0</v>
      </c>
      <c r="X93" s="70">
        <f t="shared" ca="1" si="28"/>
        <v>0</v>
      </c>
      <c r="Y93" s="70">
        <f t="shared" ca="1" si="28"/>
        <v>0</v>
      </c>
      <c r="Z93" s="70">
        <f t="shared" ca="1" si="28"/>
        <v>0</v>
      </c>
      <c r="AA93" s="70">
        <f t="shared" ca="1" si="28"/>
        <v>0</v>
      </c>
      <c r="AB93" s="70">
        <f t="shared" ca="1" si="28"/>
        <v>0</v>
      </c>
      <c r="AC93" s="70">
        <f t="shared" ca="1" si="28"/>
        <v>0</v>
      </c>
      <c r="AD93" s="70">
        <f t="shared" ca="1" si="28"/>
        <v>0</v>
      </c>
      <c r="AE93" s="70">
        <f t="shared" ca="1" si="28"/>
        <v>0</v>
      </c>
      <c r="AF93" s="70">
        <f t="shared" ca="1" si="28"/>
        <v>0</v>
      </c>
      <c r="AG93" s="70">
        <f t="shared" ca="1" si="28"/>
        <v>0</v>
      </c>
      <c r="AH93" s="70">
        <f t="shared" ca="1" si="28"/>
        <v>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1086650.4033211977</v>
      </c>
      <c r="D101" s="42">
        <f ca="1">IF($C$112="3P",D83,0)</f>
        <v>-1351764.5049966704</v>
      </c>
      <c r="E101" s="42">
        <f t="shared" ref="E101:AH101" ca="1" si="29">IF($C$112="3P",E83,0)</f>
        <v>332836.83885550511</v>
      </c>
      <c r="F101" s="42">
        <f t="shared" ca="1" si="29"/>
        <v>425880.61741146015</v>
      </c>
      <c r="G101" s="42">
        <f t="shared" ca="1" si="29"/>
        <v>324248.44025860768</v>
      </c>
      <c r="H101" s="42">
        <f t="shared" ca="1" si="29"/>
        <v>255708.73490212171</v>
      </c>
      <c r="I101" s="42">
        <f t="shared" ca="1" si="29"/>
        <v>246158.44071168214</v>
      </c>
      <c r="J101" s="42">
        <f t="shared" ca="1" si="29"/>
        <v>196737.86814525959</v>
      </c>
      <c r="K101" s="42">
        <f t="shared" ca="1" si="29"/>
        <v>150331.95405208174</v>
      </c>
      <c r="L101" s="42">
        <f t="shared" ca="1" si="29"/>
        <v>144300.19611817721</v>
      </c>
      <c r="M101" s="42">
        <f t="shared" ca="1" si="29"/>
        <v>138817.41524209362</v>
      </c>
      <c r="N101" s="42">
        <f t="shared" ca="1" si="29"/>
        <v>44172.368332570062</v>
      </c>
      <c r="O101" s="42">
        <f t="shared" ca="1" si="29"/>
        <v>56630.821096812084</v>
      </c>
      <c r="P101" s="42">
        <f t="shared" ca="1" si="29"/>
        <v>103454.82893326561</v>
      </c>
      <c r="Q101" s="42">
        <f t="shared" ca="1" si="29"/>
        <v>104613.24111939565</v>
      </c>
      <c r="R101" s="42">
        <f t="shared" ca="1" si="29"/>
        <v>105786.39327159656</v>
      </c>
      <c r="S101" s="42">
        <f t="shared" ca="1" si="29"/>
        <v>106974.39280256964</v>
      </c>
      <c r="T101" s="42">
        <f t="shared" ca="1" si="29"/>
        <v>108177.34616616256</v>
      </c>
      <c r="U101" s="42">
        <f t="shared" ca="1" si="29"/>
        <v>109395.35877787005</v>
      </c>
      <c r="V101" s="42">
        <f t="shared" ca="1" si="29"/>
        <v>110628.53493252519</v>
      </c>
      <c r="W101" s="42">
        <f t="shared" ca="1" si="29"/>
        <v>111876.97771910031</v>
      </c>
      <c r="X101" s="42">
        <f t="shared" ca="1" si="29"/>
        <v>23440.78893253149</v>
      </c>
      <c r="Y101" s="42">
        <f t="shared" ca="1" si="29"/>
        <v>114420.06898248015</v>
      </c>
      <c r="Z101" s="42">
        <f t="shared" ca="1" si="29"/>
        <v>115714.91679894218</v>
      </c>
      <c r="AA101" s="42">
        <f t="shared" ca="1" si="29"/>
        <v>117025.4297346135</v>
      </c>
      <c r="AB101" s="42">
        <f t="shared" ca="1" si="29"/>
        <v>118351.70346391622</v>
      </c>
      <c r="AC101" s="42">
        <f t="shared" ca="1" si="29"/>
        <v>119693.83187859016</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599983.32126232656</v>
      </c>
      <c r="D105" s="42">
        <f ca="1">IF($C$112="3P",VLOOKUP($A105,'Fin. Assumptions'!$F$23:$L$29,$D$111+1)*(-D$55-D$56),VLOOKUP($A105,'Fin. Assumptions'!$F$32:$L$38,$D$111+1)*D$83)</f>
        <v>0</v>
      </c>
      <c r="E105" s="42">
        <f ca="1">IF($C$112="3P",VLOOKUP($A105,'Fin. Assumptions'!$F$23:$L$29,$D$111+1)*(-E$55-E$56),VLOOKUP($A105,'Fin. Assumptions'!$F$32:$L$38,$D$111+1)*E$83)</f>
        <v>40318.824874400001</v>
      </c>
      <c r="F105" s="42">
        <f ca="1">IF($C$112="3P",VLOOKUP($A105,'Fin. Assumptions'!$F$23:$L$29,$D$111+1)*(-F$55-F$56),VLOOKUP($A105,'Fin. Assumptions'!$F$32:$L$38,$D$111+1)*F$83)</f>
        <v>40733.325365028562</v>
      </c>
      <c r="G105" s="42">
        <f ca="1">IF($C$112="3P",VLOOKUP($A105,'Fin. Assumptions'!$F$23:$L$29,$D$111+1)*(-G$55-G$56),VLOOKUP($A105,'Fin. Assumptions'!$F$32:$L$38,$D$111+1)*G$83)</f>
        <v>41154.001912967484</v>
      </c>
      <c r="H105" s="42">
        <f ca="1">IF($C$112="3P",VLOOKUP($A105,'Fin. Assumptions'!$F$23:$L$29,$D$111+1)*(-H$55-H$56),VLOOKUP($A105,'Fin. Assumptions'!$F$32:$L$38,$D$111+1)*H$83)</f>
        <v>41580.946541470694</v>
      </c>
      <c r="I105" s="42">
        <f ca="1">IF($C$112="3P",VLOOKUP($A105,'Fin. Assumptions'!$F$23:$L$29,$D$111+1)*(-I$55-I$56),VLOOKUP($A105,'Fin. Assumptions'!$F$32:$L$38,$D$111+1)*I$83)</f>
        <v>42014.252644938621</v>
      </c>
      <c r="J105" s="42">
        <f ca="1">IF($C$112="3P",VLOOKUP($A105,'Fin. Assumptions'!$F$23:$L$29,$D$111+1)*(-J$55-J$56),VLOOKUP($A105,'Fin. Assumptions'!$F$32:$L$38,$D$111+1)*J$83)</f>
        <v>42454.015009348201</v>
      </c>
      <c r="K105" s="42">
        <f ca="1">IF($C$112="3P",VLOOKUP($A105,'Fin. Assumptions'!$F$23:$L$29,$D$111+1)*(-K$55-K$56),VLOOKUP($A105,'Fin. Assumptions'!$F$32:$L$38,$D$111+1)*K$83)</f>
        <v>42900.329832987496</v>
      </c>
      <c r="L105" s="42">
        <f ca="1">IF($C$112="3P",VLOOKUP($A105,'Fin. Assumptions'!$F$23:$L$29,$D$111+1)*(-L$55-L$56),VLOOKUP($A105,'Fin. Assumptions'!$F$32:$L$38,$D$111+1)*L$83)</f>
        <v>43353.294747499007</v>
      </c>
      <c r="M105" s="42">
        <f ca="1">IF($C$112="3P",VLOOKUP($A105,'Fin. Assumptions'!$F$23:$L$29,$D$111+1)*(-M$55-M$56),VLOOKUP($A105,'Fin. Assumptions'!$F$32:$L$38,$D$111+1)*M$83)</f>
        <v>43813.00883923674</v>
      </c>
      <c r="N105" s="42">
        <f ca="1">IF($C$112="3P",VLOOKUP($A105,'Fin. Assumptions'!$F$23:$L$29,$D$111+1)*(-N$55-N$56),VLOOKUP($A105,'Fin. Assumptions'!$F$32:$L$38,$D$111+1)*N$83)</f>
        <v>44279.572670941365</v>
      </c>
      <c r="O105" s="42">
        <f ca="1">IF($C$112="3P",VLOOKUP($A105,'Fin. Assumptions'!$F$23:$L$29,$D$111+1)*(-O$55-O$56),VLOOKUP($A105,'Fin. Assumptions'!$F$32:$L$38,$D$111+1)*O$83)</f>
        <v>44753.08830373839</v>
      </c>
      <c r="P105" s="42">
        <f ca="1">IF($C$112="3P",VLOOKUP($A105,'Fin. Assumptions'!$F$23:$L$29,$D$111+1)*(-P$55-P$56),VLOOKUP($A105,'Fin. Assumptions'!$F$32:$L$38,$D$111+1)*P$83)</f>
        <v>45233.659319464088</v>
      </c>
      <c r="Q105" s="42">
        <f ca="1">IF($C$112="3P",VLOOKUP($A105,'Fin. Assumptions'!$F$23:$L$29,$D$111+1)*(-Q$55-Q$56),VLOOKUP($A105,'Fin. Assumptions'!$F$32:$L$38,$D$111+1)*Q$83)</f>
        <v>45721.390843324109</v>
      </c>
      <c r="R105" s="42">
        <f ca="1">IF($C$112="3P",VLOOKUP($A105,'Fin. Assumptions'!$F$23:$L$29,$D$111+1)*(-R$55-R$56),VLOOKUP($A105,'Fin. Assumptions'!$F$32:$L$38,$D$111+1)*R$83)</f>
        <v>46216.389566889629</v>
      </c>
      <c r="S105" s="42">
        <f ca="1">IF($C$112="3P",VLOOKUP($A105,'Fin. Assumptions'!$F$23:$L$29,$D$111+1)*(-S$55-S$56),VLOOKUP($A105,'Fin. Assumptions'!$F$32:$L$38,$D$111+1)*S$83)</f>
        <v>46718.763771436286</v>
      </c>
      <c r="T105" s="42">
        <f ca="1">IF($C$112="3P",VLOOKUP($A105,'Fin. Assumptions'!$F$23:$L$29,$D$111+1)*(-T$55-T$56),VLOOKUP($A105,'Fin. Assumptions'!$F$32:$L$38,$D$111+1)*T$83)</f>
        <v>47228.623351630682</v>
      </c>
      <c r="U105" s="42">
        <f ca="1">IF($C$112="3P",VLOOKUP($A105,'Fin. Assumptions'!$F$23:$L$29,$D$111+1)*(-U$55-U$56),VLOOKUP($A105,'Fin. Assumptions'!$F$32:$L$38,$D$111+1)*U$83)</f>
        <v>47746.079839569982</v>
      </c>
      <c r="V105" s="42">
        <f ca="1">IF($C$112="3P",VLOOKUP($A105,'Fin. Assumptions'!$F$23:$L$29,$D$111+1)*(-V$55-V$56),VLOOKUP($A105,'Fin. Assumptions'!$F$32:$L$38,$D$111+1)*V$83)</f>
        <v>48271.246429179584</v>
      </c>
      <c r="W105" s="42">
        <f ca="1">IF($C$112="3P",VLOOKUP($A105,'Fin. Assumptions'!$F$23:$L$29,$D$111+1)*(-W$55-W$56),VLOOKUP($A105,'Fin. Assumptions'!$F$32:$L$38,$D$111+1)*W$83)</f>
        <v>48804.23800097435</v>
      </c>
      <c r="X105" s="42">
        <f ca="1">IF($C$112="3P",VLOOKUP($A105,'Fin. Assumptions'!$F$23:$L$29,$D$111+1)*(-X$55-X$56),VLOOKUP($A105,'Fin. Assumptions'!$F$32:$L$38,$D$111+1)*X$83)</f>
        <v>49345.17114718887</v>
      </c>
      <c r="Y105" s="42">
        <f ca="1">IF($C$112="3P",VLOOKUP($A105,'Fin. Assumptions'!$F$23:$L$29,$D$111+1)*(-Y$55-Y$56),VLOOKUP($A105,'Fin. Assumptions'!$F$32:$L$38,$D$111+1)*Y$83)</f>
        <v>49894.164197281993</v>
      </c>
      <c r="Z105" s="42">
        <f ca="1">IF($C$112="3P",VLOOKUP($A105,'Fin. Assumptions'!$F$23:$L$29,$D$111+1)*(-Z$55-Z$56),VLOOKUP($A105,'Fin. Assumptions'!$F$32:$L$38,$D$111+1)*Z$83)</f>
        <v>50451.337243821479</v>
      </c>
      <c r="AA105" s="42">
        <f ca="1">IF($C$112="3P",VLOOKUP($A105,'Fin. Assumptions'!$F$23:$L$29,$D$111+1)*(-AA$55-AA$56),VLOOKUP($A105,'Fin. Assumptions'!$F$32:$L$38,$D$111+1)*AA$83)</f>
        <v>51016.812168754426</v>
      </c>
      <c r="AB105" s="42">
        <f ca="1">IF($C$112="3P",VLOOKUP($A105,'Fin. Assumptions'!$F$23:$L$29,$D$111+1)*(-AB$55-AB$56),VLOOKUP($A105,'Fin. Assumptions'!$F$32:$L$38,$D$111+1)*AB$83)</f>
        <v>51590.71267006886</v>
      </c>
      <c r="AC105" s="42">
        <f ca="1">IF($C$112="3P",VLOOKUP($A105,'Fin. Assumptions'!$F$23:$L$29,$D$111+1)*(-AC$55-AC$56),VLOOKUP($A105,'Fin. Assumptions'!$F$32:$L$38,$D$111+1)*AC$83)</f>
        <v>52173.16428885288</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1686633.7245835243</v>
      </c>
    </row>
    <row r="111" spans="1:34" ht="15.75" x14ac:dyDescent="0.25">
      <c r="A111" s="92"/>
      <c r="B111" s="93" t="s">
        <v>111</v>
      </c>
      <c r="C111" s="463" t="str">
        <f ca="1">LEFT($B$6,3)</f>
        <v>P&amp;G</v>
      </c>
      <c r="D111" s="380">
        <f ca="1">HLOOKUP(C111,'Fin. Assumptions'!$G$32:$L$40,9)</f>
        <v>5</v>
      </c>
    </row>
    <row r="112" spans="1:34" x14ac:dyDescent="0.2">
      <c r="A112" s="94"/>
      <c r="B112" s="93" t="s">
        <v>160</v>
      </c>
      <c r="C112" s="376" t="str">
        <f ca="1">RIGHT(LEFT($B$6,6),2)</f>
        <v>3P</v>
      </c>
    </row>
  </sheetData>
  <sheetProtection algorithmName="SHA-512" hashValue="ODymef4+bb36DwNjSFKEDNxQyl0kfXyJ+DnpV5N9ELvGfndYJUB0MhxLWcvwaGllRTtPRZG/MOTpFRdgBL5l+g==" saltValue="VnyaUHsyhS+qucwR4F4Dfw=="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7" tint="0.39997558519241921"/>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P&amp;G DO 17</v>
      </c>
      <c r="D6" s="82" t="s">
        <v>172</v>
      </c>
      <c r="T6" s="2"/>
    </row>
    <row r="7" spans="1:42" ht="18.75" customHeight="1" x14ac:dyDescent="0.25">
      <c r="A7" s="90"/>
      <c r="C7" s="2"/>
      <c r="D7" s="374" t="s">
        <v>174</v>
      </c>
      <c r="T7" s="2"/>
    </row>
    <row r="8" spans="1:42" ht="18.75" customHeight="1" x14ac:dyDescent="0.25">
      <c r="A8" s="90" t="s">
        <v>111</v>
      </c>
      <c r="B8" s="376" t="str">
        <f ca="1">VLOOKUP($B$6,'Fin. Assumptions'!$A$6:$P$17,2)</f>
        <v>Public/Govt</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2017</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Non-Taxable</v>
      </c>
      <c r="C11" s="1"/>
      <c r="E11" s="18" t="s">
        <v>0</v>
      </c>
      <c r="G11" s="396">
        <f ca="1">VLOOKUP($B$6,'Fin. Assumptions'!$A$6:$P$17,14)</f>
        <v>0</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0</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2.457753645448491</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2457753.645448491</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0.80150899470693882</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2457753.645448491</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0</v>
      </c>
      <c r="O22" s="28"/>
      <c r="P22" s="26"/>
      <c r="Q22" s="26"/>
      <c r="R22" s="23"/>
      <c r="T22" s="2"/>
    </row>
    <row r="23" spans="1:36" ht="18" customHeight="1" x14ac:dyDescent="0.2">
      <c r="A23" s="48"/>
      <c r="B23" s="77"/>
      <c r="C23" s="21"/>
      <c r="E23" s="54" t="s">
        <v>77</v>
      </c>
      <c r="G23" s="83">
        <f ca="1">SUM(G20:G22)</f>
        <v>2457753.645448491</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v>
      </c>
      <c r="H25" s="37" t="s">
        <v>9</v>
      </c>
      <c r="N25" s="23"/>
      <c r="O25" s="28"/>
      <c r="P25" s="5"/>
      <c r="Q25" s="5"/>
      <c r="R25" s="5"/>
      <c r="T25" s="2"/>
    </row>
    <row r="26" spans="1:36" ht="18" customHeight="1" x14ac:dyDescent="0.25">
      <c r="A26" s="8" t="s">
        <v>19</v>
      </c>
      <c r="B26" s="12"/>
      <c r="C26" s="13"/>
      <c r="E26" s="73" t="s">
        <v>74</v>
      </c>
      <c r="F26" s="72"/>
      <c r="G26" s="86">
        <f ca="1">1-FedTaxCredit-G25</f>
        <v>0.7</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14</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2457753.645448491</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0.15918119999999999</v>
      </c>
      <c r="C31" s="2" t="s">
        <v>7</v>
      </c>
      <c r="E31" s="57" t="s">
        <v>10</v>
      </c>
      <c r="F31" s="5"/>
      <c r="G31" s="83">
        <f ca="1">NetCost*LoanPer-B22</f>
        <v>1720427.5518139435</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1146153.8248289521</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0.27078820878852516</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185458.83249599999</v>
      </c>
      <c r="F54" s="9">
        <f t="shared" ca="1" si="2"/>
        <v>188222.1691001904</v>
      </c>
      <c r="G54" s="9">
        <f t="shared" ca="1" si="2"/>
        <v>191026.67941978324</v>
      </c>
      <c r="H54" s="9">
        <f t="shared" ca="1" si="2"/>
        <v>193872.976943138</v>
      </c>
      <c r="I54" s="9">
        <f t="shared" ca="1" si="2"/>
        <v>196761.68429959079</v>
      </c>
      <c r="J54" s="9">
        <f t="shared" ca="1" si="2"/>
        <v>199693.43339565469</v>
      </c>
      <c r="K54" s="9">
        <f t="shared" ca="1" si="2"/>
        <v>202668.86555324995</v>
      </c>
      <c r="L54" s="9">
        <f t="shared" ca="1" si="2"/>
        <v>205688.63164999336</v>
      </c>
      <c r="M54" s="9">
        <f t="shared" ca="1" si="2"/>
        <v>208753.39226157826</v>
      </c>
      <c r="N54" s="9">
        <f t="shared" ca="1" si="2"/>
        <v>211863.81780627577</v>
      </c>
      <c r="O54" s="9">
        <f t="shared" ca="1" si="2"/>
        <v>215020.58869158928</v>
      </c>
      <c r="P54" s="9">
        <f t="shared" ca="1" si="2"/>
        <v>218224.39546309394</v>
      </c>
      <c r="Q54" s="9">
        <f t="shared" ca="1" si="2"/>
        <v>221475.93895549406</v>
      </c>
      <c r="R54" s="9">
        <f t="shared" ca="1" si="2"/>
        <v>224775.93044593089</v>
      </c>
      <c r="S54" s="9">
        <f t="shared" ca="1" si="2"/>
        <v>228125.09180957527</v>
      </c>
      <c r="T54" s="9">
        <f t="shared" ca="1" si="2"/>
        <v>231524.1556775379</v>
      </c>
      <c r="U54" s="9">
        <f t="shared" ca="1" si="2"/>
        <v>234973.86559713323</v>
      </c>
      <c r="V54" s="9">
        <f t="shared" ca="1" si="2"/>
        <v>238474.97619453055</v>
      </c>
      <c r="W54" s="9">
        <f t="shared" ca="1" si="2"/>
        <v>242028.25333982901</v>
      </c>
      <c r="X54" s="9">
        <f t="shared" ca="1" si="2"/>
        <v>245634.47431459246</v>
      </c>
      <c r="Y54" s="9">
        <f t="shared" ca="1" si="2"/>
        <v>249294.42798187994</v>
      </c>
      <c r="Z54" s="9">
        <f t="shared" ca="1" si="2"/>
        <v>253008.91495880988</v>
      </c>
      <c r="AA54" s="9">
        <f t="shared" ca="1" si="2"/>
        <v>256778.74779169617</v>
      </c>
      <c r="AB54" s="9">
        <f t="shared" ca="1" si="2"/>
        <v>260604.75113379239</v>
      </c>
      <c r="AC54" s="9">
        <f t="shared" ca="1" si="2"/>
        <v>264487.76192568586</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251198.14477980009</v>
      </c>
      <c r="F57" s="10">
        <f ca="1">IF(F$49&gt;OptInTerm,0,VLOOKUP($B$10+F$49-1,'SREC Prices'!$B$6:$D$22,2))*((F$50/1000)*$B$18)</f>
        <v>259233.68394645504</v>
      </c>
      <c r="G57" s="10">
        <f ca="1">IF(G$49&gt;OptInTerm,0,VLOOKUP($B$10+G$49-1,'SREC Prices'!$B$6:$D$22,2))*((G$50/1000)*$B$18)</f>
        <v>244994.41438918115</v>
      </c>
      <c r="H57" s="10">
        <f ca="1">IF(H$49&gt;OptInTerm,0,VLOOKUP($B$10+H$49-1,'SREC Prices'!$B$6:$D$22,2))*((H$50/1000)*$B$18)</f>
        <v>223531.97918146476</v>
      </c>
      <c r="I57" s="10">
        <f ca="1">IF(I$49&gt;OptInTerm,0,VLOOKUP($B$10+I$49-1,'SREC Prices'!$B$6:$D$22,2))*((I$50/1000)*$B$18)</f>
        <v>206854.46978821396</v>
      </c>
      <c r="J57" s="10">
        <f ca="1">IF(J$49&gt;OptInTerm,0,VLOOKUP($B$10+J$49-1,'SREC Prices'!$B$6:$D$22,2))*((J$50/1000)*$B$18)</f>
        <v>193980.98254232356</v>
      </c>
      <c r="K57" s="10">
        <f ca="1">IF(K$49&gt;OptInTerm,0,VLOOKUP($B$10+K$49-1,'SREC Prices'!$B$6:$D$22,2))*((K$50/1000)*$B$18)</f>
        <v>186201.32059493338</v>
      </c>
      <c r="L57" s="10">
        <f ca="1">IF(L$49&gt;OptInTerm,0,VLOOKUP($B$10+L$49-1,'SREC Prices'!$B$6:$D$22,2))*((L$50/1000)*$B$18)</f>
        <v>175565.67849714184</v>
      </c>
      <c r="M57" s="10">
        <f ca="1">IF(M$49&gt;OptInTerm,0,VLOOKUP($B$10+M$49-1,'SREC Prices'!$B$6:$D$22,2))*((M$50/1000)*$B$18)</f>
        <v>165909.56617979906</v>
      </c>
      <c r="N57" s="10">
        <f ca="1">IF(N$49&gt;OptInTerm,0,VLOOKUP($B$10+N$49-1,'SREC Prices'!$B$6:$D$22,2))*((N$50/1000)*$B$18)</f>
        <v>157219.06509419048</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436656.97727580008</v>
      </c>
      <c r="F59" s="10">
        <f t="shared" ref="F59:AH59" ca="1" si="5">SUM(F54:F58)</f>
        <v>447455.85304664541</v>
      </c>
      <c r="G59" s="10">
        <f t="shared" ca="1" si="5"/>
        <v>436021.09380896436</v>
      </c>
      <c r="H59" s="10">
        <f t="shared" ca="1" si="5"/>
        <v>417404.95612460276</v>
      </c>
      <c r="I59" s="10">
        <f t="shared" ca="1" si="5"/>
        <v>403616.15408780472</v>
      </c>
      <c r="J59" s="10">
        <f t="shared" ca="1" si="5"/>
        <v>393674.41593797825</v>
      </c>
      <c r="K59" s="10">
        <f t="shared" ca="1" si="5"/>
        <v>388870.1861481833</v>
      </c>
      <c r="L59" s="10">
        <f t="shared" ca="1" si="5"/>
        <v>381254.31014713517</v>
      </c>
      <c r="M59" s="10">
        <f t="shared" ca="1" si="5"/>
        <v>374662.95844137733</v>
      </c>
      <c r="N59" s="10">
        <f t="shared" ca="1" si="5"/>
        <v>369082.88290046621</v>
      </c>
      <c r="O59" s="10">
        <f t="shared" ca="1" si="5"/>
        <v>242723.57346166583</v>
      </c>
      <c r="P59" s="10">
        <f t="shared" ca="1" si="5"/>
        <v>245788.8653093201</v>
      </c>
      <c r="Q59" s="10">
        <f t="shared" ca="1" si="5"/>
        <v>248902.58645248908</v>
      </c>
      <c r="R59" s="10">
        <f t="shared" ca="1" si="5"/>
        <v>252065.44470544095</v>
      </c>
      <c r="S59" s="10">
        <f t="shared" ca="1" si="5"/>
        <v>255278.15849778778</v>
      </c>
      <c r="T59" s="10">
        <f t="shared" ca="1" si="5"/>
        <v>258541.45703230935</v>
      </c>
      <c r="U59" s="10">
        <f t="shared" ca="1" si="5"/>
        <v>261856.08044513082</v>
      </c>
      <c r="V59" s="10">
        <f t="shared" ca="1" si="5"/>
        <v>265222.77996828815</v>
      </c>
      <c r="W59" s="10">
        <f t="shared" ca="1" si="5"/>
        <v>268642.3180947178</v>
      </c>
      <c r="X59" s="10">
        <f t="shared" ca="1" si="5"/>
        <v>272115.46874570684</v>
      </c>
      <c r="Y59" s="10">
        <f t="shared" ca="1" si="5"/>
        <v>275643.01744083874</v>
      </c>
      <c r="Z59" s="10">
        <f t="shared" ca="1" si="5"/>
        <v>279225.7614704739</v>
      </c>
      <c r="AA59" s="10">
        <f t="shared" ca="1" si="5"/>
        <v>282864.51007080183</v>
      </c>
      <c r="AB59" s="10">
        <f t="shared" ca="1" si="5"/>
        <v>286560.08460150252</v>
      </c>
      <c r="AC59" s="10">
        <f t="shared" ca="1" si="5"/>
        <v>290313.31872605748</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415656.97727580008</v>
      </c>
      <c r="F63" s="10">
        <f t="shared" ca="1" si="9"/>
        <v>425930.85304664541</v>
      </c>
      <c r="G63" s="10">
        <f t="shared" ca="1" si="9"/>
        <v>413957.96880896436</v>
      </c>
      <c r="H63" s="10">
        <f t="shared" ca="1" si="9"/>
        <v>394790.25299960276</v>
      </c>
      <c r="I63" s="10">
        <f t="shared" ca="1" si="9"/>
        <v>380436.08338467975</v>
      </c>
      <c r="J63" s="10">
        <f t="shared" ca="1" si="9"/>
        <v>369914.84346727515</v>
      </c>
      <c r="K63" s="10">
        <f t="shared" ca="1" si="9"/>
        <v>364516.62436571263</v>
      </c>
      <c r="L63" s="10">
        <f t="shared" ca="1" si="9"/>
        <v>356291.90932010271</v>
      </c>
      <c r="M63" s="10">
        <f t="shared" ca="1" si="9"/>
        <v>349076.49759366905</v>
      </c>
      <c r="N63" s="10">
        <f t="shared" ca="1" si="9"/>
        <v>192856.76053156523</v>
      </c>
      <c r="O63" s="10">
        <f t="shared" ca="1" si="9"/>
        <v>215841.79803354232</v>
      </c>
      <c r="P63" s="10">
        <f t="shared" ca="1" si="9"/>
        <v>218235.04549549351</v>
      </c>
      <c r="Q63" s="10">
        <f t="shared" ca="1" si="9"/>
        <v>220659.92114331684</v>
      </c>
      <c r="R63" s="10">
        <f t="shared" ca="1" si="9"/>
        <v>223116.7127635394</v>
      </c>
      <c r="S63" s="10">
        <f t="shared" ca="1" si="9"/>
        <v>225605.7082573387</v>
      </c>
      <c r="T63" s="10">
        <f t="shared" ca="1" si="9"/>
        <v>228127.19553584902</v>
      </c>
      <c r="U63" s="10">
        <f t="shared" ca="1" si="9"/>
        <v>230681.46241125901</v>
      </c>
      <c r="V63" s="10">
        <f t="shared" ca="1" si="9"/>
        <v>233268.79648356952</v>
      </c>
      <c r="W63" s="10">
        <f t="shared" ca="1" si="9"/>
        <v>235889.48502288121</v>
      </c>
      <c r="X63" s="10">
        <f t="shared" ca="1" si="9"/>
        <v>88543.814847074333</v>
      </c>
      <c r="Y63" s="10">
        <f t="shared" ca="1" si="9"/>
        <v>241232.07219474044</v>
      </c>
      <c r="Z63" s="10">
        <f t="shared" ca="1" si="9"/>
        <v>243954.54259322313</v>
      </c>
      <c r="AA63" s="10">
        <f t="shared" ca="1" si="9"/>
        <v>246711.51072161979</v>
      </c>
      <c r="AB63" s="10">
        <f t="shared" ca="1" si="9"/>
        <v>249503.26026859094</v>
      </c>
      <c r="AC63" s="10">
        <f t="shared" ca="1" si="9"/>
        <v>252330.07378482312</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415656.97727580008</v>
      </c>
      <c r="F65" s="59">
        <f t="shared" ref="F65:AH65" ca="1" si="10">SUM(F63:F64)</f>
        <v>425930.85304664541</v>
      </c>
      <c r="G65" s="59">
        <f t="shared" ca="1" si="10"/>
        <v>413957.96880896436</v>
      </c>
      <c r="H65" s="59">
        <f t="shared" ca="1" si="10"/>
        <v>394790.25299960276</v>
      </c>
      <c r="I65" s="59">
        <f t="shared" ca="1" si="10"/>
        <v>380436.08338467975</v>
      </c>
      <c r="J65" s="59">
        <f ca="1">SUM(J63:J64)</f>
        <v>369914.84346727515</v>
      </c>
      <c r="K65" s="59">
        <f t="shared" ca="1" si="10"/>
        <v>364516.62436571263</v>
      </c>
      <c r="L65" s="59">
        <f t="shared" ca="1" si="10"/>
        <v>356291.90932010271</v>
      </c>
      <c r="M65" s="59">
        <f t="shared" ca="1" si="10"/>
        <v>349076.49759366905</v>
      </c>
      <c r="N65" s="59">
        <f t="shared" ca="1" si="10"/>
        <v>192856.76053156523</v>
      </c>
      <c r="O65" s="59">
        <f t="shared" ca="1" si="10"/>
        <v>215841.79803354232</v>
      </c>
      <c r="P65" s="59">
        <f t="shared" ca="1" si="10"/>
        <v>218235.04549549351</v>
      </c>
      <c r="Q65" s="59">
        <f t="shared" ca="1" si="10"/>
        <v>220659.92114331684</v>
      </c>
      <c r="R65" s="59">
        <f t="shared" ca="1" si="10"/>
        <v>223116.7127635394</v>
      </c>
      <c r="S65" s="59">
        <f t="shared" ca="1" si="10"/>
        <v>225605.7082573387</v>
      </c>
      <c r="T65" s="59">
        <f t="shared" ca="1" si="10"/>
        <v>228127.19553584902</v>
      </c>
      <c r="U65" s="59">
        <f t="shared" ca="1" si="10"/>
        <v>230681.46241125901</v>
      </c>
      <c r="V65" s="59">
        <f t="shared" ca="1" si="10"/>
        <v>233268.79648356952</v>
      </c>
      <c r="W65" s="59">
        <f t="shared" ca="1" si="10"/>
        <v>235889.48502288121</v>
      </c>
      <c r="X65" s="59">
        <f t="shared" ca="1" si="10"/>
        <v>88543.814847074333</v>
      </c>
      <c r="Y65" s="59">
        <f t="shared" ca="1" si="10"/>
        <v>241232.07219474044</v>
      </c>
      <c r="Z65" s="59">
        <f t="shared" ca="1" si="10"/>
        <v>243954.54259322313</v>
      </c>
      <c r="AA65" s="59">
        <f t="shared" ca="1" si="10"/>
        <v>246711.51072161979</v>
      </c>
      <c r="AB65" s="59">
        <f t="shared" ca="1" si="10"/>
        <v>249503.26026859094</v>
      </c>
      <c r="AC65" s="59">
        <f t="shared" ca="1" si="10"/>
        <v>252330.07378482312</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-103225.6531088366</v>
      </c>
      <c r="F66" s="59">
        <f t="shared" ca="1" si="11"/>
        <v>-98313.66979855785</v>
      </c>
      <c r="G66" s="59">
        <f t="shared" ca="1" si="11"/>
        <v>-93106.967489662362</v>
      </c>
      <c r="H66" s="59">
        <f t="shared" ca="1" si="11"/>
        <v>-87587.863042233148</v>
      </c>
      <c r="I66" s="59">
        <f t="shared" ca="1" si="11"/>
        <v>-81737.612327958181</v>
      </c>
      <c r="J66" s="59">
        <f t="shared" ca="1" si="11"/>
        <v>-75536.346570826718</v>
      </c>
      <c r="K66" s="59">
        <f t="shared" ca="1" si="11"/>
        <v>-68963.004868267366</v>
      </c>
      <c r="L66" s="59">
        <f t="shared" ca="1" si="11"/>
        <v>-61995.262663554458</v>
      </c>
      <c r="M66" s="59">
        <f t="shared" ca="1" si="11"/>
        <v>-54609.455926558774</v>
      </c>
      <c r="N66" s="59">
        <f t="shared" ca="1" si="11"/>
        <v>-46780.500785343342</v>
      </c>
      <c r="O66" s="59">
        <f t="shared" ca="1" si="11"/>
        <v>-38481.808335654998</v>
      </c>
      <c r="P66" s="59">
        <f t="shared" ca="1" si="11"/>
        <v>-29685.194338985337</v>
      </c>
      <c r="Q66" s="59">
        <f t="shared" ca="1" si="11"/>
        <v>-20360.783502515504</v>
      </c>
      <c r="R66" s="59">
        <f t="shared" ca="1" si="11"/>
        <v>-10476.908015857478</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312431.32416696346</v>
      </c>
      <c r="F67" s="59">
        <f t="shared" ref="F67:AH67" ca="1" si="12">F65+F66</f>
        <v>327617.18324808753</v>
      </c>
      <c r="G67" s="59">
        <f t="shared" ca="1" si="12"/>
        <v>320851.00131930201</v>
      </c>
      <c r="H67" s="59">
        <f t="shared" ca="1" si="12"/>
        <v>307202.3899573696</v>
      </c>
      <c r="I67" s="59">
        <f ca="1">I65+I66</f>
        <v>298698.47105672158</v>
      </c>
      <c r="J67" s="59">
        <f ca="1">J65+J66</f>
        <v>294378.49689644843</v>
      </c>
      <c r="K67" s="59">
        <f t="shared" ca="1" si="12"/>
        <v>295553.6194974453</v>
      </c>
      <c r="L67" s="59">
        <f t="shared" ca="1" si="12"/>
        <v>294296.64665654826</v>
      </c>
      <c r="M67" s="59">
        <f t="shared" ca="1" si="12"/>
        <v>294467.04166711029</v>
      </c>
      <c r="N67" s="59">
        <f t="shared" ca="1" si="12"/>
        <v>146076.25974622188</v>
      </c>
      <c r="O67" s="59">
        <f t="shared" ca="1" si="12"/>
        <v>177359.98969788733</v>
      </c>
      <c r="P67" s="59">
        <f t="shared" ca="1" si="12"/>
        <v>188549.85115650817</v>
      </c>
      <c r="Q67" s="59">
        <f t="shared" ca="1" si="12"/>
        <v>200299.13764080135</v>
      </c>
      <c r="R67" s="59">
        <f t="shared" ca="1" si="12"/>
        <v>212639.80474768192</v>
      </c>
      <c r="S67" s="59">
        <f t="shared" ca="1" si="12"/>
        <v>225605.7082573387</v>
      </c>
      <c r="T67" s="59">
        <f t="shared" ca="1" si="12"/>
        <v>228127.19553584902</v>
      </c>
      <c r="U67" s="59">
        <f t="shared" ca="1" si="12"/>
        <v>230681.46241125901</v>
      </c>
      <c r="V67" s="59">
        <f t="shared" ca="1" si="12"/>
        <v>233268.79648356952</v>
      </c>
      <c r="W67" s="59">
        <f t="shared" ca="1" si="12"/>
        <v>235889.48502288121</v>
      </c>
      <c r="X67" s="59">
        <f t="shared" ca="1" si="12"/>
        <v>88543.814847074333</v>
      </c>
      <c r="Y67" s="59">
        <f t="shared" ca="1" si="12"/>
        <v>241232.07219474044</v>
      </c>
      <c r="Z67" s="59">
        <f t="shared" ca="1" si="12"/>
        <v>243954.54259322313</v>
      </c>
      <c r="AA67" s="59">
        <f t="shared" ca="1" si="12"/>
        <v>246711.51072161979</v>
      </c>
      <c r="AB67" s="59">
        <f t="shared" ca="1" si="12"/>
        <v>249503.26026859094</v>
      </c>
      <c r="AC67" s="59">
        <f t="shared" ca="1" si="12"/>
        <v>252330.07378482312</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0</v>
      </c>
      <c r="F68" s="59">
        <f t="shared" ca="1" si="14"/>
        <v>0</v>
      </c>
      <c r="G68" s="59">
        <f t="shared" ca="1" si="14"/>
        <v>0</v>
      </c>
      <c r="H68" s="59">
        <f t="shared" ca="1" si="14"/>
        <v>0</v>
      </c>
      <c r="I68" s="59">
        <f t="shared" ca="1" si="14"/>
        <v>0</v>
      </c>
      <c r="J68" s="59">
        <f t="shared" ca="1" si="14"/>
        <v>0</v>
      </c>
      <c r="K68" s="59">
        <f t="shared" ca="1" si="14"/>
        <v>0</v>
      </c>
      <c r="L68" s="59">
        <f t="shared" ca="1" si="14"/>
        <v>0</v>
      </c>
      <c r="M68" s="59">
        <f t="shared" ca="1" si="14"/>
        <v>0</v>
      </c>
      <c r="N68" s="59">
        <f t="shared" ca="1" si="14"/>
        <v>0</v>
      </c>
      <c r="O68" s="59">
        <f t="shared" ca="1" si="14"/>
        <v>0</v>
      </c>
      <c r="P68" s="59">
        <f t="shared" ca="1" si="14"/>
        <v>0</v>
      </c>
      <c r="Q68" s="59">
        <f t="shared" ca="1" si="14"/>
        <v>0</v>
      </c>
      <c r="R68" s="59">
        <f t="shared" ca="1" si="14"/>
        <v>0</v>
      </c>
      <c r="S68" s="59">
        <f t="shared" ca="1" si="14"/>
        <v>0</v>
      </c>
      <c r="T68" s="59">
        <f t="shared" ca="1" si="14"/>
        <v>0</v>
      </c>
      <c r="U68" s="59">
        <f t="shared" ca="1" si="14"/>
        <v>0</v>
      </c>
      <c r="V68" s="59">
        <f t="shared" ca="1" si="14"/>
        <v>0</v>
      </c>
      <c r="W68" s="59">
        <f t="shared" ca="1" si="14"/>
        <v>0</v>
      </c>
      <c r="X68" s="59">
        <f t="shared" ca="1" si="14"/>
        <v>0</v>
      </c>
      <c r="Y68" s="59">
        <f t="shared" ca="1" si="14"/>
        <v>0</v>
      </c>
      <c r="Z68" s="59">
        <f t="shared" ca="1" si="14"/>
        <v>0</v>
      </c>
      <c r="AA68" s="59">
        <f t="shared" ca="1" si="14"/>
        <v>0</v>
      </c>
      <c r="AB68" s="59">
        <f t="shared" ca="1" si="14"/>
        <v>0</v>
      </c>
      <c r="AC68" s="59">
        <f t="shared" ca="1" si="14"/>
        <v>0</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0</v>
      </c>
      <c r="F69" s="24">
        <f t="shared" ca="1" si="16"/>
        <v>0</v>
      </c>
      <c r="G69" s="24">
        <f t="shared" ca="1" si="16"/>
        <v>0</v>
      </c>
      <c r="H69" s="24">
        <f t="shared" ca="1" si="16"/>
        <v>0</v>
      </c>
      <c r="I69" s="24">
        <f t="shared" ca="1" si="16"/>
        <v>0</v>
      </c>
      <c r="J69" s="24">
        <f t="shared" ca="1" si="16"/>
        <v>0</v>
      </c>
      <c r="K69" s="24">
        <f t="shared" ca="1" si="16"/>
        <v>0</v>
      </c>
      <c r="L69" s="24">
        <f t="shared" ca="1" si="16"/>
        <v>0</v>
      </c>
      <c r="M69" s="24">
        <f t="shared" ca="1" si="16"/>
        <v>0</v>
      </c>
      <c r="N69" s="24">
        <f t="shared" ca="1" si="16"/>
        <v>0</v>
      </c>
      <c r="O69" s="24">
        <f t="shared" ca="1" si="16"/>
        <v>0</v>
      </c>
      <c r="P69" s="24">
        <f t="shared" ca="1" si="16"/>
        <v>0</v>
      </c>
      <c r="Q69" s="24">
        <f t="shared" ca="1" si="16"/>
        <v>0</v>
      </c>
      <c r="R69" s="24">
        <f t="shared" ca="1" si="16"/>
        <v>0</v>
      </c>
      <c r="S69" s="24">
        <f t="shared" ca="1" si="16"/>
        <v>0</v>
      </c>
      <c r="T69" s="24">
        <f t="shared" ca="1" si="16"/>
        <v>0</v>
      </c>
      <c r="U69" s="24">
        <f t="shared" ca="1" si="16"/>
        <v>0</v>
      </c>
      <c r="V69" s="24">
        <f t="shared" ca="1" si="16"/>
        <v>0</v>
      </c>
      <c r="W69" s="24">
        <f t="shared" ca="1" si="16"/>
        <v>0</v>
      </c>
      <c r="X69" s="24">
        <f t="shared" ca="1" si="16"/>
        <v>0</v>
      </c>
      <c r="Y69" s="24">
        <f t="shared" ca="1" si="16"/>
        <v>0</v>
      </c>
      <c r="Z69" s="24">
        <f t="shared" ca="1" si="16"/>
        <v>0</v>
      </c>
      <c r="AA69" s="24">
        <f t="shared" ca="1" si="16"/>
        <v>0</v>
      </c>
      <c r="AB69" s="24">
        <f t="shared" ca="1" si="16"/>
        <v>0</v>
      </c>
      <c r="AC69" s="24">
        <f t="shared" ca="1" si="16"/>
        <v>0</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312431.32416696346</v>
      </c>
      <c r="F70" s="420">
        <f t="shared" ref="F70:AH70" ca="1" si="17">SUM(F67:F69)</f>
        <v>327617.18324808753</v>
      </c>
      <c r="G70" s="420">
        <f t="shared" ca="1" si="17"/>
        <v>320851.00131930201</v>
      </c>
      <c r="H70" s="420">
        <f t="shared" ca="1" si="17"/>
        <v>307202.3899573696</v>
      </c>
      <c r="I70" s="420">
        <f t="shared" ca="1" si="17"/>
        <v>298698.47105672158</v>
      </c>
      <c r="J70" s="420">
        <f t="shared" ca="1" si="17"/>
        <v>294378.49689644843</v>
      </c>
      <c r="K70" s="420">
        <f t="shared" ca="1" si="17"/>
        <v>295553.6194974453</v>
      </c>
      <c r="L70" s="420">
        <f t="shared" ca="1" si="17"/>
        <v>294296.64665654826</v>
      </c>
      <c r="M70" s="420">
        <f t="shared" ca="1" si="17"/>
        <v>294467.04166711029</v>
      </c>
      <c r="N70" s="420">
        <f t="shared" ca="1" si="17"/>
        <v>146076.25974622188</v>
      </c>
      <c r="O70" s="420">
        <f t="shared" ca="1" si="17"/>
        <v>177359.98969788733</v>
      </c>
      <c r="P70" s="420">
        <f t="shared" ca="1" si="17"/>
        <v>188549.85115650817</v>
      </c>
      <c r="Q70" s="420">
        <f t="shared" ca="1" si="17"/>
        <v>200299.13764080135</v>
      </c>
      <c r="R70" s="420">
        <f t="shared" ca="1" si="17"/>
        <v>212639.80474768192</v>
      </c>
      <c r="S70" s="420">
        <f t="shared" ca="1" si="17"/>
        <v>225605.7082573387</v>
      </c>
      <c r="T70" s="420">
        <f t="shared" ca="1" si="17"/>
        <v>228127.19553584902</v>
      </c>
      <c r="U70" s="420">
        <f t="shared" ca="1" si="17"/>
        <v>230681.46241125901</v>
      </c>
      <c r="V70" s="420">
        <f t="shared" ca="1" si="17"/>
        <v>233268.79648356952</v>
      </c>
      <c r="W70" s="420">
        <f t="shared" ca="1" si="17"/>
        <v>235889.48502288121</v>
      </c>
      <c r="X70" s="420">
        <f t="shared" ca="1" si="17"/>
        <v>88543.814847074333</v>
      </c>
      <c r="Y70" s="420">
        <f t="shared" ca="1" si="17"/>
        <v>241232.07219474044</v>
      </c>
      <c r="Z70" s="420">
        <f t="shared" ca="1" si="17"/>
        <v>243954.54259322313</v>
      </c>
      <c r="AA70" s="420">
        <f t="shared" ca="1" si="17"/>
        <v>246711.51072161979</v>
      </c>
      <c r="AB70" s="420">
        <f t="shared" ca="1" si="17"/>
        <v>249503.26026859094</v>
      </c>
      <c r="AC70" s="420">
        <f t="shared" ca="1" si="17"/>
        <v>252330.07378482312</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312431.32416696346</v>
      </c>
      <c r="F72" s="59">
        <f t="shared" ca="1" si="18"/>
        <v>327617.18324808753</v>
      </c>
      <c r="G72" s="59">
        <f t="shared" ca="1" si="18"/>
        <v>320851.00131930201</v>
      </c>
      <c r="H72" s="59">
        <f t="shared" ca="1" si="18"/>
        <v>307202.3899573696</v>
      </c>
      <c r="I72" s="59">
        <f t="shared" ca="1" si="18"/>
        <v>298698.47105672158</v>
      </c>
      <c r="J72" s="59">
        <f t="shared" ca="1" si="18"/>
        <v>294378.49689644843</v>
      </c>
      <c r="K72" s="59">
        <f t="shared" ca="1" si="18"/>
        <v>295553.6194974453</v>
      </c>
      <c r="L72" s="59">
        <f t="shared" ca="1" si="18"/>
        <v>294296.64665654826</v>
      </c>
      <c r="M72" s="59">
        <f t="shared" ca="1" si="18"/>
        <v>294467.04166711029</v>
      </c>
      <c r="N72" s="59">
        <f t="shared" ca="1" si="18"/>
        <v>146076.25974622188</v>
      </c>
      <c r="O72" s="59">
        <f t="shared" ca="1" si="18"/>
        <v>177359.98969788733</v>
      </c>
      <c r="P72" s="59">
        <f t="shared" ca="1" si="18"/>
        <v>188549.85115650817</v>
      </c>
      <c r="Q72" s="59">
        <f t="shared" ca="1" si="18"/>
        <v>200299.13764080135</v>
      </c>
      <c r="R72" s="59">
        <f t="shared" ca="1" si="18"/>
        <v>212639.80474768192</v>
      </c>
      <c r="S72" s="59">
        <f t="shared" ca="1" si="18"/>
        <v>225605.7082573387</v>
      </c>
      <c r="T72" s="59">
        <f t="shared" ca="1" si="18"/>
        <v>228127.19553584902</v>
      </c>
      <c r="U72" s="59">
        <f t="shared" ca="1" si="18"/>
        <v>230681.46241125901</v>
      </c>
      <c r="V72" s="59">
        <f t="shared" ca="1" si="18"/>
        <v>233268.79648356952</v>
      </c>
      <c r="W72" s="59">
        <f t="shared" ca="1" si="18"/>
        <v>235889.48502288121</v>
      </c>
      <c r="X72" s="59">
        <f t="shared" ca="1" si="18"/>
        <v>88543.814847074333</v>
      </c>
      <c r="Y72" s="59">
        <f t="shared" ca="1" si="18"/>
        <v>241232.07219474044</v>
      </c>
      <c r="Z72" s="59">
        <f t="shared" ca="1" si="18"/>
        <v>243954.54259322313</v>
      </c>
      <c r="AA72" s="59">
        <f t="shared" ca="1" si="18"/>
        <v>246711.51072161979</v>
      </c>
      <c r="AB72" s="59">
        <f t="shared" ca="1" si="18"/>
        <v>249503.26026859094</v>
      </c>
      <c r="AC72" s="59">
        <f t="shared" ca="1" si="18"/>
        <v>252330.07378482312</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-2457753.645448491</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0</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-2457753.645448491</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1720427.5518139435</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-81866.388504645976</v>
      </c>
      <c r="F80" s="10">
        <f ca="1">Principle</f>
        <v>-86778.371814924729</v>
      </c>
      <c r="G80" s="10">
        <f t="shared" ref="G80:AH80" ca="1" si="20">Principle</f>
        <v>-91985.074123820217</v>
      </c>
      <c r="H80" s="10">
        <f t="shared" ca="1" si="20"/>
        <v>-97504.178571249431</v>
      </c>
      <c r="I80" s="10">
        <f t="shared" ca="1" si="20"/>
        <v>-103354.4292855244</v>
      </c>
      <c r="J80" s="10">
        <f t="shared" ca="1" si="20"/>
        <v>-109555.69504265586</v>
      </c>
      <c r="K80" s="10">
        <f t="shared" ca="1" si="20"/>
        <v>-116129.03674521521</v>
      </c>
      <c r="L80" s="10">
        <f t="shared" ca="1" si="20"/>
        <v>-123096.77894992812</v>
      </c>
      <c r="M80" s="10">
        <f t="shared" ca="1" si="20"/>
        <v>-130482.58568692381</v>
      </c>
      <c r="N80" s="10">
        <f t="shared" ca="1" si="20"/>
        <v>-138311.54082813923</v>
      </c>
      <c r="O80" s="10">
        <f t="shared" ca="1" si="20"/>
        <v>-146610.23327782759</v>
      </c>
      <c r="P80" s="10">
        <f t="shared" ca="1" si="20"/>
        <v>-155406.84727449724</v>
      </c>
      <c r="Q80" s="10">
        <f t="shared" ca="1" si="20"/>
        <v>-164731.25811096709</v>
      </c>
      <c r="R80" s="10">
        <f t="shared" ca="1" si="20"/>
        <v>-174615.1335976251</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1720427.5518139435</v>
      </c>
      <c r="E81" s="10">
        <f ca="1">E79+E80</f>
        <v>-81866.388504645976</v>
      </c>
      <c r="F81" s="10">
        <f t="shared" ref="F81:AH81" ca="1" si="21">F79+F80</f>
        <v>-86778.371814924729</v>
      </c>
      <c r="G81" s="10">
        <f t="shared" ca="1" si="21"/>
        <v>-91985.074123820217</v>
      </c>
      <c r="H81" s="10">
        <f t="shared" ca="1" si="21"/>
        <v>-97504.178571249431</v>
      </c>
      <c r="I81" s="10">
        <f t="shared" ca="1" si="21"/>
        <v>-103354.4292855244</v>
      </c>
      <c r="J81" s="10">
        <f t="shared" ca="1" si="21"/>
        <v>-109555.69504265586</v>
      </c>
      <c r="K81" s="10">
        <f t="shared" ca="1" si="21"/>
        <v>-116129.03674521521</v>
      </c>
      <c r="L81" s="10">
        <f t="shared" ca="1" si="21"/>
        <v>-123096.77894992812</v>
      </c>
      <c r="M81" s="10">
        <f t="shared" ca="1" si="21"/>
        <v>-130482.58568692381</v>
      </c>
      <c r="N81" s="10">
        <f t="shared" ca="1" si="21"/>
        <v>-138311.54082813923</v>
      </c>
      <c r="O81" s="10">
        <f t="shared" ca="1" si="21"/>
        <v>-146610.23327782759</v>
      </c>
      <c r="P81" s="10">
        <f t="shared" ca="1" si="21"/>
        <v>-155406.84727449724</v>
      </c>
      <c r="Q81" s="10">
        <f t="shared" ca="1" si="21"/>
        <v>-164731.25811096709</v>
      </c>
      <c r="R81" s="10">
        <f t="shared" ca="1" si="21"/>
        <v>-174615.1335976251</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-737326.09363454743</v>
      </c>
      <c r="E83" s="430">
        <f t="shared" ca="1" si="22"/>
        <v>230564.9356623175</v>
      </c>
      <c r="F83" s="430">
        <f t="shared" ca="1" si="22"/>
        <v>240838.8114331628</v>
      </c>
      <c r="G83" s="430">
        <f t="shared" ca="1" si="22"/>
        <v>228865.92719548178</v>
      </c>
      <c r="H83" s="430">
        <f t="shared" ca="1" si="22"/>
        <v>209698.21138612018</v>
      </c>
      <c r="I83" s="430">
        <f t="shared" ca="1" si="22"/>
        <v>195344.04177119717</v>
      </c>
      <c r="J83" s="430">
        <f t="shared" ca="1" si="22"/>
        <v>184822.80185379257</v>
      </c>
      <c r="K83" s="430">
        <f t="shared" ca="1" si="22"/>
        <v>179424.58275223008</v>
      </c>
      <c r="L83" s="430">
        <f t="shared" ca="1" si="22"/>
        <v>171199.86770662013</v>
      </c>
      <c r="M83" s="430">
        <f t="shared" ca="1" si="22"/>
        <v>163984.45598018647</v>
      </c>
      <c r="N83" s="430">
        <f t="shared" ca="1" si="22"/>
        <v>7764.7189180826535</v>
      </c>
      <c r="O83" s="430">
        <f t="shared" ca="1" si="22"/>
        <v>30749.756420059741</v>
      </c>
      <c r="P83" s="430">
        <f t="shared" ca="1" si="22"/>
        <v>33143.003882010933</v>
      </c>
      <c r="Q83" s="430">
        <f t="shared" ca="1" si="22"/>
        <v>35567.879529834259</v>
      </c>
      <c r="R83" s="430">
        <f t="shared" ca="1" si="22"/>
        <v>38024.67115005682</v>
      </c>
      <c r="S83" s="430">
        <f t="shared" ca="1" si="22"/>
        <v>225605.7082573387</v>
      </c>
      <c r="T83" s="430">
        <f t="shared" ca="1" si="22"/>
        <v>228127.19553584902</v>
      </c>
      <c r="U83" s="430">
        <f t="shared" ca="1" si="22"/>
        <v>230681.46241125901</v>
      </c>
      <c r="V83" s="430">
        <f t="shared" ca="1" si="22"/>
        <v>233268.79648356952</v>
      </c>
      <c r="W83" s="430">
        <f t="shared" ca="1" si="22"/>
        <v>235889.48502288121</v>
      </c>
      <c r="X83" s="430">
        <f t="shared" ca="1" si="22"/>
        <v>88543.814847074333</v>
      </c>
      <c r="Y83" s="430">
        <f t="shared" ca="1" si="22"/>
        <v>241232.07219474044</v>
      </c>
      <c r="Z83" s="430">
        <f t="shared" ca="1" si="22"/>
        <v>243954.54259322313</v>
      </c>
      <c r="AA83" s="430">
        <f t="shared" ca="1" si="22"/>
        <v>246711.51072161979</v>
      </c>
      <c r="AB83" s="430">
        <f t="shared" ca="1" si="22"/>
        <v>249503.26026859094</v>
      </c>
      <c r="AC83" s="430">
        <f t="shared" ca="1" si="22"/>
        <v>252330.07378482312</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-737326.09363454743</v>
      </c>
      <c r="E84" s="44">
        <f ca="1">D84+E83</f>
        <v>-506761.15797222994</v>
      </c>
      <c r="F84" s="44">
        <f t="shared" ref="F84:AH84" ca="1" si="23">E84+F83</f>
        <v>-265922.3465390671</v>
      </c>
      <c r="G84" s="44">
        <f t="shared" ca="1" si="23"/>
        <v>-37056.419343585323</v>
      </c>
      <c r="H84" s="44">
        <f t="shared" ca="1" si="23"/>
        <v>172641.79204253486</v>
      </c>
      <c r="I84" s="44">
        <f t="shared" ca="1" si="23"/>
        <v>367985.83381373202</v>
      </c>
      <c r="J84" s="44">
        <f t="shared" ca="1" si="23"/>
        <v>552808.63566752453</v>
      </c>
      <c r="K84" s="44">
        <f t="shared" ca="1" si="23"/>
        <v>732233.21841975464</v>
      </c>
      <c r="L84" s="44">
        <f t="shared" ca="1" si="23"/>
        <v>903433.08612637478</v>
      </c>
      <c r="M84" s="44">
        <f t="shared" ca="1" si="23"/>
        <v>1067417.5421065614</v>
      </c>
      <c r="N84" s="44">
        <f t="shared" ca="1" si="23"/>
        <v>1075182.2610246441</v>
      </c>
      <c r="O84" s="44">
        <f t="shared" ca="1" si="23"/>
        <v>1105932.017444704</v>
      </c>
      <c r="P84" s="44">
        <f t="shared" ca="1" si="23"/>
        <v>1139075.0213267149</v>
      </c>
      <c r="Q84" s="44">
        <f t="shared" ca="1" si="23"/>
        <v>1174642.9008565492</v>
      </c>
      <c r="R84" s="44">
        <f t="shared" ca="1" si="23"/>
        <v>1212667.572006606</v>
      </c>
      <c r="S84" s="44">
        <f t="shared" ca="1" si="23"/>
        <v>1438273.2802639448</v>
      </c>
      <c r="T84" s="44">
        <f t="shared" ca="1" si="23"/>
        <v>1666400.4757997938</v>
      </c>
      <c r="U84" s="44">
        <f t="shared" ca="1" si="23"/>
        <v>1897081.9382110529</v>
      </c>
      <c r="V84" s="44">
        <f t="shared" ca="1" si="23"/>
        <v>2130350.7346946225</v>
      </c>
      <c r="W84" s="44">
        <f t="shared" ca="1" si="23"/>
        <v>2366240.2197175035</v>
      </c>
      <c r="X84" s="44">
        <f t="shared" ca="1" si="23"/>
        <v>2454784.034564578</v>
      </c>
      <c r="Y84" s="44">
        <f t="shared" ca="1" si="23"/>
        <v>2696016.1067593186</v>
      </c>
      <c r="Z84" s="44">
        <f t="shared" ca="1" si="23"/>
        <v>2939970.6493525417</v>
      </c>
      <c r="AA84" s="44">
        <f t="shared" ca="1" si="23"/>
        <v>3186682.1600741614</v>
      </c>
      <c r="AB84" s="44">
        <f t="shared" ca="1" si="23"/>
        <v>3436185.4203427522</v>
      </c>
      <c r="AC84" s="44">
        <f t="shared" ca="1" si="23"/>
        <v>3688515.4941275753</v>
      </c>
      <c r="AD84" s="44">
        <f ca="1">AC84+AD83</f>
        <v>3688515.4941275753</v>
      </c>
      <c r="AE84" s="44">
        <f t="shared" ca="1" si="23"/>
        <v>3688515.4941275753</v>
      </c>
      <c r="AF84" s="44">
        <f t="shared" ca="1" si="23"/>
        <v>3688515.4941275753</v>
      </c>
      <c r="AG84" s="44">
        <f t="shared" ca="1" si="23"/>
        <v>3688515.4941275753</v>
      </c>
      <c r="AH84" s="44">
        <f t="shared" ca="1" si="23"/>
        <v>3688515.4941275753</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1720427.5518139435</v>
      </c>
      <c r="F89" s="9">
        <f ca="1">E93</f>
        <v>1638561.1633092975</v>
      </c>
      <c r="G89" s="9">
        <f t="shared" ref="G89:AH89" ca="1" si="24">F93</f>
        <v>1551782.7914943728</v>
      </c>
      <c r="H89" s="9">
        <f t="shared" ca="1" si="24"/>
        <v>1459797.7173705525</v>
      </c>
      <c r="I89" s="9">
        <f t="shared" ca="1" si="24"/>
        <v>1362293.5387993031</v>
      </c>
      <c r="J89" s="9">
        <f t="shared" ca="1" si="24"/>
        <v>1258939.1095137787</v>
      </c>
      <c r="K89" s="9">
        <f t="shared" ca="1" si="24"/>
        <v>1149383.4144711229</v>
      </c>
      <c r="L89" s="9">
        <f t="shared" ca="1" si="24"/>
        <v>1033254.3777259077</v>
      </c>
      <c r="M89" s="9">
        <f t="shared" ca="1" si="24"/>
        <v>910157.5987759796</v>
      </c>
      <c r="N89" s="9">
        <f t="shared" ca="1" si="24"/>
        <v>779675.01308905578</v>
      </c>
      <c r="O89" s="9">
        <f t="shared" ca="1" si="24"/>
        <v>641363.47226091661</v>
      </c>
      <c r="P89" s="9">
        <f t="shared" ca="1" si="24"/>
        <v>494753.23898308899</v>
      </c>
      <c r="Q89" s="9">
        <f t="shared" ca="1" si="24"/>
        <v>339346.39170859172</v>
      </c>
      <c r="R89" s="9">
        <f t="shared" ca="1" si="24"/>
        <v>174615.13359762463</v>
      </c>
      <c r="S89" s="9">
        <f t="shared" ca="1" si="24"/>
        <v>-4.6566128730773926E-10</v>
      </c>
      <c r="T89" s="9">
        <f t="shared" ca="1" si="24"/>
        <v>-4.6566128730773926E-10</v>
      </c>
      <c r="U89" s="9">
        <f t="shared" ca="1" si="24"/>
        <v>-4.6566128730773926E-10</v>
      </c>
      <c r="V89" s="9">
        <f t="shared" ca="1" si="24"/>
        <v>-4.6566128730773926E-10</v>
      </c>
      <c r="W89" s="9">
        <f t="shared" ca="1" si="24"/>
        <v>-4.6566128730773926E-10</v>
      </c>
      <c r="X89" s="9">
        <f t="shared" ca="1" si="24"/>
        <v>-4.6566128730773926E-10</v>
      </c>
      <c r="Y89" s="9">
        <f t="shared" ca="1" si="24"/>
        <v>-4.6566128730773926E-10</v>
      </c>
      <c r="Z89" s="9">
        <f t="shared" ca="1" si="24"/>
        <v>-4.6566128730773926E-10</v>
      </c>
      <c r="AA89" s="9">
        <f t="shared" ca="1" si="24"/>
        <v>-4.6566128730773926E-10</v>
      </c>
      <c r="AB89" s="9">
        <f t="shared" ca="1" si="24"/>
        <v>-4.6566128730773926E-10</v>
      </c>
      <c r="AC89" s="9">
        <f t="shared" ca="1" si="24"/>
        <v>-4.6566128730773926E-10</v>
      </c>
      <c r="AD89" s="9">
        <f t="shared" ca="1" si="24"/>
        <v>-4.6566128730773926E-10</v>
      </c>
      <c r="AE89" s="9">
        <f t="shared" ca="1" si="24"/>
        <v>-4.6566128730773926E-10</v>
      </c>
      <c r="AF89" s="9">
        <f t="shared" ca="1" si="24"/>
        <v>-4.6566128730773926E-10</v>
      </c>
      <c r="AG89" s="9">
        <f t="shared" ca="1" si="24"/>
        <v>-4.6566128730773926E-10</v>
      </c>
      <c r="AH89" s="9">
        <f t="shared" ca="1" si="24"/>
        <v>-4.6566128730773926E-10</v>
      </c>
    </row>
    <row r="90" spans="1:36" x14ac:dyDescent="0.2">
      <c r="A90" s="2" t="s">
        <v>47</v>
      </c>
      <c r="D90" s="9"/>
      <c r="E90" s="9">
        <f t="shared" ref="E90:AH90" ca="1" si="25">IF(ProjectYear&lt;=LoanTerm,PMT(LoanInterest,LoanTerm,LoanAmount),0)</f>
        <v>-185092.04161348258</v>
      </c>
      <c r="F90" s="9">
        <f t="shared" ca="1" si="25"/>
        <v>-185092.04161348258</v>
      </c>
      <c r="G90" s="9">
        <f t="shared" ca="1" si="25"/>
        <v>-185092.04161348258</v>
      </c>
      <c r="H90" s="9">
        <f t="shared" ca="1" si="25"/>
        <v>-185092.04161348258</v>
      </c>
      <c r="I90" s="9">
        <f t="shared" ca="1" si="25"/>
        <v>-185092.04161348258</v>
      </c>
      <c r="J90" s="9">
        <f t="shared" ca="1" si="25"/>
        <v>-185092.04161348258</v>
      </c>
      <c r="K90" s="9">
        <f t="shared" ca="1" si="25"/>
        <v>-185092.04161348258</v>
      </c>
      <c r="L90" s="9">
        <f t="shared" ca="1" si="25"/>
        <v>-185092.04161348258</v>
      </c>
      <c r="M90" s="9">
        <f t="shared" ca="1" si="25"/>
        <v>-185092.04161348258</v>
      </c>
      <c r="N90" s="9">
        <f t="shared" ca="1" si="25"/>
        <v>-185092.04161348258</v>
      </c>
      <c r="O90" s="9">
        <f t="shared" ca="1" si="25"/>
        <v>-185092.04161348258</v>
      </c>
      <c r="P90" s="9">
        <f t="shared" ca="1" si="25"/>
        <v>-185092.04161348258</v>
      </c>
      <c r="Q90" s="9">
        <f t="shared" ca="1" si="25"/>
        <v>-185092.04161348258</v>
      </c>
      <c r="R90" s="9">
        <f t="shared" ca="1" si="25"/>
        <v>-185092.04161348258</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-81866.388504645976</v>
      </c>
      <c r="F91" s="9">
        <f t="shared" ca="1" si="26"/>
        <v>-86778.371814924729</v>
      </c>
      <c r="G91" s="9">
        <f t="shared" ca="1" si="26"/>
        <v>-91985.074123820217</v>
      </c>
      <c r="H91" s="9">
        <f t="shared" ca="1" si="26"/>
        <v>-97504.178571249431</v>
      </c>
      <c r="I91" s="9">
        <f t="shared" ca="1" si="26"/>
        <v>-103354.4292855244</v>
      </c>
      <c r="J91" s="9">
        <f t="shared" ca="1" si="26"/>
        <v>-109555.69504265586</v>
      </c>
      <c r="K91" s="9">
        <f t="shared" ca="1" si="26"/>
        <v>-116129.03674521521</v>
      </c>
      <c r="L91" s="9">
        <f t="shared" ca="1" si="26"/>
        <v>-123096.77894992812</v>
      </c>
      <c r="M91" s="9">
        <f t="shared" ca="1" si="26"/>
        <v>-130482.58568692381</v>
      </c>
      <c r="N91" s="9">
        <f t="shared" ca="1" si="26"/>
        <v>-138311.54082813923</v>
      </c>
      <c r="O91" s="9">
        <f t="shared" ca="1" si="26"/>
        <v>-146610.23327782759</v>
      </c>
      <c r="P91" s="9">
        <f t="shared" ca="1" si="26"/>
        <v>-155406.84727449724</v>
      </c>
      <c r="Q91" s="9">
        <f t="shared" ca="1" si="26"/>
        <v>-164731.25811096709</v>
      </c>
      <c r="R91" s="9">
        <f t="shared" ca="1" si="26"/>
        <v>-174615.1335976251</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-103225.6531088366</v>
      </c>
      <c r="F92" s="9">
        <f t="shared" ca="1" si="27"/>
        <v>-98313.66979855785</v>
      </c>
      <c r="G92" s="9">
        <f t="shared" ca="1" si="27"/>
        <v>-93106.967489662362</v>
      </c>
      <c r="H92" s="9">
        <f t="shared" ca="1" si="27"/>
        <v>-87587.863042233148</v>
      </c>
      <c r="I92" s="9">
        <f t="shared" ca="1" si="27"/>
        <v>-81737.612327958181</v>
      </c>
      <c r="J92" s="9">
        <f t="shared" ca="1" si="27"/>
        <v>-75536.346570826718</v>
      </c>
      <c r="K92" s="9">
        <f t="shared" ca="1" si="27"/>
        <v>-68963.004868267366</v>
      </c>
      <c r="L92" s="9">
        <f t="shared" ca="1" si="27"/>
        <v>-61995.262663554458</v>
      </c>
      <c r="M92" s="9">
        <f t="shared" ca="1" si="27"/>
        <v>-54609.455926558774</v>
      </c>
      <c r="N92" s="9">
        <f t="shared" ca="1" si="27"/>
        <v>-46780.500785343342</v>
      </c>
      <c r="O92" s="9">
        <f t="shared" ca="1" si="27"/>
        <v>-38481.808335654998</v>
      </c>
      <c r="P92" s="9">
        <f t="shared" ca="1" si="27"/>
        <v>-29685.194338985337</v>
      </c>
      <c r="Q92" s="9">
        <f t="shared" ca="1" si="27"/>
        <v>-20360.783502515504</v>
      </c>
      <c r="R92" s="9">
        <f t="shared" ca="1" si="27"/>
        <v>-10476.908015857478</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1638561.1633092975</v>
      </c>
      <c r="F93" s="70">
        <f t="shared" ca="1" si="28"/>
        <v>1551782.7914943728</v>
      </c>
      <c r="G93" s="70">
        <f t="shared" ca="1" si="28"/>
        <v>1459797.7173705525</v>
      </c>
      <c r="H93" s="70">
        <f t="shared" ca="1" si="28"/>
        <v>1362293.5387993031</v>
      </c>
      <c r="I93" s="70">
        <f t="shared" ca="1" si="28"/>
        <v>1258939.1095137787</v>
      </c>
      <c r="J93" s="70">
        <f t="shared" ca="1" si="28"/>
        <v>1149383.4144711229</v>
      </c>
      <c r="K93" s="70">
        <f t="shared" ca="1" si="28"/>
        <v>1033254.3777259077</v>
      </c>
      <c r="L93" s="70">
        <f t="shared" ca="1" si="28"/>
        <v>910157.5987759796</v>
      </c>
      <c r="M93" s="70">
        <f t="shared" ca="1" si="28"/>
        <v>779675.01308905578</v>
      </c>
      <c r="N93" s="70">
        <f t="shared" ca="1" si="28"/>
        <v>641363.47226091661</v>
      </c>
      <c r="O93" s="70">
        <f t="shared" ca="1" si="28"/>
        <v>494753.23898308899</v>
      </c>
      <c r="P93" s="70">
        <f t="shared" ca="1" si="28"/>
        <v>339346.39170859172</v>
      </c>
      <c r="Q93" s="70">
        <f t="shared" ca="1" si="28"/>
        <v>174615.13359762463</v>
      </c>
      <c r="R93" s="70">
        <f t="shared" ca="1" si="28"/>
        <v>-4.6566128730773926E-10</v>
      </c>
      <c r="S93" s="70">
        <f t="shared" ca="1" si="28"/>
        <v>-4.6566128730773926E-10</v>
      </c>
      <c r="T93" s="70">
        <f t="shared" ca="1" si="28"/>
        <v>-4.6566128730773926E-10</v>
      </c>
      <c r="U93" s="70">
        <f t="shared" ca="1" si="28"/>
        <v>-4.6566128730773926E-10</v>
      </c>
      <c r="V93" s="70">
        <f t="shared" ca="1" si="28"/>
        <v>-4.6566128730773926E-10</v>
      </c>
      <c r="W93" s="70">
        <f t="shared" ca="1" si="28"/>
        <v>-4.6566128730773926E-10</v>
      </c>
      <c r="X93" s="70">
        <f t="shared" ca="1" si="28"/>
        <v>-4.6566128730773926E-10</v>
      </c>
      <c r="Y93" s="70">
        <f t="shared" ca="1" si="28"/>
        <v>-4.6566128730773926E-10</v>
      </c>
      <c r="Z93" s="70">
        <f t="shared" ca="1" si="28"/>
        <v>-4.6566128730773926E-10</v>
      </c>
      <c r="AA93" s="70">
        <f t="shared" ca="1" si="28"/>
        <v>-4.6566128730773926E-10</v>
      </c>
      <c r="AB93" s="70">
        <f t="shared" ca="1" si="28"/>
        <v>-4.6566128730773926E-10</v>
      </c>
      <c r="AC93" s="70">
        <f t="shared" ca="1" si="28"/>
        <v>-4.6566128730773926E-10</v>
      </c>
      <c r="AD93" s="70">
        <f t="shared" ca="1" si="28"/>
        <v>-4.6566128730773926E-10</v>
      </c>
      <c r="AE93" s="70">
        <f t="shared" ca="1" si="28"/>
        <v>-4.6566128730773926E-10</v>
      </c>
      <c r="AF93" s="70">
        <f t="shared" ca="1" si="28"/>
        <v>-4.6566128730773926E-10</v>
      </c>
      <c r="AG93" s="70">
        <f t="shared" ca="1" si="28"/>
        <v>-4.6566128730773926E-10</v>
      </c>
      <c r="AH93" s="70">
        <f t="shared" ca="1" si="28"/>
        <v>-4.6566128730773926E-10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1647402.3631056438</v>
      </c>
      <c r="D105" s="42">
        <f ca="1">IF($C$112="3P",VLOOKUP($A105,'Fin. Assumptions'!$F$23:$L$29,$D$111+1)*(-D$55-D$56),VLOOKUP($A105,'Fin. Assumptions'!$F$32:$L$38,$D$111+1)*D$83)</f>
        <v>-737326.09363454743</v>
      </c>
      <c r="E105" s="42">
        <f ca="1">IF($C$112="3P",VLOOKUP($A105,'Fin. Assumptions'!$F$23:$L$29,$D$111+1)*(-E$55-E$56),VLOOKUP($A105,'Fin. Assumptions'!$F$32:$L$38,$D$111+1)*E$83)</f>
        <v>230564.9356623175</v>
      </c>
      <c r="F105" s="42">
        <f ca="1">IF($C$112="3P",VLOOKUP($A105,'Fin. Assumptions'!$F$23:$L$29,$D$111+1)*(-F$55-F$56),VLOOKUP($A105,'Fin. Assumptions'!$F$32:$L$38,$D$111+1)*F$83)</f>
        <v>240838.8114331628</v>
      </c>
      <c r="G105" s="42">
        <f ca="1">IF($C$112="3P",VLOOKUP($A105,'Fin. Assumptions'!$F$23:$L$29,$D$111+1)*(-G$55-G$56),VLOOKUP($A105,'Fin. Assumptions'!$F$32:$L$38,$D$111+1)*G$83)</f>
        <v>228865.92719548178</v>
      </c>
      <c r="H105" s="42">
        <f ca="1">IF($C$112="3P",VLOOKUP($A105,'Fin. Assumptions'!$F$23:$L$29,$D$111+1)*(-H$55-H$56),VLOOKUP($A105,'Fin. Assumptions'!$F$32:$L$38,$D$111+1)*H$83)</f>
        <v>209698.21138612018</v>
      </c>
      <c r="I105" s="42">
        <f ca="1">IF($C$112="3P",VLOOKUP($A105,'Fin. Assumptions'!$F$23:$L$29,$D$111+1)*(-I$55-I$56),VLOOKUP($A105,'Fin. Assumptions'!$F$32:$L$38,$D$111+1)*I$83)</f>
        <v>195344.04177119717</v>
      </c>
      <c r="J105" s="42">
        <f ca="1">IF($C$112="3P",VLOOKUP($A105,'Fin. Assumptions'!$F$23:$L$29,$D$111+1)*(-J$55-J$56),VLOOKUP($A105,'Fin. Assumptions'!$F$32:$L$38,$D$111+1)*J$83)</f>
        <v>184822.80185379257</v>
      </c>
      <c r="K105" s="42">
        <f ca="1">IF($C$112="3P",VLOOKUP($A105,'Fin. Assumptions'!$F$23:$L$29,$D$111+1)*(-K$55-K$56),VLOOKUP($A105,'Fin. Assumptions'!$F$32:$L$38,$D$111+1)*K$83)</f>
        <v>179424.58275223008</v>
      </c>
      <c r="L105" s="42">
        <f ca="1">IF($C$112="3P",VLOOKUP($A105,'Fin. Assumptions'!$F$23:$L$29,$D$111+1)*(-L$55-L$56),VLOOKUP($A105,'Fin. Assumptions'!$F$32:$L$38,$D$111+1)*L$83)</f>
        <v>171199.86770662013</v>
      </c>
      <c r="M105" s="42">
        <f ca="1">IF($C$112="3P",VLOOKUP($A105,'Fin. Assumptions'!$F$23:$L$29,$D$111+1)*(-M$55-M$56),VLOOKUP($A105,'Fin. Assumptions'!$F$32:$L$38,$D$111+1)*M$83)</f>
        <v>163984.45598018647</v>
      </c>
      <c r="N105" s="42">
        <f ca="1">IF($C$112="3P",VLOOKUP($A105,'Fin. Assumptions'!$F$23:$L$29,$D$111+1)*(-N$55-N$56),VLOOKUP($A105,'Fin. Assumptions'!$F$32:$L$38,$D$111+1)*N$83)</f>
        <v>7764.7189180826535</v>
      </c>
      <c r="O105" s="42">
        <f ca="1">IF($C$112="3P",VLOOKUP($A105,'Fin. Assumptions'!$F$23:$L$29,$D$111+1)*(-O$55-O$56),VLOOKUP($A105,'Fin. Assumptions'!$F$32:$L$38,$D$111+1)*O$83)</f>
        <v>30749.756420059741</v>
      </c>
      <c r="P105" s="42">
        <f ca="1">IF($C$112="3P",VLOOKUP($A105,'Fin. Assumptions'!$F$23:$L$29,$D$111+1)*(-P$55-P$56),VLOOKUP($A105,'Fin. Assumptions'!$F$32:$L$38,$D$111+1)*P$83)</f>
        <v>33143.003882010933</v>
      </c>
      <c r="Q105" s="42">
        <f ca="1">IF($C$112="3P",VLOOKUP($A105,'Fin. Assumptions'!$F$23:$L$29,$D$111+1)*(-Q$55-Q$56),VLOOKUP($A105,'Fin. Assumptions'!$F$32:$L$38,$D$111+1)*Q$83)</f>
        <v>35567.879529834259</v>
      </c>
      <c r="R105" s="42">
        <f ca="1">IF($C$112="3P",VLOOKUP($A105,'Fin. Assumptions'!$F$23:$L$29,$D$111+1)*(-R$55-R$56),VLOOKUP($A105,'Fin. Assumptions'!$F$32:$L$38,$D$111+1)*R$83)</f>
        <v>38024.67115005682</v>
      </c>
      <c r="S105" s="42">
        <f ca="1">IF($C$112="3P",VLOOKUP($A105,'Fin. Assumptions'!$F$23:$L$29,$D$111+1)*(-S$55-S$56),VLOOKUP($A105,'Fin. Assumptions'!$F$32:$L$38,$D$111+1)*S$83)</f>
        <v>225605.7082573387</v>
      </c>
      <c r="T105" s="42">
        <f ca="1">IF($C$112="3P",VLOOKUP($A105,'Fin. Assumptions'!$F$23:$L$29,$D$111+1)*(-T$55-T$56),VLOOKUP($A105,'Fin. Assumptions'!$F$32:$L$38,$D$111+1)*T$83)</f>
        <v>228127.19553584902</v>
      </c>
      <c r="U105" s="42">
        <f ca="1">IF($C$112="3P",VLOOKUP($A105,'Fin. Assumptions'!$F$23:$L$29,$D$111+1)*(-U$55-U$56),VLOOKUP($A105,'Fin. Assumptions'!$F$32:$L$38,$D$111+1)*U$83)</f>
        <v>230681.46241125901</v>
      </c>
      <c r="V105" s="42">
        <f ca="1">IF($C$112="3P",VLOOKUP($A105,'Fin. Assumptions'!$F$23:$L$29,$D$111+1)*(-V$55-V$56),VLOOKUP($A105,'Fin. Assumptions'!$F$32:$L$38,$D$111+1)*V$83)</f>
        <v>233268.79648356952</v>
      </c>
      <c r="W105" s="42">
        <f ca="1">IF($C$112="3P",VLOOKUP($A105,'Fin. Assumptions'!$F$23:$L$29,$D$111+1)*(-W$55-W$56),VLOOKUP($A105,'Fin. Assumptions'!$F$32:$L$38,$D$111+1)*W$83)</f>
        <v>235889.48502288121</v>
      </c>
      <c r="X105" s="42">
        <f ca="1">IF($C$112="3P",VLOOKUP($A105,'Fin. Assumptions'!$F$23:$L$29,$D$111+1)*(-X$55-X$56),VLOOKUP($A105,'Fin. Assumptions'!$F$32:$L$38,$D$111+1)*X$83)</f>
        <v>88543.814847074333</v>
      </c>
      <c r="Y105" s="42">
        <f ca="1">IF($C$112="3P",VLOOKUP($A105,'Fin. Assumptions'!$F$23:$L$29,$D$111+1)*(-Y$55-Y$56),VLOOKUP($A105,'Fin. Assumptions'!$F$32:$L$38,$D$111+1)*Y$83)</f>
        <v>241232.07219474044</v>
      </c>
      <c r="Z105" s="42">
        <f ca="1">IF($C$112="3P",VLOOKUP($A105,'Fin. Assumptions'!$F$23:$L$29,$D$111+1)*(-Z$55-Z$56),VLOOKUP($A105,'Fin. Assumptions'!$F$32:$L$38,$D$111+1)*Z$83)</f>
        <v>243954.54259322313</v>
      </c>
      <c r="AA105" s="42">
        <f ca="1">IF($C$112="3P",VLOOKUP($A105,'Fin. Assumptions'!$F$23:$L$29,$D$111+1)*(-AA$55-AA$56),VLOOKUP($A105,'Fin. Assumptions'!$F$32:$L$38,$D$111+1)*AA$83)</f>
        <v>246711.51072161979</v>
      </c>
      <c r="AB105" s="42">
        <f ca="1">IF($C$112="3P",VLOOKUP($A105,'Fin. Assumptions'!$F$23:$L$29,$D$111+1)*(-AB$55-AB$56),VLOOKUP($A105,'Fin. Assumptions'!$F$32:$L$38,$D$111+1)*AB$83)</f>
        <v>249503.26026859094</v>
      </c>
      <c r="AC105" s="42">
        <f ca="1">IF($C$112="3P",VLOOKUP($A105,'Fin. Assumptions'!$F$23:$L$29,$D$111+1)*(-AC$55-AC$56),VLOOKUP($A105,'Fin. Assumptions'!$F$32:$L$38,$D$111+1)*AC$83)</f>
        <v>252330.07378482312</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1647402.3631056438</v>
      </c>
    </row>
    <row r="111" spans="1:34" ht="15.75" x14ac:dyDescent="0.25">
      <c r="A111" s="92"/>
      <c r="B111" s="93" t="s">
        <v>111</v>
      </c>
      <c r="C111" s="463" t="str">
        <f ca="1">LEFT($B$6,3)</f>
        <v>P&amp;G</v>
      </c>
      <c r="D111" s="380">
        <f ca="1">HLOOKUP(C111,'Fin. Assumptions'!$G$32:$L$40,9)</f>
        <v>5</v>
      </c>
    </row>
    <row r="112" spans="1:34" x14ac:dyDescent="0.2">
      <c r="A112" s="94"/>
      <c r="B112" s="93" t="s">
        <v>160</v>
      </c>
      <c r="C112" s="376" t="str">
        <f ca="1">RIGHT(LEFT($B$6,6),2)</f>
        <v>DO</v>
      </c>
    </row>
  </sheetData>
  <sheetProtection algorithmName="SHA-512" hashValue="g+PnVWUvXfUJd6tfQ7+dqvwuCuAoW6kMIhM97+if69FQ4l+sbxksvflyv4bRelBbSmQSbSLn05uCBdx7f++A2Q==" saltValue="yFi5jZ1hvrhkDN6roL1rbA=="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7" tint="0.39997558519241921"/>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COM 3P 17 (11)</v>
      </c>
      <c r="D6" s="82" t="s">
        <v>172</v>
      </c>
      <c r="T6" s="2"/>
    </row>
    <row r="7" spans="1:42" ht="18.75" customHeight="1" x14ac:dyDescent="0.25">
      <c r="A7" s="90"/>
      <c r="C7" s="2"/>
      <c r="D7" s="374" t="s">
        <v>174</v>
      </c>
      <c r="T7" s="2"/>
    </row>
    <row r="8" spans="1:42" ht="18.75" customHeight="1" x14ac:dyDescent="0.25">
      <c r="A8" s="90" t="s">
        <v>111</v>
      </c>
      <c r="B8" s="376" t="str">
        <f ca="1">VLOOKUP($B$6,'Fin. Assumptions'!$A$6:$P$17,2)</f>
        <v>Commercial</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t="e">
        <f ca="1">RIGHT($B$6,2)+2000</f>
        <v>#VALUE!</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t="e">
        <f ca="1">IF(taxable="Non-Taxable",0,SysCost*FedTaxCredit)</f>
        <v>#VALUE!</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t="e">
        <f ca="1">VLOOKUP(B8, 'SREC II Data'!$B$53:$J$59, B10-2011)</f>
        <v>#VALUE!</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t="e">
        <f ca="1">costperwatt*SystemSize</f>
        <v>#VALUE!</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t="e">
        <f ca="1">VLOOKUP(B8, 'SREC II Data'!B65:J71, B10-2011)</f>
        <v>#VALUE!</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t="e">
        <f ca="1">SysCost</f>
        <v>#VALUE!</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t="e">
        <f ca="1">-H14*0.5</f>
        <v>#VALUE!</v>
      </c>
      <c r="O22" s="28"/>
      <c r="P22" s="26"/>
      <c r="Q22" s="26"/>
      <c r="R22" s="23"/>
      <c r="T22" s="2"/>
    </row>
    <row r="23" spans="1:36" ht="18" customHeight="1" x14ac:dyDescent="0.2">
      <c r="A23" s="48"/>
      <c r="B23" s="77"/>
      <c r="C23" s="21"/>
      <c r="E23" s="54" t="s">
        <v>77</v>
      </c>
      <c r="G23" s="83" t="e">
        <f ca="1">SUM(G20:G22)</f>
        <v>#VALUE!</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10</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t="e">
        <f ca="1">SysCost-B21</f>
        <v>#VALUE!</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t="e">
        <f ca="1">VLOOKUP($B$6,'Fin. Assumptions'!$A$6:$P$17,6)*(1+ElecRevAdj)^(B10-2014)</f>
        <v>#VALUE!</v>
      </c>
      <c r="C31" s="2" t="s">
        <v>7</v>
      </c>
      <c r="E31" s="57" t="s">
        <v>10</v>
      </c>
      <c r="F31" s="5"/>
      <c r="G31" s="83" t="e">
        <f ca="1">NetCost*LoanPer-B22</f>
        <v>#VALUE!</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t="e">
        <f ca="1">IF(B10=2019,9,10)</f>
        <v>#VALUE!</v>
      </c>
      <c r="C34" s="13" t="s">
        <v>26</v>
      </c>
      <c r="F34" s="401" t="s">
        <v>79</v>
      </c>
      <c r="G34" s="402"/>
      <c r="H34" s="403"/>
      <c r="I34" s="403"/>
      <c r="J34" s="404" t="e">
        <f ca="1">NPV(G30,E83:AH83)+D83</f>
        <v>#VALUE!</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t="e">
        <f ca="1">IRR(D83:AH83,0.1)</f>
        <v>#VALUE!</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t="e">
        <f t="shared" ref="E54:AH54" ca="1" si="2">Generation*elecRev*(1+ElecRevAdj)^D$49</f>
        <v>#VALUE!</v>
      </c>
      <c r="F54" s="9" t="e">
        <f t="shared" ca="1" si="2"/>
        <v>#VALUE!</v>
      </c>
      <c r="G54" s="9" t="e">
        <f t="shared" ca="1" si="2"/>
        <v>#VALUE!</v>
      </c>
      <c r="H54" s="9" t="e">
        <f t="shared" ca="1" si="2"/>
        <v>#VALUE!</v>
      </c>
      <c r="I54" s="9" t="e">
        <f t="shared" ca="1" si="2"/>
        <v>#VALUE!</v>
      </c>
      <c r="J54" s="9" t="e">
        <f t="shared" ca="1" si="2"/>
        <v>#VALUE!</v>
      </c>
      <c r="K54" s="9" t="e">
        <f t="shared" ca="1" si="2"/>
        <v>#VALUE!</v>
      </c>
      <c r="L54" s="9" t="e">
        <f t="shared" ca="1" si="2"/>
        <v>#VALUE!</v>
      </c>
      <c r="M54" s="9" t="e">
        <f t="shared" ca="1" si="2"/>
        <v>#VALUE!</v>
      </c>
      <c r="N54" s="9" t="e">
        <f t="shared" ca="1" si="2"/>
        <v>#VALUE!</v>
      </c>
      <c r="O54" s="9" t="e">
        <f t="shared" ca="1" si="2"/>
        <v>#VALUE!</v>
      </c>
      <c r="P54" s="9" t="e">
        <f t="shared" ca="1" si="2"/>
        <v>#VALUE!</v>
      </c>
      <c r="Q54" s="9" t="e">
        <f t="shared" ca="1" si="2"/>
        <v>#VALUE!</v>
      </c>
      <c r="R54" s="9" t="e">
        <f t="shared" ca="1" si="2"/>
        <v>#VALUE!</v>
      </c>
      <c r="S54" s="9" t="e">
        <f t="shared" ca="1" si="2"/>
        <v>#VALUE!</v>
      </c>
      <c r="T54" s="9" t="e">
        <f t="shared" ca="1" si="2"/>
        <v>#VALUE!</v>
      </c>
      <c r="U54" s="9" t="e">
        <f t="shared" ca="1" si="2"/>
        <v>#VALUE!</v>
      </c>
      <c r="V54" s="9" t="e">
        <f t="shared" ca="1" si="2"/>
        <v>#VALUE!</v>
      </c>
      <c r="W54" s="9" t="e">
        <f t="shared" ca="1" si="2"/>
        <v>#VALUE!</v>
      </c>
      <c r="X54" s="9" t="e">
        <f t="shared" ca="1" si="2"/>
        <v>#VALUE!</v>
      </c>
      <c r="Y54" s="9" t="e">
        <f t="shared" ca="1" si="2"/>
        <v>#VALUE!</v>
      </c>
      <c r="Z54" s="9" t="e">
        <f t="shared" ca="1" si="2"/>
        <v>#VALUE!</v>
      </c>
      <c r="AA54" s="9" t="e">
        <f t="shared" ca="1" si="2"/>
        <v>#VALUE!</v>
      </c>
      <c r="AB54" s="9" t="e">
        <f t="shared" ca="1" si="2"/>
        <v>#VALUE!</v>
      </c>
      <c r="AC54" s="9" t="e">
        <f t="shared" ca="1" si="2"/>
        <v>#VALUE!</v>
      </c>
      <c r="AD54" s="9" t="e">
        <f t="shared" ca="1" si="2"/>
        <v>#VALUE!</v>
      </c>
      <c r="AE54" s="9" t="e">
        <f t="shared" ca="1" si="2"/>
        <v>#VALUE!</v>
      </c>
      <c r="AF54" s="9" t="e">
        <f t="shared" ca="1" si="2"/>
        <v>#VALUE!</v>
      </c>
      <c r="AG54" s="9" t="e">
        <f t="shared" ca="1" si="2"/>
        <v>#VALUE!</v>
      </c>
      <c r="AH54" s="9" t="e">
        <f t="shared" ca="1" si="2"/>
        <v>#VALUE!</v>
      </c>
    </row>
    <row r="55" spans="1:35" ht="18" customHeight="1" x14ac:dyDescent="0.2">
      <c r="A55" s="17" t="s">
        <v>180</v>
      </c>
      <c r="B55" s="17"/>
      <c r="C55" s="10"/>
      <c r="D55" s="10"/>
      <c r="E55" s="9" t="e">
        <f t="shared" ref="E55:AH55" ca="1" si="3">-($B$43*E54)</f>
        <v>#VALUE!</v>
      </c>
      <c r="F55" s="9" t="e">
        <f t="shared" ca="1" si="3"/>
        <v>#VALUE!</v>
      </c>
      <c r="G55" s="9" t="e">
        <f t="shared" ca="1" si="3"/>
        <v>#VALUE!</v>
      </c>
      <c r="H55" s="9" t="e">
        <f t="shared" ca="1" si="3"/>
        <v>#VALUE!</v>
      </c>
      <c r="I55" s="9" t="e">
        <f t="shared" ca="1" si="3"/>
        <v>#VALUE!</v>
      </c>
      <c r="J55" s="9" t="e">
        <f t="shared" ca="1" si="3"/>
        <v>#VALUE!</v>
      </c>
      <c r="K55" s="9" t="e">
        <f t="shared" ca="1" si="3"/>
        <v>#VALUE!</v>
      </c>
      <c r="L55" s="9" t="e">
        <f t="shared" ca="1" si="3"/>
        <v>#VALUE!</v>
      </c>
      <c r="M55" s="9" t="e">
        <f t="shared" ca="1" si="3"/>
        <v>#VALUE!</v>
      </c>
      <c r="N55" s="9" t="e">
        <f t="shared" ca="1" si="3"/>
        <v>#VALUE!</v>
      </c>
      <c r="O55" s="9" t="e">
        <f t="shared" ca="1" si="3"/>
        <v>#VALUE!</v>
      </c>
      <c r="P55" s="9" t="e">
        <f t="shared" ca="1" si="3"/>
        <v>#VALUE!</v>
      </c>
      <c r="Q55" s="9" t="e">
        <f t="shared" ca="1" si="3"/>
        <v>#VALUE!</v>
      </c>
      <c r="R55" s="9" t="e">
        <f t="shared" ca="1" si="3"/>
        <v>#VALUE!</v>
      </c>
      <c r="S55" s="9" t="e">
        <f t="shared" ca="1" si="3"/>
        <v>#VALUE!</v>
      </c>
      <c r="T55" s="9" t="e">
        <f t="shared" ca="1" si="3"/>
        <v>#VALUE!</v>
      </c>
      <c r="U55" s="9" t="e">
        <f t="shared" ca="1" si="3"/>
        <v>#VALUE!</v>
      </c>
      <c r="V55" s="9" t="e">
        <f t="shared" ca="1" si="3"/>
        <v>#VALUE!</v>
      </c>
      <c r="W55" s="9" t="e">
        <f t="shared" ca="1" si="3"/>
        <v>#VALUE!</v>
      </c>
      <c r="X55" s="9" t="e">
        <f t="shared" ca="1" si="3"/>
        <v>#VALUE!</v>
      </c>
      <c r="Y55" s="9" t="e">
        <f t="shared" ca="1" si="3"/>
        <v>#VALUE!</v>
      </c>
      <c r="Z55" s="9" t="e">
        <f t="shared" ca="1" si="3"/>
        <v>#VALUE!</v>
      </c>
      <c r="AA55" s="9" t="e">
        <f t="shared" ca="1" si="3"/>
        <v>#VALUE!</v>
      </c>
      <c r="AB55" s="9" t="e">
        <f t="shared" ca="1" si="3"/>
        <v>#VALUE!</v>
      </c>
      <c r="AC55" s="9" t="e">
        <f t="shared" ca="1" si="3"/>
        <v>#VALUE!</v>
      </c>
      <c r="AD55" s="9" t="e">
        <f t="shared" ca="1" si="3"/>
        <v>#VALUE!</v>
      </c>
      <c r="AE55" s="9" t="e">
        <f t="shared" ca="1" si="3"/>
        <v>#VALUE!</v>
      </c>
      <c r="AF55" s="9" t="e">
        <f t="shared" ca="1" si="3"/>
        <v>#VALUE!</v>
      </c>
      <c r="AG55" s="9" t="e">
        <f t="shared" ca="1" si="3"/>
        <v>#VALUE!</v>
      </c>
      <c r="AH55" s="9" t="e">
        <f t="shared" ca="1" si="3"/>
        <v>#VALUE!</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t="e">
        <f ca="1">IF(E$49&gt;OptInTerm,0,VLOOKUP($B$10+E$49-1,'SREC Prices'!$B$6:$D$22,2))*((E$50/1000)*$B$18)</f>
        <v>#VALUE!</v>
      </c>
      <c r="F57" s="10" t="e">
        <f ca="1">IF(F$49&gt;OptInTerm,0,VLOOKUP($B$10+F$49-1,'SREC Prices'!$B$6:$D$22,2))*((F$50/1000)*$B$18)</f>
        <v>#VALUE!</v>
      </c>
      <c r="G57" s="10" t="e">
        <f ca="1">IF(G$49&gt;OptInTerm,0,VLOOKUP($B$10+G$49-1,'SREC Prices'!$B$6:$D$22,2))*((G$50/1000)*$B$18)</f>
        <v>#VALUE!</v>
      </c>
      <c r="H57" s="10" t="e">
        <f ca="1">IF(H$49&gt;OptInTerm,0,VLOOKUP($B$10+H$49-1,'SREC Prices'!$B$6:$D$22,2))*((H$50/1000)*$B$18)</f>
        <v>#VALUE!</v>
      </c>
      <c r="I57" s="10" t="e">
        <f ca="1">IF(I$49&gt;OptInTerm,0,VLOOKUP($B$10+I$49-1,'SREC Prices'!$B$6:$D$22,2))*((I$50/1000)*$B$18)</f>
        <v>#VALUE!</v>
      </c>
      <c r="J57" s="10" t="e">
        <f ca="1">IF(J$49&gt;OptInTerm,0,VLOOKUP($B$10+J$49-1,'SREC Prices'!$B$6:$D$22,2))*((J$50/1000)*$B$18)</f>
        <v>#VALUE!</v>
      </c>
      <c r="K57" s="10" t="e">
        <f ca="1">IF(K$49&gt;OptInTerm,0,VLOOKUP($B$10+K$49-1,'SREC Prices'!$B$6:$D$22,2))*((K$50/1000)*$B$18)</f>
        <v>#VALUE!</v>
      </c>
      <c r="L57" s="10" t="e">
        <f ca="1">IF(L$49&gt;OptInTerm,0,VLOOKUP($B$10+L$49-1,'SREC Prices'!$B$6:$D$22,2))*((L$50/1000)*$B$18)</f>
        <v>#VALUE!</v>
      </c>
      <c r="M57" s="10" t="e">
        <f ca="1">IF(M$49&gt;OptInTerm,0,VLOOKUP($B$10+M$49-1,'SREC Prices'!$B$6:$D$22,2))*((M$50/1000)*$B$18)</f>
        <v>#VALUE!</v>
      </c>
      <c r="N57" s="10" t="e">
        <f ca="1">IF(N$49&gt;OptInTerm,0,VLOOKUP($B$10+N$49-1,'SREC Prices'!$B$6:$D$22,2))*((N$50/1000)*$B$18)</f>
        <v>#VALUE!</v>
      </c>
      <c r="O57" s="10" t="e">
        <f ca="1">IF(O$49&gt;OptInTerm,0,VLOOKUP($B$10+O$49-1,'SREC Prices'!$B$6:$D$22,2))*((O$50/1000)*$B$18)</f>
        <v>#VALUE!</v>
      </c>
      <c r="P57" s="10" t="e">
        <f ca="1">IF(P$49&gt;OptInTerm,0,VLOOKUP($B$10+P$49-1,'SREC Prices'!$B$6:$D$22,2))*((P$50/1000)*$B$18)</f>
        <v>#VALUE!</v>
      </c>
      <c r="Q57" s="10" t="e">
        <f ca="1">IF(Q$49&gt;OptInTerm,0,VLOOKUP($B$10+Q$49-1,'SREC Prices'!$B$6:$D$22,2))*((Q$50/1000)*$B$18)</f>
        <v>#VALUE!</v>
      </c>
      <c r="R57" s="10" t="e">
        <f ca="1">IF(R$49&gt;OptInTerm,0,VLOOKUP($B$10+R$49-1,'SREC Prices'!$B$6:$D$22,2))*((R$50/1000)*$B$18)</f>
        <v>#VALUE!</v>
      </c>
      <c r="S57" s="10" t="e">
        <f ca="1">IF(S$49&gt;OptInTerm,0,VLOOKUP($B$10+S$49-1,'SREC Prices'!$B$6:$D$22,2))*((S$50/1000)*$B$18)</f>
        <v>#VALUE!</v>
      </c>
      <c r="T57" s="10" t="e">
        <f ca="1">IF(T$49&gt;OptInTerm,0,VLOOKUP($B$10+T$49-1,'SREC Prices'!$B$6:$D$22,2))*((T$50/1000)*$B$18)</f>
        <v>#VALUE!</v>
      </c>
      <c r="U57" s="10" t="e">
        <f ca="1">IF(U$49&gt;OptInTerm,0,VLOOKUP($B$10+U$49-1,'SREC Prices'!$B$6:$D$22,2))*((U$50/1000)*$B$18)</f>
        <v>#VALUE!</v>
      </c>
      <c r="V57" s="10" t="e">
        <f ca="1">IF(V$49&gt;OptInTerm,0,VLOOKUP($B$10+V$49-1,'SREC Prices'!$B$6:$D$22,2))*((V$50/1000)*$B$18)</f>
        <v>#VALUE!</v>
      </c>
      <c r="W57" s="10" t="e">
        <f ca="1">IF(W$49&gt;OptInTerm,0,VLOOKUP($B$10+W$49-1,'SREC Prices'!$B$6:$D$22,2))*((W$50/1000)*$B$18)</f>
        <v>#VALUE!</v>
      </c>
      <c r="X57" s="10" t="e">
        <f ca="1">IF(X$49&gt;OptInTerm,0,VLOOKUP($B$10+X$49-1,'SREC Prices'!$B$6:$D$22,2))*((X$50/1000)*$B$18)</f>
        <v>#VALUE!</v>
      </c>
      <c r="Y57" s="10" t="e">
        <f ca="1">IF(Y$49&gt;OptInTerm,0,VLOOKUP($B$10+Y$49-1,'SREC Prices'!$B$6:$D$22,2))*((Y$50/1000)*$B$18)</f>
        <v>#VALUE!</v>
      </c>
      <c r="Z57" s="10" t="e">
        <f ca="1">IF(Z$49&gt;OptInTerm,0,VLOOKUP($B$10+Z$49-1,'SREC Prices'!$B$6:$D$22,2))*((Z$50/1000)*$B$18)</f>
        <v>#VALUE!</v>
      </c>
      <c r="AA57" s="10" t="e">
        <f ca="1">IF(AA$49&gt;OptInTerm,0,VLOOKUP($B$10+AA$49-1,'SREC Prices'!$B$6:$D$22,2))*((AA$50/1000)*$B$18)</f>
        <v>#VALUE!</v>
      </c>
      <c r="AB57" s="10" t="e">
        <f ca="1">IF(AB$49&gt;OptInTerm,0,VLOOKUP($B$10+AB$49-1,'SREC Prices'!$B$6:$D$22,2))*((AB$50/1000)*$B$18)</f>
        <v>#VALUE!</v>
      </c>
      <c r="AC57" s="10" t="e">
        <f ca="1">IF(AC$49&gt;OptInTerm,0,VLOOKUP($B$10+AC$49-1,'SREC Prices'!$B$6:$D$22,2))*((AC$50/1000)*$B$18)</f>
        <v>#VALUE!</v>
      </c>
      <c r="AD57" s="10" t="e">
        <f ca="1">IF(AD$49&gt;OptInTerm,0,VLOOKUP($B$10+AD$49-1,'SREC Prices'!$B$6:$D$22,2))*((AD$50/1000)*$B$18)</f>
        <v>#VALUE!</v>
      </c>
      <c r="AE57" s="10" t="e">
        <f ca="1">IF(AE$49&gt;OptInTerm,0,VLOOKUP($B$10+AE$49-1,'SREC Prices'!$B$6:$D$22,2))*((AE$50/1000)*$B$18)</f>
        <v>#VALUE!</v>
      </c>
      <c r="AF57" s="10" t="e">
        <f ca="1">IF(AF$49&gt;OptInTerm,0,VLOOKUP($B$10+AF$49-1,'SREC Prices'!$B$6:$D$22,2))*((AF$50/1000)*$B$18)</f>
        <v>#VALUE!</v>
      </c>
      <c r="AG57" s="10" t="e">
        <f ca="1">IF(AG$49&gt;OptInTerm,0,VLOOKUP($B$10+AG$49-1,'SREC Prices'!$B$6:$D$22,2))*((AG$50/1000)*$B$18)</f>
        <v>#VALUE!</v>
      </c>
      <c r="AH57" s="10" t="e">
        <f ca="1">IF(AH$49&gt;OptInTerm,0,VLOOKUP($B$10+AH$49-1,'SREC Prices'!$B$6:$D$22,2))*((AH$50/1000)*$B$18)</f>
        <v>#VALUE!</v>
      </c>
    </row>
    <row r="58" spans="1:35" ht="18" customHeight="1" x14ac:dyDescent="0.2">
      <c r="A58" s="18" t="s">
        <v>20</v>
      </c>
      <c r="B58" s="18"/>
      <c r="C58" s="89"/>
      <c r="D58" s="10"/>
      <c r="E58" s="10" t="e">
        <f ca="1">IF(E$49&lt;=OptInTerm,0,VLOOKUP($B$10+E$49-1,'SREC Prices'!$B$6:$D$22,3))*E$50/1000</f>
        <v>#VALUE!</v>
      </c>
      <c r="F58" s="10" t="e">
        <f ca="1">IF(F$49&lt;=OptInTerm,0,VLOOKUP($B$10+F$49-1,'SREC Prices'!$B$6:$D$22,3))*F$50/1000</f>
        <v>#VALUE!</v>
      </c>
      <c r="G58" s="10" t="e">
        <f ca="1">IF(G$49&lt;=OptInTerm,0,VLOOKUP($B$10+G$49-1,'SREC Prices'!$B$6:$D$22,3))*G$50/1000</f>
        <v>#VALUE!</v>
      </c>
      <c r="H58" s="10" t="e">
        <f ca="1">IF(H$49&lt;=OptInTerm,0,VLOOKUP($B$10+H$49-1,'SREC Prices'!$B$6:$D$22,3))*H$50/1000</f>
        <v>#VALUE!</v>
      </c>
      <c r="I58" s="10" t="e">
        <f ca="1">IF(I$49&lt;=OptInTerm,0,VLOOKUP($B$10+I$49-1,'SREC Prices'!$B$6:$D$22,3))*I$50/1000</f>
        <v>#VALUE!</v>
      </c>
      <c r="J58" s="10" t="e">
        <f ca="1">IF(J$49&lt;=OptInTerm,0,VLOOKUP($B$10+J$49-1,'SREC Prices'!$B$6:$D$22,3))*J$50/1000</f>
        <v>#VALUE!</v>
      </c>
      <c r="K58" s="10" t="e">
        <f ca="1">IF(K$49&lt;=OptInTerm,0,VLOOKUP($B$10+K$49-1,'SREC Prices'!$B$6:$D$22,3))*K$50/1000</f>
        <v>#VALUE!</v>
      </c>
      <c r="L58" s="10" t="e">
        <f ca="1">IF(L$49&lt;=OptInTerm,0,VLOOKUP($B$10+L$49-1,'SREC Prices'!$B$6:$D$22,3))*L$50/1000</f>
        <v>#VALUE!</v>
      </c>
      <c r="M58" s="10" t="e">
        <f ca="1">IF(M$49&lt;=OptInTerm,0,VLOOKUP($B$10+M$49-1,'SREC Prices'!$B$6:$D$22,3))*M$50/1000</f>
        <v>#VALUE!</v>
      </c>
      <c r="N58" s="10" t="e">
        <f ca="1">IF(N$49&lt;=OptInTerm,0,VLOOKUP($B$10+N$49-1,'SREC Prices'!$B$6:$D$22,3))*N$50/1000</f>
        <v>#VALUE!</v>
      </c>
      <c r="O58" s="10" t="e">
        <f ca="1">IF(O$49&lt;=OptInTerm,0,VLOOKUP($B$10+O$49-1,'SREC Prices'!$B$6:$D$22,3))*O$50/1000</f>
        <v>#VALUE!</v>
      </c>
      <c r="P58" s="10" t="e">
        <f ca="1">IF(P$49&lt;=OptInTerm,0,VLOOKUP($B$10+P$49-1,'SREC Prices'!$B$6:$D$22,3))*P$50/1000</f>
        <v>#VALUE!</v>
      </c>
      <c r="Q58" s="10" t="e">
        <f ca="1">IF(Q$49&lt;=OptInTerm,0,VLOOKUP($B$10+Q$49-1,'SREC Prices'!$B$6:$D$22,3))*Q$50/1000</f>
        <v>#VALUE!</v>
      </c>
      <c r="R58" s="10" t="e">
        <f ca="1">IF(R$49&lt;=OptInTerm,0,VLOOKUP($B$10+R$49-1,'SREC Prices'!$B$6:$D$22,3))*R$50/1000</f>
        <v>#VALUE!</v>
      </c>
      <c r="S58" s="10" t="e">
        <f ca="1">IF(S$49&lt;=OptInTerm,0,VLOOKUP($B$10+S$49-1,'SREC Prices'!$B$6:$D$22,3))*S$50/1000</f>
        <v>#VALUE!</v>
      </c>
      <c r="T58" s="10" t="e">
        <f ca="1">IF(T$49&lt;=OptInTerm,0,VLOOKUP($B$10+T$49-1,'SREC Prices'!$B$6:$D$22,3))*T$50/1000</f>
        <v>#VALUE!</v>
      </c>
      <c r="U58" s="10" t="e">
        <f ca="1">IF(U$49&lt;=OptInTerm,0,VLOOKUP($B$10+U$49-1,'SREC Prices'!$B$6:$D$22,3))*U$50/1000</f>
        <v>#VALUE!</v>
      </c>
      <c r="V58" s="10" t="e">
        <f ca="1">IF(V$49&lt;=OptInTerm,0,VLOOKUP($B$10+V$49-1,'SREC Prices'!$B$6:$D$22,3))*V$50/1000</f>
        <v>#VALUE!</v>
      </c>
      <c r="W58" s="10" t="e">
        <f ca="1">IF(W$49&lt;=OptInTerm,0,VLOOKUP($B$10+W$49-1,'SREC Prices'!$B$6:$D$22,3))*W$50/1000</f>
        <v>#VALUE!</v>
      </c>
      <c r="X58" s="10" t="e">
        <f ca="1">IF(X$49&lt;=OptInTerm,0,VLOOKUP($B$10+X$49-1,'SREC Prices'!$B$6:$D$22,3))*X$50/1000</f>
        <v>#VALUE!</v>
      </c>
      <c r="Y58" s="10" t="e">
        <f ca="1">IF(Y$49&lt;=OptInTerm,0,VLOOKUP($B$10+Y$49-1,'SREC Prices'!$B$6:$D$22,3))*Y$50/1000</f>
        <v>#VALUE!</v>
      </c>
      <c r="Z58" s="10" t="e">
        <f ca="1">IF(Z$49&lt;=OptInTerm,0,VLOOKUP($B$10+Z$49-1,'SREC Prices'!$B$6:$D$22,3))*Z$50/1000</f>
        <v>#VALUE!</v>
      </c>
      <c r="AA58" s="10" t="e">
        <f ca="1">IF(AA$49&lt;=OptInTerm,0,VLOOKUP($B$10+AA$49-1,'SREC Prices'!$B$6:$D$22,3))*AA$50/1000</f>
        <v>#VALUE!</v>
      </c>
      <c r="AB58" s="10" t="e">
        <f ca="1">IF(AB$49&lt;=OptInTerm,0,VLOOKUP($B$10+AB$49-1,'SREC Prices'!$B$6:$D$22,3))*AB$50/1000</f>
        <v>#VALUE!</v>
      </c>
      <c r="AC58" s="10" t="e">
        <f ca="1">IF(AC$49&lt;=OptInTerm,0,VLOOKUP($B$10+AC$49-1,'SREC Prices'!$B$6:$D$22,3))*AC$50/1000</f>
        <v>#VALUE!</v>
      </c>
      <c r="AD58" s="10" t="e">
        <f ca="1">IF(AD$49&lt;=OptInTerm,0,VLOOKUP($B$10+AD$49-1,'SREC Prices'!$B$6:$D$22,3))*AD$50/1000</f>
        <v>#VALUE!</v>
      </c>
      <c r="AE58" s="10" t="e">
        <f ca="1">IF(AE$49&lt;=OptInTerm,0,VLOOKUP($B$10+AE$49-1,'SREC Prices'!$B$6:$D$22,3))*AE$50/1000</f>
        <v>#VALUE!</v>
      </c>
      <c r="AF58" s="10" t="e">
        <f ca="1">IF(AF$49&lt;=OptInTerm,0,VLOOKUP($B$10+AF$49-1,'SREC Prices'!$B$6:$D$22,3))*AF$50/1000</f>
        <v>#VALUE!</v>
      </c>
      <c r="AG58" s="10" t="e">
        <f ca="1">IF(AG$49&lt;=OptInTerm,0,VLOOKUP($B$10+AG$49-1,'SREC Prices'!$B$6:$D$22,3))*AG$50/1000</f>
        <v>#VALUE!</v>
      </c>
      <c r="AH58" s="10" t="e">
        <f ca="1">IF(AH$49&lt;=OptInTerm,0,VLOOKUP($B$10+AH$49-1,'SREC Prices'!$B$6:$D$22,3))*AH$50/1000</f>
        <v>#VALUE!</v>
      </c>
    </row>
    <row r="59" spans="1:35" ht="18" customHeight="1" x14ac:dyDescent="0.2">
      <c r="A59" s="39" t="s">
        <v>182</v>
      </c>
      <c r="B59" s="39"/>
      <c r="C59" s="10"/>
      <c r="D59" s="10">
        <f>SUM(D54:D56)</f>
        <v>0</v>
      </c>
      <c r="E59" s="10" t="e">
        <f ca="1">SUM(E54:E58)</f>
        <v>#VALUE!</v>
      </c>
      <c r="F59" s="10" t="e">
        <f t="shared" ref="F59:AH59" ca="1" si="5">SUM(F54:F58)</f>
        <v>#VALUE!</v>
      </c>
      <c r="G59" s="10" t="e">
        <f t="shared" ca="1" si="5"/>
        <v>#VALUE!</v>
      </c>
      <c r="H59" s="10" t="e">
        <f t="shared" ca="1" si="5"/>
        <v>#VALUE!</v>
      </c>
      <c r="I59" s="10" t="e">
        <f t="shared" ca="1" si="5"/>
        <v>#VALUE!</v>
      </c>
      <c r="J59" s="10" t="e">
        <f t="shared" ca="1" si="5"/>
        <v>#VALUE!</v>
      </c>
      <c r="K59" s="10" t="e">
        <f t="shared" ca="1" si="5"/>
        <v>#VALUE!</v>
      </c>
      <c r="L59" s="10" t="e">
        <f t="shared" ca="1" si="5"/>
        <v>#VALUE!</v>
      </c>
      <c r="M59" s="10" t="e">
        <f t="shared" ca="1" si="5"/>
        <v>#VALUE!</v>
      </c>
      <c r="N59" s="10" t="e">
        <f t="shared" ca="1" si="5"/>
        <v>#VALUE!</v>
      </c>
      <c r="O59" s="10" t="e">
        <f t="shared" ca="1" si="5"/>
        <v>#VALUE!</v>
      </c>
      <c r="P59" s="10" t="e">
        <f t="shared" ca="1" si="5"/>
        <v>#VALUE!</v>
      </c>
      <c r="Q59" s="10" t="e">
        <f t="shared" ca="1" si="5"/>
        <v>#VALUE!</v>
      </c>
      <c r="R59" s="10" t="e">
        <f t="shared" ca="1" si="5"/>
        <v>#VALUE!</v>
      </c>
      <c r="S59" s="10" t="e">
        <f t="shared" ca="1" si="5"/>
        <v>#VALUE!</v>
      </c>
      <c r="T59" s="10" t="e">
        <f t="shared" ca="1" si="5"/>
        <v>#VALUE!</v>
      </c>
      <c r="U59" s="10" t="e">
        <f t="shared" ca="1" si="5"/>
        <v>#VALUE!</v>
      </c>
      <c r="V59" s="10" t="e">
        <f t="shared" ca="1" si="5"/>
        <v>#VALUE!</v>
      </c>
      <c r="W59" s="10" t="e">
        <f t="shared" ca="1" si="5"/>
        <v>#VALUE!</v>
      </c>
      <c r="X59" s="10" t="e">
        <f t="shared" ca="1" si="5"/>
        <v>#VALUE!</v>
      </c>
      <c r="Y59" s="10" t="e">
        <f t="shared" ca="1" si="5"/>
        <v>#VALUE!</v>
      </c>
      <c r="Z59" s="10" t="e">
        <f t="shared" ca="1" si="5"/>
        <v>#VALUE!</v>
      </c>
      <c r="AA59" s="10" t="e">
        <f t="shared" ca="1" si="5"/>
        <v>#VALUE!</v>
      </c>
      <c r="AB59" s="10" t="e">
        <f t="shared" ca="1" si="5"/>
        <v>#VALUE!</v>
      </c>
      <c r="AC59" s="10" t="e">
        <f t="shared" ca="1" si="5"/>
        <v>#VALUE!</v>
      </c>
      <c r="AD59" s="10" t="e">
        <f t="shared" ca="1" si="5"/>
        <v>#VALUE!</v>
      </c>
      <c r="AE59" s="10" t="e">
        <f t="shared" ca="1" si="5"/>
        <v>#VALUE!</v>
      </c>
      <c r="AF59" s="10" t="e">
        <f t="shared" ca="1" si="5"/>
        <v>#VALUE!</v>
      </c>
      <c r="AG59" s="10" t="e">
        <f t="shared" ca="1" si="5"/>
        <v>#VALUE!</v>
      </c>
      <c r="AH59" s="10" t="e">
        <f t="shared" ca="1" si="5"/>
        <v>#VALUE!</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t="e">
        <f t="shared" ca="1" si="9"/>
        <v>#VALUE!</v>
      </c>
      <c r="F63" s="10" t="e">
        <f t="shared" ca="1" si="9"/>
        <v>#VALUE!</v>
      </c>
      <c r="G63" s="10" t="e">
        <f t="shared" ca="1" si="9"/>
        <v>#VALUE!</v>
      </c>
      <c r="H63" s="10" t="e">
        <f t="shared" ca="1" si="9"/>
        <v>#VALUE!</v>
      </c>
      <c r="I63" s="10" t="e">
        <f t="shared" ca="1" si="9"/>
        <v>#VALUE!</v>
      </c>
      <c r="J63" s="10" t="e">
        <f t="shared" ca="1" si="9"/>
        <v>#VALUE!</v>
      </c>
      <c r="K63" s="10" t="e">
        <f t="shared" ca="1" si="9"/>
        <v>#VALUE!</v>
      </c>
      <c r="L63" s="10" t="e">
        <f t="shared" ca="1" si="9"/>
        <v>#VALUE!</v>
      </c>
      <c r="M63" s="10" t="e">
        <f t="shared" ca="1" si="9"/>
        <v>#VALUE!</v>
      </c>
      <c r="N63" s="10" t="e">
        <f t="shared" ca="1" si="9"/>
        <v>#VALUE!</v>
      </c>
      <c r="O63" s="10" t="e">
        <f t="shared" ca="1" si="9"/>
        <v>#VALUE!</v>
      </c>
      <c r="P63" s="10" t="e">
        <f t="shared" ca="1" si="9"/>
        <v>#VALUE!</v>
      </c>
      <c r="Q63" s="10" t="e">
        <f t="shared" ca="1" si="9"/>
        <v>#VALUE!</v>
      </c>
      <c r="R63" s="10" t="e">
        <f t="shared" ca="1" si="9"/>
        <v>#VALUE!</v>
      </c>
      <c r="S63" s="10" t="e">
        <f t="shared" ca="1" si="9"/>
        <v>#VALUE!</v>
      </c>
      <c r="T63" s="10" t="e">
        <f t="shared" ca="1" si="9"/>
        <v>#VALUE!</v>
      </c>
      <c r="U63" s="10" t="e">
        <f t="shared" ca="1" si="9"/>
        <v>#VALUE!</v>
      </c>
      <c r="V63" s="10" t="e">
        <f t="shared" ca="1" si="9"/>
        <v>#VALUE!</v>
      </c>
      <c r="W63" s="10" t="e">
        <f t="shared" ca="1" si="9"/>
        <v>#VALUE!</v>
      </c>
      <c r="X63" s="10" t="e">
        <f t="shared" ca="1" si="9"/>
        <v>#VALUE!</v>
      </c>
      <c r="Y63" s="10" t="e">
        <f t="shared" ca="1" si="9"/>
        <v>#VALUE!</v>
      </c>
      <c r="Z63" s="10" t="e">
        <f t="shared" ca="1" si="9"/>
        <v>#VALUE!</v>
      </c>
      <c r="AA63" s="10" t="e">
        <f t="shared" ca="1" si="9"/>
        <v>#VALUE!</v>
      </c>
      <c r="AB63" s="10" t="e">
        <f t="shared" ca="1" si="9"/>
        <v>#VALUE!</v>
      </c>
      <c r="AC63" s="10" t="e">
        <f t="shared" ca="1" si="9"/>
        <v>#VALUE!</v>
      </c>
      <c r="AD63" s="10" t="e">
        <f t="shared" ca="1" si="9"/>
        <v>#VALUE!</v>
      </c>
      <c r="AE63" s="10" t="e">
        <f t="shared" ca="1" si="9"/>
        <v>#VALUE!</v>
      </c>
      <c r="AF63" s="10" t="e">
        <f t="shared" ca="1" si="9"/>
        <v>#VALUE!</v>
      </c>
      <c r="AG63" s="10" t="e">
        <f t="shared" ca="1" si="9"/>
        <v>#VALUE!</v>
      </c>
      <c r="AH63" s="10" t="e">
        <f t="shared" ca="1" si="9"/>
        <v>#VALUE!</v>
      </c>
    </row>
    <row r="64" spans="1:35" s="5" customFormat="1" ht="18" customHeight="1" x14ac:dyDescent="0.2">
      <c r="A64" s="48" t="s">
        <v>62</v>
      </c>
      <c r="B64" s="48"/>
      <c r="C64" s="59"/>
      <c r="D64" s="59"/>
      <c r="E64" s="59" t="e">
        <f ca="1">IF($B$11="Non-Taxable",0,-(AssetBasis)*DEP_01)</f>
        <v>#VALUE!</v>
      </c>
      <c r="F64" s="59" t="e">
        <f ca="1">IF($B$11="Non-Taxable",0,-(AssetBasis)*Dep_02)</f>
        <v>#VALUE!</v>
      </c>
      <c r="G64" s="59" t="e">
        <f ca="1">IF($B$11="Non-Taxable",0,-(AssetBasis)*Dep_03)</f>
        <v>#VALUE!</v>
      </c>
      <c r="H64" s="59" t="e">
        <f ca="1">IF($B$11="Non-Taxable",0,-(AssetBasis)*DEP_04)</f>
        <v>#VALUE!</v>
      </c>
      <c r="I64" s="59" t="e">
        <f ca="1">IF($B$11="Non-Taxable",0,-(AssetBasis)*DEP_05)</f>
        <v>#VALUE!</v>
      </c>
      <c r="J64" s="59" t="e">
        <f ca="1">IF($B$11="Non-Taxable",0,-(AssetBasis)*DEP_06)</f>
        <v>#VALUE!</v>
      </c>
      <c r="K64" s="59" t="e">
        <f ca="1">IF($B$11="Non-Taxable",0,-(AssetBasis)*DEP_07)</f>
        <v>#VALUE!</v>
      </c>
      <c r="L64" s="59" t="e">
        <f ca="1">IF($B$11="Non-Taxable",0,-(AssetBasis)*DEP_08)</f>
        <v>#VALUE!</v>
      </c>
      <c r="M64" s="59" t="e">
        <f ca="1">IF($B$11="Non-Taxable",0,-(AssetBasis)*DEP_09)</f>
        <v>#VALUE!</v>
      </c>
      <c r="N64" s="59" t="e">
        <f ca="1">IF($B$11="Non-Taxable",0,-(AssetBasis)*DEP_10)</f>
        <v>#VALUE!</v>
      </c>
      <c r="O64" s="59" t="e">
        <f ca="1">IF($B$11="Non-Taxable",0,-(AssetBasis)*DEP_11)</f>
        <v>#VALUE!</v>
      </c>
      <c r="P64" s="59" t="e">
        <f ca="1">IF($B$11="Non-Taxable",0,-(AssetBasis)*DEP_12)</f>
        <v>#VALUE!</v>
      </c>
      <c r="Q64" s="59" t="e">
        <f ca="1">IF($B$11="Non-Taxable",0,-(AssetBasis)*DEP_13)</f>
        <v>#VALUE!</v>
      </c>
      <c r="R64" s="59" t="e">
        <f ca="1">IF($B$11="Non-Taxable",0,-(AssetBasis)*DEP_14)</f>
        <v>#VALUE!</v>
      </c>
      <c r="S64" s="59" t="e">
        <f ca="1">IF($B$11="Non-Taxable",0,-(AssetBasis)*DEP_15)</f>
        <v>#VALUE!</v>
      </c>
      <c r="T64" s="59" t="e">
        <f ca="1">IF($B$11="Non-Taxable",0,-(AssetBasis)*DEP_16)</f>
        <v>#VALUE!</v>
      </c>
      <c r="U64" s="59" t="e">
        <f ca="1">IF($B$11="Non-Taxable",0,-(AssetBasis)*DEP_17)</f>
        <v>#VALUE!</v>
      </c>
      <c r="V64" s="59" t="e">
        <f ca="1">IF($B$11="Non-Taxable",0,-(AssetBasis)*DEP_18)</f>
        <v>#VALUE!</v>
      </c>
      <c r="W64" s="59" t="e">
        <f ca="1">IF($B$11="Non-Taxable",0,-(AssetBasis)*DEP_19)</f>
        <v>#VALUE!</v>
      </c>
      <c r="X64" s="59" t="e">
        <f ca="1">IF($B$11="Non-Taxable",0,-(AssetBasis)*DEP_20)</f>
        <v>#VALUE!</v>
      </c>
      <c r="Y64" s="59" t="e">
        <f ca="1">IF($B$11="Non-Taxable",0,-(AssetBasis)*DEP_21)</f>
        <v>#VALUE!</v>
      </c>
      <c r="Z64" s="59" t="e">
        <f ca="1">IF($B$11="Non-Taxable",0,-(AssetBasis)*DEP_22)</f>
        <v>#VALUE!</v>
      </c>
      <c r="AA64" s="59" t="e">
        <f ca="1">IF($B$11="Non-Taxable",0,-(AssetBasis)*DEP_23)</f>
        <v>#VALUE!</v>
      </c>
      <c r="AB64" s="59" t="e">
        <f ca="1">IF($B$11="Non-Taxable",0,-(AssetBasis)*DEP_24)</f>
        <v>#VALUE!</v>
      </c>
      <c r="AC64" s="59" t="e">
        <f ca="1">IF($B$11="Non-Taxable",0,-(AssetBasis)*DEP_25)</f>
        <v>#VALUE!</v>
      </c>
      <c r="AD64" s="59" t="e">
        <f ca="1">IF($B$11="Non-Taxable",0,-(AssetBasis)*DEP_26)</f>
        <v>#VALUE!</v>
      </c>
      <c r="AE64" s="59" t="e">
        <f ca="1">IF($B$11="Non-Taxable",0,-(AssetBasis)*DEP_27)</f>
        <v>#VALUE!</v>
      </c>
      <c r="AF64" s="59" t="e">
        <f ca="1">IF($B$11="Non-Taxable",0,-(AssetBasis)*DEP_28)</f>
        <v>#VALUE!</v>
      </c>
      <c r="AG64" s="59" t="e">
        <f ca="1">IF($B$11="Non-Taxable",0,-(AssetBasis)*DEP_29)</f>
        <v>#VALUE!</v>
      </c>
      <c r="AH64" s="59" t="e">
        <f ca="1">IF($B$11="Non-Taxable",0,-(AssetBasis)*DEP_30)</f>
        <v>#VALUE!</v>
      </c>
      <c r="AI64" s="31"/>
    </row>
    <row r="65" spans="1:35" s="5" customFormat="1" ht="18" customHeight="1" x14ac:dyDescent="0.2">
      <c r="A65" s="414"/>
      <c r="B65" s="414" t="s">
        <v>42</v>
      </c>
      <c r="C65" s="59"/>
      <c r="D65" s="59">
        <f>SUM(D63:D64)</f>
        <v>0</v>
      </c>
      <c r="E65" s="59" t="e">
        <f ca="1">SUM(E63:E64)</f>
        <v>#VALUE!</v>
      </c>
      <c r="F65" s="59" t="e">
        <f t="shared" ref="F65:AH65" ca="1" si="10">SUM(F63:F64)</f>
        <v>#VALUE!</v>
      </c>
      <c r="G65" s="59" t="e">
        <f t="shared" ca="1" si="10"/>
        <v>#VALUE!</v>
      </c>
      <c r="H65" s="59" t="e">
        <f t="shared" ca="1" si="10"/>
        <v>#VALUE!</v>
      </c>
      <c r="I65" s="59" t="e">
        <f t="shared" ca="1" si="10"/>
        <v>#VALUE!</v>
      </c>
      <c r="J65" s="59" t="e">
        <f ca="1">SUM(J63:J64)</f>
        <v>#VALUE!</v>
      </c>
      <c r="K65" s="59" t="e">
        <f t="shared" ca="1" si="10"/>
        <v>#VALUE!</v>
      </c>
      <c r="L65" s="59" t="e">
        <f t="shared" ca="1" si="10"/>
        <v>#VALUE!</v>
      </c>
      <c r="M65" s="59" t="e">
        <f t="shared" ca="1" si="10"/>
        <v>#VALUE!</v>
      </c>
      <c r="N65" s="59" t="e">
        <f t="shared" ca="1" si="10"/>
        <v>#VALUE!</v>
      </c>
      <c r="O65" s="59" t="e">
        <f t="shared" ca="1" si="10"/>
        <v>#VALUE!</v>
      </c>
      <c r="P65" s="59" t="e">
        <f t="shared" ca="1" si="10"/>
        <v>#VALUE!</v>
      </c>
      <c r="Q65" s="59" t="e">
        <f t="shared" ca="1" si="10"/>
        <v>#VALUE!</v>
      </c>
      <c r="R65" s="59" t="e">
        <f t="shared" ca="1" si="10"/>
        <v>#VALUE!</v>
      </c>
      <c r="S65" s="59" t="e">
        <f t="shared" ca="1" si="10"/>
        <v>#VALUE!</v>
      </c>
      <c r="T65" s="59" t="e">
        <f t="shared" ca="1" si="10"/>
        <v>#VALUE!</v>
      </c>
      <c r="U65" s="59" t="e">
        <f t="shared" ca="1" si="10"/>
        <v>#VALUE!</v>
      </c>
      <c r="V65" s="59" t="e">
        <f t="shared" ca="1" si="10"/>
        <v>#VALUE!</v>
      </c>
      <c r="W65" s="59" t="e">
        <f t="shared" ca="1" si="10"/>
        <v>#VALUE!</v>
      </c>
      <c r="X65" s="59" t="e">
        <f t="shared" ca="1" si="10"/>
        <v>#VALUE!</v>
      </c>
      <c r="Y65" s="59" t="e">
        <f t="shared" ca="1" si="10"/>
        <v>#VALUE!</v>
      </c>
      <c r="Z65" s="59" t="e">
        <f t="shared" ca="1" si="10"/>
        <v>#VALUE!</v>
      </c>
      <c r="AA65" s="59" t="e">
        <f t="shared" ca="1" si="10"/>
        <v>#VALUE!</v>
      </c>
      <c r="AB65" s="59" t="e">
        <f t="shared" ca="1" si="10"/>
        <v>#VALUE!</v>
      </c>
      <c r="AC65" s="59" t="e">
        <f t="shared" ca="1" si="10"/>
        <v>#VALUE!</v>
      </c>
      <c r="AD65" s="59" t="e">
        <f t="shared" ca="1" si="10"/>
        <v>#VALUE!</v>
      </c>
      <c r="AE65" s="59" t="e">
        <f t="shared" ca="1" si="10"/>
        <v>#VALUE!</v>
      </c>
      <c r="AF65" s="59" t="e">
        <f t="shared" ca="1" si="10"/>
        <v>#VALUE!</v>
      </c>
      <c r="AG65" s="59" t="e">
        <f t="shared" ca="1" si="10"/>
        <v>#VALUE!</v>
      </c>
      <c r="AH65" s="59" t="e">
        <f t="shared" ca="1" si="10"/>
        <v>#VALUE!</v>
      </c>
      <c r="AI65" s="31"/>
    </row>
    <row r="66" spans="1:35" s="5" customFormat="1" ht="18" customHeight="1" x14ac:dyDescent="0.2">
      <c r="A66" s="48" t="s">
        <v>43</v>
      </c>
      <c r="B66" s="48"/>
      <c r="C66" s="59"/>
      <c r="D66" s="59"/>
      <c r="E66" s="59" t="e">
        <f t="shared" ref="E66:AH66" ca="1" si="11">Interest</f>
        <v>#VALUE!</v>
      </c>
      <c r="F66" s="59" t="e">
        <f t="shared" ca="1" si="11"/>
        <v>#VALUE!</v>
      </c>
      <c r="G66" s="59" t="e">
        <f t="shared" ca="1" si="11"/>
        <v>#VALUE!</v>
      </c>
      <c r="H66" s="59" t="e">
        <f t="shared" ca="1" si="11"/>
        <v>#VALUE!</v>
      </c>
      <c r="I66" s="59" t="e">
        <f t="shared" ca="1" si="11"/>
        <v>#VALUE!</v>
      </c>
      <c r="J66" s="59" t="e">
        <f t="shared" ca="1" si="11"/>
        <v>#VALUE!</v>
      </c>
      <c r="K66" s="59" t="e">
        <f t="shared" ca="1" si="11"/>
        <v>#VALUE!</v>
      </c>
      <c r="L66" s="59" t="e">
        <f t="shared" ca="1" si="11"/>
        <v>#VALUE!</v>
      </c>
      <c r="M66" s="59" t="e">
        <f t="shared" ca="1" si="11"/>
        <v>#VALUE!</v>
      </c>
      <c r="N66" s="59" t="e">
        <f t="shared" ca="1" si="11"/>
        <v>#VALUE!</v>
      </c>
      <c r="O66" s="59">
        <f t="shared" ca="1" si="11"/>
        <v>0</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t="e">
        <f ca="1">E65+E66</f>
        <v>#VALUE!</v>
      </c>
      <c r="F67" s="59" t="e">
        <f t="shared" ref="F67:AH67" ca="1" si="12">F65+F66</f>
        <v>#VALUE!</v>
      </c>
      <c r="G67" s="59" t="e">
        <f t="shared" ca="1" si="12"/>
        <v>#VALUE!</v>
      </c>
      <c r="H67" s="59" t="e">
        <f t="shared" ca="1" si="12"/>
        <v>#VALUE!</v>
      </c>
      <c r="I67" s="59" t="e">
        <f ca="1">I65+I66</f>
        <v>#VALUE!</v>
      </c>
      <c r="J67" s="59" t="e">
        <f ca="1">J65+J66</f>
        <v>#VALUE!</v>
      </c>
      <c r="K67" s="59" t="e">
        <f t="shared" ca="1" si="12"/>
        <v>#VALUE!</v>
      </c>
      <c r="L67" s="59" t="e">
        <f t="shared" ca="1" si="12"/>
        <v>#VALUE!</v>
      </c>
      <c r="M67" s="59" t="e">
        <f t="shared" ca="1" si="12"/>
        <v>#VALUE!</v>
      </c>
      <c r="N67" s="59" t="e">
        <f t="shared" ca="1" si="12"/>
        <v>#VALUE!</v>
      </c>
      <c r="O67" s="59" t="e">
        <f t="shared" ca="1" si="12"/>
        <v>#VALUE!</v>
      </c>
      <c r="P67" s="59" t="e">
        <f t="shared" ca="1" si="12"/>
        <v>#VALUE!</v>
      </c>
      <c r="Q67" s="59" t="e">
        <f t="shared" ca="1" si="12"/>
        <v>#VALUE!</v>
      </c>
      <c r="R67" s="59" t="e">
        <f t="shared" ca="1" si="12"/>
        <v>#VALUE!</v>
      </c>
      <c r="S67" s="59" t="e">
        <f t="shared" ca="1" si="12"/>
        <v>#VALUE!</v>
      </c>
      <c r="T67" s="59" t="e">
        <f t="shared" ca="1" si="12"/>
        <v>#VALUE!</v>
      </c>
      <c r="U67" s="59" t="e">
        <f t="shared" ca="1" si="12"/>
        <v>#VALUE!</v>
      </c>
      <c r="V67" s="59" t="e">
        <f t="shared" ca="1" si="12"/>
        <v>#VALUE!</v>
      </c>
      <c r="W67" s="59" t="e">
        <f t="shared" ca="1" si="12"/>
        <v>#VALUE!</v>
      </c>
      <c r="X67" s="59" t="e">
        <f t="shared" ca="1" si="12"/>
        <v>#VALUE!</v>
      </c>
      <c r="Y67" s="59" t="e">
        <f t="shared" ca="1" si="12"/>
        <v>#VALUE!</v>
      </c>
      <c r="Z67" s="59" t="e">
        <f t="shared" ca="1" si="12"/>
        <v>#VALUE!</v>
      </c>
      <c r="AA67" s="59" t="e">
        <f t="shared" ca="1" si="12"/>
        <v>#VALUE!</v>
      </c>
      <c r="AB67" s="59" t="e">
        <f t="shared" ca="1" si="12"/>
        <v>#VALUE!</v>
      </c>
      <c r="AC67" s="59" t="e">
        <f t="shared" ca="1" si="12"/>
        <v>#VALUE!</v>
      </c>
      <c r="AD67" s="59" t="e">
        <f t="shared" ca="1" si="12"/>
        <v>#VALUE!</v>
      </c>
      <c r="AE67" s="59" t="e">
        <f t="shared" ca="1" si="12"/>
        <v>#VALUE!</v>
      </c>
      <c r="AF67" s="59" t="e">
        <f t="shared" ca="1" si="12"/>
        <v>#VALUE!</v>
      </c>
      <c r="AG67" s="59" t="e">
        <f t="shared" ca="1" si="12"/>
        <v>#VALUE!</v>
      </c>
      <c r="AH67" s="59" t="e">
        <f t="shared" ca="1" si="12"/>
        <v>#VALUE!</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t="e">
        <f t="shared" ref="E68:AH68" ca="1" si="14">IF(taxable="Non-Taxable",0,IF(StateTaxAdj&gt;=0,-EBT*FedTaxRate,(-EBT*FedTaxRate)-(StateTaxAdj*FedTaxRate)))</f>
        <v>#VALUE!</v>
      </c>
      <c r="F68" s="59" t="e">
        <f t="shared" ca="1" si="14"/>
        <v>#VALUE!</v>
      </c>
      <c r="G68" s="59" t="e">
        <f t="shared" ca="1" si="14"/>
        <v>#VALUE!</v>
      </c>
      <c r="H68" s="59" t="e">
        <f t="shared" ca="1" si="14"/>
        <v>#VALUE!</v>
      </c>
      <c r="I68" s="59" t="e">
        <f t="shared" ca="1" si="14"/>
        <v>#VALUE!</v>
      </c>
      <c r="J68" s="59" t="e">
        <f t="shared" ca="1" si="14"/>
        <v>#VALUE!</v>
      </c>
      <c r="K68" s="59" t="e">
        <f t="shared" ca="1" si="14"/>
        <v>#VALUE!</v>
      </c>
      <c r="L68" s="59" t="e">
        <f t="shared" ca="1" si="14"/>
        <v>#VALUE!</v>
      </c>
      <c r="M68" s="59" t="e">
        <f t="shared" ca="1" si="14"/>
        <v>#VALUE!</v>
      </c>
      <c r="N68" s="59" t="e">
        <f t="shared" ca="1" si="14"/>
        <v>#VALUE!</v>
      </c>
      <c r="O68" s="59" t="e">
        <f t="shared" ca="1" si="14"/>
        <v>#VALUE!</v>
      </c>
      <c r="P68" s="59" t="e">
        <f t="shared" ca="1" si="14"/>
        <v>#VALUE!</v>
      </c>
      <c r="Q68" s="59" t="e">
        <f t="shared" ca="1" si="14"/>
        <v>#VALUE!</v>
      </c>
      <c r="R68" s="59" t="e">
        <f t="shared" ca="1" si="14"/>
        <v>#VALUE!</v>
      </c>
      <c r="S68" s="59" t="e">
        <f t="shared" ca="1" si="14"/>
        <v>#VALUE!</v>
      </c>
      <c r="T68" s="59" t="e">
        <f t="shared" ca="1" si="14"/>
        <v>#VALUE!</v>
      </c>
      <c r="U68" s="59" t="e">
        <f t="shared" ca="1" si="14"/>
        <v>#VALUE!</v>
      </c>
      <c r="V68" s="59" t="e">
        <f t="shared" ca="1" si="14"/>
        <v>#VALUE!</v>
      </c>
      <c r="W68" s="59" t="e">
        <f t="shared" ca="1" si="14"/>
        <v>#VALUE!</v>
      </c>
      <c r="X68" s="59" t="e">
        <f t="shared" ca="1" si="14"/>
        <v>#VALUE!</v>
      </c>
      <c r="Y68" s="59" t="e">
        <f t="shared" ca="1" si="14"/>
        <v>#VALUE!</v>
      </c>
      <c r="Z68" s="59" t="e">
        <f t="shared" ca="1" si="14"/>
        <v>#VALUE!</v>
      </c>
      <c r="AA68" s="59" t="e">
        <f t="shared" ca="1" si="14"/>
        <v>#VALUE!</v>
      </c>
      <c r="AB68" s="59" t="e">
        <f t="shared" ca="1" si="14"/>
        <v>#VALUE!</v>
      </c>
      <c r="AC68" s="59" t="e">
        <f t="shared" ca="1" si="14"/>
        <v>#VALUE!</v>
      </c>
      <c r="AD68" s="59" t="e">
        <f t="shared" ca="1" si="14"/>
        <v>#VALUE!</v>
      </c>
      <c r="AE68" s="59" t="e">
        <f t="shared" ca="1" si="14"/>
        <v>#VALUE!</v>
      </c>
      <c r="AF68" s="59" t="e">
        <f t="shared" ca="1" si="14"/>
        <v>#VALUE!</v>
      </c>
      <c r="AG68" s="59" t="e">
        <f t="shared" ca="1" si="14"/>
        <v>#VALUE!</v>
      </c>
      <c r="AH68" s="59" t="e">
        <f t="shared" ca="1" si="14"/>
        <v>#VALUE!</v>
      </c>
    </row>
    <row r="69" spans="1:35" s="31" customFormat="1" ht="18" customHeight="1" x14ac:dyDescent="0.2">
      <c r="A69" s="49" t="s">
        <v>64</v>
      </c>
      <c r="B69" s="49"/>
      <c r="C69" s="24"/>
      <c r="D69" s="24">
        <f t="shared" ref="D69" ca="1" si="15">IF(taxable="Taxable (Corporation)",IF(ProjectYear&lt;=projectlife,-(EBT-FedDepr)*StateTaxRate,0),0)</f>
        <v>0</v>
      </c>
      <c r="E69" s="24" t="e">
        <f t="shared" ref="E69:AH69" ca="1" si="16">IF(taxable="Non-Taxable",0,IF(ProjectYear&lt;=projectlife,-(EBT-FedDepr)*StateTaxRate,0))</f>
        <v>#VALUE!</v>
      </c>
      <c r="F69" s="24" t="e">
        <f t="shared" ca="1" si="16"/>
        <v>#VALUE!</v>
      </c>
      <c r="G69" s="24" t="e">
        <f t="shared" ca="1" si="16"/>
        <v>#VALUE!</v>
      </c>
      <c r="H69" s="24" t="e">
        <f t="shared" ca="1" si="16"/>
        <v>#VALUE!</v>
      </c>
      <c r="I69" s="24" t="e">
        <f t="shared" ca="1" si="16"/>
        <v>#VALUE!</v>
      </c>
      <c r="J69" s="24" t="e">
        <f t="shared" ca="1" si="16"/>
        <v>#VALUE!</v>
      </c>
      <c r="K69" s="24" t="e">
        <f t="shared" ca="1" si="16"/>
        <v>#VALUE!</v>
      </c>
      <c r="L69" s="24" t="e">
        <f t="shared" ca="1" si="16"/>
        <v>#VALUE!</v>
      </c>
      <c r="M69" s="24" t="e">
        <f t="shared" ca="1" si="16"/>
        <v>#VALUE!</v>
      </c>
      <c r="N69" s="24" t="e">
        <f t="shared" ca="1" si="16"/>
        <v>#VALUE!</v>
      </c>
      <c r="O69" s="24" t="e">
        <f t="shared" ca="1" si="16"/>
        <v>#VALUE!</v>
      </c>
      <c r="P69" s="24" t="e">
        <f t="shared" ca="1" si="16"/>
        <v>#VALUE!</v>
      </c>
      <c r="Q69" s="24" t="e">
        <f t="shared" ca="1" si="16"/>
        <v>#VALUE!</v>
      </c>
      <c r="R69" s="24" t="e">
        <f t="shared" ca="1" si="16"/>
        <v>#VALUE!</v>
      </c>
      <c r="S69" s="24" t="e">
        <f t="shared" ca="1" si="16"/>
        <v>#VALUE!</v>
      </c>
      <c r="T69" s="24" t="e">
        <f t="shared" ca="1" si="16"/>
        <v>#VALUE!</v>
      </c>
      <c r="U69" s="24" t="e">
        <f t="shared" ca="1" si="16"/>
        <v>#VALUE!</v>
      </c>
      <c r="V69" s="24" t="e">
        <f t="shared" ca="1" si="16"/>
        <v>#VALUE!</v>
      </c>
      <c r="W69" s="24" t="e">
        <f t="shared" ca="1" si="16"/>
        <v>#VALUE!</v>
      </c>
      <c r="X69" s="24" t="e">
        <f t="shared" ca="1" si="16"/>
        <v>#VALUE!</v>
      </c>
      <c r="Y69" s="24" t="e">
        <f t="shared" ca="1" si="16"/>
        <v>#VALUE!</v>
      </c>
      <c r="Z69" s="24" t="e">
        <f t="shared" ca="1" si="16"/>
        <v>#VALUE!</v>
      </c>
      <c r="AA69" s="24" t="e">
        <f t="shared" ca="1" si="16"/>
        <v>#VALUE!</v>
      </c>
      <c r="AB69" s="24" t="e">
        <f t="shared" ca="1" si="16"/>
        <v>#VALUE!</v>
      </c>
      <c r="AC69" s="24" t="e">
        <f t="shared" ca="1" si="16"/>
        <v>#VALUE!</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t="e">
        <f ca="1">SUM(E67:E69)</f>
        <v>#VALUE!</v>
      </c>
      <c r="F70" s="420" t="e">
        <f t="shared" ref="F70:AH70" ca="1" si="17">SUM(F67:F69)</f>
        <v>#VALUE!</v>
      </c>
      <c r="G70" s="420" t="e">
        <f t="shared" ca="1" si="17"/>
        <v>#VALUE!</v>
      </c>
      <c r="H70" s="420" t="e">
        <f t="shared" ca="1" si="17"/>
        <v>#VALUE!</v>
      </c>
      <c r="I70" s="420" t="e">
        <f t="shared" ca="1" si="17"/>
        <v>#VALUE!</v>
      </c>
      <c r="J70" s="420" t="e">
        <f t="shared" ca="1" si="17"/>
        <v>#VALUE!</v>
      </c>
      <c r="K70" s="420" t="e">
        <f t="shared" ca="1" si="17"/>
        <v>#VALUE!</v>
      </c>
      <c r="L70" s="420" t="e">
        <f t="shared" ca="1" si="17"/>
        <v>#VALUE!</v>
      </c>
      <c r="M70" s="420" t="e">
        <f t="shared" ca="1" si="17"/>
        <v>#VALUE!</v>
      </c>
      <c r="N70" s="420" t="e">
        <f t="shared" ca="1" si="17"/>
        <v>#VALUE!</v>
      </c>
      <c r="O70" s="420" t="e">
        <f t="shared" ca="1" si="17"/>
        <v>#VALUE!</v>
      </c>
      <c r="P70" s="420" t="e">
        <f t="shared" ca="1" si="17"/>
        <v>#VALUE!</v>
      </c>
      <c r="Q70" s="420" t="e">
        <f t="shared" ca="1" si="17"/>
        <v>#VALUE!</v>
      </c>
      <c r="R70" s="420" t="e">
        <f t="shared" ca="1" si="17"/>
        <v>#VALUE!</v>
      </c>
      <c r="S70" s="420" t="e">
        <f t="shared" ca="1" si="17"/>
        <v>#VALUE!</v>
      </c>
      <c r="T70" s="420" t="e">
        <f t="shared" ca="1" si="17"/>
        <v>#VALUE!</v>
      </c>
      <c r="U70" s="420" t="e">
        <f t="shared" ca="1" si="17"/>
        <v>#VALUE!</v>
      </c>
      <c r="V70" s="420" t="e">
        <f t="shared" ca="1" si="17"/>
        <v>#VALUE!</v>
      </c>
      <c r="W70" s="420" t="e">
        <f t="shared" ca="1" si="17"/>
        <v>#VALUE!</v>
      </c>
      <c r="X70" s="420" t="e">
        <f t="shared" ca="1" si="17"/>
        <v>#VALUE!</v>
      </c>
      <c r="Y70" s="420" t="e">
        <f t="shared" ca="1" si="17"/>
        <v>#VALUE!</v>
      </c>
      <c r="Z70" s="420" t="e">
        <f t="shared" ca="1" si="17"/>
        <v>#VALUE!</v>
      </c>
      <c r="AA70" s="420" t="e">
        <f t="shared" ca="1" si="17"/>
        <v>#VALUE!</v>
      </c>
      <c r="AB70" s="420" t="e">
        <f t="shared" ca="1" si="17"/>
        <v>#VALUE!</v>
      </c>
      <c r="AC70" s="420" t="e">
        <f t="shared" ca="1" si="17"/>
        <v>#VALUE!</v>
      </c>
      <c r="AD70" s="420" t="e">
        <f t="shared" ca="1" si="17"/>
        <v>#VALUE!</v>
      </c>
      <c r="AE70" s="420" t="e">
        <f t="shared" ca="1" si="17"/>
        <v>#VALUE!</v>
      </c>
      <c r="AF70" s="420" t="e">
        <f t="shared" ca="1" si="17"/>
        <v>#VALUE!</v>
      </c>
      <c r="AG70" s="420" t="e">
        <f t="shared" ca="1" si="17"/>
        <v>#VALUE!</v>
      </c>
      <c r="AH70" s="421" t="e">
        <f t="shared" ca="1" si="17"/>
        <v>#VALUE!</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t="e">
        <f t="shared" ca="1" si="18"/>
        <v>#VALUE!</v>
      </c>
      <c r="F72" s="59" t="e">
        <f t="shared" ca="1" si="18"/>
        <v>#VALUE!</v>
      </c>
      <c r="G72" s="59" t="e">
        <f t="shared" ca="1" si="18"/>
        <v>#VALUE!</v>
      </c>
      <c r="H72" s="59" t="e">
        <f t="shared" ca="1" si="18"/>
        <v>#VALUE!</v>
      </c>
      <c r="I72" s="59" t="e">
        <f t="shared" ca="1" si="18"/>
        <v>#VALUE!</v>
      </c>
      <c r="J72" s="59" t="e">
        <f t="shared" ca="1" si="18"/>
        <v>#VALUE!</v>
      </c>
      <c r="K72" s="59" t="e">
        <f t="shared" ca="1" si="18"/>
        <v>#VALUE!</v>
      </c>
      <c r="L72" s="59" t="e">
        <f t="shared" ca="1" si="18"/>
        <v>#VALUE!</v>
      </c>
      <c r="M72" s="59" t="e">
        <f t="shared" ca="1" si="18"/>
        <v>#VALUE!</v>
      </c>
      <c r="N72" s="59" t="e">
        <f t="shared" ca="1" si="18"/>
        <v>#VALUE!</v>
      </c>
      <c r="O72" s="59" t="e">
        <f t="shared" ca="1" si="18"/>
        <v>#VALUE!</v>
      </c>
      <c r="P72" s="59" t="e">
        <f t="shared" ca="1" si="18"/>
        <v>#VALUE!</v>
      </c>
      <c r="Q72" s="59" t="e">
        <f t="shared" ca="1" si="18"/>
        <v>#VALUE!</v>
      </c>
      <c r="R72" s="59" t="e">
        <f t="shared" ca="1" si="18"/>
        <v>#VALUE!</v>
      </c>
      <c r="S72" s="59" t="e">
        <f t="shared" ca="1" si="18"/>
        <v>#VALUE!</v>
      </c>
      <c r="T72" s="59" t="e">
        <f t="shared" ca="1" si="18"/>
        <v>#VALUE!</v>
      </c>
      <c r="U72" s="59" t="e">
        <f t="shared" ca="1" si="18"/>
        <v>#VALUE!</v>
      </c>
      <c r="V72" s="59" t="e">
        <f t="shared" ca="1" si="18"/>
        <v>#VALUE!</v>
      </c>
      <c r="W72" s="59" t="e">
        <f t="shared" ca="1" si="18"/>
        <v>#VALUE!</v>
      </c>
      <c r="X72" s="59" t="e">
        <f t="shared" ca="1" si="18"/>
        <v>#VALUE!</v>
      </c>
      <c r="Y72" s="59" t="e">
        <f t="shared" ca="1" si="18"/>
        <v>#VALUE!</v>
      </c>
      <c r="Z72" s="59" t="e">
        <f t="shared" ca="1" si="18"/>
        <v>#VALUE!</v>
      </c>
      <c r="AA72" s="59" t="e">
        <f t="shared" ca="1" si="18"/>
        <v>#VALUE!</v>
      </c>
      <c r="AB72" s="59" t="e">
        <f t="shared" ca="1" si="18"/>
        <v>#VALUE!</v>
      </c>
      <c r="AC72" s="59" t="e">
        <f t="shared" ca="1" si="18"/>
        <v>#VALUE!</v>
      </c>
      <c r="AD72" s="59" t="e">
        <f t="shared" ca="1" si="18"/>
        <v>#VALUE!</v>
      </c>
      <c r="AE72" s="59" t="e">
        <f t="shared" ca="1" si="18"/>
        <v>#VALUE!</v>
      </c>
      <c r="AF72" s="59" t="e">
        <f t="shared" ca="1" si="18"/>
        <v>#VALUE!</v>
      </c>
      <c r="AG72" s="59" t="e">
        <f t="shared" ca="1" si="18"/>
        <v>#VALUE!</v>
      </c>
      <c r="AH72" s="59" t="e">
        <f t="shared" ca="1" si="18"/>
        <v>#VALUE!</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t="e">
        <f ca="1">-(SysCost)</f>
        <v>#VALUE!</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t="e">
        <f ca="1">IF(taxable="Non-Taxable",0,$H$14)</f>
        <v>#VALUE!</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t="e">
        <f t="shared" ref="D77:AH77" ca="1" si="19">SUM(D74:D76)</f>
        <v>#VALUE!</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t="e">
        <f ca="1">$G$31</f>
        <v>#VALUE!</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t="e">
        <f ca="1">Principle</f>
        <v>#VALUE!</v>
      </c>
      <c r="F80" s="10" t="e">
        <f ca="1">Principle</f>
        <v>#VALUE!</v>
      </c>
      <c r="G80" s="10" t="e">
        <f t="shared" ref="G80:AH80" ca="1" si="20">Principle</f>
        <v>#VALUE!</v>
      </c>
      <c r="H80" s="10" t="e">
        <f t="shared" ca="1" si="20"/>
        <v>#VALUE!</v>
      </c>
      <c r="I80" s="10" t="e">
        <f t="shared" ca="1" si="20"/>
        <v>#VALUE!</v>
      </c>
      <c r="J80" s="10" t="e">
        <f t="shared" ca="1" si="20"/>
        <v>#VALUE!</v>
      </c>
      <c r="K80" s="10" t="e">
        <f t="shared" ca="1" si="20"/>
        <v>#VALUE!</v>
      </c>
      <c r="L80" s="10" t="e">
        <f t="shared" ca="1" si="20"/>
        <v>#VALUE!</v>
      </c>
      <c r="M80" s="10" t="e">
        <f t="shared" ca="1" si="20"/>
        <v>#VALUE!</v>
      </c>
      <c r="N80" s="10" t="e">
        <f t="shared" ca="1" si="20"/>
        <v>#VALUE!</v>
      </c>
      <c r="O80" s="10">
        <f t="shared" ca="1" si="20"/>
        <v>0</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t="e">
        <f ca="1">D79+D80</f>
        <v>#VALUE!</v>
      </c>
      <c r="E81" s="10" t="e">
        <f ca="1">E79+E80</f>
        <v>#VALUE!</v>
      </c>
      <c r="F81" s="10" t="e">
        <f t="shared" ref="F81:AH81" ca="1" si="21">F79+F80</f>
        <v>#VALUE!</v>
      </c>
      <c r="G81" s="10" t="e">
        <f t="shared" ca="1" si="21"/>
        <v>#VALUE!</v>
      </c>
      <c r="H81" s="10" t="e">
        <f t="shared" ca="1" si="21"/>
        <v>#VALUE!</v>
      </c>
      <c r="I81" s="10" t="e">
        <f t="shared" ca="1" si="21"/>
        <v>#VALUE!</v>
      </c>
      <c r="J81" s="10" t="e">
        <f t="shared" ca="1" si="21"/>
        <v>#VALUE!</v>
      </c>
      <c r="K81" s="10" t="e">
        <f t="shared" ca="1" si="21"/>
        <v>#VALUE!</v>
      </c>
      <c r="L81" s="10" t="e">
        <f t="shared" ca="1" si="21"/>
        <v>#VALUE!</v>
      </c>
      <c r="M81" s="10" t="e">
        <f t="shared" ca="1" si="21"/>
        <v>#VALUE!</v>
      </c>
      <c r="N81" s="10" t="e">
        <f t="shared" ca="1" si="21"/>
        <v>#VALUE!</v>
      </c>
      <c r="O81" s="10">
        <f t="shared" ca="1" si="21"/>
        <v>0</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t="e">
        <f t="shared" ref="D83:AH83" ca="1" si="22">D72+D77+D81</f>
        <v>#VALUE!</v>
      </c>
      <c r="E83" s="430" t="e">
        <f t="shared" ca="1" si="22"/>
        <v>#VALUE!</v>
      </c>
      <c r="F83" s="430" t="e">
        <f t="shared" ca="1" si="22"/>
        <v>#VALUE!</v>
      </c>
      <c r="G83" s="430" t="e">
        <f t="shared" ca="1" si="22"/>
        <v>#VALUE!</v>
      </c>
      <c r="H83" s="430" t="e">
        <f t="shared" ca="1" si="22"/>
        <v>#VALUE!</v>
      </c>
      <c r="I83" s="430" t="e">
        <f t="shared" ca="1" si="22"/>
        <v>#VALUE!</v>
      </c>
      <c r="J83" s="430" t="e">
        <f t="shared" ca="1" si="22"/>
        <v>#VALUE!</v>
      </c>
      <c r="K83" s="430" t="e">
        <f t="shared" ca="1" si="22"/>
        <v>#VALUE!</v>
      </c>
      <c r="L83" s="430" t="e">
        <f t="shared" ca="1" si="22"/>
        <v>#VALUE!</v>
      </c>
      <c r="M83" s="430" t="e">
        <f t="shared" ca="1" si="22"/>
        <v>#VALUE!</v>
      </c>
      <c r="N83" s="430" t="e">
        <f t="shared" ca="1" si="22"/>
        <v>#VALUE!</v>
      </c>
      <c r="O83" s="430" t="e">
        <f t="shared" ca="1" si="22"/>
        <v>#VALUE!</v>
      </c>
      <c r="P83" s="430" t="e">
        <f t="shared" ca="1" si="22"/>
        <v>#VALUE!</v>
      </c>
      <c r="Q83" s="430" t="e">
        <f t="shared" ca="1" si="22"/>
        <v>#VALUE!</v>
      </c>
      <c r="R83" s="430" t="e">
        <f t="shared" ca="1" si="22"/>
        <v>#VALUE!</v>
      </c>
      <c r="S83" s="430" t="e">
        <f t="shared" ca="1" si="22"/>
        <v>#VALUE!</v>
      </c>
      <c r="T83" s="430" t="e">
        <f t="shared" ca="1" si="22"/>
        <v>#VALUE!</v>
      </c>
      <c r="U83" s="430" t="e">
        <f t="shared" ca="1" si="22"/>
        <v>#VALUE!</v>
      </c>
      <c r="V83" s="430" t="e">
        <f t="shared" ca="1" si="22"/>
        <v>#VALUE!</v>
      </c>
      <c r="W83" s="430" t="e">
        <f t="shared" ca="1" si="22"/>
        <v>#VALUE!</v>
      </c>
      <c r="X83" s="430" t="e">
        <f t="shared" ca="1" si="22"/>
        <v>#VALUE!</v>
      </c>
      <c r="Y83" s="430" t="e">
        <f t="shared" ca="1" si="22"/>
        <v>#VALUE!</v>
      </c>
      <c r="Z83" s="430" t="e">
        <f t="shared" ca="1" si="22"/>
        <v>#VALUE!</v>
      </c>
      <c r="AA83" s="430" t="e">
        <f t="shared" ca="1" si="22"/>
        <v>#VALUE!</v>
      </c>
      <c r="AB83" s="430" t="e">
        <f t="shared" ca="1" si="22"/>
        <v>#VALUE!</v>
      </c>
      <c r="AC83" s="430" t="e">
        <f t="shared" ca="1" si="22"/>
        <v>#VALUE!</v>
      </c>
      <c r="AD83" s="430" t="e">
        <f t="shared" ca="1" si="22"/>
        <v>#VALUE!</v>
      </c>
      <c r="AE83" s="430" t="e">
        <f t="shared" ca="1" si="22"/>
        <v>#VALUE!</v>
      </c>
      <c r="AF83" s="430" t="e">
        <f t="shared" ca="1" si="22"/>
        <v>#VALUE!</v>
      </c>
      <c r="AG83" s="430" t="e">
        <f t="shared" ca="1" si="22"/>
        <v>#VALUE!</v>
      </c>
      <c r="AH83" s="431" t="e">
        <f t="shared" ca="1" si="22"/>
        <v>#VALUE!</v>
      </c>
    </row>
    <row r="84" spans="1:36" s="1" customFormat="1" ht="18" customHeight="1" x14ac:dyDescent="0.25">
      <c r="A84" s="47" t="s">
        <v>65</v>
      </c>
      <c r="B84" s="47"/>
      <c r="C84" s="44"/>
      <c r="D84" s="44" t="e">
        <f ca="1">D83</f>
        <v>#VALUE!</v>
      </c>
      <c r="E84" s="44" t="e">
        <f ca="1">D84+E83</f>
        <v>#VALUE!</v>
      </c>
      <c r="F84" s="44" t="e">
        <f t="shared" ref="F84:AH84" ca="1" si="23">E84+F83</f>
        <v>#VALUE!</v>
      </c>
      <c r="G84" s="44" t="e">
        <f t="shared" ca="1" si="23"/>
        <v>#VALUE!</v>
      </c>
      <c r="H84" s="44" t="e">
        <f t="shared" ca="1" si="23"/>
        <v>#VALUE!</v>
      </c>
      <c r="I84" s="44" t="e">
        <f t="shared" ca="1" si="23"/>
        <v>#VALUE!</v>
      </c>
      <c r="J84" s="44" t="e">
        <f t="shared" ca="1" si="23"/>
        <v>#VALUE!</v>
      </c>
      <c r="K84" s="44" t="e">
        <f t="shared" ca="1" si="23"/>
        <v>#VALUE!</v>
      </c>
      <c r="L84" s="44" t="e">
        <f t="shared" ca="1" si="23"/>
        <v>#VALUE!</v>
      </c>
      <c r="M84" s="44" t="e">
        <f t="shared" ca="1" si="23"/>
        <v>#VALUE!</v>
      </c>
      <c r="N84" s="44" t="e">
        <f t="shared" ca="1" si="23"/>
        <v>#VALUE!</v>
      </c>
      <c r="O84" s="44" t="e">
        <f t="shared" ca="1" si="23"/>
        <v>#VALUE!</v>
      </c>
      <c r="P84" s="44" t="e">
        <f t="shared" ca="1" si="23"/>
        <v>#VALUE!</v>
      </c>
      <c r="Q84" s="44" t="e">
        <f t="shared" ca="1" si="23"/>
        <v>#VALUE!</v>
      </c>
      <c r="R84" s="44" t="e">
        <f t="shared" ca="1" si="23"/>
        <v>#VALUE!</v>
      </c>
      <c r="S84" s="44" t="e">
        <f t="shared" ca="1" si="23"/>
        <v>#VALUE!</v>
      </c>
      <c r="T84" s="44" t="e">
        <f t="shared" ca="1" si="23"/>
        <v>#VALUE!</v>
      </c>
      <c r="U84" s="44" t="e">
        <f t="shared" ca="1" si="23"/>
        <v>#VALUE!</v>
      </c>
      <c r="V84" s="44" t="e">
        <f t="shared" ca="1" si="23"/>
        <v>#VALUE!</v>
      </c>
      <c r="W84" s="44" t="e">
        <f t="shared" ca="1" si="23"/>
        <v>#VALUE!</v>
      </c>
      <c r="X84" s="44" t="e">
        <f t="shared" ca="1" si="23"/>
        <v>#VALUE!</v>
      </c>
      <c r="Y84" s="44" t="e">
        <f t="shared" ca="1" si="23"/>
        <v>#VALUE!</v>
      </c>
      <c r="Z84" s="44" t="e">
        <f t="shared" ca="1" si="23"/>
        <v>#VALUE!</v>
      </c>
      <c r="AA84" s="44" t="e">
        <f t="shared" ca="1" si="23"/>
        <v>#VALUE!</v>
      </c>
      <c r="AB84" s="44" t="e">
        <f t="shared" ca="1" si="23"/>
        <v>#VALUE!</v>
      </c>
      <c r="AC84" s="44" t="e">
        <f t="shared" ca="1" si="23"/>
        <v>#VALUE!</v>
      </c>
      <c r="AD84" s="44" t="e">
        <f ca="1">AC84+AD83</f>
        <v>#VALUE!</v>
      </c>
      <c r="AE84" s="44" t="e">
        <f t="shared" ca="1" si="23"/>
        <v>#VALUE!</v>
      </c>
      <c r="AF84" s="44" t="e">
        <f t="shared" ca="1" si="23"/>
        <v>#VALUE!</v>
      </c>
      <c r="AG84" s="44" t="e">
        <f t="shared" ca="1" si="23"/>
        <v>#VALUE!</v>
      </c>
      <c r="AH84" s="44" t="e">
        <f t="shared" ca="1" si="23"/>
        <v>#VALUE!</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t="e">
        <f ca="1">LoanAmount</f>
        <v>#VALUE!</v>
      </c>
      <c r="F89" s="9" t="e">
        <f ca="1">E93</f>
        <v>#VALUE!</v>
      </c>
      <c r="G89" s="9" t="e">
        <f t="shared" ref="G89:AH89" ca="1" si="24">F93</f>
        <v>#VALUE!</v>
      </c>
      <c r="H89" s="9" t="e">
        <f t="shared" ca="1" si="24"/>
        <v>#VALUE!</v>
      </c>
      <c r="I89" s="9" t="e">
        <f t="shared" ca="1" si="24"/>
        <v>#VALUE!</v>
      </c>
      <c r="J89" s="9" t="e">
        <f t="shared" ca="1" si="24"/>
        <v>#VALUE!</v>
      </c>
      <c r="K89" s="9" t="e">
        <f t="shared" ca="1" si="24"/>
        <v>#VALUE!</v>
      </c>
      <c r="L89" s="9" t="e">
        <f t="shared" ca="1" si="24"/>
        <v>#VALUE!</v>
      </c>
      <c r="M89" s="9" t="e">
        <f t="shared" ca="1" si="24"/>
        <v>#VALUE!</v>
      </c>
      <c r="N89" s="9" t="e">
        <f t="shared" ca="1" si="24"/>
        <v>#VALUE!</v>
      </c>
      <c r="O89" s="9" t="e">
        <f t="shared" ca="1" si="24"/>
        <v>#VALUE!</v>
      </c>
      <c r="P89" s="9" t="e">
        <f t="shared" ca="1" si="24"/>
        <v>#VALUE!</v>
      </c>
      <c r="Q89" s="9" t="e">
        <f t="shared" ca="1" si="24"/>
        <v>#VALUE!</v>
      </c>
      <c r="R89" s="9" t="e">
        <f t="shared" ca="1" si="24"/>
        <v>#VALUE!</v>
      </c>
      <c r="S89" s="9" t="e">
        <f t="shared" ca="1" si="24"/>
        <v>#VALUE!</v>
      </c>
      <c r="T89" s="9" t="e">
        <f t="shared" ca="1" si="24"/>
        <v>#VALUE!</v>
      </c>
      <c r="U89" s="9" t="e">
        <f t="shared" ca="1" si="24"/>
        <v>#VALUE!</v>
      </c>
      <c r="V89" s="9" t="e">
        <f t="shared" ca="1" si="24"/>
        <v>#VALUE!</v>
      </c>
      <c r="W89" s="9" t="e">
        <f t="shared" ca="1" si="24"/>
        <v>#VALUE!</v>
      </c>
      <c r="X89" s="9" t="e">
        <f t="shared" ca="1" si="24"/>
        <v>#VALUE!</v>
      </c>
      <c r="Y89" s="9" t="e">
        <f t="shared" ca="1" si="24"/>
        <v>#VALUE!</v>
      </c>
      <c r="Z89" s="9" t="e">
        <f t="shared" ca="1" si="24"/>
        <v>#VALUE!</v>
      </c>
      <c r="AA89" s="9" t="e">
        <f t="shared" ca="1" si="24"/>
        <v>#VALUE!</v>
      </c>
      <c r="AB89" s="9" t="e">
        <f t="shared" ca="1" si="24"/>
        <v>#VALUE!</v>
      </c>
      <c r="AC89" s="9" t="e">
        <f t="shared" ca="1" si="24"/>
        <v>#VALUE!</v>
      </c>
      <c r="AD89" s="9" t="e">
        <f t="shared" ca="1" si="24"/>
        <v>#VALUE!</v>
      </c>
      <c r="AE89" s="9" t="e">
        <f t="shared" ca="1" si="24"/>
        <v>#VALUE!</v>
      </c>
      <c r="AF89" s="9" t="e">
        <f t="shared" ca="1" si="24"/>
        <v>#VALUE!</v>
      </c>
      <c r="AG89" s="9" t="e">
        <f t="shared" ca="1" si="24"/>
        <v>#VALUE!</v>
      </c>
      <c r="AH89" s="9" t="e">
        <f t="shared" ca="1" si="24"/>
        <v>#VALUE!</v>
      </c>
    </row>
    <row r="90" spans="1:36" x14ac:dyDescent="0.2">
      <c r="A90" s="2" t="s">
        <v>47</v>
      </c>
      <c r="D90" s="9"/>
      <c r="E90" s="9" t="e">
        <f t="shared" ref="E90:AH90" ca="1" si="25">IF(ProjectYear&lt;=LoanTerm,PMT(LoanInterest,LoanTerm,LoanAmount),0)</f>
        <v>#VALUE!</v>
      </c>
      <c r="F90" s="9" t="e">
        <f t="shared" ca="1" si="25"/>
        <v>#VALUE!</v>
      </c>
      <c r="G90" s="9" t="e">
        <f t="shared" ca="1" si="25"/>
        <v>#VALUE!</v>
      </c>
      <c r="H90" s="9" t="e">
        <f t="shared" ca="1" si="25"/>
        <v>#VALUE!</v>
      </c>
      <c r="I90" s="9" t="e">
        <f t="shared" ca="1" si="25"/>
        <v>#VALUE!</v>
      </c>
      <c r="J90" s="9" t="e">
        <f t="shared" ca="1" si="25"/>
        <v>#VALUE!</v>
      </c>
      <c r="K90" s="9" t="e">
        <f t="shared" ca="1" si="25"/>
        <v>#VALUE!</v>
      </c>
      <c r="L90" s="9" t="e">
        <f t="shared" ca="1" si="25"/>
        <v>#VALUE!</v>
      </c>
      <c r="M90" s="9" t="e">
        <f t="shared" ca="1" si="25"/>
        <v>#VALUE!</v>
      </c>
      <c r="N90" s="9" t="e">
        <f t="shared" ca="1" si="25"/>
        <v>#VALUE!</v>
      </c>
      <c r="O90" s="9">
        <f t="shared" ca="1" si="25"/>
        <v>0</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t="e">
        <f t="shared" ref="E91:AH91" ca="1" si="26">DebtService-Interest</f>
        <v>#VALUE!</v>
      </c>
      <c r="F91" s="9" t="e">
        <f t="shared" ca="1" si="26"/>
        <v>#VALUE!</v>
      </c>
      <c r="G91" s="9" t="e">
        <f t="shared" ca="1" si="26"/>
        <v>#VALUE!</v>
      </c>
      <c r="H91" s="9" t="e">
        <f t="shared" ca="1" si="26"/>
        <v>#VALUE!</v>
      </c>
      <c r="I91" s="9" t="e">
        <f t="shared" ca="1" si="26"/>
        <v>#VALUE!</v>
      </c>
      <c r="J91" s="9" t="e">
        <f t="shared" ca="1" si="26"/>
        <v>#VALUE!</v>
      </c>
      <c r="K91" s="9" t="e">
        <f t="shared" ca="1" si="26"/>
        <v>#VALUE!</v>
      </c>
      <c r="L91" s="9" t="e">
        <f t="shared" ca="1" si="26"/>
        <v>#VALUE!</v>
      </c>
      <c r="M91" s="9" t="e">
        <f t="shared" ca="1" si="26"/>
        <v>#VALUE!</v>
      </c>
      <c r="N91" s="9" t="e">
        <f t="shared" ca="1" si="26"/>
        <v>#VALUE!</v>
      </c>
      <c r="O91" s="9">
        <f t="shared" ca="1" si="26"/>
        <v>0</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t="e">
        <f t="shared" ref="E92:AH92" ca="1" si="27">IF(ProjectYear&lt;=LoanTerm,-BegLoanBal*LoanInterest,0)</f>
        <v>#VALUE!</v>
      </c>
      <c r="F92" s="9" t="e">
        <f t="shared" ca="1" si="27"/>
        <v>#VALUE!</v>
      </c>
      <c r="G92" s="9" t="e">
        <f t="shared" ca="1" si="27"/>
        <v>#VALUE!</v>
      </c>
      <c r="H92" s="9" t="e">
        <f t="shared" ca="1" si="27"/>
        <v>#VALUE!</v>
      </c>
      <c r="I92" s="9" t="e">
        <f t="shared" ca="1" si="27"/>
        <v>#VALUE!</v>
      </c>
      <c r="J92" s="9" t="e">
        <f t="shared" ca="1" si="27"/>
        <v>#VALUE!</v>
      </c>
      <c r="K92" s="9" t="e">
        <f t="shared" ca="1" si="27"/>
        <v>#VALUE!</v>
      </c>
      <c r="L92" s="9" t="e">
        <f t="shared" ca="1" si="27"/>
        <v>#VALUE!</v>
      </c>
      <c r="M92" s="9" t="e">
        <f t="shared" ca="1" si="27"/>
        <v>#VALUE!</v>
      </c>
      <c r="N92" s="9" t="e">
        <f t="shared" ca="1" si="27"/>
        <v>#VALUE!</v>
      </c>
      <c r="O92" s="9">
        <f t="shared" ca="1" si="27"/>
        <v>0</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t="e">
        <f t="shared" ref="E93:AH93" ca="1" si="28">BegLoanBal+Principle</f>
        <v>#VALUE!</v>
      </c>
      <c r="F93" s="70" t="e">
        <f t="shared" ca="1" si="28"/>
        <v>#VALUE!</v>
      </c>
      <c r="G93" s="70" t="e">
        <f t="shared" ca="1" si="28"/>
        <v>#VALUE!</v>
      </c>
      <c r="H93" s="70" t="e">
        <f t="shared" ca="1" si="28"/>
        <v>#VALUE!</v>
      </c>
      <c r="I93" s="70" t="e">
        <f t="shared" ca="1" si="28"/>
        <v>#VALUE!</v>
      </c>
      <c r="J93" s="70" t="e">
        <f t="shared" ca="1" si="28"/>
        <v>#VALUE!</v>
      </c>
      <c r="K93" s="70" t="e">
        <f t="shared" ca="1" si="28"/>
        <v>#VALUE!</v>
      </c>
      <c r="L93" s="70" t="e">
        <f t="shared" ca="1" si="28"/>
        <v>#VALUE!</v>
      </c>
      <c r="M93" s="70" t="e">
        <f t="shared" ca="1" si="28"/>
        <v>#VALUE!</v>
      </c>
      <c r="N93" s="70" t="e">
        <f t="shared" ca="1" si="28"/>
        <v>#VALUE!</v>
      </c>
      <c r="O93" s="70" t="e">
        <f t="shared" ca="1" si="28"/>
        <v>#VALUE!</v>
      </c>
      <c r="P93" s="70" t="e">
        <f t="shared" ca="1" si="28"/>
        <v>#VALUE!</v>
      </c>
      <c r="Q93" s="70" t="e">
        <f t="shared" ca="1" si="28"/>
        <v>#VALUE!</v>
      </c>
      <c r="R93" s="70" t="e">
        <f t="shared" ca="1" si="28"/>
        <v>#VALUE!</v>
      </c>
      <c r="S93" s="70" t="e">
        <f t="shared" ca="1" si="28"/>
        <v>#VALUE!</v>
      </c>
      <c r="T93" s="70" t="e">
        <f t="shared" ca="1" si="28"/>
        <v>#VALUE!</v>
      </c>
      <c r="U93" s="70" t="e">
        <f t="shared" ca="1" si="28"/>
        <v>#VALUE!</v>
      </c>
      <c r="V93" s="70" t="e">
        <f t="shared" ca="1" si="28"/>
        <v>#VALUE!</v>
      </c>
      <c r="W93" s="70" t="e">
        <f t="shared" ca="1" si="28"/>
        <v>#VALUE!</v>
      </c>
      <c r="X93" s="70" t="e">
        <f t="shared" ca="1" si="28"/>
        <v>#VALUE!</v>
      </c>
      <c r="Y93" s="70" t="e">
        <f t="shared" ca="1" si="28"/>
        <v>#VALUE!</v>
      </c>
      <c r="Z93" s="70" t="e">
        <f t="shared" ca="1" si="28"/>
        <v>#VALUE!</v>
      </c>
      <c r="AA93" s="70" t="e">
        <f t="shared" ca="1" si="28"/>
        <v>#VALUE!</v>
      </c>
      <c r="AB93" s="70" t="e">
        <f t="shared" ca="1" si="28"/>
        <v>#VALUE!</v>
      </c>
      <c r="AC93" s="70" t="e">
        <f t="shared" ca="1" si="28"/>
        <v>#VALUE!</v>
      </c>
      <c r="AD93" s="70" t="e">
        <f t="shared" ca="1" si="28"/>
        <v>#VALUE!</v>
      </c>
      <c r="AE93" s="70" t="e">
        <f t="shared" ca="1" si="28"/>
        <v>#VALUE!</v>
      </c>
      <c r="AF93" s="70" t="e">
        <f t="shared" ca="1" si="28"/>
        <v>#VALUE!</v>
      </c>
      <c r="AG93" s="70" t="e">
        <f t="shared" ca="1" si="28"/>
        <v>#VALUE!</v>
      </c>
      <c r="AH93" s="70" t="e">
        <f t="shared" ca="1" si="28"/>
        <v>#VALUE!</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t="e">
        <f ca="1">NPV(B101,D101:AH101)</f>
        <v>#VALUE!</v>
      </c>
      <c r="D101" s="42" t="e">
        <f ca="1">IF($C$112="3P",D83,0)</f>
        <v>#VALUE!</v>
      </c>
      <c r="E101" s="42" t="e">
        <f t="shared" ref="E101:AH101" ca="1" si="29">IF($C$112="3P",E83,0)</f>
        <v>#VALUE!</v>
      </c>
      <c r="F101" s="42" t="e">
        <f t="shared" ca="1" si="29"/>
        <v>#VALUE!</v>
      </c>
      <c r="G101" s="42" t="e">
        <f t="shared" ca="1" si="29"/>
        <v>#VALUE!</v>
      </c>
      <c r="H101" s="42" t="e">
        <f t="shared" ca="1" si="29"/>
        <v>#VALUE!</v>
      </c>
      <c r="I101" s="42" t="e">
        <f t="shared" ca="1" si="29"/>
        <v>#VALUE!</v>
      </c>
      <c r="J101" s="42" t="e">
        <f t="shared" ca="1" si="29"/>
        <v>#VALUE!</v>
      </c>
      <c r="K101" s="42" t="e">
        <f t="shared" ca="1" si="29"/>
        <v>#VALUE!</v>
      </c>
      <c r="L101" s="42" t="e">
        <f t="shared" ca="1" si="29"/>
        <v>#VALUE!</v>
      </c>
      <c r="M101" s="42" t="e">
        <f t="shared" ca="1" si="29"/>
        <v>#VALUE!</v>
      </c>
      <c r="N101" s="42" t="e">
        <f t="shared" ca="1" si="29"/>
        <v>#VALUE!</v>
      </c>
      <c r="O101" s="42" t="e">
        <f t="shared" ca="1" si="29"/>
        <v>#VALUE!</v>
      </c>
      <c r="P101" s="42" t="e">
        <f t="shared" ca="1" si="29"/>
        <v>#VALUE!</v>
      </c>
      <c r="Q101" s="42" t="e">
        <f t="shared" ca="1" si="29"/>
        <v>#VALUE!</v>
      </c>
      <c r="R101" s="42" t="e">
        <f t="shared" ca="1" si="29"/>
        <v>#VALUE!</v>
      </c>
      <c r="S101" s="42" t="e">
        <f t="shared" ca="1" si="29"/>
        <v>#VALUE!</v>
      </c>
      <c r="T101" s="42" t="e">
        <f t="shared" ca="1" si="29"/>
        <v>#VALUE!</v>
      </c>
      <c r="U101" s="42" t="e">
        <f t="shared" ca="1" si="29"/>
        <v>#VALUE!</v>
      </c>
      <c r="V101" s="42" t="e">
        <f t="shared" ca="1" si="29"/>
        <v>#VALUE!</v>
      </c>
      <c r="W101" s="42" t="e">
        <f t="shared" ca="1" si="29"/>
        <v>#VALUE!</v>
      </c>
      <c r="X101" s="42" t="e">
        <f t="shared" ca="1" si="29"/>
        <v>#VALUE!</v>
      </c>
      <c r="Y101" s="42" t="e">
        <f t="shared" ca="1" si="29"/>
        <v>#VALUE!</v>
      </c>
      <c r="Z101" s="42" t="e">
        <f t="shared" ca="1" si="29"/>
        <v>#VALUE!</v>
      </c>
      <c r="AA101" s="42" t="e">
        <f t="shared" ca="1" si="29"/>
        <v>#VALUE!</v>
      </c>
      <c r="AB101" s="42" t="e">
        <f t="shared" ca="1" si="29"/>
        <v>#VALUE!</v>
      </c>
      <c r="AC101" s="42" t="e">
        <f t="shared" ca="1" si="29"/>
        <v>#VALUE!</v>
      </c>
      <c r="AD101" s="42" t="e">
        <f t="shared" ca="1" si="29"/>
        <v>#VALUE!</v>
      </c>
      <c r="AE101" s="42" t="e">
        <f t="shared" ca="1" si="29"/>
        <v>#VALUE!</v>
      </c>
      <c r="AF101" s="42" t="e">
        <f t="shared" ca="1" si="29"/>
        <v>#VALUE!</v>
      </c>
      <c r="AG101" s="42" t="e">
        <f t="shared" ca="1" si="29"/>
        <v>#VALUE!</v>
      </c>
      <c r="AH101" s="42" t="e">
        <f t="shared" ca="1" si="29"/>
        <v>#VALUE!</v>
      </c>
    </row>
    <row r="102" spans="1:34" ht="15.75" x14ac:dyDescent="0.25">
      <c r="A102" s="448" t="s">
        <v>117</v>
      </c>
      <c r="B102" s="449">
        <f>VLOOKUP(A102,'Fin. Assumptions'!$B$22:$C$27,2)</f>
        <v>0.05</v>
      </c>
      <c r="C102" s="452" t="e">
        <f t="shared" ref="C102:C106" ca="1" si="30">NPV(B102,D102:AH102)</f>
        <v>#VALUE!</v>
      </c>
      <c r="D102" s="42">
        <f ca="1">IF($C$112="3P",VLOOKUP($A102,'Fin. Assumptions'!$F$23:$L$29,$D$111+1)*(-D$55-D$56),VLOOKUP($A102,'Fin. Assumptions'!$F$32:$L$38,$D$111+1)*D$83)</f>
        <v>0</v>
      </c>
      <c r="E102" s="42" t="e">
        <f ca="1">IF($C$112="3P",VLOOKUP($A102,'Fin. Assumptions'!$F$23:$L$29,$D$111+1)*(-E$55-E$56),VLOOKUP($A102,'Fin. Assumptions'!$F$32:$L$38,$D$111+1)*E$83)</f>
        <v>#VALUE!</v>
      </c>
      <c r="F102" s="42" t="e">
        <f ca="1">IF($C$112="3P",VLOOKUP($A102,'Fin. Assumptions'!$F$23:$L$29,$D$111+1)*(-F$55-F$56),VLOOKUP($A102,'Fin. Assumptions'!$F$32:$L$38,$D$111+1)*F$83)</f>
        <v>#VALUE!</v>
      </c>
      <c r="G102" s="42" t="e">
        <f ca="1">IF($C$112="3P",VLOOKUP($A102,'Fin. Assumptions'!$F$23:$L$29,$D$111+1)*(-G$55-G$56),VLOOKUP($A102,'Fin. Assumptions'!$F$32:$L$38,$D$111+1)*G$83)</f>
        <v>#VALUE!</v>
      </c>
      <c r="H102" s="42" t="e">
        <f ca="1">IF($C$112="3P",VLOOKUP($A102,'Fin. Assumptions'!$F$23:$L$29,$D$111+1)*(-H$55-H$56),VLOOKUP($A102,'Fin. Assumptions'!$F$32:$L$38,$D$111+1)*H$83)</f>
        <v>#VALUE!</v>
      </c>
      <c r="I102" s="42" t="e">
        <f ca="1">IF($C$112="3P",VLOOKUP($A102,'Fin. Assumptions'!$F$23:$L$29,$D$111+1)*(-I$55-I$56),VLOOKUP($A102,'Fin. Assumptions'!$F$32:$L$38,$D$111+1)*I$83)</f>
        <v>#VALUE!</v>
      </c>
      <c r="J102" s="42" t="e">
        <f ca="1">IF($C$112="3P",VLOOKUP($A102,'Fin. Assumptions'!$F$23:$L$29,$D$111+1)*(-J$55-J$56),VLOOKUP($A102,'Fin. Assumptions'!$F$32:$L$38,$D$111+1)*J$83)</f>
        <v>#VALUE!</v>
      </c>
      <c r="K102" s="42" t="e">
        <f ca="1">IF($C$112="3P",VLOOKUP($A102,'Fin. Assumptions'!$F$23:$L$29,$D$111+1)*(-K$55-K$56),VLOOKUP($A102,'Fin. Assumptions'!$F$32:$L$38,$D$111+1)*K$83)</f>
        <v>#VALUE!</v>
      </c>
      <c r="L102" s="42" t="e">
        <f ca="1">IF($C$112="3P",VLOOKUP($A102,'Fin. Assumptions'!$F$23:$L$29,$D$111+1)*(-L$55-L$56),VLOOKUP($A102,'Fin. Assumptions'!$F$32:$L$38,$D$111+1)*L$83)</f>
        <v>#VALUE!</v>
      </c>
      <c r="M102" s="42" t="e">
        <f ca="1">IF($C$112="3P",VLOOKUP($A102,'Fin. Assumptions'!$F$23:$L$29,$D$111+1)*(-M$55-M$56),VLOOKUP($A102,'Fin. Assumptions'!$F$32:$L$38,$D$111+1)*M$83)</f>
        <v>#VALUE!</v>
      </c>
      <c r="N102" s="42" t="e">
        <f ca="1">IF($C$112="3P",VLOOKUP($A102,'Fin. Assumptions'!$F$23:$L$29,$D$111+1)*(-N$55-N$56),VLOOKUP($A102,'Fin. Assumptions'!$F$32:$L$38,$D$111+1)*N$83)</f>
        <v>#VALUE!</v>
      </c>
      <c r="O102" s="42" t="e">
        <f ca="1">IF($C$112="3P",VLOOKUP($A102,'Fin. Assumptions'!$F$23:$L$29,$D$111+1)*(-O$55-O$56),VLOOKUP($A102,'Fin. Assumptions'!$F$32:$L$38,$D$111+1)*O$83)</f>
        <v>#VALUE!</v>
      </c>
      <c r="P102" s="42" t="e">
        <f ca="1">IF($C$112="3P",VLOOKUP($A102,'Fin. Assumptions'!$F$23:$L$29,$D$111+1)*(-P$55-P$56),VLOOKUP($A102,'Fin. Assumptions'!$F$32:$L$38,$D$111+1)*P$83)</f>
        <v>#VALUE!</v>
      </c>
      <c r="Q102" s="42" t="e">
        <f ca="1">IF($C$112="3P",VLOOKUP($A102,'Fin. Assumptions'!$F$23:$L$29,$D$111+1)*(-Q$55-Q$56),VLOOKUP($A102,'Fin. Assumptions'!$F$32:$L$38,$D$111+1)*Q$83)</f>
        <v>#VALUE!</v>
      </c>
      <c r="R102" s="42" t="e">
        <f ca="1">IF($C$112="3P",VLOOKUP($A102,'Fin. Assumptions'!$F$23:$L$29,$D$111+1)*(-R$55-R$56),VLOOKUP($A102,'Fin. Assumptions'!$F$32:$L$38,$D$111+1)*R$83)</f>
        <v>#VALUE!</v>
      </c>
      <c r="S102" s="42" t="e">
        <f ca="1">IF($C$112="3P",VLOOKUP($A102,'Fin. Assumptions'!$F$23:$L$29,$D$111+1)*(-S$55-S$56),VLOOKUP($A102,'Fin. Assumptions'!$F$32:$L$38,$D$111+1)*S$83)</f>
        <v>#VALUE!</v>
      </c>
      <c r="T102" s="42" t="e">
        <f ca="1">IF($C$112="3P",VLOOKUP($A102,'Fin. Assumptions'!$F$23:$L$29,$D$111+1)*(-T$55-T$56),VLOOKUP($A102,'Fin. Assumptions'!$F$32:$L$38,$D$111+1)*T$83)</f>
        <v>#VALUE!</v>
      </c>
      <c r="U102" s="42" t="e">
        <f ca="1">IF($C$112="3P",VLOOKUP($A102,'Fin. Assumptions'!$F$23:$L$29,$D$111+1)*(-U$55-U$56),VLOOKUP($A102,'Fin. Assumptions'!$F$32:$L$38,$D$111+1)*U$83)</f>
        <v>#VALUE!</v>
      </c>
      <c r="V102" s="42" t="e">
        <f ca="1">IF($C$112="3P",VLOOKUP($A102,'Fin. Assumptions'!$F$23:$L$29,$D$111+1)*(-V$55-V$56),VLOOKUP($A102,'Fin. Assumptions'!$F$32:$L$38,$D$111+1)*V$83)</f>
        <v>#VALUE!</v>
      </c>
      <c r="W102" s="42" t="e">
        <f ca="1">IF($C$112="3P",VLOOKUP($A102,'Fin. Assumptions'!$F$23:$L$29,$D$111+1)*(-W$55-W$56),VLOOKUP($A102,'Fin. Assumptions'!$F$32:$L$38,$D$111+1)*W$83)</f>
        <v>#VALUE!</v>
      </c>
      <c r="X102" s="42" t="e">
        <f ca="1">IF($C$112="3P",VLOOKUP($A102,'Fin. Assumptions'!$F$23:$L$29,$D$111+1)*(-X$55-X$56),VLOOKUP($A102,'Fin. Assumptions'!$F$32:$L$38,$D$111+1)*X$83)</f>
        <v>#VALUE!</v>
      </c>
      <c r="Y102" s="42" t="e">
        <f ca="1">IF($C$112="3P",VLOOKUP($A102,'Fin. Assumptions'!$F$23:$L$29,$D$111+1)*(-Y$55-Y$56),VLOOKUP($A102,'Fin. Assumptions'!$F$32:$L$38,$D$111+1)*Y$83)</f>
        <v>#VALUE!</v>
      </c>
      <c r="Z102" s="42" t="e">
        <f ca="1">IF($C$112="3P",VLOOKUP($A102,'Fin. Assumptions'!$F$23:$L$29,$D$111+1)*(-Z$55-Z$56),VLOOKUP($A102,'Fin. Assumptions'!$F$32:$L$38,$D$111+1)*Z$83)</f>
        <v>#VALUE!</v>
      </c>
      <c r="AA102" s="42" t="e">
        <f ca="1">IF($C$112="3P",VLOOKUP($A102,'Fin. Assumptions'!$F$23:$L$29,$D$111+1)*(-AA$55-AA$56),VLOOKUP($A102,'Fin. Assumptions'!$F$32:$L$38,$D$111+1)*AA$83)</f>
        <v>#VALUE!</v>
      </c>
      <c r="AB102" s="42" t="e">
        <f ca="1">IF($C$112="3P",VLOOKUP($A102,'Fin. Assumptions'!$F$23:$L$29,$D$111+1)*(-AB$55-AB$56),VLOOKUP($A102,'Fin. Assumptions'!$F$32:$L$38,$D$111+1)*AB$83)</f>
        <v>#VALUE!</v>
      </c>
      <c r="AC102" s="42" t="e">
        <f ca="1">IF($C$112="3P",VLOOKUP($A102,'Fin. Assumptions'!$F$23:$L$29,$D$111+1)*(-AC$55-AC$56),VLOOKUP($A102,'Fin. Assumptions'!$F$32:$L$38,$D$111+1)*AC$83)</f>
        <v>#VALUE!</v>
      </c>
      <c r="AD102" s="42" t="e">
        <f ca="1">IF($C$112="3P",VLOOKUP($A102,'Fin. Assumptions'!$F$23:$L$29,$D$111+1)*(-AD$55-AD$56),VLOOKUP($A102,'Fin. Assumptions'!$F$32:$L$38,$D$111+1)*AD$83)</f>
        <v>#VALUE!</v>
      </c>
      <c r="AE102" s="42" t="e">
        <f ca="1">IF($C$112="3P",VLOOKUP($A102,'Fin. Assumptions'!$F$23:$L$29,$D$111+1)*(-AE$55-AE$56),VLOOKUP($A102,'Fin. Assumptions'!$F$32:$L$38,$D$111+1)*AE$83)</f>
        <v>#VALUE!</v>
      </c>
      <c r="AF102" s="42" t="e">
        <f ca="1">IF($C$112="3P",VLOOKUP($A102,'Fin. Assumptions'!$F$23:$L$29,$D$111+1)*(-AF$55-AF$56),VLOOKUP($A102,'Fin. Assumptions'!$F$32:$L$38,$D$111+1)*AF$83)</f>
        <v>#VALUE!</v>
      </c>
      <c r="AG102" s="42" t="e">
        <f ca="1">IF($C$112="3P",VLOOKUP($A102,'Fin. Assumptions'!$F$23:$L$29,$D$111+1)*(-AG$55-AG$56),VLOOKUP($A102,'Fin. Assumptions'!$F$32:$L$38,$D$111+1)*AG$83)</f>
        <v>#VALUE!</v>
      </c>
      <c r="AH102" s="42" t="e">
        <f ca="1">IF($C$112="3P",VLOOKUP($A102,'Fin. Assumptions'!$F$23:$L$29,$D$111+1)*(-AH$55-AH$56),VLOOKUP($A102,'Fin. Assumptions'!$F$32:$L$38,$D$111+1)*AH$83)</f>
        <v>#VALUE!</v>
      </c>
    </row>
    <row r="103" spans="1:34" ht="15.75" x14ac:dyDescent="0.25">
      <c r="A103" s="448" t="s">
        <v>126</v>
      </c>
      <c r="B103" s="449">
        <f>VLOOKUP(A103,'Fin. Assumptions'!$B$22:$C$27,2)</f>
        <v>0.05</v>
      </c>
      <c r="C103" s="452" t="e">
        <f ca="1">NPV(B103,D103:AH103)</f>
        <v>#VALUE!</v>
      </c>
      <c r="D103" s="42">
        <f ca="1">IF($C$112="3P",VLOOKUP($A103,'Fin. Assumptions'!$F$23:$L$29,$D$111+1)*(-D$55-D$56),VLOOKUP($A103,'Fin. Assumptions'!$F$32:$L$38,$D$111+1)*D$83)</f>
        <v>0</v>
      </c>
      <c r="E103" s="42" t="e">
        <f ca="1">IF($C$112="3P",VLOOKUP($A103,'Fin. Assumptions'!$F$23:$L$29,$D$111+1)*(-E$55-E$56),VLOOKUP($A103,'Fin. Assumptions'!$F$32:$L$38,$D$111+1)*E$83)</f>
        <v>#VALUE!</v>
      </c>
      <c r="F103" s="42" t="e">
        <f ca="1">IF($C$112="3P",VLOOKUP($A103,'Fin. Assumptions'!$F$23:$L$29,$D$111+1)*(-F$55-F$56),VLOOKUP($A103,'Fin. Assumptions'!$F$32:$L$38,$D$111+1)*F$83)</f>
        <v>#VALUE!</v>
      </c>
      <c r="G103" s="42" t="e">
        <f ca="1">IF($C$112="3P",VLOOKUP($A103,'Fin. Assumptions'!$F$23:$L$29,$D$111+1)*(-G$55-G$56),VLOOKUP($A103,'Fin. Assumptions'!$F$32:$L$38,$D$111+1)*G$83)</f>
        <v>#VALUE!</v>
      </c>
      <c r="H103" s="42" t="e">
        <f ca="1">IF($C$112="3P",VLOOKUP($A103,'Fin. Assumptions'!$F$23:$L$29,$D$111+1)*(-H$55-H$56),VLOOKUP($A103,'Fin. Assumptions'!$F$32:$L$38,$D$111+1)*H$83)</f>
        <v>#VALUE!</v>
      </c>
      <c r="I103" s="42" t="e">
        <f ca="1">IF($C$112="3P",VLOOKUP($A103,'Fin. Assumptions'!$F$23:$L$29,$D$111+1)*(-I$55-I$56),VLOOKUP($A103,'Fin. Assumptions'!$F$32:$L$38,$D$111+1)*I$83)</f>
        <v>#VALUE!</v>
      </c>
      <c r="J103" s="42" t="e">
        <f ca="1">IF($C$112="3P",VLOOKUP($A103,'Fin. Assumptions'!$F$23:$L$29,$D$111+1)*(-J$55-J$56),VLOOKUP($A103,'Fin. Assumptions'!$F$32:$L$38,$D$111+1)*J$83)</f>
        <v>#VALUE!</v>
      </c>
      <c r="K103" s="42" t="e">
        <f ca="1">IF($C$112="3P",VLOOKUP($A103,'Fin. Assumptions'!$F$23:$L$29,$D$111+1)*(-K$55-K$56),VLOOKUP($A103,'Fin. Assumptions'!$F$32:$L$38,$D$111+1)*K$83)</f>
        <v>#VALUE!</v>
      </c>
      <c r="L103" s="42" t="e">
        <f ca="1">IF($C$112="3P",VLOOKUP($A103,'Fin. Assumptions'!$F$23:$L$29,$D$111+1)*(-L$55-L$56),VLOOKUP($A103,'Fin. Assumptions'!$F$32:$L$38,$D$111+1)*L$83)</f>
        <v>#VALUE!</v>
      </c>
      <c r="M103" s="42" t="e">
        <f ca="1">IF($C$112="3P",VLOOKUP($A103,'Fin. Assumptions'!$F$23:$L$29,$D$111+1)*(-M$55-M$56),VLOOKUP($A103,'Fin. Assumptions'!$F$32:$L$38,$D$111+1)*M$83)</f>
        <v>#VALUE!</v>
      </c>
      <c r="N103" s="42" t="e">
        <f ca="1">IF($C$112="3P",VLOOKUP($A103,'Fin. Assumptions'!$F$23:$L$29,$D$111+1)*(-N$55-N$56),VLOOKUP($A103,'Fin. Assumptions'!$F$32:$L$38,$D$111+1)*N$83)</f>
        <v>#VALUE!</v>
      </c>
      <c r="O103" s="42" t="e">
        <f ca="1">IF($C$112="3P",VLOOKUP($A103,'Fin. Assumptions'!$F$23:$L$29,$D$111+1)*(-O$55-O$56),VLOOKUP($A103,'Fin. Assumptions'!$F$32:$L$38,$D$111+1)*O$83)</f>
        <v>#VALUE!</v>
      </c>
      <c r="P103" s="42" t="e">
        <f ca="1">IF($C$112="3P",VLOOKUP($A103,'Fin. Assumptions'!$F$23:$L$29,$D$111+1)*(-P$55-P$56),VLOOKUP($A103,'Fin. Assumptions'!$F$32:$L$38,$D$111+1)*P$83)</f>
        <v>#VALUE!</v>
      </c>
      <c r="Q103" s="42" t="e">
        <f ca="1">IF($C$112="3P",VLOOKUP($A103,'Fin. Assumptions'!$F$23:$L$29,$D$111+1)*(-Q$55-Q$56),VLOOKUP($A103,'Fin. Assumptions'!$F$32:$L$38,$D$111+1)*Q$83)</f>
        <v>#VALUE!</v>
      </c>
      <c r="R103" s="42" t="e">
        <f ca="1">IF($C$112="3P",VLOOKUP($A103,'Fin. Assumptions'!$F$23:$L$29,$D$111+1)*(-R$55-R$56),VLOOKUP($A103,'Fin. Assumptions'!$F$32:$L$38,$D$111+1)*R$83)</f>
        <v>#VALUE!</v>
      </c>
      <c r="S103" s="42" t="e">
        <f ca="1">IF($C$112="3P",VLOOKUP($A103,'Fin. Assumptions'!$F$23:$L$29,$D$111+1)*(-S$55-S$56),VLOOKUP($A103,'Fin. Assumptions'!$F$32:$L$38,$D$111+1)*S$83)</f>
        <v>#VALUE!</v>
      </c>
      <c r="T103" s="42" t="e">
        <f ca="1">IF($C$112="3P",VLOOKUP($A103,'Fin. Assumptions'!$F$23:$L$29,$D$111+1)*(-T$55-T$56),VLOOKUP($A103,'Fin. Assumptions'!$F$32:$L$38,$D$111+1)*T$83)</f>
        <v>#VALUE!</v>
      </c>
      <c r="U103" s="42" t="e">
        <f ca="1">IF($C$112="3P",VLOOKUP($A103,'Fin. Assumptions'!$F$23:$L$29,$D$111+1)*(-U$55-U$56),VLOOKUP($A103,'Fin. Assumptions'!$F$32:$L$38,$D$111+1)*U$83)</f>
        <v>#VALUE!</v>
      </c>
      <c r="V103" s="42" t="e">
        <f ca="1">IF($C$112="3P",VLOOKUP($A103,'Fin. Assumptions'!$F$23:$L$29,$D$111+1)*(-V$55-V$56),VLOOKUP($A103,'Fin. Assumptions'!$F$32:$L$38,$D$111+1)*V$83)</f>
        <v>#VALUE!</v>
      </c>
      <c r="W103" s="42" t="e">
        <f ca="1">IF($C$112="3P",VLOOKUP($A103,'Fin. Assumptions'!$F$23:$L$29,$D$111+1)*(-W$55-W$56),VLOOKUP($A103,'Fin. Assumptions'!$F$32:$L$38,$D$111+1)*W$83)</f>
        <v>#VALUE!</v>
      </c>
      <c r="X103" s="42" t="e">
        <f ca="1">IF($C$112="3P",VLOOKUP($A103,'Fin. Assumptions'!$F$23:$L$29,$D$111+1)*(-X$55-X$56),VLOOKUP($A103,'Fin. Assumptions'!$F$32:$L$38,$D$111+1)*X$83)</f>
        <v>#VALUE!</v>
      </c>
      <c r="Y103" s="42" t="e">
        <f ca="1">IF($C$112="3P",VLOOKUP($A103,'Fin. Assumptions'!$F$23:$L$29,$D$111+1)*(-Y$55-Y$56),VLOOKUP($A103,'Fin. Assumptions'!$F$32:$L$38,$D$111+1)*Y$83)</f>
        <v>#VALUE!</v>
      </c>
      <c r="Z103" s="42" t="e">
        <f ca="1">IF($C$112="3P",VLOOKUP($A103,'Fin. Assumptions'!$F$23:$L$29,$D$111+1)*(-Z$55-Z$56),VLOOKUP($A103,'Fin. Assumptions'!$F$32:$L$38,$D$111+1)*Z$83)</f>
        <v>#VALUE!</v>
      </c>
      <c r="AA103" s="42" t="e">
        <f ca="1">IF($C$112="3P",VLOOKUP($A103,'Fin. Assumptions'!$F$23:$L$29,$D$111+1)*(-AA$55-AA$56),VLOOKUP($A103,'Fin. Assumptions'!$F$32:$L$38,$D$111+1)*AA$83)</f>
        <v>#VALUE!</v>
      </c>
      <c r="AB103" s="42" t="e">
        <f ca="1">IF($C$112="3P",VLOOKUP($A103,'Fin. Assumptions'!$F$23:$L$29,$D$111+1)*(-AB$55-AB$56),VLOOKUP($A103,'Fin. Assumptions'!$F$32:$L$38,$D$111+1)*AB$83)</f>
        <v>#VALUE!</v>
      </c>
      <c r="AC103" s="42" t="e">
        <f ca="1">IF($C$112="3P",VLOOKUP($A103,'Fin. Assumptions'!$F$23:$L$29,$D$111+1)*(-AC$55-AC$56),VLOOKUP($A103,'Fin. Assumptions'!$F$32:$L$38,$D$111+1)*AC$83)</f>
        <v>#VALUE!</v>
      </c>
      <c r="AD103" s="42" t="e">
        <f ca="1">IF($C$112="3P",VLOOKUP($A103,'Fin. Assumptions'!$F$23:$L$29,$D$111+1)*(-AD$55-AD$56),VLOOKUP($A103,'Fin. Assumptions'!$F$32:$L$38,$D$111+1)*AD$83)</f>
        <v>#VALUE!</v>
      </c>
      <c r="AE103" s="42" t="e">
        <f ca="1">IF($C$112="3P",VLOOKUP($A103,'Fin. Assumptions'!$F$23:$L$29,$D$111+1)*(-AE$55-AE$56),VLOOKUP($A103,'Fin. Assumptions'!$F$32:$L$38,$D$111+1)*AE$83)</f>
        <v>#VALUE!</v>
      </c>
      <c r="AF103" s="42" t="e">
        <f ca="1">IF($C$112="3P",VLOOKUP($A103,'Fin. Assumptions'!$F$23:$L$29,$D$111+1)*(-AF$55-AF$56),VLOOKUP($A103,'Fin. Assumptions'!$F$32:$L$38,$D$111+1)*AF$83)</f>
        <v>#VALUE!</v>
      </c>
      <c r="AG103" s="42" t="e">
        <f ca="1">IF($C$112="3P",VLOOKUP($A103,'Fin. Assumptions'!$F$23:$L$29,$D$111+1)*(-AG$55-AG$56),VLOOKUP($A103,'Fin. Assumptions'!$F$32:$L$38,$D$111+1)*AG$83)</f>
        <v>#VALUE!</v>
      </c>
      <c r="AH103" s="42" t="e">
        <f ca="1">IF($C$112="3P",VLOOKUP($A103,'Fin. Assumptions'!$F$23:$L$29,$D$111+1)*(-AH$55-AH$56),VLOOKUP($A103,'Fin. Assumptions'!$F$32:$L$38,$D$111+1)*AH$83)</f>
        <v>#VALUE!</v>
      </c>
    </row>
    <row r="104" spans="1:34" ht="15.75" x14ac:dyDescent="0.25">
      <c r="A104" s="448" t="s">
        <v>127</v>
      </c>
      <c r="B104" s="449">
        <f>VLOOKUP(A104,'Fin. Assumptions'!$B$22:$C$27,2)</f>
        <v>0.05</v>
      </c>
      <c r="C104" s="452" t="e">
        <f t="shared" ca="1" si="30"/>
        <v>#VALUE!</v>
      </c>
      <c r="D104" s="42">
        <f ca="1">IF($C$112="3P",VLOOKUP($A104,'Fin. Assumptions'!$F$23:$L$29,$D$111+1)*(-D$55-D$56),VLOOKUP($A104,'Fin. Assumptions'!$F$32:$L$38,$D$111+1)*D$83)</f>
        <v>0</v>
      </c>
      <c r="E104" s="42" t="e">
        <f ca="1">IF($C$112="3P",VLOOKUP($A104,'Fin. Assumptions'!$F$23:$L$29,$D$111+1)*(-E$55-E$56),VLOOKUP($A104,'Fin. Assumptions'!$F$32:$L$38,$D$111+1)*E$83)</f>
        <v>#VALUE!</v>
      </c>
      <c r="F104" s="42" t="e">
        <f ca="1">IF($C$112="3P",VLOOKUP($A104,'Fin. Assumptions'!$F$23:$L$29,$D$111+1)*(-F$55-F$56),VLOOKUP($A104,'Fin. Assumptions'!$F$32:$L$38,$D$111+1)*F$83)</f>
        <v>#VALUE!</v>
      </c>
      <c r="G104" s="42" t="e">
        <f ca="1">IF($C$112="3P",VLOOKUP($A104,'Fin. Assumptions'!$F$23:$L$29,$D$111+1)*(-G$55-G$56),VLOOKUP($A104,'Fin. Assumptions'!$F$32:$L$38,$D$111+1)*G$83)</f>
        <v>#VALUE!</v>
      </c>
      <c r="H104" s="42" t="e">
        <f ca="1">IF($C$112="3P",VLOOKUP($A104,'Fin. Assumptions'!$F$23:$L$29,$D$111+1)*(-H$55-H$56),VLOOKUP($A104,'Fin. Assumptions'!$F$32:$L$38,$D$111+1)*H$83)</f>
        <v>#VALUE!</v>
      </c>
      <c r="I104" s="42" t="e">
        <f ca="1">IF($C$112="3P",VLOOKUP($A104,'Fin. Assumptions'!$F$23:$L$29,$D$111+1)*(-I$55-I$56),VLOOKUP($A104,'Fin. Assumptions'!$F$32:$L$38,$D$111+1)*I$83)</f>
        <v>#VALUE!</v>
      </c>
      <c r="J104" s="42" t="e">
        <f ca="1">IF($C$112="3P",VLOOKUP($A104,'Fin. Assumptions'!$F$23:$L$29,$D$111+1)*(-J$55-J$56),VLOOKUP($A104,'Fin. Assumptions'!$F$32:$L$38,$D$111+1)*J$83)</f>
        <v>#VALUE!</v>
      </c>
      <c r="K104" s="42" t="e">
        <f ca="1">IF($C$112="3P",VLOOKUP($A104,'Fin. Assumptions'!$F$23:$L$29,$D$111+1)*(-K$55-K$56),VLOOKUP($A104,'Fin. Assumptions'!$F$32:$L$38,$D$111+1)*K$83)</f>
        <v>#VALUE!</v>
      </c>
      <c r="L104" s="42" t="e">
        <f ca="1">IF($C$112="3P",VLOOKUP($A104,'Fin. Assumptions'!$F$23:$L$29,$D$111+1)*(-L$55-L$56),VLOOKUP($A104,'Fin. Assumptions'!$F$32:$L$38,$D$111+1)*L$83)</f>
        <v>#VALUE!</v>
      </c>
      <c r="M104" s="42" t="e">
        <f ca="1">IF($C$112="3P",VLOOKUP($A104,'Fin. Assumptions'!$F$23:$L$29,$D$111+1)*(-M$55-M$56),VLOOKUP($A104,'Fin. Assumptions'!$F$32:$L$38,$D$111+1)*M$83)</f>
        <v>#VALUE!</v>
      </c>
      <c r="N104" s="42" t="e">
        <f ca="1">IF($C$112="3P",VLOOKUP($A104,'Fin. Assumptions'!$F$23:$L$29,$D$111+1)*(-N$55-N$56),VLOOKUP($A104,'Fin. Assumptions'!$F$32:$L$38,$D$111+1)*N$83)</f>
        <v>#VALUE!</v>
      </c>
      <c r="O104" s="42" t="e">
        <f ca="1">IF($C$112="3P",VLOOKUP($A104,'Fin. Assumptions'!$F$23:$L$29,$D$111+1)*(-O$55-O$56),VLOOKUP($A104,'Fin. Assumptions'!$F$32:$L$38,$D$111+1)*O$83)</f>
        <v>#VALUE!</v>
      </c>
      <c r="P104" s="42" t="e">
        <f ca="1">IF($C$112="3P",VLOOKUP($A104,'Fin. Assumptions'!$F$23:$L$29,$D$111+1)*(-P$55-P$56),VLOOKUP($A104,'Fin. Assumptions'!$F$32:$L$38,$D$111+1)*P$83)</f>
        <v>#VALUE!</v>
      </c>
      <c r="Q104" s="42" t="e">
        <f ca="1">IF($C$112="3P",VLOOKUP($A104,'Fin. Assumptions'!$F$23:$L$29,$D$111+1)*(-Q$55-Q$56),VLOOKUP($A104,'Fin. Assumptions'!$F$32:$L$38,$D$111+1)*Q$83)</f>
        <v>#VALUE!</v>
      </c>
      <c r="R104" s="42" t="e">
        <f ca="1">IF($C$112="3P",VLOOKUP($A104,'Fin. Assumptions'!$F$23:$L$29,$D$111+1)*(-R$55-R$56),VLOOKUP($A104,'Fin. Assumptions'!$F$32:$L$38,$D$111+1)*R$83)</f>
        <v>#VALUE!</v>
      </c>
      <c r="S104" s="42" t="e">
        <f ca="1">IF($C$112="3P",VLOOKUP($A104,'Fin. Assumptions'!$F$23:$L$29,$D$111+1)*(-S$55-S$56),VLOOKUP($A104,'Fin. Assumptions'!$F$32:$L$38,$D$111+1)*S$83)</f>
        <v>#VALUE!</v>
      </c>
      <c r="T104" s="42" t="e">
        <f ca="1">IF($C$112="3P",VLOOKUP($A104,'Fin. Assumptions'!$F$23:$L$29,$D$111+1)*(-T$55-T$56),VLOOKUP($A104,'Fin. Assumptions'!$F$32:$L$38,$D$111+1)*T$83)</f>
        <v>#VALUE!</v>
      </c>
      <c r="U104" s="42" t="e">
        <f ca="1">IF($C$112="3P",VLOOKUP($A104,'Fin. Assumptions'!$F$23:$L$29,$D$111+1)*(-U$55-U$56),VLOOKUP($A104,'Fin. Assumptions'!$F$32:$L$38,$D$111+1)*U$83)</f>
        <v>#VALUE!</v>
      </c>
      <c r="V104" s="42" t="e">
        <f ca="1">IF($C$112="3P",VLOOKUP($A104,'Fin. Assumptions'!$F$23:$L$29,$D$111+1)*(-V$55-V$56),VLOOKUP($A104,'Fin. Assumptions'!$F$32:$L$38,$D$111+1)*V$83)</f>
        <v>#VALUE!</v>
      </c>
      <c r="W104" s="42" t="e">
        <f ca="1">IF($C$112="3P",VLOOKUP($A104,'Fin. Assumptions'!$F$23:$L$29,$D$111+1)*(-W$55-W$56),VLOOKUP($A104,'Fin. Assumptions'!$F$32:$L$38,$D$111+1)*W$83)</f>
        <v>#VALUE!</v>
      </c>
      <c r="X104" s="42" t="e">
        <f ca="1">IF($C$112="3P",VLOOKUP($A104,'Fin. Assumptions'!$F$23:$L$29,$D$111+1)*(-X$55-X$56),VLOOKUP($A104,'Fin. Assumptions'!$F$32:$L$38,$D$111+1)*X$83)</f>
        <v>#VALUE!</v>
      </c>
      <c r="Y104" s="42" t="e">
        <f ca="1">IF($C$112="3P",VLOOKUP($A104,'Fin. Assumptions'!$F$23:$L$29,$D$111+1)*(-Y$55-Y$56),VLOOKUP($A104,'Fin. Assumptions'!$F$32:$L$38,$D$111+1)*Y$83)</f>
        <v>#VALUE!</v>
      </c>
      <c r="Z104" s="42" t="e">
        <f ca="1">IF($C$112="3P",VLOOKUP($A104,'Fin. Assumptions'!$F$23:$L$29,$D$111+1)*(-Z$55-Z$56),VLOOKUP($A104,'Fin. Assumptions'!$F$32:$L$38,$D$111+1)*Z$83)</f>
        <v>#VALUE!</v>
      </c>
      <c r="AA104" s="42" t="e">
        <f ca="1">IF($C$112="3P",VLOOKUP($A104,'Fin. Assumptions'!$F$23:$L$29,$D$111+1)*(-AA$55-AA$56),VLOOKUP($A104,'Fin. Assumptions'!$F$32:$L$38,$D$111+1)*AA$83)</f>
        <v>#VALUE!</v>
      </c>
      <c r="AB104" s="42" t="e">
        <f ca="1">IF($C$112="3P",VLOOKUP($A104,'Fin. Assumptions'!$F$23:$L$29,$D$111+1)*(-AB$55-AB$56),VLOOKUP($A104,'Fin. Assumptions'!$F$32:$L$38,$D$111+1)*AB$83)</f>
        <v>#VALUE!</v>
      </c>
      <c r="AC104" s="42" t="e">
        <f ca="1">IF($C$112="3P",VLOOKUP($A104,'Fin. Assumptions'!$F$23:$L$29,$D$111+1)*(-AC$55-AC$56),VLOOKUP($A104,'Fin. Assumptions'!$F$32:$L$38,$D$111+1)*AC$83)</f>
        <v>#VALUE!</v>
      </c>
      <c r="AD104" s="42" t="e">
        <f ca="1">IF($C$112="3P",VLOOKUP($A104,'Fin. Assumptions'!$F$23:$L$29,$D$111+1)*(-AD$55-AD$56),VLOOKUP($A104,'Fin. Assumptions'!$F$32:$L$38,$D$111+1)*AD$83)</f>
        <v>#VALUE!</v>
      </c>
      <c r="AE104" s="42" t="e">
        <f ca="1">IF($C$112="3P",VLOOKUP($A104,'Fin. Assumptions'!$F$23:$L$29,$D$111+1)*(-AE$55-AE$56),VLOOKUP($A104,'Fin. Assumptions'!$F$32:$L$38,$D$111+1)*AE$83)</f>
        <v>#VALUE!</v>
      </c>
      <c r="AF104" s="42" t="e">
        <f ca="1">IF($C$112="3P",VLOOKUP($A104,'Fin. Assumptions'!$F$23:$L$29,$D$111+1)*(-AF$55-AF$56),VLOOKUP($A104,'Fin. Assumptions'!$F$32:$L$38,$D$111+1)*AF$83)</f>
        <v>#VALUE!</v>
      </c>
      <c r="AG104" s="42" t="e">
        <f ca="1">IF($C$112="3P",VLOOKUP($A104,'Fin. Assumptions'!$F$23:$L$29,$D$111+1)*(-AG$55-AG$56),VLOOKUP($A104,'Fin. Assumptions'!$F$32:$L$38,$D$111+1)*AG$83)</f>
        <v>#VALUE!</v>
      </c>
      <c r="AH104" s="42" t="e">
        <f ca="1">IF($C$112="3P",VLOOKUP($A104,'Fin. Assumptions'!$F$23:$L$29,$D$111+1)*(-AH$55-AH$56),VLOOKUP($A104,'Fin. Assumptions'!$F$32:$L$38,$D$111+1)*AH$83)</f>
        <v>#VALUE!</v>
      </c>
    </row>
    <row r="105" spans="1:34" ht="15.75" x14ac:dyDescent="0.25">
      <c r="A105" s="448" t="s">
        <v>116</v>
      </c>
      <c r="B105" s="449">
        <f>VLOOKUP(A105,'Fin. Assumptions'!$B$22:$C$27,2)</f>
        <v>0.05</v>
      </c>
      <c r="C105" s="452" t="e">
        <f t="shared" ca="1" si="30"/>
        <v>#VALUE!</v>
      </c>
      <c r="D105" s="42">
        <f ca="1">IF($C$112="3P",VLOOKUP($A105,'Fin. Assumptions'!$F$23:$L$29,$D$111+1)*(-D$55-D$56),VLOOKUP($A105,'Fin. Assumptions'!$F$32:$L$38,$D$111+1)*D$83)</f>
        <v>0</v>
      </c>
      <c r="E105" s="42" t="e">
        <f ca="1">IF($C$112="3P",VLOOKUP($A105,'Fin. Assumptions'!$F$23:$L$29,$D$111+1)*(-E$55-E$56),VLOOKUP($A105,'Fin. Assumptions'!$F$32:$L$38,$D$111+1)*E$83)</f>
        <v>#VALUE!</v>
      </c>
      <c r="F105" s="42" t="e">
        <f ca="1">IF($C$112="3P",VLOOKUP($A105,'Fin. Assumptions'!$F$23:$L$29,$D$111+1)*(-F$55-F$56),VLOOKUP($A105,'Fin. Assumptions'!$F$32:$L$38,$D$111+1)*F$83)</f>
        <v>#VALUE!</v>
      </c>
      <c r="G105" s="42" t="e">
        <f ca="1">IF($C$112="3P",VLOOKUP($A105,'Fin. Assumptions'!$F$23:$L$29,$D$111+1)*(-G$55-G$56),VLOOKUP($A105,'Fin. Assumptions'!$F$32:$L$38,$D$111+1)*G$83)</f>
        <v>#VALUE!</v>
      </c>
      <c r="H105" s="42" t="e">
        <f ca="1">IF($C$112="3P",VLOOKUP($A105,'Fin. Assumptions'!$F$23:$L$29,$D$111+1)*(-H$55-H$56),VLOOKUP($A105,'Fin. Assumptions'!$F$32:$L$38,$D$111+1)*H$83)</f>
        <v>#VALUE!</v>
      </c>
      <c r="I105" s="42" t="e">
        <f ca="1">IF($C$112="3P",VLOOKUP($A105,'Fin. Assumptions'!$F$23:$L$29,$D$111+1)*(-I$55-I$56),VLOOKUP($A105,'Fin. Assumptions'!$F$32:$L$38,$D$111+1)*I$83)</f>
        <v>#VALUE!</v>
      </c>
      <c r="J105" s="42" t="e">
        <f ca="1">IF($C$112="3P",VLOOKUP($A105,'Fin. Assumptions'!$F$23:$L$29,$D$111+1)*(-J$55-J$56),VLOOKUP($A105,'Fin. Assumptions'!$F$32:$L$38,$D$111+1)*J$83)</f>
        <v>#VALUE!</v>
      </c>
      <c r="K105" s="42" t="e">
        <f ca="1">IF($C$112="3P",VLOOKUP($A105,'Fin. Assumptions'!$F$23:$L$29,$D$111+1)*(-K$55-K$56),VLOOKUP($A105,'Fin. Assumptions'!$F$32:$L$38,$D$111+1)*K$83)</f>
        <v>#VALUE!</v>
      </c>
      <c r="L105" s="42" t="e">
        <f ca="1">IF($C$112="3P",VLOOKUP($A105,'Fin. Assumptions'!$F$23:$L$29,$D$111+1)*(-L$55-L$56),VLOOKUP($A105,'Fin. Assumptions'!$F$32:$L$38,$D$111+1)*L$83)</f>
        <v>#VALUE!</v>
      </c>
      <c r="M105" s="42" t="e">
        <f ca="1">IF($C$112="3P",VLOOKUP($A105,'Fin. Assumptions'!$F$23:$L$29,$D$111+1)*(-M$55-M$56),VLOOKUP($A105,'Fin. Assumptions'!$F$32:$L$38,$D$111+1)*M$83)</f>
        <v>#VALUE!</v>
      </c>
      <c r="N105" s="42" t="e">
        <f ca="1">IF($C$112="3P",VLOOKUP($A105,'Fin. Assumptions'!$F$23:$L$29,$D$111+1)*(-N$55-N$56),VLOOKUP($A105,'Fin. Assumptions'!$F$32:$L$38,$D$111+1)*N$83)</f>
        <v>#VALUE!</v>
      </c>
      <c r="O105" s="42" t="e">
        <f ca="1">IF($C$112="3P",VLOOKUP($A105,'Fin. Assumptions'!$F$23:$L$29,$D$111+1)*(-O$55-O$56),VLOOKUP($A105,'Fin. Assumptions'!$F$32:$L$38,$D$111+1)*O$83)</f>
        <v>#VALUE!</v>
      </c>
      <c r="P105" s="42" t="e">
        <f ca="1">IF($C$112="3P",VLOOKUP($A105,'Fin. Assumptions'!$F$23:$L$29,$D$111+1)*(-P$55-P$56),VLOOKUP($A105,'Fin. Assumptions'!$F$32:$L$38,$D$111+1)*P$83)</f>
        <v>#VALUE!</v>
      </c>
      <c r="Q105" s="42" t="e">
        <f ca="1">IF($C$112="3P",VLOOKUP($A105,'Fin. Assumptions'!$F$23:$L$29,$D$111+1)*(-Q$55-Q$56),VLOOKUP($A105,'Fin. Assumptions'!$F$32:$L$38,$D$111+1)*Q$83)</f>
        <v>#VALUE!</v>
      </c>
      <c r="R105" s="42" t="e">
        <f ca="1">IF($C$112="3P",VLOOKUP($A105,'Fin. Assumptions'!$F$23:$L$29,$D$111+1)*(-R$55-R$56),VLOOKUP($A105,'Fin. Assumptions'!$F$32:$L$38,$D$111+1)*R$83)</f>
        <v>#VALUE!</v>
      </c>
      <c r="S105" s="42" t="e">
        <f ca="1">IF($C$112="3P",VLOOKUP($A105,'Fin. Assumptions'!$F$23:$L$29,$D$111+1)*(-S$55-S$56),VLOOKUP($A105,'Fin. Assumptions'!$F$32:$L$38,$D$111+1)*S$83)</f>
        <v>#VALUE!</v>
      </c>
      <c r="T105" s="42" t="e">
        <f ca="1">IF($C$112="3P",VLOOKUP($A105,'Fin. Assumptions'!$F$23:$L$29,$D$111+1)*(-T$55-T$56),VLOOKUP($A105,'Fin. Assumptions'!$F$32:$L$38,$D$111+1)*T$83)</f>
        <v>#VALUE!</v>
      </c>
      <c r="U105" s="42" t="e">
        <f ca="1">IF($C$112="3P",VLOOKUP($A105,'Fin. Assumptions'!$F$23:$L$29,$D$111+1)*(-U$55-U$56),VLOOKUP($A105,'Fin. Assumptions'!$F$32:$L$38,$D$111+1)*U$83)</f>
        <v>#VALUE!</v>
      </c>
      <c r="V105" s="42" t="e">
        <f ca="1">IF($C$112="3P",VLOOKUP($A105,'Fin. Assumptions'!$F$23:$L$29,$D$111+1)*(-V$55-V$56),VLOOKUP($A105,'Fin. Assumptions'!$F$32:$L$38,$D$111+1)*V$83)</f>
        <v>#VALUE!</v>
      </c>
      <c r="W105" s="42" t="e">
        <f ca="1">IF($C$112="3P",VLOOKUP($A105,'Fin. Assumptions'!$F$23:$L$29,$D$111+1)*(-W$55-W$56),VLOOKUP($A105,'Fin. Assumptions'!$F$32:$L$38,$D$111+1)*W$83)</f>
        <v>#VALUE!</v>
      </c>
      <c r="X105" s="42" t="e">
        <f ca="1">IF($C$112="3P",VLOOKUP($A105,'Fin. Assumptions'!$F$23:$L$29,$D$111+1)*(-X$55-X$56),VLOOKUP($A105,'Fin. Assumptions'!$F$32:$L$38,$D$111+1)*X$83)</f>
        <v>#VALUE!</v>
      </c>
      <c r="Y105" s="42" t="e">
        <f ca="1">IF($C$112="3P",VLOOKUP($A105,'Fin. Assumptions'!$F$23:$L$29,$D$111+1)*(-Y$55-Y$56),VLOOKUP($A105,'Fin. Assumptions'!$F$32:$L$38,$D$111+1)*Y$83)</f>
        <v>#VALUE!</v>
      </c>
      <c r="Z105" s="42" t="e">
        <f ca="1">IF($C$112="3P",VLOOKUP($A105,'Fin. Assumptions'!$F$23:$L$29,$D$111+1)*(-Z$55-Z$56),VLOOKUP($A105,'Fin. Assumptions'!$F$32:$L$38,$D$111+1)*Z$83)</f>
        <v>#VALUE!</v>
      </c>
      <c r="AA105" s="42" t="e">
        <f ca="1">IF($C$112="3P",VLOOKUP($A105,'Fin. Assumptions'!$F$23:$L$29,$D$111+1)*(-AA$55-AA$56),VLOOKUP($A105,'Fin. Assumptions'!$F$32:$L$38,$D$111+1)*AA$83)</f>
        <v>#VALUE!</v>
      </c>
      <c r="AB105" s="42" t="e">
        <f ca="1">IF($C$112="3P",VLOOKUP($A105,'Fin. Assumptions'!$F$23:$L$29,$D$111+1)*(-AB$55-AB$56),VLOOKUP($A105,'Fin. Assumptions'!$F$32:$L$38,$D$111+1)*AB$83)</f>
        <v>#VALUE!</v>
      </c>
      <c r="AC105" s="42" t="e">
        <f ca="1">IF($C$112="3P",VLOOKUP($A105,'Fin. Assumptions'!$F$23:$L$29,$D$111+1)*(-AC$55-AC$56),VLOOKUP($A105,'Fin. Assumptions'!$F$32:$L$38,$D$111+1)*AC$83)</f>
        <v>#VALUE!</v>
      </c>
      <c r="AD105" s="42" t="e">
        <f ca="1">IF($C$112="3P",VLOOKUP($A105,'Fin. Assumptions'!$F$23:$L$29,$D$111+1)*(-AD$55-AD$56),VLOOKUP($A105,'Fin. Assumptions'!$F$32:$L$38,$D$111+1)*AD$83)</f>
        <v>#VALUE!</v>
      </c>
      <c r="AE105" s="42" t="e">
        <f ca="1">IF($C$112="3P",VLOOKUP($A105,'Fin. Assumptions'!$F$23:$L$29,$D$111+1)*(-AE$55-AE$56),VLOOKUP($A105,'Fin. Assumptions'!$F$32:$L$38,$D$111+1)*AE$83)</f>
        <v>#VALUE!</v>
      </c>
      <c r="AF105" s="42" t="e">
        <f ca="1">IF($C$112="3P",VLOOKUP($A105,'Fin. Assumptions'!$F$23:$L$29,$D$111+1)*(-AF$55-AF$56),VLOOKUP($A105,'Fin. Assumptions'!$F$32:$L$38,$D$111+1)*AF$83)</f>
        <v>#VALUE!</v>
      </c>
      <c r="AG105" s="42" t="e">
        <f ca="1">IF($C$112="3P",VLOOKUP($A105,'Fin. Assumptions'!$F$23:$L$29,$D$111+1)*(-AG$55-AG$56),VLOOKUP($A105,'Fin. Assumptions'!$F$32:$L$38,$D$111+1)*AG$83)</f>
        <v>#VALUE!</v>
      </c>
      <c r="AH105" s="42" t="e">
        <f ca="1">IF($C$112="3P",VLOOKUP($A105,'Fin. Assumptions'!$F$23:$L$29,$D$111+1)*(-AH$55-AH$56),VLOOKUP($A105,'Fin. Assumptions'!$F$32:$L$38,$D$111+1)*AH$83)</f>
        <v>#VALUE!</v>
      </c>
    </row>
    <row r="106" spans="1:34" ht="15.75" x14ac:dyDescent="0.25">
      <c r="A106" s="448" t="s">
        <v>119</v>
      </c>
      <c r="B106" s="449">
        <f>VLOOKUP(A106,'Fin. Assumptions'!$B$22:$C$27,2)</f>
        <v>0.05</v>
      </c>
      <c r="C106" s="452" t="e">
        <f t="shared" ca="1" si="30"/>
        <v>#VALUE!</v>
      </c>
      <c r="D106" s="42">
        <f ca="1">IF($C$112="3P",VLOOKUP($A106,'Fin. Assumptions'!$F$23:$L$29,$D$111+1)*(-D$55-D$56),VLOOKUP($A106,'Fin. Assumptions'!$F$32:$L$38,$D$111+1)*D$83)</f>
        <v>0</v>
      </c>
      <c r="E106" s="42" t="e">
        <f ca="1">IF($C$112="3P",VLOOKUP($A106,'Fin. Assumptions'!$F$23:$L$29,$D$111+1)*(-E$55-E$56),VLOOKUP($A106,'Fin. Assumptions'!$F$32:$L$38,$D$111+1)*E$83)</f>
        <v>#VALUE!</v>
      </c>
      <c r="F106" s="42" t="e">
        <f ca="1">IF($C$112="3P",VLOOKUP($A106,'Fin. Assumptions'!$F$23:$L$29,$D$111+1)*(-F$55-F$56),VLOOKUP($A106,'Fin. Assumptions'!$F$32:$L$38,$D$111+1)*F$83)</f>
        <v>#VALUE!</v>
      </c>
      <c r="G106" s="42" t="e">
        <f ca="1">IF($C$112="3P",VLOOKUP($A106,'Fin. Assumptions'!$F$23:$L$29,$D$111+1)*(-G$55-G$56),VLOOKUP($A106,'Fin. Assumptions'!$F$32:$L$38,$D$111+1)*G$83)</f>
        <v>#VALUE!</v>
      </c>
      <c r="H106" s="42" t="e">
        <f ca="1">IF($C$112="3P",VLOOKUP($A106,'Fin. Assumptions'!$F$23:$L$29,$D$111+1)*(-H$55-H$56),VLOOKUP($A106,'Fin. Assumptions'!$F$32:$L$38,$D$111+1)*H$83)</f>
        <v>#VALUE!</v>
      </c>
      <c r="I106" s="42" t="e">
        <f ca="1">IF($C$112="3P",VLOOKUP($A106,'Fin. Assumptions'!$F$23:$L$29,$D$111+1)*(-I$55-I$56),VLOOKUP($A106,'Fin. Assumptions'!$F$32:$L$38,$D$111+1)*I$83)</f>
        <v>#VALUE!</v>
      </c>
      <c r="J106" s="42" t="e">
        <f ca="1">IF($C$112="3P",VLOOKUP($A106,'Fin. Assumptions'!$F$23:$L$29,$D$111+1)*(-J$55-J$56),VLOOKUP($A106,'Fin. Assumptions'!$F$32:$L$38,$D$111+1)*J$83)</f>
        <v>#VALUE!</v>
      </c>
      <c r="K106" s="42" t="e">
        <f ca="1">IF($C$112="3P",VLOOKUP($A106,'Fin. Assumptions'!$F$23:$L$29,$D$111+1)*(-K$55-K$56),VLOOKUP($A106,'Fin. Assumptions'!$F$32:$L$38,$D$111+1)*K$83)</f>
        <v>#VALUE!</v>
      </c>
      <c r="L106" s="42" t="e">
        <f ca="1">IF($C$112="3P",VLOOKUP($A106,'Fin. Assumptions'!$F$23:$L$29,$D$111+1)*(-L$55-L$56),VLOOKUP($A106,'Fin. Assumptions'!$F$32:$L$38,$D$111+1)*L$83)</f>
        <v>#VALUE!</v>
      </c>
      <c r="M106" s="42" t="e">
        <f ca="1">IF($C$112="3P",VLOOKUP($A106,'Fin. Assumptions'!$F$23:$L$29,$D$111+1)*(-M$55-M$56),VLOOKUP($A106,'Fin. Assumptions'!$F$32:$L$38,$D$111+1)*M$83)</f>
        <v>#VALUE!</v>
      </c>
      <c r="N106" s="42" t="e">
        <f ca="1">IF($C$112="3P",VLOOKUP($A106,'Fin. Assumptions'!$F$23:$L$29,$D$111+1)*(-N$55-N$56),VLOOKUP($A106,'Fin. Assumptions'!$F$32:$L$38,$D$111+1)*N$83)</f>
        <v>#VALUE!</v>
      </c>
      <c r="O106" s="42" t="e">
        <f ca="1">IF($C$112="3P",VLOOKUP($A106,'Fin. Assumptions'!$F$23:$L$29,$D$111+1)*(-O$55-O$56),VLOOKUP($A106,'Fin. Assumptions'!$F$32:$L$38,$D$111+1)*O$83)</f>
        <v>#VALUE!</v>
      </c>
      <c r="P106" s="42" t="e">
        <f ca="1">IF($C$112="3P",VLOOKUP($A106,'Fin. Assumptions'!$F$23:$L$29,$D$111+1)*(-P$55-P$56),VLOOKUP($A106,'Fin. Assumptions'!$F$32:$L$38,$D$111+1)*P$83)</f>
        <v>#VALUE!</v>
      </c>
      <c r="Q106" s="42" t="e">
        <f ca="1">IF($C$112="3P",VLOOKUP($A106,'Fin. Assumptions'!$F$23:$L$29,$D$111+1)*(-Q$55-Q$56),VLOOKUP($A106,'Fin. Assumptions'!$F$32:$L$38,$D$111+1)*Q$83)</f>
        <v>#VALUE!</v>
      </c>
      <c r="R106" s="42" t="e">
        <f ca="1">IF($C$112="3P",VLOOKUP($A106,'Fin. Assumptions'!$F$23:$L$29,$D$111+1)*(-R$55-R$56),VLOOKUP($A106,'Fin. Assumptions'!$F$32:$L$38,$D$111+1)*R$83)</f>
        <v>#VALUE!</v>
      </c>
      <c r="S106" s="42" t="e">
        <f ca="1">IF($C$112="3P",VLOOKUP($A106,'Fin. Assumptions'!$F$23:$L$29,$D$111+1)*(-S$55-S$56),VLOOKUP($A106,'Fin. Assumptions'!$F$32:$L$38,$D$111+1)*S$83)</f>
        <v>#VALUE!</v>
      </c>
      <c r="T106" s="42" t="e">
        <f ca="1">IF($C$112="3P",VLOOKUP($A106,'Fin. Assumptions'!$F$23:$L$29,$D$111+1)*(-T$55-T$56),VLOOKUP($A106,'Fin. Assumptions'!$F$32:$L$38,$D$111+1)*T$83)</f>
        <v>#VALUE!</v>
      </c>
      <c r="U106" s="42" t="e">
        <f ca="1">IF($C$112="3P",VLOOKUP($A106,'Fin. Assumptions'!$F$23:$L$29,$D$111+1)*(-U$55-U$56),VLOOKUP($A106,'Fin. Assumptions'!$F$32:$L$38,$D$111+1)*U$83)</f>
        <v>#VALUE!</v>
      </c>
      <c r="V106" s="42" t="e">
        <f ca="1">IF($C$112="3P",VLOOKUP($A106,'Fin. Assumptions'!$F$23:$L$29,$D$111+1)*(-V$55-V$56),VLOOKUP($A106,'Fin. Assumptions'!$F$32:$L$38,$D$111+1)*V$83)</f>
        <v>#VALUE!</v>
      </c>
      <c r="W106" s="42" t="e">
        <f ca="1">IF($C$112="3P",VLOOKUP($A106,'Fin. Assumptions'!$F$23:$L$29,$D$111+1)*(-W$55-W$56),VLOOKUP($A106,'Fin. Assumptions'!$F$32:$L$38,$D$111+1)*W$83)</f>
        <v>#VALUE!</v>
      </c>
      <c r="X106" s="42" t="e">
        <f ca="1">IF($C$112="3P",VLOOKUP($A106,'Fin. Assumptions'!$F$23:$L$29,$D$111+1)*(-X$55-X$56),VLOOKUP($A106,'Fin. Assumptions'!$F$32:$L$38,$D$111+1)*X$83)</f>
        <v>#VALUE!</v>
      </c>
      <c r="Y106" s="42" t="e">
        <f ca="1">IF($C$112="3P",VLOOKUP($A106,'Fin. Assumptions'!$F$23:$L$29,$D$111+1)*(-Y$55-Y$56),VLOOKUP($A106,'Fin. Assumptions'!$F$32:$L$38,$D$111+1)*Y$83)</f>
        <v>#VALUE!</v>
      </c>
      <c r="Z106" s="42" t="e">
        <f ca="1">IF($C$112="3P",VLOOKUP($A106,'Fin. Assumptions'!$F$23:$L$29,$D$111+1)*(-Z$55-Z$56),VLOOKUP($A106,'Fin. Assumptions'!$F$32:$L$38,$D$111+1)*Z$83)</f>
        <v>#VALUE!</v>
      </c>
      <c r="AA106" s="42" t="e">
        <f ca="1">IF($C$112="3P",VLOOKUP($A106,'Fin. Assumptions'!$F$23:$L$29,$D$111+1)*(-AA$55-AA$56),VLOOKUP($A106,'Fin. Assumptions'!$F$32:$L$38,$D$111+1)*AA$83)</f>
        <v>#VALUE!</v>
      </c>
      <c r="AB106" s="42" t="e">
        <f ca="1">IF($C$112="3P",VLOOKUP($A106,'Fin. Assumptions'!$F$23:$L$29,$D$111+1)*(-AB$55-AB$56),VLOOKUP($A106,'Fin. Assumptions'!$F$32:$L$38,$D$111+1)*AB$83)</f>
        <v>#VALUE!</v>
      </c>
      <c r="AC106" s="42" t="e">
        <f ca="1">IF($C$112="3P",VLOOKUP($A106,'Fin. Assumptions'!$F$23:$L$29,$D$111+1)*(-AC$55-AC$56),VLOOKUP($A106,'Fin. Assumptions'!$F$32:$L$38,$D$111+1)*AC$83)</f>
        <v>#VALUE!</v>
      </c>
      <c r="AD106" s="42" t="e">
        <f ca="1">IF($C$112="3P",VLOOKUP($A106,'Fin. Assumptions'!$F$23:$L$29,$D$111+1)*(-AD$55-AD$56),VLOOKUP($A106,'Fin. Assumptions'!$F$32:$L$38,$D$111+1)*AD$83)</f>
        <v>#VALUE!</v>
      </c>
      <c r="AE106" s="42" t="e">
        <f ca="1">IF($C$112="3P",VLOOKUP($A106,'Fin. Assumptions'!$F$23:$L$29,$D$111+1)*(-AE$55-AE$56),VLOOKUP($A106,'Fin. Assumptions'!$F$32:$L$38,$D$111+1)*AE$83)</f>
        <v>#VALUE!</v>
      </c>
      <c r="AF106" s="42" t="e">
        <f ca="1">IF($C$112="3P",VLOOKUP($A106,'Fin. Assumptions'!$F$23:$L$29,$D$111+1)*(-AF$55-AF$56),VLOOKUP($A106,'Fin. Assumptions'!$F$32:$L$38,$D$111+1)*AF$83)</f>
        <v>#VALUE!</v>
      </c>
      <c r="AG106" s="42" t="e">
        <f ca="1">IF($C$112="3P",VLOOKUP($A106,'Fin. Assumptions'!$F$23:$L$29,$D$111+1)*(-AG$55-AG$56),VLOOKUP($A106,'Fin. Assumptions'!$F$32:$L$38,$D$111+1)*AG$83)</f>
        <v>#VALUE!</v>
      </c>
      <c r="AH106" s="42" t="e">
        <f ca="1">IF($C$112="3P",VLOOKUP($A106,'Fin. Assumptions'!$F$23:$L$29,$D$111+1)*(-AH$55-AH$56),VLOOKUP($A106,'Fin. Assumptions'!$F$32:$L$38,$D$111+1)*AH$83)</f>
        <v>#VALUE!</v>
      </c>
    </row>
    <row r="108" spans="1:34" ht="15.75" x14ac:dyDescent="0.25">
      <c r="A108" s="448" t="s">
        <v>132</v>
      </c>
      <c r="C108" s="452" t="e">
        <f ca="1">SUM(C101:C106)</f>
        <v>#VALUE!</v>
      </c>
    </row>
    <row r="111" spans="1:34" ht="15.75" x14ac:dyDescent="0.25">
      <c r="A111" s="92"/>
      <c r="B111" s="93" t="s">
        <v>111</v>
      </c>
      <c r="C111" s="463" t="str">
        <f ca="1">LEFT($B$6,3)</f>
        <v>COM</v>
      </c>
      <c r="D111" s="380">
        <f ca="1">HLOOKUP(C111,'Fin. Assumptions'!$G$32:$L$40,9)</f>
        <v>1</v>
      </c>
    </row>
    <row r="112" spans="1:34" x14ac:dyDescent="0.2">
      <c r="A112" s="94"/>
      <c r="B112" s="93" t="s">
        <v>160</v>
      </c>
      <c r="C112" s="376" t="str">
        <f ca="1">RIGHT(LEFT($B$6,6),2)</f>
        <v>3P</v>
      </c>
    </row>
  </sheetData>
  <sheetProtection algorithmName="SHA-512" hashValue="jYD6zvjggsnEyAMQQB1DuNgp5j2Puo/dinxrBYYVRSoBgDsFIH5JDo8jBa3UUjBhHppzUXcCXi9JjYbSrkTlsQ==" saltValue="vjVCkNKSAEDRsMGZBSOE0A=="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7" tint="0.39997558519241921"/>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RES 3P 17</v>
      </c>
      <c r="D6" s="82" t="s">
        <v>172</v>
      </c>
      <c r="T6" s="2"/>
    </row>
    <row r="7" spans="1:42" ht="18.75" customHeight="1" x14ac:dyDescent="0.25">
      <c r="A7" s="90"/>
      <c r="C7" s="2"/>
      <c r="D7" s="374" t="s">
        <v>174</v>
      </c>
      <c r="T7" s="2"/>
    </row>
    <row r="8" spans="1:42" ht="18.75" customHeight="1" x14ac:dyDescent="0.25">
      <c r="A8" s="90" t="s">
        <v>111</v>
      </c>
      <c r="B8" s="376" t="str">
        <f ca="1">VLOOKUP($B$6,'Fin. Assumptions'!$A$6:$P$17,2)</f>
        <v>Residential</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2017</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1186683.7813440899</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3.9556126044802999</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3955612.6044803001</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0.82854562968788992</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3955612.6044803001</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-593341.89067204494</v>
      </c>
      <c r="O22" s="28"/>
      <c r="P22" s="26"/>
      <c r="Q22" s="26"/>
      <c r="R22" s="23"/>
      <c r="T22" s="2"/>
    </row>
    <row r="23" spans="1:36" ht="18" customHeight="1" x14ac:dyDescent="0.2">
      <c r="A23" s="48"/>
      <c r="B23" s="77"/>
      <c r="C23" s="21"/>
      <c r="E23" s="54" t="s">
        <v>77</v>
      </c>
      <c r="G23" s="83">
        <f ca="1">SUM(G20:G22)</f>
        <v>3362270.7138082553</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6.5000000000000002E-2</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9</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3955612.6044803001</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0.19101743999999998</v>
      </c>
      <c r="C31" s="2" t="s">
        <v>7</v>
      </c>
      <c r="E31" s="57" t="s">
        <v>10</v>
      </c>
      <c r="F31" s="5"/>
      <c r="G31" s="83">
        <f ca="1">NetCost*LoanPer-B22</f>
        <v>593341.89067204471</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380531.33034522925</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0.109961046737163</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222550.59899519998</v>
      </c>
      <c r="F54" s="9">
        <f t="shared" ca="1" si="2"/>
        <v>225866.6029202285</v>
      </c>
      <c r="G54" s="9">
        <f t="shared" ca="1" si="2"/>
        <v>229232.01530373987</v>
      </c>
      <c r="H54" s="9">
        <f t="shared" ca="1" si="2"/>
        <v>232647.57233176561</v>
      </c>
      <c r="I54" s="9">
        <f t="shared" ca="1" si="2"/>
        <v>236114.02115950893</v>
      </c>
      <c r="J54" s="9">
        <f t="shared" ca="1" si="2"/>
        <v>239632.12007478561</v>
      </c>
      <c r="K54" s="9">
        <f t="shared" ca="1" si="2"/>
        <v>243202.63866389994</v>
      </c>
      <c r="L54" s="9">
        <f t="shared" ca="1" si="2"/>
        <v>246826.35797999197</v>
      </c>
      <c r="M54" s="9">
        <f t="shared" ca="1" si="2"/>
        <v>250504.07071389392</v>
      </c>
      <c r="N54" s="9">
        <f t="shared" ca="1" si="2"/>
        <v>254236.58136753089</v>
      </c>
      <c r="O54" s="9">
        <f t="shared" ca="1" si="2"/>
        <v>258024.70642990712</v>
      </c>
      <c r="P54" s="9">
        <f t="shared" ca="1" si="2"/>
        <v>261869.27455571268</v>
      </c>
      <c r="Q54" s="9">
        <f t="shared" ca="1" si="2"/>
        <v>265771.12674659287</v>
      </c>
      <c r="R54" s="9">
        <f t="shared" ca="1" si="2"/>
        <v>269731.11653511703</v>
      </c>
      <c r="S54" s="9">
        <f t="shared" ca="1" si="2"/>
        <v>273750.11017149035</v>
      </c>
      <c r="T54" s="9">
        <f t="shared" ca="1" si="2"/>
        <v>277828.98681304546</v>
      </c>
      <c r="U54" s="9">
        <f t="shared" ca="1" si="2"/>
        <v>281968.63871655992</v>
      </c>
      <c r="V54" s="9">
        <f t="shared" ca="1" si="2"/>
        <v>286169.97143343667</v>
      </c>
      <c r="W54" s="9">
        <f t="shared" ca="1" si="2"/>
        <v>290433.90400779486</v>
      </c>
      <c r="X54" s="9">
        <f t="shared" ca="1" si="2"/>
        <v>294761.3691775109</v>
      </c>
      <c r="Y54" s="9">
        <f t="shared" ca="1" si="2"/>
        <v>299153.31357825588</v>
      </c>
      <c r="Z54" s="9">
        <f t="shared" ca="1" si="2"/>
        <v>303610.69795057183</v>
      </c>
      <c r="AA54" s="9">
        <f t="shared" ca="1" si="2"/>
        <v>308134.49735003541</v>
      </c>
      <c r="AB54" s="9">
        <f t="shared" ca="1" si="2"/>
        <v>312725.70136055088</v>
      </c>
      <c r="AC54" s="9">
        <f t="shared" ca="1" si="2"/>
        <v>317385.3143108231</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-33382.589849279997</v>
      </c>
      <c r="F55" s="9">
        <f t="shared" ca="1" si="3"/>
        <v>-33879.99043803427</v>
      </c>
      <c r="G55" s="9">
        <f t="shared" ca="1" si="3"/>
        <v>-34384.802295560978</v>
      </c>
      <c r="H55" s="9">
        <f t="shared" ca="1" si="3"/>
        <v>-34897.13584976484</v>
      </c>
      <c r="I55" s="9">
        <f t="shared" ca="1" si="3"/>
        <v>-35417.103173926342</v>
      </c>
      <c r="J55" s="9">
        <f t="shared" ca="1" si="3"/>
        <v>-35944.818011217838</v>
      </c>
      <c r="K55" s="9">
        <f t="shared" ca="1" si="3"/>
        <v>-36480.395799584992</v>
      </c>
      <c r="L55" s="9">
        <f t="shared" ca="1" si="3"/>
        <v>-37023.953696998797</v>
      </c>
      <c r="M55" s="9">
        <f t="shared" ca="1" si="3"/>
        <v>-37575.610607084083</v>
      </c>
      <c r="N55" s="9">
        <f t="shared" ca="1" si="3"/>
        <v>-38135.487205129633</v>
      </c>
      <c r="O55" s="9">
        <f t="shared" ca="1" si="3"/>
        <v>-38703.705964486064</v>
      </c>
      <c r="P55" s="9">
        <f t="shared" ca="1" si="3"/>
        <v>-39280.3911833569</v>
      </c>
      <c r="Q55" s="9">
        <f t="shared" ca="1" si="3"/>
        <v>-39865.669011988932</v>
      </c>
      <c r="R55" s="9">
        <f t="shared" ca="1" si="3"/>
        <v>-40459.667480267555</v>
      </c>
      <c r="S55" s="9">
        <f t="shared" ca="1" si="3"/>
        <v>-41062.516525723549</v>
      </c>
      <c r="T55" s="9">
        <f t="shared" ca="1" si="3"/>
        <v>-41674.348021956816</v>
      </c>
      <c r="U55" s="9">
        <f t="shared" ca="1" si="3"/>
        <v>-42295.295807483984</v>
      </c>
      <c r="V55" s="9">
        <f t="shared" ca="1" si="3"/>
        <v>-42925.495715015502</v>
      </c>
      <c r="W55" s="9">
        <f t="shared" ca="1" si="3"/>
        <v>-43565.08560116923</v>
      </c>
      <c r="X55" s="9">
        <f t="shared" ca="1" si="3"/>
        <v>-44214.205376626633</v>
      </c>
      <c r="Y55" s="9">
        <f t="shared" ca="1" si="3"/>
        <v>-44872.997036738379</v>
      </c>
      <c r="Z55" s="9">
        <f t="shared" ca="1" si="3"/>
        <v>-45541.604692585774</v>
      </c>
      <c r="AA55" s="9">
        <f t="shared" ca="1" si="3"/>
        <v>-46220.174602505307</v>
      </c>
      <c r="AB55" s="9">
        <f t="shared" ca="1" si="3"/>
        <v>-46908.855204082633</v>
      </c>
      <c r="AC55" s="9">
        <f t="shared" ca="1" si="3"/>
        <v>-47607.797146623467</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259671.60246169026</v>
      </c>
      <c r="F57" s="10">
        <f ca="1">IF(F$49&gt;OptInTerm,0,VLOOKUP($B$10+F$49-1,'SREC Prices'!$B$6:$D$22,2))*((F$50/1000)*$B$18)</f>
        <v>267978.19777463767</v>
      </c>
      <c r="G57" s="10">
        <f ca="1">IF(G$49&gt;OptInTerm,0,VLOOKUP($B$10+G$49-1,'SREC Prices'!$B$6:$D$22,2))*((G$50/1000)*$B$18)</f>
        <v>253258.6068036831</v>
      </c>
      <c r="H57" s="10">
        <f ca="1">IF(H$49&gt;OptInTerm,0,VLOOKUP($B$10+H$49-1,'SREC Prices'!$B$6:$D$22,2))*((H$50/1000)*$B$18)</f>
        <v>231072.19715482459</v>
      </c>
      <c r="I57" s="10">
        <f ca="1">IF(I$49&gt;OptInTerm,0,VLOOKUP($B$10+I$49-1,'SREC Prices'!$B$6:$D$22,2))*((I$50/1000)*$B$18)</f>
        <v>213832.11923541324</v>
      </c>
      <c r="J57" s="10">
        <f ca="1">IF(J$49&gt;OptInTerm,0,VLOOKUP($B$10+J$49-1,'SREC Prices'!$B$6:$D$22,2))*((J$50/1000)*$B$18)</f>
        <v>200524.38137237745</v>
      </c>
      <c r="K57" s="10">
        <f ca="1">IF(K$49&gt;OptInTerm,0,VLOOKUP($B$10+K$49-1,'SREC Prices'!$B$6:$D$22,2))*((K$50/1000)*$B$18)</f>
        <v>192482.29457169704</v>
      </c>
      <c r="L57" s="10">
        <f ca="1">IF(L$49&gt;OptInTerm,0,VLOOKUP($B$10+L$49-1,'SREC Prices'!$B$6:$D$22,2))*((L$50/1000)*$B$18)</f>
        <v>181487.88922223271</v>
      </c>
      <c r="M57" s="10">
        <f ca="1">IF(M$49&gt;OptInTerm,0,VLOOKUP($B$10+M$49-1,'SREC Prices'!$B$6:$D$22,2))*((M$50/1000)*$B$18)</f>
        <v>171506.05531500993</v>
      </c>
      <c r="N57" s="10">
        <f ca="1">IF(N$49&gt;OptInTerm,0,VLOOKUP($B$10+N$49-1,'SREC Prices'!$B$6:$D$22,2))*((N$50/1000)*$B$18)</f>
        <v>162522.40479850935</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448839.61160761025</v>
      </c>
      <c r="F59" s="10">
        <f t="shared" ref="F59:AH59" ca="1" si="5">SUM(F54:F58)</f>
        <v>459964.81025683193</v>
      </c>
      <c r="G59" s="10">
        <f t="shared" ca="1" si="5"/>
        <v>448105.81981186196</v>
      </c>
      <c r="H59" s="10">
        <f t="shared" ca="1" si="5"/>
        <v>428822.63363682537</v>
      </c>
      <c r="I59" s="10">
        <f t="shared" ca="1" si="5"/>
        <v>414529.03722099587</v>
      </c>
      <c r="J59" s="10">
        <f t="shared" ca="1" si="5"/>
        <v>404211.68343594519</v>
      </c>
      <c r="K59" s="10">
        <f t="shared" ca="1" si="5"/>
        <v>399204.53743601195</v>
      </c>
      <c r="L59" s="10">
        <f t="shared" ca="1" si="5"/>
        <v>391290.29350522591</v>
      </c>
      <c r="M59" s="10">
        <f t="shared" ca="1" si="5"/>
        <v>384434.51542181976</v>
      </c>
      <c r="N59" s="10">
        <f t="shared" ca="1" si="5"/>
        <v>378623.4989609106</v>
      </c>
      <c r="O59" s="10">
        <f t="shared" ca="1" si="5"/>
        <v>247023.98523549762</v>
      </c>
      <c r="P59" s="10">
        <f t="shared" ca="1" si="5"/>
        <v>250153.35321858193</v>
      </c>
      <c r="Q59" s="10">
        <f t="shared" ca="1" si="5"/>
        <v>253332.10523159895</v>
      </c>
      <c r="R59" s="10">
        <f t="shared" ca="1" si="5"/>
        <v>256560.96331435954</v>
      </c>
      <c r="S59" s="10">
        <f t="shared" ca="1" si="5"/>
        <v>259840.66033397929</v>
      </c>
      <c r="T59" s="10">
        <f t="shared" ca="1" si="5"/>
        <v>263171.94014586008</v>
      </c>
      <c r="U59" s="10">
        <f t="shared" ca="1" si="5"/>
        <v>266555.55775707349</v>
      </c>
      <c r="V59" s="10">
        <f t="shared" ca="1" si="5"/>
        <v>269992.27949217876</v>
      </c>
      <c r="W59" s="10">
        <f t="shared" ca="1" si="5"/>
        <v>273482.88316151442</v>
      </c>
      <c r="X59" s="10">
        <f t="shared" ca="1" si="5"/>
        <v>277028.15823199862</v>
      </c>
      <c r="Y59" s="10">
        <f t="shared" ca="1" si="5"/>
        <v>280628.90600047627</v>
      </c>
      <c r="Z59" s="10">
        <f t="shared" ca="1" si="5"/>
        <v>284285.93976965005</v>
      </c>
      <c r="AA59" s="10">
        <f t="shared" ca="1" si="5"/>
        <v>288000.08502663579</v>
      </c>
      <c r="AB59" s="10">
        <f t="shared" ca="1" si="5"/>
        <v>291772.17962417839</v>
      </c>
      <c r="AC59" s="10">
        <f t="shared" ca="1" si="5"/>
        <v>295603.07396457123</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427839.61160761025</v>
      </c>
      <c r="F63" s="10">
        <f t="shared" ca="1" si="9"/>
        <v>438439.81025683193</v>
      </c>
      <c r="G63" s="10">
        <f t="shared" ca="1" si="9"/>
        <v>426042.69481186196</v>
      </c>
      <c r="H63" s="10">
        <f t="shared" ca="1" si="9"/>
        <v>406207.93051182537</v>
      </c>
      <c r="I63" s="10">
        <f t="shared" ca="1" si="9"/>
        <v>391348.9665178709</v>
      </c>
      <c r="J63" s="10">
        <f t="shared" ca="1" si="9"/>
        <v>380452.11096524209</v>
      </c>
      <c r="K63" s="10">
        <f t="shared" ca="1" si="9"/>
        <v>374850.97565354127</v>
      </c>
      <c r="L63" s="10">
        <f t="shared" ca="1" si="9"/>
        <v>366327.89267819346</v>
      </c>
      <c r="M63" s="10">
        <f t="shared" ca="1" si="9"/>
        <v>358848.05457411148</v>
      </c>
      <c r="N63" s="10">
        <f t="shared" ca="1" si="9"/>
        <v>202397.37659200962</v>
      </c>
      <c r="O63" s="10">
        <f t="shared" ca="1" si="9"/>
        <v>220142.20980737411</v>
      </c>
      <c r="P63" s="10">
        <f t="shared" ca="1" si="9"/>
        <v>222599.53340475535</v>
      </c>
      <c r="Q63" s="10">
        <f t="shared" ca="1" si="9"/>
        <v>225089.43992242671</v>
      </c>
      <c r="R63" s="10">
        <f t="shared" ca="1" si="9"/>
        <v>227612.23137245799</v>
      </c>
      <c r="S63" s="10">
        <f t="shared" ca="1" si="9"/>
        <v>230168.21009353022</v>
      </c>
      <c r="T63" s="10">
        <f t="shared" ca="1" si="9"/>
        <v>232757.67864939975</v>
      </c>
      <c r="U63" s="10">
        <f t="shared" ca="1" si="9"/>
        <v>235380.93972320168</v>
      </c>
      <c r="V63" s="10">
        <f t="shared" ca="1" si="9"/>
        <v>238038.29600746013</v>
      </c>
      <c r="W63" s="10">
        <f t="shared" ca="1" si="9"/>
        <v>240730.05008967782</v>
      </c>
      <c r="X63" s="10">
        <f t="shared" ca="1" si="9"/>
        <v>93456.504333366116</v>
      </c>
      <c r="Y63" s="10">
        <f t="shared" ca="1" si="9"/>
        <v>246217.96075437797</v>
      </c>
      <c r="Z63" s="10">
        <f t="shared" ca="1" si="9"/>
        <v>249014.72089239929</v>
      </c>
      <c r="AA63" s="10">
        <f t="shared" ca="1" si="9"/>
        <v>251847.08567745375</v>
      </c>
      <c r="AB63" s="10">
        <f t="shared" ca="1" si="9"/>
        <v>254715.35529126681</v>
      </c>
      <c r="AC63" s="10">
        <f t="shared" ca="1" si="9"/>
        <v>257619.82902333688</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-672454.14276165108</v>
      </c>
      <c r="F64" s="59">
        <f ca="1">IF($B$11="Non-Taxable",0,-(AssetBasis)*Dep_02)</f>
        <v>-1075926.6284186416</v>
      </c>
      <c r="G64" s="59">
        <f ca="1">IF($B$11="Non-Taxable",0,-(AssetBasis)*Dep_03)</f>
        <v>-645555.97705118498</v>
      </c>
      <c r="H64" s="59">
        <f ca="1">IF($B$11="Non-Taxable",0,-(AssetBasis)*DEP_04)</f>
        <v>-387333.58623071102</v>
      </c>
      <c r="I64" s="59">
        <f ca="1">IF($B$11="Non-Taxable",0,-(AssetBasis)*DEP_05)</f>
        <v>-387333.58623071102</v>
      </c>
      <c r="J64" s="59">
        <f ca="1">IF($B$11="Non-Taxable",0,-(AssetBasis)*DEP_06)</f>
        <v>-193666.79311535551</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-244614.53115404083</v>
      </c>
      <c r="F65" s="59">
        <f t="shared" ref="F65:AH65" ca="1" si="10">SUM(F63:F64)</f>
        <v>-637486.8181618097</v>
      </c>
      <c r="G65" s="59">
        <f t="shared" ca="1" si="10"/>
        <v>-219513.28223932302</v>
      </c>
      <c r="H65" s="59">
        <f t="shared" ca="1" si="10"/>
        <v>18874.344281114347</v>
      </c>
      <c r="I65" s="59">
        <f t="shared" ca="1" si="10"/>
        <v>4015.3802871598746</v>
      </c>
      <c r="J65" s="59">
        <f ca="1">SUM(J63:J64)</f>
        <v>186785.31784988657</v>
      </c>
      <c r="K65" s="59">
        <f t="shared" ca="1" si="10"/>
        <v>374850.97565354127</v>
      </c>
      <c r="L65" s="59">
        <f t="shared" ca="1" si="10"/>
        <v>366327.89267819346</v>
      </c>
      <c r="M65" s="59">
        <f t="shared" ca="1" si="10"/>
        <v>358848.05457411148</v>
      </c>
      <c r="N65" s="59">
        <f t="shared" ca="1" si="10"/>
        <v>202397.37659200962</v>
      </c>
      <c r="O65" s="59">
        <f t="shared" ca="1" si="10"/>
        <v>220142.20980737411</v>
      </c>
      <c r="P65" s="59">
        <f t="shared" ca="1" si="10"/>
        <v>222599.53340475535</v>
      </c>
      <c r="Q65" s="59">
        <f t="shared" ca="1" si="10"/>
        <v>225089.43992242671</v>
      </c>
      <c r="R65" s="59">
        <f t="shared" ca="1" si="10"/>
        <v>227612.23137245799</v>
      </c>
      <c r="S65" s="59">
        <f t="shared" ca="1" si="10"/>
        <v>230168.21009353022</v>
      </c>
      <c r="T65" s="59">
        <f t="shared" ca="1" si="10"/>
        <v>232757.67864939975</v>
      </c>
      <c r="U65" s="59">
        <f t="shared" ca="1" si="10"/>
        <v>235380.93972320168</v>
      </c>
      <c r="V65" s="59">
        <f t="shared" ca="1" si="10"/>
        <v>238038.29600746013</v>
      </c>
      <c r="W65" s="59">
        <f t="shared" ca="1" si="10"/>
        <v>240730.05008967782</v>
      </c>
      <c r="X65" s="59">
        <f t="shared" ca="1" si="10"/>
        <v>93456.504333366116</v>
      </c>
      <c r="Y65" s="59">
        <f t="shared" ca="1" si="10"/>
        <v>246217.96075437797</v>
      </c>
      <c r="Z65" s="59">
        <f t="shared" ca="1" si="10"/>
        <v>249014.72089239929</v>
      </c>
      <c r="AA65" s="59">
        <f t="shared" ca="1" si="10"/>
        <v>251847.08567745375</v>
      </c>
      <c r="AB65" s="59">
        <f t="shared" ca="1" si="10"/>
        <v>254715.35529126681</v>
      </c>
      <c r="AC65" s="59">
        <f t="shared" ca="1" si="10"/>
        <v>257619.82902333688</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-38567.222893682905</v>
      </c>
      <c r="F66" s="59">
        <f t="shared" ca="1" si="11"/>
        <v>-35279.828679047452</v>
      </c>
      <c r="G66" s="59">
        <f t="shared" ca="1" si="11"/>
        <v>-31778.753840460689</v>
      </c>
      <c r="H66" s="59">
        <f t="shared" ca="1" si="11"/>
        <v>-28050.109137365787</v>
      </c>
      <c r="I66" s="59">
        <f t="shared" ca="1" si="11"/>
        <v>-24079.102528569714</v>
      </c>
      <c r="J66" s="59">
        <f t="shared" ca="1" si="11"/>
        <v>-19849.980490201899</v>
      </c>
      <c r="K66" s="59">
        <f t="shared" ca="1" si="11"/>
        <v>-15345.965519340176</v>
      </c>
      <c r="L66" s="59">
        <f t="shared" ca="1" si="11"/>
        <v>-10549.189575372442</v>
      </c>
      <c r="M66" s="59">
        <f t="shared" ca="1" si="11"/>
        <v>-5440.6231950468045</v>
      </c>
      <c r="N66" s="59">
        <f t="shared" ca="1" si="11"/>
        <v>0</v>
      </c>
      <c r="O66" s="59">
        <f t="shared" ca="1" si="11"/>
        <v>0</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-283181.75404772372</v>
      </c>
      <c r="F67" s="59">
        <f t="shared" ref="F67:AH67" ca="1" si="12">F65+F66</f>
        <v>-672766.64684085711</v>
      </c>
      <c r="G67" s="59">
        <f t="shared" ca="1" si="12"/>
        <v>-251292.03607978369</v>
      </c>
      <c r="H67" s="59">
        <f t="shared" ca="1" si="12"/>
        <v>-9175.7648562514405</v>
      </c>
      <c r="I67" s="59">
        <f ca="1">I65+I66</f>
        <v>-20063.72224140984</v>
      </c>
      <c r="J67" s="59">
        <f ca="1">J65+J66</f>
        <v>166935.33735968466</v>
      </c>
      <c r="K67" s="59">
        <f t="shared" ca="1" si="12"/>
        <v>359505.01013420109</v>
      </c>
      <c r="L67" s="59">
        <f t="shared" ca="1" si="12"/>
        <v>355778.70310282102</v>
      </c>
      <c r="M67" s="59">
        <f t="shared" ca="1" si="12"/>
        <v>353407.43137906468</v>
      </c>
      <c r="N67" s="59">
        <f t="shared" ca="1" si="12"/>
        <v>202397.37659200962</v>
      </c>
      <c r="O67" s="59">
        <f t="shared" ca="1" si="12"/>
        <v>220142.20980737411</v>
      </c>
      <c r="P67" s="59">
        <f t="shared" ca="1" si="12"/>
        <v>222599.53340475535</v>
      </c>
      <c r="Q67" s="59">
        <f t="shared" ca="1" si="12"/>
        <v>225089.43992242671</v>
      </c>
      <c r="R67" s="59">
        <f t="shared" ca="1" si="12"/>
        <v>227612.23137245799</v>
      </c>
      <c r="S67" s="59">
        <f t="shared" ca="1" si="12"/>
        <v>230168.21009353022</v>
      </c>
      <c r="T67" s="59">
        <f t="shared" ca="1" si="12"/>
        <v>232757.67864939975</v>
      </c>
      <c r="U67" s="59">
        <f t="shared" ca="1" si="12"/>
        <v>235380.93972320168</v>
      </c>
      <c r="V67" s="59">
        <f t="shared" ca="1" si="12"/>
        <v>238038.29600746013</v>
      </c>
      <c r="W67" s="59">
        <f t="shared" ca="1" si="12"/>
        <v>240730.05008967782</v>
      </c>
      <c r="X67" s="59">
        <f t="shared" ca="1" si="12"/>
        <v>93456.504333366116</v>
      </c>
      <c r="Y67" s="59">
        <f t="shared" ca="1" si="12"/>
        <v>246217.96075437797</v>
      </c>
      <c r="Z67" s="59">
        <f t="shared" ca="1" si="12"/>
        <v>249014.72089239929</v>
      </c>
      <c r="AA67" s="59">
        <f t="shared" ca="1" si="12"/>
        <v>251847.08567745375</v>
      </c>
      <c r="AB67" s="59">
        <f t="shared" ca="1" si="12"/>
        <v>254715.35529126681</v>
      </c>
      <c r="AC67" s="59">
        <f t="shared" ca="1" si="12"/>
        <v>257619.82902333688</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110013.24080069327</v>
      </c>
      <c r="F68" s="59">
        <f t="shared" ca="1" si="14"/>
        <v>246756.80587847793</v>
      </c>
      <c r="G68" s="59">
        <f t="shared" ca="1" si="14"/>
        <v>98991.602975123518</v>
      </c>
      <c r="H68" s="59">
        <f t="shared" ca="1" si="14"/>
        <v>13799.936698172873</v>
      </c>
      <c r="I68" s="59">
        <f t="shared" ca="1" si="14"/>
        <v>17305.858976193875</v>
      </c>
      <c r="J68" s="59">
        <f t="shared" ca="1" si="14"/>
        <v>-48330.508422588508</v>
      </c>
      <c r="K68" s="59">
        <f t="shared" ca="1" si="14"/>
        <v>-115760.61326321274</v>
      </c>
      <c r="L68" s="59">
        <f t="shared" ca="1" si="14"/>
        <v>-114560.74239910835</v>
      </c>
      <c r="M68" s="59">
        <f t="shared" ca="1" si="14"/>
        <v>-113797.19290405883</v>
      </c>
      <c r="N68" s="59">
        <f t="shared" ca="1" si="14"/>
        <v>-65171.955262627089</v>
      </c>
      <c r="O68" s="59">
        <f t="shared" ca="1" si="14"/>
        <v>-70885.791557974459</v>
      </c>
      <c r="P68" s="59">
        <f t="shared" ca="1" si="14"/>
        <v>-71677.049756331224</v>
      </c>
      <c r="Q68" s="59">
        <f t="shared" ca="1" si="14"/>
        <v>-72478.799655021401</v>
      </c>
      <c r="R68" s="59">
        <f t="shared" ca="1" si="14"/>
        <v>-73291.138501931462</v>
      </c>
      <c r="S68" s="59">
        <f t="shared" ca="1" si="14"/>
        <v>-74114.163650116723</v>
      </c>
      <c r="T68" s="59">
        <f t="shared" ca="1" si="14"/>
        <v>-74947.972525106714</v>
      </c>
      <c r="U68" s="59">
        <f t="shared" ca="1" si="14"/>
        <v>-75792.662590870925</v>
      </c>
      <c r="V68" s="59">
        <f t="shared" ca="1" si="14"/>
        <v>-76648.331314402152</v>
      </c>
      <c r="W68" s="59">
        <f t="shared" ca="1" si="14"/>
        <v>-77515.076128876259</v>
      </c>
      <c r="X68" s="59">
        <f t="shared" ca="1" si="14"/>
        <v>-30092.994395343889</v>
      </c>
      <c r="Y68" s="59">
        <f t="shared" ca="1" si="14"/>
        <v>-79282.183362909709</v>
      </c>
      <c r="Z68" s="59">
        <f t="shared" ca="1" si="14"/>
        <v>-80182.740127352576</v>
      </c>
      <c r="AA68" s="59">
        <f t="shared" ca="1" si="14"/>
        <v>-81094.7615881401</v>
      </c>
      <c r="AB68" s="59">
        <f t="shared" ca="1" si="14"/>
        <v>-82018.344403787909</v>
      </c>
      <c r="AC68" s="59">
        <f t="shared" ca="1" si="14"/>
        <v>-82953.584945514463</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-31141.79109711419</v>
      </c>
      <c r="F69" s="24">
        <f t="shared" ca="1" si="16"/>
        <v>-32252.798526222763</v>
      </c>
      <c r="G69" s="24">
        <f t="shared" ca="1" si="16"/>
        <v>-31541.115277712102</v>
      </c>
      <c r="H69" s="24">
        <f t="shared" ca="1" si="16"/>
        <v>-30252.62570995677</v>
      </c>
      <c r="I69" s="24">
        <f t="shared" ca="1" si="16"/>
        <v>-29381.589119144097</v>
      </c>
      <c r="J69" s="24">
        <f t="shared" ca="1" si="16"/>
        <v>-28848.170438003213</v>
      </c>
      <c r="K69" s="24">
        <f t="shared" ca="1" si="16"/>
        <v>-28760.400810736086</v>
      </c>
      <c r="L69" s="24">
        <f t="shared" ca="1" si="16"/>
        <v>-28462.296248225681</v>
      </c>
      <c r="M69" s="24">
        <f t="shared" ca="1" si="16"/>
        <v>-28272.594510325176</v>
      </c>
      <c r="N69" s="24">
        <f t="shared" ca="1" si="16"/>
        <v>-16191.790127360769</v>
      </c>
      <c r="O69" s="24">
        <f t="shared" ca="1" si="16"/>
        <v>-17611.376784589927</v>
      </c>
      <c r="P69" s="24">
        <f t="shared" ca="1" si="16"/>
        <v>-17807.962672380429</v>
      </c>
      <c r="Q69" s="24">
        <f t="shared" ca="1" si="16"/>
        <v>-18007.155193794137</v>
      </c>
      <c r="R69" s="24">
        <f t="shared" ca="1" si="16"/>
        <v>-18208.978509796638</v>
      </c>
      <c r="S69" s="24">
        <f t="shared" ca="1" si="16"/>
        <v>-18413.456807482416</v>
      </c>
      <c r="T69" s="24">
        <f t="shared" ca="1" si="16"/>
        <v>-18620.614291951981</v>
      </c>
      <c r="U69" s="24">
        <f t="shared" ca="1" si="16"/>
        <v>-18830.475177856133</v>
      </c>
      <c r="V69" s="24">
        <f t="shared" ca="1" si="16"/>
        <v>-19043.06368059681</v>
      </c>
      <c r="W69" s="24">
        <f t="shared" ca="1" si="16"/>
        <v>-19258.404007174227</v>
      </c>
      <c r="X69" s="24">
        <f t="shared" ca="1" si="16"/>
        <v>-7476.5203466692892</v>
      </c>
      <c r="Y69" s="24">
        <f t="shared" ca="1" si="16"/>
        <v>-19697.436860350237</v>
      </c>
      <c r="Z69" s="24">
        <f t="shared" ca="1" si="16"/>
        <v>-19921.177671391943</v>
      </c>
      <c r="AA69" s="24">
        <f t="shared" ca="1" si="16"/>
        <v>-20147.766854196299</v>
      </c>
      <c r="AB69" s="24">
        <f t="shared" ca="1" si="16"/>
        <v>-20377.228423301345</v>
      </c>
      <c r="AC69" s="24">
        <f t="shared" ca="1" si="16"/>
        <v>-20609.586321866951</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-204310.30434414462</v>
      </c>
      <c r="F70" s="420">
        <f t="shared" ref="F70:AH70" ca="1" si="17">SUM(F67:F69)</f>
        <v>-458262.63948860194</v>
      </c>
      <c r="G70" s="420">
        <f t="shared" ca="1" si="17"/>
        <v>-183841.5483823723</v>
      </c>
      <c r="H70" s="420">
        <f t="shared" ca="1" si="17"/>
        <v>-25628.453868035336</v>
      </c>
      <c r="I70" s="420">
        <f t="shared" ca="1" si="17"/>
        <v>-32139.452384360062</v>
      </c>
      <c r="J70" s="420">
        <f t="shared" ca="1" si="17"/>
        <v>89756.65849909294</v>
      </c>
      <c r="K70" s="420">
        <f t="shared" ca="1" si="17"/>
        <v>214983.99606025228</v>
      </c>
      <c r="L70" s="420">
        <f t="shared" ca="1" si="17"/>
        <v>212755.66445548699</v>
      </c>
      <c r="M70" s="420">
        <f t="shared" ca="1" si="17"/>
        <v>211337.64396468067</v>
      </c>
      <c r="N70" s="420">
        <f t="shared" ca="1" si="17"/>
        <v>121033.63120202174</v>
      </c>
      <c r="O70" s="420">
        <f t="shared" ca="1" si="17"/>
        <v>131645.04146480971</v>
      </c>
      <c r="P70" s="420">
        <f t="shared" ca="1" si="17"/>
        <v>133114.52097604368</v>
      </c>
      <c r="Q70" s="420">
        <f t="shared" ca="1" si="17"/>
        <v>134603.48507361117</v>
      </c>
      <c r="R70" s="420">
        <f t="shared" ca="1" si="17"/>
        <v>136112.1143607299</v>
      </c>
      <c r="S70" s="420">
        <f t="shared" ca="1" si="17"/>
        <v>137640.58963593107</v>
      </c>
      <c r="T70" s="420">
        <f t="shared" ca="1" si="17"/>
        <v>139189.09183234104</v>
      </c>
      <c r="U70" s="420">
        <f t="shared" ca="1" si="17"/>
        <v>140757.80195447462</v>
      </c>
      <c r="V70" s="420">
        <f t="shared" ca="1" si="17"/>
        <v>142346.90101246117</v>
      </c>
      <c r="W70" s="420">
        <f t="shared" ca="1" si="17"/>
        <v>143956.56995362733</v>
      </c>
      <c r="X70" s="420">
        <f t="shared" ca="1" si="17"/>
        <v>55886.989591352933</v>
      </c>
      <c r="Y70" s="420">
        <f t="shared" ca="1" si="17"/>
        <v>147238.34053111804</v>
      </c>
      <c r="Z70" s="420">
        <f t="shared" ca="1" si="17"/>
        <v>148910.80309365477</v>
      </c>
      <c r="AA70" s="420">
        <f t="shared" ca="1" si="17"/>
        <v>150604.55723511736</v>
      </c>
      <c r="AB70" s="420">
        <f t="shared" ca="1" si="17"/>
        <v>152319.78246417755</v>
      </c>
      <c r="AC70" s="420">
        <f t="shared" ca="1" si="17"/>
        <v>154056.65775595547</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468143.83841750643</v>
      </c>
      <c r="F72" s="59">
        <f t="shared" ca="1" si="18"/>
        <v>617663.98893003969</v>
      </c>
      <c r="G72" s="59">
        <f t="shared" ca="1" si="18"/>
        <v>461714.42866881267</v>
      </c>
      <c r="H72" s="59">
        <f t="shared" ca="1" si="18"/>
        <v>361705.13236267568</v>
      </c>
      <c r="I72" s="59">
        <f t="shared" ca="1" si="18"/>
        <v>355194.13384635095</v>
      </c>
      <c r="J72" s="59">
        <f t="shared" ca="1" si="18"/>
        <v>283423.45161444845</v>
      </c>
      <c r="K72" s="59">
        <f t="shared" ca="1" si="18"/>
        <v>214983.99606025228</v>
      </c>
      <c r="L72" s="59">
        <f t="shared" ca="1" si="18"/>
        <v>212755.66445548699</v>
      </c>
      <c r="M72" s="59">
        <f t="shared" ca="1" si="18"/>
        <v>211337.64396468067</v>
      </c>
      <c r="N72" s="59">
        <f t="shared" ca="1" si="18"/>
        <v>121033.63120202174</v>
      </c>
      <c r="O72" s="59">
        <f t="shared" ca="1" si="18"/>
        <v>131645.04146480971</v>
      </c>
      <c r="P72" s="59">
        <f t="shared" ca="1" si="18"/>
        <v>133114.52097604368</v>
      </c>
      <c r="Q72" s="59">
        <f t="shared" ca="1" si="18"/>
        <v>134603.48507361117</v>
      </c>
      <c r="R72" s="59">
        <f t="shared" ca="1" si="18"/>
        <v>136112.1143607299</v>
      </c>
      <c r="S72" s="59">
        <f t="shared" ca="1" si="18"/>
        <v>137640.58963593107</v>
      </c>
      <c r="T72" s="59">
        <f t="shared" ca="1" si="18"/>
        <v>139189.09183234104</v>
      </c>
      <c r="U72" s="59">
        <f t="shared" ca="1" si="18"/>
        <v>140757.80195447462</v>
      </c>
      <c r="V72" s="59">
        <f t="shared" ca="1" si="18"/>
        <v>142346.90101246117</v>
      </c>
      <c r="W72" s="59">
        <f t="shared" ca="1" si="18"/>
        <v>143956.56995362733</v>
      </c>
      <c r="X72" s="59">
        <f t="shared" ca="1" si="18"/>
        <v>55886.989591352933</v>
      </c>
      <c r="Y72" s="59">
        <f t="shared" ca="1" si="18"/>
        <v>147238.34053111804</v>
      </c>
      <c r="Z72" s="59">
        <f t="shared" ca="1" si="18"/>
        <v>148910.80309365477</v>
      </c>
      <c r="AA72" s="59">
        <f t="shared" ca="1" si="18"/>
        <v>150604.55723511736</v>
      </c>
      <c r="AB72" s="59">
        <f t="shared" ca="1" si="18"/>
        <v>152319.78246417755</v>
      </c>
      <c r="AC72" s="59">
        <f t="shared" ca="1" si="18"/>
        <v>154056.65775595547</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-3955612.6044803001</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1186683.7813440899</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-2768928.8231362104</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593341.89067204471</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-50575.295609776265</v>
      </c>
      <c r="F80" s="10">
        <f ca="1">Principle</f>
        <v>-53862.689824411718</v>
      </c>
      <c r="G80" s="10">
        <f t="shared" ref="G80:AH80" ca="1" si="20">Principle</f>
        <v>-57363.764662998481</v>
      </c>
      <c r="H80" s="10">
        <f t="shared" ca="1" si="20"/>
        <v>-61092.409366093387</v>
      </c>
      <c r="I80" s="10">
        <f t="shared" ca="1" si="20"/>
        <v>-65063.41597488946</v>
      </c>
      <c r="J80" s="10">
        <f t="shared" ca="1" si="20"/>
        <v>-69292.538013257275</v>
      </c>
      <c r="K80" s="10">
        <f t="shared" ca="1" si="20"/>
        <v>-73796.552984119</v>
      </c>
      <c r="L80" s="10">
        <f t="shared" ca="1" si="20"/>
        <v>-78593.328928086732</v>
      </c>
      <c r="M80" s="10">
        <f t="shared" ca="1" si="20"/>
        <v>-83701.895308412364</v>
      </c>
      <c r="N80" s="10">
        <f t="shared" ca="1" si="20"/>
        <v>0</v>
      </c>
      <c r="O80" s="10">
        <f t="shared" ca="1" si="20"/>
        <v>0</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593341.89067204471</v>
      </c>
      <c r="E81" s="10">
        <f ca="1">E79+E80</f>
        <v>-50575.295609776265</v>
      </c>
      <c r="F81" s="10">
        <f t="shared" ref="F81:AH81" ca="1" si="21">F79+F80</f>
        <v>-53862.689824411718</v>
      </c>
      <c r="G81" s="10">
        <f t="shared" ca="1" si="21"/>
        <v>-57363.764662998481</v>
      </c>
      <c r="H81" s="10">
        <f t="shared" ca="1" si="21"/>
        <v>-61092.409366093387</v>
      </c>
      <c r="I81" s="10">
        <f t="shared" ca="1" si="21"/>
        <v>-65063.41597488946</v>
      </c>
      <c r="J81" s="10">
        <f t="shared" ca="1" si="21"/>
        <v>-69292.538013257275</v>
      </c>
      <c r="K81" s="10">
        <f t="shared" ca="1" si="21"/>
        <v>-73796.552984119</v>
      </c>
      <c r="L81" s="10">
        <f t="shared" ca="1" si="21"/>
        <v>-78593.328928086732</v>
      </c>
      <c r="M81" s="10">
        <f t="shared" ca="1" si="21"/>
        <v>-83701.895308412364</v>
      </c>
      <c r="N81" s="10">
        <f t="shared" ca="1" si="21"/>
        <v>0</v>
      </c>
      <c r="O81" s="10">
        <f t="shared" ca="1" si="21"/>
        <v>0</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-2175586.9324641656</v>
      </c>
      <c r="E83" s="430">
        <f t="shared" ca="1" si="22"/>
        <v>417568.54280773015</v>
      </c>
      <c r="F83" s="430">
        <f t="shared" ca="1" si="22"/>
        <v>563801.29910562793</v>
      </c>
      <c r="G83" s="430">
        <f t="shared" ca="1" si="22"/>
        <v>404350.66400581418</v>
      </c>
      <c r="H83" s="430">
        <f t="shared" ca="1" si="22"/>
        <v>300612.72299658228</v>
      </c>
      <c r="I83" s="430">
        <f t="shared" ca="1" si="22"/>
        <v>290130.71787146147</v>
      </c>
      <c r="J83" s="430">
        <f t="shared" ca="1" si="22"/>
        <v>214130.91360119119</v>
      </c>
      <c r="K83" s="430">
        <f t="shared" ca="1" si="22"/>
        <v>141187.44307613326</v>
      </c>
      <c r="L83" s="430">
        <f t="shared" ca="1" si="22"/>
        <v>134162.33552740025</v>
      </c>
      <c r="M83" s="430">
        <f t="shared" ca="1" si="22"/>
        <v>127635.7486562683</v>
      </c>
      <c r="N83" s="430">
        <f t="shared" ca="1" si="22"/>
        <v>121033.63120202174</v>
      </c>
      <c r="O83" s="430">
        <f t="shared" ca="1" si="22"/>
        <v>131645.04146480971</v>
      </c>
      <c r="P83" s="430">
        <f t="shared" ca="1" si="22"/>
        <v>133114.52097604368</v>
      </c>
      <c r="Q83" s="430">
        <f t="shared" ca="1" si="22"/>
        <v>134603.48507361117</v>
      </c>
      <c r="R83" s="430">
        <f t="shared" ca="1" si="22"/>
        <v>136112.1143607299</v>
      </c>
      <c r="S83" s="430">
        <f t="shared" ca="1" si="22"/>
        <v>137640.58963593107</v>
      </c>
      <c r="T83" s="430">
        <f t="shared" ca="1" si="22"/>
        <v>139189.09183234104</v>
      </c>
      <c r="U83" s="430">
        <f t="shared" ca="1" si="22"/>
        <v>140757.80195447462</v>
      </c>
      <c r="V83" s="430">
        <f t="shared" ca="1" si="22"/>
        <v>142346.90101246117</v>
      </c>
      <c r="W83" s="430">
        <f t="shared" ca="1" si="22"/>
        <v>143956.56995362733</v>
      </c>
      <c r="X83" s="430">
        <f t="shared" ca="1" si="22"/>
        <v>55886.989591352933</v>
      </c>
      <c r="Y83" s="430">
        <f t="shared" ca="1" si="22"/>
        <v>147238.34053111804</v>
      </c>
      <c r="Z83" s="430">
        <f t="shared" ca="1" si="22"/>
        <v>148910.80309365477</v>
      </c>
      <c r="AA83" s="430">
        <f t="shared" ca="1" si="22"/>
        <v>150604.55723511736</v>
      </c>
      <c r="AB83" s="430">
        <f t="shared" ca="1" si="22"/>
        <v>152319.78246417755</v>
      </c>
      <c r="AC83" s="430">
        <f t="shared" ca="1" si="22"/>
        <v>154056.65775595547</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-2175586.9324641656</v>
      </c>
      <c r="E84" s="44">
        <f ca="1">D84+E83</f>
        <v>-1758018.3896564355</v>
      </c>
      <c r="F84" s="44">
        <f t="shared" ref="F84:AH84" ca="1" si="23">E84+F83</f>
        <v>-1194217.0905508075</v>
      </c>
      <c r="G84" s="44">
        <f t="shared" ca="1" si="23"/>
        <v>-789866.42654499342</v>
      </c>
      <c r="H84" s="44">
        <f t="shared" ca="1" si="23"/>
        <v>-489253.70354841114</v>
      </c>
      <c r="I84" s="44">
        <f t="shared" ca="1" si="23"/>
        <v>-199122.98567694967</v>
      </c>
      <c r="J84" s="44">
        <f t="shared" ca="1" si="23"/>
        <v>15007.927924241521</v>
      </c>
      <c r="K84" s="44">
        <f t="shared" ca="1" si="23"/>
        <v>156195.37100037478</v>
      </c>
      <c r="L84" s="44">
        <f t="shared" ca="1" si="23"/>
        <v>290357.70652777504</v>
      </c>
      <c r="M84" s="44">
        <f t="shared" ca="1" si="23"/>
        <v>417993.45518404333</v>
      </c>
      <c r="N84" s="44">
        <f t="shared" ca="1" si="23"/>
        <v>539027.08638606512</v>
      </c>
      <c r="O84" s="44">
        <f t="shared" ca="1" si="23"/>
        <v>670672.12785087479</v>
      </c>
      <c r="P84" s="44">
        <f t="shared" ca="1" si="23"/>
        <v>803786.64882691845</v>
      </c>
      <c r="Q84" s="44">
        <f t="shared" ca="1" si="23"/>
        <v>938390.13390052959</v>
      </c>
      <c r="R84" s="44">
        <f t="shared" ca="1" si="23"/>
        <v>1074502.2482612594</v>
      </c>
      <c r="S84" s="44">
        <f t="shared" ca="1" si="23"/>
        <v>1212142.8378971904</v>
      </c>
      <c r="T84" s="44">
        <f t="shared" ca="1" si="23"/>
        <v>1351331.9297295315</v>
      </c>
      <c r="U84" s="44">
        <f t="shared" ca="1" si="23"/>
        <v>1492089.7316840061</v>
      </c>
      <c r="V84" s="44">
        <f t="shared" ca="1" si="23"/>
        <v>1634436.6326964672</v>
      </c>
      <c r="W84" s="44">
        <f t="shared" ca="1" si="23"/>
        <v>1778393.2026500946</v>
      </c>
      <c r="X84" s="44">
        <f t="shared" ca="1" si="23"/>
        <v>1834280.1922414475</v>
      </c>
      <c r="Y84" s="44">
        <f t="shared" ca="1" si="23"/>
        <v>1981518.5327725655</v>
      </c>
      <c r="Z84" s="44">
        <f t="shared" ca="1" si="23"/>
        <v>2130429.3358662203</v>
      </c>
      <c r="AA84" s="44">
        <f t="shared" ca="1" si="23"/>
        <v>2281033.8931013378</v>
      </c>
      <c r="AB84" s="44">
        <f t="shared" ca="1" si="23"/>
        <v>2433353.6755655152</v>
      </c>
      <c r="AC84" s="44">
        <f t="shared" ca="1" si="23"/>
        <v>2587410.3333214708</v>
      </c>
      <c r="AD84" s="44">
        <f ca="1">AC84+AD83</f>
        <v>2587410.3333214708</v>
      </c>
      <c r="AE84" s="44">
        <f t="shared" ca="1" si="23"/>
        <v>2587410.3333214708</v>
      </c>
      <c r="AF84" s="44">
        <f t="shared" ca="1" si="23"/>
        <v>2587410.3333214708</v>
      </c>
      <c r="AG84" s="44">
        <f t="shared" ca="1" si="23"/>
        <v>2587410.3333214708</v>
      </c>
      <c r="AH84" s="44">
        <f t="shared" ca="1" si="23"/>
        <v>2587410.3333214708</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593341.89067204471</v>
      </c>
      <c r="F89" s="9">
        <f ca="1">E93</f>
        <v>542766.59506226843</v>
      </c>
      <c r="G89" s="9">
        <f t="shared" ref="G89:AH89" ca="1" si="24">F93</f>
        <v>488903.90523785673</v>
      </c>
      <c r="H89" s="9">
        <f t="shared" ca="1" si="24"/>
        <v>431540.14057485823</v>
      </c>
      <c r="I89" s="9">
        <f t="shared" ca="1" si="24"/>
        <v>370447.73120876483</v>
      </c>
      <c r="J89" s="9">
        <f t="shared" ca="1" si="24"/>
        <v>305384.31523387536</v>
      </c>
      <c r="K89" s="9">
        <f t="shared" ca="1" si="24"/>
        <v>236091.7772206181</v>
      </c>
      <c r="L89" s="9">
        <f t="shared" ca="1" si="24"/>
        <v>162295.22423649911</v>
      </c>
      <c r="M89" s="9">
        <f t="shared" ca="1" si="24"/>
        <v>83701.895308412379</v>
      </c>
      <c r="N89" s="9">
        <f t="shared" ca="1" si="24"/>
        <v>0</v>
      </c>
      <c r="O89" s="9">
        <f t="shared" ca="1" si="24"/>
        <v>0</v>
      </c>
      <c r="P89" s="9">
        <f t="shared" ca="1" si="24"/>
        <v>0</v>
      </c>
      <c r="Q89" s="9">
        <f t="shared" ca="1" si="24"/>
        <v>0</v>
      </c>
      <c r="R89" s="9">
        <f t="shared" ca="1" si="24"/>
        <v>0</v>
      </c>
      <c r="S89" s="9">
        <f t="shared" ca="1" si="24"/>
        <v>0</v>
      </c>
      <c r="T89" s="9">
        <f t="shared" ca="1" si="24"/>
        <v>0</v>
      </c>
      <c r="U89" s="9">
        <f t="shared" ca="1" si="24"/>
        <v>0</v>
      </c>
      <c r="V89" s="9">
        <f t="shared" ca="1" si="24"/>
        <v>0</v>
      </c>
      <c r="W89" s="9">
        <f t="shared" ca="1" si="24"/>
        <v>0</v>
      </c>
      <c r="X89" s="9">
        <f t="shared" ca="1" si="24"/>
        <v>0</v>
      </c>
      <c r="Y89" s="9">
        <f t="shared" ca="1" si="24"/>
        <v>0</v>
      </c>
      <c r="Z89" s="9">
        <f t="shared" ca="1" si="24"/>
        <v>0</v>
      </c>
      <c r="AA89" s="9">
        <f t="shared" ca="1" si="24"/>
        <v>0</v>
      </c>
      <c r="AB89" s="9">
        <f t="shared" ca="1" si="24"/>
        <v>0</v>
      </c>
      <c r="AC89" s="9">
        <f t="shared" ca="1" si="24"/>
        <v>0</v>
      </c>
      <c r="AD89" s="9">
        <f t="shared" ca="1" si="24"/>
        <v>0</v>
      </c>
      <c r="AE89" s="9">
        <f t="shared" ca="1" si="24"/>
        <v>0</v>
      </c>
      <c r="AF89" s="9">
        <f t="shared" ca="1" si="24"/>
        <v>0</v>
      </c>
      <c r="AG89" s="9">
        <f t="shared" ca="1" si="24"/>
        <v>0</v>
      </c>
      <c r="AH89" s="9">
        <f t="shared" ca="1" si="24"/>
        <v>0</v>
      </c>
    </row>
    <row r="90" spans="1:36" x14ac:dyDescent="0.2">
      <c r="A90" s="2" t="s">
        <v>47</v>
      </c>
      <c r="D90" s="9"/>
      <c r="E90" s="9">
        <f t="shared" ref="E90:AH90" ca="1" si="25">IF(ProjectYear&lt;=LoanTerm,PMT(LoanInterest,LoanTerm,LoanAmount),0)</f>
        <v>-89142.51850345917</v>
      </c>
      <c r="F90" s="9">
        <f t="shared" ca="1" si="25"/>
        <v>-89142.51850345917</v>
      </c>
      <c r="G90" s="9">
        <f t="shared" ca="1" si="25"/>
        <v>-89142.51850345917</v>
      </c>
      <c r="H90" s="9">
        <f t="shared" ca="1" si="25"/>
        <v>-89142.51850345917</v>
      </c>
      <c r="I90" s="9">
        <f t="shared" ca="1" si="25"/>
        <v>-89142.51850345917</v>
      </c>
      <c r="J90" s="9">
        <f t="shared" ca="1" si="25"/>
        <v>-89142.51850345917</v>
      </c>
      <c r="K90" s="9">
        <f t="shared" ca="1" si="25"/>
        <v>-89142.51850345917</v>
      </c>
      <c r="L90" s="9">
        <f t="shared" ca="1" si="25"/>
        <v>-89142.51850345917</v>
      </c>
      <c r="M90" s="9">
        <f t="shared" ca="1" si="25"/>
        <v>-89142.51850345917</v>
      </c>
      <c r="N90" s="9">
        <f t="shared" ca="1" si="25"/>
        <v>0</v>
      </c>
      <c r="O90" s="9">
        <f t="shared" ca="1" si="25"/>
        <v>0</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-50575.295609776265</v>
      </c>
      <c r="F91" s="9">
        <f t="shared" ca="1" si="26"/>
        <v>-53862.689824411718</v>
      </c>
      <c r="G91" s="9">
        <f t="shared" ca="1" si="26"/>
        <v>-57363.764662998481</v>
      </c>
      <c r="H91" s="9">
        <f t="shared" ca="1" si="26"/>
        <v>-61092.409366093387</v>
      </c>
      <c r="I91" s="9">
        <f t="shared" ca="1" si="26"/>
        <v>-65063.41597488946</v>
      </c>
      <c r="J91" s="9">
        <f t="shared" ca="1" si="26"/>
        <v>-69292.538013257275</v>
      </c>
      <c r="K91" s="9">
        <f t="shared" ca="1" si="26"/>
        <v>-73796.552984119</v>
      </c>
      <c r="L91" s="9">
        <f t="shared" ca="1" si="26"/>
        <v>-78593.328928086732</v>
      </c>
      <c r="M91" s="9">
        <f t="shared" ca="1" si="26"/>
        <v>-83701.895308412364</v>
      </c>
      <c r="N91" s="9">
        <f t="shared" ca="1" si="26"/>
        <v>0</v>
      </c>
      <c r="O91" s="9">
        <f t="shared" ca="1" si="26"/>
        <v>0</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-38567.222893682905</v>
      </c>
      <c r="F92" s="9">
        <f t="shared" ca="1" si="27"/>
        <v>-35279.828679047452</v>
      </c>
      <c r="G92" s="9">
        <f t="shared" ca="1" si="27"/>
        <v>-31778.753840460689</v>
      </c>
      <c r="H92" s="9">
        <f t="shared" ca="1" si="27"/>
        <v>-28050.109137365787</v>
      </c>
      <c r="I92" s="9">
        <f t="shared" ca="1" si="27"/>
        <v>-24079.102528569714</v>
      </c>
      <c r="J92" s="9">
        <f t="shared" ca="1" si="27"/>
        <v>-19849.980490201899</v>
      </c>
      <c r="K92" s="9">
        <f t="shared" ca="1" si="27"/>
        <v>-15345.965519340176</v>
      </c>
      <c r="L92" s="9">
        <f t="shared" ca="1" si="27"/>
        <v>-10549.189575372442</v>
      </c>
      <c r="M92" s="9">
        <f t="shared" ca="1" si="27"/>
        <v>-5440.6231950468045</v>
      </c>
      <c r="N92" s="9">
        <f t="shared" ca="1" si="27"/>
        <v>0</v>
      </c>
      <c r="O92" s="9">
        <f t="shared" ca="1" si="27"/>
        <v>0</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542766.59506226843</v>
      </c>
      <c r="F93" s="70">
        <f t="shared" ca="1" si="28"/>
        <v>488903.90523785673</v>
      </c>
      <c r="G93" s="70">
        <f t="shared" ca="1" si="28"/>
        <v>431540.14057485823</v>
      </c>
      <c r="H93" s="70">
        <f t="shared" ca="1" si="28"/>
        <v>370447.73120876483</v>
      </c>
      <c r="I93" s="70">
        <f t="shared" ca="1" si="28"/>
        <v>305384.31523387536</v>
      </c>
      <c r="J93" s="70">
        <f t="shared" ca="1" si="28"/>
        <v>236091.7772206181</v>
      </c>
      <c r="K93" s="70">
        <f t="shared" ca="1" si="28"/>
        <v>162295.22423649911</v>
      </c>
      <c r="L93" s="70">
        <f t="shared" ca="1" si="28"/>
        <v>83701.895308412379</v>
      </c>
      <c r="M93" s="70">
        <f t="shared" ca="1" si="28"/>
        <v>0</v>
      </c>
      <c r="N93" s="70">
        <f t="shared" ca="1" si="28"/>
        <v>0</v>
      </c>
      <c r="O93" s="70">
        <f t="shared" ca="1" si="28"/>
        <v>0</v>
      </c>
      <c r="P93" s="70">
        <f t="shared" ca="1" si="28"/>
        <v>0</v>
      </c>
      <c r="Q93" s="70">
        <f t="shared" ca="1" si="28"/>
        <v>0</v>
      </c>
      <c r="R93" s="70">
        <f t="shared" ca="1" si="28"/>
        <v>0</v>
      </c>
      <c r="S93" s="70">
        <f t="shared" ca="1" si="28"/>
        <v>0</v>
      </c>
      <c r="T93" s="70">
        <f t="shared" ca="1" si="28"/>
        <v>0</v>
      </c>
      <c r="U93" s="70">
        <f t="shared" ca="1" si="28"/>
        <v>0</v>
      </c>
      <c r="V93" s="70">
        <f t="shared" ca="1" si="28"/>
        <v>0</v>
      </c>
      <c r="W93" s="70">
        <f t="shared" ca="1" si="28"/>
        <v>0</v>
      </c>
      <c r="X93" s="70">
        <f t="shared" ca="1" si="28"/>
        <v>0</v>
      </c>
      <c r="Y93" s="70">
        <f t="shared" ca="1" si="28"/>
        <v>0</v>
      </c>
      <c r="Z93" s="70">
        <f t="shared" ca="1" si="28"/>
        <v>0</v>
      </c>
      <c r="AA93" s="70">
        <f t="shared" ca="1" si="28"/>
        <v>0</v>
      </c>
      <c r="AB93" s="70">
        <f t="shared" ca="1" si="28"/>
        <v>0</v>
      </c>
      <c r="AC93" s="70">
        <f t="shared" ca="1" si="28"/>
        <v>0</v>
      </c>
      <c r="AD93" s="70">
        <f t="shared" ca="1" si="28"/>
        <v>0</v>
      </c>
      <c r="AE93" s="70">
        <f t="shared" ca="1" si="28"/>
        <v>0</v>
      </c>
      <c r="AF93" s="70">
        <f t="shared" ca="1" si="28"/>
        <v>0</v>
      </c>
      <c r="AG93" s="70">
        <f t="shared" ca="1" si="28"/>
        <v>0</v>
      </c>
      <c r="AH93" s="70">
        <f t="shared" ca="1" si="28"/>
        <v>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885927.64688553871</v>
      </c>
      <c r="D101" s="42">
        <f ca="1">IF($C$112="3P",D83,0)</f>
        <v>-2175586.9324641656</v>
      </c>
      <c r="E101" s="42">
        <f t="shared" ref="E101:AH101" ca="1" si="29">IF($C$112="3P",E83,0)</f>
        <v>417568.54280773015</v>
      </c>
      <c r="F101" s="42">
        <f t="shared" ca="1" si="29"/>
        <v>563801.29910562793</v>
      </c>
      <c r="G101" s="42">
        <f t="shared" ca="1" si="29"/>
        <v>404350.66400581418</v>
      </c>
      <c r="H101" s="42">
        <f t="shared" ca="1" si="29"/>
        <v>300612.72299658228</v>
      </c>
      <c r="I101" s="42">
        <f t="shared" ca="1" si="29"/>
        <v>290130.71787146147</v>
      </c>
      <c r="J101" s="42">
        <f t="shared" ca="1" si="29"/>
        <v>214130.91360119119</v>
      </c>
      <c r="K101" s="42">
        <f t="shared" ca="1" si="29"/>
        <v>141187.44307613326</v>
      </c>
      <c r="L101" s="42">
        <f t="shared" ca="1" si="29"/>
        <v>134162.33552740025</v>
      </c>
      <c r="M101" s="42">
        <f t="shared" ca="1" si="29"/>
        <v>127635.7486562683</v>
      </c>
      <c r="N101" s="42">
        <f t="shared" ca="1" si="29"/>
        <v>121033.63120202174</v>
      </c>
      <c r="O101" s="42">
        <f t="shared" ca="1" si="29"/>
        <v>131645.04146480971</v>
      </c>
      <c r="P101" s="42">
        <f t="shared" ca="1" si="29"/>
        <v>133114.52097604368</v>
      </c>
      <c r="Q101" s="42">
        <f t="shared" ca="1" si="29"/>
        <v>134603.48507361117</v>
      </c>
      <c r="R101" s="42">
        <f t="shared" ca="1" si="29"/>
        <v>136112.1143607299</v>
      </c>
      <c r="S101" s="42">
        <f t="shared" ca="1" si="29"/>
        <v>137640.58963593107</v>
      </c>
      <c r="T101" s="42">
        <f t="shared" ca="1" si="29"/>
        <v>139189.09183234104</v>
      </c>
      <c r="U101" s="42">
        <f t="shared" ca="1" si="29"/>
        <v>140757.80195447462</v>
      </c>
      <c r="V101" s="42">
        <f t="shared" ca="1" si="29"/>
        <v>142346.90101246117</v>
      </c>
      <c r="W101" s="42">
        <f t="shared" ca="1" si="29"/>
        <v>143956.56995362733</v>
      </c>
      <c r="X101" s="42">
        <f t="shared" ca="1" si="29"/>
        <v>55886.989591352933</v>
      </c>
      <c r="Y101" s="42">
        <f t="shared" ca="1" si="29"/>
        <v>147238.34053111804</v>
      </c>
      <c r="Z101" s="42">
        <f t="shared" ca="1" si="29"/>
        <v>148910.80309365477</v>
      </c>
      <c r="AA101" s="42">
        <f t="shared" ca="1" si="29"/>
        <v>150604.55723511736</v>
      </c>
      <c r="AB101" s="42">
        <f t="shared" ca="1" si="29"/>
        <v>152319.78246417755</v>
      </c>
      <c r="AC101" s="42">
        <f t="shared" ca="1" si="29"/>
        <v>154056.65775595547</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518637.92028558138</v>
      </c>
      <c r="D103" s="42">
        <f ca="1">IF($C$112="3P",VLOOKUP($A103,'Fin. Assumptions'!$F$23:$L$29,$D$111+1)*(-D$55-D$56),VLOOKUP($A103,'Fin. Assumptions'!$F$32:$L$38,$D$111+1)*D$83)</f>
        <v>0</v>
      </c>
      <c r="E103" s="42">
        <f ca="1">IF($C$112="3P",VLOOKUP($A103,'Fin. Assumptions'!$F$23:$L$29,$D$111+1)*(-E$55-E$56),VLOOKUP($A103,'Fin. Assumptions'!$F$32:$L$38,$D$111+1)*E$83)</f>
        <v>33382.589849279997</v>
      </c>
      <c r="F103" s="42">
        <f ca="1">IF($C$112="3P",VLOOKUP($A103,'Fin. Assumptions'!$F$23:$L$29,$D$111+1)*(-F$55-F$56),VLOOKUP($A103,'Fin. Assumptions'!$F$32:$L$38,$D$111+1)*F$83)</f>
        <v>33879.99043803427</v>
      </c>
      <c r="G103" s="42">
        <f ca="1">IF($C$112="3P",VLOOKUP($A103,'Fin. Assumptions'!$F$23:$L$29,$D$111+1)*(-G$55-G$56),VLOOKUP($A103,'Fin. Assumptions'!$F$32:$L$38,$D$111+1)*G$83)</f>
        <v>34384.802295560978</v>
      </c>
      <c r="H103" s="42">
        <f ca="1">IF($C$112="3P",VLOOKUP($A103,'Fin. Assumptions'!$F$23:$L$29,$D$111+1)*(-H$55-H$56),VLOOKUP($A103,'Fin. Assumptions'!$F$32:$L$38,$D$111+1)*H$83)</f>
        <v>34897.13584976484</v>
      </c>
      <c r="I103" s="42">
        <f ca="1">IF($C$112="3P",VLOOKUP($A103,'Fin. Assumptions'!$F$23:$L$29,$D$111+1)*(-I$55-I$56),VLOOKUP($A103,'Fin. Assumptions'!$F$32:$L$38,$D$111+1)*I$83)</f>
        <v>35417.103173926342</v>
      </c>
      <c r="J103" s="42">
        <f ca="1">IF($C$112="3P",VLOOKUP($A103,'Fin. Assumptions'!$F$23:$L$29,$D$111+1)*(-J$55-J$56),VLOOKUP($A103,'Fin. Assumptions'!$F$32:$L$38,$D$111+1)*J$83)</f>
        <v>35944.818011217838</v>
      </c>
      <c r="K103" s="42">
        <f ca="1">IF($C$112="3P",VLOOKUP($A103,'Fin. Assumptions'!$F$23:$L$29,$D$111+1)*(-K$55-K$56),VLOOKUP($A103,'Fin. Assumptions'!$F$32:$L$38,$D$111+1)*K$83)</f>
        <v>36480.395799584992</v>
      </c>
      <c r="L103" s="42">
        <f ca="1">IF($C$112="3P",VLOOKUP($A103,'Fin. Assumptions'!$F$23:$L$29,$D$111+1)*(-L$55-L$56),VLOOKUP($A103,'Fin. Assumptions'!$F$32:$L$38,$D$111+1)*L$83)</f>
        <v>37023.953696998797</v>
      </c>
      <c r="M103" s="42">
        <f ca="1">IF($C$112="3P",VLOOKUP($A103,'Fin. Assumptions'!$F$23:$L$29,$D$111+1)*(-M$55-M$56),VLOOKUP($A103,'Fin. Assumptions'!$F$32:$L$38,$D$111+1)*M$83)</f>
        <v>37575.610607084083</v>
      </c>
      <c r="N103" s="42">
        <f ca="1">IF($C$112="3P",VLOOKUP($A103,'Fin. Assumptions'!$F$23:$L$29,$D$111+1)*(-N$55-N$56),VLOOKUP($A103,'Fin. Assumptions'!$F$32:$L$38,$D$111+1)*N$83)</f>
        <v>38135.487205129633</v>
      </c>
      <c r="O103" s="42">
        <f ca="1">IF($C$112="3P",VLOOKUP($A103,'Fin. Assumptions'!$F$23:$L$29,$D$111+1)*(-O$55-O$56),VLOOKUP($A103,'Fin. Assumptions'!$F$32:$L$38,$D$111+1)*O$83)</f>
        <v>38703.705964486064</v>
      </c>
      <c r="P103" s="42">
        <f ca="1">IF($C$112="3P",VLOOKUP($A103,'Fin. Assumptions'!$F$23:$L$29,$D$111+1)*(-P$55-P$56),VLOOKUP($A103,'Fin. Assumptions'!$F$32:$L$38,$D$111+1)*P$83)</f>
        <v>39280.3911833569</v>
      </c>
      <c r="Q103" s="42">
        <f ca="1">IF($C$112="3P",VLOOKUP($A103,'Fin. Assumptions'!$F$23:$L$29,$D$111+1)*(-Q$55-Q$56),VLOOKUP($A103,'Fin. Assumptions'!$F$32:$L$38,$D$111+1)*Q$83)</f>
        <v>39865.669011988932</v>
      </c>
      <c r="R103" s="42">
        <f ca="1">IF($C$112="3P",VLOOKUP($A103,'Fin. Assumptions'!$F$23:$L$29,$D$111+1)*(-R$55-R$56),VLOOKUP($A103,'Fin. Assumptions'!$F$32:$L$38,$D$111+1)*R$83)</f>
        <v>40459.667480267555</v>
      </c>
      <c r="S103" s="42">
        <f ca="1">IF($C$112="3P",VLOOKUP($A103,'Fin. Assumptions'!$F$23:$L$29,$D$111+1)*(-S$55-S$56),VLOOKUP($A103,'Fin. Assumptions'!$F$32:$L$38,$D$111+1)*S$83)</f>
        <v>41062.516525723549</v>
      </c>
      <c r="T103" s="42">
        <f ca="1">IF($C$112="3P",VLOOKUP($A103,'Fin. Assumptions'!$F$23:$L$29,$D$111+1)*(-T$55-T$56),VLOOKUP($A103,'Fin. Assumptions'!$F$32:$L$38,$D$111+1)*T$83)</f>
        <v>41674.348021956816</v>
      </c>
      <c r="U103" s="42">
        <f ca="1">IF($C$112="3P",VLOOKUP($A103,'Fin. Assumptions'!$F$23:$L$29,$D$111+1)*(-U$55-U$56),VLOOKUP($A103,'Fin. Assumptions'!$F$32:$L$38,$D$111+1)*U$83)</f>
        <v>42295.295807483984</v>
      </c>
      <c r="V103" s="42">
        <f ca="1">IF($C$112="3P",VLOOKUP($A103,'Fin. Assumptions'!$F$23:$L$29,$D$111+1)*(-V$55-V$56),VLOOKUP($A103,'Fin. Assumptions'!$F$32:$L$38,$D$111+1)*V$83)</f>
        <v>42925.495715015502</v>
      </c>
      <c r="W103" s="42">
        <f ca="1">IF($C$112="3P",VLOOKUP($A103,'Fin. Assumptions'!$F$23:$L$29,$D$111+1)*(-W$55-W$56),VLOOKUP($A103,'Fin. Assumptions'!$F$32:$L$38,$D$111+1)*W$83)</f>
        <v>43565.08560116923</v>
      </c>
      <c r="X103" s="42">
        <f ca="1">IF($C$112="3P",VLOOKUP($A103,'Fin. Assumptions'!$F$23:$L$29,$D$111+1)*(-X$55-X$56),VLOOKUP($A103,'Fin. Assumptions'!$F$32:$L$38,$D$111+1)*X$83)</f>
        <v>44214.205376626633</v>
      </c>
      <c r="Y103" s="42">
        <f ca="1">IF($C$112="3P",VLOOKUP($A103,'Fin. Assumptions'!$F$23:$L$29,$D$111+1)*(-Y$55-Y$56),VLOOKUP($A103,'Fin. Assumptions'!$F$32:$L$38,$D$111+1)*Y$83)</f>
        <v>44872.997036738379</v>
      </c>
      <c r="Z103" s="42">
        <f ca="1">IF($C$112="3P",VLOOKUP($A103,'Fin. Assumptions'!$F$23:$L$29,$D$111+1)*(-Z$55-Z$56),VLOOKUP($A103,'Fin. Assumptions'!$F$32:$L$38,$D$111+1)*Z$83)</f>
        <v>45541.604692585774</v>
      </c>
      <c r="AA103" s="42">
        <f ca="1">IF($C$112="3P",VLOOKUP($A103,'Fin. Assumptions'!$F$23:$L$29,$D$111+1)*(-AA$55-AA$56),VLOOKUP($A103,'Fin. Assumptions'!$F$32:$L$38,$D$111+1)*AA$83)</f>
        <v>46220.174602505307</v>
      </c>
      <c r="AB103" s="42">
        <f ca="1">IF($C$112="3P",VLOOKUP($A103,'Fin. Assumptions'!$F$23:$L$29,$D$111+1)*(-AB$55-AB$56),VLOOKUP($A103,'Fin. Assumptions'!$F$32:$L$38,$D$111+1)*AB$83)</f>
        <v>46908.855204082633</v>
      </c>
      <c r="AC103" s="42">
        <f ca="1">IF($C$112="3P",VLOOKUP($A103,'Fin. Assumptions'!$F$23:$L$29,$D$111+1)*(-AC$55-AC$56),VLOOKUP($A103,'Fin. Assumptions'!$F$32:$L$38,$D$111+1)*AC$83)</f>
        <v>47607.797146623467</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1404565.5671711201</v>
      </c>
    </row>
    <row r="111" spans="1:34" ht="15.75" x14ac:dyDescent="0.25">
      <c r="A111" s="92"/>
      <c r="B111" s="93" t="s">
        <v>111</v>
      </c>
      <c r="C111" s="463" t="str">
        <f ca="1">LEFT($B$6,3)</f>
        <v>RES</v>
      </c>
      <c r="D111" s="380">
        <f ca="1">HLOOKUP(C111,'Fin. Assumptions'!$G$32:$L$40,9)</f>
        <v>6</v>
      </c>
    </row>
    <row r="112" spans="1:34" x14ac:dyDescent="0.2">
      <c r="A112" s="94"/>
      <c r="B112" s="93" t="s">
        <v>160</v>
      </c>
      <c r="C112" s="376" t="str">
        <f ca="1">RIGHT(LEFT($B$6,6),2)</f>
        <v>3P</v>
      </c>
    </row>
  </sheetData>
  <sheetProtection algorithmName="SHA-512" hashValue="RVN+W5+OC0PMbmpqP6oNEwd4WWDmyu+MDnSqhnFXx6JX5oDH/eR0+ioHEMPxeUY+vARtvrd1fCv0M0dw0X7NaA==" saltValue="c81xjbXevkumMr5YQTS2CQ=="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7" tint="0.39997558519241921"/>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RES DO 17</v>
      </c>
      <c r="D6" s="82" t="s">
        <v>172</v>
      </c>
      <c r="T6" s="2"/>
    </row>
    <row r="7" spans="1:42" ht="18.75" customHeight="1" x14ac:dyDescent="0.25">
      <c r="A7" s="90"/>
      <c r="C7" s="2"/>
      <c r="D7" s="374" t="s">
        <v>174</v>
      </c>
      <c r="T7" s="2"/>
    </row>
    <row r="8" spans="1:42" ht="18.75" customHeight="1" x14ac:dyDescent="0.25">
      <c r="A8" s="90" t="s">
        <v>111</v>
      </c>
      <c r="B8" s="376" t="str">
        <f ca="1">VLOOKUP($B$6,'Fin. Assumptions'!$A$6:$P$17,2)</f>
        <v>Residential</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2017</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(Residential)</v>
      </c>
      <c r="C11" s="1"/>
      <c r="E11" s="18" t="s">
        <v>0</v>
      </c>
      <c r="G11" s="396">
        <f ca="1">VLOOKUP($B$6,'Fin. Assumptions'!$A$6:$P$17,14)</f>
        <v>0.2</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0.05</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0.24000000000000002</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1186683.7813440899</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3.9556126044802999</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3955612.6044803001</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0.82854562968788992</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3955612.6044803001</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1000</v>
      </c>
      <c r="C22" s="21"/>
      <c r="E22" s="76" t="s">
        <v>86</v>
      </c>
      <c r="G22" s="83">
        <f ca="1">-H14*0.5</f>
        <v>-593341.89067204494</v>
      </c>
      <c r="O22" s="28"/>
      <c r="P22" s="26"/>
      <c r="Q22" s="26"/>
      <c r="R22" s="23"/>
      <c r="T22" s="2"/>
    </row>
    <row r="23" spans="1:36" ht="18" customHeight="1" x14ac:dyDescent="0.2">
      <c r="A23" s="48"/>
      <c r="B23" s="77"/>
      <c r="C23" s="21"/>
      <c r="E23" s="54" t="s">
        <v>77</v>
      </c>
      <c r="G23" s="83">
        <f ca="1">SUM(G20:G22)</f>
        <v>3362270.7138082553</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5.5E-2</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12</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3955612.6044803001</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0.19101743999999998</v>
      </c>
      <c r="C31" s="2" t="s">
        <v>7</v>
      </c>
      <c r="E31" s="57" t="s">
        <v>10</v>
      </c>
      <c r="F31" s="5"/>
      <c r="G31" s="83">
        <f ca="1">NetCost*LoanPer-B22</f>
        <v>592341.89067204471</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315227.07926414721</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9.8582998161476088E-2</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222550.59899519998</v>
      </c>
      <c r="F54" s="9">
        <f t="shared" ca="1" si="2"/>
        <v>225866.6029202285</v>
      </c>
      <c r="G54" s="9">
        <f t="shared" ca="1" si="2"/>
        <v>229232.01530373987</v>
      </c>
      <c r="H54" s="9">
        <f t="shared" ca="1" si="2"/>
        <v>232647.57233176561</v>
      </c>
      <c r="I54" s="9">
        <f t="shared" ca="1" si="2"/>
        <v>236114.02115950893</v>
      </c>
      <c r="J54" s="9">
        <f t="shared" ca="1" si="2"/>
        <v>239632.12007478561</v>
      </c>
      <c r="K54" s="9">
        <f t="shared" ca="1" si="2"/>
        <v>243202.63866389994</v>
      </c>
      <c r="L54" s="9">
        <f t="shared" ca="1" si="2"/>
        <v>246826.35797999197</v>
      </c>
      <c r="M54" s="9">
        <f t="shared" ca="1" si="2"/>
        <v>250504.07071389392</v>
      </c>
      <c r="N54" s="9">
        <f t="shared" ca="1" si="2"/>
        <v>254236.58136753089</v>
      </c>
      <c r="O54" s="9">
        <f t="shared" ca="1" si="2"/>
        <v>258024.70642990712</v>
      </c>
      <c r="P54" s="9">
        <f t="shared" ca="1" si="2"/>
        <v>261869.27455571268</v>
      </c>
      <c r="Q54" s="9">
        <f t="shared" ca="1" si="2"/>
        <v>265771.12674659287</v>
      </c>
      <c r="R54" s="9">
        <f t="shared" ca="1" si="2"/>
        <v>269731.11653511703</v>
      </c>
      <c r="S54" s="9">
        <f t="shared" ca="1" si="2"/>
        <v>273750.11017149035</v>
      </c>
      <c r="T54" s="9">
        <f t="shared" ca="1" si="2"/>
        <v>277828.98681304546</v>
      </c>
      <c r="U54" s="9">
        <f t="shared" ca="1" si="2"/>
        <v>281968.63871655992</v>
      </c>
      <c r="V54" s="9">
        <f t="shared" ca="1" si="2"/>
        <v>286169.97143343667</v>
      </c>
      <c r="W54" s="9">
        <f t="shared" ca="1" si="2"/>
        <v>290433.90400779486</v>
      </c>
      <c r="X54" s="9">
        <f t="shared" ca="1" si="2"/>
        <v>294761.3691775109</v>
      </c>
      <c r="Y54" s="9">
        <f t="shared" ca="1" si="2"/>
        <v>299153.31357825588</v>
      </c>
      <c r="Z54" s="9">
        <f t="shared" ca="1" si="2"/>
        <v>303610.69795057183</v>
      </c>
      <c r="AA54" s="9">
        <f t="shared" ca="1" si="2"/>
        <v>308134.49735003541</v>
      </c>
      <c r="AB54" s="9">
        <f t="shared" ca="1" si="2"/>
        <v>312725.70136055088</v>
      </c>
      <c r="AC54" s="9">
        <f t="shared" ca="1" si="2"/>
        <v>317385.3143108231</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259671.60246169026</v>
      </c>
      <c r="F57" s="10">
        <f ca="1">IF(F$49&gt;OptInTerm,0,VLOOKUP($B$10+F$49-1,'SREC Prices'!$B$6:$D$22,2))*((F$50/1000)*$B$18)</f>
        <v>267978.19777463767</v>
      </c>
      <c r="G57" s="10">
        <f ca="1">IF(G$49&gt;OptInTerm,0,VLOOKUP($B$10+G$49-1,'SREC Prices'!$B$6:$D$22,2))*((G$50/1000)*$B$18)</f>
        <v>253258.6068036831</v>
      </c>
      <c r="H57" s="10">
        <f ca="1">IF(H$49&gt;OptInTerm,0,VLOOKUP($B$10+H$49-1,'SREC Prices'!$B$6:$D$22,2))*((H$50/1000)*$B$18)</f>
        <v>231072.19715482459</v>
      </c>
      <c r="I57" s="10">
        <f ca="1">IF(I$49&gt;OptInTerm,0,VLOOKUP($B$10+I$49-1,'SREC Prices'!$B$6:$D$22,2))*((I$50/1000)*$B$18)</f>
        <v>213832.11923541324</v>
      </c>
      <c r="J57" s="10">
        <f ca="1">IF(J$49&gt;OptInTerm,0,VLOOKUP($B$10+J$49-1,'SREC Prices'!$B$6:$D$22,2))*((J$50/1000)*$B$18)</f>
        <v>200524.38137237745</v>
      </c>
      <c r="K57" s="10">
        <f ca="1">IF(K$49&gt;OptInTerm,0,VLOOKUP($B$10+K$49-1,'SREC Prices'!$B$6:$D$22,2))*((K$50/1000)*$B$18)</f>
        <v>192482.29457169704</v>
      </c>
      <c r="L57" s="10">
        <f ca="1">IF(L$49&gt;OptInTerm,0,VLOOKUP($B$10+L$49-1,'SREC Prices'!$B$6:$D$22,2))*((L$50/1000)*$B$18)</f>
        <v>181487.88922223271</v>
      </c>
      <c r="M57" s="10">
        <f ca="1">IF(M$49&gt;OptInTerm,0,VLOOKUP($B$10+M$49-1,'SREC Prices'!$B$6:$D$22,2))*((M$50/1000)*$B$18)</f>
        <v>171506.05531500993</v>
      </c>
      <c r="N57" s="10">
        <f ca="1">IF(N$49&gt;OptInTerm,0,VLOOKUP($B$10+N$49-1,'SREC Prices'!$B$6:$D$22,2))*((N$50/1000)*$B$18)</f>
        <v>162522.40479850935</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482222.20145689021</v>
      </c>
      <c r="F59" s="10">
        <f t="shared" ref="F59:AH59" ca="1" si="5">SUM(F54:F58)</f>
        <v>493844.80069486616</v>
      </c>
      <c r="G59" s="10">
        <f t="shared" ca="1" si="5"/>
        <v>482490.62210742297</v>
      </c>
      <c r="H59" s="10">
        <f t="shared" ca="1" si="5"/>
        <v>463719.76948659017</v>
      </c>
      <c r="I59" s="10">
        <f t="shared" ca="1" si="5"/>
        <v>449946.14039492217</v>
      </c>
      <c r="J59" s="10">
        <f t="shared" ca="1" si="5"/>
        <v>440156.50144716306</v>
      </c>
      <c r="K59" s="10">
        <f t="shared" ca="1" si="5"/>
        <v>435684.93323559698</v>
      </c>
      <c r="L59" s="10">
        <f t="shared" ca="1" si="5"/>
        <v>428314.24720222468</v>
      </c>
      <c r="M59" s="10">
        <f t="shared" ca="1" si="5"/>
        <v>422010.12602890388</v>
      </c>
      <c r="N59" s="10">
        <f t="shared" ca="1" si="5"/>
        <v>416758.98616604024</v>
      </c>
      <c r="O59" s="10">
        <f t="shared" ca="1" si="5"/>
        <v>285727.69119998364</v>
      </c>
      <c r="P59" s="10">
        <f t="shared" ca="1" si="5"/>
        <v>289433.74440193886</v>
      </c>
      <c r="Q59" s="10">
        <f t="shared" ca="1" si="5"/>
        <v>293197.77424358792</v>
      </c>
      <c r="R59" s="10">
        <f t="shared" ca="1" si="5"/>
        <v>297020.63079462707</v>
      </c>
      <c r="S59" s="10">
        <f t="shared" ca="1" si="5"/>
        <v>300903.17685970286</v>
      </c>
      <c r="T59" s="10">
        <f t="shared" ca="1" si="5"/>
        <v>304846.28816781688</v>
      </c>
      <c r="U59" s="10">
        <f t="shared" ca="1" si="5"/>
        <v>308850.8535645575</v>
      </c>
      <c r="V59" s="10">
        <f t="shared" ca="1" si="5"/>
        <v>312917.77520719427</v>
      </c>
      <c r="W59" s="10">
        <f t="shared" ca="1" si="5"/>
        <v>317047.96876268368</v>
      </c>
      <c r="X59" s="10">
        <f t="shared" ca="1" si="5"/>
        <v>321242.36360862525</v>
      </c>
      <c r="Y59" s="10">
        <f t="shared" ca="1" si="5"/>
        <v>325501.90303721465</v>
      </c>
      <c r="Z59" s="10">
        <f t="shared" ca="1" si="5"/>
        <v>329827.54446223582</v>
      </c>
      <c r="AA59" s="10">
        <f t="shared" ca="1" si="5"/>
        <v>334220.25962914107</v>
      </c>
      <c r="AB59" s="10">
        <f t="shared" ca="1" si="5"/>
        <v>338681.03482826101</v>
      </c>
      <c r="AC59" s="10">
        <f t="shared" ca="1" si="5"/>
        <v>343210.87111119472</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461222.20145689021</v>
      </c>
      <c r="F63" s="10">
        <f t="shared" ca="1" si="9"/>
        <v>472319.80069486616</v>
      </c>
      <c r="G63" s="10">
        <f t="shared" ca="1" si="9"/>
        <v>460427.49710742297</v>
      </c>
      <c r="H63" s="10">
        <f t="shared" ca="1" si="9"/>
        <v>441105.06636159017</v>
      </c>
      <c r="I63" s="10">
        <f t="shared" ca="1" si="9"/>
        <v>426766.06969179719</v>
      </c>
      <c r="J63" s="10">
        <f t="shared" ca="1" si="9"/>
        <v>416396.92897645995</v>
      </c>
      <c r="K63" s="10">
        <f t="shared" ca="1" si="9"/>
        <v>411331.37145312631</v>
      </c>
      <c r="L63" s="10">
        <f t="shared" ca="1" si="9"/>
        <v>403351.84637519222</v>
      </c>
      <c r="M63" s="10">
        <f t="shared" ca="1" si="9"/>
        <v>396423.6651811956</v>
      </c>
      <c r="N63" s="10">
        <f t="shared" ca="1" si="9"/>
        <v>240532.86379713926</v>
      </c>
      <c r="O63" s="10">
        <f t="shared" ca="1" si="9"/>
        <v>258845.91577186013</v>
      </c>
      <c r="P63" s="10">
        <f t="shared" ca="1" si="9"/>
        <v>261879.92458811228</v>
      </c>
      <c r="Q63" s="10">
        <f t="shared" ca="1" si="9"/>
        <v>264955.10893441568</v>
      </c>
      <c r="R63" s="10">
        <f t="shared" ca="1" si="9"/>
        <v>268071.89885272551</v>
      </c>
      <c r="S63" s="10">
        <f t="shared" ca="1" si="9"/>
        <v>271230.72661925375</v>
      </c>
      <c r="T63" s="10">
        <f t="shared" ca="1" si="9"/>
        <v>274432.02667135658</v>
      </c>
      <c r="U63" s="10">
        <f t="shared" ca="1" si="9"/>
        <v>277676.23553068569</v>
      </c>
      <c r="V63" s="10">
        <f t="shared" ca="1" si="9"/>
        <v>280963.79172247567</v>
      </c>
      <c r="W63" s="10">
        <f t="shared" ca="1" si="9"/>
        <v>284295.13569084712</v>
      </c>
      <c r="X63" s="10">
        <f t="shared" ca="1" si="9"/>
        <v>137670.70970999275</v>
      </c>
      <c r="Y63" s="10">
        <f t="shared" ca="1" si="9"/>
        <v>291090.95779111632</v>
      </c>
      <c r="Z63" s="10">
        <f t="shared" ca="1" si="9"/>
        <v>294556.32558498508</v>
      </c>
      <c r="AA63" s="10">
        <f t="shared" ca="1" si="9"/>
        <v>298067.26027995907</v>
      </c>
      <c r="AB63" s="10">
        <f t="shared" ca="1" si="9"/>
        <v>301624.21049534943</v>
      </c>
      <c r="AC63" s="10">
        <f t="shared" ca="1" si="9"/>
        <v>305227.62616996036</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461222.20145689021</v>
      </c>
      <c r="F65" s="59">
        <f t="shared" ref="F65:AH65" ca="1" si="10">SUM(F63:F64)</f>
        <v>472319.80069486616</v>
      </c>
      <c r="G65" s="59">
        <f t="shared" ca="1" si="10"/>
        <v>460427.49710742297</v>
      </c>
      <c r="H65" s="59">
        <f t="shared" ca="1" si="10"/>
        <v>441105.06636159017</v>
      </c>
      <c r="I65" s="59">
        <f t="shared" ca="1" si="10"/>
        <v>426766.06969179719</v>
      </c>
      <c r="J65" s="59">
        <f ca="1">SUM(J63:J64)</f>
        <v>416396.92897645995</v>
      </c>
      <c r="K65" s="59">
        <f t="shared" ca="1" si="10"/>
        <v>411331.37145312631</v>
      </c>
      <c r="L65" s="59">
        <f t="shared" ca="1" si="10"/>
        <v>403351.84637519222</v>
      </c>
      <c r="M65" s="59">
        <f t="shared" ca="1" si="10"/>
        <v>396423.6651811956</v>
      </c>
      <c r="N65" s="59">
        <f t="shared" ca="1" si="10"/>
        <v>240532.86379713926</v>
      </c>
      <c r="O65" s="59">
        <f t="shared" ca="1" si="10"/>
        <v>258845.91577186013</v>
      </c>
      <c r="P65" s="59">
        <f t="shared" ca="1" si="10"/>
        <v>261879.92458811228</v>
      </c>
      <c r="Q65" s="59">
        <f t="shared" ca="1" si="10"/>
        <v>264955.10893441568</v>
      </c>
      <c r="R65" s="59">
        <f t="shared" ca="1" si="10"/>
        <v>268071.89885272551</v>
      </c>
      <c r="S65" s="59">
        <f t="shared" ca="1" si="10"/>
        <v>271230.72661925375</v>
      </c>
      <c r="T65" s="59">
        <f t="shared" ca="1" si="10"/>
        <v>274432.02667135658</v>
      </c>
      <c r="U65" s="59">
        <f t="shared" ca="1" si="10"/>
        <v>277676.23553068569</v>
      </c>
      <c r="V65" s="59">
        <f t="shared" ca="1" si="10"/>
        <v>280963.79172247567</v>
      </c>
      <c r="W65" s="59">
        <f t="shared" ca="1" si="10"/>
        <v>284295.13569084712</v>
      </c>
      <c r="X65" s="59">
        <f t="shared" ca="1" si="10"/>
        <v>137670.70970999275</v>
      </c>
      <c r="Y65" s="59">
        <f t="shared" ca="1" si="10"/>
        <v>291090.95779111632</v>
      </c>
      <c r="Z65" s="59">
        <f t="shared" ca="1" si="10"/>
        <v>294556.32558498508</v>
      </c>
      <c r="AA65" s="59">
        <f t="shared" ca="1" si="10"/>
        <v>298067.26027995907</v>
      </c>
      <c r="AB65" s="59">
        <f t="shared" ca="1" si="10"/>
        <v>301624.21049534943</v>
      </c>
      <c r="AC65" s="59">
        <f t="shared" ca="1" si="10"/>
        <v>305227.62616996036</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-32578.803986962459</v>
      </c>
      <c r="F66" s="59">
        <f t="shared" ca="1" si="11"/>
        <v>-30590.544626495837</v>
      </c>
      <c r="G66" s="59">
        <f t="shared" ca="1" si="11"/>
        <v>-28492.931001203553</v>
      </c>
      <c r="H66" s="59">
        <f t="shared" ca="1" si="11"/>
        <v>-26279.948626520196</v>
      </c>
      <c r="I66" s="59">
        <f t="shared" ca="1" si="11"/>
        <v>-23945.252221229253</v>
      </c>
      <c r="J66" s="59">
        <f t="shared" ca="1" si="11"/>
        <v>-21482.147513647305</v>
      </c>
      <c r="K66" s="59">
        <f t="shared" ca="1" si="11"/>
        <v>-18883.572047148355</v>
      </c>
      <c r="L66" s="59">
        <f t="shared" ca="1" si="11"/>
        <v>-16142.074929991957</v>
      </c>
      <c r="M66" s="59">
        <f t="shared" ca="1" si="11"/>
        <v>-13249.795471391961</v>
      </c>
      <c r="N66" s="59">
        <f t="shared" ca="1" si="11"/>
        <v>-10198.440642568965</v>
      </c>
      <c r="O66" s="59">
        <f t="shared" ca="1" si="11"/>
        <v>-6979.2612981607035</v>
      </c>
      <c r="P66" s="59">
        <f t="shared" ca="1" si="11"/>
        <v>-3583.027089809988</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428643.39746992773</v>
      </c>
      <c r="F67" s="59">
        <f t="shared" ref="F67:AH67" ca="1" si="12">F65+F66</f>
        <v>441729.25606837031</v>
      </c>
      <c r="G67" s="59">
        <f t="shared" ca="1" si="12"/>
        <v>431934.56610621943</v>
      </c>
      <c r="H67" s="59">
        <f t="shared" ca="1" si="12"/>
        <v>414825.11773507</v>
      </c>
      <c r="I67" s="59">
        <f ca="1">I65+I66</f>
        <v>402820.81747056794</v>
      </c>
      <c r="J67" s="59">
        <f ca="1">J65+J66</f>
        <v>394914.78146281262</v>
      </c>
      <c r="K67" s="59">
        <f t="shared" ca="1" si="12"/>
        <v>392447.79940597794</v>
      </c>
      <c r="L67" s="59">
        <f t="shared" ca="1" si="12"/>
        <v>387209.77144520025</v>
      </c>
      <c r="M67" s="59">
        <f t="shared" ca="1" si="12"/>
        <v>383173.86970980361</v>
      </c>
      <c r="N67" s="59">
        <f t="shared" ca="1" si="12"/>
        <v>230334.42315457031</v>
      </c>
      <c r="O67" s="59">
        <f t="shared" ca="1" si="12"/>
        <v>251866.65447369943</v>
      </c>
      <c r="P67" s="59">
        <f t="shared" ca="1" si="12"/>
        <v>258296.89749830228</v>
      </c>
      <c r="Q67" s="59">
        <f t="shared" ca="1" si="12"/>
        <v>264955.10893441568</v>
      </c>
      <c r="R67" s="59">
        <f t="shared" ca="1" si="12"/>
        <v>268071.89885272551</v>
      </c>
      <c r="S67" s="59">
        <f t="shared" ca="1" si="12"/>
        <v>271230.72661925375</v>
      </c>
      <c r="T67" s="59">
        <f t="shared" ca="1" si="12"/>
        <v>274432.02667135658</v>
      </c>
      <c r="U67" s="59">
        <f t="shared" ca="1" si="12"/>
        <v>277676.23553068569</v>
      </c>
      <c r="V67" s="59">
        <f t="shared" ca="1" si="12"/>
        <v>280963.79172247567</v>
      </c>
      <c r="W67" s="59">
        <f t="shared" ca="1" si="12"/>
        <v>284295.13569084712</v>
      </c>
      <c r="X67" s="59">
        <f t="shared" ca="1" si="12"/>
        <v>137670.70970999275</v>
      </c>
      <c r="Y67" s="59">
        <f t="shared" ca="1" si="12"/>
        <v>291090.95779111632</v>
      </c>
      <c r="Z67" s="59">
        <f t="shared" ca="1" si="12"/>
        <v>294556.32558498508</v>
      </c>
      <c r="AA67" s="59">
        <f t="shared" ca="1" si="12"/>
        <v>298067.26027995907</v>
      </c>
      <c r="AB67" s="59">
        <f t="shared" ca="1" si="12"/>
        <v>301624.21049534943</v>
      </c>
      <c r="AC67" s="59">
        <f t="shared" ca="1" si="12"/>
        <v>305227.62616996036</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-81442.245519286269</v>
      </c>
      <c r="F68" s="59">
        <f t="shared" ca="1" si="14"/>
        <v>-83928.558652990352</v>
      </c>
      <c r="G68" s="59">
        <f t="shared" ca="1" si="14"/>
        <v>-82067.567560181691</v>
      </c>
      <c r="H68" s="59">
        <f t="shared" ca="1" si="14"/>
        <v>-78816.772369663304</v>
      </c>
      <c r="I68" s="59">
        <f t="shared" ca="1" si="14"/>
        <v>-76535.95531940792</v>
      </c>
      <c r="J68" s="59">
        <f t="shared" ca="1" si="14"/>
        <v>-75033.808477934406</v>
      </c>
      <c r="K68" s="59">
        <f t="shared" ca="1" si="14"/>
        <v>-74565.081887135806</v>
      </c>
      <c r="L68" s="59">
        <f t="shared" ca="1" si="14"/>
        <v>-73569.856574588048</v>
      </c>
      <c r="M68" s="59">
        <f t="shared" ca="1" si="14"/>
        <v>-72803.035244862695</v>
      </c>
      <c r="N68" s="59">
        <f t="shared" ca="1" si="14"/>
        <v>-43763.540399368358</v>
      </c>
      <c r="O68" s="59">
        <f t="shared" ca="1" si="14"/>
        <v>-47854.664350002895</v>
      </c>
      <c r="P68" s="59">
        <f t="shared" ca="1" si="14"/>
        <v>-49076.410524677434</v>
      </c>
      <c r="Q68" s="59">
        <f t="shared" ca="1" si="14"/>
        <v>-50341.470697538985</v>
      </c>
      <c r="R68" s="59">
        <f t="shared" ca="1" si="14"/>
        <v>-50933.660782017854</v>
      </c>
      <c r="S68" s="59">
        <f t="shared" ca="1" si="14"/>
        <v>-51533.838057658213</v>
      </c>
      <c r="T68" s="59">
        <f t="shared" ca="1" si="14"/>
        <v>-52142.085067557753</v>
      </c>
      <c r="U68" s="59">
        <f t="shared" ca="1" si="14"/>
        <v>-52758.484750830285</v>
      </c>
      <c r="V68" s="59">
        <f t="shared" ca="1" si="14"/>
        <v>-53383.120427270384</v>
      </c>
      <c r="W68" s="59">
        <f t="shared" ca="1" si="14"/>
        <v>-54016.075781260952</v>
      </c>
      <c r="X68" s="59">
        <f t="shared" ca="1" si="14"/>
        <v>-26157.434844898624</v>
      </c>
      <c r="Y68" s="59">
        <f t="shared" ca="1" si="14"/>
        <v>-55307.281980312102</v>
      </c>
      <c r="Z68" s="59">
        <f t="shared" ca="1" si="14"/>
        <v>-55965.701861147172</v>
      </c>
      <c r="AA68" s="59">
        <f t="shared" ca="1" si="14"/>
        <v>-56632.779453192226</v>
      </c>
      <c r="AB68" s="59">
        <f t="shared" ca="1" si="14"/>
        <v>-57308.59999411639</v>
      </c>
      <c r="AC68" s="59">
        <f t="shared" ca="1" si="14"/>
        <v>-57993.248972292473</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-21432.169873496387</v>
      </c>
      <c r="F69" s="24">
        <f t="shared" ca="1" si="16"/>
        <v>-22086.462803418515</v>
      </c>
      <c r="G69" s="24">
        <f t="shared" ca="1" si="16"/>
        <v>-21596.728305310971</v>
      </c>
      <c r="H69" s="24">
        <f t="shared" ca="1" si="16"/>
        <v>-20741.255886753501</v>
      </c>
      <c r="I69" s="24">
        <f t="shared" ca="1" si="16"/>
        <v>-20141.0408735284</v>
      </c>
      <c r="J69" s="24">
        <f t="shared" ca="1" si="16"/>
        <v>-19745.739073140634</v>
      </c>
      <c r="K69" s="24">
        <f t="shared" ca="1" si="16"/>
        <v>-19622.389970298897</v>
      </c>
      <c r="L69" s="24">
        <f t="shared" ca="1" si="16"/>
        <v>-19360.488572260012</v>
      </c>
      <c r="M69" s="24">
        <f t="shared" ca="1" si="16"/>
        <v>-19158.693485490181</v>
      </c>
      <c r="N69" s="24">
        <f t="shared" ca="1" si="16"/>
        <v>-11516.721157728516</v>
      </c>
      <c r="O69" s="24">
        <f t="shared" ca="1" si="16"/>
        <v>-12593.332723684973</v>
      </c>
      <c r="P69" s="24">
        <f t="shared" ca="1" si="16"/>
        <v>-12914.844874915114</v>
      </c>
      <c r="Q69" s="24">
        <f t="shared" ca="1" si="16"/>
        <v>-13247.755446720785</v>
      </c>
      <c r="R69" s="24">
        <f t="shared" ca="1" si="16"/>
        <v>-13403.594942636277</v>
      </c>
      <c r="S69" s="24">
        <f t="shared" ca="1" si="16"/>
        <v>-13561.536330962688</v>
      </c>
      <c r="T69" s="24">
        <f t="shared" ca="1" si="16"/>
        <v>-13721.601333567829</v>
      </c>
      <c r="U69" s="24">
        <f t="shared" ca="1" si="16"/>
        <v>-13883.811776534285</v>
      </c>
      <c r="V69" s="24">
        <f t="shared" ca="1" si="16"/>
        <v>-14048.189586123784</v>
      </c>
      <c r="W69" s="24">
        <f t="shared" ca="1" si="16"/>
        <v>-14214.756784542356</v>
      </c>
      <c r="X69" s="24">
        <f t="shared" ca="1" si="16"/>
        <v>-6883.5354854996376</v>
      </c>
      <c r="Y69" s="24">
        <f t="shared" ca="1" si="16"/>
        <v>-14554.547889555817</v>
      </c>
      <c r="Z69" s="24">
        <f t="shared" ca="1" si="16"/>
        <v>-14727.816279249255</v>
      </c>
      <c r="AA69" s="24">
        <f t="shared" ca="1" si="16"/>
        <v>-14903.363013997954</v>
      </c>
      <c r="AB69" s="24">
        <f t="shared" ca="1" si="16"/>
        <v>-15081.210524767472</v>
      </c>
      <c r="AC69" s="24">
        <f t="shared" ca="1" si="16"/>
        <v>-15261.381308498019</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325768.98207714508</v>
      </c>
      <c r="F70" s="420">
        <f t="shared" ref="F70:AH70" ca="1" si="17">SUM(F67:F69)</f>
        <v>335714.23461196141</v>
      </c>
      <c r="G70" s="420">
        <f t="shared" ca="1" si="17"/>
        <v>328270.27024072676</v>
      </c>
      <c r="H70" s="420">
        <f t="shared" ca="1" si="17"/>
        <v>315267.08947865322</v>
      </c>
      <c r="I70" s="420">
        <f t="shared" ca="1" si="17"/>
        <v>306143.82127763162</v>
      </c>
      <c r="J70" s="420">
        <f t="shared" ca="1" si="17"/>
        <v>300135.23391173757</v>
      </c>
      <c r="K70" s="420">
        <f t="shared" ca="1" si="17"/>
        <v>298260.32754854322</v>
      </c>
      <c r="L70" s="420">
        <f t="shared" ca="1" si="17"/>
        <v>294279.42629835219</v>
      </c>
      <c r="M70" s="420">
        <f t="shared" ca="1" si="17"/>
        <v>291212.14097945078</v>
      </c>
      <c r="N70" s="420">
        <f t="shared" ca="1" si="17"/>
        <v>175054.16159747343</v>
      </c>
      <c r="O70" s="420">
        <f t="shared" ca="1" si="17"/>
        <v>191418.65740001155</v>
      </c>
      <c r="P70" s="420">
        <f t="shared" ca="1" si="17"/>
        <v>196305.64209870974</v>
      </c>
      <c r="Q70" s="420">
        <f t="shared" ca="1" si="17"/>
        <v>201365.88279015591</v>
      </c>
      <c r="R70" s="420">
        <f t="shared" ca="1" si="17"/>
        <v>203734.64312807139</v>
      </c>
      <c r="S70" s="420">
        <f t="shared" ca="1" si="17"/>
        <v>206135.35223063282</v>
      </c>
      <c r="T70" s="420">
        <f t="shared" ca="1" si="17"/>
        <v>208568.34027023101</v>
      </c>
      <c r="U70" s="420">
        <f t="shared" ca="1" si="17"/>
        <v>211033.93900332114</v>
      </c>
      <c r="V70" s="420">
        <f t="shared" ca="1" si="17"/>
        <v>213532.4817090815</v>
      </c>
      <c r="W70" s="420">
        <f t="shared" ca="1" si="17"/>
        <v>216064.30312504381</v>
      </c>
      <c r="X70" s="420">
        <f t="shared" ca="1" si="17"/>
        <v>104629.73937959448</v>
      </c>
      <c r="Y70" s="420">
        <f t="shared" ca="1" si="17"/>
        <v>221229.12792124841</v>
      </c>
      <c r="Z70" s="420">
        <f t="shared" ca="1" si="17"/>
        <v>223862.80744458863</v>
      </c>
      <c r="AA70" s="420">
        <f t="shared" ca="1" si="17"/>
        <v>226531.11781276888</v>
      </c>
      <c r="AB70" s="420">
        <f t="shared" ca="1" si="17"/>
        <v>229234.39997646556</v>
      </c>
      <c r="AC70" s="420">
        <f t="shared" ca="1" si="17"/>
        <v>231972.99588916989</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325768.98207714508</v>
      </c>
      <c r="F72" s="59">
        <f t="shared" ca="1" si="18"/>
        <v>335714.23461196141</v>
      </c>
      <c r="G72" s="59">
        <f t="shared" ca="1" si="18"/>
        <v>328270.27024072676</v>
      </c>
      <c r="H72" s="59">
        <f t="shared" ca="1" si="18"/>
        <v>315267.08947865322</v>
      </c>
      <c r="I72" s="59">
        <f t="shared" ca="1" si="18"/>
        <v>306143.82127763162</v>
      </c>
      <c r="J72" s="59">
        <f t="shared" ca="1" si="18"/>
        <v>300135.23391173757</v>
      </c>
      <c r="K72" s="59">
        <f t="shared" ca="1" si="18"/>
        <v>298260.32754854322</v>
      </c>
      <c r="L72" s="59">
        <f t="shared" ca="1" si="18"/>
        <v>294279.42629835219</v>
      </c>
      <c r="M72" s="59">
        <f t="shared" ca="1" si="18"/>
        <v>291212.14097945078</v>
      </c>
      <c r="N72" s="59">
        <f t="shared" ca="1" si="18"/>
        <v>175054.16159747343</v>
      </c>
      <c r="O72" s="59">
        <f t="shared" ca="1" si="18"/>
        <v>191418.65740001155</v>
      </c>
      <c r="P72" s="59">
        <f t="shared" ca="1" si="18"/>
        <v>196305.64209870974</v>
      </c>
      <c r="Q72" s="59">
        <f t="shared" ca="1" si="18"/>
        <v>201365.88279015591</v>
      </c>
      <c r="R72" s="59">
        <f t="shared" ca="1" si="18"/>
        <v>203734.64312807139</v>
      </c>
      <c r="S72" s="59">
        <f t="shared" ca="1" si="18"/>
        <v>206135.35223063282</v>
      </c>
      <c r="T72" s="59">
        <f t="shared" ca="1" si="18"/>
        <v>208568.34027023101</v>
      </c>
      <c r="U72" s="59">
        <f t="shared" ca="1" si="18"/>
        <v>211033.93900332114</v>
      </c>
      <c r="V72" s="59">
        <f t="shared" ca="1" si="18"/>
        <v>213532.4817090815</v>
      </c>
      <c r="W72" s="59">
        <f t="shared" ca="1" si="18"/>
        <v>216064.30312504381</v>
      </c>
      <c r="X72" s="59">
        <f t="shared" ca="1" si="18"/>
        <v>104629.73937959448</v>
      </c>
      <c r="Y72" s="59">
        <f t="shared" ca="1" si="18"/>
        <v>221229.12792124841</v>
      </c>
      <c r="Z72" s="59">
        <f t="shared" ca="1" si="18"/>
        <v>223862.80744458863</v>
      </c>
      <c r="AA72" s="59">
        <f t="shared" ca="1" si="18"/>
        <v>226531.11781276888</v>
      </c>
      <c r="AB72" s="59">
        <f t="shared" ca="1" si="18"/>
        <v>229234.39997646556</v>
      </c>
      <c r="AC72" s="59">
        <f t="shared" ca="1" si="18"/>
        <v>231972.99588916989</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-3955612.6044803001</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1186683.7813440899</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1000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-2767928.8231362104</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592341.89067204471</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-36150.17019030216</v>
      </c>
      <c r="F80" s="10">
        <f ca="1">Principle</f>
        <v>-38138.429550768786</v>
      </c>
      <c r="G80" s="10">
        <f t="shared" ref="G80:AH80" ca="1" si="20">Principle</f>
        <v>-40236.043176061066</v>
      </c>
      <c r="H80" s="10">
        <f t="shared" ca="1" si="20"/>
        <v>-42449.025550744424</v>
      </c>
      <c r="I80" s="10">
        <f t="shared" ca="1" si="20"/>
        <v>-44783.72195603537</v>
      </c>
      <c r="J80" s="10">
        <f t="shared" ca="1" si="20"/>
        <v>-47246.826663617321</v>
      </c>
      <c r="K80" s="10">
        <f t="shared" ca="1" si="20"/>
        <v>-49845.402130116272</v>
      </c>
      <c r="L80" s="10">
        <f t="shared" ca="1" si="20"/>
        <v>-52586.899247272668</v>
      </c>
      <c r="M80" s="10">
        <f t="shared" ca="1" si="20"/>
        <v>-55479.178705872662</v>
      </c>
      <c r="N80" s="10">
        <f t="shared" ca="1" si="20"/>
        <v>-58530.533534695656</v>
      </c>
      <c r="O80" s="10">
        <f t="shared" ca="1" si="20"/>
        <v>-61749.712879103921</v>
      </c>
      <c r="P80" s="10">
        <f t="shared" ca="1" si="20"/>
        <v>-65145.947087454639</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592341.89067204471</v>
      </c>
      <c r="E81" s="10">
        <f ca="1">E79+E80</f>
        <v>-36150.17019030216</v>
      </c>
      <c r="F81" s="10">
        <f t="shared" ref="F81:AH81" ca="1" si="21">F79+F80</f>
        <v>-38138.429550768786</v>
      </c>
      <c r="G81" s="10">
        <f t="shared" ca="1" si="21"/>
        <v>-40236.043176061066</v>
      </c>
      <c r="H81" s="10">
        <f t="shared" ca="1" si="21"/>
        <v>-42449.025550744424</v>
      </c>
      <c r="I81" s="10">
        <f t="shared" ca="1" si="21"/>
        <v>-44783.72195603537</v>
      </c>
      <c r="J81" s="10">
        <f t="shared" ca="1" si="21"/>
        <v>-47246.826663617321</v>
      </c>
      <c r="K81" s="10">
        <f t="shared" ca="1" si="21"/>
        <v>-49845.402130116272</v>
      </c>
      <c r="L81" s="10">
        <f t="shared" ca="1" si="21"/>
        <v>-52586.899247272668</v>
      </c>
      <c r="M81" s="10">
        <f t="shared" ca="1" si="21"/>
        <v>-55479.178705872662</v>
      </c>
      <c r="N81" s="10">
        <f t="shared" ca="1" si="21"/>
        <v>-58530.533534695656</v>
      </c>
      <c r="O81" s="10">
        <f t="shared" ca="1" si="21"/>
        <v>-61749.712879103921</v>
      </c>
      <c r="P81" s="10">
        <f t="shared" ca="1" si="21"/>
        <v>-65145.947087454639</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-2175586.9324641656</v>
      </c>
      <c r="E83" s="430">
        <f t="shared" ca="1" si="22"/>
        <v>289618.81188684294</v>
      </c>
      <c r="F83" s="430">
        <f t="shared" ca="1" si="22"/>
        <v>297575.8050611926</v>
      </c>
      <c r="G83" s="430">
        <f t="shared" ca="1" si="22"/>
        <v>288034.2270646657</v>
      </c>
      <c r="H83" s="430">
        <f t="shared" ca="1" si="22"/>
        <v>272818.06392790878</v>
      </c>
      <c r="I83" s="430">
        <f t="shared" ca="1" si="22"/>
        <v>261360.09932159627</v>
      </c>
      <c r="J83" s="430">
        <f t="shared" ca="1" si="22"/>
        <v>252888.40724812023</v>
      </c>
      <c r="K83" s="430">
        <f t="shared" ca="1" si="22"/>
        <v>248414.92541842695</v>
      </c>
      <c r="L83" s="430">
        <f t="shared" ca="1" si="22"/>
        <v>241692.52705107952</v>
      </c>
      <c r="M83" s="430">
        <f t="shared" ca="1" si="22"/>
        <v>235732.9622735781</v>
      </c>
      <c r="N83" s="430">
        <f t="shared" ca="1" si="22"/>
        <v>116523.62806277777</v>
      </c>
      <c r="O83" s="430">
        <f t="shared" ca="1" si="22"/>
        <v>129668.94452090762</v>
      </c>
      <c r="P83" s="430">
        <f t="shared" ca="1" si="22"/>
        <v>131159.6950112551</v>
      </c>
      <c r="Q83" s="430">
        <f t="shared" ca="1" si="22"/>
        <v>201365.88279015591</v>
      </c>
      <c r="R83" s="430">
        <f t="shared" ca="1" si="22"/>
        <v>203734.64312807139</v>
      </c>
      <c r="S83" s="430">
        <f t="shared" ca="1" si="22"/>
        <v>206135.35223063282</v>
      </c>
      <c r="T83" s="430">
        <f t="shared" ca="1" si="22"/>
        <v>208568.34027023101</v>
      </c>
      <c r="U83" s="430">
        <f t="shared" ca="1" si="22"/>
        <v>211033.93900332114</v>
      </c>
      <c r="V83" s="430">
        <f t="shared" ca="1" si="22"/>
        <v>213532.4817090815</v>
      </c>
      <c r="W83" s="430">
        <f t="shared" ca="1" si="22"/>
        <v>216064.30312504381</v>
      </c>
      <c r="X83" s="430">
        <f t="shared" ca="1" si="22"/>
        <v>104629.73937959448</v>
      </c>
      <c r="Y83" s="430">
        <f t="shared" ca="1" si="22"/>
        <v>221229.12792124841</v>
      </c>
      <c r="Z83" s="430">
        <f t="shared" ca="1" si="22"/>
        <v>223862.80744458863</v>
      </c>
      <c r="AA83" s="430">
        <f t="shared" ca="1" si="22"/>
        <v>226531.11781276888</v>
      </c>
      <c r="AB83" s="430">
        <f t="shared" ca="1" si="22"/>
        <v>229234.39997646556</v>
      </c>
      <c r="AC83" s="430">
        <f t="shared" ca="1" si="22"/>
        <v>231972.99588916989</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-2175586.9324641656</v>
      </c>
      <c r="E84" s="44">
        <f ca="1">D84+E83</f>
        <v>-1885968.1205773228</v>
      </c>
      <c r="F84" s="44">
        <f t="shared" ref="F84:AH84" ca="1" si="23">E84+F83</f>
        <v>-1588392.3155161301</v>
      </c>
      <c r="G84" s="44">
        <f t="shared" ca="1" si="23"/>
        <v>-1300358.0884514644</v>
      </c>
      <c r="H84" s="44">
        <f t="shared" ca="1" si="23"/>
        <v>-1027540.0245235557</v>
      </c>
      <c r="I84" s="44">
        <f t="shared" ca="1" si="23"/>
        <v>-766179.92520195944</v>
      </c>
      <c r="J84" s="44">
        <f t="shared" ca="1" si="23"/>
        <v>-513291.51795383921</v>
      </c>
      <c r="K84" s="44">
        <f t="shared" ca="1" si="23"/>
        <v>-264876.59253541229</v>
      </c>
      <c r="L84" s="44">
        <f t="shared" ca="1" si="23"/>
        <v>-23184.065484332765</v>
      </c>
      <c r="M84" s="44">
        <f t="shared" ca="1" si="23"/>
        <v>212548.89678924534</v>
      </c>
      <c r="N84" s="44">
        <f t="shared" ca="1" si="23"/>
        <v>329072.52485202311</v>
      </c>
      <c r="O84" s="44">
        <f t="shared" ca="1" si="23"/>
        <v>458741.4693729307</v>
      </c>
      <c r="P84" s="44">
        <f t="shared" ca="1" si="23"/>
        <v>589901.1643841858</v>
      </c>
      <c r="Q84" s="44">
        <f t="shared" ca="1" si="23"/>
        <v>791267.04717434174</v>
      </c>
      <c r="R84" s="44">
        <f t="shared" ca="1" si="23"/>
        <v>995001.69030241319</v>
      </c>
      <c r="S84" s="44">
        <f t="shared" ca="1" si="23"/>
        <v>1201137.0425330461</v>
      </c>
      <c r="T84" s="44">
        <f t="shared" ca="1" si="23"/>
        <v>1409705.3828032771</v>
      </c>
      <c r="U84" s="44">
        <f t="shared" ca="1" si="23"/>
        <v>1620739.3218065982</v>
      </c>
      <c r="V84" s="44">
        <f t="shared" ca="1" si="23"/>
        <v>1834271.8035156797</v>
      </c>
      <c r="W84" s="44">
        <f t="shared" ca="1" si="23"/>
        <v>2050336.1066407235</v>
      </c>
      <c r="X84" s="44">
        <f t="shared" ca="1" si="23"/>
        <v>2154965.8460203181</v>
      </c>
      <c r="Y84" s="44">
        <f t="shared" ca="1" si="23"/>
        <v>2376194.9739415664</v>
      </c>
      <c r="Z84" s="44">
        <f t="shared" ca="1" si="23"/>
        <v>2600057.7813861552</v>
      </c>
      <c r="AA84" s="44">
        <f t="shared" ca="1" si="23"/>
        <v>2826588.8991989242</v>
      </c>
      <c r="AB84" s="44">
        <f t="shared" ca="1" si="23"/>
        <v>3055823.2991753896</v>
      </c>
      <c r="AC84" s="44">
        <f t="shared" ca="1" si="23"/>
        <v>3287796.2950645597</v>
      </c>
      <c r="AD84" s="44">
        <f ca="1">AC84+AD83</f>
        <v>3287796.2950645597</v>
      </c>
      <c r="AE84" s="44">
        <f t="shared" ca="1" si="23"/>
        <v>3287796.2950645597</v>
      </c>
      <c r="AF84" s="44">
        <f t="shared" ca="1" si="23"/>
        <v>3287796.2950645597</v>
      </c>
      <c r="AG84" s="44">
        <f t="shared" ca="1" si="23"/>
        <v>3287796.2950645597</v>
      </c>
      <c r="AH84" s="44">
        <f t="shared" ca="1" si="23"/>
        <v>3287796.2950645597</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592341.89067204471</v>
      </c>
      <c r="F89" s="9">
        <f ca="1">E93</f>
        <v>556191.72048174252</v>
      </c>
      <c r="G89" s="9">
        <f t="shared" ref="G89:AH89" ca="1" si="24">F93</f>
        <v>518053.29093097372</v>
      </c>
      <c r="H89" s="9">
        <f t="shared" ca="1" si="24"/>
        <v>477817.24775491265</v>
      </c>
      <c r="I89" s="9">
        <f t="shared" ca="1" si="24"/>
        <v>435368.22220416821</v>
      </c>
      <c r="J89" s="9">
        <f t="shared" ca="1" si="24"/>
        <v>390584.50024813286</v>
      </c>
      <c r="K89" s="9">
        <f t="shared" ca="1" si="24"/>
        <v>343337.67358451552</v>
      </c>
      <c r="L89" s="9">
        <f t="shared" ca="1" si="24"/>
        <v>293492.27145439922</v>
      </c>
      <c r="M89" s="9">
        <f t="shared" ca="1" si="24"/>
        <v>240905.37220712655</v>
      </c>
      <c r="N89" s="9">
        <f t="shared" ca="1" si="24"/>
        <v>185426.1935012539</v>
      </c>
      <c r="O89" s="9">
        <f t="shared" ca="1" si="24"/>
        <v>126895.65996655825</v>
      </c>
      <c r="P89" s="9">
        <f t="shared" ca="1" si="24"/>
        <v>65145.947087454326</v>
      </c>
      <c r="Q89" s="9">
        <f t="shared" ca="1" si="24"/>
        <v>-3.1286617740988731E-10</v>
      </c>
      <c r="R89" s="9">
        <f t="shared" ca="1" si="24"/>
        <v>-3.1286617740988731E-10</v>
      </c>
      <c r="S89" s="9">
        <f t="shared" ca="1" si="24"/>
        <v>-3.1286617740988731E-10</v>
      </c>
      <c r="T89" s="9">
        <f t="shared" ca="1" si="24"/>
        <v>-3.1286617740988731E-10</v>
      </c>
      <c r="U89" s="9">
        <f t="shared" ca="1" si="24"/>
        <v>-3.1286617740988731E-10</v>
      </c>
      <c r="V89" s="9">
        <f t="shared" ca="1" si="24"/>
        <v>-3.1286617740988731E-10</v>
      </c>
      <c r="W89" s="9">
        <f t="shared" ca="1" si="24"/>
        <v>-3.1286617740988731E-10</v>
      </c>
      <c r="X89" s="9">
        <f t="shared" ca="1" si="24"/>
        <v>-3.1286617740988731E-10</v>
      </c>
      <c r="Y89" s="9">
        <f t="shared" ca="1" si="24"/>
        <v>-3.1286617740988731E-10</v>
      </c>
      <c r="Z89" s="9">
        <f t="shared" ca="1" si="24"/>
        <v>-3.1286617740988731E-10</v>
      </c>
      <c r="AA89" s="9">
        <f t="shared" ca="1" si="24"/>
        <v>-3.1286617740988731E-10</v>
      </c>
      <c r="AB89" s="9">
        <f t="shared" ca="1" si="24"/>
        <v>-3.1286617740988731E-10</v>
      </c>
      <c r="AC89" s="9">
        <f t="shared" ca="1" si="24"/>
        <v>-3.1286617740988731E-10</v>
      </c>
      <c r="AD89" s="9">
        <f t="shared" ca="1" si="24"/>
        <v>-3.1286617740988731E-10</v>
      </c>
      <c r="AE89" s="9">
        <f t="shared" ca="1" si="24"/>
        <v>-3.1286617740988731E-10</v>
      </c>
      <c r="AF89" s="9">
        <f t="shared" ca="1" si="24"/>
        <v>-3.1286617740988731E-10</v>
      </c>
      <c r="AG89" s="9">
        <f t="shared" ca="1" si="24"/>
        <v>-3.1286617740988731E-10</v>
      </c>
      <c r="AH89" s="9">
        <f t="shared" ca="1" si="24"/>
        <v>-3.1286617740988731E-10</v>
      </c>
    </row>
    <row r="90" spans="1:36" x14ac:dyDescent="0.2">
      <c r="A90" s="2" t="s">
        <v>47</v>
      </c>
      <c r="D90" s="9"/>
      <c r="E90" s="9">
        <f t="shared" ref="E90:AH90" ca="1" si="25">IF(ProjectYear&lt;=LoanTerm,PMT(LoanInterest,LoanTerm,LoanAmount),0)</f>
        <v>-68728.974177264623</v>
      </c>
      <c r="F90" s="9">
        <f t="shared" ca="1" si="25"/>
        <v>-68728.974177264623</v>
      </c>
      <c r="G90" s="9">
        <f t="shared" ca="1" si="25"/>
        <v>-68728.974177264623</v>
      </c>
      <c r="H90" s="9">
        <f t="shared" ca="1" si="25"/>
        <v>-68728.974177264623</v>
      </c>
      <c r="I90" s="9">
        <f t="shared" ca="1" si="25"/>
        <v>-68728.974177264623</v>
      </c>
      <c r="J90" s="9">
        <f t="shared" ca="1" si="25"/>
        <v>-68728.974177264623</v>
      </c>
      <c r="K90" s="9">
        <f t="shared" ca="1" si="25"/>
        <v>-68728.974177264623</v>
      </c>
      <c r="L90" s="9">
        <f t="shared" ca="1" si="25"/>
        <v>-68728.974177264623</v>
      </c>
      <c r="M90" s="9">
        <f t="shared" ca="1" si="25"/>
        <v>-68728.974177264623</v>
      </c>
      <c r="N90" s="9">
        <f t="shared" ca="1" si="25"/>
        <v>-68728.974177264623</v>
      </c>
      <c r="O90" s="9">
        <f t="shared" ca="1" si="25"/>
        <v>-68728.974177264623</v>
      </c>
      <c r="P90" s="9">
        <f t="shared" ca="1" si="25"/>
        <v>-68728.974177264623</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-36150.17019030216</v>
      </c>
      <c r="F91" s="9">
        <f t="shared" ca="1" si="26"/>
        <v>-38138.429550768786</v>
      </c>
      <c r="G91" s="9">
        <f t="shared" ca="1" si="26"/>
        <v>-40236.043176061066</v>
      </c>
      <c r="H91" s="9">
        <f t="shared" ca="1" si="26"/>
        <v>-42449.025550744424</v>
      </c>
      <c r="I91" s="9">
        <f t="shared" ca="1" si="26"/>
        <v>-44783.72195603537</v>
      </c>
      <c r="J91" s="9">
        <f t="shared" ca="1" si="26"/>
        <v>-47246.826663617321</v>
      </c>
      <c r="K91" s="9">
        <f t="shared" ca="1" si="26"/>
        <v>-49845.402130116272</v>
      </c>
      <c r="L91" s="9">
        <f t="shared" ca="1" si="26"/>
        <v>-52586.899247272668</v>
      </c>
      <c r="M91" s="9">
        <f t="shared" ca="1" si="26"/>
        <v>-55479.178705872662</v>
      </c>
      <c r="N91" s="9">
        <f t="shared" ca="1" si="26"/>
        <v>-58530.533534695656</v>
      </c>
      <c r="O91" s="9">
        <f t="shared" ca="1" si="26"/>
        <v>-61749.712879103921</v>
      </c>
      <c r="P91" s="9">
        <f t="shared" ca="1" si="26"/>
        <v>-65145.947087454639</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-32578.803986962459</v>
      </c>
      <c r="F92" s="9">
        <f t="shared" ca="1" si="27"/>
        <v>-30590.544626495837</v>
      </c>
      <c r="G92" s="9">
        <f t="shared" ca="1" si="27"/>
        <v>-28492.931001203553</v>
      </c>
      <c r="H92" s="9">
        <f t="shared" ca="1" si="27"/>
        <v>-26279.948626520196</v>
      </c>
      <c r="I92" s="9">
        <f t="shared" ca="1" si="27"/>
        <v>-23945.252221229253</v>
      </c>
      <c r="J92" s="9">
        <f t="shared" ca="1" si="27"/>
        <v>-21482.147513647305</v>
      </c>
      <c r="K92" s="9">
        <f t="shared" ca="1" si="27"/>
        <v>-18883.572047148355</v>
      </c>
      <c r="L92" s="9">
        <f t="shared" ca="1" si="27"/>
        <v>-16142.074929991957</v>
      </c>
      <c r="M92" s="9">
        <f t="shared" ca="1" si="27"/>
        <v>-13249.795471391961</v>
      </c>
      <c r="N92" s="9">
        <f t="shared" ca="1" si="27"/>
        <v>-10198.440642568965</v>
      </c>
      <c r="O92" s="9">
        <f t="shared" ca="1" si="27"/>
        <v>-6979.2612981607035</v>
      </c>
      <c r="P92" s="9">
        <f t="shared" ca="1" si="27"/>
        <v>-3583.027089809988</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556191.72048174252</v>
      </c>
      <c r="F93" s="70">
        <f t="shared" ca="1" si="28"/>
        <v>518053.29093097372</v>
      </c>
      <c r="G93" s="70">
        <f t="shared" ca="1" si="28"/>
        <v>477817.24775491265</v>
      </c>
      <c r="H93" s="70">
        <f t="shared" ca="1" si="28"/>
        <v>435368.22220416821</v>
      </c>
      <c r="I93" s="70">
        <f t="shared" ca="1" si="28"/>
        <v>390584.50024813286</v>
      </c>
      <c r="J93" s="70">
        <f t="shared" ca="1" si="28"/>
        <v>343337.67358451552</v>
      </c>
      <c r="K93" s="70">
        <f t="shared" ca="1" si="28"/>
        <v>293492.27145439922</v>
      </c>
      <c r="L93" s="70">
        <f t="shared" ca="1" si="28"/>
        <v>240905.37220712655</v>
      </c>
      <c r="M93" s="70">
        <f t="shared" ca="1" si="28"/>
        <v>185426.1935012539</v>
      </c>
      <c r="N93" s="70">
        <f t="shared" ca="1" si="28"/>
        <v>126895.65996655825</v>
      </c>
      <c r="O93" s="70">
        <f t="shared" ca="1" si="28"/>
        <v>65145.947087454326</v>
      </c>
      <c r="P93" s="70">
        <f t="shared" ca="1" si="28"/>
        <v>-3.1286617740988731E-10</v>
      </c>
      <c r="Q93" s="70">
        <f t="shared" ca="1" si="28"/>
        <v>-3.1286617740988731E-10</v>
      </c>
      <c r="R93" s="70">
        <f t="shared" ca="1" si="28"/>
        <v>-3.1286617740988731E-10</v>
      </c>
      <c r="S93" s="70">
        <f t="shared" ca="1" si="28"/>
        <v>-3.1286617740988731E-10</v>
      </c>
      <c r="T93" s="70">
        <f t="shared" ca="1" si="28"/>
        <v>-3.1286617740988731E-10</v>
      </c>
      <c r="U93" s="70">
        <f t="shared" ca="1" si="28"/>
        <v>-3.1286617740988731E-10</v>
      </c>
      <c r="V93" s="70">
        <f t="shared" ca="1" si="28"/>
        <v>-3.1286617740988731E-10</v>
      </c>
      <c r="W93" s="70">
        <f t="shared" ca="1" si="28"/>
        <v>-3.1286617740988731E-10</v>
      </c>
      <c r="X93" s="70">
        <f t="shared" ca="1" si="28"/>
        <v>-3.1286617740988731E-10</v>
      </c>
      <c r="Y93" s="70">
        <f t="shared" ca="1" si="28"/>
        <v>-3.1286617740988731E-10</v>
      </c>
      <c r="Z93" s="70">
        <f t="shared" ca="1" si="28"/>
        <v>-3.1286617740988731E-10</v>
      </c>
      <c r="AA93" s="70">
        <f t="shared" ca="1" si="28"/>
        <v>-3.1286617740988731E-10</v>
      </c>
      <c r="AB93" s="70">
        <f t="shared" ca="1" si="28"/>
        <v>-3.1286617740988731E-10</v>
      </c>
      <c r="AC93" s="70">
        <f t="shared" ca="1" si="28"/>
        <v>-3.1286617740988731E-10</v>
      </c>
      <c r="AD93" s="70">
        <f t="shared" ca="1" si="28"/>
        <v>-3.1286617740988731E-10</v>
      </c>
      <c r="AE93" s="70">
        <f t="shared" ca="1" si="28"/>
        <v>-3.1286617740988731E-10</v>
      </c>
      <c r="AF93" s="70">
        <f t="shared" ca="1" si="28"/>
        <v>-3.1286617740988731E-10</v>
      </c>
      <c r="AG93" s="70">
        <f t="shared" ca="1" si="28"/>
        <v>-3.1286617740988731E-10</v>
      </c>
      <c r="AH93" s="70">
        <f t="shared" ca="1" si="28"/>
        <v>-3.1286617740988731E-10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979784.65956808638</v>
      </c>
      <c r="D103" s="42">
        <f ca="1">IF($C$112="3P",VLOOKUP($A103,'Fin. Assumptions'!$F$23:$L$29,$D$111+1)*(-D$55-D$56),VLOOKUP($A103,'Fin. Assumptions'!$F$32:$L$38,$D$111+1)*D$83)</f>
        <v>-2175586.9324641656</v>
      </c>
      <c r="E103" s="42">
        <f ca="1">IF($C$112="3P",VLOOKUP($A103,'Fin. Assumptions'!$F$23:$L$29,$D$111+1)*(-E$55-E$56),VLOOKUP($A103,'Fin. Assumptions'!$F$32:$L$38,$D$111+1)*E$83)</f>
        <v>289618.81188684294</v>
      </c>
      <c r="F103" s="42">
        <f ca="1">IF($C$112="3P",VLOOKUP($A103,'Fin. Assumptions'!$F$23:$L$29,$D$111+1)*(-F$55-F$56),VLOOKUP($A103,'Fin. Assumptions'!$F$32:$L$38,$D$111+1)*F$83)</f>
        <v>297575.8050611926</v>
      </c>
      <c r="G103" s="42">
        <f ca="1">IF($C$112="3P",VLOOKUP($A103,'Fin. Assumptions'!$F$23:$L$29,$D$111+1)*(-G$55-G$56),VLOOKUP($A103,'Fin. Assumptions'!$F$32:$L$38,$D$111+1)*G$83)</f>
        <v>288034.2270646657</v>
      </c>
      <c r="H103" s="42">
        <f ca="1">IF($C$112="3P",VLOOKUP($A103,'Fin. Assumptions'!$F$23:$L$29,$D$111+1)*(-H$55-H$56),VLOOKUP($A103,'Fin. Assumptions'!$F$32:$L$38,$D$111+1)*H$83)</f>
        <v>272818.06392790878</v>
      </c>
      <c r="I103" s="42">
        <f ca="1">IF($C$112="3P",VLOOKUP($A103,'Fin. Assumptions'!$F$23:$L$29,$D$111+1)*(-I$55-I$56),VLOOKUP($A103,'Fin. Assumptions'!$F$32:$L$38,$D$111+1)*I$83)</f>
        <v>261360.09932159627</v>
      </c>
      <c r="J103" s="42">
        <f ca="1">IF($C$112="3P",VLOOKUP($A103,'Fin. Assumptions'!$F$23:$L$29,$D$111+1)*(-J$55-J$56),VLOOKUP($A103,'Fin. Assumptions'!$F$32:$L$38,$D$111+1)*J$83)</f>
        <v>252888.40724812023</v>
      </c>
      <c r="K103" s="42">
        <f ca="1">IF($C$112="3P",VLOOKUP($A103,'Fin. Assumptions'!$F$23:$L$29,$D$111+1)*(-K$55-K$56),VLOOKUP($A103,'Fin. Assumptions'!$F$32:$L$38,$D$111+1)*K$83)</f>
        <v>248414.92541842695</v>
      </c>
      <c r="L103" s="42">
        <f ca="1">IF($C$112="3P",VLOOKUP($A103,'Fin. Assumptions'!$F$23:$L$29,$D$111+1)*(-L$55-L$56),VLOOKUP($A103,'Fin. Assumptions'!$F$32:$L$38,$D$111+1)*L$83)</f>
        <v>241692.52705107952</v>
      </c>
      <c r="M103" s="42">
        <f ca="1">IF($C$112="3P",VLOOKUP($A103,'Fin. Assumptions'!$F$23:$L$29,$D$111+1)*(-M$55-M$56),VLOOKUP($A103,'Fin. Assumptions'!$F$32:$L$38,$D$111+1)*M$83)</f>
        <v>235732.9622735781</v>
      </c>
      <c r="N103" s="42">
        <f ca="1">IF($C$112="3P",VLOOKUP($A103,'Fin. Assumptions'!$F$23:$L$29,$D$111+1)*(-N$55-N$56),VLOOKUP($A103,'Fin. Assumptions'!$F$32:$L$38,$D$111+1)*N$83)</f>
        <v>116523.62806277777</v>
      </c>
      <c r="O103" s="42">
        <f ca="1">IF($C$112="3P",VLOOKUP($A103,'Fin. Assumptions'!$F$23:$L$29,$D$111+1)*(-O$55-O$56),VLOOKUP($A103,'Fin. Assumptions'!$F$32:$L$38,$D$111+1)*O$83)</f>
        <v>129668.94452090762</v>
      </c>
      <c r="P103" s="42">
        <f ca="1">IF($C$112="3P",VLOOKUP($A103,'Fin. Assumptions'!$F$23:$L$29,$D$111+1)*(-P$55-P$56),VLOOKUP($A103,'Fin. Assumptions'!$F$32:$L$38,$D$111+1)*P$83)</f>
        <v>131159.6950112551</v>
      </c>
      <c r="Q103" s="42">
        <f ca="1">IF($C$112="3P",VLOOKUP($A103,'Fin. Assumptions'!$F$23:$L$29,$D$111+1)*(-Q$55-Q$56),VLOOKUP($A103,'Fin. Assumptions'!$F$32:$L$38,$D$111+1)*Q$83)</f>
        <v>201365.88279015591</v>
      </c>
      <c r="R103" s="42">
        <f ca="1">IF($C$112="3P",VLOOKUP($A103,'Fin. Assumptions'!$F$23:$L$29,$D$111+1)*(-R$55-R$56),VLOOKUP($A103,'Fin. Assumptions'!$F$32:$L$38,$D$111+1)*R$83)</f>
        <v>203734.64312807139</v>
      </c>
      <c r="S103" s="42">
        <f ca="1">IF($C$112="3P",VLOOKUP($A103,'Fin. Assumptions'!$F$23:$L$29,$D$111+1)*(-S$55-S$56),VLOOKUP($A103,'Fin. Assumptions'!$F$32:$L$38,$D$111+1)*S$83)</f>
        <v>206135.35223063282</v>
      </c>
      <c r="T103" s="42">
        <f ca="1">IF($C$112="3P",VLOOKUP($A103,'Fin. Assumptions'!$F$23:$L$29,$D$111+1)*(-T$55-T$56),VLOOKUP($A103,'Fin. Assumptions'!$F$32:$L$38,$D$111+1)*T$83)</f>
        <v>208568.34027023101</v>
      </c>
      <c r="U103" s="42">
        <f ca="1">IF($C$112="3P",VLOOKUP($A103,'Fin. Assumptions'!$F$23:$L$29,$D$111+1)*(-U$55-U$56),VLOOKUP($A103,'Fin. Assumptions'!$F$32:$L$38,$D$111+1)*U$83)</f>
        <v>211033.93900332114</v>
      </c>
      <c r="V103" s="42">
        <f ca="1">IF($C$112="3P",VLOOKUP($A103,'Fin. Assumptions'!$F$23:$L$29,$D$111+1)*(-V$55-V$56),VLOOKUP($A103,'Fin. Assumptions'!$F$32:$L$38,$D$111+1)*V$83)</f>
        <v>213532.4817090815</v>
      </c>
      <c r="W103" s="42">
        <f ca="1">IF($C$112="3P",VLOOKUP($A103,'Fin. Assumptions'!$F$23:$L$29,$D$111+1)*(-W$55-W$56),VLOOKUP($A103,'Fin. Assumptions'!$F$32:$L$38,$D$111+1)*W$83)</f>
        <v>216064.30312504381</v>
      </c>
      <c r="X103" s="42">
        <f ca="1">IF($C$112="3P",VLOOKUP($A103,'Fin. Assumptions'!$F$23:$L$29,$D$111+1)*(-X$55-X$56),VLOOKUP($A103,'Fin. Assumptions'!$F$32:$L$38,$D$111+1)*X$83)</f>
        <v>104629.73937959448</v>
      </c>
      <c r="Y103" s="42">
        <f ca="1">IF($C$112="3P",VLOOKUP($A103,'Fin. Assumptions'!$F$23:$L$29,$D$111+1)*(-Y$55-Y$56),VLOOKUP($A103,'Fin. Assumptions'!$F$32:$L$38,$D$111+1)*Y$83)</f>
        <v>221229.12792124841</v>
      </c>
      <c r="Z103" s="42">
        <f ca="1">IF($C$112="3P",VLOOKUP($A103,'Fin. Assumptions'!$F$23:$L$29,$D$111+1)*(-Z$55-Z$56),VLOOKUP($A103,'Fin. Assumptions'!$F$32:$L$38,$D$111+1)*Z$83)</f>
        <v>223862.80744458863</v>
      </c>
      <c r="AA103" s="42">
        <f ca="1">IF($C$112="3P",VLOOKUP($A103,'Fin. Assumptions'!$F$23:$L$29,$D$111+1)*(-AA$55-AA$56),VLOOKUP($A103,'Fin. Assumptions'!$F$32:$L$38,$D$111+1)*AA$83)</f>
        <v>226531.11781276888</v>
      </c>
      <c r="AB103" s="42">
        <f ca="1">IF($C$112="3P",VLOOKUP($A103,'Fin. Assumptions'!$F$23:$L$29,$D$111+1)*(-AB$55-AB$56),VLOOKUP($A103,'Fin. Assumptions'!$F$32:$L$38,$D$111+1)*AB$83)</f>
        <v>229234.39997646556</v>
      </c>
      <c r="AC103" s="42">
        <f ca="1">IF($C$112="3P",VLOOKUP($A103,'Fin. Assumptions'!$F$23:$L$29,$D$111+1)*(-AC$55-AC$56),VLOOKUP($A103,'Fin. Assumptions'!$F$32:$L$38,$D$111+1)*AC$83)</f>
        <v>231972.99588916989</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979784.65956808638</v>
      </c>
    </row>
    <row r="111" spans="1:34" ht="15.75" x14ac:dyDescent="0.25">
      <c r="A111" s="92"/>
      <c r="B111" s="93" t="s">
        <v>111</v>
      </c>
      <c r="C111" s="463" t="str">
        <f ca="1">LEFT($B$6,3)</f>
        <v>RES</v>
      </c>
      <c r="D111" s="380">
        <f ca="1">HLOOKUP(C111,'Fin. Assumptions'!$G$32:$L$40,9)</f>
        <v>6</v>
      </c>
    </row>
    <row r="112" spans="1:34" x14ac:dyDescent="0.2">
      <c r="A112" s="94"/>
      <c r="B112" s="93" t="s">
        <v>160</v>
      </c>
      <c r="C112" s="376" t="str">
        <f ca="1">RIGHT(LEFT($B$6,6),2)</f>
        <v>DO</v>
      </c>
    </row>
  </sheetData>
  <sheetProtection algorithmName="SHA-512" hashValue="95xPKUsshO+Tgzc+N0XaB1UTb3QbKYdLcxkef6fVwNH51YeqIU6BFLaDfidUCh6YYwEdvCbwxBdt174X5Syg7g==" saltValue="8OAU0QIKkrOduq/BvsRjeQ=="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F359"/>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COM 3P 18</v>
      </c>
      <c r="D6" s="82" t="s">
        <v>172</v>
      </c>
      <c r="T6" s="2"/>
    </row>
    <row r="7" spans="1:42" ht="18.75" customHeight="1" x14ac:dyDescent="0.25">
      <c r="A7" s="90"/>
      <c r="C7" s="2"/>
      <c r="D7" s="374" t="s">
        <v>174</v>
      </c>
      <c r="T7" s="2"/>
    </row>
    <row r="8" spans="1:42" ht="18.75" customHeight="1" x14ac:dyDescent="0.25">
      <c r="A8" s="90" t="s">
        <v>111</v>
      </c>
      <c r="B8" s="376" t="str">
        <f ca="1">VLOOKUP($B$6,'Fin. Assumptions'!$A$6:$P$17,2)</f>
        <v>Commercial</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2018</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Assumptions'!$A$6:$P$17,15)</f>
        <v>0.21</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0.2732</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773359.88975250453</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2.5778662991750152</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2577866.2991750152</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0.87715993483037702</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2577866.2991750152</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-386679.94487625227</v>
      </c>
      <c r="O22" s="28"/>
      <c r="P22" s="26"/>
      <c r="Q22" s="26"/>
      <c r="R22" s="23"/>
      <c r="T22" s="2"/>
    </row>
    <row r="23" spans="1:36" ht="18" customHeight="1" x14ac:dyDescent="0.2">
      <c r="A23" s="48"/>
      <c r="B23" s="77"/>
      <c r="C23" s="21"/>
      <c r="E23" s="54" t="s">
        <v>77</v>
      </c>
      <c r="G23" s="83">
        <f ca="1">SUM(G20:G22)</f>
        <v>2191186.354298763</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10</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2577866.2991750152</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0.16236482399999999</v>
      </c>
      <c r="C31" s="2" t="s">
        <v>7</v>
      </c>
      <c r="E31" s="57" t="s">
        <v>10</v>
      </c>
      <c r="F31" s="5"/>
      <c r="G31" s="83">
        <f ca="1">NetCost*LoanPer-B22</f>
        <v>386679.94487625203</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845069.58486186503</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0.17423687045592806</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189168.00914591999</v>
      </c>
      <c r="F54" s="9">
        <f t="shared" ca="1" si="2"/>
        <v>191986.61248219421</v>
      </c>
      <c r="G54" s="9">
        <f t="shared" ca="1" si="2"/>
        <v>194847.21300817889</v>
      </c>
      <c r="H54" s="9">
        <f t="shared" ca="1" si="2"/>
        <v>197750.43648200078</v>
      </c>
      <c r="I54" s="9">
        <f t="shared" ca="1" si="2"/>
        <v>200696.91798558261</v>
      </c>
      <c r="J54" s="9">
        <f t="shared" ca="1" si="2"/>
        <v>203687.3020635678</v>
      </c>
      <c r="K54" s="9">
        <f t="shared" ca="1" si="2"/>
        <v>206722.24286431496</v>
      </c>
      <c r="L54" s="9">
        <f t="shared" ca="1" si="2"/>
        <v>209802.40428299317</v>
      </c>
      <c r="M54" s="9">
        <f t="shared" ca="1" si="2"/>
        <v>212928.4601068098</v>
      </c>
      <c r="N54" s="9">
        <f t="shared" ca="1" si="2"/>
        <v>216101.09416240128</v>
      </c>
      <c r="O54" s="9">
        <f t="shared" ca="1" si="2"/>
        <v>219321.00046542109</v>
      </c>
      <c r="P54" s="9">
        <f t="shared" ca="1" si="2"/>
        <v>222588.88337235578</v>
      </c>
      <c r="Q54" s="9">
        <f t="shared" ca="1" si="2"/>
        <v>225905.45773460393</v>
      </c>
      <c r="R54" s="9">
        <f t="shared" ca="1" si="2"/>
        <v>229271.44905484951</v>
      </c>
      <c r="S54" s="9">
        <f t="shared" ca="1" si="2"/>
        <v>232687.59364576678</v>
      </c>
      <c r="T54" s="9">
        <f t="shared" ca="1" si="2"/>
        <v>236154.63879108866</v>
      </c>
      <c r="U54" s="9">
        <f t="shared" ca="1" si="2"/>
        <v>239673.3429090759</v>
      </c>
      <c r="V54" s="9">
        <f t="shared" ca="1" si="2"/>
        <v>243244.47571842116</v>
      </c>
      <c r="W54" s="9">
        <f t="shared" ca="1" si="2"/>
        <v>246868.81840662562</v>
      </c>
      <c r="X54" s="9">
        <f t="shared" ca="1" si="2"/>
        <v>250547.1638008843</v>
      </c>
      <c r="Y54" s="9">
        <f t="shared" ca="1" si="2"/>
        <v>254280.3165415175</v>
      </c>
      <c r="Z54" s="9">
        <f t="shared" ca="1" si="2"/>
        <v>258069.0932579861</v>
      </c>
      <c r="AA54" s="9">
        <f t="shared" ca="1" si="2"/>
        <v>261914.3227475301</v>
      </c>
      <c r="AB54" s="9">
        <f t="shared" ca="1" si="2"/>
        <v>265816.84615646827</v>
      </c>
      <c r="AC54" s="9">
        <f t="shared" ca="1" si="2"/>
        <v>269777.51716419961</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-28375.201371887997</v>
      </c>
      <c r="F55" s="9">
        <f t="shared" ca="1" si="3"/>
        <v>-28797.99187232913</v>
      </c>
      <c r="G55" s="9">
        <f t="shared" ca="1" si="3"/>
        <v>-29227.081951226832</v>
      </c>
      <c r="H55" s="9">
        <f t="shared" ca="1" si="3"/>
        <v>-29662.565472300113</v>
      </c>
      <c r="I55" s="9">
        <f t="shared" ca="1" si="3"/>
        <v>-30104.53769783739</v>
      </c>
      <c r="J55" s="9">
        <f t="shared" ca="1" si="3"/>
        <v>-30553.095309535169</v>
      </c>
      <c r="K55" s="9">
        <f t="shared" ca="1" si="3"/>
        <v>-31008.336429647243</v>
      </c>
      <c r="L55" s="9">
        <f t="shared" ca="1" si="3"/>
        <v>-31470.360642448974</v>
      </c>
      <c r="M55" s="9">
        <f t="shared" ca="1" si="3"/>
        <v>-31939.26901602147</v>
      </c>
      <c r="N55" s="9">
        <f t="shared" ca="1" si="3"/>
        <v>-32415.164124360192</v>
      </c>
      <c r="O55" s="9">
        <f t="shared" ca="1" si="3"/>
        <v>-32898.150069813164</v>
      </c>
      <c r="P55" s="9">
        <f t="shared" ca="1" si="3"/>
        <v>-33388.332505853366</v>
      </c>
      <c r="Q55" s="9">
        <f t="shared" ca="1" si="3"/>
        <v>-33885.818660190591</v>
      </c>
      <c r="R55" s="9">
        <f t="shared" ca="1" si="3"/>
        <v>-34390.717358227426</v>
      </c>
      <c r="S55" s="9">
        <f t="shared" ca="1" si="3"/>
        <v>-34903.139046865013</v>
      </c>
      <c r="T55" s="9">
        <f t="shared" ca="1" si="3"/>
        <v>-35423.195818663298</v>
      </c>
      <c r="U55" s="9">
        <f t="shared" ca="1" si="3"/>
        <v>-35951.001436361381</v>
      </c>
      <c r="V55" s="9">
        <f t="shared" ca="1" si="3"/>
        <v>-36486.671357763174</v>
      </c>
      <c r="W55" s="9">
        <f t="shared" ca="1" si="3"/>
        <v>-37030.32276099384</v>
      </c>
      <c r="X55" s="9">
        <f t="shared" ca="1" si="3"/>
        <v>-37582.074570132645</v>
      </c>
      <c r="Y55" s="9">
        <f t="shared" ca="1" si="3"/>
        <v>-38142.047481227622</v>
      </c>
      <c r="Z55" s="9">
        <f t="shared" ca="1" si="3"/>
        <v>-38710.363988697914</v>
      </c>
      <c r="AA55" s="9">
        <f t="shared" ca="1" si="3"/>
        <v>-39287.148412129514</v>
      </c>
      <c r="AB55" s="9">
        <f t="shared" ca="1" si="3"/>
        <v>-39872.526923470235</v>
      </c>
      <c r="AC55" s="9">
        <f t="shared" ca="1" si="3"/>
        <v>-40466.627574629943</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285127.25762733701</v>
      </c>
      <c r="F57" s="10">
        <f ca="1">IF(F$49&gt;OptInTerm,0,VLOOKUP($B$10+F$49-1,'SREC Prices'!$B$6:$D$22,2))*((F$50/1000)*$B$18)</f>
        <v>269465.69768777094</v>
      </c>
      <c r="G57" s="10">
        <f ca="1">IF(G$49&gt;OptInTerm,0,VLOOKUP($B$10+G$49-1,'SREC Prices'!$B$6:$D$22,2))*((G$50/1000)*$B$18)</f>
        <v>245859.48571863282</v>
      </c>
      <c r="H57" s="10">
        <f ca="1">IF(H$49&gt;OptInTerm,0,VLOOKUP($B$10+H$49-1,'SREC Prices'!$B$6:$D$22,2))*((H$50/1000)*$B$18)</f>
        <v>227516.14219567474</v>
      </c>
      <c r="I57" s="10">
        <f ca="1">IF(I$49&gt;OptInTerm,0,VLOOKUP($B$10+I$49-1,'SREC Prices'!$B$6:$D$22,2))*((I$50/1000)*$B$18)</f>
        <v>213356.78582407229</v>
      </c>
      <c r="J57" s="10">
        <f ca="1">IF(J$49&gt;OptInTerm,0,VLOOKUP($B$10+J$49-1,'SREC Prices'!$B$6:$D$22,2))*((J$50/1000)*$B$18)</f>
        <v>204800.05182809482</v>
      </c>
      <c r="K57" s="10">
        <f ca="1">IF(K$49&gt;OptInTerm,0,VLOOKUP($B$10+K$49-1,'SREC Prices'!$B$6:$D$22,2))*((K$50/1000)*$B$18)</f>
        <v>193102.06791534246</v>
      </c>
      <c r="L57" s="10">
        <f ca="1">IF(L$49&gt;OptInTerm,0,VLOOKUP($B$10+L$49-1,'SREC Prices'!$B$6:$D$22,2))*((L$50/1000)*$B$18)</f>
        <v>182481.4541799986</v>
      </c>
      <c r="M57" s="10">
        <f ca="1">IF(M$49&gt;OptInTerm,0,VLOOKUP($B$10+M$49-1,'SREC Prices'!$B$6:$D$22,2))*((M$50/1000)*$B$18)</f>
        <v>172922.90181818916</v>
      </c>
      <c r="N57" s="10">
        <f ca="1">IF(N$49&gt;OptInTerm,0,VLOOKUP($B$10+N$49-1,'SREC Prices'!$B$6:$D$22,2))*((N$50/1000)*$B$18)</f>
        <v>163455.37294364325</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433420.06540136901</v>
      </c>
      <c r="F59" s="10">
        <f t="shared" ref="F59:AH59" ca="1" si="5">SUM(F54:F58)</f>
        <v>420154.318297636</v>
      </c>
      <c r="G59" s="10">
        <f t="shared" ca="1" si="5"/>
        <v>398979.61677558487</v>
      </c>
      <c r="H59" s="10">
        <f t="shared" ca="1" si="5"/>
        <v>383104.01320537541</v>
      </c>
      <c r="I59" s="10">
        <f t="shared" ca="1" si="5"/>
        <v>371449.16611181747</v>
      </c>
      <c r="J59" s="10">
        <f t="shared" ca="1" si="5"/>
        <v>365434.25858212746</v>
      </c>
      <c r="K59" s="10">
        <f t="shared" ca="1" si="5"/>
        <v>356315.97435001016</v>
      </c>
      <c r="L59" s="10">
        <f t="shared" ca="1" si="5"/>
        <v>348313.49782054278</v>
      </c>
      <c r="M59" s="10">
        <f t="shared" ca="1" si="5"/>
        <v>341412.09290897753</v>
      </c>
      <c r="N59" s="10">
        <f t="shared" ca="1" si="5"/>
        <v>334641.30298168433</v>
      </c>
      <c r="O59" s="10">
        <f t="shared" ca="1" si="5"/>
        <v>201625.83516568449</v>
      </c>
      <c r="P59" s="10">
        <f t="shared" ca="1" si="5"/>
        <v>204265.02071272855</v>
      </c>
      <c r="Q59" s="10">
        <f t="shared" ca="1" si="5"/>
        <v>206946.28657140836</v>
      </c>
      <c r="R59" s="10">
        <f t="shared" ca="1" si="5"/>
        <v>209670.24595613216</v>
      </c>
      <c r="S59" s="10">
        <f t="shared" ca="1" si="5"/>
        <v>212437.52128711427</v>
      </c>
      <c r="T59" s="10">
        <f t="shared" ca="1" si="5"/>
        <v>215248.74432719682</v>
      </c>
      <c r="U59" s="10">
        <f t="shared" ca="1" si="5"/>
        <v>218104.55632071212</v>
      </c>
      <c r="V59" s="10">
        <f t="shared" ca="1" si="5"/>
        <v>221005.60813441558</v>
      </c>
      <c r="W59" s="10">
        <f t="shared" ca="1" si="5"/>
        <v>223952.56040052057</v>
      </c>
      <c r="X59" s="10">
        <f t="shared" ca="1" si="5"/>
        <v>226946.083661866</v>
      </c>
      <c r="Y59" s="10">
        <f t="shared" ca="1" si="5"/>
        <v>229986.85851924866</v>
      </c>
      <c r="Z59" s="10">
        <f t="shared" ca="1" si="5"/>
        <v>233075.57578095217</v>
      </c>
      <c r="AA59" s="10">
        <f t="shared" ca="1" si="5"/>
        <v>236212.93661450624</v>
      </c>
      <c r="AB59" s="10">
        <f t="shared" ca="1" si="5"/>
        <v>239399.65270070819</v>
      </c>
      <c r="AC59" s="10">
        <f t="shared" ca="1" si="5"/>
        <v>242636.44638994127</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412420.06540136901</v>
      </c>
      <c r="F63" s="10">
        <f t="shared" ca="1" si="9"/>
        <v>398629.318297636</v>
      </c>
      <c r="G63" s="10">
        <f t="shared" ca="1" si="9"/>
        <v>376916.49177558487</v>
      </c>
      <c r="H63" s="10">
        <f t="shared" ca="1" si="9"/>
        <v>360489.31008037541</v>
      </c>
      <c r="I63" s="10">
        <f t="shared" ca="1" si="9"/>
        <v>348269.09540869249</v>
      </c>
      <c r="J63" s="10">
        <f t="shared" ca="1" si="9"/>
        <v>341674.68611142435</v>
      </c>
      <c r="K63" s="10">
        <f t="shared" ca="1" si="9"/>
        <v>331962.41256753949</v>
      </c>
      <c r="L63" s="10">
        <f t="shared" ca="1" si="9"/>
        <v>323351.09699351032</v>
      </c>
      <c r="M63" s="10">
        <f t="shared" ca="1" si="9"/>
        <v>315825.63206126925</v>
      </c>
      <c r="N63" s="10">
        <f t="shared" ca="1" si="9"/>
        <v>158415.18061278336</v>
      </c>
      <c r="O63" s="10">
        <f t="shared" ca="1" si="9"/>
        <v>174744.05973756098</v>
      </c>
      <c r="P63" s="10">
        <f t="shared" ca="1" si="9"/>
        <v>176711.20089890197</v>
      </c>
      <c r="Q63" s="10">
        <f t="shared" ca="1" si="9"/>
        <v>178703.62126223612</v>
      </c>
      <c r="R63" s="10">
        <f t="shared" ca="1" si="9"/>
        <v>180721.5140142306</v>
      </c>
      <c r="S63" s="10">
        <f t="shared" ca="1" si="9"/>
        <v>182765.07104666519</v>
      </c>
      <c r="T63" s="10">
        <f t="shared" ca="1" si="9"/>
        <v>184834.4828307365</v>
      </c>
      <c r="U63" s="10">
        <f t="shared" ca="1" si="9"/>
        <v>186929.93828684028</v>
      </c>
      <c r="V63" s="10">
        <f t="shared" ca="1" si="9"/>
        <v>189051.62464969695</v>
      </c>
      <c r="W63" s="10">
        <f t="shared" ca="1" si="9"/>
        <v>191199.72732868398</v>
      </c>
      <c r="X63" s="10">
        <f t="shared" ca="1" si="9"/>
        <v>43374.429763233493</v>
      </c>
      <c r="Y63" s="10">
        <f t="shared" ca="1" si="9"/>
        <v>195575.91327315036</v>
      </c>
      <c r="Z63" s="10">
        <f t="shared" ca="1" si="9"/>
        <v>197804.35690370141</v>
      </c>
      <c r="AA63" s="10">
        <f t="shared" ca="1" si="9"/>
        <v>200059.9372653242</v>
      </c>
      <c r="AB63" s="10">
        <f t="shared" ca="1" si="9"/>
        <v>202342.82836779661</v>
      </c>
      <c r="AC63" s="10">
        <f t="shared" ca="1" si="9"/>
        <v>204653.20144870691</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-438237.27085975261</v>
      </c>
      <c r="F64" s="59">
        <f ca="1">IF($B$11="Non-Taxable",0,-(AssetBasis)*Dep_02)</f>
        <v>-701179.63337560417</v>
      </c>
      <c r="G64" s="59">
        <f ca="1">IF($B$11="Non-Taxable",0,-(AssetBasis)*Dep_03)</f>
        <v>-420707.7800253625</v>
      </c>
      <c r="H64" s="59">
        <f ca="1">IF($B$11="Non-Taxable",0,-(AssetBasis)*DEP_04)</f>
        <v>-252424.6680152175</v>
      </c>
      <c r="I64" s="59">
        <f ca="1">IF($B$11="Non-Taxable",0,-(AssetBasis)*DEP_05)</f>
        <v>-252424.6680152175</v>
      </c>
      <c r="J64" s="59">
        <f ca="1">IF($B$11="Non-Taxable",0,-(AssetBasis)*DEP_06)</f>
        <v>-126212.33400760875</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-25817.2054583836</v>
      </c>
      <c r="F65" s="59">
        <f t="shared" ref="F65:AH65" ca="1" si="10">SUM(F63:F64)</f>
        <v>-302550.31507796817</v>
      </c>
      <c r="G65" s="59">
        <f t="shared" ca="1" si="10"/>
        <v>-43791.28824977763</v>
      </c>
      <c r="H65" s="59">
        <f t="shared" ca="1" si="10"/>
        <v>108064.64206515791</v>
      </c>
      <c r="I65" s="59">
        <f t="shared" ca="1" si="10"/>
        <v>95844.427393474994</v>
      </c>
      <c r="J65" s="59">
        <f ca="1">SUM(J63:J64)</f>
        <v>215462.35210381559</v>
      </c>
      <c r="K65" s="59">
        <f t="shared" ca="1" si="10"/>
        <v>331962.41256753949</v>
      </c>
      <c r="L65" s="59">
        <f t="shared" ca="1" si="10"/>
        <v>323351.09699351032</v>
      </c>
      <c r="M65" s="59">
        <f t="shared" ca="1" si="10"/>
        <v>315825.63206126925</v>
      </c>
      <c r="N65" s="59">
        <f t="shared" ca="1" si="10"/>
        <v>158415.18061278336</v>
      </c>
      <c r="O65" s="59">
        <f t="shared" ca="1" si="10"/>
        <v>174744.05973756098</v>
      </c>
      <c r="P65" s="59">
        <f t="shared" ca="1" si="10"/>
        <v>176711.20089890197</v>
      </c>
      <c r="Q65" s="59">
        <f t="shared" ca="1" si="10"/>
        <v>178703.62126223612</v>
      </c>
      <c r="R65" s="59">
        <f t="shared" ca="1" si="10"/>
        <v>180721.5140142306</v>
      </c>
      <c r="S65" s="59">
        <f t="shared" ca="1" si="10"/>
        <v>182765.07104666519</v>
      </c>
      <c r="T65" s="59">
        <f t="shared" ca="1" si="10"/>
        <v>184834.4828307365</v>
      </c>
      <c r="U65" s="59">
        <f t="shared" ca="1" si="10"/>
        <v>186929.93828684028</v>
      </c>
      <c r="V65" s="59">
        <f t="shared" ca="1" si="10"/>
        <v>189051.62464969695</v>
      </c>
      <c r="W65" s="59">
        <f t="shared" ca="1" si="10"/>
        <v>191199.72732868398</v>
      </c>
      <c r="X65" s="59">
        <f t="shared" ca="1" si="10"/>
        <v>43374.429763233493</v>
      </c>
      <c r="Y65" s="59">
        <f t="shared" ca="1" si="10"/>
        <v>195575.91327315036</v>
      </c>
      <c r="Z65" s="59">
        <f t="shared" ca="1" si="10"/>
        <v>197804.35690370141</v>
      </c>
      <c r="AA65" s="59">
        <f t="shared" ca="1" si="10"/>
        <v>200059.9372653242</v>
      </c>
      <c r="AB65" s="59">
        <f t="shared" ca="1" si="10"/>
        <v>202342.82836779661</v>
      </c>
      <c r="AC65" s="59">
        <f t="shared" ca="1" si="10"/>
        <v>204653.20144870691</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-23200.796692575121</v>
      </c>
      <c r="F66" s="59">
        <f t="shared" ca="1" si="11"/>
        <v>-21440.599618423214</v>
      </c>
      <c r="G66" s="59">
        <f t="shared" ca="1" si="11"/>
        <v>-19574.790719822191</v>
      </c>
      <c r="H66" s="59">
        <f t="shared" ca="1" si="11"/>
        <v>-17597.033287305105</v>
      </c>
      <c r="I66" s="59">
        <f t="shared" ca="1" si="11"/>
        <v>-15500.610408836998</v>
      </c>
      <c r="J66" s="59">
        <f t="shared" ca="1" si="11"/>
        <v>-13278.402157660801</v>
      </c>
      <c r="K66" s="59">
        <f t="shared" ca="1" si="11"/>
        <v>-10922.861411414033</v>
      </c>
      <c r="L66" s="59">
        <f t="shared" ca="1" si="11"/>
        <v>-8425.9882203924608</v>
      </c>
      <c r="M66" s="59">
        <f t="shared" ca="1" si="11"/>
        <v>-5779.3026379095927</v>
      </c>
      <c r="N66" s="59">
        <f t="shared" ca="1" si="11"/>
        <v>-2973.8159204777517</v>
      </c>
      <c r="O66" s="59">
        <f t="shared" ca="1" si="11"/>
        <v>0</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-49018.002150958724</v>
      </c>
      <c r="F67" s="59">
        <f t="shared" ref="F67:AH67" ca="1" si="12">F65+F66</f>
        <v>-323990.91469639138</v>
      </c>
      <c r="G67" s="59">
        <f t="shared" ca="1" si="12"/>
        <v>-63366.078969599825</v>
      </c>
      <c r="H67" s="59">
        <f t="shared" ca="1" si="12"/>
        <v>90467.608777852802</v>
      </c>
      <c r="I67" s="59">
        <f ca="1">I65+I66</f>
        <v>80343.81698463799</v>
      </c>
      <c r="J67" s="59">
        <f ca="1">J65+J66</f>
        <v>202183.94994615478</v>
      </c>
      <c r="K67" s="59">
        <f t="shared" ca="1" si="12"/>
        <v>321039.55115612544</v>
      </c>
      <c r="L67" s="59">
        <f t="shared" ca="1" si="12"/>
        <v>314925.10877311788</v>
      </c>
      <c r="M67" s="59">
        <f t="shared" ca="1" si="12"/>
        <v>310046.32942335965</v>
      </c>
      <c r="N67" s="59">
        <f t="shared" ca="1" si="12"/>
        <v>155441.36469230559</v>
      </c>
      <c r="O67" s="59">
        <f t="shared" ca="1" si="12"/>
        <v>174744.05973756098</v>
      </c>
      <c r="P67" s="59">
        <f t="shared" ca="1" si="12"/>
        <v>176711.20089890197</v>
      </c>
      <c r="Q67" s="59">
        <f t="shared" ca="1" si="12"/>
        <v>178703.62126223612</v>
      </c>
      <c r="R67" s="59">
        <f t="shared" ca="1" si="12"/>
        <v>180721.5140142306</v>
      </c>
      <c r="S67" s="59">
        <f t="shared" ca="1" si="12"/>
        <v>182765.07104666519</v>
      </c>
      <c r="T67" s="59">
        <f t="shared" ca="1" si="12"/>
        <v>184834.4828307365</v>
      </c>
      <c r="U67" s="59">
        <f t="shared" ca="1" si="12"/>
        <v>186929.93828684028</v>
      </c>
      <c r="V67" s="59">
        <f t="shared" ca="1" si="12"/>
        <v>189051.62464969695</v>
      </c>
      <c r="W67" s="59">
        <f t="shared" ca="1" si="12"/>
        <v>191199.72732868398</v>
      </c>
      <c r="X67" s="59">
        <f t="shared" ca="1" si="12"/>
        <v>43374.429763233493</v>
      </c>
      <c r="Y67" s="59">
        <f t="shared" ca="1" si="12"/>
        <v>195575.91327315036</v>
      </c>
      <c r="Z67" s="59">
        <f t="shared" ca="1" si="12"/>
        <v>197804.35690370141</v>
      </c>
      <c r="AA67" s="59">
        <f t="shared" ca="1" si="12"/>
        <v>200059.9372653242</v>
      </c>
      <c r="AB67" s="59">
        <f t="shared" ca="1" si="12"/>
        <v>202342.82836779661</v>
      </c>
      <c r="AC67" s="59">
        <f t="shared" ca="1" si="12"/>
        <v>204653.20144870691</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16832.664166009068</v>
      </c>
      <c r="F68" s="59">
        <f t="shared" ca="1" si="14"/>
        <v>74374.862560052963</v>
      </c>
      <c r="G68" s="59">
        <f t="shared" ca="1" si="14"/>
        <v>19310.217161352775</v>
      </c>
      <c r="H68" s="59">
        <f t="shared" ca="1" si="14"/>
        <v>-13237.607593225506</v>
      </c>
      <c r="I68" s="59">
        <f t="shared" ca="1" si="14"/>
        <v>-11281.691018776404</v>
      </c>
      <c r="J68" s="59">
        <f t="shared" ca="1" si="14"/>
        <v>-36941.571918269277</v>
      </c>
      <c r="K68" s="59">
        <f t="shared" ca="1" si="14"/>
        <v>-62024.841283363428</v>
      </c>
      <c r="L68" s="59">
        <f t="shared" ca="1" si="14"/>
        <v>-60843.531014966371</v>
      </c>
      <c r="M68" s="59">
        <f t="shared" ca="1" si="14"/>
        <v>-59900.950844593084</v>
      </c>
      <c r="N68" s="59">
        <f t="shared" ca="1" si="14"/>
        <v>-30031.27165855344</v>
      </c>
      <c r="O68" s="59">
        <f t="shared" ca="1" si="14"/>
        <v>-33760.552341296781</v>
      </c>
      <c r="P68" s="59">
        <f t="shared" ca="1" si="14"/>
        <v>-34140.604013667864</v>
      </c>
      <c r="Q68" s="59">
        <f t="shared" ca="1" si="14"/>
        <v>-34525.539627864018</v>
      </c>
      <c r="R68" s="59">
        <f t="shared" ca="1" si="14"/>
        <v>-34915.396507549347</v>
      </c>
      <c r="S68" s="59">
        <f t="shared" ca="1" si="14"/>
        <v>-35310.211726215712</v>
      </c>
      <c r="T68" s="59">
        <f t="shared" ca="1" si="14"/>
        <v>-35710.022082898293</v>
      </c>
      <c r="U68" s="59">
        <f t="shared" ca="1" si="14"/>
        <v>-36114.864077017541</v>
      </c>
      <c r="V68" s="59">
        <f t="shared" ca="1" si="14"/>
        <v>-36524.773882321446</v>
      </c>
      <c r="W68" s="59">
        <f t="shared" ca="1" si="14"/>
        <v>-36939.787319901741</v>
      </c>
      <c r="X68" s="59">
        <f t="shared" ca="1" si="14"/>
        <v>-8379.9398302567097</v>
      </c>
      <c r="Y68" s="59">
        <f t="shared" ca="1" si="14"/>
        <v>-37785.266444372646</v>
      </c>
      <c r="Z68" s="59">
        <f t="shared" ca="1" si="14"/>
        <v>-38215.801753795109</v>
      </c>
      <c r="AA68" s="59">
        <f t="shared" ca="1" si="14"/>
        <v>-38651.57987966064</v>
      </c>
      <c r="AB68" s="59">
        <f t="shared" ca="1" si="14"/>
        <v>-39092.634440658308</v>
      </c>
      <c r="AC68" s="59">
        <f t="shared" ca="1" si="14"/>
        <v>-39538.99851989017</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-31137.541496703514</v>
      </c>
      <c r="F69" s="24">
        <f t="shared" ca="1" si="16"/>
        <v>-30175.097494337024</v>
      </c>
      <c r="G69" s="24">
        <f t="shared" ca="1" si="16"/>
        <v>-28587.336084461018</v>
      </c>
      <c r="H69" s="24">
        <f t="shared" ca="1" si="16"/>
        <v>-27431.382143445626</v>
      </c>
      <c r="I69" s="24">
        <f t="shared" ca="1" si="16"/>
        <v>-26621.478799988443</v>
      </c>
      <c r="J69" s="24">
        <f t="shared" ca="1" si="16"/>
        <v>-26271.702716301083</v>
      </c>
      <c r="K69" s="24">
        <f t="shared" ca="1" si="16"/>
        <v>-25683.164092490035</v>
      </c>
      <c r="L69" s="24">
        <f t="shared" ca="1" si="16"/>
        <v>-25194.008701849431</v>
      </c>
      <c r="M69" s="24">
        <f t="shared" ca="1" si="16"/>
        <v>-24803.706353868773</v>
      </c>
      <c r="N69" s="24">
        <f t="shared" ca="1" si="16"/>
        <v>-12435.309175384447</v>
      </c>
      <c r="O69" s="24">
        <f t="shared" ca="1" si="16"/>
        <v>-13979.524779004878</v>
      </c>
      <c r="P69" s="24">
        <f t="shared" ca="1" si="16"/>
        <v>-14136.896071912157</v>
      </c>
      <c r="Q69" s="24">
        <f t="shared" ca="1" si="16"/>
        <v>-14296.28970097889</v>
      </c>
      <c r="R69" s="24">
        <f t="shared" ca="1" si="16"/>
        <v>-14457.721121138449</v>
      </c>
      <c r="S69" s="24">
        <f t="shared" ca="1" si="16"/>
        <v>-14621.205683733217</v>
      </c>
      <c r="T69" s="24">
        <f t="shared" ca="1" si="16"/>
        <v>-14786.758626458919</v>
      </c>
      <c r="U69" s="24">
        <f t="shared" ca="1" si="16"/>
        <v>-14954.395062947222</v>
      </c>
      <c r="V69" s="24">
        <f t="shared" ca="1" si="16"/>
        <v>-15124.129971975757</v>
      </c>
      <c r="W69" s="24">
        <f t="shared" ca="1" si="16"/>
        <v>-15295.978186294718</v>
      </c>
      <c r="X69" s="24">
        <f t="shared" ca="1" si="16"/>
        <v>-3469.9543810586797</v>
      </c>
      <c r="Y69" s="24">
        <f t="shared" ca="1" si="16"/>
        <v>-15646.07306185203</v>
      </c>
      <c r="Z69" s="24">
        <f t="shared" ca="1" si="16"/>
        <v>-15824.348552296113</v>
      </c>
      <c r="AA69" s="24">
        <f t="shared" ca="1" si="16"/>
        <v>-16004.794981225936</v>
      </c>
      <c r="AB69" s="24">
        <f t="shared" ca="1" si="16"/>
        <v>-16187.42626942373</v>
      </c>
      <c r="AC69" s="24">
        <f t="shared" ca="1" si="16"/>
        <v>-16372.256115896553</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-63322.879481653174</v>
      </c>
      <c r="F70" s="420">
        <f t="shared" ref="F70:AH70" ca="1" si="17">SUM(F67:F69)</f>
        <v>-279791.14963067544</v>
      </c>
      <c r="G70" s="420">
        <f t="shared" ca="1" si="17"/>
        <v>-72643.197892708064</v>
      </c>
      <c r="H70" s="420">
        <f t="shared" ca="1" si="17"/>
        <v>49798.619041181671</v>
      </c>
      <c r="I70" s="420">
        <f t="shared" ca="1" si="17"/>
        <v>42440.647165873146</v>
      </c>
      <c r="J70" s="420">
        <f t="shared" ca="1" si="17"/>
        <v>138970.67531158443</v>
      </c>
      <c r="K70" s="420">
        <f t="shared" ca="1" si="17"/>
        <v>233331.54578027196</v>
      </c>
      <c r="L70" s="420">
        <f t="shared" ca="1" si="17"/>
        <v>228887.56905630208</v>
      </c>
      <c r="M70" s="420">
        <f t="shared" ca="1" si="17"/>
        <v>225341.6722248978</v>
      </c>
      <c r="N70" s="420">
        <f t="shared" ca="1" si="17"/>
        <v>112974.78385836771</v>
      </c>
      <c r="O70" s="420">
        <f t="shared" ca="1" si="17"/>
        <v>127003.98261725933</v>
      </c>
      <c r="P70" s="420">
        <f t="shared" ca="1" si="17"/>
        <v>128433.70081332196</v>
      </c>
      <c r="Q70" s="420">
        <f t="shared" ca="1" si="17"/>
        <v>129881.79193339321</v>
      </c>
      <c r="R70" s="420">
        <f t="shared" ca="1" si="17"/>
        <v>131348.39638554279</v>
      </c>
      <c r="S70" s="420">
        <f t="shared" ca="1" si="17"/>
        <v>132833.65363671625</v>
      </c>
      <c r="T70" s="420">
        <f t="shared" ca="1" si="17"/>
        <v>134337.70212137926</v>
      </c>
      <c r="U70" s="420">
        <f t="shared" ca="1" si="17"/>
        <v>135860.67914687554</v>
      </c>
      <c r="V70" s="420">
        <f t="shared" ca="1" si="17"/>
        <v>137402.72079539974</v>
      </c>
      <c r="W70" s="420">
        <f t="shared" ca="1" si="17"/>
        <v>138963.9618224875</v>
      </c>
      <c r="X70" s="420">
        <f t="shared" ca="1" si="17"/>
        <v>31524.535551918099</v>
      </c>
      <c r="Y70" s="420">
        <f t="shared" ca="1" si="17"/>
        <v>142144.57376692569</v>
      </c>
      <c r="Z70" s="420">
        <f t="shared" ca="1" si="17"/>
        <v>143764.2065976102</v>
      </c>
      <c r="AA70" s="420">
        <f t="shared" ca="1" si="17"/>
        <v>145403.5624044376</v>
      </c>
      <c r="AB70" s="420">
        <f t="shared" ca="1" si="17"/>
        <v>147062.76765771455</v>
      </c>
      <c r="AC70" s="420">
        <f t="shared" ca="1" si="17"/>
        <v>148741.94681292019</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374914.39137809945</v>
      </c>
      <c r="F72" s="59">
        <f t="shared" ca="1" si="18"/>
        <v>421388.48374492873</v>
      </c>
      <c r="G72" s="59">
        <f t="shared" ca="1" si="18"/>
        <v>348064.58213265444</v>
      </c>
      <c r="H72" s="59">
        <f t="shared" ca="1" si="18"/>
        <v>302223.28705639916</v>
      </c>
      <c r="I72" s="59">
        <f t="shared" ca="1" si="18"/>
        <v>294865.31518109061</v>
      </c>
      <c r="J72" s="59">
        <f t="shared" ca="1" si="18"/>
        <v>265183.0093191932</v>
      </c>
      <c r="K72" s="59">
        <f t="shared" ca="1" si="18"/>
        <v>233331.54578027196</v>
      </c>
      <c r="L72" s="59">
        <f t="shared" ca="1" si="18"/>
        <v>228887.56905630208</v>
      </c>
      <c r="M72" s="59">
        <f t="shared" ca="1" si="18"/>
        <v>225341.6722248978</v>
      </c>
      <c r="N72" s="59">
        <f t="shared" ca="1" si="18"/>
        <v>112974.78385836771</v>
      </c>
      <c r="O72" s="59">
        <f t="shared" ca="1" si="18"/>
        <v>127003.98261725933</v>
      </c>
      <c r="P72" s="59">
        <f t="shared" ca="1" si="18"/>
        <v>128433.70081332196</v>
      </c>
      <c r="Q72" s="59">
        <f t="shared" ca="1" si="18"/>
        <v>129881.79193339321</v>
      </c>
      <c r="R72" s="59">
        <f t="shared" ca="1" si="18"/>
        <v>131348.39638554279</v>
      </c>
      <c r="S72" s="59">
        <f t="shared" ca="1" si="18"/>
        <v>132833.65363671625</v>
      </c>
      <c r="T72" s="59">
        <f t="shared" ca="1" si="18"/>
        <v>134337.70212137926</v>
      </c>
      <c r="U72" s="59">
        <f t="shared" ca="1" si="18"/>
        <v>135860.67914687554</v>
      </c>
      <c r="V72" s="59">
        <f t="shared" ca="1" si="18"/>
        <v>137402.72079539974</v>
      </c>
      <c r="W72" s="59">
        <f t="shared" ca="1" si="18"/>
        <v>138963.9618224875</v>
      </c>
      <c r="X72" s="59">
        <f t="shared" ca="1" si="18"/>
        <v>31524.535551918099</v>
      </c>
      <c r="Y72" s="59">
        <f t="shared" ca="1" si="18"/>
        <v>142144.57376692569</v>
      </c>
      <c r="Z72" s="59">
        <f t="shared" ca="1" si="18"/>
        <v>143764.2065976102</v>
      </c>
      <c r="AA72" s="59">
        <f t="shared" ca="1" si="18"/>
        <v>145403.5624044376</v>
      </c>
      <c r="AB72" s="59">
        <f t="shared" ca="1" si="18"/>
        <v>147062.76765771455</v>
      </c>
      <c r="AC72" s="59">
        <f t="shared" ca="1" si="18"/>
        <v>148741.94681292019</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-2577866.2991750152</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773359.88975250453</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-1804506.4094225108</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386679.94487625203</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-29336.617902531816</v>
      </c>
      <c r="F80" s="10">
        <f ca="1">Principle</f>
        <v>-31096.814976683723</v>
      </c>
      <c r="G80" s="10">
        <f t="shared" ref="G80:AH80" ca="1" si="20">Principle</f>
        <v>-32962.623875284742</v>
      </c>
      <c r="H80" s="10">
        <f t="shared" ca="1" si="20"/>
        <v>-34940.381307801828</v>
      </c>
      <c r="I80" s="10">
        <f t="shared" ca="1" si="20"/>
        <v>-37036.804186269939</v>
      </c>
      <c r="J80" s="10">
        <f t="shared" ca="1" si="20"/>
        <v>-39259.012437446137</v>
      </c>
      <c r="K80" s="10">
        <f t="shared" ca="1" si="20"/>
        <v>-41614.5531836929</v>
      </c>
      <c r="L80" s="10">
        <f t="shared" ca="1" si="20"/>
        <v>-44111.426374714472</v>
      </c>
      <c r="M80" s="10">
        <f t="shared" ca="1" si="20"/>
        <v>-46758.111957197347</v>
      </c>
      <c r="N80" s="10">
        <f t="shared" ca="1" si="20"/>
        <v>-49563.598674629182</v>
      </c>
      <c r="O80" s="10">
        <f t="shared" ca="1" si="20"/>
        <v>0</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386679.94487625203</v>
      </c>
      <c r="E81" s="10">
        <f ca="1">E79+E80</f>
        <v>-29336.617902531816</v>
      </c>
      <c r="F81" s="10">
        <f t="shared" ref="F81:AH81" ca="1" si="21">F79+F80</f>
        <v>-31096.814976683723</v>
      </c>
      <c r="G81" s="10">
        <f t="shared" ca="1" si="21"/>
        <v>-32962.623875284742</v>
      </c>
      <c r="H81" s="10">
        <f t="shared" ca="1" si="21"/>
        <v>-34940.381307801828</v>
      </c>
      <c r="I81" s="10">
        <f t="shared" ca="1" si="21"/>
        <v>-37036.804186269939</v>
      </c>
      <c r="J81" s="10">
        <f t="shared" ca="1" si="21"/>
        <v>-39259.012437446137</v>
      </c>
      <c r="K81" s="10">
        <f t="shared" ca="1" si="21"/>
        <v>-41614.5531836929</v>
      </c>
      <c r="L81" s="10">
        <f t="shared" ca="1" si="21"/>
        <v>-44111.426374714472</v>
      </c>
      <c r="M81" s="10">
        <f t="shared" ca="1" si="21"/>
        <v>-46758.111957197347</v>
      </c>
      <c r="N81" s="10">
        <f t="shared" ca="1" si="21"/>
        <v>-49563.598674629182</v>
      </c>
      <c r="O81" s="10">
        <f t="shared" ca="1" si="21"/>
        <v>0</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-1417826.4645462588</v>
      </c>
      <c r="E83" s="430">
        <f t="shared" ca="1" si="22"/>
        <v>345577.77347556764</v>
      </c>
      <c r="F83" s="430">
        <f t="shared" ca="1" si="22"/>
        <v>390291.66876824503</v>
      </c>
      <c r="G83" s="430">
        <f t="shared" ca="1" si="22"/>
        <v>315101.9582573697</v>
      </c>
      <c r="H83" s="430">
        <f t="shared" ca="1" si="22"/>
        <v>267282.90574859735</v>
      </c>
      <c r="I83" s="430">
        <f t="shared" ca="1" si="22"/>
        <v>257828.51099482068</v>
      </c>
      <c r="J83" s="430">
        <f t="shared" ca="1" si="22"/>
        <v>225923.99688174707</v>
      </c>
      <c r="K83" s="430">
        <f t="shared" ca="1" si="22"/>
        <v>191716.99259657908</v>
      </c>
      <c r="L83" s="430">
        <f t="shared" ca="1" si="22"/>
        <v>184776.1426815876</v>
      </c>
      <c r="M83" s="430">
        <f t="shared" ca="1" si="22"/>
        <v>178583.56026770046</v>
      </c>
      <c r="N83" s="430">
        <f t="shared" ca="1" si="22"/>
        <v>63411.185183738526</v>
      </c>
      <c r="O83" s="430">
        <f t="shared" ca="1" si="22"/>
        <v>127003.98261725933</v>
      </c>
      <c r="P83" s="430">
        <f t="shared" ca="1" si="22"/>
        <v>128433.70081332196</v>
      </c>
      <c r="Q83" s="430">
        <f t="shared" ca="1" si="22"/>
        <v>129881.79193339321</v>
      </c>
      <c r="R83" s="430">
        <f t="shared" ca="1" si="22"/>
        <v>131348.39638554279</v>
      </c>
      <c r="S83" s="430">
        <f t="shared" ca="1" si="22"/>
        <v>132833.65363671625</v>
      </c>
      <c r="T83" s="430">
        <f t="shared" ca="1" si="22"/>
        <v>134337.70212137926</v>
      </c>
      <c r="U83" s="430">
        <f t="shared" ca="1" si="22"/>
        <v>135860.67914687554</v>
      </c>
      <c r="V83" s="430">
        <f t="shared" ca="1" si="22"/>
        <v>137402.72079539974</v>
      </c>
      <c r="W83" s="430">
        <f t="shared" ca="1" si="22"/>
        <v>138963.9618224875</v>
      </c>
      <c r="X83" s="430">
        <f t="shared" ca="1" si="22"/>
        <v>31524.535551918099</v>
      </c>
      <c r="Y83" s="430">
        <f t="shared" ca="1" si="22"/>
        <v>142144.57376692569</v>
      </c>
      <c r="Z83" s="430">
        <f t="shared" ca="1" si="22"/>
        <v>143764.2065976102</v>
      </c>
      <c r="AA83" s="430">
        <f t="shared" ca="1" si="22"/>
        <v>145403.5624044376</v>
      </c>
      <c r="AB83" s="430">
        <f t="shared" ca="1" si="22"/>
        <v>147062.76765771455</v>
      </c>
      <c r="AC83" s="430">
        <f t="shared" ca="1" si="22"/>
        <v>148741.94681292019</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-1417826.4645462588</v>
      </c>
      <c r="E84" s="44">
        <f ca="1">D84+E83</f>
        <v>-1072248.6910706912</v>
      </c>
      <c r="F84" s="44">
        <f t="shared" ref="F84:AH84" ca="1" si="23">E84+F83</f>
        <v>-681957.02230244619</v>
      </c>
      <c r="G84" s="44">
        <f t="shared" ca="1" si="23"/>
        <v>-366855.06404507649</v>
      </c>
      <c r="H84" s="44">
        <f t="shared" ca="1" si="23"/>
        <v>-99572.158296479145</v>
      </c>
      <c r="I84" s="44">
        <f t="shared" ca="1" si="23"/>
        <v>158256.35269834154</v>
      </c>
      <c r="J84" s="44">
        <f t="shared" ca="1" si="23"/>
        <v>384180.34958008863</v>
      </c>
      <c r="K84" s="44">
        <f t="shared" ca="1" si="23"/>
        <v>575897.34217666765</v>
      </c>
      <c r="L84" s="44">
        <f t="shared" ca="1" si="23"/>
        <v>760673.48485825525</v>
      </c>
      <c r="M84" s="44">
        <f t="shared" ca="1" si="23"/>
        <v>939257.04512595572</v>
      </c>
      <c r="N84" s="44">
        <f t="shared" ca="1" si="23"/>
        <v>1002668.2303096942</v>
      </c>
      <c r="O84" s="44">
        <f t="shared" ca="1" si="23"/>
        <v>1129672.2129269536</v>
      </c>
      <c r="P84" s="44">
        <f t="shared" ca="1" si="23"/>
        <v>1258105.9137402754</v>
      </c>
      <c r="Q84" s="44">
        <f t="shared" ca="1" si="23"/>
        <v>1387987.7056736685</v>
      </c>
      <c r="R84" s="44">
        <f t="shared" ca="1" si="23"/>
        <v>1519336.1020592113</v>
      </c>
      <c r="S84" s="44">
        <f t="shared" ca="1" si="23"/>
        <v>1652169.7556959277</v>
      </c>
      <c r="T84" s="44">
        <f t="shared" ca="1" si="23"/>
        <v>1786507.457817307</v>
      </c>
      <c r="U84" s="44">
        <f t="shared" ca="1" si="23"/>
        <v>1922368.1369641826</v>
      </c>
      <c r="V84" s="44">
        <f t="shared" ca="1" si="23"/>
        <v>2059770.8577595823</v>
      </c>
      <c r="W84" s="44">
        <f t="shared" ca="1" si="23"/>
        <v>2198734.8195820698</v>
      </c>
      <c r="X84" s="44">
        <f t="shared" ca="1" si="23"/>
        <v>2230259.355133988</v>
      </c>
      <c r="Y84" s="44">
        <f t="shared" ca="1" si="23"/>
        <v>2372403.9289009138</v>
      </c>
      <c r="Z84" s="44">
        <f t="shared" ca="1" si="23"/>
        <v>2516168.1354985242</v>
      </c>
      <c r="AA84" s="44">
        <f t="shared" ca="1" si="23"/>
        <v>2661571.6979029616</v>
      </c>
      <c r="AB84" s="44">
        <f t="shared" ca="1" si="23"/>
        <v>2808634.4655606761</v>
      </c>
      <c r="AC84" s="44">
        <f t="shared" ca="1" si="23"/>
        <v>2957376.4123735963</v>
      </c>
      <c r="AD84" s="44">
        <f ca="1">AC84+AD83</f>
        <v>2957376.4123735963</v>
      </c>
      <c r="AE84" s="44">
        <f t="shared" ca="1" si="23"/>
        <v>2957376.4123735963</v>
      </c>
      <c r="AF84" s="44">
        <f t="shared" ca="1" si="23"/>
        <v>2957376.4123735963</v>
      </c>
      <c r="AG84" s="44">
        <f t="shared" ca="1" si="23"/>
        <v>2957376.4123735963</v>
      </c>
      <c r="AH84" s="44">
        <f t="shared" ca="1" si="23"/>
        <v>2957376.4123735963</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386679.94487625203</v>
      </c>
      <c r="F89" s="9">
        <f ca="1">E93</f>
        <v>357343.32697372022</v>
      </c>
      <c r="G89" s="9">
        <f t="shared" ref="G89:AH89" ca="1" si="24">F93</f>
        <v>326246.51199703652</v>
      </c>
      <c r="H89" s="9">
        <f t="shared" ca="1" si="24"/>
        <v>293283.88812175178</v>
      </c>
      <c r="I89" s="9">
        <f t="shared" ca="1" si="24"/>
        <v>258343.50681394996</v>
      </c>
      <c r="J89" s="9">
        <f t="shared" ca="1" si="24"/>
        <v>221306.70262768003</v>
      </c>
      <c r="K89" s="9">
        <f t="shared" ca="1" si="24"/>
        <v>182047.6901902339</v>
      </c>
      <c r="L89" s="9">
        <f t="shared" ca="1" si="24"/>
        <v>140433.13700654102</v>
      </c>
      <c r="M89" s="9">
        <f t="shared" ca="1" si="24"/>
        <v>96321.710631826543</v>
      </c>
      <c r="N89" s="9">
        <f t="shared" ca="1" si="24"/>
        <v>49563.598674629196</v>
      </c>
      <c r="O89" s="9">
        <f t="shared" ca="1" si="24"/>
        <v>0</v>
      </c>
      <c r="P89" s="9">
        <f t="shared" ca="1" si="24"/>
        <v>0</v>
      </c>
      <c r="Q89" s="9">
        <f t="shared" ca="1" si="24"/>
        <v>0</v>
      </c>
      <c r="R89" s="9">
        <f t="shared" ca="1" si="24"/>
        <v>0</v>
      </c>
      <c r="S89" s="9">
        <f t="shared" ca="1" si="24"/>
        <v>0</v>
      </c>
      <c r="T89" s="9">
        <f t="shared" ca="1" si="24"/>
        <v>0</v>
      </c>
      <c r="U89" s="9">
        <f t="shared" ca="1" si="24"/>
        <v>0</v>
      </c>
      <c r="V89" s="9">
        <f t="shared" ca="1" si="24"/>
        <v>0</v>
      </c>
      <c r="W89" s="9">
        <f t="shared" ca="1" si="24"/>
        <v>0</v>
      </c>
      <c r="X89" s="9">
        <f t="shared" ca="1" si="24"/>
        <v>0</v>
      </c>
      <c r="Y89" s="9">
        <f t="shared" ca="1" si="24"/>
        <v>0</v>
      </c>
      <c r="Z89" s="9">
        <f t="shared" ca="1" si="24"/>
        <v>0</v>
      </c>
      <c r="AA89" s="9">
        <f t="shared" ca="1" si="24"/>
        <v>0</v>
      </c>
      <c r="AB89" s="9">
        <f t="shared" ca="1" si="24"/>
        <v>0</v>
      </c>
      <c r="AC89" s="9">
        <f t="shared" ca="1" si="24"/>
        <v>0</v>
      </c>
      <c r="AD89" s="9">
        <f t="shared" ca="1" si="24"/>
        <v>0</v>
      </c>
      <c r="AE89" s="9">
        <f t="shared" ca="1" si="24"/>
        <v>0</v>
      </c>
      <c r="AF89" s="9">
        <f t="shared" ca="1" si="24"/>
        <v>0</v>
      </c>
      <c r="AG89" s="9">
        <f t="shared" ca="1" si="24"/>
        <v>0</v>
      </c>
      <c r="AH89" s="9">
        <f t="shared" ca="1" si="24"/>
        <v>0</v>
      </c>
    </row>
    <row r="90" spans="1:36" x14ac:dyDescent="0.2">
      <c r="A90" s="2" t="s">
        <v>47</v>
      </c>
      <c r="D90" s="9"/>
      <c r="E90" s="9">
        <f t="shared" ref="E90:AH90" ca="1" si="25">IF(ProjectYear&lt;=LoanTerm,PMT(LoanInterest,LoanTerm,LoanAmount),0)</f>
        <v>-52537.414595106937</v>
      </c>
      <c r="F90" s="9">
        <f t="shared" ca="1" si="25"/>
        <v>-52537.414595106937</v>
      </c>
      <c r="G90" s="9">
        <f t="shared" ca="1" si="25"/>
        <v>-52537.414595106937</v>
      </c>
      <c r="H90" s="9">
        <f t="shared" ca="1" si="25"/>
        <v>-52537.414595106937</v>
      </c>
      <c r="I90" s="9">
        <f t="shared" ca="1" si="25"/>
        <v>-52537.414595106937</v>
      </c>
      <c r="J90" s="9">
        <f t="shared" ca="1" si="25"/>
        <v>-52537.414595106937</v>
      </c>
      <c r="K90" s="9">
        <f t="shared" ca="1" si="25"/>
        <v>-52537.414595106937</v>
      </c>
      <c r="L90" s="9">
        <f t="shared" ca="1" si="25"/>
        <v>-52537.414595106937</v>
      </c>
      <c r="M90" s="9">
        <f t="shared" ca="1" si="25"/>
        <v>-52537.414595106937</v>
      </c>
      <c r="N90" s="9">
        <f t="shared" ca="1" si="25"/>
        <v>-52537.414595106937</v>
      </c>
      <c r="O90" s="9">
        <f t="shared" ca="1" si="25"/>
        <v>0</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-29336.617902531816</v>
      </c>
      <c r="F91" s="9">
        <f t="shared" ca="1" si="26"/>
        <v>-31096.814976683723</v>
      </c>
      <c r="G91" s="9">
        <f t="shared" ca="1" si="26"/>
        <v>-32962.623875284742</v>
      </c>
      <c r="H91" s="9">
        <f t="shared" ca="1" si="26"/>
        <v>-34940.381307801828</v>
      </c>
      <c r="I91" s="9">
        <f t="shared" ca="1" si="26"/>
        <v>-37036.804186269939</v>
      </c>
      <c r="J91" s="9">
        <f t="shared" ca="1" si="26"/>
        <v>-39259.012437446137</v>
      </c>
      <c r="K91" s="9">
        <f t="shared" ca="1" si="26"/>
        <v>-41614.5531836929</v>
      </c>
      <c r="L91" s="9">
        <f t="shared" ca="1" si="26"/>
        <v>-44111.426374714472</v>
      </c>
      <c r="M91" s="9">
        <f t="shared" ca="1" si="26"/>
        <v>-46758.111957197347</v>
      </c>
      <c r="N91" s="9">
        <f t="shared" ca="1" si="26"/>
        <v>-49563.598674629182</v>
      </c>
      <c r="O91" s="9">
        <f t="shared" ca="1" si="26"/>
        <v>0</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-23200.796692575121</v>
      </c>
      <c r="F92" s="9">
        <f t="shared" ca="1" si="27"/>
        <v>-21440.599618423214</v>
      </c>
      <c r="G92" s="9">
        <f t="shared" ca="1" si="27"/>
        <v>-19574.790719822191</v>
      </c>
      <c r="H92" s="9">
        <f t="shared" ca="1" si="27"/>
        <v>-17597.033287305105</v>
      </c>
      <c r="I92" s="9">
        <f t="shared" ca="1" si="27"/>
        <v>-15500.610408836998</v>
      </c>
      <c r="J92" s="9">
        <f t="shared" ca="1" si="27"/>
        <v>-13278.402157660801</v>
      </c>
      <c r="K92" s="9">
        <f t="shared" ca="1" si="27"/>
        <v>-10922.861411414033</v>
      </c>
      <c r="L92" s="9">
        <f t="shared" ca="1" si="27"/>
        <v>-8425.9882203924608</v>
      </c>
      <c r="M92" s="9">
        <f t="shared" ca="1" si="27"/>
        <v>-5779.3026379095927</v>
      </c>
      <c r="N92" s="9">
        <f t="shared" ca="1" si="27"/>
        <v>-2973.8159204777517</v>
      </c>
      <c r="O92" s="9">
        <f t="shared" ca="1" si="27"/>
        <v>0</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357343.32697372022</v>
      </c>
      <c r="F93" s="70">
        <f t="shared" ca="1" si="28"/>
        <v>326246.51199703652</v>
      </c>
      <c r="G93" s="70">
        <f t="shared" ca="1" si="28"/>
        <v>293283.88812175178</v>
      </c>
      <c r="H93" s="70">
        <f t="shared" ca="1" si="28"/>
        <v>258343.50681394996</v>
      </c>
      <c r="I93" s="70">
        <f t="shared" ca="1" si="28"/>
        <v>221306.70262768003</v>
      </c>
      <c r="J93" s="70">
        <f t="shared" ca="1" si="28"/>
        <v>182047.6901902339</v>
      </c>
      <c r="K93" s="70">
        <f t="shared" ca="1" si="28"/>
        <v>140433.13700654102</v>
      </c>
      <c r="L93" s="70">
        <f t="shared" ca="1" si="28"/>
        <v>96321.710631826543</v>
      </c>
      <c r="M93" s="70">
        <f t="shared" ca="1" si="28"/>
        <v>49563.598674629196</v>
      </c>
      <c r="N93" s="70">
        <f t="shared" ca="1" si="28"/>
        <v>0</v>
      </c>
      <c r="O93" s="70">
        <f t="shared" ca="1" si="28"/>
        <v>0</v>
      </c>
      <c r="P93" s="70">
        <f t="shared" ca="1" si="28"/>
        <v>0</v>
      </c>
      <c r="Q93" s="70">
        <f t="shared" ca="1" si="28"/>
        <v>0</v>
      </c>
      <c r="R93" s="70">
        <f t="shared" ca="1" si="28"/>
        <v>0</v>
      </c>
      <c r="S93" s="70">
        <f t="shared" ca="1" si="28"/>
        <v>0</v>
      </c>
      <c r="T93" s="70">
        <f t="shared" ca="1" si="28"/>
        <v>0</v>
      </c>
      <c r="U93" s="70">
        <f t="shared" ca="1" si="28"/>
        <v>0</v>
      </c>
      <c r="V93" s="70">
        <f t="shared" ca="1" si="28"/>
        <v>0</v>
      </c>
      <c r="W93" s="70">
        <f t="shared" ca="1" si="28"/>
        <v>0</v>
      </c>
      <c r="X93" s="70">
        <f t="shared" ca="1" si="28"/>
        <v>0</v>
      </c>
      <c r="Y93" s="70">
        <f t="shared" ca="1" si="28"/>
        <v>0</v>
      </c>
      <c r="Z93" s="70">
        <f t="shared" ca="1" si="28"/>
        <v>0</v>
      </c>
      <c r="AA93" s="70">
        <f t="shared" ca="1" si="28"/>
        <v>0</v>
      </c>
      <c r="AB93" s="70">
        <f t="shared" ca="1" si="28"/>
        <v>0</v>
      </c>
      <c r="AC93" s="70">
        <f t="shared" ca="1" si="28"/>
        <v>0</v>
      </c>
      <c r="AD93" s="70">
        <f t="shared" ca="1" si="28"/>
        <v>0</v>
      </c>
      <c r="AE93" s="70">
        <f t="shared" ca="1" si="28"/>
        <v>0</v>
      </c>
      <c r="AF93" s="70">
        <f t="shared" ca="1" si="28"/>
        <v>0</v>
      </c>
      <c r="AG93" s="70">
        <f t="shared" ca="1" si="28"/>
        <v>0</v>
      </c>
      <c r="AH93" s="70">
        <f t="shared" ca="1" si="28"/>
        <v>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1304816.4757080192</v>
      </c>
      <c r="D101" s="42">
        <f ca="1">IF($C$112="3P",D83,0)</f>
        <v>-1417826.4645462588</v>
      </c>
      <c r="E101" s="42">
        <f t="shared" ref="E101:AH101" ca="1" si="29">IF($C$112="3P",E83,0)</f>
        <v>345577.77347556764</v>
      </c>
      <c r="F101" s="42">
        <f t="shared" ca="1" si="29"/>
        <v>390291.66876824503</v>
      </c>
      <c r="G101" s="42">
        <f t="shared" ca="1" si="29"/>
        <v>315101.9582573697</v>
      </c>
      <c r="H101" s="42">
        <f t="shared" ca="1" si="29"/>
        <v>267282.90574859735</v>
      </c>
      <c r="I101" s="42">
        <f t="shared" ca="1" si="29"/>
        <v>257828.51099482068</v>
      </c>
      <c r="J101" s="42">
        <f t="shared" ca="1" si="29"/>
        <v>225923.99688174707</v>
      </c>
      <c r="K101" s="42">
        <f t="shared" ca="1" si="29"/>
        <v>191716.99259657908</v>
      </c>
      <c r="L101" s="42">
        <f t="shared" ca="1" si="29"/>
        <v>184776.1426815876</v>
      </c>
      <c r="M101" s="42">
        <f t="shared" ca="1" si="29"/>
        <v>178583.56026770046</v>
      </c>
      <c r="N101" s="42">
        <f t="shared" ca="1" si="29"/>
        <v>63411.185183738526</v>
      </c>
      <c r="O101" s="42">
        <f t="shared" ca="1" si="29"/>
        <v>127003.98261725933</v>
      </c>
      <c r="P101" s="42">
        <f t="shared" ca="1" si="29"/>
        <v>128433.70081332196</v>
      </c>
      <c r="Q101" s="42">
        <f t="shared" ca="1" si="29"/>
        <v>129881.79193339321</v>
      </c>
      <c r="R101" s="42">
        <f t="shared" ca="1" si="29"/>
        <v>131348.39638554279</v>
      </c>
      <c r="S101" s="42">
        <f t="shared" ca="1" si="29"/>
        <v>132833.65363671625</v>
      </c>
      <c r="T101" s="42">
        <f t="shared" ca="1" si="29"/>
        <v>134337.70212137926</v>
      </c>
      <c r="U101" s="42">
        <f t="shared" ca="1" si="29"/>
        <v>135860.67914687554</v>
      </c>
      <c r="V101" s="42">
        <f t="shared" ca="1" si="29"/>
        <v>137402.72079539974</v>
      </c>
      <c r="W101" s="42">
        <f t="shared" ca="1" si="29"/>
        <v>138963.9618224875</v>
      </c>
      <c r="X101" s="42">
        <f t="shared" ca="1" si="29"/>
        <v>31524.535551918099</v>
      </c>
      <c r="Y101" s="42">
        <f t="shared" ca="1" si="29"/>
        <v>142144.57376692569</v>
      </c>
      <c r="Z101" s="42">
        <f t="shared" ca="1" si="29"/>
        <v>143764.2065976102</v>
      </c>
      <c r="AA101" s="42">
        <f t="shared" ca="1" si="29"/>
        <v>145403.5624044376</v>
      </c>
      <c r="AB101" s="42">
        <f t="shared" ca="1" si="29"/>
        <v>147062.76765771455</v>
      </c>
      <c r="AC101" s="42">
        <f t="shared" ca="1" si="29"/>
        <v>148741.94681292019</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608627.2866004199</v>
      </c>
      <c r="D102" s="42">
        <f ca="1">IF($C$112="3P",VLOOKUP($A102,'Fin. Assumptions'!$F$23:$L$29,$D$111+1)*(-D$55-D$56),VLOOKUP($A102,'Fin. Assumptions'!$F$32:$L$38,$D$111+1)*D$83)</f>
        <v>0</v>
      </c>
      <c r="E102" s="42">
        <f ca="1">IF($C$112="3P",VLOOKUP($A102,'Fin. Assumptions'!$F$23:$L$29,$D$111+1)*(-E$55-E$56),VLOOKUP($A102,'Fin. Assumptions'!$F$32:$L$38,$D$111+1)*E$83)</f>
        <v>40875.201371887997</v>
      </c>
      <c r="F102" s="42">
        <f ca="1">IF($C$112="3P",VLOOKUP($A102,'Fin. Assumptions'!$F$23:$L$29,$D$111+1)*(-F$55-F$56),VLOOKUP($A102,'Fin. Assumptions'!$F$32:$L$38,$D$111+1)*F$83)</f>
        <v>41297.991872329134</v>
      </c>
      <c r="G102" s="42">
        <f ca="1">IF($C$112="3P",VLOOKUP($A102,'Fin. Assumptions'!$F$23:$L$29,$D$111+1)*(-G$55-G$56),VLOOKUP($A102,'Fin. Assumptions'!$F$32:$L$38,$D$111+1)*G$83)</f>
        <v>41727.081951226835</v>
      </c>
      <c r="H102" s="42">
        <f ca="1">IF($C$112="3P",VLOOKUP($A102,'Fin. Assumptions'!$F$23:$L$29,$D$111+1)*(-H$55-H$56),VLOOKUP($A102,'Fin. Assumptions'!$F$32:$L$38,$D$111+1)*H$83)</f>
        <v>42162.565472300113</v>
      </c>
      <c r="I102" s="42">
        <f ca="1">IF($C$112="3P",VLOOKUP($A102,'Fin. Assumptions'!$F$23:$L$29,$D$111+1)*(-I$55-I$56),VLOOKUP($A102,'Fin. Assumptions'!$F$32:$L$38,$D$111+1)*I$83)</f>
        <v>42604.53769783739</v>
      </c>
      <c r="J102" s="42">
        <f ca="1">IF($C$112="3P",VLOOKUP($A102,'Fin. Assumptions'!$F$23:$L$29,$D$111+1)*(-J$55-J$56),VLOOKUP($A102,'Fin. Assumptions'!$F$32:$L$38,$D$111+1)*J$83)</f>
        <v>43053.095309535172</v>
      </c>
      <c r="K102" s="42">
        <f ca="1">IF($C$112="3P",VLOOKUP($A102,'Fin. Assumptions'!$F$23:$L$29,$D$111+1)*(-K$55-K$56),VLOOKUP($A102,'Fin. Assumptions'!$F$32:$L$38,$D$111+1)*K$83)</f>
        <v>43508.336429647243</v>
      </c>
      <c r="L102" s="42">
        <f ca="1">IF($C$112="3P",VLOOKUP($A102,'Fin. Assumptions'!$F$23:$L$29,$D$111+1)*(-L$55-L$56),VLOOKUP($A102,'Fin. Assumptions'!$F$32:$L$38,$D$111+1)*L$83)</f>
        <v>43970.36064244897</v>
      </c>
      <c r="M102" s="42">
        <f ca="1">IF($C$112="3P",VLOOKUP($A102,'Fin. Assumptions'!$F$23:$L$29,$D$111+1)*(-M$55-M$56),VLOOKUP($A102,'Fin. Assumptions'!$F$32:$L$38,$D$111+1)*M$83)</f>
        <v>44439.26901602147</v>
      </c>
      <c r="N102" s="42">
        <f ca="1">IF($C$112="3P",VLOOKUP($A102,'Fin. Assumptions'!$F$23:$L$29,$D$111+1)*(-N$55-N$56),VLOOKUP($A102,'Fin. Assumptions'!$F$32:$L$38,$D$111+1)*N$83)</f>
        <v>44915.164124360192</v>
      </c>
      <c r="O102" s="42">
        <f ca="1">IF($C$112="3P",VLOOKUP($A102,'Fin. Assumptions'!$F$23:$L$29,$D$111+1)*(-O$55-O$56),VLOOKUP($A102,'Fin. Assumptions'!$F$32:$L$38,$D$111+1)*O$83)</f>
        <v>45398.150069813164</v>
      </c>
      <c r="P102" s="42">
        <f ca="1">IF($C$112="3P",VLOOKUP($A102,'Fin. Assumptions'!$F$23:$L$29,$D$111+1)*(-P$55-P$56),VLOOKUP($A102,'Fin. Assumptions'!$F$32:$L$38,$D$111+1)*P$83)</f>
        <v>45888.332505853366</v>
      </c>
      <c r="Q102" s="42">
        <f ca="1">IF($C$112="3P",VLOOKUP($A102,'Fin. Assumptions'!$F$23:$L$29,$D$111+1)*(-Q$55-Q$56),VLOOKUP($A102,'Fin. Assumptions'!$F$32:$L$38,$D$111+1)*Q$83)</f>
        <v>46385.818660190591</v>
      </c>
      <c r="R102" s="42">
        <f ca="1">IF($C$112="3P",VLOOKUP($A102,'Fin. Assumptions'!$F$23:$L$29,$D$111+1)*(-R$55-R$56),VLOOKUP($A102,'Fin. Assumptions'!$F$32:$L$38,$D$111+1)*R$83)</f>
        <v>46890.717358227426</v>
      </c>
      <c r="S102" s="42">
        <f ca="1">IF($C$112="3P",VLOOKUP($A102,'Fin. Assumptions'!$F$23:$L$29,$D$111+1)*(-S$55-S$56),VLOOKUP($A102,'Fin. Assumptions'!$F$32:$L$38,$D$111+1)*S$83)</f>
        <v>47403.139046865013</v>
      </c>
      <c r="T102" s="42">
        <f ca="1">IF($C$112="3P",VLOOKUP($A102,'Fin. Assumptions'!$F$23:$L$29,$D$111+1)*(-T$55-T$56),VLOOKUP($A102,'Fin. Assumptions'!$F$32:$L$38,$D$111+1)*T$83)</f>
        <v>47923.195818663298</v>
      </c>
      <c r="U102" s="42">
        <f ca="1">IF($C$112="3P",VLOOKUP($A102,'Fin. Assumptions'!$F$23:$L$29,$D$111+1)*(-U$55-U$56),VLOOKUP($A102,'Fin. Assumptions'!$F$32:$L$38,$D$111+1)*U$83)</f>
        <v>48451.001436361381</v>
      </c>
      <c r="V102" s="42">
        <f ca="1">IF($C$112="3P",VLOOKUP($A102,'Fin. Assumptions'!$F$23:$L$29,$D$111+1)*(-V$55-V$56),VLOOKUP($A102,'Fin. Assumptions'!$F$32:$L$38,$D$111+1)*V$83)</f>
        <v>48986.671357763174</v>
      </c>
      <c r="W102" s="42">
        <f ca="1">IF($C$112="3P",VLOOKUP($A102,'Fin. Assumptions'!$F$23:$L$29,$D$111+1)*(-W$55-W$56),VLOOKUP($A102,'Fin. Assumptions'!$F$32:$L$38,$D$111+1)*W$83)</f>
        <v>49530.32276099384</v>
      </c>
      <c r="X102" s="42">
        <f ca="1">IF($C$112="3P",VLOOKUP($A102,'Fin. Assumptions'!$F$23:$L$29,$D$111+1)*(-X$55-X$56),VLOOKUP($A102,'Fin. Assumptions'!$F$32:$L$38,$D$111+1)*X$83)</f>
        <v>50082.074570132645</v>
      </c>
      <c r="Y102" s="42">
        <f ca="1">IF($C$112="3P",VLOOKUP($A102,'Fin. Assumptions'!$F$23:$L$29,$D$111+1)*(-Y$55-Y$56),VLOOKUP($A102,'Fin. Assumptions'!$F$32:$L$38,$D$111+1)*Y$83)</f>
        <v>50642.047481227622</v>
      </c>
      <c r="Z102" s="42">
        <f ca="1">IF($C$112="3P",VLOOKUP($A102,'Fin. Assumptions'!$F$23:$L$29,$D$111+1)*(-Z$55-Z$56),VLOOKUP($A102,'Fin. Assumptions'!$F$32:$L$38,$D$111+1)*Z$83)</f>
        <v>51210.363988697914</v>
      </c>
      <c r="AA102" s="42">
        <f ca="1">IF($C$112="3P",VLOOKUP($A102,'Fin. Assumptions'!$F$23:$L$29,$D$111+1)*(-AA$55-AA$56),VLOOKUP($A102,'Fin. Assumptions'!$F$32:$L$38,$D$111+1)*AA$83)</f>
        <v>51787.148412129514</v>
      </c>
      <c r="AB102" s="42">
        <f ca="1">IF($C$112="3P",VLOOKUP($A102,'Fin. Assumptions'!$F$23:$L$29,$D$111+1)*(-AB$55-AB$56),VLOOKUP($A102,'Fin. Assumptions'!$F$32:$L$38,$D$111+1)*AB$83)</f>
        <v>52372.526923470235</v>
      </c>
      <c r="AC102" s="42">
        <f ca="1">IF($C$112="3P",VLOOKUP($A102,'Fin. Assumptions'!$F$23:$L$29,$D$111+1)*(-AC$55-AC$56),VLOOKUP($A102,'Fin. Assumptions'!$F$32:$L$38,$D$111+1)*AC$83)</f>
        <v>52966.627574629943</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1913443.7623084392</v>
      </c>
    </row>
    <row r="111" spans="1:34" ht="15.75" x14ac:dyDescent="0.25">
      <c r="A111" s="92"/>
      <c r="B111" s="93" t="s">
        <v>111</v>
      </c>
      <c r="C111" s="463" t="str">
        <f ca="1">LEFT($B$6,3)</f>
        <v>COM</v>
      </c>
      <c r="D111" s="380">
        <f ca="1">HLOOKUP(C111,'Fin. Assumptions'!$G$32:$L$40,9)</f>
        <v>1</v>
      </c>
    </row>
    <row r="112" spans="1:34" x14ac:dyDescent="0.2">
      <c r="A112" s="94"/>
      <c r="B112" s="93" t="s">
        <v>160</v>
      </c>
      <c r="C112" s="376" t="str">
        <f ca="1">RIGHT(LEFT($B$6,6),2)</f>
        <v>3P</v>
      </c>
    </row>
  </sheetData>
  <sheetProtection algorithmName="SHA-512" hashValue="JXuJ1qmVODMk8thq2jtb2A36UjGB4THSnJvdCRkgVlZCt0vLLwuqGGMAMzfLDdVVZwlo4t9X+dY1Y86j6XW6PA==" saltValue="Hg68+nIfSBQ90qFDqJof0Q=="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F359"/>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COM DO 18</v>
      </c>
      <c r="D6" s="82" t="s">
        <v>172</v>
      </c>
      <c r="T6" s="2"/>
    </row>
    <row r="7" spans="1:42" ht="18.75" customHeight="1" x14ac:dyDescent="0.25">
      <c r="A7" s="90"/>
      <c r="C7" s="2"/>
      <c r="D7" s="374" t="s">
        <v>174</v>
      </c>
      <c r="T7" s="2"/>
    </row>
    <row r="8" spans="1:42" ht="18.75" customHeight="1" x14ac:dyDescent="0.25">
      <c r="A8" s="90" t="s">
        <v>111</v>
      </c>
      <c r="B8" s="376" t="str">
        <f ca="1">VLOOKUP($B$6,'Fin. Assumptions'!$A$6:$P$17,2)</f>
        <v>Commercial</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2018</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Assumptions'!$A$6:$P$17,15)</f>
        <v>0.21</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0.2732</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773359.88975250453</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2.5778662991750152</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2577866.2991750152</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0.87715993483037702</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2577866.2991750152</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-386679.94487625227</v>
      </c>
      <c r="O22" s="28"/>
      <c r="P22" s="26"/>
      <c r="Q22" s="26"/>
      <c r="R22" s="23"/>
      <c r="T22" s="2"/>
    </row>
    <row r="23" spans="1:36" ht="18" customHeight="1" x14ac:dyDescent="0.2">
      <c r="A23" s="48"/>
      <c r="B23" s="77"/>
      <c r="C23" s="21"/>
      <c r="E23" s="54" t="s">
        <v>77</v>
      </c>
      <c r="G23" s="83">
        <f ca="1">SUM(G20:G22)</f>
        <v>2191186.354298763</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13</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2577866.2991750152</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0.16236482399999999</v>
      </c>
      <c r="C31" s="2" t="s">
        <v>7</v>
      </c>
      <c r="E31" s="57" t="s">
        <v>10</v>
      </c>
      <c r="F31" s="5"/>
      <c r="G31" s="83">
        <f ca="1">NetCost*LoanPer-B22</f>
        <v>386679.94487625203</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1205169.0477956708</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0.20977567452672097</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189168.00914591999</v>
      </c>
      <c r="F54" s="9">
        <f t="shared" ca="1" si="2"/>
        <v>191986.61248219421</v>
      </c>
      <c r="G54" s="9">
        <f t="shared" ca="1" si="2"/>
        <v>194847.21300817889</v>
      </c>
      <c r="H54" s="9">
        <f t="shared" ca="1" si="2"/>
        <v>197750.43648200078</v>
      </c>
      <c r="I54" s="9">
        <f t="shared" ca="1" si="2"/>
        <v>200696.91798558261</v>
      </c>
      <c r="J54" s="9">
        <f t="shared" ca="1" si="2"/>
        <v>203687.3020635678</v>
      </c>
      <c r="K54" s="9">
        <f t="shared" ca="1" si="2"/>
        <v>206722.24286431496</v>
      </c>
      <c r="L54" s="9">
        <f t="shared" ca="1" si="2"/>
        <v>209802.40428299317</v>
      </c>
      <c r="M54" s="9">
        <f t="shared" ca="1" si="2"/>
        <v>212928.4601068098</v>
      </c>
      <c r="N54" s="9">
        <f t="shared" ca="1" si="2"/>
        <v>216101.09416240128</v>
      </c>
      <c r="O54" s="9">
        <f t="shared" ca="1" si="2"/>
        <v>219321.00046542109</v>
      </c>
      <c r="P54" s="9">
        <f t="shared" ca="1" si="2"/>
        <v>222588.88337235578</v>
      </c>
      <c r="Q54" s="9">
        <f t="shared" ca="1" si="2"/>
        <v>225905.45773460393</v>
      </c>
      <c r="R54" s="9">
        <f t="shared" ca="1" si="2"/>
        <v>229271.44905484951</v>
      </c>
      <c r="S54" s="9">
        <f t="shared" ca="1" si="2"/>
        <v>232687.59364576678</v>
      </c>
      <c r="T54" s="9">
        <f t="shared" ca="1" si="2"/>
        <v>236154.63879108866</v>
      </c>
      <c r="U54" s="9">
        <f t="shared" ca="1" si="2"/>
        <v>239673.3429090759</v>
      </c>
      <c r="V54" s="9">
        <f t="shared" ca="1" si="2"/>
        <v>243244.47571842116</v>
      </c>
      <c r="W54" s="9">
        <f t="shared" ca="1" si="2"/>
        <v>246868.81840662562</v>
      </c>
      <c r="X54" s="9">
        <f t="shared" ca="1" si="2"/>
        <v>250547.1638008843</v>
      </c>
      <c r="Y54" s="9">
        <f t="shared" ca="1" si="2"/>
        <v>254280.3165415175</v>
      </c>
      <c r="Z54" s="9">
        <f t="shared" ca="1" si="2"/>
        <v>258069.0932579861</v>
      </c>
      <c r="AA54" s="9">
        <f t="shared" ca="1" si="2"/>
        <v>261914.3227475301</v>
      </c>
      <c r="AB54" s="9">
        <f t="shared" ca="1" si="2"/>
        <v>265816.84615646827</v>
      </c>
      <c r="AC54" s="9">
        <f t="shared" ca="1" si="2"/>
        <v>269777.51716419961</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285127.25762733701</v>
      </c>
      <c r="F57" s="10">
        <f ca="1">IF(F$49&gt;OptInTerm,0,VLOOKUP($B$10+F$49-1,'SREC Prices'!$B$6:$D$22,2))*((F$50/1000)*$B$18)</f>
        <v>269465.69768777094</v>
      </c>
      <c r="G57" s="10">
        <f ca="1">IF(G$49&gt;OptInTerm,0,VLOOKUP($B$10+G$49-1,'SREC Prices'!$B$6:$D$22,2))*((G$50/1000)*$B$18)</f>
        <v>245859.48571863282</v>
      </c>
      <c r="H57" s="10">
        <f ca="1">IF(H$49&gt;OptInTerm,0,VLOOKUP($B$10+H$49-1,'SREC Prices'!$B$6:$D$22,2))*((H$50/1000)*$B$18)</f>
        <v>227516.14219567474</v>
      </c>
      <c r="I57" s="10">
        <f ca="1">IF(I$49&gt;OptInTerm,0,VLOOKUP($B$10+I$49-1,'SREC Prices'!$B$6:$D$22,2))*((I$50/1000)*$B$18)</f>
        <v>213356.78582407229</v>
      </c>
      <c r="J57" s="10">
        <f ca="1">IF(J$49&gt;OptInTerm,0,VLOOKUP($B$10+J$49-1,'SREC Prices'!$B$6:$D$22,2))*((J$50/1000)*$B$18)</f>
        <v>204800.05182809482</v>
      </c>
      <c r="K57" s="10">
        <f ca="1">IF(K$49&gt;OptInTerm,0,VLOOKUP($B$10+K$49-1,'SREC Prices'!$B$6:$D$22,2))*((K$50/1000)*$B$18)</f>
        <v>193102.06791534246</v>
      </c>
      <c r="L57" s="10">
        <f ca="1">IF(L$49&gt;OptInTerm,0,VLOOKUP($B$10+L$49-1,'SREC Prices'!$B$6:$D$22,2))*((L$50/1000)*$B$18)</f>
        <v>182481.4541799986</v>
      </c>
      <c r="M57" s="10">
        <f ca="1">IF(M$49&gt;OptInTerm,0,VLOOKUP($B$10+M$49-1,'SREC Prices'!$B$6:$D$22,2))*((M$50/1000)*$B$18)</f>
        <v>172922.90181818916</v>
      </c>
      <c r="N57" s="10">
        <f ca="1">IF(N$49&gt;OptInTerm,0,VLOOKUP($B$10+N$49-1,'SREC Prices'!$B$6:$D$22,2))*((N$50/1000)*$B$18)</f>
        <v>163455.37294364325</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474295.266773257</v>
      </c>
      <c r="F59" s="10">
        <f t="shared" ref="F59:AH59" ca="1" si="5">SUM(F54:F58)</f>
        <v>461452.31016996515</v>
      </c>
      <c r="G59" s="10">
        <f t="shared" ca="1" si="5"/>
        <v>440706.69872681168</v>
      </c>
      <c r="H59" s="10">
        <f t="shared" ca="1" si="5"/>
        <v>425266.57867767551</v>
      </c>
      <c r="I59" s="10">
        <f t="shared" ca="1" si="5"/>
        <v>414053.70380965492</v>
      </c>
      <c r="J59" s="10">
        <f t="shared" ca="1" si="5"/>
        <v>408487.35389166261</v>
      </c>
      <c r="K59" s="10">
        <f t="shared" ca="1" si="5"/>
        <v>399824.31077965745</v>
      </c>
      <c r="L59" s="10">
        <f t="shared" ca="1" si="5"/>
        <v>392283.85846299178</v>
      </c>
      <c r="M59" s="10">
        <f t="shared" ca="1" si="5"/>
        <v>385851.36192499893</v>
      </c>
      <c r="N59" s="10">
        <f t="shared" ca="1" si="5"/>
        <v>379556.46710604453</v>
      </c>
      <c r="O59" s="10">
        <f t="shared" ca="1" si="5"/>
        <v>247023.98523549765</v>
      </c>
      <c r="P59" s="10">
        <f t="shared" ca="1" si="5"/>
        <v>250153.35321858193</v>
      </c>
      <c r="Q59" s="10">
        <f t="shared" ca="1" si="5"/>
        <v>253332.10523159895</v>
      </c>
      <c r="R59" s="10">
        <f t="shared" ca="1" si="5"/>
        <v>256560.96331435957</v>
      </c>
      <c r="S59" s="10">
        <f t="shared" ca="1" si="5"/>
        <v>259840.66033397929</v>
      </c>
      <c r="T59" s="10">
        <f t="shared" ca="1" si="5"/>
        <v>263171.94014586008</v>
      </c>
      <c r="U59" s="10">
        <f t="shared" ca="1" si="5"/>
        <v>266555.55775707349</v>
      </c>
      <c r="V59" s="10">
        <f t="shared" ca="1" si="5"/>
        <v>269992.27949217876</v>
      </c>
      <c r="W59" s="10">
        <f t="shared" ca="1" si="5"/>
        <v>273482.88316151442</v>
      </c>
      <c r="X59" s="10">
        <f t="shared" ca="1" si="5"/>
        <v>277028.15823199868</v>
      </c>
      <c r="Y59" s="10">
        <f t="shared" ca="1" si="5"/>
        <v>280628.90600047627</v>
      </c>
      <c r="Z59" s="10">
        <f t="shared" ca="1" si="5"/>
        <v>284285.93976965011</v>
      </c>
      <c r="AA59" s="10">
        <f t="shared" ca="1" si="5"/>
        <v>288000.08502663579</v>
      </c>
      <c r="AB59" s="10">
        <f t="shared" ca="1" si="5"/>
        <v>291772.17962417839</v>
      </c>
      <c r="AC59" s="10">
        <f t="shared" ca="1" si="5"/>
        <v>295603.07396457123</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453295.266773257</v>
      </c>
      <c r="F63" s="10">
        <f t="shared" ca="1" si="9"/>
        <v>439927.31016996515</v>
      </c>
      <c r="G63" s="10">
        <f t="shared" ca="1" si="9"/>
        <v>418643.57372681168</v>
      </c>
      <c r="H63" s="10">
        <f t="shared" ca="1" si="9"/>
        <v>402651.87555267551</v>
      </c>
      <c r="I63" s="10">
        <f t="shared" ca="1" si="9"/>
        <v>390873.63310652995</v>
      </c>
      <c r="J63" s="10">
        <f t="shared" ca="1" si="9"/>
        <v>384727.78142095951</v>
      </c>
      <c r="K63" s="10">
        <f t="shared" ca="1" si="9"/>
        <v>375470.74899718678</v>
      </c>
      <c r="L63" s="10">
        <f t="shared" ca="1" si="9"/>
        <v>367321.45763595932</v>
      </c>
      <c r="M63" s="10">
        <f t="shared" ca="1" si="9"/>
        <v>360264.90107729065</v>
      </c>
      <c r="N63" s="10">
        <f t="shared" ca="1" si="9"/>
        <v>203330.34473714355</v>
      </c>
      <c r="O63" s="10">
        <f t="shared" ca="1" si="9"/>
        <v>220142.20980737414</v>
      </c>
      <c r="P63" s="10">
        <f t="shared" ca="1" si="9"/>
        <v>222599.53340475535</v>
      </c>
      <c r="Q63" s="10">
        <f t="shared" ca="1" si="9"/>
        <v>225089.43992242671</v>
      </c>
      <c r="R63" s="10">
        <f t="shared" ca="1" si="9"/>
        <v>227612.23137245802</v>
      </c>
      <c r="S63" s="10">
        <f t="shared" ca="1" si="9"/>
        <v>230168.21009353022</v>
      </c>
      <c r="T63" s="10">
        <f t="shared" ca="1" si="9"/>
        <v>232757.67864939975</v>
      </c>
      <c r="U63" s="10">
        <f t="shared" ca="1" si="9"/>
        <v>235380.93972320168</v>
      </c>
      <c r="V63" s="10">
        <f t="shared" ca="1" si="9"/>
        <v>238038.29600746013</v>
      </c>
      <c r="W63" s="10">
        <f t="shared" ca="1" si="9"/>
        <v>240730.05008967782</v>
      </c>
      <c r="X63" s="10">
        <f t="shared" ca="1" si="9"/>
        <v>93456.504333366174</v>
      </c>
      <c r="Y63" s="10">
        <f t="shared" ca="1" si="9"/>
        <v>246217.96075437797</v>
      </c>
      <c r="Z63" s="10">
        <f t="shared" ca="1" si="9"/>
        <v>249014.72089239935</v>
      </c>
      <c r="AA63" s="10">
        <f t="shared" ca="1" si="9"/>
        <v>251847.08567745375</v>
      </c>
      <c r="AB63" s="10">
        <f t="shared" ca="1" si="9"/>
        <v>254715.35529126681</v>
      </c>
      <c r="AC63" s="10">
        <f t="shared" ca="1" si="9"/>
        <v>257619.82902333688</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-438237.27085975261</v>
      </c>
      <c r="F64" s="59">
        <f ca="1">IF($B$11="Non-Taxable",0,-(AssetBasis)*Dep_02)</f>
        <v>-701179.63337560417</v>
      </c>
      <c r="G64" s="59">
        <f ca="1">IF($B$11="Non-Taxable",0,-(AssetBasis)*Dep_03)</f>
        <v>-420707.7800253625</v>
      </c>
      <c r="H64" s="59">
        <f ca="1">IF($B$11="Non-Taxable",0,-(AssetBasis)*DEP_04)</f>
        <v>-252424.6680152175</v>
      </c>
      <c r="I64" s="59">
        <f ca="1">IF($B$11="Non-Taxable",0,-(AssetBasis)*DEP_05)</f>
        <v>-252424.6680152175</v>
      </c>
      <c r="J64" s="59">
        <f ca="1">IF($B$11="Non-Taxable",0,-(AssetBasis)*DEP_06)</f>
        <v>-126212.33400760875</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15057.99591350439</v>
      </c>
      <c r="F65" s="59">
        <f t="shared" ref="F65:AH65" ca="1" si="10">SUM(F63:F64)</f>
        <v>-261252.32320563903</v>
      </c>
      <c r="G65" s="59">
        <f t="shared" ca="1" si="10"/>
        <v>-2064.2062985508237</v>
      </c>
      <c r="H65" s="59">
        <f t="shared" ca="1" si="10"/>
        <v>150227.20753745802</v>
      </c>
      <c r="I65" s="59">
        <f t="shared" ca="1" si="10"/>
        <v>138448.96509131245</v>
      </c>
      <c r="J65" s="59">
        <f ca="1">SUM(J63:J64)</f>
        <v>258515.44741335075</v>
      </c>
      <c r="K65" s="59">
        <f t="shared" ca="1" si="10"/>
        <v>375470.74899718678</v>
      </c>
      <c r="L65" s="59">
        <f t="shared" ca="1" si="10"/>
        <v>367321.45763595932</v>
      </c>
      <c r="M65" s="59">
        <f t="shared" ca="1" si="10"/>
        <v>360264.90107729065</v>
      </c>
      <c r="N65" s="59">
        <f t="shared" ca="1" si="10"/>
        <v>203330.34473714355</v>
      </c>
      <c r="O65" s="59">
        <f t="shared" ca="1" si="10"/>
        <v>220142.20980737414</v>
      </c>
      <c r="P65" s="59">
        <f t="shared" ca="1" si="10"/>
        <v>222599.53340475535</v>
      </c>
      <c r="Q65" s="59">
        <f t="shared" ca="1" si="10"/>
        <v>225089.43992242671</v>
      </c>
      <c r="R65" s="59">
        <f t="shared" ca="1" si="10"/>
        <v>227612.23137245802</v>
      </c>
      <c r="S65" s="59">
        <f t="shared" ca="1" si="10"/>
        <v>230168.21009353022</v>
      </c>
      <c r="T65" s="59">
        <f t="shared" ca="1" si="10"/>
        <v>232757.67864939975</v>
      </c>
      <c r="U65" s="59">
        <f t="shared" ca="1" si="10"/>
        <v>235380.93972320168</v>
      </c>
      <c r="V65" s="59">
        <f t="shared" ca="1" si="10"/>
        <v>238038.29600746013</v>
      </c>
      <c r="W65" s="59">
        <f t="shared" ca="1" si="10"/>
        <v>240730.05008967782</v>
      </c>
      <c r="X65" s="59">
        <f t="shared" ca="1" si="10"/>
        <v>93456.504333366174</v>
      </c>
      <c r="Y65" s="59">
        <f t="shared" ca="1" si="10"/>
        <v>246217.96075437797</v>
      </c>
      <c r="Z65" s="59">
        <f t="shared" ca="1" si="10"/>
        <v>249014.72089239935</v>
      </c>
      <c r="AA65" s="59">
        <f t="shared" ca="1" si="10"/>
        <v>251847.08567745375</v>
      </c>
      <c r="AB65" s="59">
        <f t="shared" ca="1" si="10"/>
        <v>254715.35529126681</v>
      </c>
      <c r="AC65" s="59">
        <f t="shared" ca="1" si="10"/>
        <v>257619.82902333688</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-23200.796692575121</v>
      </c>
      <c r="F66" s="59">
        <f t="shared" ca="1" si="11"/>
        <v>-21972.080055763974</v>
      </c>
      <c r="G66" s="59">
        <f t="shared" ca="1" si="11"/>
        <v>-20669.640420744163</v>
      </c>
      <c r="H66" s="59">
        <f t="shared" ca="1" si="11"/>
        <v>-19289.054407623156</v>
      </c>
      <c r="I66" s="59">
        <f t="shared" ca="1" si="11"/>
        <v>-17825.633233714896</v>
      </c>
      <c r="J66" s="59">
        <f t="shared" ca="1" si="11"/>
        <v>-16274.406789372135</v>
      </c>
      <c r="K66" s="59">
        <f t="shared" ca="1" si="11"/>
        <v>-14630.106758368809</v>
      </c>
      <c r="L66" s="59">
        <f t="shared" ca="1" si="11"/>
        <v>-12887.148725505285</v>
      </c>
      <c r="M66" s="59">
        <f t="shared" ca="1" si="11"/>
        <v>-11039.613210669948</v>
      </c>
      <c r="N66" s="59">
        <f t="shared" ca="1" si="11"/>
        <v>-9081.2255649444924</v>
      </c>
      <c r="O66" s="59">
        <f t="shared" ca="1" si="11"/>
        <v>-7005.3346604755088</v>
      </c>
      <c r="P66" s="59">
        <f t="shared" ca="1" si="11"/>
        <v>-4804.8903017383855</v>
      </c>
      <c r="Q66" s="59">
        <f t="shared" ca="1" si="11"/>
        <v>-2472.4192814770354</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-8142.8007790707306</v>
      </c>
      <c r="F67" s="59">
        <f t="shared" ref="F67:AH67" ca="1" si="12">F65+F66</f>
        <v>-283224.40326140297</v>
      </c>
      <c r="G67" s="59">
        <f t="shared" ca="1" si="12"/>
        <v>-22733.846719294987</v>
      </c>
      <c r="H67" s="59">
        <f t="shared" ca="1" si="12"/>
        <v>130938.15312983486</v>
      </c>
      <c r="I67" s="59">
        <f ca="1">I65+I66</f>
        <v>120623.33185759756</v>
      </c>
      <c r="J67" s="59">
        <f ca="1">J65+J66</f>
        <v>242241.04062397862</v>
      </c>
      <c r="K67" s="59">
        <f t="shared" ca="1" si="12"/>
        <v>360840.64223881799</v>
      </c>
      <c r="L67" s="59">
        <f t="shared" ca="1" si="12"/>
        <v>354434.30891045404</v>
      </c>
      <c r="M67" s="59">
        <f t="shared" ca="1" si="12"/>
        <v>349225.2878666207</v>
      </c>
      <c r="N67" s="59">
        <f t="shared" ca="1" si="12"/>
        <v>194249.11917219905</v>
      </c>
      <c r="O67" s="59">
        <f t="shared" ca="1" si="12"/>
        <v>213136.87514689862</v>
      </c>
      <c r="P67" s="59">
        <f t="shared" ca="1" si="12"/>
        <v>217794.64310301695</v>
      </c>
      <c r="Q67" s="59">
        <f t="shared" ca="1" si="12"/>
        <v>222617.02064094969</v>
      </c>
      <c r="R67" s="59">
        <f t="shared" ca="1" si="12"/>
        <v>227612.23137245802</v>
      </c>
      <c r="S67" s="59">
        <f t="shared" ca="1" si="12"/>
        <v>230168.21009353022</v>
      </c>
      <c r="T67" s="59">
        <f t="shared" ca="1" si="12"/>
        <v>232757.67864939975</v>
      </c>
      <c r="U67" s="59">
        <f t="shared" ca="1" si="12"/>
        <v>235380.93972320168</v>
      </c>
      <c r="V67" s="59">
        <f t="shared" ca="1" si="12"/>
        <v>238038.29600746013</v>
      </c>
      <c r="W67" s="59">
        <f t="shared" ca="1" si="12"/>
        <v>240730.05008967782</v>
      </c>
      <c r="X67" s="59">
        <f t="shared" ca="1" si="12"/>
        <v>93456.504333366174</v>
      </c>
      <c r="Y67" s="59">
        <f t="shared" ca="1" si="12"/>
        <v>246217.96075437797</v>
      </c>
      <c r="Z67" s="59">
        <f t="shared" ca="1" si="12"/>
        <v>249014.72089239935</v>
      </c>
      <c r="AA67" s="59">
        <f t="shared" ca="1" si="12"/>
        <v>251847.08567745375</v>
      </c>
      <c r="AB67" s="59">
        <f t="shared" ca="1" si="12"/>
        <v>254715.35529126681</v>
      </c>
      <c r="AC67" s="59">
        <f t="shared" ca="1" si="12"/>
        <v>257619.82902333688</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8935.5752609603096</v>
      </c>
      <c r="F68" s="59">
        <f t="shared" ca="1" si="14"/>
        <v>66498.772550813199</v>
      </c>
      <c r="G68" s="59">
        <f t="shared" ca="1" si="14"/>
        <v>11460.069890593881</v>
      </c>
      <c r="H68" s="59">
        <f t="shared" ca="1" si="14"/>
        <v>-21056.516762028441</v>
      </c>
      <c r="I68" s="59">
        <f t="shared" ca="1" si="14"/>
        <v>-19063.693292232194</v>
      </c>
      <c r="J68" s="59">
        <f t="shared" ca="1" si="14"/>
        <v>-44680.601837224836</v>
      </c>
      <c r="K68" s="59">
        <f t="shared" ca="1" si="14"/>
        <v>-69714.412080539638</v>
      </c>
      <c r="L68" s="59">
        <f t="shared" ca="1" si="14"/>
        <v>-68476.708481499707</v>
      </c>
      <c r="M68" s="59">
        <f t="shared" ca="1" si="14"/>
        <v>-67470.325615831112</v>
      </c>
      <c r="N68" s="59">
        <f t="shared" ca="1" si="14"/>
        <v>-37528.929824068859</v>
      </c>
      <c r="O68" s="59">
        <f t="shared" ca="1" si="14"/>
        <v>-41178.04427838081</v>
      </c>
      <c r="P68" s="59">
        <f t="shared" ca="1" si="14"/>
        <v>-42077.925047502875</v>
      </c>
      <c r="Q68" s="59">
        <f t="shared" ca="1" si="14"/>
        <v>-43009.608387831482</v>
      </c>
      <c r="R68" s="59">
        <f t="shared" ca="1" si="14"/>
        <v>-43974.683101158887</v>
      </c>
      <c r="S68" s="59">
        <f t="shared" ca="1" si="14"/>
        <v>-44468.498190070037</v>
      </c>
      <c r="T68" s="59">
        <f t="shared" ca="1" si="14"/>
        <v>-44968.783515064031</v>
      </c>
      <c r="U68" s="59">
        <f t="shared" ca="1" si="14"/>
        <v>-45475.597554522566</v>
      </c>
      <c r="V68" s="59">
        <f t="shared" ca="1" si="14"/>
        <v>-45988.9987886413</v>
      </c>
      <c r="W68" s="59">
        <f t="shared" ca="1" si="14"/>
        <v>-46509.045677325754</v>
      </c>
      <c r="X68" s="59">
        <f t="shared" ca="1" si="14"/>
        <v>-18055.796637206342</v>
      </c>
      <c r="Y68" s="59">
        <f t="shared" ca="1" si="14"/>
        <v>-47569.310017745825</v>
      </c>
      <c r="Z68" s="59">
        <f t="shared" ca="1" si="14"/>
        <v>-48109.644076411554</v>
      </c>
      <c r="AA68" s="59">
        <f t="shared" ca="1" si="14"/>
        <v>-48656.85695288406</v>
      </c>
      <c r="AB68" s="59">
        <f t="shared" ca="1" si="14"/>
        <v>-49211.006642272747</v>
      </c>
      <c r="AC68" s="59">
        <f t="shared" ca="1" si="14"/>
        <v>-49772.150967308684</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-34407.557606454553</v>
      </c>
      <c r="F69" s="24">
        <f t="shared" ca="1" si="16"/>
        <v>-33436.418409136095</v>
      </c>
      <c r="G69" s="24">
        <f t="shared" ca="1" si="16"/>
        <v>-31837.914664485405</v>
      </c>
      <c r="H69" s="24">
        <f t="shared" ca="1" si="16"/>
        <v>-30669.025691604187</v>
      </c>
      <c r="I69" s="24">
        <f t="shared" ca="1" si="16"/>
        <v>-29843.839989825203</v>
      </c>
      <c r="J69" s="24">
        <f t="shared" ca="1" si="16"/>
        <v>-29476.269970526988</v>
      </c>
      <c r="K69" s="24">
        <f t="shared" ca="1" si="16"/>
        <v>-28867.251379105441</v>
      </c>
      <c r="L69" s="24">
        <f t="shared" ca="1" si="16"/>
        <v>-28354.744712836324</v>
      </c>
      <c r="M69" s="24">
        <f t="shared" ca="1" si="16"/>
        <v>-27938.023029329655</v>
      </c>
      <c r="N69" s="24">
        <f t="shared" ca="1" si="16"/>
        <v>-15539.929533775925</v>
      </c>
      <c r="O69" s="24">
        <f t="shared" ca="1" si="16"/>
        <v>-17050.950011751891</v>
      </c>
      <c r="P69" s="24">
        <f t="shared" ca="1" si="16"/>
        <v>-17423.571448241357</v>
      </c>
      <c r="Q69" s="24">
        <f t="shared" ca="1" si="16"/>
        <v>-17809.361651275976</v>
      </c>
      <c r="R69" s="24">
        <f t="shared" ca="1" si="16"/>
        <v>-18208.978509796641</v>
      </c>
      <c r="S69" s="24">
        <f t="shared" ca="1" si="16"/>
        <v>-18413.456807482416</v>
      </c>
      <c r="T69" s="24">
        <f t="shared" ca="1" si="16"/>
        <v>-18620.614291951981</v>
      </c>
      <c r="U69" s="24">
        <f t="shared" ca="1" si="16"/>
        <v>-18830.475177856133</v>
      </c>
      <c r="V69" s="24">
        <f t="shared" ca="1" si="16"/>
        <v>-19043.06368059681</v>
      </c>
      <c r="W69" s="24">
        <f t="shared" ca="1" si="16"/>
        <v>-19258.404007174227</v>
      </c>
      <c r="X69" s="24">
        <f t="shared" ca="1" si="16"/>
        <v>-7476.5203466692938</v>
      </c>
      <c r="Y69" s="24">
        <f t="shared" ca="1" si="16"/>
        <v>-19697.436860350237</v>
      </c>
      <c r="Z69" s="24">
        <f t="shared" ca="1" si="16"/>
        <v>-19921.17767139195</v>
      </c>
      <c r="AA69" s="24">
        <f t="shared" ca="1" si="16"/>
        <v>-20147.766854196299</v>
      </c>
      <c r="AB69" s="24">
        <f t="shared" ca="1" si="16"/>
        <v>-20377.228423301345</v>
      </c>
      <c r="AC69" s="24">
        <f t="shared" ca="1" si="16"/>
        <v>-20609.586321866951</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-33614.783124564972</v>
      </c>
      <c r="F70" s="420">
        <f t="shared" ref="F70:AH70" ca="1" si="17">SUM(F67:F69)</f>
        <v>-250162.04911972585</v>
      </c>
      <c r="G70" s="420">
        <f t="shared" ca="1" si="17"/>
        <v>-43111.69149318651</v>
      </c>
      <c r="H70" s="420">
        <f t="shared" ca="1" si="17"/>
        <v>79212.610676202225</v>
      </c>
      <c r="I70" s="420">
        <f t="shared" ca="1" si="17"/>
        <v>71715.798575540161</v>
      </c>
      <c r="J70" s="420">
        <f t="shared" ca="1" si="17"/>
        <v>168084.16881622683</v>
      </c>
      <c r="K70" s="420">
        <f t="shared" ca="1" si="17"/>
        <v>262258.97877917293</v>
      </c>
      <c r="L70" s="420">
        <f t="shared" ca="1" si="17"/>
        <v>257602.85571611804</v>
      </c>
      <c r="M70" s="420">
        <f t="shared" ca="1" si="17"/>
        <v>253816.93922145991</v>
      </c>
      <c r="N70" s="420">
        <f t="shared" ca="1" si="17"/>
        <v>141180.25981435427</v>
      </c>
      <c r="O70" s="420">
        <f t="shared" ca="1" si="17"/>
        <v>154907.8808567659</v>
      </c>
      <c r="P70" s="420">
        <f t="shared" ca="1" si="17"/>
        <v>158293.14660727271</v>
      </c>
      <c r="Q70" s="420">
        <f t="shared" ca="1" si="17"/>
        <v>161798.05060184223</v>
      </c>
      <c r="R70" s="420">
        <f t="shared" ca="1" si="17"/>
        <v>165428.5697615025</v>
      </c>
      <c r="S70" s="420">
        <f t="shared" ca="1" si="17"/>
        <v>167286.25509597777</v>
      </c>
      <c r="T70" s="420">
        <f t="shared" ca="1" si="17"/>
        <v>169168.28084238374</v>
      </c>
      <c r="U70" s="420">
        <f t="shared" ca="1" si="17"/>
        <v>171074.86699082298</v>
      </c>
      <c r="V70" s="420">
        <f t="shared" ca="1" si="17"/>
        <v>173006.23353822203</v>
      </c>
      <c r="W70" s="420">
        <f t="shared" ca="1" si="17"/>
        <v>174962.60040517786</v>
      </c>
      <c r="X70" s="420">
        <f t="shared" ca="1" si="17"/>
        <v>67924.187349490545</v>
      </c>
      <c r="Y70" s="420">
        <f t="shared" ca="1" si="17"/>
        <v>178951.21387628192</v>
      </c>
      <c r="Z70" s="420">
        <f t="shared" ca="1" si="17"/>
        <v>180983.89914459584</v>
      </c>
      <c r="AA70" s="420">
        <f t="shared" ca="1" si="17"/>
        <v>183042.4618703734</v>
      </c>
      <c r="AB70" s="420">
        <f t="shared" ca="1" si="17"/>
        <v>185127.12022569272</v>
      </c>
      <c r="AC70" s="420">
        <f t="shared" ca="1" si="17"/>
        <v>187238.09173416125</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404622.48773518763</v>
      </c>
      <c r="F72" s="59">
        <f t="shared" ca="1" si="18"/>
        <v>451017.58425587835</v>
      </c>
      <c r="G72" s="59">
        <f t="shared" ca="1" si="18"/>
        <v>377596.08853217599</v>
      </c>
      <c r="H72" s="59">
        <f t="shared" ca="1" si="18"/>
        <v>331637.27869141975</v>
      </c>
      <c r="I72" s="59">
        <f t="shared" ca="1" si="18"/>
        <v>324140.46659075766</v>
      </c>
      <c r="J72" s="59">
        <f t="shared" ca="1" si="18"/>
        <v>294296.50282383559</v>
      </c>
      <c r="K72" s="59">
        <f t="shared" ca="1" si="18"/>
        <v>262258.97877917293</v>
      </c>
      <c r="L72" s="59">
        <f t="shared" ca="1" si="18"/>
        <v>257602.85571611804</v>
      </c>
      <c r="M72" s="59">
        <f t="shared" ca="1" si="18"/>
        <v>253816.93922145991</v>
      </c>
      <c r="N72" s="59">
        <f t="shared" ca="1" si="18"/>
        <v>141180.25981435427</v>
      </c>
      <c r="O72" s="59">
        <f t="shared" ca="1" si="18"/>
        <v>154907.8808567659</v>
      </c>
      <c r="P72" s="59">
        <f t="shared" ca="1" si="18"/>
        <v>158293.14660727271</v>
      </c>
      <c r="Q72" s="59">
        <f t="shared" ca="1" si="18"/>
        <v>161798.05060184223</v>
      </c>
      <c r="R72" s="59">
        <f t="shared" ca="1" si="18"/>
        <v>165428.5697615025</v>
      </c>
      <c r="S72" s="59">
        <f t="shared" ca="1" si="18"/>
        <v>167286.25509597777</v>
      </c>
      <c r="T72" s="59">
        <f t="shared" ca="1" si="18"/>
        <v>169168.28084238374</v>
      </c>
      <c r="U72" s="59">
        <f t="shared" ca="1" si="18"/>
        <v>171074.86699082298</v>
      </c>
      <c r="V72" s="59">
        <f t="shared" ca="1" si="18"/>
        <v>173006.23353822203</v>
      </c>
      <c r="W72" s="59">
        <f t="shared" ca="1" si="18"/>
        <v>174962.60040517786</v>
      </c>
      <c r="X72" s="59">
        <f t="shared" ca="1" si="18"/>
        <v>67924.187349490545</v>
      </c>
      <c r="Y72" s="59">
        <f t="shared" ca="1" si="18"/>
        <v>178951.21387628192</v>
      </c>
      <c r="Z72" s="59">
        <f t="shared" ca="1" si="18"/>
        <v>180983.89914459584</v>
      </c>
      <c r="AA72" s="59">
        <f t="shared" ca="1" si="18"/>
        <v>183042.4618703734</v>
      </c>
      <c r="AB72" s="59">
        <f t="shared" ca="1" si="18"/>
        <v>185127.12022569272</v>
      </c>
      <c r="AC72" s="59">
        <f t="shared" ca="1" si="18"/>
        <v>187238.09173416125</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-2577866.2991750152</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773359.88975250453</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-1804506.4094225108</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386679.94487625203</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-20478.610613519104</v>
      </c>
      <c r="F80" s="10">
        <f ca="1">Principle</f>
        <v>-21707.327250330251</v>
      </c>
      <c r="G80" s="10">
        <f t="shared" ref="G80:AH80" ca="1" si="20">Principle</f>
        <v>-23009.766885350062</v>
      </c>
      <c r="H80" s="10">
        <f t="shared" ca="1" si="20"/>
        <v>-24390.352898471068</v>
      </c>
      <c r="I80" s="10">
        <f t="shared" ca="1" si="20"/>
        <v>-25853.774072379329</v>
      </c>
      <c r="J80" s="10">
        <f t="shared" ca="1" si="20"/>
        <v>-27405.000516722088</v>
      </c>
      <c r="K80" s="10">
        <f t="shared" ca="1" si="20"/>
        <v>-29049.300547725416</v>
      </c>
      <c r="L80" s="10">
        <f t="shared" ca="1" si="20"/>
        <v>-30792.258580588939</v>
      </c>
      <c r="M80" s="10">
        <f t="shared" ca="1" si="20"/>
        <v>-32639.794095424277</v>
      </c>
      <c r="N80" s="10">
        <f t="shared" ca="1" si="20"/>
        <v>-34598.181741149732</v>
      </c>
      <c r="O80" s="10">
        <f t="shared" ca="1" si="20"/>
        <v>-36674.072645618719</v>
      </c>
      <c r="P80" s="10">
        <f t="shared" ca="1" si="20"/>
        <v>-38874.517004355839</v>
      </c>
      <c r="Q80" s="10">
        <f t="shared" ca="1" si="20"/>
        <v>-41206.988024617189</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386679.94487625203</v>
      </c>
      <c r="E81" s="10">
        <f ca="1">E79+E80</f>
        <v>-20478.610613519104</v>
      </c>
      <c r="F81" s="10">
        <f t="shared" ref="F81:AH81" ca="1" si="21">F79+F80</f>
        <v>-21707.327250330251</v>
      </c>
      <c r="G81" s="10">
        <f t="shared" ca="1" si="21"/>
        <v>-23009.766885350062</v>
      </c>
      <c r="H81" s="10">
        <f t="shared" ca="1" si="21"/>
        <v>-24390.352898471068</v>
      </c>
      <c r="I81" s="10">
        <f t="shared" ca="1" si="21"/>
        <v>-25853.774072379329</v>
      </c>
      <c r="J81" s="10">
        <f t="shared" ca="1" si="21"/>
        <v>-27405.000516722088</v>
      </c>
      <c r="K81" s="10">
        <f t="shared" ca="1" si="21"/>
        <v>-29049.300547725416</v>
      </c>
      <c r="L81" s="10">
        <f t="shared" ca="1" si="21"/>
        <v>-30792.258580588939</v>
      </c>
      <c r="M81" s="10">
        <f t="shared" ca="1" si="21"/>
        <v>-32639.794095424277</v>
      </c>
      <c r="N81" s="10">
        <f t="shared" ca="1" si="21"/>
        <v>-34598.181741149732</v>
      </c>
      <c r="O81" s="10">
        <f t="shared" ca="1" si="21"/>
        <v>-36674.072645618719</v>
      </c>
      <c r="P81" s="10">
        <f t="shared" ca="1" si="21"/>
        <v>-38874.517004355839</v>
      </c>
      <c r="Q81" s="10">
        <f t="shared" ca="1" si="21"/>
        <v>-41206.988024617189</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-1417826.4645462588</v>
      </c>
      <c r="E83" s="430">
        <f t="shared" ca="1" si="22"/>
        <v>384143.87712166854</v>
      </c>
      <c r="F83" s="430">
        <f t="shared" ca="1" si="22"/>
        <v>429310.2570055481</v>
      </c>
      <c r="G83" s="430">
        <f t="shared" ca="1" si="22"/>
        <v>354586.32164682593</v>
      </c>
      <c r="H83" s="430">
        <f t="shared" ca="1" si="22"/>
        <v>307246.92579294869</v>
      </c>
      <c r="I83" s="430">
        <f t="shared" ca="1" si="22"/>
        <v>298286.69251837832</v>
      </c>
      <c r="J83" s="430">
        <f t="shared" ca="1" si="22"/>
        <v>266891.50230711349</v>
      </c>
      <c r="K83" s="430">
        <f t="shared" ca="1" si="22"/>
        <v>233209.67823144753</v>
      </c>
      <c r="L83" s="430">
        <f t="shared" ca="1" si="22"/>
        <v>226810.5971355291</v>
      </c>
      <c r="M83" s="430">
        <f t="shared" ca="1" si="22"/>
        <v>221177.14512603564</v>
      </c>
      <c r="N83" s="430">
        <f t="shared" ca="1" si="22"/>
        <v>106582.07807320454</v>
      </c>
      <c r="O83" s="430">
        <f t="shared" ca="1" si="22"/>
        <v>118233.80821114717</v>
      </c>
      <c r="P83" s="430">
        <f t="shared" ca="1" si="22"/>
        <v>119418.62960291686</v>
      </c>
      <c r="Q83" s="430">
        <f t="shared" ca="1" si="22"/>
        <v>120591.06257722504</v>
      </c>
      <c r="R83" s="430">
        <f t="shared" ca="1" si="22"/>
        <v>165428.5697615025</v>
      </c>
      <c r="S83" s="430">
        <f t="shared" ca="1" si="22"/>
        <v>167286.25509597777</v>
      </c>
      <c r="T83" s="430">
        <f t="shared" ca="1" si="22"/>
        <v>169168.28084238374</v>
      </c>
      <c r="U83" s="430">
        <f t="shared" ca="1" si="22"/>
        <v>171074.86699082298</v>
      </c>
      <c r="V83" s="430">
        <f t="shared" ca="1" si="22"/>
        <v>173006.23353822203</v>
      </c>
      <c r="W83" s="430">
        <f t="shared" ca="1" si="22"/>
        <v>174962.60040517786</v>
      </c>
      <c r="X83" s="430">
        <f t="shared" ca="1" si="22"/>
        <v>67924.187349490545</v>
      </c>
      <c r="Y83" s="430">
        <f t="shared" ca="1" si="22"/>
        <v>178951.21387628192</v>
      </c>
      <c r="Z83" s="430">
        <f t="shared" ca="1" si="22"/>
        <v>180983.89914459584</v>
      </c>
      <c r="AA83" s="430">
        <f t="shared" ca="1" si="22"/>
        <v>183042.4618703734</v>
      </c>
      <c r="AB83" s="430">
        <f t="shared" ca="1" si="22"/>
        <v>185127.12022569272</v>
      </c>
      <c r="AC83" s="430">
        <f t="shared" ca="1" si="22"/>
        <v>187238.09173416125</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-1417826.4645462588</v>
      </c>
      <c r="E84" s="44">
        <f ca="1">D84+E83</f>
        <v>-1033682.5874245903</v>
      </c>
      <c r="F84" s="44">
        <f t="shared" ref="F84:AH84" ca="1" si="23">E84+F83</f>
        <v>-604372.33041904215</v>
      </c>
      <c r="G84" s="44">
        <f t="shared" ca="1" si="23"/>
        <v>-249786.00877221621</v>
      </c>
      <c r="H84" s="44">
        <f t="shared" ca="1" si="23"/>
        <v>57460.917020732479</v>
      </c>
      <c r="I84" s="44">
        <f t="shared" ca="1" si="23"/>
        <v>355747.6095391108</v>
      </c>
      <c r="J84" s="44">
        <f t="shared" ca="1" si="23"/>
        <v>622639.11184622429</v>
      </c>
      <c r="K84" s="44">
        <f t="shared" ca="1" si="23"/>
        <v>855848.79007767187</v>
      </c>
      <c r="L84" s="44">
        <f t="shared" ca="1" si="23"/>
        <v>1082659.387213201</v>
      </c>
      <c r="M84" s="44">
        <f t="shared" ca="1" si="23"/>
        <v>1303836.5323392367</v>
      </c>
      <c r="N84" s="44">
        <f t="shared" ca="1" si="23"/>
        <v>1410418.6104124412</v>
      </c>
      <c r="O84" s="44">
        <f t="shared" ca="1" si="23"/>
        <v>1528652.4186235883</v>
      </c>
      <c r="P84" s="44">
        <f t="shared" ca="1" si="23"/>
        <v>1648071.0482265051</v>
      </c>
      <c r="Q84" s="44">
        <f t="shared" ca="1" si="23"/>
        <v>1768662.1108037301</v>
      </c>
      <c r="R84" s="44">
        <f t="shared" ca="1" si="23"/>
        <v>1934090.6805652326</v>
      </c>
      <c r="S84" s="44">
        <f t="shared" ca="1" si="23"/>
        <v>2101376.9356612102</v>
      </c>
      <c r="T84" s="44">
        <f t="shared" ca="1" si="23"/>
        <v>2270545.2165035941</v>
      </c>
      <c r="U84" s="44">
        <f t="shared" ca="1" si="23"/>
        <v>2441620.0834944169</v>
      </c>
      <c r="V84" s="44">
        <f t="shared" ca="1" si="23"/>
        <v>2614626.3170326389</v>
      </c>
      <c r="W84" s="44">
        <f t="shared" ca="1" si="23"/>
        <v>2789588.917437817</v>
      </c>
      <c r="X84" s="44">
        <f t="shared" ca="1" si="23"/>
        <v>2857513.1047873073</v>
      </c>
      <c r="Y84" s="44">
        <f t="shared" ca="1" si="23"/>
        <v>3036464.3186635892</v>
      </c>
      <c r="Z84" s="44">
        <f t="shared" ca="1" si="23"/>
        <v>3217448.2178081851</v>
      </c>
      <c r="AA84" s="44">
        <f t="shared" ca="1" si="23"/>
        <v>3400490.6796785584</v>
      </c>
      <c r="AB84" s="44">
        <f t="shared" ca="1" si="23"/>
        <v>3585617.799904251</v>
      </c>
      <c r="AC84" s="44">
        <f t="shared" ca="1" si="23"/>
        <v>3772855.8916384121</v>
      </c>
      <c r="AD84" s="44">
        <f ca="1">AC84+AD83</f>
        <v>3772855.8916384121</v>
      </c>
      <c r="AE84" s="44">
        <f t="shared" ca="1" si="23"/>
        <v>3772855.8916384121</v>
      </c>
      <c r="AF84" s="44">
        <f t="shared" ca="1" si="23"/>
        <v>3772855.8916384121</v>
      </c>
      <c r="AG84" s="44">
        <f t="shared" ca="1" si="23"/>
        <v>3772855.8916384121</v>
      </c>
      <c r="AH84" s="44">
        <f t="shared" ca="1" si="23"/>
        <v>3772855.8916384121</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386679.94487625203</v>
      </c>
      <c r="F89" s="9">
        <f ca="1">E93</f>
        <v>366201.33426273294</v>
      </c>
      <c r="G89" s="9">
        <f t="shared" ref="G89:AH89" ca="1" si="24">F93</f>
        <v>344494.0070124027</v>
      </c>
      <c r="H89" s="9">
        <f t="shared" ca="1" si="24"/>
        <v>321484.24012705265</v>
      </c>
      <c r="I89" s="9">
        <f t="shared" ca="1" si="24"/>
        <v>297093.88722858159</v>
      </c>
      <c r="J89" s="9">
        <f t="shared" ca="1" si="24"/>
        <v>271240.11315620225</v>
      </c>
      <c r="K89" s="9">
        <f t="shared" ca="1" si="24"/>
        <v>243835.11263948015</v>
      </c>
      <c r="L89" s="9">
        <f t="shared" ca="1" si="24"/>
        <v>214785.81209175475</v>
      </c>
      <c r="M89" s="9">
        <f t="shared" ca="1" si="24"/>
        <v>183993.55351116581</v>
      </c>
      <c r="N89" s="9">
        <f t="shared" ca="1" si="24"/>
        <v>151353.75941574154</v>
      </c>
      <c r="O89" s="9">
        <f t="shared" ca="1" si="24"/>
        <v>116755.57767459181</v>
      </c>
      <c r="P89" s="9">
        <f t="shared" ca="1" si="24"/>
        <v>80081.505028973101</v>
      </c>
      <c r="Q89" s="9">
        <f t="shared" ca="1" si="24"/>
        <v>41206.988024617262</v>
      </c>
      <c r="R89" s="9">
        <f t="shared" ca="1" si="24"/>
        <v>7.2759576141834259E-11</v>
      </c>
      <c r="S89" s="9">
        <f t="shared" ca="1" si="24"/>
        <v>7.2759576141834259E-11</v>
      </c>
      <c r="T89" s="9">
        <f t="shared" ca="1" si="24"/>
        <v>7.2759576141834259E-11</v>
      </c>
      <c r="U89" s="9">
        <f t="shared" ca="1" si="24"/>
        <v>7.2759576141834259E-11</v>
      </c>
      <c r="V89" s="9">
        <f t="shared" ca="1" si="24"/>
        <v>7.2759576141834259E-11</v>
      </c>
      <c r="W89" s="9">
        <f t="shared" ca="1" si="24"/>
        <v>7.2759576141834259E-11</v>
      </c>
      <c r="X89" s="9">
        <f t="shared" ca="1" si="24"/>
        <v>7.2759576141834259E-11</v>
      </c>
      <c r="Y89" s="9">
        <f t="shared" ca="1" si="24"/>
        <v>7.2759576141834259E-11</v>
      </c>
      <c r="Z89" s="9">
        <f t="shared" ca="1" si="24"/>
        <v>7.2759576141834259E-11</v>
      </c>
      <c r="AA89" s="9">
        <f t="shared" ca="1" si="24"/>
        <v>7.2759576141834259E-11</v>
      </c>
      <c r="AB89" s="9">
        <f t="shared" ca="1" si="24"/>
        <v>7.2759576141834259E-11</v>
      </c>
      <c r="AC89" s="9">
        <f t="shared" ca="1" si="24"/>
        <v>7.2759576141834259E-11</v>
      </c>
      <c r="AD89" s="9">
        <f t="shared" ca="1" si="24"/>
        <v>7.2759576141834259E-11</v>
      </c>
      <c r="AE89" s="9">
        <f t="shared" ca="1" si="24"/>
        <v>7.2759576141834259E-11</v>
      </c>
      <c r="AF89" s="9">
        <f t="shared" ca="1" si="24"/>
        <v>7.2759576141834259E-11</v>
      </c>
      <c r="AG89" s="9">
        <f t="shared" ca="1" si="24"/>
        <v>7.2759576141834259E-11</v>
      </c>
      <c r="AH89" s="9">
        <f t="shared" ca="1" si="24"/>
        <v>7.2759576141834259E-11</v>
      </c>
    </row>
    <row r="90" spans="1:36" x14ac:dyDescent="0.2">
      <c r="A90" s="2" t="s">
        <v>47</v>
      </c>
      <c r="D90" s="9"/>
      <c r="E90" s="9">
        <f t="shared" ref="E90:AH90" ca="1" si="25">IF(ProjectYear&lt;=LoanTerm,PMT(LoanInterest,LoanTerm,LoanAmount),0)</f>
        <v>-43679.407306094225</v>
      </c>
      <c r="F90" s="9">
        <f t="shared" ca="1" si="25"/>
        <v>-43679.407306094225</v>
      </c>
      <c r="G90" s="9">
        <f t="shared" ca="1" si="25"/>
        <v>-43679.407306094225</v>
      </c>
      <c r="H90" s="9">
        <f t="shared" ca="1" si="25"/>
        <v>-43679.407306094225</v>
      </c>
      <c r="I90" s="9">
        <f t="shared" ca="1" si="25"/>
        <v>-43679.407306094225</v>
      </c>
      <c r="J90" s="9">
        <f t="shared" ca="1" si="25"/>
        <v>-43679.407306094225</v>
      </c>
      <c r="K90" s="9">
        <f t="shared" ca="1" si="25"/>
        <v>-43679.407306094225</v>
      </c>
      <c r="L90" s="9">
        <f t="shared" ca="1" si="25"/>
        <v>-43679.407306094225</v>
      </c>
      <c r="M90" s="9">
        <f t="shared" ca="1" si="25"/>
        <v>-43679.407306094225</v>
      </c>
      <c r="N90" s="9">
        <f t="shared" ca="1" si="25"/>
        <v>-43679.407306094225</v>
      </c>
      <c r="O90" s="9">
        <f t="shared" ca="1" si="25"/>
        <v>-43679.407306094225</v>
      </c>
      <c r="P90" s="9">
        <f t="shared" ca="1" si="25"/>
        <v>-43679.407306094225</v>
      </c>
      <c r="Q90" s="9">
        <f t="shared" ca="1" si="25"/>
        <v>-43679.407306094225</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-20478.610613519104</v>
      </c>
      <c r="F91" s="9">
        <f t="shared" ca="1" si="26"/>
        <v>-21707.327250330251</v>
      </c>
      <c r="G91" s="9">
        <f t="shared" ca="1" si="26"/>
        <v>-23009.766885350062</v>
      </c>
      <c r="H91" s="9">
        <f t="shared" ca="1" si="26"/>
        <v>-24390.352898471068</v>
      </c>
      <c r="I91" s="9">
        <f t="shared" ca="1" si="26"/>
        <v>-25853.774072379329</v>
      </c>
      <c r="J91" s="9">
        <f t="shared" ca="1" si="26"/>
        <v>-27405.000516722088</v>
      </c>
      <c r="K91" s="9">
        <f t="shared" ca="1" si="26"/>
        <v>-29049.300547725416</v>
      </c>
      <c r="L91" s="9">
        <f t="shared" ca="1" si="26"/>
        <v>-30792.258580588939</v>
      </c>
      <c r="M91" s="9">
        <f t="shared" ca="1" si="26"/>
        <v>-32639.794095424277</v>
      </c>
      <c r="N91" s="9">
        <f t="shared" ca="1" si="26"/>
        <v>-34598.181741149732</v>
      </c>
      <c r="O91" s="9">
        <f t="shared" ca="1" si="26"/>
        <v>-36674.072645618719</v>
      </c>
      <c r="P91" s="9">
        <f t="shared" ca="1" si="26"/>
        <v>-38874.517004355839</v>
      </c>
      <c r="Q91" s="9">
        <f t="shared" ca="1" si="26"/>
        <v>-41206.988024617189</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-23200.796692575121</v>
      </c>
      <c r="F92" s="9">
        <f t="shared" ca="1" si="27"/>
        <v>-21972.080055763974</v>
      </c>
      <c r="G92" s="9">
        <f t="shared" ca="1" si="27"/>
        <v>-20669.640420744163</v>
      </c>
      <c r="H92" s="9">
        <f t="shared" ca="1" si="27"/>
        <v>-19289.054407623156</v>
      </c>
      <c r="I92" s="9">
        <f t="shared" ca="1" si="27"/>
        <v>-17825.633233714896</v>
      </c>
      <c r="J92" s="9">
        <f t="shared" ca="1" si="27"/>
        <v>-16274.406789372135</v>
      </c>
      <c r="K92" s="9">
        <f t="shared" ca="1" si="27"/>
        <v>-14630.106758368809</v>
      </c>
      <c r="L92" s="9">
        <f t="shared" ca="1" si="27"/>
        <v>-12887.148725505285</v>
      </c>
      <c r="M92" s="9">
        <f t="shared" ca="1" si="27"/>
        <v>-11039.613210669948</v>
      </c>
      <c r="N92" s="9">
        <f t="shared" ca="1" si="27"/>
        <v>-9081.2255649444924</v>
      </c>
      <c r="O92" s="9">
        <f t="shared" ca="1" si="27"/>
        <v>-7005.3346604755088</v>
      </c>
      <c r="P92" s="9">
        <f t="shared" ca="1" si="27"/>
        <v>-4804.8903017383855</v>
      </c>
      <c r="Q92" s="9">
        <f t="shared" ca="1" si="27"/>
        <v>-2472.4192814770354</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366201.33426273294</v>
      </c>
      <c r="F93" s="70">
        <f t="shared" ca="1" si="28"/>
        <v>344494.0070124027</v>
      </c>
      <c r="G93" s="70">
        <f t="shared" ca="1" si="28"/>
        <v>321484.24012705265</v>
      </c>
      <c r="H93" s="70">
        <f t="shared" ca="1" si="28"/>
        <v>297093.88722858159</v>
      </c>
      <c r="I93" s="70">
        <f t="shared" ca="1" si="28"/>
        <v>271240.11315620225</v>
      </c>
      <c r="J93" s="70">
        <f t="shared" ca="1" si="28"/>
        <v>243835.11263948015</v>
      </c>
      <c r="K93" s="70">
        <f t="shared" ca="1" si="28"/>
        <v>214785.81209175475</v>
      </c>
      <c r="L93" s="70">
        <f t="shared" ca="1" si="28"/>
        <v>183993.55351116581</v>
      </c>
      <c r="M93" s="70">
        <f t="shared" ca="1" si="28"/>
        <v>151353.75941574154</v>
      </c>
      <c r="N93" s="70">
        <f t="shared" ca="1" si="28"/>
        <v>116755.57767459181</v>
      </c>
      <c r="O93" s="70">
        <f t="shared" ca="1" si="28"/>
        <v>80081.505028973101</v>
      </c>
      <c r="P93" s="70">
        <f t="shared" ca="1" si="28"/>
        <v>41206.988024617262</v>
      </c>
      <c r="Q93" s="70">
        <f t="shared" ca="1" si="28"/>
        <v>7.2759576141834259E-11</v>
      </c>
      <c r="R93" s="70">
        <f t="shared" ca="1" si="28"/>
        <v>7.2759576141834259E-11</v>
      </c>
      <c r="S93" s="70">
        <f t="shared" ca="1" si="28"/>
        <v>7.2759576141834259E-11</v>
      </c>
      <c r="T93" s="70">
        <f t="shared" ca="1" si="28"/>
        <v>7.2759576141834259E-11</v>
      </c>
      <c r="U93" s="70">
        <f t="shared" ca="1" si="28"/>
        <v>7.2759576141834259E-11</v>
      </c>
      <c r="V93" s="70">
        <f t="shared" ca="1" si="28"/>
        <v>7.2759576141834259E-11</v>
      </c>
      <c r="W93" s="70">
        <f t="shared" ca="1" si="28"/>
        <v>7.2759576141834259E-11</v>
      </c>
      <c r="X93" s="70">
        <f t="shared" ca="1" si="28"/>
        <v>7.2759576141834259E-11</v>
      </c>
      <c r="Y93" s="70">
        <f t="shared" ca="1" si="28"/>
        <v>7.2759576141834259E-11</v>
      </c>
      <c r="Z93" s="70">
        <f t="shared" ca="1" si="28"/>
        <v>7.2759576141834259E-11</v>
      </c>
      <c r="AA93" s="70">
        <f t="shared" ca="1" si="28"/>
        <v>7.2759576141834259E-11</v>
      </c>
      <c r="AB93" s="70">
        <f t="shared" ca="1" si="28"/>
        <v>7.2759576141834259E-11</v>
      </c>
      <c r="AC93" s="70">
        <f t="shared" ca="1" si="28"/>
        <v>7.2759576141834259E-11</v>
      </c>
      <c r="AD93" s="70">
        <f t="shared" ca="1" si="28"/>
        <v>7.2759576141834259E-11</v>
      </c>
      <c r="AE93" s="70">
        <f t="shared" ca="1" si="28"/>
        <v>7.2759576141834259E-11</v>
      </c>
      <c r="AF93" s="70">
        <f t="shared" ca="1" si="28"/>
        <v>7.2759576141834259E-11</v>
      </c>
      <c r="AG93" s="70">
        <f t="shared" ca="1" si="28"/>
        <v>7.2759576141834259E-11</v>
      </c>
      <c r="AH93" s="70">
        <f t="shared" ca="1" si="28"/>
        <v>7.2759576141834259E-11</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1749982.7443669725</v>
      </c>
      <c r="D102" s="42">
        <f ca="1">IF($C$112="3P",VLOOKUP($A102,'Fin. Assumptions'!$F$23:$L$29,$D$111+1)*(-D$55-D$56),VLOOKUP($A102,'Fin. Assumptions'!$F$32:$L$38,$D$111+1)*D$83)</f>
        <v>-1417826.4645462588</v>
      </c>
      <c r="E102" s="42">
        <f ca="1">IF($C$112="3P",VLOOKUP($A102,'Fin. Assumptions'!$F$23:$L$29,$D$111+1)*(-E$55-E$56),VLOOKUP($A102,'Fin. Assumptions'!$F$32:$L$38,$D$111+1)*E$83)</f>
        <v>384143.87712166854</v>
      </c>
      <c r="F102" s="42">
        <f ca="1">IF($C$112="3P",VLOOKUP($A102,'Fin. Assumptions'!$F$23:$L$29,$D$111+1)*(-F$55-F$56),VLOOKUP($A102,'Fin. Assumptions'!$F$32:$L$38,$D$111+1)*F$83)</f>
        <v>429310.2570055481</v>
      </c>
      <c r="G102" s="42">
        <f ca="1">IF($C$112="3P",VLOOKUP($A102,'Fin. Assumptions'!$F$23:$L$29,$D$111+1)*(-G$55-G$56),VLOOKUP($A102,'Fin. Assumptions'!$F$32:$L$38,$D$111+1)*G$83)</f>
        <v>354586.32164682593</v>
      </c>
      <c r="H102" s="42">
        <f ca="1">IF($C$112="3P",VLOOKUP($A102,'Fin. Assumptions'!$F$23:$L$29,$D$111+1)*(-H$55-H$56),VLOOKUP($A102,'Fin. Assumptions'!$F$32:$L$38,$D$111+1)*H$83)</f>
        <v>307246.92579294869</v>
      </c>
      <c r="I102" s="42">
        <f ca="1">IF($C$112="3P",VLOOKUP($A102,'Fin. Assumptions'!$F$23:$L$29,$D$111+1)*(-I$55-I$56),VLOOKUP($A102,'Fin. Assumptions'!$F$32:$L$38,$D$111+1)*I$83)</f>
        <v>298286.69251837832</v>
      </c>
      <c r="J102" s="42">
        <f ca="1">IF($C$112="3P",VLOOKUP($A102,'Fin. Assumptions'!$F$23:$L$29,$D$111+1)*(-J$55-J$56),VLOOKUP($A102,'Fin. Assumptions'!$F$32:$L$38,$D$111+1)*J$83)</f>
        <v>266891.50230711349</v>
      </c>
      <c r="K102" s="42">
        <f ca="1">IF($C$112="3P",VLOOKUP($A102,'Fin. Assumptions'!$F$23:$L$29,$D$111+1)*(-K$55-K$56),VLOOKUP($A102,'Fin. Assumptions'!$F$32:$L$38,$D$111+1)*K$83)</f>
        <v>233209.67823144753</v>
      </c>
      <c r="L102" s="42">
        <f ca="1">IF($C$112="3P",VLOOKUP($A102,'Fin. Assumptions'!$F$23:$L$29,$D$111+1)*(-L$55-L$56),VLOOKUP($A102,'Fin. Assumptions'!$F$32:$L$38,$D$111+1)*L$83)</f>
        <v>226810.5971355291</v>
      </c>
      <c r="M102" s="42">
        <f ca="1">IF($C$112="3P",VLOOKUP($A102,'Fin. Assumptions'!$F$23:$L$29,$D$111+1)*(-M$55-M$56),VLOOKUP($A102,'Fin. Assumptions'!$F$32:$L$38,$D$111+1)*M$83)</f>
        <v>221177.14512603564</v>
      </c>
      <c r="N102" s="42">
        <f ca="1">IF($C$112="3P",VLOOKUP($A102,'Fin. Assumptions'!$F$23:$L$29,$D$111+1)*(-N$55-N$56),VLOOKUP($A102,'Fin. Assumptions'!$F$32:$L$38,$D$111+1)*N$83)</f>
        <v>106582.07807320454</v>
      </c>
      <c r="O102" s="42">
        <f ca="1">IF($C$112="3P",VLOOKUP($A102,'Fin. Assumptions'!$F$23:$L$29,$D$111+1)*(-O$55-O$56),VLOOKUP($A102,'Fin. Assumptions'!$F$32:$L$38,$D$111+1)*O$83)</f>
        <v>118233.80821114717</v>
      </c>
      <c r="P102" s="42">
        <f ca="1">IF($C$112="3P",VLOOKUP($A102,'Fin. Assumptions'!$F$23:$L$29,$D$111+1)*(-P$55-P$56),VLOOKUP($A102,'Fin. Assumptions'!$F$32:$L$38,$D$111+1)*P$83)</f>
        <v>119418.62960291686</v>
      </c>
      <c r="Q102" s="42">
        <f ca="1">IF($C$112="3P",VLOOKUP($A102,'Fin. Assumptions'!$F$23:$L$29,$D$111+1)*(-Q$55-Q$56),VLOOKUP($A102,'Fin. Assumptions'!$F$32:$L$38,$D$111+1)*Q$83)</f>
        <v>120591.06257722504</v>
      </c>
      <c r="R102" s="42">
        <f ca="1">IF($C$112="3P",VLOOKUP($A102,'Fin. Assumptions'!$F$23:$L$29,$D$111+1)*(-R$55-R$56),VLOOKUP($A102,'Fin. Assumptions'!$F$32:$L$38,$D$111+1)*R$83)</f>
        <v>165428.5697615025</v>
      </c>
      <c r="S102" s="42">
        <f ca="1">IF($C$112="3P",VLOOKUP($A102,'Fin. Assumptions'!$F$23:$L$29,$D$111+1)*(-S$55-S$56),VLOOKUP($A102,'Fin. Assumptions'!$F$32:$L$38,$D$111+1)*S$83)</f>
        <v>167286.25509597777</v>
      </c>
      <c r="T102" s="42">
        <f ca="1">IF($C$112="3P",VLOOKUP($A102,'Fin. Assumptions'!$F$23:$L$29,$D$111+1)*(-T$55-T$56),VLOOKUP($A102,'Fin. Assumptions'!$F$32:$L$38,$D$111+1)*T$83)</f>
        <v>169168.28084238374</v>
      </c>
      <c r="U102" s="42">
        <f ca="1">IF($C$112="3P",VLOOKUP($A102,'Fin. Assumptions'!$F$23:$L$29,$D$111+1)*(-U$55-U$56),VLOOKUP($A102,'Fin. Assumptions'!$F$32:$L$38,$D$111+1)*U$83)</f>
        <v>171074.86699082298</v>
      </c>
      <c r="V102" s="42">
        <f ca="1">IF($C$112="3P",VLOOKUP($A102,'Fin. Assumptions'!$F$23:$L$29,$D$111+1)*(-V$55-V$56),VLOOKUP($A102,'Fin. Assumptions'!$F$32:$L$38,$D$111+1)*V$83)</f>
        <v>173006.23353822203</v>
      </c>
      <c r="W102" s="42">
        <f ca="1">IF($C$112="3P",VLOOKUP($A102,'Fin. Assumptions'!$F$23:$L$29,$D$111+1)*(-W$55-W$56),VLOOKUP($A102,'Fin. Assumptions'!$F$32:$L$38,$D$111+1)*W$83)</f>
        <v>174962.60040517786</v>
      </c>
      <c r="X102" s="42">
        <f ca="1">IF($C$112="3P",VLOOKUP($A102,'Fin. Assumptions'!$F$23:$L$29,$D$111+1)*(-X$55-X$56),VLOOKUP($A102,'Fin. Assumptions'!$F$32:$L$38,$D$111+1)*X$83)</f>
        <v>67924.187349490545</v>
      </c>
      <c r="Y102" s="42">
        <f ca="1">IF($C$112="3P",VLOOKUP($A102,'Fin. Assumptions'!$F$23:$L$29,$D$111+1)*(-Y$55-Y$56),VLOOKUP($A102,'Fin. Assumptions'!$F$32:$L$38,$D$111+1)*Y$83)</f>
        <v>178951.21387628192</v>
      </c>
      <c r="Z102" s="42">
        <f ca="1">IF($C$112="3P",VLOOKUP($A102,'Fin. Assumptions'!$F$23:$L$29,$D$111+1)*(-Z$55-Z$56),VLOOKUP($A102,'Fin. Assumptions'!$F$32:$L$38,$D$111+1)*Z$83)</f>
        <v>180983.89914459584</v>
      </c>
      <c r="AA102" s="42">
        <f ca="1">IF($C$112="3P",VLOOKUP($A102,'Fin. Assumptions'!$F$23:$L$29,$D$111+1)*(-AA$55-AA$56),VLOOKUP($A102,'Fin. Assumptions'!$F$32:$L$38,$D$111+1)*AA$83)</f>
        <v>183042.4618703734</v>
      </c>
      <c r="AB102" s="42">
        <f ca="1">IF($C$112="3P",VLOOKUP($A102,'Fin. Assumptions'!$F$23:$L$29,$D$111+1)*(-AB$55-AB$56),VLOOKUP($A102,'Fin. Assumptions'!$F$32:$L$38,$D$111+1)*AB$83)</f>
        <v>185127.12022569272</v>
      </c>
      <c r="AC102" s="42">
        <f ca="1">IF($C$112="3P",VLOOKUP($A102,'Fin. Assumptions'!$F$23:$L$29,$D$111+1)*(-AC$55-AC$56),VLOOKUP($A102,'Fin. Assumptions'!$F$32:$L$38,$D$111+1)*AC$83)</f>
        <v>187238.09173416125</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1749982.7443669725</v>
      </c>
    </row>
    <row r="111" spans="1:34" ht="15.75" x14ac:dyDescent="0.25">
      <c r="A111" s="92"/>
      <c r="B111" s="93" t="s">
        <v>111</v>
      </c>
      <c r="C111" s="463" t="str">
        <f ca="1">LEFT($B$6,3)</f>
        <v>COM</v>
      </c>
      <c r="D111" s="380">
        <f ca="1">HLOOKUP(C111,'Fin. Assumptions'!$G$32:$L$40,9)</f>
        <v>1</v>
      </c>
    </row>
    <row r="112" spans="1:34" x14ac:dyDescent="0.2">
      <c r="A112" s="94"/>
      <c r="B112" s="93" t="s">
        <v>160</v>
      </c>
      <c r="C112" s="376" t="str">
        <f ca="1">RIGHT(LEFT($B$6,6),2)</f>
        <v>DO</v>
      </c>
    </row>
  </sheetData>
  <sheetProtection algorithmName="SHA-512" hashValue="hvp9sgHyUcxtv+D2ssC/YSUyIB0gMWAvO123Ry669PxOJ42uxGZMfRzSquxsqzoc4FS8stIfC3NJrOiSwj+/cQ==" saltValue="9NoxUVzrgBU9tkTVk/S8Yw=="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F359"/>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CSS 3P 18</v>
      </c>
      <c r="D6" s="82" t="s">
        <v>172</v>
      </c>
      <c r="T6" s="2"/>
    </row>
    <row r="7" spans="1:42" ht="18.75" customHeight="1" x14ac:dyDescent="0.25">
      <c r="A7" s="90"/>
      <c r="C7" s="2"/>
      <c r="D7" s="374" t="s">
        <v>174</v>
      </c>
      <c r="T7" s="2"/>
    </row>
    <row r="8" spans="1:42" ht="18.75" customHeight="1" x14ac:dyDescent="0.25">
      <c r="A8" s="90" t="s">
        <v>111</v>
      </c>
      <c r="B8" s="376" t="str">
        <f ca="1">VLOOKUP($B$6,'Fin. Assumptions'!$A$6:$P$17,2)</f>
        <v>CSS</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2018</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Assumptions'!$A$6:$P$17,15)</f>
        <v>0.21</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0.2732</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721706.30511409743</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2.405687683713658</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2405687.6837136582</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0.65894183327306166</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2405687.6837136582</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-360853.15255704871</v>
      </c>
      <c r="O22" s="28"/>
      <c r="P22" s="26"/>
      <c r="Q22" s="26"/>
      <c r="R22" s="23"/>
      <c r="T22" s="2"/>
    </row>
    <row r="23" spans="1:36" ht="18" customHeight="1" x14ac:dyDescent="0.2">
      <c r="A23" s="48"/>
      <c r="B23" s="77"/>
      <c r="C23" s="21"/>
      <c r="E23" s="54" t="s">
        <v>77</v>
      </c>
      <c r="G23" s="83">
        <f ca="1">SUM(G20:G22)</f>
        <v>2044834.5311566095</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11</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2405687.6837136582</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0.16236482399999999</v>
      </c>
      <c r="C31" s="2" t="s">
        <v>7</v>
      </c>
      <c r="E31" s="57" t="s">
        <v>10</v>
      </c>
      <c r="F31" s="5"/>
      <c r="G31" s="83">
        <f ca="1">NetCost*LoanPer-B22</f>
        <v>360853.15255704854</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668633.03187355632</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0.15623360048169443</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189168.00914591999</v>
      </c>
      <c r="F54" s="9">
        <f t="shared" ca="1" si="2"/>
        <v>191986.61248219421</v>
      </c>
      <c r="G54" s="9">
        <f t="shared" ca="1" si="2"/>
        <v>194847.21300817889</v>
      </c>
      <c r="H54" s="9">
        <f t="shared" ca="1" si="2"/>
        <v>197750.43648200078</v>
      </c>
      <c r="I54" s="9">
        <f t="shared" ca="1" si="2"/>
        <v>200696.91798558261</v>
      </c>
      <c r="J54" s="9">
        <f t="shared" ca="1" si="2"/>
        <v>203687.3020635678</v>
      </c>
      <c r="K54" s="9">
        <f t="shared" ca="1" si="2"/>
        <v>206722.24286431496</v>
      </c>
      <c r="L54" s="9">
        <f t="shared" ca="1" si="2"/>
        <v>209802.40428299317</v>
      </c>
      <c r="M54" s="9">
        <f t="shared" ca="1" si="2"/>
        <v>212928.4601068098</v>
      </c>
      <c r="N54" s="9">
        <f t="shared" ca="1" si="2"/>
        <v>216101.09416240128</v>
      </c>
      <c r="O54" s="9">
        <f t="shared" ca="1" si="2"/>
        <v>219321.00046542109</v>
      </c>
      <c r="P54" s="9">
        <f t="shared" ca="1" si="2"/>
        <v>222588.88337235578</v>
      </c>
      <c r="Q54" s="9">
        <f t="shared" ca="1" si="2"/>
        <v>225905.45773460393</v>
      </c>
      <c r="R54" s="9">
        <f t="shared" ca="1" si="2"/>
        <v>229271.44905484951</v>
      </c>
      <c r="S54" s="9">
        <f t="shared" ca="1" si="2"/>
        <v>232687.59364576678</v>
      </c>
      <c r="T54" s="9">
        <f t="shared" ca="1" si="2"/>
        <v>236154.63879108866</v>
      </c>
      <c r="U54" s="9">
        <f t="shared" ca="1" si="2"/>
        <v>239673.3429090759</v>
      </c>
      <c r="V54" s="9">
        <f t="shared" ca="1" si="2"/>
        <v>243244.47571842116</v>
      </c>
      <c r="W54" s="9">
        <f t="shared" ca="1" si="2"/>
        <v>246868.81840662562</v>
      </c>
      <c r="X54" s="9">
        <f t="shared" ca="1" si="2"/>
        <v>250547.1638008843</v>
      </c>
      <c r="Y54" s="9">
        <f t="shared" ca="1" si="2"/>
        <v>254280.3165415175</v>
      </c>
      <c r="Z54" s="9">
        <f t="shared" ca="1" si="2"/>
        <v>258069.0932579861</v>
      </c>
      <c r="AA54" s="9">
        <f t="shared" ca="1" si="2"/>
        <v>261914.3227475301</v>
      </c>
      <c r="AB54" s="9">
        <f t="shared" ca="1" si="2"/>
        <v>265816.84615646827</v>
      </c>
      <c r="AC54" s="9">
        <f t="shared" ca="1" si="2"/>
        <v>269777.51716419961</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-28375.201371887997</v>
      </c>
      <c r="F55" s="9">
        <f t="shared" ca="1" si="3"/>
        <v>-28797.99187232913</v>
      </c>
      <c r="G55" s="9">
        <f t="shared" ca="1" si="3"/>
        <v>-29227.081951226832</v>
      </c>
      <c r="H55" s="9">
        <f t="shared" ca="1" si="3"/>
        <v>-29662.565472300113</v>
      </c>
      <c r="I55" s="9">
        <f t="shared" ca="1" si="3"/>
        <v>-30104.53769783739</v>
      </c>
      <c r="J55" s="9">
        <f t="shared" ca="1" si="3"/>
        <v>-30553.095309535169</v>
      </c>
      <c r="K55" s="9">
        <f t="shared" ca="1" si="3"/>
        <v>-31008.336429647243</v>
      </c>
      <c r="L55" s="9">
        <f t="shared" ca="1" si="3"/>
        <v>-31470.360642448974</v>
      </c>
      <c r="M55" s="9">
        <f t="shared" ca="1" si="3"/>
        <v>-31939.26901602147</v>
      </c>
      <c r="N55" s="9">
        <f t="shared" ca="1" si="3"/>
        <v>-32415.164124360192</v>
      </c>
      <c r="O55" s="9">
        <f t="shared" ca="1" si="3"/>
        <v>-32898.150069813164</v>
      </c>
      <c r="P55" s="9">
        <f t="shared" ca="1" si="3"/>
        <v>-33388.332505853366</v>
      </c>
      <c r="Q55" s="9">
        <f t="shared" ca="1" si="3"/>
        <v>-33885.818660190591</v>
      </c>
      <c r="R55" s="9">
        <f t="shared" ca="1" si="3"/>
        <v>-34390.717358227426</v>
      </c>
      <c r="S55" s="9">
        <f t="shared" ca="1" si="3"/>
        <v>-34903.139046865013</v>
      </c>
      <c r="T55" s="9">
        <f t="shared" ca="1" si="3"/>
        <v>-35423.195818663298</v>
      </c>
      <c r="U55" s="9">
        <f t="shared" ca="1" si="3"/>
        <v>-35951.001436361381</v>
      </c>
      <c r="V55" s="9">
        <f t="shared" ca="1" si="3"/>
        <v>-36486.671357763174</v>
      </c>
      <c r="W55" s="9">
        <f t="shared" ca="1" si="3"/>
        <v>-37030.32276099384</v>
      </c>
      <c r="X55" s="9">
        <f t="shared" ca="1" si="3"/>
        <v>-37582.074570132645</v>
      </c>
      <c r="Y55" s="9">
        <f t="shared" ca="1" si="3"/>
        <v>-38142.047481227622</v>
      </c>
      <c r="Z55" s="9">
        <f t="shared" ca="1" si="3"/>
        <v>-38710.363988697914</v>
      </c>
      <c r="AA55" s="9">
        <f t="shared" ca="1" si="3"/>
        <v>-39287.148412129514</v>
      </c>
      <c r="AB55" s="9">
        <f t="shared" ca="1" si="3"/>
        <v>-39872.526923470235</v>
      </c>
      <c r="AC55" s="9">
        <f t="shared" ca="1" si="3"/>
        <v>-40466.627574629943</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214193.86635962824</v>
      </c>
      <c r="F57" s="10">
        <f ca="1">IF(F$49&gt;OptInTerm,0,VLOOKUP($B$10+F$49-1,'SREC Prices'!$B$6:$D$22,2))*((F$50/1000)*$B$18)</f>
        <v>202428.5581088709</v>
      </c>
      <c r="G57" s="10">
        <f ca="1">IF(G$49&gt;OptInTerm,0,VLOOKUP($B$10+G$49-1,'SREC Prices'!$B$6:$D$22,2))*((G$50/1000)*$B$18)</f>
        <v>184695.05253718246</v>
      </c>
      <c r="H57" s="10">
        <f ca="1">IF(H$49&gt;OptInTerm,0,VLOOKUP($B$10+H$49-1,'SREC Prices'!$B$6:$D$22,2))*((H$50/1000)*$B$18)</f>
        <v>170915.12948163055</v>
      </c>
      <c r="I57" s="10">
        <f ca="1">IF(I$49&gt;OptInTerm,0,VLOOKUP($B$10+I$49-1,'SREC Prices'!$B$6:$D$22,2))*((I$50/1000)*$B$18)</f>
        <v>160278.3095871211</v>
      </c>
      <c r="J57" s="10">
        <f ca="1">IF(J$49&gt;OptInTerm,0,VLOOKUP($B$10+J$49-1,'SREC Prices'!$B$6:$D$22,2))*((J$50/1000)*$B$18)</f>
        <v>153850.30283231003</v>
      </c>
      <c r="K57" s="10">
        <f ca="1">IF(K$49&gt;OptInTerm,0,VLOOKUP($B$10+K$49-1,'SREC Prices'!$B$6:$D$22,2))*((K$50/1000)*$B$18)</f>
        <v>145062.5200586264</v>
      </c>
      <c r="L57" s="10">
        <f ca="1">IF(L$49&gt;OptInTerm,0,VLOOKUP($B$10+L$49-1,'SREC Prices'!$B$6:$D$22,2))*((L$50/1000)*$B$18)</f>
        <v>137084.08145540199</v>
      </c>
      <c r="M57" s="10">
        <f ca="1">IF(M$49&gt;OptInTerm,0,VLOOKUP($B$10+M$49-1,'SREC Prices'!$B$6:$D$22,2))*((M$50/1000)*$B$18)</f>
        <v>129903.48671249996</v>
      </c>
      <c r="N57" s="10">
        <f ca="1">IF(N$49&gt;OptInTerm,0,VLOOKUP($B$10+N$49-1,'SREC Prices'!$B$6:$D$22,2))*((N$50/1000)*$B$18)</f>
        <v>122791.27081499057</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362486.67413366027</v>
      </c>
      <c r="F59" s="10">
        <f t="shared" ref="F59:AH59" ca="1" si="5">SUM(F54:F58)</f>
        <v>353117.17871873599</v>
      </c>
      <c r="G59" s="10">
        <f t="shared" ca="1" si="5"/>
        <v>337815.18359413452</v>
      </c>
      <c r="H59" s="10">
        <f t="shared" ca="1" si="5"/>
        <v>326503.00049133122</v>
      </c>
      <c r="I59" s="10">
        <f t="shared" ca="1" si="5"/>
        <v>318370.68987486628</v>
      </c>
      <c r="J59" s="10">
        <f t="shared" ca="1" si="5"/>
        <v>314484.50958634267</v>
      </c>
      <c r="K59" s="10">
        <f t="shared" ca="1" si="5"/>
        <v>308276.42649329407</v>
      </c>
      <c r="L59" s="10">
        <f t="shared" ca="1" si="5"/>
        <v>302916.12509594619</v>
      </c>
      <c r="M59" s="10">
        <f t="shared" ca="1" si="5"/>
        <v>298392.67780328833</v>
      </c>
      <c r="N59" s="10">
        <f t="shared" ca="1" si="5"/>
        <v>293977.20085303165</v>
      </c>
      <c r="O59" s="10">
        <f t="shared" ca="1" si="5"/>
        <v>201625.83516568449</v>
      </c>
      <c r="P59" s="10">
        <f t="shared" ca="1" si="5"/>
        <v>204265.02071272855</v>
      </c>
      <c r="Q59" s="10">
        <f t="shared" ca="1" si="5"/>
        <v>206946.28657140836</v>
      </c>
      <c r="R59" s="10">
        <f t="shared" ca="1" si="5"/>
        <v>209670.24595613216</v>
      </c>
      <c r="S59" s="10">
        <f t="shared" ca="1" si="5"/>
        <v>212437.52128711427</v>
      </c>
      <c r="T59" s="10">
        <f t="shared" ca="1" si="5"/>
        <v>215248.74432719682</v>
      </c>
      <c r="U59" s="10">
        <f t="shared" ca="1" si="5"/>
        <v>218104.55632071212</v>
      </c>
      <c r="V59" s="10">
        <f t="shared" ca="1" si="5"/>
        <v>221005.60813441558</v>
      </c>
      <c r="W59" s="10">
        <f t="shared" ca="1" si="5"/>
        <v>223952.56040052057</v>
      </c>
      <c r="X59" s="10">
        <f t="shared" ca="1" si="5"/>
        <v>226946.083661866</v>
      </c>
      <c r="Y59" s="10">
        <f t="shared" ca="1" si="5"/>
        <v>229986.85851924866</v>
      </c>
      <c r="Z59" s="10">
        <f t="shared" ca="1" si="5"/>
        <v>233075.57578095217</v>
      </c>
      <c r="AA59" s="10">
        <f t="shared" ca="1" si="5"/>
        <v>236212.93661450624</v>
      </c>
      <c r="AB59" s="10">
        <f t="shared" ca="1" si="5"/>
        <v>239399.65270070819</v>
      </c>
      <c r="AC59" s="10">
        <f t="shared" ca="1" si="5"/>
        <v>242636.44638994127</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341486.67413366027</v>
      </c>
      <c r="F63" s="10">
        <f t="shared" ca="1" si="9"/>
        <v>331592.17871873599</v>
      </c>
      <c r="G63" s="10">
        <f t="shared" ca="1" si="9"/>
        <v>315752.05859413452</v>
      </c>
      <c r="H63" s="10">
        <f t="shared" ca="1" si="9"/>
        <v>303888.29736633122</v>
      </c>
      <c r="I63" s="10">
        <f t="shared" ca="1" si="9"/>
        <v>295190.6191717413</v>
      </c>
      <c r="J63" s="10">
        <f t="shared" ca="1" si="9"/>
        <v>290724.93711563956</v>
      </c>
      <c r="K63" s="10">
        <f t="shared" ca="1" si="9"/>
        <v>283922.8647108234</v>
      </c>
      <c r="L63" s="10">
        <f t="shared" ca="1" si="9"/>
        <v>277953.72426891373</v>
      </c>
      <c r="M63" s="10">
        <f t="shared" ca="1" si="9"/>
        <v>272806.21695558005</v>
      </c>
      <c r="N63" s="10">
        <f t="shared" ca="1" si="9"/>
        <v>117751.07848413067</v>
      </c>
      <c r="O63" s="10">
        <f t="shared" ca="1" si="9"/>
        <v>174744.05973756098</v>
      </c>
      <c r="P63" s="10">
        <f t="shared" ca="1" si="9"/>
        <v>176711.20089890197</v>
      </c>
      <c r="Q63" s="10">
        <f t="shared" ca="1" si="9"/>
        <v>178703.62126223612</v>
      </c>
      <c r="R63" s="10">
        <f t="shared" ca="1" si="9"/>
        <v>180721.5140142306</v>
      </c>
      <c r="S63" s="10">
        <f t="shared" ca="1" si="9"/>
        <v>182765.07104666519</v>
      </c>
      <c r="T63" s="10">
        <f t="shared" ca="1" si="9"/>
        <v>184834.4828307365</v>
      </c>
      <c r="U63" s="10">
        <f t="shared" ca="1" si="9"/>
        <v>186929.93828684028</v>
      </c>
      <c r="V63" s="10">
        <f t="shared" ca="1" si="9"/>
        <v>189051.62464969695</v>
      </c>
      <c r="W63" s="10">
        <f t="shared" ca="1" si="9"/>
        <v>191199.72732868398</v>
      </c>
      <c r="X63" s="10">
        <f t="shared" ca="1" si="9"/>
        <v>43374.429763233493</v>
      </c>
      <c r="Y63" s="10">
        <f t="shared" ca="1" si="9"/>
        <v>195575.91327315036</v>
      </c>
      <c r="Z63" s="10">
        <f t="shared" ca="1" si="9"/>
        <v>197804.35690370141</v>
      </c>
      <c r="AA63" s="10">
        <f t="shared" ca="1" si="9"/>
        <v>200059.9372653242</v>
      </c>
      <c r="AB63" s="10">
        <f t="shared" ca="1" si="9"/>
        <v>202342.82836779661</v>
      </c>
      <c r="AC63" s="10">
        <f t="shared" ca="1" si="9"/>
        <v>204653.20144870691</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-408966.90623132192</v>
      </c>
      <c r="F64" s="59">
        <f ca="1">IF($B$11="Non-Taxable",0,-(AssetBasis)*Dep_02)</f>
        <v>-654347.04997011507</v>
      </c>
      <c r="G64" s="59">
        <f ca="1">IF($B$11="Non-Taxable",0,-(AssetBasis)*Dep_03)</f>
        <v>-392608.22998206905</v>
      </c>
      <c r="H64" s="59">
        <f ca="1">IF($B$11="Non-Taxable",0,-(AssetBasis)*DEP_04)</f>
        <v>-235564.93798924141</v>
      </c>
      <c r="I64" s="59">
        <f ca="1">IF($B$11="Non-Taxable",0,-(AssetBasis)*DEP_05)</f>
        <v>-235564.93798924141</v>
      </c>
      <c r="J64" s="59">
        <f ca="1">IF($B$11="Non-Taxable",0,-(AssetBasis)*DEP_06)</f>
        <v>-117782.46899462071</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-67480.232097661647</v>
      </c>
      <c r="F65" s="59">
        <f t="shared" ref="F65:AH65" ca="1" si="10">SUM(F63:F64)</f>
        <v>-322754.87125137908</v>
      </c>
      <c r="G65" s="59">
        <f t="shared" ca="1" si="10"/>
        <v>-76856.171387934533</v>
      </c>
      <c r="H65" s="59">
        <f t="shared" ca="1" si="10"/>
        <v>68323.359377089801</v>
      </c>
      <c r="I65" s="59">
        <f t="shared" ca="1" si="10"/>
        <v>59625.681182499888</v>
      </c>
      <c r="J65" s="59">
        <f ca="1">SUM(J63:J64)</f>
        <v>172942.46812101884</v>
      </c>
      <c r="K65" s="59">
        <f t="shared" ca="1" si="10"/>
        <v>283922.8647108234</v>
      </c>
      <c r="L65" s="59">
        <f t="shared" ca="1" si="10"/>
        <v>277953.72426891373</v>
      </c>
      <c r="M65" s="59">
        <f t="shared" ca="1" si="10"/>
        <v>272806.21695558005</v>
      </c>
      <c r="N65" s="59">
        <f t="shared" ca="1" si="10"/>
        <v>117751.07848413067</v>
      </c>
      <c r="O65" s="59">
        <f t="shared" ca="1" si="10"/>
        <v>174744.05973756098</v>
      </c>
      <c r="P65" s="59">
        <f t="shared" ca="1" si="10"/>
        <v>176711.20089890197</v>
      </c>
      <c r="Q65" s="59">
        <f t="shared" ca="1" si="10"/>
        <v>178703.62126223612</v>
      </c>
      <c r="R65" s="59">
        <f t="shared" ca="1" si="10"/>
        <v>180721.5140142306</v>
      </c>
      <c r="S65" s="59">
        <f t="shared" ca="1" si="10"/>
        <v>182765.07104666519</v>
      </c>
      <c r="T65" s="59">
        <f t="shared" ca="1" si="10"/>
        <v>184834.4828307365</v>
      </c>
      <c r="U65" s="59">
        <f t="shared" ca="1" si="10"/>
        <v>186929.93828684028</v>
      </c>
      <c r="V65" s="59">
        <f t="shared" ca="1" si="10"/>
        <v>189051.62464969695</v>
      </c>
      <c r="W65" s="59">
        <f t="shared" ca="1" si="10"/>
        <v>191199.72732868398</v>
      </c>
      <c r="X65" s="59">
        <f t="shared" ca="1" si="10"/>
        <v>43374.429763233493</v>
      </c>
      <c r="Y65" s="59">
        <f t="shared" ca="1" si="10"/>
        <v>195575.91327315036</v>
      </c>
      <c r="Z65" s="59">
        <f t="shared" ca="1" si="10"/>
        <v>197804.35690370141</v>
      </c>
      <c r="AA65" s="59">
        <f t="shared" ca="1" si="10"/>
        <v>200059.9372653242</v>
      </c>
      <c r="AB65" s="59">
        <f t="shared" ca="1" si="10"/>
        <v>202342.82836779661</v>
      </c>
      <c r="AC65" s="59">
        <f t="shared" ca="1" si="10"/>
        <v>204653.20144870691</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-21651.189153422911</v>
      </c>
      <c r="F66" s="59">
        <f t="shared" ca="1" si="11"/>
        <v>-20205.042616560386</v>
      </c>
      <c r="G66" s="59">
        <f t="shared" ca="1" si="11"/>
        <v>-18672.127287486106</v>
      </c>
      <c r="H66" s="59">
        <f t="shared" ca="1" si="11"/>
        <v>-17047.237038667372</v>
      </c>
      <c r="I66" s="59">
        <f t="shared" ca="1" si="11"/>
        <v>-15324.853374919512</v>
      </c>
      <c r="J66" s="59">
        <f t="shared" ca="1" si="11"/>
        <v>-13499.126691346781</v>
      </c>
      <c r="K66" s="59">
        <f t="shared" ca="1" si="11"/>
        <v>-11563.856406759687</v>
      </c>
      <c r="L66" s="59">
        <f t="shared" ca="1" si="11"/>
        <v>-9512.4699050973668</v>
      </c>
      <c r="M66" s="59">
        <f t="shared" ca="1" si="11"/>
        <v>-7338.0002133353082</v>
      </c>
      <c r="N66" s="59">
        <f t="shared" ca="1" si="11"/>
        <v>-5033.0623400675249</v>
      </c>
      <c r="O66" s="59">
        <f t="shared" ca="1" si="11"/>
        <v>-2589.8281944036748</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-89131.421251084554</v>
      </c>
      <c r="F67" s="59">
        <f t="shared" ref="F67:AH67" ca="1" si="12">F65+F66</f>
        <v>-342959.9138679395</v>
      </c>
      <c r="G67" s="59">
        <f t="shared" ca="1" si="12"/>
        <v>-95528.298675420636</v>
      </c>
      <c r="H67" s="59">
        <f t="shared" ca="1" si="12"/>
        <v>51276.122338422429</v>
      </c>
      <c r="I67" s="59">
        <f ca="1">I65+I66</f>
        <v>44300.827807580376</v>
      </c>
      <c r="J67" s="59">
        <f ca="1">J65+J66</f>
        <v>159443.34142967206</v>
      </c>
      <c r="K67" s="59">
        <f t="shared" ca="1" si="12"/>
        <v>272359.0083040637</v>
      </c>
      <c r="L67" s="59">
        <f t="shared" ca="1" si="12"/>
        <v>268441.25436381635</v>
      </c>
      <c r="M67" s="59">
        <f t="shared" ca="1" si="12"/>
        <v>265468.21674224472</v>
      </c>
      <c r="N67" s="59">
        <f t="shared" ca="1" si="12"/>
        <v>112718.01614406315</v>
      </c>
      <c r="O67" s="59">
        <f t="shared" ca="1" si="12"/>
        <v>172154.23154315731</v>
      </c>
      <c r="P67" s="59">
        <f t="shared" ca="1" si="12"/>
        <v>176711.20089890197</v>
      </c>
      <c r="Q67" s="59">
        <f t="shared" ca="1" si="12"/>
        <v>178703.62126223612</v>
      </c>
      <c r="R67" s="59">
        <f t="shared" ca="1" si="12"/>
        <v>180721.5140142306</v>
      </c>
      <c r="S67" s="59">
        <f t="shared" ca="1" si="12"/>
        <v>182765.07104666519</v>
      </c>
      <c r="T67" s="59">
        <f t="shared" ca="1" si="12"/>
        <v>184834.4828307365</v>
      </c>
      <c r="U67" s="59">
        <f t="shared" ca="1" si="12"/>
        <v>186929.93828684028</v>
      </c>
      <c r="V67" s="59">
        <f t="shared" ca="1" si="12"/>
        <v>189051.62464969695</v>
      </c>
      <c r="W67" s="59">
        <f t="shared" ca="1" si="12"/>
        <v>191199.72732868398</v>
      </c>
      <c r="X67" s="59">
        <f t="shared" ca="1" si="12"/>
        <v>43374.429763233493</v>
      </c>
      <c r="Y67" s="59">
        <f t="shared" ca="1" si="12"/>
        <v>195575.91327315036</v>
      </c>
      <c r="Z67" s="59">
        <f t="shared" ca="1" si="12"/>
        <v>197804.35690370141</v>
      </c>
      <c r="AA67" s="59">
        <f t="shared" ca="1" si="12"/>
        <v>200059.9372653242</v>
      </c>
      <c r="AB67" s="59">
        <f t="shared" ca="1" si="12"/>
        <v>202342.82836779661</v>
      </c>
      <c r="AC67" s="59">
        <f t="shared" ca="1" si="12"/>
        <v>204653.20144870691</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24090.834610395741</v>
      </c>
      <c r="F68" s="59">
        <f t="shared" ca="1" si="14"/>
        <v>77252.885798783842</v>
      </c>
      <c r="G68" s="59">
        <f t="shared" ca="1" si="14"/>
        <v>25051.885567790025</v>
      </c>
      <c r="H68" s="59">
        <f t="shared" ca="1" si="14"/>
        <v>-5949.0558775639574</v>
      </c>
      <c r="I68" s="59">
        <f t="shared" ca="1" si="14"/>
        <v>-4601.4289742052715</v>
      </c>
      <c r="J68" s="59">
        <f t="shared" ca="1" si="14"/>
        <v>-28825.708085103019</v>
      </c>
      <c r="K68" s="59">
        <f t="shared" ca="1" si="14"/>
        <v>-52619.760404345107</v>
      </c>
      <c r="L68" s="59">
        <f t="shared" ca="1" si="14"/>
        <v>-51862.850343089318</v>
      </c>
      <c r="M68" s="59">
        <f t="shared" ca="1" si="14"/>
        <v>-51288.459474601674</v>
      </c>
      <c r="N68" s="59">
        <f t="shared" ca="1" si="14"/>
        <v>-21777.120719033002</v>
      </c>
      <c r="O68" s="59">
        <f t="shared" ca="1" si="14"/>
        <v>-33260.197534137988</v>
      </c>
      <c r="P68" s="59">
        <f t="shared" ca="1" si="14"/>
        <v>-34140.604013667864</v>
      </c>
      <c r="Q68" s="59">
        <f t="shared" ca="1" si="14"/>
        <v>-34525.539627864018</v>
      </c>
      <c r="R68" s="59">
        <f t="shared" ca="1" si="14"/>
        <v>-34915.396507549347</v>
      </c>
      <c r="S68" s="59">
        <f t="shared" ca="1" si="14"/>
        <v>-35310.211726215712</v>
      </c>
      <c r="T68" s="59">
        <f t="shared" ca="1" si="14"/>
        <v>-35710.022082898293</v>
      </c>
      <c r="U68" s="59">
        <f t="shared" ca="1" si="14"/>
        <v>-36114.864077017541</v>
      </c>
      <c r="V68" s="59">
        <f t="shared" ca="1" si="14"/>
        <v>-36524.773882321446</v>
      </c>
      <c r="W68" s="59">
        <f t="shared" ca="1" si="14"/>
        <v>-36939.787319901741</v>
      </c>
      <c r="X68" s="59">
        <f t="shared" ca="1" si="14"/>
        <v>-8379.9398302567097</v>
      </c>
      <c r="Y68" s="59">
        <f t="shared" ca="1" si="14"/>
        <v>-37785.266444372646</v>
      </c>
      <c r="Z68" s="59">
        <f t="shared" ca="1" si="14"/>
        <v>-38215.801753795109</v>
      </c>
      <c r="AA68" s="59">
        <f t="shared" ca="1" si="14"/>
        <v>-38651.57987966064</v>
      </c>
      <c r="AB68" s="59">
        <f t="shared" ca="1" si="14"/>
        <v>-39092.634440658308</v>
      </c>
      <c r="AC68" s="59">
        <f t="shared" ca="1" si="14"/>
        <v>-39538.99851989017</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-25586.83879841899</v>
      </c>
      <c r="F69" s="24">
        <f t="shared" ca="1" si="16"/>
        <v>-24910.970888174048</v>
      </c>
      <c r="G69" s="24">
        <f t="shared" ca="1" si="16"/>
        <v>-23766.394504531872</v>
      </c>
      <c r="H69" s="24">
        <f t="shared" ca="1" si="16"/>
        <v>-22947.284826213108</v>
      </c>
      <c r="I69" s="24">
        <f t="shared" ca="1" si="16"/>
        <v>-22389.261263745746</v>
      </c>
      <c r="J69" s="24">
        <f t="shared" ca="1" si="16"/>
        <v>-22178.064833943419</v>
      </c>
      <c r="K69" s="24">
        <f t="shared" ca="1" si="16"/>
        <v>-21788.720664325097</v>
      </c>
      <c r="L69" s="24">
        <f t="shared" ca="1" si="16"/>
        <v>-21475.30034910531</v>
      </c>
      <c r="M69" s="24">
        <f t="shared" ca="1" si="16"/>
        <v>-21237.45733937958</v>
      </c>
      <c r="N69" s="24">
        <f t="shared" ca="1" si="16"/>
        <v>-9017.4412915250523</v>
      </c>
      <c r="O69" s="24">
        <f t="shared" ca="1" si="16"/>
        <v>-13772.338523452585</v>
      </c>
      <c r="P69" s="24">
        <f t="shared" ca="1" si="16"/>
        <v>-14136.896071912157</v>
      </c>
      <c r="Q69" s="24">
        <f t="shared" ca="1" si="16"/>
        <v>-14296.28970097889</v>
      </c>
      <c r="R69" s="24">
        <f t="shared" ca="1" si="16"/>
        <v>-14457.721121138449</v>
      </c>
      <c r="S69" s="24">
        <f t="shared" ca="1" si="16"/>
        <v>-14621.205683733217</v>
      </c>
      <c r="T69" s="24">
        <f t="shared" ca="1" si="16"/>
        <v>-14786.758626458919</v>
      </c>
      <c r="U69" s="24">
        <f t="shared" ca="1" si="16"/>
        <v>-14954.395062947222</v>
      </c>
      <c r="V69" s="24">
        <f t="shared" ca="1" si="16"/>
        <v>-15124.129971975757</v>
      </c>
      <c r="W69" s="24">
        <f t="shared" ca="1" si="16"/>
        <v>-15295.978186294718</v>
      </c>
      <c r="X69" s="24">
        <f t="shared" ca="1" si="16"/>
        <v>-3469.9543810586797</v>
      </c>
      <c r="Y69" s="24">
        <f t="shared" ca="1" si="16"/>
        <v>-15646.07306185203</v>
      </c>
      <c r="Z69" s="24">
        <f t="shared" ca="1" si="16"/>
        <v>-15824.348552296113</v>
      </c>
      <c r="AA69" s="24">
        <f t="shared" ca="1" si="16"/>
        <v>-16004.794981225936</v>
      </c>
      <c r="AB69" s="24">
        <f t="shared" ca="1" si="16"/>
        <v>-16187.42626942373</v>
      </c>
      <c r="AC69" s="24">
        <f t="shared" ca="1" si="16"/>
        <v>-16372.256115896553</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-90627.425439107799</v>
      </c>
      <c r="F70" s="420">
        <f t="shared" ref="F70:AH70" ca="1" si="17">SUM(F67:F69)</f>
        <v>-290617.99895732966</v>
      </c>
      <c r="G70" s="420">
        <f t="shared" ca="1" si="17"/>
        <v>-94242.807612162476</v>
      </c>
      <c r="H70" s="420">
        <f t="shared" ca="1" si="17"/>
        <v>22379.781634645362</v>
      </c>
      <c r="I70" s="420">
        <f t="shared" ca="1" si="17"/>
        <v>17310.137569629358</v>
      </c>
      <c r="J70" s="420">
        <f t="shared" ca="1" si="17"/>
        <v>108439.56851062563</v>
      </c>
      <c r="K70" s="420">
        <f t="shared" ca="1" si="17"/>
        <v>197950.52723539347</v>
      </c>
      <c r="L70" s="420">
        <f t="shared" ca="1" si="17"/>
        <v>195103.10367162171</v>
      </c>
      <c r="M70" s="420">
        <f t="shared" ca="1" si="17"/>
        <v>192942.29992826347</v>
      </c>
      <c r="N70" s="420">
        <f t="shared" ca="1" si="17"/>
        <v>81923.454133505089</v>
      </c>
      <c r="O70" s="420">
        <f t="shared" ca="1" si="17"/>
        <v>125121.69548556674</v>
      </c>
      <c r="P70" s="420">
        <f t="shared" ca="1" si="17"/>
        <v>128433.70081332196</v>
      </c>
      <c r="Q70" s="420">
        <f t="shared" ca="1" si="17"/>
        <v>129881.79193339321</v>
      </c>
      <c r="R70" s="420">
        <f t="shared" ca="1" si="17"/>
        <v>131348.39638554279</v>
      </c>
      <c r="S70" s="420">
        <f t="shared" ca="1" si="17"/>
        <v>132833.65363671625</v>
      </c>
      <c r="T70" s="420">
        <f t="shared" ca="1" si="17"/>
        <v>134337.70212137926</v>
      </c>
      <c r="U70" s="420">
        <f t="shared" ca="1" si="17"/>
        <v>135860.67914687554</v>
      </c>
      <c r="V70" s="420">
        <f t="shared" ca="1" si="17"/>
        <v>137402.72079539974</v>
      </c>
      <c r="W70" s="420">
        <f t="shared" ca="1" si="17"/>
        <v>138963.9618224875</v>
      </c>
      <c r="X70" s="420">
        <f t="shared" ca="1" si="17"/>
        <v>31524.535551918099</v>
      </c>
      <c r="Y70" s="420">
        <f t="shared" ca="1" si="17"/>
        <v>142144.57376692569</v>
      </c>
      <c r="Z70" s="420">
        <f t="shared" ca="1" si="17"/>
        <v>143764.2065976102</v>
      </c>
      <c r="AA70" s="420">
        <f t="shared" ca="1" si="17"/>
        <v>145403.5624044376</v>
      </c>
      <c r="AB70" s="420">
        <f t="shared" ca="1" si="17"/>
        <v>147062.76765771455</v>
      </c>
      <c r="AC70" s="420">
        <f t="shared" ca="1" si="17"/>
        <v>148741.94681292019</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318339.4807922141</v>
      </c>
      <c r="F72" s="59">
        <f t="shared" ca="1" si="18"/>
        <v>363729.05101278541</v>
      </c>
      <c r="G72" s="59">
        <f t="shared" ca="1" si="18"/>
        <v>298365.42236990656</v>
      </c>
      <c r="H72" s="59">
        <f t="shared" ca="1" si="18"/>
        <v>257944.71962388678</v>
      </c>
      <c r="I72" s="59">
        <f t="shared" ca="1" si="18"/>
        <v>252875.07555887077</v>
      </c>
      <c r="J72" s="59">
        <f t="shared" ca="1" si="18"/>
        <v>226222.03750524635</v>
      </c>
      <c r="K72" s="59">
        <f t="shared" ca="1" si="18"/>
        <v>197950.52723539347</v>
      </c>
      <c r="L72" s="59">
        <f t="shared" ca="1" si="18"/>
        <v>195103.10367162171</v>
      </c>
      <c r="M72" s="59">
        <f t="shared" ca="1" si="18"/>
        <v>192942.29992826347</v>
      </c>
      <c r="N72" s="59">
        <f t="shared" ca="1" si="18"/>
        <v>81923.454133505089</v>
      </c>
      <c r="O72" s="59">
        <f t="shared" ca="1" si="18"/>
        <v>125121.69548556674</v>
      </c>
      <c r="P72" s="59">
        <f t="shared" ca="1" si="18"/>
        <v>128433.70081332196</v>
      </c>
      <c r="Q72" s="59">
        <f t="shared" ca="1" si="18"/>
        <v>129881.79193339321</v>
      </c>
      <c r="R72" s="59">
        <f t="shared" ca="1" si="18"/>
        <v>131348.39638554279</v>
      </c>
      <c r="S72" s="59">
        <f t="shared" ca="1" si="18"/>
        <v>132833.65363671625</v>
      </c>
      <c r="T72" s="59">
        <f t="shared" ca="1" si="18"/>
        <v>134337.70212137926</v>
      </c>
      <c r="U72" s="59">
        <f t="shared" ca="1" si="18"/>
        <v>135860.67914687554</v>
      </c>
      <c r="V72" s="59">
        <f t="shared" ca="1" si="18"/>
        <v>137402.72079539974</v>
      </c>
      <c r="W72" s="59">
        <f t="shared" ca="1" si="18"/>
        <v>138963.9618224875</v>
      </c>
      <c r="X72" s="59">
        <f t="shared" ca="1" si="18"/>
        <v>31524.535551918099</v>
      </c>
      <c r="Y72" s="59">
        <f t="shared" ca="1" si="18"/>
        <v>142144.57376692569</v>
      </c>
      <c r="Z72" s="59">
        <f t="shared" ca="1" si="18"/>
        <v>143764.2065976102</v>
      </c>
      <c r="AA72" s="59">
        <f t="shared" ca="1" si="18"/>
        <v>145403.5624044376</v>
      </c>
      <c r="AB72" s="59">
        <f t="shared" ca="1" si="18"/>
        <v>147062.76765771455</v>
      </c>
      <c r="AC72" s="59">
        <f t="shared" ca="1" si="18"/>
        <v>148741.94681292019</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-2405687.6837136582</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721706.30511409743</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-1683981.3785995608</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360853.15255704854</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-24102.442281042113</v>
      </c>
      <c r="F80" s="10">
        <f ca="1">Principle</f>
        <v>-25548.588817904638</v>
      </c>
      <c r="G80" s="10">
        <f t="shared" ref="G80:AH80" ca="1" si="20">Principle</f>
        <v>-27081.504146978918</v>
      </c>
      <c r="H80" s="10">
        <f t="shared" ca="1" si="20"/>
        <v>-28706.394395797652</v>
      </c>
      <c r="I80" s="10">
        <f t="shared" ca="1" si="20"/>
        <v>-30428.778059545511</v>
      </c>
      <c r="J80" s="10">
        <f t="shared" ca="1" si="20"/>
        <v>-32254.504743118243</v>
      </c>
      <c r="K80" s="10">
        <f t="shared" ca="1" si="20"/>
        <v>-34189.775027705335</v>
      </c>
      <c r="L80" s="10">
        <f t="shared" ca="1" si="20"/>
        <v>-36241.161529367659</v>
      </c>
      <c r="M80" s="10">
        <f t="shared" ca="1" si="20"/>
        <v>-38415.631221129719</v>
      </c>
      <c r="N80" s="10">
        <f t="shared" ca="1" si="20"/>
        <v>-40720.569094397499</v>
      </c>
      <c r="O80" s="10">
        <f t="shared" ca="1" si="20"/>
        <v>-43163.803240061352</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360853.15255704854</v>
      </c>
      <c r="E81" s="10">
        <f ca="1">E79+E80</f>
        <v>-24102.442281042113</v>
      </c>
      <c r="F81" s="10">
        <f t="shared" ref="F81:AH81" ca="1" si="21">F79+F80</f>
        <v>-25548.588817904638</v>
      </c>
      <c r="G81" s="10">
        <f t="shared" ca="1" si="21"/>
        <v>-27081.504146978918</v>
      </c>
      <c r="H81" s="10">
        <f t="shared" ca="1" si="21"/>
        <v>-28706.394395797652</v>
      </c>
      <c r="I81" s="10">
        <f t="shared" ca="1" si="21"/>
        <v>-30428.778059545511</v>
      </c>
      <c r="J81" s="10">
        <f t="shared" ca="1" si="21"/>
        <v>-32254.504743118243</v>
      </c>
      <c r="K81" s="10">
        <f t="shared" ca="1" si="21"/>
        <v>-34189.775027705335</v>
      </c>
      <c r="L81" s="10">
        <f t="shared" ca="1" si="21"/>
        <v>-36241.161529367659</v>
      </c>
      <c r="M81" s="10">
        <f t="shared" ca="1" si="21"/>
        <v>-38415.631221129719</v>
      </c>
      <c r="N81" s="10">
        <f t="shared" ca="1" si="21"/>
        <v>-40720.569094397499</v>
      </c>
      <c r="O81" s="10">
        <f t="shared" ca="1" si="21"/>
        <v>-43163.803240061352</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-1323128.2260425123</v>
      </c>
      <c r="E83" s="430">
        <f t="shared" ca="1" si="22"/>
        <v>294237.038511172</v>
      </c>
      <c r="F83" s="430">
        <f t="shared" ca="1" si="22"/>
        <v>338180.46219488076</v>
      </c>
      <c r="G83" s="430">
        <f t="shared" ca="1" si="22"/>
        <v>271283.91822292766</v>
      </c>
      <c r="H83" s="430">
        <f t="shared" ca="1" si="22"/>
        <v>229238.32522808912</v>
      </c>
      <c r="I83" s="430">
        <f t="shared" ca="1" si="22"/>
        <v>222446.29749932524</v>
      </c>
      <c r="J83" s="430">
        <f t="shared" ca="1" si="22"/>
        <v>193967.5327621281</v>
      </c>
      <c r="K83" s="430">
        <f t="shared" ca="1" si="22"/>
        <v>163760.75220768814</v>
      </c>
      <c r="L83" s="430">
        <f t="shared" ca="1" si="22"/>
        <v>158861.94214225403</v>
      </c>
      <c r="M83" s="430">
        <f t="shared" ca="1" si="22"/>
        <v>154526.66870713374</v>
      </c>
      <c r="N83" s="430">
        <f t="shared" ca="1" si="22"/>
        <v>41202.88503910759</v>
      </c>
      <c r="O83" s="430">
        <f t="shared" ca="1" si="22"/>
        <v>81957.892245505383</v>
      </c>
      <c r="P83" s="430">
        <f t="shared" ca="1" si="22"/>
        <v>128433.70081332196</v>
      </c>
      <c r="Q83" s="430">
        <f t="shared" ca="1" si="22"/>
        <v>129881.79193339321</v>
      </c>
      <c r="R83" s="430">
        <f t="shared" ca="1" si="22"/>
        <v>131348.39638554279</v>
      </c>
      <c r="S83" s="430">
        <f t="shared" ca="1" si="22"/>
        <v>132833.65363671625</v>
      </c>
      <c r="T83" s="430">
        <f t="shared" ca="1" si="22"/>
        <v>134337.70212137926</v>
      </c>
      <c r="U83" s="430">
        <f t="shared" ca="1" si="22"/>
        <v>135860.67914687554</v>
      </c>
      <c r="V83" s="430">
        <f t="shared" ca="1" si="22"/>
        <v>137402.72079539974</v>
      </c>
      <c r="W83" s="430">
        <f t="shared" ca="1" si="22"/>
        <v>138963.9618224875</v>
      </c>
      <c r="X83" s="430">
        <f t="shared" ca="1" si="22"/>
        <v>31524.535551918099</v>
      </c>
      <c r="Y83" s="430">
        <f t="shared" ca="1" si="22"/>
        <v>142144.57376692569</v>
      </c>
      <c r="Z83" s="430">
        <f t="shared" ca="1" si="22"/>
        <v>143764.2065976102</v>
      </c>
      <c r="AA83" s="430">
        <f t="shared" ca="1" si="22"/>
        <v>145403.5624044376</v>
      </c>
      <c r="AB83" s="430">
        <f t="shared" ca="1" si="22"/>
        <v>147062.76765771455</v>
      </c>
      <c r="AC83" s="430">
        <f t="shared" ca="1" si="22"/>
        <v>148741.94681292019</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-1323128.2260425123</v>
      </c>
      <c r="E84" s="44">
        <f ca="1">D84+E83</f>
        <v>-1028891.1875313404</v>
      </c>
      <c r="F84" s="44">
        <f t="shared" ref="F84:AH84" ca="1" si="23">E84+F83</f>
        <v>-690710.7253364597</v>
      </c>
      <c r="G84" s="44">
        <f t="shared" ca="1" si="23"/>
        <v>-419426.80711353204</v>
      </c>
      <c r="H84" s="44">
        <f t="shared" ca="1" si="23"/>
        <v>-190188.48188544292</v>
      </c>
      <c r="I84" s="44">
        <f t="shared" ca="1" si="23"/>
        <v>32257.815613882325</v>
      </c>
      <c r="J84" s="44">
        <f t="shared" ca="1" si="23"/>
        <v>226225.34837601043</v>
      </c>
      <c r="K84" s="44">
        <f t="shared" ca="1" si="23"/>
        <v>389986.1005836986</v>
      </c>
      <c r="L84" s="44">
        <f t="shared" ca="1" si="23"/>
        <v>548848.04272595257</v>
      </c>
      <c r="M84" s="44">
        <f t="shared" ca="1" si="23"/>
        <v>703374.71143308631</v>
      </c>
      <c r="N84" s="44">
        <f t="shared" ca="1" si="23"/>
        <v>744577.59647219395</v>
      </c>
      <c r="O84" s="44">
        <f t="shared" ca="1" si="23"/>
        <v>826535.48871769931</v>
      </c>
      <c r="P84" s="44">
        <f t="shared" ca="1" si="23"/>
        <v>954969.18953102129</v>
      </c>
      <c r="Q84" s="44">
        <f t="shared" ca="1" si="23"/>
        <v>1084850.9814644144</v>
      </c>
      <c r="R84" s="44">
        <f t="shared" ca="1" si="23"/>
        <v>1216199.3778499572</v>
      </c>
      <c r="S84" s="44">
        <f t="shared" ca="1" si="23"/>
        <v>1349033.0314866735</v>
      </c>
      <c r="T84" s="44">
        <f t="shared" ca="1" si="23"/>
        <v>1483370.7336080528</v>
      </c>
      <c r="U84" s="44">
        <f t="shared" ca="1" si="23"/>
        <v>1619231.4127549285</v>
      </c>
      <c r="V84" s="44">
        <f t="shared" ca="1" si="23"/>
        <v>1756634.1335503282</v>
      </c>
      <c r="W84" s="44">
        <f t="shared" ca="1" si="23"/>
        <v>1895598.0953728156</v>
      </c>
      <c r="X84" s="44">
        <f t="shared" ca="1" si="23"/>
        <v>1927122.6309247338</v>
      </c>
      <c r="Y84" s="44">
        <f t="shared" ca="1" si="23"/>
        <v>2069267.2046916594</v>
      </c>
      <c r="Z84" s="44">
        <f t="shared" ca="1" si="23"/>
        <v>2213031.4112892696</v>
      </c>
      <c r="AA84" s="44">
        <f t="shared" ca="1" si="23"/>
        <v>2358434.973693707</v>
      </c>
      <c r="AB84" s="44">
        <f t="shared" ca="1" si="23"/>
        <v>2505497.7413514215</v>
      </c>
      <c r="AC84" s="44">
        <f t="shared" ca="1" si="23"/>
        <v>2654239.6881643417</v>
      </c>
      <c r="AD84" s="44">
        <f ca="1">AC84+AD83</f>
        <v>2654239.6881643417</v>
      </c>
      <c r="AE84" s="44">
        <f t="shared" ca="1" si="23"/>
        <v>2654239.6881643417</v>
      </c>
      <c r="AF84" s="44">
        <f t="shared" ca="1" si="23"/>
        <v>2654239.6881643417</v>
      </c>
      <c r="AG84" s="44">
        <f t="shared" ca="1" si="23"/>
        <v>2654239.6881643417</v>
      </c>
      <c r="AH84" s="44">
        <f t="shared" ca="1" si="23"/>
        <v>2654239.6881643417</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360853.15255704854</v>
      </c>
      <c r="F89" s="9">
        <f ca="1">E93</f>
        <v>336750.71027600643</v>
      </c>
      <c r="G89" s="9">
        <f t="shared" ref="G89:AH89" ca="1" si="24">F93</f>
        <v>311202.12145810178</v>
      </c>
      <c r="H89" s="9">
        <f t="shared" ca="1" si="24"/>
        <v>284120.61731112289</v>
      </c>
      <c r="I89" s="9">
        <f t="shared" ca="1" si="24"/>
        <v>255414.22291532523</v>
      </c>
      <c r="J89" s="9">
        <f t="shared" ca="1" si="24"/>
        <v>224985.4448557797</v>
      </c>
      <c r="K89" s="9">
        <f t="shared" ca="1" si="24"/>
        <v>192730.94011266145</v>
      </c>
      <c r="L89" s="9">
        <f t="shared" ca="1" si="24"/>
        <v>158541.16508495613</v>
      </c>
      <c r="M89" s="9">
        <f t="shared" ca="1" si="24"/>
        <v>122300.00355558847</v>
      </c>
      <c r="N89" s="9">
        <f t="shared" ca="1" si="24"/>
        <v>83884.372334458749</v>
      </c>
      <c r="O89" s="9">
        <f t="shared" ca="1" si="24"/>
        <v>43163.80324006125</v>
      </c>
      <c r="P89" s="9">
        <f t="shared" ca="1" si="24"/>
        <v>-1.0186340659856796E-10</v>
      </c>
      <c r="Q89" s="9">
        <f t="shared" ca="1" si="24"/>
        <v>-1.0186340659856796E-10</v>
      </c>
      <c r="R89" s="9">
        <f t="shared" ca="1" si="24"/>
        <v>-1.0186340659856796E-10</v>
      </c>
      <c r="S89" s="9">
        <f t="shared" ca="1" si="24"/>
        <v>-1.0186340659856796E-10</v>
      </c>
      <c r="T89" s="9">
        <f t="shared" ca="1" si="24"/>
        <v>-1.0186340659856796E-10</v>
      </c>
      <c r="U89" s="9">
        <f t="shared" ca="1" si="24"/>
        <v>-1.0186340659856796E-10</v>
      </c>
      <c r="V89" s="9">
        <f t="shared" ca="1" si="24"/>
        <v>-1.0186340659856796E-10</v>
      </c>
      <c r="W89" s="9">
        <f t="shared" ca="1" si="24"/>
        <v>-1.0186340659856796E-10</v>
      </c>
      <c r="X89" s="9">
        <f t="shared" ca="1" si="24"/>
        <v>-1.0186340659856796E-10</v>
      </c>
      <c r="Y89" s="9">
        <f t="shared" ca="1" si="24"/>
        <v>-1.0186340659856796E-10</v>
      </c>
      <c r="Z89" s="9">
        <f t="shared" ca="1" si="24"/>
        <v>-1.0186340659856796E-10</v>
      </c>
      <c r="AA89" s="9">
        <f t="shared" ca="1" si="24"/>
        <v>-1.0186340659856796E-10</v>
      </c>
      <c r="AB89" s="9">
        <f t="shared" ca="1" si="24"/>
        <v>-1.0186340659856796E-10</v>
      </c>
      <c r="AC89" s="9">
        <f t="shared" ca="1" si="24"/>
        <v>-1.0186340659856796E-10</v>
      </c>
      <c r="AD89" s="9">
        <f t="shared" ca="1" si="24"/>
        <v>-1.0186340659856796E-10</v>
      </c>
      <c r="AE89" s="9">
        <f t="shared" ca="1" si="24"/>
        <v>-1.0186340659856796E-10</v>
      </c>
      <c r="AF89" s="9">
        <f t="shared" ca="1" si="24"/>
        <v>-1.0186340659856796E-10</v>
      </c>
      <c r="AG89" s="9">
        <f t="shared" ca="1" si="24"/>
        <v>-1.0186340659856796E-10</v>
      </c>
      <c r="AH89" s="9">
        <f t="shared" ca="1" si="24"/>
        <v>-1.0186340659856796E-10</v>
      </c>
    </row>
    <row r="90" spans="1:36" x14ac:dyDescent="0.2">
      <c r="A90" s="2" t="s">
        <v>47</v>
      </c>
      <c r="D90" s="9"/>
      <c r="E90" s="9">
        <f t="shared" ref="E90:AH90" ca="1" si="25">IF(ProjectYear&lt;=LoanTerm,PMT(LoanInterest,LoanTerm,LoanAmount),0)</f>
        <v>-45753.631434465024</v>
      </c>
      <c r="F90" s="9">
        <f t="shared" ca="1" si="25"/>
        <v>-45753.631434465024</v>
      </c>
      <c r="G90" s="9">
        <f t="shared" ca="1" si="25"/>
        <v>-45753.631434465024</v>
      </c>
      <c r="H90" s="9">
        <f t="shared" ca="1" si="25"/>
        <v>-45753.631434465024</v>
      </c>
      <c r="I90" s="9">
        <f t="shared" ca="1" si="25"/>
        <v>-45753.631434465024</v>
      </c>
      <c r="J90" s="9">
        <f t="shared" ca="1" si="25"/>
        <v>-45753.631434465024</v>
      </c>
      <c r="K90" s="9">
        <f t="shared" ca="1" si="25"/>
        <v>-45753.631434465024</v>
      </c>
      <c r="L90" s="9">
        <f t="shared" ca="1" si="25"/>
        <v>-45753.631434465024</v>
      </c>
      <c r="M90" s="9">
        <f t="shared" ca="1" si="25"/>
        <v>-45753.631434465024</v>
      </c>
      <c r="N90" s="9">
        <f t="shared" ca="1" si="25"/>
        <v>-45753.631434465024</v>
      </c>
      <c r="O90" s="9">
        <f t="shared" ca="1" si="25"/>
        <v>-45753.631434465024</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-24102.442281042113</v>
      </c>
      <c r="F91" s="9">
        <f t="shared" ca="1" si="26"/>
        <v>-25548.588817904638</v>
      </c>
      <c r="G91" s="9">
        <f t="shared" ca="1" si="26"/>
        <v>-27081.504146978918</v>
      </c>
      <c r="H91" s="9">
        <f t="shared" ca="1" si="26"/>
        <v>-28706.394395797652</v>
      </c>
      <c r="I91" s="9">
        <f t="shared" ca="1" si="26"/>
        <v>-30428.778059545511</v>
      </c>
      <c r="J91" s="9">
        <f t="shared" ca="1" si="26"/>
        <v>-32254.504743118243</v>
      </c>
      <c r="K91" s="9">
        <f t="shared" ca="1" si="26"/>
        <v>-34189.775027705335</v>
      </c>
      <c r="L91" s="9">
        <f t="shared" ca="1" si="26"/>
        <v>-36241.161529367659</v>
      </c>
      <c r="M91" s="9">
        <f t="shared" ca="1" si="26"/>
        <v>-38415.631221129719</v>
      </c>
      <c r="N91" s="9">
        <f t="shared" ca="1" si="26"/>
        <v>-40720.569094397499</v>
      </c>
      <c r="O91" s="9">
        <f t="shared" ca="1" si="26"/>
        <v>-43163.803240061352</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-21651.189153422911</v>
      </c>
      <c r="F92" s="9">
        <f t="shared" ca="1" si="27"/>
        <v>-20205.042616560386</v>
      </c>
      <c r="G92" s="9">
        <f t="shared" ca="1" si="27"/>
        <v>-18672.127287486106</v>
      </c>
      <c r="H92" s="9">
        <f t="shared" ca="1" si="27"/>
        <v>-17047.237038667372</v>
      </c>
      <c r="I92" s="9">
        <f t="shared" ca="1" si="27"/>
        <v>-15324.853374919512</v>
      </c>
      <c r="J92" s="9">
        <f t="shared" ca="1" si="27"/>
        <v>-13499.126691346781</v>
      </c>
      <c r="K92" s="9">
        <f t="shared" ca="1" si="27"/>
        <v>-11563.856406759687</v>
      </c>
      <c r="L92" s="9">
        <f t="shared" ca="1" si="27"/>
        <v>-9512.4699050973668</v>
      </c>
      <c r="M92" s="9">
        <f t="shared" ca="1" si="27"/>
        <v>-7338.0002133353082</v>
      </c>
      <c r="N92" s="9">
        <f t="shared" ca="1" si="27"/>
        <v>-5033.0623400675249</v>
      </c>
      <c r="O92" s="9">
        <f t="shared" ca="1" si="27"/>
        <v>-2589.8281944036748</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336750.71027600643</v>
      </c>
      <c r="F93" s="70">
        <f t="shared" ca="1" si="28"/>
        <v>311202.12145810178</v>
      </c>
      <c r="G93" s="70">
        <f t="shared" ca="1" si="28"/>
        <v>284120.61731112289</v>
      </c>
      <c r="H93" s="70">
        <f t="shared" ca="1" si="28"/>
        <v>255414.22291532523</v>
      </c>
      <c r="I93" s="70">
        <f t="shared" ca="1" si="28"/>
        <v>224985.4448557797</v>
      </c>
      <c r="J93" s="70">
        <f t="shared" ca="1" si="28"/>
        <v>192730.94011266145</v>
      </c>
      <c r="K93" s="70">
        <f t="shared" ca="1" si="28"/>
        <v>158541.16508495613</v>
      </c>
      <c r="L93" s="70">
        <f t="shared" ca="1" si="28"/>
        <v>122300.00355558847</v>
      </c>
      <c r="M93" s="70">
        <f t="shared" ca="1" si="28"/>
        <v>83884.372334458749</v>
      </c>
      <c r="N93" s="70">
        <f t="shared" ca="1" si="28"/>
        <v>43163.80324006125</v>
      </c>
      <c r="O93" s="70">
        <f t="shared" ca="1" si="28"/>
        <v>-1.0186340659856796E-10</v>
      </c>
      <c r="P93" s="70">
        <f t="shared" ca="1" si="28"/>
        <v>-1.0186340659856796E-10</v>
      </c>
      <c r="Q93" s="70">
        <f t="shared" ca="1" si="28"/>
        <v>-1.0186340659856796E-10</v>
      </c>
      <c r="R93" s="70">
        <f t="shared" ca="1" si="28"/>
        <v>-1.0186340659856796E-10</v>
      </c>
      <c r="S93" s="70">
        <f t="shared" ca="1" si="28"/>
        <v>-1.0186340659856796E-10</v>
      </c>
      <c r="T93" s="70">
        <f t="shared" ca="1" si="28"/>
        <v>-1.0186340659856796E-10</v>
      </c>
      <c r="U93" s="70">
        <f t="shared" ca="1" si="28"/>
        <v>-1.0186340659856796E-10</v>
      </c>
      <c r="V93" s="70">
        <f t="shared" ca="1" si="28"/>
        <v>-1.0186340659856796E-10</v>
      </c>
      <c r="W93" s="70">
        <f t="shared" ca="1" si="28"/>
        <v>-1.0186340659856796E-10</v>
      </c>
      <c r="X93" s="70">
        <f t="shared" ca="1" si="28"/>
        <v>-1.0186340659856796E-10</v>
      </c>
      <c r="Y93" s="70">
        <f t="shared" ca="1" si="28"/>
        <v>-1.0186340659856796E-10</v>
      </c>
      <c r="Z93" s="70">
        <f t="shared" ca="1" si="28"/>
        <v>-1.0186340659856796E-10</v>
      </c>
      <c r="AA93" s="70">
        <f t="shared" ca="1" si="28"/>
        <v>-1.0186340659856796E-10</v>
      </c>
      <c r="AB93" s="70">
        <f t="shared" ca="1" si="28"/>
        <v>-1.0186340659856796E-10</v>
      </c>
      <c r="AC93" s="70">
        <f t="shared" ca="1" si="28"/>
        <v>-1.0186340659856796E-10</v>
      </c>
      <c r="AD93" s="70">
        <f t="shared" ca="1" si="28"/>
        <v>-1.0186340659856796E-10</v>
      </c>
      <c r="AE93" s="70">
        <f t="shared" ca="1" si="28"/>
        <v>-1.0186340659856796E-10</v>
      </c>
      <c r="AF93" s="70">
        <f t="shared" ca="1" si="28"/>
        <v>-1.0186340659856796E-10</v>
      </c>
      <c r="AG93" s="70">
        <f t="shared" ca="1" si="28"/>
        <v>-1.0186340659856796E-10</v>
      </c>
      <c r="AH93" s="70">
        <f t="shared" ca="1" si="28"/>
        <v>-1.0186340659856796E-10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1099987.010466631</v>
      </c>
      <c r="D101" s="42">
        <f ca="1">IF($C$112="3P",D83,0)</f>
        <v>-1323128.2260425123</v>
      </c>
      <c r="E101" s="42">
        <f t="shared" ref="E101:AH101" ca="1" si="29">IF($C$112="3P",E83,0)</f>
        <v>294237.038511172</v>
      </c>
      <c r="F101" s="42">
        <f t="shared" ca="1" si="29"/>
        <v>338180.46219488076</v>
      </c>
      <c r="G101" s="42">
        <f t="shared" ca="1" si="29"/>
        <v>271283.91822292766</v>
      </c>
      <c r="H101" s="42">
        <f t="shared" ca="1" si="29"/>
        <v>229238.32522808912</v>
      </c>
      <c r="I101" s="42">
        <f t="shared" ca="1" si="29"/>
        <v>222446.29749932524</v>
      </c>
      <c r="J101" s="42">
        <f t="shared" ca="1" si="29"/>
        <v>193967.5327621281</v>
      </c>
      <c r="K101" s="42">
        <f t="shared" ca="1" si="29"/>
        <v>163760.75220768814</v>
      </c>
      <c r="L101" s="42">
        <f t="shared" ca="1" si="29"/>
        <v>158861.94214225403</v>
      </c>
      <c r="M101" s="42">
        <f t="shared" ca="1" si="29"/>
        <v>154526.66870713374</v>
      </c>
      <c r="N101" s="42">
        <f t="shared" ca="1" si="29"/>
        <v>41202.88503910759</v>
      </c>
      <c r="O101" s="42">
        <f t="shared" ca="1" si="29"/>
        <v>81957.892245505383</v>
      </c>
      <c r="P101" s="42">
        <f t="shared" ca="1" si="29"/>
        <v>128433.70081332196</v>
      </c>
      <c r="Q101" s="42">
        <f t="shared" ca="1" si="29"/>
        <v>129881.79193339321</v>
      </c>
      <c r="R101" s="42">
        <f t="shared" ca="1" si="29"/>
        <v>131348.39638554279</v>
      </c>
      <c r="S101" s="42">
        <f t="shared" ca="1" si="29"/>
        <v>132833.65363671625</v>
      </c>
      <c r="T101" s="42">
        <f t="shared" ca="1" si="29"/>
        <v>134337.70212137926</v>
      </c>
      <c r="U101" s="42">
        <f t="shared" ca="1" si="29"/>
        <v>135860.67914687554</v>
      </c>
      <c r="V101" s="42">
        <f t="shared" ca="1" si="29"/>
        <v>137402.72079539974</v>
      </c>
      <c r="W101" s="42">
        <f t="shared" ca="1" si="29"/>
        <v>138963.9618224875</v>
      </c>
      <c r="X101" s="42">
        <f t="shared" ca="1" si="29"/>
        <v>31524.535551918099</v>
      </c>
      <c r="Y101" s="42">
        <f t="shared" ca="1" si="29"/>
        <v>142144.57376692569</v>
      </c>
      <c r="Z101" s="42">
        <f t="shared" ca="1" si="29"/>
        <v>143764.2065976102</v>
      </c>
      <c r="AA101" s="42">
        <f t="shared" ca="1" si="29"/>
        <v>145403.5624044376</v>
      </c>
      <c r="AB101" s="42">
        <f t="shared" ca="1" si="29"/>
        <v>147062.76765771455</v>
      </c>
      <c r="AC101" s="42">
        <f t="shared" ca="1" si="29"/>
        <v>148741.94681292019</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152156.82165010498</v>
      </c>
      <c r="D102" s="42">
        <f ca="1">IF($C$112="3P",VLOOKUP($A102,'Fin. Assumptions'!$F$23:$L$29,$D$111+1)*(-D$55-D$56),VLOOKUP($A102,'Fin. Assumptions'!$F$32:$L$38,$D$111+1)*D$83)</f>
        <v>0</v>
      </c>
      <c r="E102" s="42">
        <f ca="1">IF($C$112="3P",VLOOKUP($A102,'Fin. Assumptions'!$F$23:$L$29,$D$111+1)*(-E$55-E$56),VLOOKUP($A102,'Fin. Assumptions'!$F$32:$L$38,$D$111+1)*E$83)</f>
        <v>10218.800342971999</v>
      </c>
      <c r="F102" s="42">
        <f ca="1">IF($C$112="3P",VLOOKUP($A102,'Fin. Assumptions'!$F$23:$L$29,$D$111+1)*(-F$55-F$56),VLOOKUP($A102,'Fin. Assumptions'!$F$32:$L$38,$D$111+1)*F$83)</f>
        <v>10324.497968082283</v>
      </c>
      <c r="G102" s="42">
        <f ca="1">IF($C$112="3P",VLOOKUP($A102,'Fin. Assumptions'!$F$23:$L$29,$D$111+1)*(-G$55-G$56),VLOOKUP($A102,'Fin. Assumptions'!$F$32:$L$38,$D$111+1)*G$83)</f>
        <v>10431.770487806709</v>
      </c>
      <c r="H102" s="42">
        <f ca="1">IF($C$112="3P",VLOOKUP($A102,'Fin. Assumptions'!$F$23:$L$29,$D$111+1)*(-H$55-H$56),VLOOKUP($A102,'Fin. Assumptions'!$F$32:$L$38,$D$111+1)*H$83)</f>
        <v>10540.641368075028</v>
      </c>
      <c r="I102" s="42">
        <f ca="1">IF($C$112="3P",VLOOKUP($A102,'Fin. Assumptions'!$F$23:$L$29,$D$111+1)*(-I$55-I$56),VLOOKUP($A102,'Fin. Assumptions'!$F$32:$L$38,$D$111+1)*I$83)</f>
        <v>10651.134424459347</v>
      </c>
      <c r="J102" s="42">
        <f ca="1">IF($C$112="3P",VLOOKUP($A102,'Fin. Assumptions'!$F$23:$L$29,$D$111+1)*(-J$55-J$56),VLOOKUP($A102,'Fin. Assumptions'!$F$32:$L$38,$D$111+1)*J$83)</f>
        <v>10763.273827383793</v>
      </c>
      <c r="K102" s="42">
        <f ca="1">IF($C$112="3P",VLOOKUP($A102,'Fin. Assumptions'!$F$23:$L$29,$D$111+1)*(-K$55-K$56),VLOOKUP($A102,'Fin. Assumptions'!$F$32:$L$38,$D$111+1)*K$83)</f>
        <v>10877.084107411811</v>
      </c>
      <c r="L102" s="42">
        <f ca="1">IF($C$112="3P",VLOOKUP($A102,'Fin. Assumptions'!$F$23:$L$29,$D$111+1)*(-L$55-L$56),VLOOKUP($A102,'Fin. Assumptions'!$F$32:$L$38,$D$111+1)*L$83)</f>
        <v>10992.590160612242</v>
      </c>
      <c r="M102" s="42">
        <f ca="1">IF($C$112="3P",VLOOKUP($A102,'Fin. Assumptions'!$F$23:$L$29,$D$111+1)*(-M$55-M$56),VLOOKUP($A102,'Fin. Assumptions'!$F$32:$L$38,$D$111+1)*M$83)</f>
        <v>11109.817254005367</v>
      </c>
      <c r="N102" s="42">
        <f ca="1">IF($C$112="3P",VLOOKUP($A102,'Fin. Assumptions'!$F$23:$L$29,$D$111+1)*(-N$55-N$56),VLOOKUP($A102,'Fin. Assumptions'!$F$32:$L$38,$D$111+1)*N$83)</f>
        <v>11228.791031090048</v>
      </c>
      <c r="O102" s="42">
        <f ca="1">IF($C$112="3P",VLOOKUP($A102,'Fin. Assumptions'!$F$23:$L$29,$D$111+1)*(-O$55-O$56),VLOOKUP($A102,'Fin. Assumptions'!$F$32:$L$38,$D$111+1)*O$83)</f>
        <v>11349.537517453291</v>
      </c>
      <c r="P102" s="42">
        <f ca="1">IF($C$112="3P",VLOOKUP($A102,'Fin. Assumptions'!$F$23:$L$29,$D$111+1)*(-P$55-P$56),VLOOKUP($A102,'Fin. Assumptions'!$F$32:$L$38,$D$111+1)*P$83)</f>
        <v>11472.083126463342</v>
      </c>
      <c r="Q102" s="42">
        <f ca="1">IF($C$112="3P",VLOOKUP($A102,'Fin. Assumptions'!$F$23:$L$29,$D$111+1)*(-Q$55-Q$56),VLOOKUP($A102,'Fin. Assumptions'!$F$32:$L$38,$D$111+1)*Q$83)</f>
        <v>11596.454665047648</v>
      </c>
      <c r="R102" s="42">
        <f ca="1">IF($C$112="3P",VLOOKUP($A102,'Fin. Assumptions'!$F$23:$L$29,$D$111+1)*(-R$55-R$56),VLOOKUP($A102,'Fin. Assumptions'!$F$32:$L$38,$D$111+1)*R$83)</f>
        <v>11722.679339556857</v>
      </c>
      <c r="S102" s="42">
        <f ca="1">IF($C$112="3P",VLOOKUP($A102,'Fin. Assumptions'!$F$23:$L$29,$D$111+1)*(-S$55-S$56),VLOOKUP($A102,'Fin. Assumptions'!$F$32:$L$38,$D$111+1)*S$83)</f>
        <v>11850.784761716253</v>
      </c>
      <c r="T102" s="42">
        <f ca="1">IF($C$112="3P",VLOOKUP($A102,'Fin. Assumptions'!$F$23:$L$29,$D$111+1)*(-T$55-T$56),VLOOKUP($A102,'Fin. Assumptions'!$F$32:$L$38,$D$111+1)*T$83)</f>
        <v>11980.798954665825</v>
      </c>
      <c r="U102" s="42">
        <f ca="1">IF($C$112="3P",VLOOKUP($A102,'Fin. Assumptions'!$F$23:$L$29,$D$111+1)*(-U$55-U$56),VLOOKUP($A102,'Fin. Assumptions'!$F$32:$L$38,$D$111+1)*U$83)</f>
        <v>12112.750359090345</v>
      </c>
      <c r="V102" s="42">
        <f ca="1">IF($C$112="3P",VLOOKUP($A102,'Fin. Assumptions'!$F$23:$L$29,$D$111+1)*(-V$55-V$56),VLOOKUP($A102,'Fin. Assumptions'!$F$32:$L$38,$D$111+1)*V$83)</f>
        <v>12246.667839440794</v>
      </c>
      <c r="W102" s="42">
        <f ca="1">IF($C$112="3P",VLOOKUP($A102,'Fin. Assumptions'!$F$23:$L$29,$D$111+1)*(-W$55-W$56),VLOOKUP($A102,'Fin. Assumptions'!$F$32:$L$38,$D$111+1)*W$83)</f>
        <v>12382.58069024846</v>
      </c>
      <c r="X102" s="42">
        <f ca="1">IF($C$112="3P",VLOOKUP($A102,'Fin. Assumptions'!$F$23:$L$29,$D$111+1)*(-X$55-X$56),VLOOKUP($A102,'Fin. Assumptions'!$F$32:$L$38,$D$111+1)*X$83)</f>
        <v>12520.518642533161</v>
      </c>
      <c r="Y102" s="42">
        <f ca="1">IF($C$112="3P",VLOOKUP($A102,'Fin. Assumptions'!$F$23:$L$29,$D$111+1)*(-Y$55-Y$56),VLOOKUP($A102,'Fin. Assumptions'!$F$32:$L$38,$D$111+1)*Y$83)</f>
        <v>12660.511870306906</v>
      </c>
      <c r="Z102" s="42">
        <f ca="1">IF($C$112="3P",VLOOKUP($A102,'Fin. Assumptions'!$F$23:$L$29,$D$111+1)*(-Z$55-Z$56),VLOOKUP($A102,'Fin. Assumptions'!$F$32:$L$38,$D$111+1)*Z$83)</f>
        <v>12802.590997174479</v>
      </c>
      <c r="AA102" s="42">
        <f ca="1">IF($C$112="3P",VLOOKUP($A102,'Fin. Assumptions'!$F$23:$L$29,$D$111+1)*(-AA$55-AA$56),VLOOKUP($A102,'Fin. Assumptions'!$F$32:$L$38,$D$111+1)*AA$83)</f>
        <v>12946.787103032379</v>
      </c>
      <c r="AB102" s="42">
        <f ca="1">IF($C$112="3P",VLOOKUP($A102,'Fin. Assumptions'!$F$23:$L$29,$D$111+1)*(-AB$55-AB$56),VLOOKUP($A102,'Fin. Assumptions'!$F$32:$L$38,$D$111+1)*AB$83)</f>
        <v>13093.131730867559</v>
      </c>
      <c r="AC102" s="42">
        <f ca="1">IF($C$112="3P",VLOOKUP($A102,'Fin. Assumptions'!$F$23:$L$29,$D$111+1)*(-AC$55-AC$56),VLOOKUP($A102,'Fin. Assumptions'!$F$32:$L$38,$D$111+1)*AC$83)</f>
        <v>13241.656893657486</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304313.64330020995</v>
      </c>
      <c r="D103" s="42">
        <f ca="1">IF($C$112="3P",VLOOKUP($A103,'Fin. Assumptions'!$F$23:$L$29,$D$111+1)*(-D$55-D$56),VLOOKUP($A103,'Fin. Assumptions'!$F$32:$L$38,$D$111+1)*D$83)</f>
        <v>0</v>
      </c>
      <c r="E103" s="42">
        <f ca="1">IF($C$112="3P",VLOOKUP($A103,'Fin. Assumptions'!$F$23:$L$29,$D$111+1)*(-E$55-E$56),VLOOKUP($A103,'Fin. Assumptions'!$F$32:$L$38,$D$111+1)*E$83)</f>
        <v>20437.600685943999</v>
      </c>
      <c r="F103" s="42">
        <f ca="1">IF($C$112="3P",VLOOKUP($A103,'Fin. Assumptions'!$F$23:$L$29,$D$111+1)*(-F$55-F$56),VLOOKUP($A103,'Fin. Assumptions'!$F$32:$L$38,$D$111+1)*F$83)</f>
        <v>20648.995936164567</v>
      </c>
      <c r="G103" s="42">
        <f ca="1">IF($C$112="3P",VLOOKUP($A103,'Fin. Assumptions'!$F$23:$L$29,$D$111+1)*(-G$55-G$56),VLOOKUP($A103,'Fin. Assumptions'!$F$32:$L$38,$D$111+1)*G$83)</f>
        <v>20863.540975613418</v>
      </c>
      <c r="H103" s="42">
        <f ca="1">IF($C$112="3P",VLOOKUP($A103,'Fin. Assumptions'!$F$23:$L$29,$D$111+1)*(-H$55-H$56),VLOOKUP($A103,'Fin. Assumptions'!$F$32:$L$38,$D$111+1)*H$83)</f>
        <v>21081.282736150057</v>
      </c>
      <c r="I103" s="42">
        <f ca="1">IF($C$112="3P",VLOOKUP($A103,'Fin. Assumptions'!$F$23:$L$29,$D$111+1)*(-I$55-I$56),VLOOKUP($A103,'Fin. Assumptions'!$F$32:$L$38,$D$111+1)*I$83)</f>
        <v>21302.268848918695</v>
      </c>
      <c r="J103" s="42">
        <f ca="1">IF($C$112="3P",VLOOKUP($A103,'Fin. Assumptions'!$F$23:$L$29,$D$111+1)*(-J$55-J$56),VLOOKUP($A103,'Fin. Assumptions'!$F$32:$L$38,$D$111+1)*J$83)</f>
        <v>21526.547654767586</v>
      </c>
      <c r="K103" s="42">
        <f ca="1">IF($C$112="3P",VLOOKUP($A103,'Fin. Assumptions'!$F$23:$L$29,$D$111+1)*(-K$55-K$56),VLOOKUP($A103,'Fin. Assumptions'!$F$32:$L$38,$D$111+1)*K$83)</f>
        <v>21754.168214823621</v>
      </c>
      <c r="L103" s="42">
        <f ca="1">IF($C$112="3P",VLOOKUP($A103,'Fin. Assumptions'!$F$23:$L$29,$D$111+1)*(-L$55-L$56),VLOOKUP($A103,'Fin. Assumptions'!$F$32:$L$38,$D$111+1)*L$83)</f>
        <v>21985.180321224485</v>
      </c>
      <c r="M103" s="42">
        <f ca="1">IF($C$112="3P",VLOOKUP($A103,'Fin. Assumptions'!$F$23:$L$29,$D$111+1)*(-M$55-M$56),VLOOKUP($A103,'Fin. Assumptions'!$F$32:$L$38,$D$111+1)*M$83)</f>
        <v>22219.634508010735</v>
      </c>
      <c r="N103" s="42">
        <f ca="1">IF($C$112="3P",VLOOKUP($A103,'Fin. Assumptions'!$F$23:$L$29,$D$111+1)*(-N$55-N$56),VLOOKUP($A103,'Fin. Assumptions'!$F$32:$L$38,$D$111+1)*N$83)</f>
        <v>22457.582062180096</v>
      </c>
      <c r="O103" s="42">
        <f ca="1">IF($C$112="3P",VLOOKUP($A103,'Fin. Assumptions'!$F$23:$L$29,$D$111+1)*(-O$55-O$56),VLOOKUP($A103,'Fin. Assumptions'!$F$32:$L$38,$D$111+1)*O$83)</f>
        <v>22699.075034906582</v>
      </c>
      <c r="P103" s="42">
        <f ca="1">IF($C$112="3P",VLOOKUP($A103,'Fin. Assumptions'!$F$23:$L$29,$D$111+1)*(-P$55-P$56),VLOOKUP($A103,'Fin. Assumptions'!$F$32:$L$38,$D$111+1)*P$83)</f>
        <v>22944.166252926683</v>
      </c>
      <c r="Q103" s="42">
        <f ca="1">IF($C$112="3P",VLOOKUP($A103,'Fin. Assumptions'!$F$23:$L$29,$D$111+1)*(-Q$55-Q$56),VLOOKUP($A103,'Fin. Assumptions'!$F$32:$L$38,$D$111+1)*Q$83)</f>
        <v>23192.909330095295</v>
      </c>
      <c r="R103" s="42">
        <f ca="1">IF($C$112="3P",VLOOKUP($A103,'Fin. Assumptions'!$F$23:$L$29,$D$111+1)*(-R$55-R$56),VLOOKUP($A103,'Fin. Assumptions'!$F$32:$L$38,$D$111+1)*R$83)</f>
        <v>23445.358679113713</v>
      </c>
      <c r="S103" s="42">
        <f ca="1">IF($C$112="3P",VLOOKUP($A103,'Fin. Assumptions'!$F$23:$L$29,$D$111+1)*(-S$55-S$56),VLOOKUP($A103,'Fin. Assumptions'!$F$32:$L$38,$D$111+1)*S$83)</f>
        <v>23701.569523432507</v>
      </c>
      <c r="T103" s="42">
        <f ca="1">IF($C$112="3P",VLOOKUP($A103,'Fin. Assumptions'!$F$23:$L$29,$D$111+1)*(-T$55-T$56),VLOOKUP($A103,'Fin. Assumptions'!$F$32:$L$38,$D$111+1)*T$83)</f>
        <v>23961.597909331649</v>
      </c>
      <c r="U103" s="42">
        <f ca="1">IF($C$112="3P",VLOOKUP($A103,'Fin. Assumptions'!$F$23:$L$29,$D$111+1)*(-U$55-U$56),VLOOKUP($A103,'Fin. Assumptions'!$F$32:$L$38,$D$111+1)*U$83)</f>
        <v>24225.50071818069</v>
      </c>
      <c r="V103" s="42">
        <f ca="1">IF($C$112="3P",VLOOKUP($A103,'Fin. Assumptions'!$F$23:$L$29,$D$111+1)*(-V$55-V$56),VLOOKUP($A103,'Fin. Assumptions'!$F$32:$L$38,$D$111+1)*V$83)</f>
        <v>24493.335678881587</v>
      </c>
      <c r="W103" s="42">
        <f ca="1">IF($C$112="3P",VLOOKUP($A103,'Fin. Assumptions'!$F$23:$L$29,$D$111+1)*(-W$55-W$56),VLOOKUP($A103,'Fin. Assumptions'!$F$32:$L$38,$D$111+1)*W$83)</f>
        <v>24765.16138049692</v>
      </c>
      <c r="X103" s="42">
        <f ca="1">IF($C$112="3P",VLOOKUP($A103,'Fin. Assumptions'!$F$23:$L$29,$D$111+1)*(-X$55-X$56),VLOOKUP($A103,'Fin. Assumptions'!$F$32:$L$38,$D$111+1)*X$83)</f>
        <v>25041.037285066323</v>
      </c>
      <c r="Y103" s="42">
        <f ca="1">IF($C$112="3P",VLOOKUP($A103,'Fin. Assumptions'!$F$23:$L$29,$D$111+1)*(-Y$55-Y$56),VLOOKUP($A103,'Fin. Assumptions'!$F$32:$L$38,$D$111+1)*Y$83)</f>
        <v>25321.023740613811</v>
      </c>
      <c r="Z103" s="42">
        <f ca="1">IF($C$112="3P",VLOOKUP($A103,'Fin. Assumptions'!$F$23:$L$29,$D$111+1)*(-Z$55-Z$56),VLOOKUP($A103,'Fin. Assumptions'!$F$32:$L$38,$D$111+1)*Z$83)</f>
        <v>25605.181994348957</v>
      </c>
      <c r="AA103" s="42">
        <f ca="1">IF($C$112="3P",VLOOKUP($A103,'Fin. Assumptions'!$F$23:$L$29,$D$111+1)*(-AA$55-AA$56),VLOOKUP($A103,'Fin. Assumptions'!$F$32:$L$38,$D$111+1)*AA$83)</f>
        <v>25893.574206064757</v>
      </c>
      <c r="AB103" s="42">
        <f ca="1">IF($C$112="3P",VLOOKUP($A103,'Fin. Assumptions'!$F$23:$L$29,$D$111+1)*(-AB$55-AB$56),VLOOKUP($A103,'Fin. Assumptions'!$F$32:$L$38,$D$111+1)*AB$83)</f>
        <v>26186.263461735118</v>
      </c>
      <c r="AC103" s="42">
        <f ca="1">IF($C$112="3P",VLOOKUP($A103,'Fin. Assumptions'!$F$23:$L$29,$D$111+1)*(-AC$55-AC$56),VLOOKUP($A103,'Fin. Assumptions'!$F$32:$L$38,$D$111+1)*AC$83)</f>
        <v>26483.313787314972</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152156.82165010498</v>
      </c>
      <c r="D105" s="42">
        <f ca="1">IF($C$112="3P",VLOOKUP($A105,'Fin. Assumptions'!$F$23:$L$29,$D$111+1)*(-D$55-D$56),VLOOKUP($A105,'Fin. Assumptions'!$F$32:$L$38,$D$111+1)*D$83)</f>
        <v>0</v>
      </c>
      <c r="E105" s="42">
        <f ca="1">IF($C$112="3P",VLOOKUP($A105,'Fin. Assumptions'!$F$23:$L$29,$D$111+1)*(-E$55-E$56),VLOOKUP($A105,'Fin. Assumptions'!$F$32:$L$38,$D$111+1)*E$83)</f>
        <v>10218.800342971999</v>
      </c>
      <c r="F105" s="42">
        <f ca="1">IF($C$112="3P",VLOOKUP($A105,'Fin. Assumptions'!$F$23:$L$29,$D$111+1)*(-F$55-F$56),VLOOKUP($A105,'Fin. Assumptions'!$F$32:$L$38,$D$111+1)*F$83)</f>
        <v>10324.497968082283</v>
      </c>
      <c r="G105" s="42">
        <f ca="1">IF($C$112="3P",VLOOKUP($A105,'Fin. Assumptions'!$F$23:$L$29,$D$111+1)*(-G$55-G$56),VLOOKUP($A105,'Fin. Assumptions'!$F$32:$L$38,$D$111+1)*G$83)</f>
        <v>10431.770487806709</v>
      </c>
      <c r="H105" s="42">
        <f ca="1">IF($C$112="3P",VLOOKUP($A105,'Fin. Assumptions'!$F$23:$L$29,$D$111+1)*(-H$55-H$56),VLOOKUP($A105,'Fin. Assumptions'!$F$32:$L$38,$D$111+1)*H$83)</f>
        <v>10540.641368075028</v>
      </c>
      <c r="I105" s="42">
        <f ca="1">IF($C$112="3P",VLOOKUP($A105,'Fin. Assumptions'!$F$23:$L$29,$D$111+1)*(-I$55-I$56),VLOOKUP($A105,'Fin. Assumptions'!$F$32:$L$38,$D$111+1)*I$83)</f>
        <v>10651.134424459347</v>
      </c>
      <c r="J105" s="42">
        <f ca="1">IF($C$112="3P",VLOOKUP($A105,'Fin. Assumptions'!$F$23:$L$29,$D$111+1)*(-J$55-J$56),VLOOKUP($A105,'Fin. Assumptions'!$F$32:$L$38,$D$111+1)*J$83)</f>
        <v>10763.273827383793</v>
      </c>
      <c r="K105" s="42">
        <f ca="1">IF($C$112="3P",VLOOKUP($A105,'Fin. Assumptions'!$F$23:$L$29,$D$111+1)*(-K$55-K$56),VLOOKUP($A105,'Fin. Assumptions'!$F$32:$L$38,$D$111+1)*K$83)</f>
        <v>10877.084107411811</v>
      </c>
      <c r="L105" s="42">
        <f ca="1">IF($C$112="3P",VLOOKUP($A105,'Fin. Assumptions'!$F$23:$L$29,$D$111+1)*(-L$55-L$56),VLOOKUP($A105,'Fin. Assumptions'!$F$32:$L$38,$D$111+1)*L$83)</f>
        <v>10992.590160612242</v>
      </c>
      <c r="M105" s="42">
        <f ca="1">IF($C$112="3P",VLOOKUP($A105,'Fin. Assumptions'!$F$23:$L$29,$D$111+1)*(-M$55-M$56),VLOOKUP($A105,'Fin. Assumptions'!$F$32:$L$38,$D$111+1)*M$83)</f>
        <v>11109.817254005367</v>
      </c>
      <c r="N105" s="42">
        <f ca="1">IF($C$112="3P",VLOOKUP($A105,'Fin. Assumptions'!$F$23:$L$29,$D$111+1)*(-N$55-N$56),VLOOKUP($A105,'Fin. Assumptions'!$F$32:$L$38,$D$111+1)*N$83)</f>
        <v>11228.791031090048</v>
      </c>
      <c r="O105" s="42">
        <f ca="1">IF($C$112="3P",VLOOKUP($A105,'Fin. Assumptions'!$F$23:$L$29,$D$111+1)*(-O$55-O$56),VLOOKUP($A105,'Fin. Assumptions'!$F$32:$L$38,$D$111+1)*O$83)</f>
        <v>11349.537517453291</v>
      </c>
      <c r="P105" s="42">
        <f ca="1">IF($C$112="3P",VLOOKUP($A105,'Fin. Assumptions'!$F$23:$L$29,$D$111+1)*(-P$55-P$56),VLOOKUP($A105,'Fin. Assumptions'!$F$32:$L$38,$D$111+1)*P$83)</f>
        <v>11472.083126463342</v>
      </c>
      <c r="Q105" s="42">
        <f ca="1">IF($C$112="3P",VLOOKUP($A105,'Fin. Assumptions'!$F$23:$L$29,$D$111+1)*(-Q$55-Q$56),VLOOKUP($A105,'Fin. Assumptions'!$F$32:$L$38,$D$111+1)*Q$83)</f>
        <v>11596.454665047648</v>
      </c>
      <c r="R105" s="42">
        <f ca="1">IF($C$112="3P",VLOOKUP($A105,'Fin. Assumptions'!$F$23:$L$29,$D$111+1)*(-R$55-R$56),VLOOKUP($A105,'Fin. Assumptions'!$F$32:$L$38,$D$111+1)*R$83)</f>
        <v>11722.679339556857</v>
      </c>
      <c r="S105" s="42">
        <f ca="1">IF($C$112="3P",VLOOKUP($A105,'Fin. Assumptions'!$F$23:$L$29,$D$111+1)*(-S$55-S$56),VLOOKUP($A105,'Fin. Assumptions'!$F$32:$L$38,$D$111+1)*S$83)</f>
        <v>11850.784761716253</v>
      </c>
      <c r="T105" s="42">
        <f ca="1">IF($C$112="3P",VLOOKUP($A105,'Fin. Assumptions'!$F$23:$L$29,$D$111+1)*(-T$55-T$56),VLOOKUP($A105,'Fin. Assumptions'!$F$32:$L$38,$D$111+1)*T$83)</f>
        <v>11980.798954665825</v>
      </c>
      <c r="U105" s="42">
        <f ca="1">IF($C$112="3P",VLOOKUP($A105,'Fin. Assumptions'!$F$23:$L$29,$D$111+1)*(-U$55-U$56),VLOOKUP($A105,'Fin. Assumptions'!$F$32:$L$38,$D$111+1)*U$83)</f>
        <v>12112.750359090345</v>
      </c>
      <c r="V105" s="42">
        <f ca="1">IF($C$112="3P",VLOOKUP($A105,'Fin. Assumptions'!$F$23:$L$29,$D$111+1)*(-V$55-V$56),VLOOKUP($A105,'Fin. Assumptions'!$F$32:$L$38,$D$111+1)*V$83)</f>
        <v>12246.667839440794</v>
      </c>
      <c r="W105" s="42">
        <f ca="1">IF($C$112="3P",VLOOKUP($A105,'Fin. Assumptions'!$F$23:$L$29,$D$111+1)*(-W$55-W$56),VLOOKUP($A105,'Fin. Assumptions'!$F$32:$L$38,$D$111+1)*W$83)</f>
        <v>12382.58069024846</v>
      </c>
      <c r="X105" s="42">
        <f ca="1">IF($C$112="3P",VLOOKUP($A105,'Fin. Assumptions'!$F$23:$L$29,$D$111+1)*(-X$55-X$56),VLOOKUP($A105,'Fin. Assumptions'!$F$32:$L$38,$D$111+1)*X$83)</f>
        <v>12520.518642533161</v>
      </c>
      <c r="Y105" s="42">
        <f ca="1">IF($C$112="3P",VLOOKUP($A105,'Fin. Assumptions'!$F$23:$L$29,$D$111+1)*(-Y$55-Y$56),VLOOKUP($A105,'Fin. Assumptions'!$F$32:$L$38,$D$111+1)*Y$83)</f>
        <v>12660.511870306906</v>
      </c>
      <c r="Z105" s="42">
        <f ca="1">IF($C$112="3P",VLOOKUP($A105,'Fin. Assumptions'!$F$23:$L$29,$D$111+1)*(-Z$55-Z$56),VLOOKUP($A105,'Fin. Assumptions'!$F$32:$L$38,$D$111+1)*Z$83)</f>
        <v>12802.590997174479</v>
      </c>
      <c r="AA105" s="42">
        <f ca="1">IF($C$112="3P",VLOOKUP($A105,'Fin. Assumptions'!$F$23:$L$29,$D$111+1)*(-AA$55-AA$56),VLOOKUP($A105,'Fin. Assumptions'!$F$32:$L$38,$D$111+1)*AA$83)</f>
        <v>12946.787103032379</v>
      </c>
      <c r="AB105" s="42">
        <f ca="1">IF($C$112="3P",VLOOKUP($A105,'Fin. Assumptions'!$F$23:$L$29,$D$111+1)*(-AB$55-AB$56),VLOOKUP($A105,'Fin. Assumptions'!$F$32:$L$38,$D$111+1)*AB$83)</f>
        <v>13093.131730867559</v>
      </c>
      <c r="AC105" s="42">
        <f ca="1">IF($C$112="3P",VLOOKUP($A105,'Fin. Assumptions'!$F$23:$L$29,$D$111+1)*(-AC$55-AC$56),VLOOKUP($A105,'Fin. Assumptions'!$F$32:$L$38,$D$111+1)*AC$83)</f>
        <v>13241.656893657486</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1708614.2970670511</v>
      </c>
    </row>
    <row r="111" spans="1:34" ht="15.75" x14ac:dyDescent="0.25">
      <c r="A111" s="92"/>
      <c r="B111" s="93" t="s">
        <v>111</v>
      </c>
      <c r="C111" s="463" t="str">
        <f ca="1">LEFT($B$6,3)</f>
        <v>CSS</v>
      </c>
      <c r="D111" s="380">
        <f ca="1">HLOOKUP(C111,'Fin. Assumptions'!$G$32:$L$40,9)</f>
        <v>2</v>
      </c>
    </row>
    <row r="112" spans="1:34" x14ac:dyDescent="0.2">
      <c r="A112" s="94"/>
      <c r="B112" s="93" t="s">
        <v>160</v>
      </c>
      <c r="C112" s="376" t="str">
        <f ca="1">RIGHT(LEFT($B$6,6),2)</f>
        <v>3P</v>
      </c>
    </row>
  </sheetData>
  <sheetProtection algorithmName="SHA-512" hashValue="nYXK4ePOjQlgOb88bm6f0l7KtvlZFgUQffgSWWUCsVnb6vAzlglIOk4e+mpy++p3BfPa1oDhtgQh/7ZNwKwc1Q==" saltValue="DyFXyZjlJBPMhauwKghlVw=="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F359"/>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CSS DO 18</v>
      </c>
      <c r="D6" s="82" t="s">
        <v>172</v>
      </c>
      <c r="T6" s="2"/>
    </row>
    <row r="7" spans="1:42" ht="18.75" customHeight="1" x14ac:dyDescent="0.25">
      <c r="A7" s="90"/>
      <c r="C7" s="2"/>
      <c r="D7" s="374" t="s">
        <v>174</v>
      </c>
      <c r="T7" s="2"/>
    </row>
    <row r="8" spans="1:42" ht="18.75" customHeight="1" x14ac:dyDescent="0.25">
      <c r="A8" s="90" t="s">
        <v>111</v>
      </c>
      <c r="B8" s="376" t="str">
        <f ca="1">VLOOKUP($B$6,'Fin. Assumptions'!$A$6:$P$17,2)</f>
        <v>CSS</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2018</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(Residential)</v>
      </c>
      <c r="C11" s="1"/>
      <c r="E11" s="18" t="s">
        <v>0</v>
      </c>
      <c r="G11" s="396">
        <f ca="1">VLOOKUP($B$6,'Fin. Assumptions'!$A$6:$P$17,15)</f>
        <v>0.2</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0.26400000000000001</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721706.30511409743</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2.405687683713658</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2405687.6837136582</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0.65894183327306166</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2405687.6837136582</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-360853.15255704871</v>
      </c>
      <c r="O22" s="28"/>
      <c r="P22" s="26"/>
      <c r="Q22" s="26"/>
      <c r="R22" s="23"/>
      <c r="T22" s="2"/>
    </row>
    <row r="23" spans="1:36" ht="18" customHeight="1" x14ac:dyDescent="0.2">
      <c r="A23" s="48"/>
      <c r="B23" s="77"/>
      <c r="C23" s="21"/>
      <c r="E23" s="54" t="s">
        <v>77</v>
      </c>
      <c r="G23" s="83">
        <f ca="1">SUM(G20:G22)</f>
        <v>2044834.5311566095</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12</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2405687.6837136582</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0.16236482399999999</v>
      </c>
      <c r="C31" s="2" t="s">
        <v>7</v>
      </c>
      <c r="E31" s="57" t="s">
        <v>10</v>
      </c>
      <c r="F31" s="5"/>
      <c r="G31" s="83">
        <f ca="1">NetCost*LoanPer-B22</f>
        <v>360853.15255704854</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699151.52269979287</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0.14578911213208001</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189168.00914591999</v>
      </c>
      <c r="F54" s="9">
        <f t="shared" ca="1" si="2"/>
        <v>191986.61248219421</v>
      </c>
      <c r="G54" s="9">
        <f t="shared" ca="1" si="2"/>
        <v>194847.21300817889</v>
      </c>
      <c r="H54" s="9">
        <f t="shared" ca="1" si="2"/>
        <v>197750.43648200078</v>
      </c>
      <c r="I54" s="9">
        <f t="shared" ca="1" si="2"/>
        <v>200696.91798558261</v>
      </c>
      <c r="J54" s="9">
        <f t="shared" ca="1" si="2"/>
        <v>203687.3020635678</v>
      </c>
      <c r="K54" s="9">
        <f t="shared" ca="1" si="2"/>
        <v>206722.24286431496</v>
      </c>
      <c r="L54" s="9">
        <f t="shared" ca="1" si="2"/>
        <v>209802.40428299317</v>
      </c>
      <c r="M54" s="9">
        <f t="shared" ca="1" si="2"/>
        <v>212928.4601068098</v>
      </c>
      <c r="N54" s="9">
        <f t="shared" ca="1" si="2"/>
        <v>216101.09416240128</v>
      </c>
      <c r="O54" s="9">
        <f t="shared" ca="1" si="2"/>
        <v>219321.00046542109</v>
      </c>
      <c r="P54" s="9">
        <f t="shared" ca="1" si="2"/>
        <v>222588.88337235578</v>
      </c>
      <c r="Q54" s="9">
        <f t="shared" ca="1" si="2"/>
        <v>225905.45773460393</v>
      </c>
      <c r="R54" s="9">
        <f t="shared" ca="1" si="2"/>
        <v>229271.44905484951</v>
      </c>
      <c r="S54" s="9">
        <f t="shared" ca="1" si="2"/>
        <v>232687.59364576678</v>
      </c>
      <c r="T54" s="9">
        <f t="shared" ca="1" si="2"/>
        <v>236154.63879108866</v>
      </c>
      <c r="U54" s="9">
        <f t="shared" ca="1" si="2"/>
        <v>239673.3429090759</v>
      </c>
      <c r="V54" s="9">
        <f t="shared" ca="1" si="2"/>
        <v>243244.47571842116</v>
      </c>
      <c r="W54" s="9">
        <f t="shared" ca="1" si="2"/>
        <v>246868.81840662562</v>
      </c>
      <c r="X54" s="9">
        <f t="shared" ca="1" si="2"/>
        <v>250547.1638008843</v>
      </c>
      <c r="Y54" s="9">
        <f t="shared" ca="1" si="2"/>
        <v>254280.3165415175</v>
      </c>
      <c r="Z54" s="9">
        <f t="shared" ca="1" si="2"/>
        <v>258069.0932579861</v>
      </c>
      <c r="AA54" s="9">
        <f t="shared" ca="1" si="2"/>
        <v>261914.3227475301</v>
      </c>
      <c r="AB54" s="9">
        <f t="shared" ca="1" si="2"/>
        <v>265816.84615646827</v>
      </c>
      <c r="AC54" s="9">
        <f t="shared" ca="1" si="2"/>
        <v>269777.51716419961</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214193.86635962824</v>
      </c>
      <c r="F57" s="10">
        <f ca="1">IF(F$49&gt;OptInTerm,0,VLOOKUP($B$10+F$49-1,'SREC Prices'!$B$6:$D$22,2))*((F$50/1000)*$B$18)</f>
        <v>202428.5581088709</v>
      </c>
      <c r="G57" s="10">
        <f ca="1">IF(G$49&gt;OptInTerm,0,VLOOKUP($B$10+G$49-1,'SREC Prices'!$B$6:$D$22,2))*((G$50/1000)*$B$18)</f>
        <v>184695.05253718246</v>
      </c>
      <c r="H57" s="10">
        <f ca="1">IF(H$49&gt;OptInTerm,0,VLOOKUP($B$10+H$49-1,'SREC Prices'!$B$6:$D$22,2))*((H$50/1000)*$B$18)</f>
        <v>170915.12948163055</v>
      </c>
      <c r="I57" s="10">
        <f ca="1">IF(I$49&gt;OptInTerm,0,VLOOKUP($B$10+I$49-1,'SREC Prices'!$B$6:$D$22,2))*((I$50/1000)*$B$18)</f>
        <v>160278.3095871211</v>
      </c>
      <c r="J57" s="10">
        <f ca="1">IF(J$49&gt;OptInTerm,0,VLOOKUP($B$10+J$49-1,'SREC Prices'!$B$6:$D$22,2))*((J$50/1000)*$B$18)</f>
        <v>153850.30283231003</v>
      </c>
      <c r="K57" s="10">
        <f ca="1">IF(K$49&gt;OptInTerm,0,VLOOKUP($B$10+K$49-1,'SREC Prices'!$B$6:$D$22,2))*((K$50/1000)*$B$18)</f>
        <v>145062.5200586264</v>
      </c>
      <c r="L57" s="10">
        <f ca="1">IF(L$49&gt;OptInTerm,0,VLOOKUP($B$10+L$49-1,'SREC Prices'!$B$6:$D$22,2))*((L$50/1000)*$B$18)</f>
        <v>137084.08145540199</v>
      </c>
      <c r="M57" s="10">
        <f ca="1">IF(M$49&gt;OptInTerm,0,VLOOKUP($B$10+M$49-1,'SREC Prices'!$B$6:$D$22,2))*((M$50/1000)*$B$18)</f>
        <v>129903.48671249996</v>
      </c>
      <c r="N57" s="10">
        <f ca="1">IF(N$49&gt;OptInTerm,0,VLOOKUP($B$10+N$49-1,'SREC Prices'!$B$6:$D$22,2))*((N$50/1000)*$B$18)</f>
        <v>122791.27081499057</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403361.8755055482</v>
      </c>
      <c r="F59" s="10">
        <f t="shared" ref="F59:AH59" ca="1" si="5">SUM(F54:F58)</f>
        <v>394415.17059106508</v>
      </c>
      <c r="G59" s="10">
        <f t="shared" ca="1" si="5"/>
        <v>379542.26554536133</v>
      </c>
      <c r="H59" s="10">
        <f t="shared" ca="1" si="5"/>
        <v>368665.56596363132</v>
      </c>
      <c r="I59" s="10">
        <f t="shared" ca="1" si="5"/>
        <v>360975.22757270373</v>
      </c>
      <c r="J59" s="10">
        <f t="shared" ca="1" si="5"/>
        <v>357537.60489587783</v>
      </c>
      <c r="K59" s="10">
        <f t="shared" ca="1" si="5"/>
        <v>351784.76292294136</v>
      </c>
      <c r="L59" s="10">
        <f t="shared" ca="1" si="5"/>
        <v>346886.48573839513</v>
      </c>
      <c r="M59" s="10">
        <f t="shared" ca="1" si="5"/>
        <v>342831.94681930973</v>
      </c>
      <c r="N59" s="10">
        <f t="shared" ca="1" si="5"/>
        <v>338892.36497739184</v>
      </c>
      <c r="O59" s="10">
        <f t="shared" ca="1" si="5"/>
        <v>247023.98523549765</v>
      </c>
      <c r="P59" s="10">
        <f t="shared" ca="1" si="5"/>
        <v>250153.35321858193</v>
      </c>
      <c r="Q59" s="10">
        <f t="shared" ca="1" si="5"/>
        <v>253332.10523159895</v>
      </c>
      <c r="R59" s="10">
        <f t="shared" ca="1" si="5"/>
        <v>256560.96331435957</v>
      </c>
      <c r="S59" s="10">
        <f t="shared" ca="1" si="5"/>
        <v>259840.66033397929</v>
      </c>
      <c r="T59" s="10">
        <f t="shared" ca="1" si="5"/>
        <v>263171.94014586008</v>
      </c>
      <c r="U59" s="10">
        <f t="shared" ca="1" si="5"/>
        <v>266555.55775707349</v>
      </c>
      <c r="V59" s="10">
        <f t="shared" ca="1" si="5"/>
        <v>269992.27949217876</v>
      </c>
      <c r="W59" s="10">
        <f t="shared" ca="1" si="5"/>
        <v>273482.88316151442</v>
      </c>
      <c r="X59" s="10">
        <f t="shared" ca="1" si="5"/>
        <v>277028.15823199868</v>
      </c>
      <c r="Y59" s="10">
        <f t="shared" ca="1" si="5"/>
        <v>280628.90600047627</v>
      </c>
      <c r="Z59" s="10">
        <f t="shared" ca="1" si="5"/>
        <v>284285.93976965011</v>
      </c>
      <c r="AA59" s="10">
        <f t="shared" ca="1" si="5"/>
        <v>288000.08502663579</v>
      </c>
      <c r="AB59" s="10">
        <f t="shared" ca="1" si="5"/>
        <v>291772.17962417839</v>
      </c>
      <c r="AC59" s="10">
        <f t="shared" ca="1" si="5"/>
        <v>295603.07396457123</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382361.8755055482</v>
      </c>
      <c r="F63" s="10">
        <f t="shared" ca="1" si="9"/>
        <v>372890.17059106508</v>
      </c>
      <c r="G63" s="10">
        <f t="shared" ca="1" si="9"/>
        <v>357479.14054536133</v>
      </c>
      <c r="H63" s="10">
        <f t="shared" ca="1" si="9"/>
        <v>346050.86283863132</v>
      </c>
      <c r="I63" s="10">
        <f t="shared" ca="1" si="9"/>
        <v>337795.15686957876</v>
      </c>
      <c r="J63" s="10">
        <f t="shared" ca="1" si="9"/>
        <v>333778.03242517472</v>
      </c>
      <c r="K63" s="10">
        <f t="shared" ca="1" si="9"/>
        <v>327431.20114047069</v>
      </c>
      <c r="L63" s="10">
        <f t="shared" ca="1" si="9"/>
        <v>321924.08491136268</v>
      </c>
      <c r="M63" s="10">
        <f t="shared" ca="1" si="9"/>
        <v>317245.48597160145</v>
      </c>
      <c r="N63" s="10">
        <f t="shared" ca="1" si="9"/>
        <v>162666.24260849087</v>
      </c>
      <c r="O63" s="10">
        <f t="shared" ca="1" si="9"/>
        <v>220142.20980737414</v>
      </c>
      <c r="P63" s="10">
        <f t="shared" ca="1" si="9"/>
        <v>222599.53340475535</v>
      </c>
      <c r="Q63" s="10">
        <f t="shared" ca="1" si="9"/>
        <v>225089.43992242671</v>
      </c>
      <c r="R63" s="10">
        <f t="shared" ca="1" si="9"/>
        <v>227612.23137245802</v>
      </c>
      <c r="S63" s="10">
        <f t="shared" ca="1" si="9"/>
        <v>230168.21009353022</v>
      </c>
      <c r="T63" s="10">
        <f t="shared" ca="1" si="9"/>
        <v>232757.67864939975</v>
      </c>
      <c r="U63" s="10">
        <f t="shared" ca="1" si="9"/>
        <v>235380.93972320168</v>
      </c>
      <c r="V63" s="10">
        <f t="shared" ca="1" si="9"/>
        <v>238038.29600746013</v>
      </c>
      <c r="W63" s="10">
        <f t="shared" ca="1" si="9"/>
        <v>240730.05008967782</v>
      </c>
      <c r="X63" s="10">
        <f t="shared" ca="1" si="9"/>
        <v>93456.504333366174</v>
      </c>
      <c r="Y63" s="10">
        <f t="shared" ca="1" si="9"/>
        <v>246217.96075437797</v>
      </c>
      <c r="Z63" s="10">
        <f t="shared" ca="1" si="9"/>
        <v>249014.72089239935</v>
      </c>
      <c r="AA63" s="10">
        <f t="shared" ca="1" si="9"/>
        <v>251847.08567745375</v>
      </c>
      <c r="AB63" s="10">
        <f t="shared" ca="1" si="9"/>
        <v>254715.35529126681</v>
      </c>
      <c r="AC63" s="10">
        <f t="shared" ca="1" si="9"/>
        <v>257619.82902333688</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382361.8755055482</v>
      </c>
      <c r="F65" s="59">
        <f t="shared" ref="F65:AH65" ca="1" si="10">SUM(F63:F64)</f>
        <v>372890.17059106508</v>
      </c>
      <c r="G65" s="59">
        <f t="shared" ca="1" si="10"/>
        <v>357479.14054536133</v>
      </c>
      <c r="H65" s="59">
        <f t="shared" ca="1" si="10"/>
        <v>346050.86283863132</v>
      </c>
      <c r="I65" s="59">
        <f t="shared" ca="1" si="10"/>
        <v>337795.15686957876</v>
      </c>
      <c r="J65" s="59">
        <f ca="1">SUM(J63:J64)</f>
        <v>333778.03242517472</v>
      </c>
      <c r="K65" s="59">
        <f t="shared" ca="1" si="10"/>
        <v>327431.20114047069</v>
      </c>
      <c r="L65" s="59">
        <f t="shared" ca="1" si="10"/>
        <v>321924.08491136268</v>
      </c>
      <c r="M65" s="59">
        <f t="shared" ca="1" si="10"/>
        <v>317245.48597160145</v>
      </c>
      <c r="N65" s="59">
        <f t="shared" ca="1" si="10"/>
        <v>162666.24260849087</v>
      </c>
      <c r="O65" s="59">
        <f t="shared" ca="1" si="10"/>
        <v>220142.20980737414</v>
      </c>
      <c r="P65" s="59">
        <f t="shared" ca="1" si="10"/>
        <v>222599.53340475535</v>
      </c>
      <c r="Q65" s="59">
        <f t="shared" ca="1" si="10"/>
        <v>225089.43992242671</v>
      </c>
      <c r="R65" s="59">
        <f t="shared" ca="1" si="10"/>
        <v>227612.23137245802</v>
      </c>
      <c r="S65" s="59">
        <f t="shared" ca="1" si="10"/>
        <v>230168.21009353022</v>
      </c>
      <c r="T65" s="59">
        <f t="shared" ca="1" si="10"/>
        <v>232757.67864939975</v>
      </c>
      <c r="U65" s="59">
        <f t="shared" ca="1" si="10"/>
        <v>235380.93972320168</v>
      </c>
      <c r="V65" s="59">
        <f t="shared" ca="1" si="10"/>
        <v>238038.29600746013</v>
      </c>
      <c r="W65" s="59">
        <f t="shared" ca="1" si="10"/>
        <v>240730.05008967782</v>
      </c>
      <c r="X65" s="59">
        <f t="shared" ca="1" si="10"/>
        <v>93456.504333366174</v>
      </c>
      <c r="Y65" s="59">
        <f t="shared" ca="1" si="10"/>
        <v>246217.96075437797</v>
      </c>
      <c r="Z65" s="59">
        <f t="shared" ca="1" si="10"/>
        <v>249014.72089239935</v>
      </c>
      <c r="AA65" s="59">
        <f t="shared" ca="1" si="10"/>
        <v>251847.08567745375</v>
      </c>
      <c r="AB65" s="59">
        <f t="shared" ca="1" si="10"/>
        <v>254715.35529126681</v>
      </c>
      <c r="AC65" s="59">
        <f t="shared" ca="1" si="10"/>
        <v>257619.82902333688</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-21651.189153422911</v>
      </c>
      <c r="F66" s="59">
        <f t="shared" ca="1" si="11"/>
        <v>-20367.770977849155</v>
      </c>
      <c r="G66" s="59">
        <f t="shared" ca="1" si="11"/>
        <v>-19007.347711740975</v>
      </c>
      <c r="H66" s="59">
        <f t="shared" ca="1" si="11"/>
        <v>-17565.299049666304</v>
      </c>
      <c r="I66" s="59">
        <f t="shared" ca="1" si="11"/>
        <v>-16036.727467867151</v>
      </c>
      <c r="J66" s="59">
        <f t="shared" ca="1" si="11"/>
        <v>-14416.441591160048</v>
      </c>
      <c r="K66" s="59">
        <f t="shared" ca="1" si="11"/>
        <v>-12698.938561850518</v>
      </c>
      <c r="L66" s="59">
        <f t="shared" ca="1" si="11"/>
        <v>-10878.385350782419</v>
      </c>
      <c r="M66" s="59">
        <f t="shared" ca="1" si="11"/>
        <v>-8948.5989470502318</v>
      </c>
      <c r="N66" s="59">
        <f t="shared" ca="1" si="11"/>
        <v>-6903.0253590941138</v>
      </c>
      <c r="O66" s="59">
        <f t="shared" ca="1" si="11"/>
        <v>-4734.7173558606291</v>
      </c>
      <c r="P66" s="59">
        <f t="shared" ca="1" si="11"/>
        <v>-2436.310872433136</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360710.68635212531</v>
      </c>
      <c r="F67" s="59">
        <f t="shared" ref="F67:AH67" ca="1" si="12">F65+F66</f>
        <v>352522.39961321594</v>
      </c>
      <c r="G67" s="59">
        <f t="shared" ca="1" si="12"/>
        <v>338471.79283362033</v>
      </c>
      <c r="H67" s="59">
        <f t="shared" ca="1" si="12"/>
        <v>328485.563788965</v>
      </c>
      <c r="I67" s="59">
        <f ca="1">I65+I66</f>
        <v>321758.42940171162</v>
      </c>
      <c r="J67" s="59">
        <f ca="1">J65+J66</f>
        <v>319361.5908340147</v>
      </c>
      <c r="K67" s="59">
        <f t="shared" ca="1" si="12"/>
        <v>314732.26257862017</v>
      </c>
      <c r="L67" s="59">
        <f t="shared" ca="1" si="12"/>
        <v>311045.69956058025</v>
      </c>
      <c r="M67" s="59">
        <f t="shared" ca="1" si="12"/>
        <v>308296.88702455122</v>
      </c>
      <c r="N67" s="59">
        <f t="shared" ca="1" si="12"/>
        <v>155763.21724939675</v>
      </c>
      <c r="O67" s="59">
        <f t="shared" ca="1" si="12"/>
        <v>215407.49245151351</v>
      </c>
      <c r="P67" s="59">
        <f t="shared" ca="1" si="12"/>
        <v>220163.22253232222</v>
      </c>
      <c r="Q67" s="59">
        <f t="shared" ca="1" si="12"/>
        <v>225089.43992242671</v>
      </c>
      <c r="R67" s="59">
        <f t="shared" ca="1" si="12"/>
        <v>227612.23137245802</v>
      </c>
      <c r="S67" s="59">
        <f t="shared" ca="1" si="12"/>
        <v>230168.21009353022</v>
      </c>
      <c r="T67" s="59">
        <f t="shared" ca="1" si="12"/>
        <v>232757.67864939975</v>
      </c>
      <c r="U67" s="59">
        <f t="shared" ca="1" si="12"/>
        <v>235380.93972320168</v>
      </c>
      <c r="V67" s="59">
        <f t="shared" ca="1" si="12"/>
        <v>238038.29600746013</v>
      </c>
      <c r="W67" s="59">
        <f t="shared" ca="1" si="12"/>
        <v>240730.05008967782</v>
      </c>
      <c r="X67" s="59">
        <f t="shared" ca="1" si="12"/>
        <v>93456.504333366174</v>
      </c>
      <c r="Y67" s="59">
        <f t="shared" ca="1" si="12"/>
        <v>246217.96075437797</v>
      </c>
      <c r="Z67" s="59">
        <f t="shared" ca="1" si="12"/>
        <v>249014.72089239935</v>
      </c>
      <c r="AA67" s="59">
        <f t="shared" ca="1" si="12"/>
        <v>251847.08567745375</v>
      </c>
      <c r="AB67" s="59">
        <f t="shared" ca="1" si="12"/>
        <v>254715.35529126681</v>
      </c>
      <c r="AC67" s="59">
        <f t="shared" ca="1" si="12"/>
        <v>257619.82902333688</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-66370.766288791056</v>
      </c>
      <c r="F68" s="59">
        <f t="shared" ca="1" si="14"/>
        <v>-64864.12152883174</v>
      </c>
      <c r="G68" s="59">
        <f t="shared" ca="1" si="14"/>
        <v>-62278.809881386143</v>
      </c>
      <c r="H68" s="59">
        <f t="shared" ca="1" si="14"/>
        <v>-60441.343737169562</v>
      </c>
      <c r="I68" s="59">
        <f t="shared" ca="1" si="14"/>
        <v>-59203.55100991494</v>
      </c>
      <c r="J68" s="59">
        <f t="shared" ca="1" si="14"/>
        <v>-58762.532713458706</v>
      </c>
      <c r="K68" s="59">
        <f t="shared" ca="1" si="14"/>
        <v>-57910.736314466114</v>
      </c>
      <c r="L68" s="59">
        <f t="shared" ca="1" si="14"/>
        <v>-57232.40871914677</v>
      </c>
      <c r="M68" s="59">
        <f t="shared" ca="1" si="14"/>
        <v>-56726.627212517429</v>
      </c>
      <c r="N68" s="59">
        <f t="shared" ca="1" si="14"/>
        <v>-28660.431973889004</v>
      </c>
      <c r="O68" s="59">
        <f t="shared" ca="1" si="14"/>
        <v>-39634.978611078492</v>
      </c>
      <c r="P68" s="59">
        <f t="shared" ca="1" si="14"/>
        <v>-40510.032945947292</v>
      </c>
      <c r="Q68" s="59">
        <f t="shared" ca="1" si="14"/>
        <v>-41416.456945726517</v>
      </c>
      <c r="R68" s="59">
        <f t="shared" ca="1" si="14"/>
        <v>-41880.650572532279</v>
      </c>
      <c r="S68" s="59">
        <f t="shared" ca="1" si="14"/>
        <v>-42350.950657209556</v>
      </c>
      <c r="T68" s="59">
        <f t="shared" ca="1" si="14"/>
        <v>-42827.412871489556</v>
      </c>
      <c r="U68" s="59">
        <f t="shared" ca="1" si="14"/>
        <v>-43310.092909069113</v>
      </c>
      <c r="V68" s="59">
        <f t="shared" ca="1" si="14"/>
        <v>-43799.046465372667</v>
      </c>
      <c r="W68" s="59">
        <f t="shared" ca="1" si="14"/>
        <v>-44294.329216500722</v>
      </c>
      <c r="X68" s="59">
        <f t="shared" ca="1" si="14"/>
        <v>-17195.996797339376</v>
      </c>
      <c r="Y68" s="59">
        <f t="shared" ca="1" si="14"/>
        <v>-45304.104778805551</v>
      </c>
      <c r="Z68" s="59">
        <f t="shared" ca="1" si="14"/>
        <v>-45818.708644201477</v>
      </c>
      <c r="AA68" s="59">
        <f t="shared" ca="1" si="14"/>
        <v>-46339.863764651491</v>
      </c>
      <c r="AB68" s="59">
        <f t="shared" ca="1" si="14"/>
        <v>-46867.625373593095</v>
      </c>
      <c r="AC68" s="59">
        <f t="shared" ca="1" si="14"/>
        <v>-47402.048540293988</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-28856.854908170026</v>
      </c>
      <c r="F69" s="24">
        <f t="shared" ca="1" si="16"/>
        <v>-28201.791969057274</v>
      </c>
      <c r="G69" s="24">
        <f t="shared" ca="1" si="16"/>
        <v>-27077.743426689627</v>
      </c>
      <c r="H69" s="24">
        <f t="shared" ca="1" si="16"/>
        <v>-26278.845103117201</v>
      </c>
      <c r="I69" s="24">
        <f t="shared" ca="1" si="16"/>
        <v>-25740.674352136932</v>
      </c>
      <c r="J69" s="24">
        <f t="shared" ca="1" si="16"/>
        <v>-25548.927266721177</v>
      </c>
      <c r="K69" s="24">
        <f t="shared" ca="1" si="16"/>
        <v>-25178.581006289613</v>
      </c>
      <c r="L69" s="24">
        <f t="shared" ca="1" si="16"/>
        <v>-24883.655964846421</v>
      </c>
      <c r="M69" s="24">
        <f t="shared" ca="1" si="16"/>
        <v>-24663.750961964099</v>
      </c>
      <c r="N69" s="24">
        <f t="shared" ca="1" si="16"/>
        <v>-12461.057379951741</v>
      </c>
      <c r="O69" s="24">
        <f t="shared" ca="1" si="16"/>
        <v>-17232.599396121081</v>
      </c>
      <c r="P69" s="24">
        <f t="shared" ca="1" si="16"/>
        <v>-17613.057802585779</v>
      </c>
      <c r="Q69" s="24">
        <f t="shared" ca="1" si="16"/>
        <v>-18007.155193794137</v>
      </c>
      <c r="R69" s="24">
        <f t="shared" ca="1" si="16"/>
        <v>-18208.978509796641</v>
      </c>
      <c r="S69" s="24">
        <f t="shared" ca="1" si="16"/>
        <v>-18413.456807482416</v>
      </c>
      <c r="T69" s="24">
        <f t="shared" ca="1" si="16"/>
        <v>-18620.614291951981</v>
      </c>
      <c r="U69" s="24">
        <f t="shared" ca="1" si="16"/>
        <v>-18830.475177856133</v>
      </c>
      <c r="V69" s="24">
        <f t="shared" ca="1" si="16"/>
        <v>-19043.06368059681</v>
      </c>
      <c r="W69" s="24">
        <f t="shared" ca="1" si="16"/>
        <v>-19258.404007174227</v>
      </c>
      <c r="X69" s="24">
        <f t="shared" ca="1" si="16"/>
        <v>-7476.5203466692938</v>
      </c>
      <c r="Y69" s="24">
        <f t="shared" ca="1" si="16"/>
        <v>-19697.436860350237</v>
      </c>
      <c r="Z69" s="24">
        <f t="shared" ca="1" si="16"/>
        <v>-19921.17767139195</v>
      </c>
      <c r="AA69" s="24">
        <f t="shared" ca="1" si="16"/>
        <v>-20147.766854196299</v>
      </c>
      <c r="AB69" s="24">
        <f t="shared" ca="1" si="16"/>
        <v>-20377.228423301345</v>
      </c>
      <c r="AC69" s="24">
        <f t="shared" ca="1" si="16"/>
        <v>-20609.586321866951</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265483.06515516428</v>
      </c>
      <c r="F70" s="420">
        <f t="shared" ref="F70:AH70" ca="1" si="17">SUM(F67:F69)</f>
        <v>259456.48611532693</v>
      </c>
      <c r="G70" s="420">
        <f t="shared" ca="1" si="17"/>
        <v>249115.2395255446</v>
      </c>
      <c r="H70" s="420">
        <f t="shared" ca="1" si="17"/>
        <v>241765.37494867822</v>
      </c>
      <c r="I70" s="420">
        <f t="shared" ca="1" si="17"/>
        <v>236814.20403965973</v>
      </c>
      <c r="J70" s="420">
        <f t="shared" ca="1" si="17"/>
        <v>235050.13085383482</v>
      </c>
      <c r="K70" s="420">
        <f t="shared" ca="1" si="17"/>
        <v>231642.94525786446</v>
      </c>
      <c r="L70" s="420">
        <f t="shared" ca="1" si="17"/>
        <v>228929.63487658705</v>
      </c>
      <c r="M70" s="420">
        <f t="shared" ca="1" si="17"/>
        <v>226906.50885006969</v>
      </c>
      <c r="N70" s="420">
        <f t="shared" ca="1" si="17"/>
        <v>114641.727895556</v>
      </c>
      <c r="O70" s="420">
        <f t="shared" ca="1" si="17"/>
        <v>158539.91444431394</v>
      </c>
      <c r="P70" s="420">
        <f t="shared" ca="1" si="17"/>
        <v>162040.13178378917</v>
      </c>
      <c r="Q70" s="420">
        <f t="shared" ca="1" si="17"/>
        <v>165665.82778290604</v>
      </c>
      <c r="R70" s="420">
        <f t="shared" ca="1" si="17"/>
        <v>167522.60229012909</v>
      </c>
      <c r="S70" s="420">
        <f t="shared" ca="1" si="17"/>
        <v>169403.80262883825</v>
      </c>
      <c r="T70" s="420">
        <f t="shared" ca="1" si="17"/>
        <v>171309.65148595819</v>
      </c>
      <c r="U70" s="420">
        <f t="shared" ca="1" si="17"/>
        <v>173240.37163627642</v>
      </c>
      <c r="V70" s="420">
        <f t="shared" ca="1" si="17"/>
        <v>175196.18586149067</v>
      </c>
      <c r="W70" s="420">
        <f t="shared" ca="1" si="17"/>
        <v>177177.31686600289</v>
      </c>
      <c r="X70" s="420">
        <f t="shared" ca="1" si="17"/>
        <v>68783.987189357504</v>
      </c>
      <c r="Y70" s="420">
        <f t="shared" ca="1" si="17"/>
        <v>181216.41911522218</v>
      </c>
      <c r="Z70" s="420">
        <f t="shared" ca="1" si="17"/>
        <v>183274.83457680591</v>
      </c>
      <c r="AA70" s="420">
        <f t="shared" ca="1" si="17"/>
        <v>185359.45505860596</v>
      </c>
      <c r="AB70" s="420">
        <f t="shared" ca="1" si="17"/>
        <v>187470.50149437238</v>
      </c>
      <c r="AC70" s="420">
        <f t="shared" ca="1" si="17"/>
        <v>189608.19416117592</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265483.06515516428</v>
      </c>
      <c r="F72" s="59">
        <f t="shared" ca="1" si="18"/>
        <v>259456.48611532693</v>
      </c>
      <c r="G72" s="59">
        <f t="shared" ca="1" si="18"/>
        <v>249115.2395255446</v>
      </c>
      <c r="H72" s="59">
        <f t="shared" ca="1" si="18"/>
        <v>241765.37494867822</v>
      </c>
      <c r="I72" s="59">
        <f t="shared" ca="1" si="18"/>
        <v>236814.20403965973</v>
      </c>
      <c r="J72" s="59">
        <f t="shared" ca="1" si="18"/>
        <v>235050.13085383482</v>
      </c>
      <c r="K72" s="59">
        <f t="shared" ca="1" si="18"/>
        <v>231642.94525786446</v>
      </c>
      <c r="L72" s="59">
        <f t="shared" ca="1" si="18"/>
        <v>228929.63487658705</v>
      </c>
      <c r="M72" s="59">
        <f t="shared" ca="1" si="18"/>
        <v>226906.50885006969</v>
      </c>
      <c r="N72" s="59">
        <f t="shared" ca="1" si="18"/>
        <v>114641.727895556</v>
      </c>
      <c r="O72" s="59">
        <f t="shared" ca="1" si="18"/>
        <v>158539.91444431394</v>
      </c>
      <c r="P72" s="59">
        <f t="shared" ca="1" si="18"/>
        <v>162040.13178378917</v>
      </c>
      <c r="Q72" s="59">
        <f t="shared" ca="1" si="18"/>
        <v>165665.82778290604</v>
      </c>
      <c r="R72" s="59">
        <f t="shared" ca="1" si="18"/>
        <v>167522.60229012909</v>
      </c>
      <c r="S72" s="59">
        <f t="shared" ca="1" si="18"/>
        <v>169403.80262883825</v>
      </c>
      <c r="T72" s="59">
        <f t="shared" ca="1" si="18"/>
        <v>171309.65148595819</v>
      </c>
      <c r="U72" s="59">
        <f t="shared" ca="1" si="18"/>
        <v>173240.37163627642</v>
      </c>
      <c r="V72" s="59">
        <f t="shared" ca="1" si="18"/>
        <v>175196.18586149067</v>
      </c>
      <c r="W72" s="59">
        <f t="shared" ca="1" si="18"/>
        <v>177177.31686600289</v>
      </c>
      <c r="X72" s="59">
        <f t="shared" ca="1" si="18"/>
        <v>68783.987189357504</v>
      </c>
      <c r="Y72" s="59">
        <f t="shared" ca="1" si="18"/>
        <v>181216.41911522218</v>
      </c>
      <c r="Z72" s="59">
        <f t="shared" ca="1" si="18"/>
        <v>183274.83457680591</v>
      </c>
      <c r="AA72" s="59">
        <f t="shared" ca="1" si="18"/>
        <v>185359.45505860596</v>
      </c>
      <c r="AB72" s="59">
        <f t="shared" ca="1" si="18"/>
        <v>187470.50149437238</v>
      </c>
      <c r="AC72" s="59">
        <f t="shared" ca="1" si="18"/>
        <v>189608.19416117592</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-2405687.6837136582</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721706.30511409743</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-1683981.3785995608</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360853.15255704854</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-21390.30292622928</v>
      </c>
      <c r="F80" s="10">
        <f ca="1">Principle</f>
        <v>-22673.721101803036</v>
      </c>
      <c r="G80" s="10">
        <f t="shared" ref="G80:AH80" ca="1" si="20">Principle</f>
        <v>-24034.144367911216</v>
      </c>
      <c r="H80" s="10">
        <f t="shared" ca="1" si="20"/>
        <v>-25476.193029985887</v>
      </c>
      <c r="I80" s="10">
        <f t="shared" ca="1" si="20"/>
        <v>-27004.764611785038</v>
      </c>
      <c r="J80" s="10">
        <f t="shared" ca="1" si="20"/>
        <v>-28625.050488492143</v>
      </c>
      <c r="K80" s="10">
        <f t="shared" ca="1" si="20"/>
        <v>-30342.553517801673</v>
      </c>
      <c r="L80" s="10">
        <f t="shared" ca="1" si="20"/>
        <v>-32163.106728869774</v>
      </c>
      <c r="M80" s="10">
        <f t="shared" ca="1" si="20"/>
        <v>-34092.893132601959</v>
      </c>
      <c r="N80" s="10">
        <f t="shared" ca="1" si="20"/>
        <v>-36138.466720558077</v>
      </c>
      <c r="O80" s="10">
        <f t="shared" ca="1" si="20"/>
        <v>-38306.774723791561</v>
      </c>
      <c r="P80" s="10">
        <f t="shared" ca="1" si="20"/>
        <v>-40605.181207219051</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360853.15255704854</v>
      </c>
      <c r="E81" s="10">
        <f ca="1">E79+E80</f>
        <v>-21390.30292622928</v>
      </c>
      <c r="F81" s="10">
        <f t="shared" ref="F81:AH81" ca="1" si="21">F79+F80</f>
        <v>-22673.721101803036</v>
      </c>
      <c r="G81" s="10">
        <f t="shared" ca="1" si="21"/>
        <v>-24034.144367911216</v>
      </c>
      <c r="H81" s="10">
        <f t="shared" ca="1" si="21"/>
        <v>-25476.193029985887</v>
      </c>
      <c r="I81" s="10">
        <f t="shared" ca="1" si="21"/>
        <v>-27004.764611785038</v>
      </c>
      <c r="J81" s="10">
        <f t="shared" ca="1" si="21"/>
        <v>-28625.050488492143</v>
      </c>
      <c r="K81" s="10">
        <f t="shared" ca="1" si="21"/>
        <v>-30342.553517801673</v>
      </c>
      <c r="L81" s="10">
        <f t="shared" ca="1" si="21"/>
        <v>-32163.106728869774</v>
      </c>
      <c r="M81" s="10">
        <f t="shared" ca="1" si="21"/>
        <v>-34092.893132601959</v>
      </c>
      <c r="N81" s="10">
        <f t="shared" ca="1" si="21"/>
        <v>-36138.466720558077</v>
      </c>
      <c r="O81" s="10">
        <f t="shared" ca="1" si="21"/>
        <v>-38306.774723791561</v>
      </c>
      <c r="P81" s="10">
        <f t="shared" ca="1" si="21"/>
        <v>-40605.181207219051</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-1323128.2260425123</v>
      </c>
      <c r="E83" s="430">
        <f t="shared" ca="1" si="22"/>
        <v>244092.762228935</v>
      </c>
      <c r="F83" s="430">
        <f t="shared" ca="1" si="22"/>
        <v>236782.76501352389</v>
      </c>
      <c r="G83" s="430">
        <f t="shared" ca="1" si="22"/>
        <v>225081.09515763339</v>
      </c>
      <c r="H83" s="430">
        <f t="shared" ca="1" si="22"/>
        <v>216289.18191869234</v>
      </c>
      <c r="I83" s="430">
        <f t="shared" ca="1" si="22"/>
        <v>209809.43942787469</v>
      </c>
      <c r="J83" s="430">
        <f t="shared" ca="1" si="22"/>
        <v>206425.08036534267</v>
      </c>
      <c r="K83" s="430">
        <f t="shared" ca="1" si="22"/>
        <v>201300.3917400628</v>
      </c>
      <c r="L83" s="430">
        <f t="shared" ca="1" si="22"/>
        <v>196766.52814771727</v>
      </c>
      <c r="M83" s="430">
        <f t="shared" ca="1" si="22"/>
        <v>192813.61571746774</v>
      </c>
      <c r="N83" s="430">
        <f t="shared" ca="1" si="22"/>
        <v>78503.261174997926</v>
      </c>
      <c r="O83" s="430">
        <f t="shared" ca="1" si="22"/>
        <v>120233.13972052238</v>
      </c>
      <c r="P83" s="430">
        <f t="shared" ca="1" si="22"/>
        <v>121434.95057657012</v>
      </c>
      <c r="Q83" s="430">
        <f t="shared" ca="1" si="22"/>
        <v>165665.82778290604</v>
      </c>
      <c r="R83" s="430">
        <f t="shared" ca="1" si="22"/>
        <v>167522.60229012909</v>
      </c>
      <c r="S83" s="430">
        <f t="shared" ca="1" si="22"/>
        <v>169403.80262883825</v>
      </c>
      <c r="T83" s="430">
        <f t="shared" ca="1" si="22"/>
        <v>171309.65148595819</v>
      </c>
      <c r="U83" s="430">
        <f t="shared" ca="1" si="22"/>
        <v>173240.37163627642</v>
      </c>
      <c r="V83" s="430">
        <f t="shared" ca="1" si="22"/>
        <v>175196.18586149067</v>
      </c>
      <c r="W83" s="430">
        <f t="shared" ca="1" si="22"/>
        <v>177177.31686600289</v>
      </c>
      <c r="X83" s="430">
        <f t="shared" ca="1" si="22"/>
        <v>68783.987189357504</v>
      </c>
      <c r="Y83" s="430">
        <f t="shared" ca="1" si="22"/>
        <v>181216.41911522218</v>
      </c>
      <c r="Z83" s="430">
        <f t="shared" ca="1" si="22"/>
        <v>183274.83457680591</v>
      </c>
      <c r="AA83" s="430">
        <f t="shared" ca="1" si="22"/>
        <v>185359.45505860596</v>
      </c>
      <c r="AB83" s="430">
        <f t="shared" ca="1" si="22"/>
        <v>187470.50149437238</v>
      </c>
      <c r="AC83" s="430">
        <f t="shared" ca="1" si="22"/>
        <v>189608.19416117592</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-1323128.2260425123</v>
      </c>
      <c r="E84" s="44">
        <f ca="1">D84+E83</f>
        <v>-1079035.4638135773</v>
      </c>
      <c r="F84" s="44">
        <f t="shared" ref="F84:AH84" ca="1" si="23">E84+F83</f>
        <v>-842252.69880005345</v>
      </c>
      <c r="G84" s="44">
        <f t="shared" ca="1" si="23"/>
        <v>-617171.60364242003</v>
      </c>
      <c r="H84" s="44">
        <f t="shared" ca="1" si="23"/>
        <v>-400882.42172372772</v>
      </c>
      <c r="I84" s="44">
        <f t="shared" ca="1" si="23"/>
        <v>-191072.98229585303</v>
      </c>
      <c r="J84" s="44">
        <f t="shared" ca="1" si="23"/>
        <v>15352.098069489643</v>
      </c>
      <c r="K84" s="44">
        <f t="shared" ca="1" si="23"/>
        <v>216652.48980955244</v>
      </c>
      <c r="L84" s="44">
        <f t="shared" ca="1" si="23"/>
        <v>413419.01795726968</v>
      </c>
      <c r="M84" s="44">
        <f t="shared" ca="1" si="23"/>
        <v>606232.63367473742</v>
      </c>
      <c r="N84" s="44">
        <f t="shared" ca="1" si="23"/>
        <v>684735.89484973531</v>
      </c>
      <c r="O84" s="44">
        <f t="shared" ca="1" si="23"/>
        <v>804969.03457025765</v>
      </c>
      <c r="P84" s="44">
        <f t="shared" ca="1" si="23"/>
        <v>926403.98514682776</v>
      </c>
      <c r="Q84" s="44">
        <f t="shared" ca="1" si="23"/>
        <v>1092069.8129297339</v>
      </c>
      <c r="R84" s="44">
        <f t="shared" ca="1" si="23"/>
        <v>1259592.4152198629</v>
      </c>
      <c r="S84" s="44">
        <f t="shared" ca="1" si="23"/>
        <v>1428996.2178487012</v>
      </c>
      <c r="T84" s="44">
        <f t="shared" ca="1" si="23"/>
        <v>1600305.8693346593</v>
      </c>
      <c r="U84" s="44">
        <f t="shared" ca="1" si="23"/>
        <v>1773546.2409709357</v>
      </c>
      <c r="V84" s="44">
        <f t="shared" ca="1" si="23"/>
        <v>1948742.4268324263</v>
      </c>
      <c r="W84" s="44">
        <f t="shared" ca="1" si="23"/>
        <v>2125919.7436984293</v>
      </c>
      <c r="X84" s="44">
        <f t="shared" ca="1" si="23"/>
        <v>2194703.730887787</v>
      </c>
      <c r="Y84" s="44">
        <f t="shared" ca="1" si="23"/>
        <v>2375920.150003009</v>
      </c>
      <c r="Z84" s="44">
        <f t="shared" ca="1" si="23"/>
        <v>2559194.9845798151</v>
      </c>
      <c r="AA84" s="44">
        <f t="shared" ca="1" si="23"/>
        <v>2744554.4396384209</v>
      </c>
      <c r="AB84" s="44">
        <f t="shared" ca="1" si="23"/>
        <v>2932024.9411327932</v>
      </c>
      <c r="AC84" s="44">
        <f t="shared" ca="1" si="23"/>
        <v>3121633.135293969</v>
      </c>
      <c r="AD84" s="44">
        <f ca="1">AC84+AD83</f>
        <v>3121633.135293969</v>
      </c>
      <c r="AE84" s="44">
        <f t="shared" ca="1" si="23"/>
        <v>3121633.135293969</v>
      </c>
      <c r="AF84" s="44">
        <f t="shared" ca="1" si="23"/>
        <v>3121633.135293969</v>
      </c>
      <c r="AG84" s="44">
        <f t="shared" ca="1" si="23"/>
        <v>3121633.135293969</v>
      </c>
      <c r="AH84" s="44">
        <f t="shared" ca="1" si="23"/>
        <v>3121633.135293969</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360853.15255704854</v>
      </c>
      <c r="F89" s="9">
        <f ca="1">E93</f>
        <v>339462.84963081928</v>
      </c>
      <c r="G89" s="9">
        <f t="shared" ref="G89:AH89" ca="1" si="24">F93</f>
        <v>316789.12852901628</v>
      </c>
      <c r="H89" s="9">
        <f t="shared" ca="1" si="24"/>
        <v>292754.98416110507</v>
      </c>
      <c r="I89" s="9">
        <f t="shared" ca="1" si="24"/>
        <v>267278.79113111919</v>
      </c>
      <c r="J89" s="9">
        <f t="shared" ca="1" si="24"/>
        <v>240274.02651933415</v>
      </c>
      <c r="K89" s="9">
        <f t="shared" ca="1" si="24"/>
        <v>211648.97603084199</v>
      </c>
      <c r="L89" s="9">
        <f t="shared" ca="1" si="24"/>
        <v>181306.42251304031</v>
      </c>
      <c r="M89" s="9">
        <f t="shared" ca="1" si="24"/>
        <v>149143.31578417053</v>
      </c>
      <c r="N89" s="9">
        <f t="shared" ca="1" si="24"/>
        <v>115050.42265156857</v>
      </c>
      <c r="O89" s="9">
        <f t="shared" ca="1" si="24"/>
        <v>78911.955931010496</v>
      </c>
      <c r="P89" s="9">
        <f t="shared" ca="1" si="24"/>
        <v>40605.181207218935</v>
      </c>
      <c r="Q89" s="9">
        <f t="shared" ca="1" si="24"/>
        <v>-1.1641532182693481E-10</v>
      </c>
      <c r="R89" s="9">
        <f t="shared" ca="1" si="24"/>
        <v>-1.1641532182693481E-10</v>
      </c>
      <c r="S89" s="9">
        <f t="shared" ca="1" si="24"/>
        <v>-1.1641532182693481E-10</v>
      </c>
      <c r="T89" s="9">
        <f t="shared" ca="1" si="24"/>
        <v>-1.1641532182693481E-10</v>
      </c>
      <c r="U89" s="9">
        <f t="shared" ca="1" si="24"/>
        <v>-1.1641532182693481E-10</v>
      </c>
      <c r="V89" s="9">
        <f t="shared" ca="1" si="24"/>
        <v>-1.1641532182693481E-10</v>
      </c>
      <c r="W89" s="9">
        <f t="shared" ca="1" si="24"/>
        <v>-1.1641532182693481E-10</v>
      </c>
      <c r="X89" s="9">
        <f t="shared" ca="1" si="24"/>
        <v>-1.1641532182693481E-10</v>
      </c>
      <c r="Y89" s="9">
        <f t="shared" ca="1" si="24"/>
        <v>-1.1641532182693481E-10</v>
      </c>
      <c r="Z89" s="9">
        <f t="shared" ca="1" si="24"/>
        <v>-1.1641532182693481E-10</v>
      </c>
      <c r="AA89" s="9">
        <f t="shared" ca="1" si="24"/>
        <v>-1.1641532182693481E-10</v>
      </c>
      <c r="AB89" s="9">
        <f t="shared" ca="1" si="24"/>
        <v>-1.1641532182693481E-10</v>
      </c>
      <c r="AC89" s="9">
        <f t="shared" ca="1" si="24"/>
        <v>-1.1641532182693481E-10</v>
      </c>
      <c r="AD89" s="9">
        <f t="shared" ca="1" si="24"/>
        <v>-1.1641532182693481E-10</v>
      </c>
      <c r="AE89" s="9">
        <f t="shared" ca="1" si="24"/>
        <v>-1.1641532182693481E-10</v>
      </c>
      <c r="AF89" s="9">
        <f t="shared" ca="1" si="24"/>
        <v>-1.1641532182693481E-10</v>
      </c>
      <c r="AG89" s="9">
        <f t="shared" ca="1" si="24"/>
        <v>-1.1641532182693481E-10</v>
      </c>
      <c r="AH89" s="9">
        <f t="shared" ca="1" si="24"/>
        <v>-1.1641532182693481E-10</v>
      </c>
    </row>
    <row r="90" spans="1:36" x14ac:dyDescent="0.2">
      <c r="A90" s="2" t="s">
        <v>47</v>
      </c>
      <c r="D90" s="9"/>
      <c r="E90" s="9">
        <f t="shared" ref="E90:AH90" ca="1" si="25">IF(ProjectYear&lt;=LoanTerm,PMT(LoanInterest,LoanTerm,LoanAmount),0)</f>
        <v>-43041.492079652191</v>
      </c>
      <c r="F90" s="9">
        <f t="shared" ca="1" si="25"/>
        <v>-43041.492079652191</v>
      </c>
      <c r="G90" s="9">
        <f t="shared" ca="1" si="25"/>
        <v>-43041.492079652191</v>
      </c>
      <c r="H90" s="9">
        <f t="shared" ca="1" si="25"/>
        <v>-43041.492079652191</v>
      </c>
      <c r="I90" s="9">
        <f t="shared" ca="1" si="25"/>
        <v>-43041.492079652191</v>
      </c>
      <c r="J90" s="9">
        <f t="shared" ca="1" si="25"/>
        <v>-43041.492079652191</v>
      </c>
      <c r="K90" s="9">
        <f t="shared" ca="1" si="25"/>
        <v>-43041.492079652191</v>
      </c>
      <c r="L90" s="9">
        <f t="shared" ca="1" si="25"/>
        <v>-43041.492079652191</v>
      </c>
      <c r="M90" s="9">
        <f t="shared" ca="1" si="25"/>
        <v>-43041.492079652191</v>
      </c>
      <c r="N90" s="9">
        <f t="shared" ca="1" si="25"/>
        <v>-43041.492079652191</v>
      </c>
      <c r="O90" s="9">
        <f t="shared" ca="1" si="25"/>
        <v>-43041.492079652191</v>
      </c>
      <c r="P90" s="9">
        <f t="shared" ca="1" si="25"/>
        <v>-43041.492079652191</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-21390.30292622928</v>
      </c>
      <c r="F91" s="9">
        <f t="shared" ca="1" si="26"/>
        <v>-22673.721101803036</v>
      </c>
      <c r="G91" s="9">
        <f t="shared" ca="1" si="26"/>
        <v>-24034.144367911216</v>
      </c>
      <c r="H91" s="9">
        <f t="shared" ca="1" si="26"/>
        <v>-25476.193029985887</v>
      </c>
      <c r="I91" s="9">
        <f t="shared" ca="1" si="26"/>
        <v>-27004.764611785038</v>
      </c>
      <c r="J91" s="9">
        <f t="shared" ca="1" si="26"/>
        <v>-28625.050488492143</v>
      </c>
      <c r="K91" s="9">
        <f t="shared" ca="1" si="26"/>
        <v>-30342.553517801673</v>
      </c>
      <c r="L91" s="9">
        <f t="shared" ca="1" si="26"/>
        <v>-32163.106728869774</v>
      </c>
      <c r="M91" s="9">
        <f t="shared" ca="1" si="26"/>
        <v>-34092.893132601959</v>
      </c>
      <c r="N91" s="9">
        <f t="shared" ca="1" si="26"/>
        <v>-36138.466720558077</v>
      </c>
      <c r="O91" s="9">
        <f t="shared" ca="1" si="26"/>
        <v>-38306.774723791561</v>
      </c>
      <c r="P91" s="9">
        <f t="shared" ca="1" si="26"/>
        <v>-40605.181207219051</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-21651.189153422911</v>
      </c>
      <c r="F92" s="9">
        <f t="shared" ca="1" si="27"/>
        <v>-20367.770977849155</v>
      </c>
      <c r="G92" s="9">
        <f t="shared" ca="1" si="27"/>
        <v>-19007.347711740975</v>
      </c>
      <c r="H92" s="9">
        <f t="shared" ca="1" si="27"/>
        <v>-17565.299049666304</v>
      </c>
      <c r="I92" s="9">
        <f t="shared" ca="1" si="27"/>
        <v>-16036.727467867151</v>
      </c>
      <c r="J92" s="9">
        <f t="shared" ca="1" si="27"/>
        <v>-14416.441591160048</v>
      </c>
      <c r="K92" s="9">
        <f t="shared" ca="1" si="27"/>
        <v>-12698.938561850518</v>
      </c>
      <c r="L92" s="9">
        <f t="shared" ca="1" si="27"/>
        <v>-10878.385350782419</v>
      </c>
      <c r="M92" s="9">
        <f t="shared" ca="1" si="27"/>
        <v>-8948.5989470502318</v>
      </c>
      <c r="N92" s="9">
        <f t="shared" ca="1" si="27"/>
        <v>-6903.0253590941138</v>
      </c>
      <c r="O92" s="9">
        <f t="shared" ca="1" si="27"/>
        <v>-4734.7173558606291</v>
      </c>
      <c r="P92" s="9">
        <f t="shared" ca="1" si="27"/>
        <v>-2436.310872433136</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339462.84963081928</v>
      </c>
      <c r="F93" s="70">
        <f t="shared" ca="1" si="28"/>
        <v>316789.12852901628</v>
      </c>
      <c r="G93" s="70">
        <f t="shared" ca="1" si="28"/>
        <v>292754.98416110507</v>
      </c>
      <c r="H93" s="70">
        <f t="shared" ca="1" si="28"/>
        <v>267278.79113111919</v>
      </c>
      <c r="I93" s="70">
        <f t="shared" ca="1" si="28"/>
        <v>240274.02651933415</v>
      </c>
      <c r="J93" s="70">
        <f t="shared" ca="1" si="28"/>
        <v>211648.97603084199</v>
      </c>
      <c r="K93" s="70">
        <f t="shared" ca="1" si="28"/>
        <v>181306.42251304031</v>
      </c>
      <c r="L93" s="70">
        <f t="shared" ca="1" si="28"/>
        <v>149143.31578417053</v>
      </c>
      <c r="M93" s="70">
        <f t="shared" ca="1" si="28"/>
        <v>115050.42265156857</v>
      </c>
      <c r="N93" s="70">
        <f t="shared" ca="1" si="28"/>
        <v>78911.955931010496</v>
      </c>
      <c r="O93" s="70">
        <f t="shared" ca="1" si="28"/>
        <v>40605.181207218935</v>
      </c>
      <c r="P93" s="70">
        <f t="shared" ca="1" si="28"/>
        <v>-1.1641532182693481E-10</v>
      </c>
      <c r="Q93" s="70">
        <f t="shared" ca="1" si="28"/>
        <v>-1.1641532182693481E-10</v>
      </c>
      <c r="R93" s="70">
        <f t="shared" ca="1" si="28"/>
        <v>-1.1641532182693481E-10</v>
      </c>
      <c r="S93" s="70">
        <f t="shared" ca="1" si="28"/>
        <v>-1.1641532182693481E-10</v>
      </c>
      <c r="T93" s="70">
        <f t="shared" ca="1" si="28"/>
        <v>-1.1641532182693481E-10</v>
      </c>
      <c r="U93" s="70">
        <f t="shared" ca="1" si="28"/>
        <v>-1.1641532182693481E-10</v>
      </c>
      <c r="V93" s="70">
        <f t="shared" ca="1" si="28"/>
        <v>-1.1641532182693481E-10</v>
      </c>
      <c r="W93" s="70">
        <f t="shared" ca="1" si="28"/>
        <v>-1.1641532182693481E-10</v>
      </c>
      <c r="X93" s="70">
        <f t="shared" ca="1" si="28"/>
        <v>-1.1641532182693481E-10</v>
      </c>
      <c r="Y93" s="70">
        <f t="shared" ca="1" si="28"/>
        <v>-1.1641532182693481E-10</v>
      </c>
      <c r="Z93" s="70">
        <f t="shared" ca="1" si="28"/>
        <v>-1.1641532182693481E-10</v>
      </c>
      <c r="AA93" s="70">
        <f t="shared" ca="1" si="28"/>
        <v>-1.1641532182693481E-10</v>
      </c>
      <c r="AB93" s="70">
        <f t="shared" ca="1" si="28"/>
        <v>-1.1641532182693481E-10</v>
      </c>
      <c r="AC93" s="70">
        <f t="shared" ca="1" si="28"/>
        <v>-1.1641532182693481E-10</v>
      </c>
      <c r="AD93" s="70">
        <f t="shared" ca="1" si="28"/>
        <v>-1.1641532182693481E-10</v>
      </c>
      <c r="AE93" s="70">
        <f t="shared" ca="1" si="28"/>
        <v>-1.1641532182693481E-10</v>
      </c>
      <c r="AF93" s="70">
        <f t="shared" ca="1" si="28"/>
        <v>-1.1641532182693481E-10</v>
      </c>
      <c r="AG93" s="70">
        <f t="shared" ca="1" si="28"/>
        <v>-1.1641532182693481E-10</v>
      </c>
      <c r="AH93" s="70">
        <f t="shared" ca="1" si="28"/>
        <v>-1.1641532182693481E-10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1219594.1215516587</v>
      </c>
      <c r="D103" s="42">
        <f ca="1">IF($C$112="3P",VLOOKUP($A103,'Fin. Assumptions'!$F$23:$L$29,$D$111+1)*(-D$55-D$56),VLOOKUP($A103,'Fin. Assumptions'!$F$32:$L$38,$D$111+1)*D$83)</f>
        <v>-1323128.2260425123</v>
      </c>
      <c r="E103" s="42">
        <f ca="1">IF($C$112="3P",VLOOKUP($A103,'Fin. Assumptions'!$F$23:$L$29,$D$111+1)*(-E$55-E$56),VLOOKUP($A103,'Fin. Assumptions'!$F$32:$L$38,$D$111+1)*E$83)</f>
        <v>244092.762228935</v>
      </c>
      <c r="F103" s="42">
        <f ca="1">IF($C$112="3P",VLOOKUP($A103,'Fin. Assumptions'!$F$23:$L$29,$D$111+1)*(-F$55-F$56),VLOOKUP($A103,'Fin. Assumptions'!$F$32:$L$38,$D$111+1)*F$83)</f>
        <v>236782.76501352389</v>
      </c>
      <c r="G103" s="42">
        <f ca="1">IF($C$112="3P",VLOOKUP($A103,'Fin. Assumptions'!$F$23:$L$29,$D$111+1)*(-G$55-G$56),VLOOKUP($A103,'Fin. Assumptions'!$F$32:$L$38,$D$111+1)*G$83)</f>
        <v>225081.09515763339</v>
      </c>
      <c r="H103" s="42">
        <f ca="1">IF($C$112="3P",VLOOKUP($A103,'Fin. Assumptions'!$F$23:$L$29,$D$111+1)*(-H$55-H$56),VLOOKUP($A103,'Fin. Assumptions'!$F$32:$L$38,$D$111+1)*H$83)</f>
        <v>216289.18191869234</v>
      </c>
      <c r="I103" s="42">
        <f ca="1">IF($C$112="3P",VLOOKUP($A103,'Fin. Assumptions'!$F$23:$L$29,$D$111+1)*(-I$55-I$56),VLOOKUP($A103,'Fin. Assumptions'!$F$32:$L$38,$D$111+1)*I$83)</f>
        <v>209809.43942787469</v>
      </c>
      <c r="J103" s="42">
        <f ca="1">IF($C$112="3P",VLOOKUP($A103,'Fin. Assumptions'!$F$23:$L$29,$D$111+1)*(-J$55-J$56),VLOOKUP($A103,'Fin. Assumptions'!$F$32:$L$38,$D$111+1)*J$83)</f>
        <v>206425.08036534267</v>
      </c>
      <c r="K103" s="42">
        <f ca="1">IF($C$112="3P",VLOOKUP($A103,'Fin. Assumptions'!$F$23:$L$29,$D$111+1)*(-K$55-K$56),VLOOKUP($A103,'Fin. Assumptions'!$F$32:$L$38,$D$111+1)*K$83)</f>
        <v>201300.3917400628</v>
      </c>
      <c r="L103" s="42">
        <f ca="1">IF($C$112="3P",VLOOKUP($A103,'Fin. Assumptions'!$F$23:$L$29,$D$111+1)*(-L$55-L$56),VLOOKUP($A103,'Fin. Assumptions'!$F$32:$L$38,$D$111+1)*L$83)</f>
        <v>196766.52814771727</v>
      </c>
      <c r="M103" s="42">
        <f ca="1">IF($C$112="3P",VLOOKUP($A103,'Fin. Assumptions'!$F$23:$L$29,$D$111+1)*(-M$55-M$56),VLOOKUP($A103,'Fin. Assumptions'!$F$32:$L$38,$D$111+1)*M$83)</f>
        <v>192813.61571746774</v>
      </c>
      <c r="N103" s="42">
        <f ca="1">IF($C$112="3P",VLOOKUP($A103,'Fin. Assumptions'!$F$23:$L$29,$D$111+1)*(-N$55-N$56),VLOOKUP($A103,'Fin. Assumptions'!$F$32:$L$38,$D$111+1)*N$83)</f>
        <v>78503.261174997926</v>
      </c>
      <c r="O103" s="42">
        <f ca="1">IF($C$112="3P",VLOOKUP($A103,'Fin. Assumptions'!$F$23:$L$29,$D$111+1)*(-O$55-O$56),VLOOKUP($A103,'Fin. Assumptions'!$F$32:$L$38,$D$111+1)*O$83)</f>
        <v>120233.13972052238</v>
      </c>
      <c r="P103" s="42">
        <f ca="1">IF($C$112="3P",VLOOKUP($A103,'Fin. Assumptions'!$F$23:$L$29,$D$111+1)*(-P$55-P$56),VLOOKUP($A103,'Fin. Assumptions'!$F$32:$L$38,$D$111+1)*P$83)</f>
        <v>121434.95057657012</v>
      </c>
      <c r="Q103" s="42">
        <f ca="1">IF($C$112="3P",VLOOKUP($A103,'Fin. Assumptions'!$F$23:$L$29,$D$111+1)*(-Q$55-Q$56),VLOOKUP($A103,'Fin. Assumptions'!$F$32:$L$38,$D$111+1)*Q$83)</f>
        <v>165665.82778290604</v>
      </c>
      <c r="R103" s="42">
        <f ca="1">IF($C$112="3P",VLOOKUP($A103,'Fin. Assumptions'!$F$23:$L$29,$D$111+1)*(-R$55-R$56),VLOOKUP($A103,'Fin. Assumptions'!$F$32:$L$38,$D$111+1)*R$83)</f>
        <v>167522.60229012909</v>
      </c>
      <c r="S103" s="42">
        <f ca="1">IF($C$112="3P",VLOOKUP($A103,'Fin. Assumptions'!$F$23:$L$29,$D$111+1)*(-S$55-S$56),VLOOKUP($A103,'Fin. Assumptions'!$F$32:$L$38,$D$111+1)*S$83)</f>
        <v>169403.80262883825</v>
      </c>
      <c r="T103" s="42">
        <f ca="1">IF($C$112="3P",VLOOKUP($A103,'Fin. Assumptions'!$F$23:$L$29,$D$111+1)*(-T$55-T$56),VLOOKUP($A103,'Fin. Assumptions'!$F$32:$L$38,$D$111+1)*T$83)</f>
        <v>171309.65148595819</v>
      </c>
      <c r="U103" s="42">
        <f ca="1">IF($C$112="3P",VLOOKUP($A103,'Fin. Assumptions'!$F$23:$L$29,$D$111+1)*(-U$55-U$56),VLOOKUP($A103,'Fin. Assumptions'!$F$32:$L$38,$D$111+1)*U$83)</f>
        <v>173240.37163627642</v>
      </c>
      <c r="V103" s="42">
        <f ca="1">IF($C$112="3P",VLOOKUP($A103,'Fin. Assumptions'!$F$23:$L$29,$D$111+1)*(-V$55-V$56),VLOOKUP($A103,'Fin. Assumptions'!$F$32:$L$38,$D$111+1)*V$83)</f>
        <v>175196.18586149067</v>
      </c>
      <c r="W103" s="42">
        <f ca="1">IF($C$112="3P",VLOOKUP($A103,'Fin. Assumptions'!$F$23:$L$29,$D$111+1)*(-W$55-W$56),VLOOKUP($A103,'Fin. Assumptions'!$F$32:$L$38,$D$111+1)*W$83)</f>
        <v>177177.31686600289</v>
      </c>
      <c r="X103" s="42">
        <f ca="1">IF($C$112="3P",VLOOKUP($A103,'Fin. Assumptions'!$F$23:$L$29,$D$111+1)*(-X$55-X$56),VLOOKUP($A103,'Fin. Assumptions'!$F$32:$L$38,$D$111+1)*X$83)</f>
        <v>68783.987189357504</v>
      </c>
      <c r="Y103" s="42">
        <f ca="1">IF($C$112="3P",VLOOKUP($A103,'Fin. Assumptions'!$F$23:$L$29,$D$111+1)*(-Y$55-Y$56),VLOOKUP($A103,'Fin. Assumptions'!$F$32:$L$38,$D$111+1)*Y$83)</f>
        <v>181216.41911522218</v>
      </c>
      <c r="Z103" s="42">
        <f ca="1">IF($C$112="3P",VLOOKUP($A103,'Fin. Assumptions'!$F$23:$L$29,$D$111+1)*(-Z$55-Z$56),VLOOKUP($A103,'Fin. Assumptions'!$F$32:$L$38,$D$111+1)*Z$83)</f>
        <v>183274.83457680591</v>
      </c>
      <c r="AA103" s="42">
        <f ca="1">IF($C$112="3P",VLOOKUP($A103,'Fin. Assumptions'!$F$23:$L$29,$D$111+1)*(-AA$55-AA$56),VLOOKUP($A103,'Fin. Assumptions'!$F$32:$L$38,$D$111+1)*AA$83)</f>
        <v>185359.45505860596</v>
      </c>
      <c r="AB103" s="42">
        <f ca="1">IF($C$112="3P",VLOOKUP($A103,'Fin. Assumptions'!$F$23:$L$29,$D$111+1)*(-AB$55-AB$56),VLOOKUP($A103,'Fin. Assumptions'!$F$32:$L$38,$D$111+1)*AB$83)</f>
        <v>187470.50149437238</v>
      </c>
      <c r="AC103" s="42">
        <f ca="1">IF($C$112="3P",VLOOKUP($A103,'Fin. Assumptions'!$F$23:$L$29,$D$111+1)*(-AC$55-AC$56),VLOOKUP($A103,'Fin. Assumptions'!$F$32:$L$38,$D$111+1)*AC$83)</f>
        <v>189608.19416117592</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1219594.1215516587</v>
      </c>
    </row>
    <row r="111" spans="1:34" ht="15.75" x14ac:dyDescent="0.25">
      <c r="A111" s="92"/>
      <c r="B111" s="93" t="s">
        <v>111</v>
      </c>
      <c r="C111" s="463" t="str">
        <f ca="1">LEFT($B$6,3)</f>
        <v>CSS</v>
      </c>
      <c r="D111" s="380">
        <f ca="1">HLOOKUP(C111,'Fin. Assumptions'!$G$32:$L$40,9)</f>
        <v>2</v>
      </c>
    </row>
    <row r="112" spans="1:34" x14ac:dyDescent="0.2">
      <c r="A112" s="94"/>
      <c r="B112" s="93" t="s">
        <v>160</v>
      </c>
      <c r="C112" s="376" t="str">
        <f ca="1">RIGHT(LEFT($B$6,6),2)</f>
        <v>DO</v>
      </c>
    </row>
  </sheetData>
  <sheetProtection algorithmName="SHA-512" hashValue="o1KfS69vACB+td5rvUIU/aQNNWr6sOy6oRcA1RLj4G7gdP3MqIAsTdFebhDcuLYgP+Hknq8vg4iSFrfuLTLg2w==" saltValue="kmiXLMQ8VEE/74l61z2u6Q=="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BU1277"/>
  <sheetViews>
    <sheetView tabSelected="1" zoomScale="30" zoomScaleNormal="30" workbookViewId="0">
      <selection activeCell="AP87" sqref="AP87"/>
    </sheetView>
  </sheetViews>
  <sheetFormatPr defaultColWidth="11.42578125" defaultRowHeight="11.25" x14ac:dyDescent="0.2"/>
  <cols>
    <col min="1" max="1" width="2.28515625" style="120" customWidth="1"/>
    <col min="2" max="3" width="10.85546875" style="120" customWidth="1"/>
    <col min="4" max="5" width="8.42578125" style="120" customWidth="1"/>
    <col min="6" max="6" width="7.42578125" style="120" customWidth="1"/>
    <col min="7" max="19" width="8.42578125" style="120" customWidth="1"/>
    <col min="20" max="20" width="8.140625" style="120" customWidth="1"/>
    <col min="21" max="22" width="8" style="120" customWidth="1"/>
    <col min="23" max="23" width="8.42578125" style="120" customWidth="1"/>
    <col min="24" max="24" width="7.42578125" style="120" customWidth="1"/>
    <col min="25" max="25" width="8.28515625" style="120" customWidth="1"/>
    <col min="26" max="26" width="7.28515625" style="120" customWidth="1"/>
    <col min="27" max="27" width="8.42578125" style="120" customWidth="1"/>
    <col min="28" max="28" width="10.7109375" style="120" customWidth="1"/>
    <col min="29" max="29" width="9.85546875" style="120" customWidth="1"/>
    <col min="30" max="30" width="8.42578125" style="120" customWidth="1"/>
    <col min="31" max="32" width="9.42578125" style="120" customWidth="1"/>
    <col min="33" max="33" width="8.28515625" style="120" customWidth="1"/>
    <col min="34" max="34" width="7.140625" style="120" customWidth="1"/>
    <col min="35" max="36" width="8.42578125" style="120" customWidth="1"/>
    <col min="37" max="37" width="8.85546875" style="120" customWidth="1"/>
    <col min="38" max="38" width="9.28515625" style="120" customWidth="1"/>
    <col min="39" max="39" width="10.7109375" style="120" customWidth="1"/>
    <col min="40" max="40" width="8.7109375" style="120" customWidth="1"/>
    <col min="41" max="41" width="7.85546875" style="120" customWidth="1"/>
    <col min="42" max="42" width="8.42578125" style="120" customWidth="1"/>
    <col min="43" max="43" width="9" style="120" customWidth="1"/>
    <col min="44" max="44" width="10.140625" style="120" customWidth="1"/>
    <col min="45" max="45" width="9.140625" style="120" customWidth="1"/>
    <col min="46" max="49" width="10" style="120" customWidth="1"/>
    <col min="50" max="51" width="8.28515625" style="120" customWidth="1"/>
    <col min="52" max="52" width="22.7109375" style="120" customWidth="1"/>
    <col min="53" max="53" width="13.140625" style="120" customWidth="1"/>
    <col min="54" max="54" width="10.7109375" style="120" customWidth="1"/>
    <col min="55" max="55" width="12.85546875" style="120" customWidth="1"/>
    <col min="56" max="56" width="11.85546875" style="120" customWidth="1"/>
    <col min="57" max="57" width="11.7109375" style="120" customWidth="1"/>
    <col min="58" max="58" width="11" style="120" customWidth="1"/>
    <col min="59" max="16384" width="11.42578125" style="120"/>
  </cols>
  <sheetData>
    <row r="2" spans="2:72" x14ac:dyDescent="0.2">
      <c r="B2" s="121"/>
      <c r="C2" s="121"/>
    </row>
    <row r="3" spans="2:72" ht="12" thickBot="1" x14ac:dyDescent="0.25">
      <c r="B3" s="120" t="s">
        <v>139</v>
      </c>
      <c r="K3" s="122"/>
      <c r="AY3" s="133"/>
      <c r="BA3" s="125"/>
      <c r="BB3" s="125"/>
      <c r="BC3" s="133"/>
      <c r="BD3" s="125"/>
      <c r="BE3" s="125"/>
      <c r="BF3" s="125"/>
      <c r="BO3" s="735"/>
      <c r="BP3" s="735"/>
      <c r="BQ3" s="735"/>
      <c r="BR3" s="735"/>
      <c r="BS3" s="735"/>
      <c r="BT3" s="735"/>
    </row>
    <row r="4" spans="2:72" ht="12" thickBot="1" x14ac:dyDescent="0.25">
      <c r="B4" s="111" t="s">
        <v>130</v>
      </c>
      <c r="C4" s="158"/>
      <c r="D4" s="112" t="s">
        <v>131</v>
      </c>
      <c r="E4" s="113" t="s">
        <v>117</v>
      </c>
      <c r="F4" s="114" t="s">
        <v>126</v>
      </c>
      <c r="G4" s="113" t="s">
        <v>127</v>
      </c>
      <c r="H4" s="113" t="s">
        <v>116</v>
      </c>
      <c r="I4" s="115" t="s">
        <v>119</v>
      </c>
      <c r="J4" s="116" t="s">
        <v>143</v>
      </c>
      <c r="K4" s="117"/>
      <c r="L4" s="112" t="s">
        <v>131</v>
      </c>
      <c r="M4" s="113" t="s">
        <v>117</v>
      </c>
      <c r="N4" s="114" t="s">
        <v>126</v>
      </c>
      <c r="O4" s="113" t="s">
        <v>127</v>
      </c>
      <c r="P4" s="113" t="s">
        <v>116</v>
      </c>
      <c r="Q4" s="118" t="s">
        <v>119</v>
      </c>
      <c r="R4" s="119" t="s">
        <v>132</v>
      </c>
      <c r="S4" s="119"/>
      <c r="T4" s="112" t="s">
        <v>131</v>
      </c>
      <c r="U4" s="113" t="s">
        <v>117</v>
      </c>
      <c r="V4" s="114" t="s">
        <v>126</v>
      </c>
      <c r="W4" s="113" t="s">
        <v>127</v>
      </c>
      <c r="X4" s="113" t="s">
        <v>116</v>
      </c>
      <c r="Y4" s="115" t="s">
        <v>119</v>
      </c>
      <c r="Z4" s="173" t="s">
        <v>132</v>
      </c>
      <c r="AA4" s="119"/>
      <c r="AB4" s="112" t="s">
        <v>131</v>
      </c>
      <c r="AC4" s="113" t="s">
        <v>117</v>
      </c>
      <c r="AD4" s="114" t="s">
        <v>126</v>
      </c>
      <c r="AE4" s="113" t="s">
        <v>127</v>
      </c>
      <c r="AF4" s="113" t="s">
        <v>116</v>
      </c>
      <c r="AG4" s="115" t="s">
        <v>119</v>
      </c>
      <c r="AH4" s="116" t="s">
        <v>132</v>
      </c>
      <c r="AI4" s="119"/>
      <c r="AJ4" s="112" t="s">
        <v>131</v>
      </c>
      <c r="AK4" s="113" t="s">
        <v>117</v>
      </c>
      <c r="AL4" s="114" t="s">
        <v>126</v>
      </c>
      <c r="AM4" s="113" t="s">
        <v>127</v>
      </c>
      <c r="AN4" s="113" t="s">
        <v>116</v>
      </c>
      <c r="AO4" s="115" t="s">
        <v>119</v>
      </c>
      <c r="AP4" s="116" t="s">
        <v>132</v>
      </c>
      <c r="AQ4" s="119"/>
      <c r="AR4" s="226" t="s">
        <v>131</v>
      </c>
      <c r="AS4" s="227" t="s">
        <v>117</v>
      </c>
      <c r="AT4" s="228" t="s">
        <v>126</v>
      </c>
      <c r="AU4" s="227" t="s">
        <v>127</v>
      </c>
      <c r="AV4" s="227" t="s">
        <v>116</v>
      </c>
      <c r="AW4" s="229" t="s">
        <v>119</v>
      </c>
      <c r="AX4" s="116" t="s">
        <v>132</v>
      </c>
      <c r="AY4" s="133"/>
      <c r="AZ4" s="254"/>
      <c r="BA4" s="736" t="s">
        <v>3</v>
      </c>
      <c r="BB4" s="736"/>
      <c r="BC4" s="736"/>
      <c r="BD4" s="736"/>
      <c r="BE4" s="736"/>
      <c r="BF4" s="737"/>
      <c r="BO4" s="226" t="s">
        <v>131</v>
      </c>
      <c r="BP4" s="227" t="s">
        <v>117</v>
      </c>
      <c r="BQ4" s="228" t="s">
        <v>126</v>
      </c>
      <c r="BR4" s="227" t="s">
        <v>127</v>
      </c>
      <c r="BS4" s="227" t="s">
        <v>116</v>
      </c>
      <c r="BT4" s="229" t="s">
        <v>119</v>
      </c>
    </row>
    <row r="5" spans="2:72" ht="14.1" customHeight="1" thickBot="1" x14ac:dyDescent="0.25">
      <c r="B5" s="111" t="s">
        <v>111</v>
      </c>
      <c r="C5" s="116" t="s">
        <v>175</v>
      </c>
      <c r="D5" s="739">
        <v>2014</v>
      </c>
      <c r="E5" s="739"/>
      <c r="F5" s="739"/>
      <c r="G5" s="739"/>
      <c r="H5" s="739"/>
      <c r="I5" s="762"/>
      <c r="J5" s="140"/>
      <c r="K5" s="116" t="s">
        <v>175</v>
      </c>
      <c r="L5" s="743">
        <v>2015</v>
      </c>
      <c r="M5" s="743"/>
      <c r="N5" s="743"/>
      <c r="O5" s="743"/>
      <c r="P5" s="743"/>
      <c r="Q5" s="744"/>
      <c r="R5" s="186"/>
      <c r="S5" s="116" t="s">
        <v>175</v>
      </c>
      <c r="T5" s="745">
        <v>2016</v>
      </c>
      <c r="U5" s="746"/>
      <c r="V5" s="746"/>
      <c r="W5" s="746"/>
      <c r="X5" s="746"/>
      <c r="Y5" s="746"/>
      <c r="Z5" s="219"/>
      <c r="AA5" s="116" t="s">
        <v>175</v>
      </c>
      <c r="AB5" s="747">
        <v>2017</v>
      </c>
      <c r="AC5" s="748"/>
      <c r="AD5" s="748"/>
      <c r="AE5" s="748"/>
      <c r="AF5" s="748"/>
      <c r="AG5" s="748"/>
      <c r="AH5" s="185"/>
      <c r="AI5" s="116" t="s">
        <v>175</v>
      </c>
      <c r="AJ5" s="749">
        <v>2018</v>
      </c>
      <c r="AK5" s="750"/>
      <c r="AL5" s="750"/>
      <c r="AM5" s="750"/>
      <c r="AN5" s="750"/>
      <c r="AO5" s="750"/>
      <c r="AP5" s="220"/>
      <c r="AQ5" s="116" t="s">
        <v>175</v>
      </c>
      <c r="AR5" s="763">
        <v>2019</v>
      </c>
      <c r="AS5" s="764"/>
      <c r="AT5" s="764"/>
      <c r="AU5" s="764"/>
      <c r="AV5" s="764"/>
      <c r="AW5" s="764"/>
      <c r="AX5" s="765"/>
      <c r="AY5" s="239"/>
      <c r="AZ5" s="261"/>
      <c r="BA5" s="247">
        <v>2014</v>
      </c>
      <c r="BB5" s="247">
        <v>2015</v>
      </c>
      <c r="BC5" s="247">
        <v>2016</v>
      </c>
      <c r="BD5" s="247">
        <v>2017</v>
      </c>
      <c r="BE5" s="247">
        <v>2018</v>
      </c>
      <c r="BF5" s="250">
        <v>2019</v>
      </c>
      <c r="BN5" s="120">
        <v>2014</v>
      </c>
      <c r="BO5" s="265">
        <f ca="1">D36</f>
        <v>32.791598657080641</v>
      </c>
      <c r="BP5" s="265">
        <f ca="1">E36</f>
        <v>10.944070116345401</v>
      </c>
      <c r="BQ5" s="265">
        <f t="shared" ref="BQ5:BT5" ca="1" si="0">F36</f>
        <v>23.027703600466197</v>
      </c>
      <c r="BR5" s="265">
        <f t="shared" ca="1" si="0"/>
        <v>2.3997135374012046E-2</v>
      </c>
      <c r="BS5" s="265">
        <f t="shared" ca="1" si="0"/>
        <v>0.44225931711891753</v>
      </c>
      <c r="BT5" s="265">
        <f t="shared" ca="1" si="0"/>
        <v>2.4617567372586531</v>
      </c>
    </row>
    <row r="6" spans="2:72" ht="12" thickBot="1" x14ac:dyDescent="0.25">
      <c r="B6" s="124" t="s">
        <v>189</v>
      </c>
      <c r="C6" s="156" t="str">
        <f>$B6 &amp;" " &amp; RIGHT(D$5,2)</f>
        <v>Com 3P 14</v>
      </c>
      <c r="D6" s="141">
        <f ca="1">VLOOKUP(D$4,INDIRECT("'"&amp;$C6&amp;"'!"&amp;"$A$101:$C$106"),3,0)/1000000</f>
        <v>1.285942613878007</v>
      </c>
      <c r="E6" s="141">
        <f t="shared" ref="E6:I17" ca="1" si="1">VLOOKUP(E$4,INDIRECT("'"&amp;$C6&amp;"'!"&amp;"$A$101:$C$106"),3,0)/1000000</f>
        <v>0.57505513421445309</v>
      </c>
      <c r="F6" s="141">
        <f t="shared" ca="1" si="1"/>
        <v>0</v>
      </c>
      <c r="G6" s="141">
        <f t="shared" ca="1" si="1"/>
        <v>0</v>
      </c>
      <c r="H6" s="141">
        <f t="shared" ca="1" si="1"/>
        <v>0</v>
      </c>
      <c r="I6" s="141">
        <f ca="1">VLOOKUP(I$4,INDIRECT("'"&amp;$C6&amp;"'!"&amp;"$A$101:$C$106"),3,0)/1000000</f>
        <v>0</v>
      </c>
      <c r="J6" s="143">
        <f ca="1">SUM(D6:I6)</f>
        <v>1.8609977480924602</v>
      </c>
      <c r="K6" s="156" t="str">
        <f>$B6 &amp;" " &amp; RIGHT(L$5,2)</f>
        <v>Com 3P 15</v>
      </c>
      <c r="L6" s="188">
        <f ca="1">VLOOKUP(L$4,INDIRECT("'"&amp;$K6&amp;"'!"&amp;"$A$101:$C$106"),3,0)/1000000</f>
        <v>1.4147771904383668</v>
      </c>
      <c r="M6" s="188">
        <f t="shared" ref="M6:Q17" ca="1" si="2">VLOOKUP(M$4,INDIRECT("'"&amp;$K6&amp;"'!"&amp;"$A$101:$C$106"),3,0)/1000000</f>
        <v>0.58320053581158848</v>
      </c>
      <c r="N6" s="188">
        <f t="shared" ca="1" si="2"/>
        <v>0</v>
      </c>
      <c r="O6" s="188">
        <f t="shared" ca="1" si="2"/>
        <v>0</v>
      </c>
      <c r="P6" s="188">
        <f t="shared" ca="1" si="2"/>
        <v>0</v>
      </c>
      <c r="Q6" s="188">
        <f t="shared" ca="1" si="2"/>
        <v>0</v>
      </c>
      <c r="R6" s="187">
        <f ca="1">SUM(L6:Q6)</f>
        <v>1.9979777262499554</v>
      </c>
      <c r="S6" s="156" t="str">
        <f>$B6 &amp;" " &amp; RIGHT(T$5,2)</f>
        <v>Com 3P 16</v>
      </c>
      <c r="T6" s="159">
        <f ca="1">VLOOKUP(T$4,INDIRECT("'"&amp;$S6&amp;"'!"&amp;"$A$101:$C$106"),3,0)/1000000</f>
        <v>1.1551615864143545</v>
      </c>
      <c r="U6" s="159">
        <f t="shared" ref="U6:Y6" ca="1" si="3">VLOOKUP(U$4,INDIRECT("'"&amp;$S6&amp;"'!"&amp;"$A$101:$C$106"),3,0)/1000000</f>
        <v>0.59150884544066684</v>
      </c>
      <c r="V6" s="159">
        <f t="shared" ca="1" si="3"/>
        <v>0</v>
      </c>
      <c r="W6" s="159">
        <f t="shared" ca="1" si="3"/>
        <v>0</v>
      </c>
      <c r="X6" s="159">
        <f t="shared" ca="1" si="3"/>
        <v>0</v>
      </c>
      <c r="Y6" s="159">
        <f t="shared" ca="1" si="3"/>
        <v>0</v>
      </c>
      <c r="Z6" s="174">
        <f ca="1">SUM(T6:Y6)</f>
        <v>1.7466704318550215</v>
      </c>
      <c r="AA6" s="156" t="str">
        <f>$B6 &amp;" " &amp; RIGHT(AB$5,2)</f>
        <v>Com 3P 17</v>
      </c>
      <c r="AB6" s="166">
        <f ca="1">VLOOKUP(AB$4,INDIRECT("'"&amp;$AA6&amp;"'!"&amp;"$A$101:$C$106"),3,0)/1000000</f>
        <v>1.2433156298853609</v>
      </c>
      <c r="AC6" s="166">
        <f t="shared" ref="AC6:AG6" ca="1" si="4">VLOOKUP(AC$4,INDIRECT("'"&amp;$AA6&amp;"'!"&amp;"$A$101:$C$106"),3,0)/1000000</f>
        <v>0.59998332126232656</v>
      </c>
      <c r="AD6" s="166">
        <f t="shared" ca="1" si="4"/>
        <v>0</v>
      </c>
      <c r="AE6" s="166">
        <f t="shared" ca="1" si="4"/>
        <v>0</v>
      </c>
      <c r="AF6" s="166">
        <f t="shared" ca="1" si="4"/>
        <v>0</v>
      </c>
      <c r="AG6" s="166">
        <f t="shared" ca="1" si="4"/>
        <v>0</v>
      </c>
      <c r="AH6" s="166">
        <f ca="1">SUM(AB6:AG6)</f>
        <v>1.8432989511476876</v>
      </c>
      <c r="AI6" s="156" t="str">
        <f>$B6 &amp;" " &amp; RIGHT(AJ$5,2)</f>
        <v>Com 3P 18</v>
      </c>
      <c r="AJ6" s="214">
        <f ca="1">VLOOKUP(AJ$4,INDIRECT("'"&amp;$AI6&amp;"'!"&amp;"$A$101:$C$106"),3,0)/1000000</f>
        <v>1.3048164757080192</v>
      </c>
      <c r="AK6" s="214">
        <f t="shared" ref="AK6:AO17" ca="1" si="5">VLOOKUP(AK$4,INDIRECT("'"&amp;$AI6&amp;"'!"&amp;"$A$101:$C$106"),3,0)/1000000</f>
        <v>0.60862728660041987</v>
      </c>
      <c r="AL6" s="214">
        <f t="shared" ca="1" si="5"/>
        <v>0</v>
      </c>
      <c r="AM6" s="214">
        <f t="shared" ca="1" si="5"/>
        <v>0</v>
      </c>
      <c r="AN6" s="214">
        <f t="shared" ca="1" si="5"/>
        <v>0</v>
      </c>
      <c r="AO6" s="214">
        <f t="shared" ca="1" si="5"/>
        <v>0</v>
      </c>
      <c r="AP6" s="221">
        <f ca="1">SUM(AJ6:AO6)</f>
        <v>1.913443762308439</v>
      </c>
      <c r="AQ6" s="156" t="str">
        <f>$B6 &amp;" " &amp; RIGHT(AR$5,2)</f>
        <v>Com 3P 19</v>
      </c>
      <c r="AR6" s="232">
        <f ca="1">VLOOKUP(AR$4,INDIRECT("'"&amp;$AQ6&amp;"'!"&amp;"$A$101:$C$106"),3,0)/1000000</f>
        <v>1.0578188709508836</v>
      </c>
      <c r="AS6" s="232">
        <f t="shared" ref="AS6:AW17" ca="1" si="6">VLOOKUP(AS$4,INDIRECT("'"&amp;$AQ6&amp;"'!"&amp;"$A$101:$C$106"),3,0)/1000000</f>
        <v>0.61744413124527453</v>
      </c>
      <c r="AT6" s="232">
        <f t="shared" ca="1" si="6"/>
        <v>0</v>
      </c>
      <c r="AU6" s="232">
        <f t="shared" ca="1" si="6"/>
        <v>0</v>
      </c>
      <c r="AV6" s="232">
        <f t="shared" ca="1" si="6"/>
        <v>0</v>
      </c>
      <c r="AW6" s="232">
        <f t="shared" ca="1" si="6"/>
        <v>0</v>
      </c>
      <c r="AX6" s="237">
        <f ca="1">SUM(AR6:AW6)</f>
        <v>1.6752630021961581</v>
      </c>
      <c r="AY6" s="240"/>
      <c r="AZ6" s="261" t="s">
        <v>137</v>
      </c>
      <c r="BA6" s="248">
        <f ca="1">J36</f>
        <v>69.69138556364382</v>
      </c>
      <c r="BB6" s="248">
        <f ca="1">R36</f>
        <v>377.18516487922557</v>
      </c>
      <c r="BC6" s="249">
        <f ca="1">Z36</f>
        <v>559.99364600114006</v>
      </c>
      <c r="BD6" s="249">
        <f ca="1">AH36</f>
        <v>919.43696257159945</v>
      </c>
      <c r="BE6" s="249">
        <f ca="1">AP36</f>
        <v>616.14051019700059</v>
      </c>
      <c r="BF6" s="251">
        <f ca="1">AX36</f>
        <v>55.137261614979138</v>
      </c>
      <c r="BN6" s="120">
        <v>2015</v>
      </c>
      <c r="BO6" s="265">
        <f ca="1">L36</f>
        <v>204.59800401263237</v>
      </c>
      <c r="BP6" s="265">
        <f t="shared" ref="BP6:BT6" ca="1" si="7">M36</f>
        <v>47.630243257736886</v>
      </c>
      <c r="BQ6" s="265">
        <f t="shared" ca="1" si="7"/>
        <v>81.636112822535694</v>
      </c>
      <c r="BR6" s="265">
        <f t="shared" ca="1" si="7"/>
        <v>4.5561451393250199</v>
      </c>
      <c r="BS6" s="265">
        <f t="shared" ca="1" si="7"/>
        <v>31.754693503924905</v>
      </c>
      <c r="BT6" s="265">
        <f t="shared" ca="1" si="7"/>
        <v>7.0099661430706472</v>
      </c>
    </row>
    <row r="7" spans="2:72" ht="12" thickBot="1" x14ac:dyDescent="0.25">
      <c r="B7" s="126" t="s">
        <v>190</v>
      </c>
      <c r="C7" s="156" t="str">
        <f t="shared" ref="C7:C17" si="8">$B7 &amp;" " &amp; RIGHT(D$5,2)</f>
        <v>Com DO 14</v>
      </c>
      <c r="D7" s="141">
        <f ca="1">VLOOKUP(D$4,INDIRECT("'"&amp;$C7&amp;"'!"&amp;"$A$101:$C$106"),3,0)/1000000</f>
        <v>0</v>
      </c>
      <c r="E7" s="141">
        <f t="shared" ca="1" si="1"/>
        <v>1.6357311867196631</v>
      </c>
      <c r="F7" s="141">
        <f t="shared" ca="1" si="1"/>
        <v>0</v>
      </c>
      <c r="G7" s="141">
        <f t="shared" ca="1" si="1"/>
        <v>0</v>
      </c>
      <c r="H7" s="141">
        <f t="shared" ca="1" si="1"/>
        <v>0</v>
      </c>
      <c r="I7" s="141">
        <f t="shared" ca="1" si="1"/>
        <v>0</v>
      </c>
      <c r="J7" s="144">
        <f t="shared" ref="J7:J17" ca="1" si="9">SUM(D7:I7)</f>
        <v>1.6357311867196631</v>
      </c>
      <c r="K7" s="156" t="str">
        <f t="shared" ref="K7:K17" si="10">$B7 &amp;" " &amp; RIGHT(L$5,2)</f>
        <v>Com DO 15</v>
      </c>
      <c r="L7" s="188">
        <f t="shared" ref="L7:L16" ca="1" si="11">VLOOKUP(L$4,INDIRECT("'"&amp;$K7&amp;"'!"&amp;"$A$101:$C$106"),3,0)/1000000</f>
        <v>0</v>
      </c>
      <c r="M7" s="188">
        <f t="shared" ca="1" si="2"/>
        <v>1.7691183869342153</v>
      </c>
      <c r="N7" s="188">
        <f t="shared" ca="1" si="2"/>
        <v>0</v>
      </c>
      <c r="O7" s="188">
        <f t="shared" ca="1" si="2"/>
        <v>0</v>
      </c>
      <c r="P7" s="188">
        <f t="shared" ca="1" si="2"/>
        <v>0</v>
      </c>
      <c r="Q7" s="188">
        <f t="shared" ca="1" si="2"/>
        <v>0</v>
      </c>
      <c r="R7" s="152">
        <f t="shared" ref="R7:R17" ca="1" si="12">SUM(L7:Q7)</f>
        <v>1.7691183869342153</v>
      </c>
      <c r="S7" s="156" t="str">
        <f t="shared" ref="S7:S17" si="13">$B7 &amp;" " &amp; RIGHT(T$5,2)</f>
        <v>Com DO 16</v>
      </c>
      <c r="T7" s="159">
        <f t="shared" ref="T7:Y17" ca="1" si="14">VLOOKUP(T$4,INDIRECT("'"&amp;$S7&amp;"'!"&amp;"$A$101:$C$106"),3,0)/1000000</f>
        <v>0</v>
      </c>
      <c r="U7" s="159">
        <f t="shared" ca="1" si="14"/>
        <v>1.5158520185954631</v>
      </c>
      <c r="V7" s="159">
        <f t="shared" ca="1" si="14"/>
        <v>0</v>
      </c>
      <c r="W7" s="159">
        <f t="shared" ca="1" si="14"/>
        <v>0</v>
      </c>
      <c r="X7" s="159">
        <f t="shared" ca="1" si="14"/>
        <v>0</v>
      </c>
      <c r="Y7" s="159">
        <f t="shared" ca="1" si="14"/>
        <v>0</v>
      </c>
      <c r="Z7" s="174">
        <f t="shared" ref="Z7:Z17" ca="1" si="15">SUM(T7:Y7)</f>
        <v>1.5158520185954631</v>
      </c>
      <c r="AA7" s="156" t="str">
        <f t="shared" ref="AA7:AA17" si="16">$B7 &amp;" " &amp; RIGHT(AB$5,2)</f>
        <v>Com DO 17</v>
      </c>
      <c r="AB7" s="166">
        <f t="shared" ref="AB7:AG17" ca="1" si="17">VLOOKUP(AB$4,INDIRECT("'"&amp;$AA7&amp;"'!"&amp;"$A$101:$C$106"),3,0)/1000000</f>
        <v>0</v>
      </c>
      <c r="AC7" s="166">
        <f t="shared" ca="1" si="17"/>
        <v>1.6084358899500215</v>
      </c>
      <c r="AD7" s="166">
        <f t="shared" ca="1" si="17"/>
        <v>0</v>
      </c>
      <c r="AE7" s="166">
        <f t="shared" ca="1" si="17"/>
        <v>0</v>
      </c>
      <c r="AF7" s="166">
        <f t="shared" ca="1" si="17"/>
        <v>0</v>
      </c>
      <c r="AG7" s="166">
        <f t="shared" ca="1" si="17"/>
        <v>0</v>
      </c>
      <c r="AH7" s="166">
        <f t="shared" ref="AH7:AH17" ca="1" si="18">SUM(AB7:AG7)</f>
        <v>1.6084358899500215</v>
      </c>
      <c r="AI7" s="156" t="str">
        <f t="shared" ref="AI7:AI17" si="19">$B7 &amp;" " &amp; RIGHT(AJ$5,2)</f>
        <v>Com DO 18</v>
      </c>
      <c r="AJ7" s="214">
        <f t="shared" ref="AJ7:AJ17" ca="1" si="20">VLOOKUP(AJ$4,INDIRECT("'"&amp;$AI7&amp;"'!"&amp;"$A$101:$C$106"),3,0)/1000000</f>
        <v>0</v>
      </c>
      <c r="AK7" s="214">
        <f t="shared" ca="1" si="5"/>
        <v>1.7499827443669724</v>
      </c>
      <c r="AL7" s="214">
        <f t="shared" ca="1" si="5"/>
        <v>0</v>
      </c>
      <c r="AM7" s="214">
        <f t="shared" ca="1" si="5"/>
        <v>0</v>
      </c>
      <c r="AN7" s="214">
        <f t="shared" ca="1" si="5"/>
        <v>0</v>
      </c>
      <c r="AO7" s="214">
        <f t="shared" ca="1" si="5"/>
        <v>0</v>
      </c>
      <c r="AP7" s="221">
        <f t="shared" ref="AP7:AP17" ca="1" si="21">SUM(AJ7:AO7)</f>
        <v>1.7499827443669724</v>
      </c>
      <c r="AQ7" s="156" t="str">
        <f t="shared" ref="AQ7:AQ17" si="22">$B7 &amp;" " &amp; RIGHT(AR$5,2)</f>
        <v>Com DO 19</v>
      </c>
      <c r="AR7" s="232">
        <f t="shared" ref="AR7:AR17" ca="1" si="23">VLOOKUP(AR$4,INDIRECT("'"&amp;$AQ7&amp;"'!"&amp;"$A$101:$C$106"),3,0)/1000000</f>
        <v>0</v>
      </c>
      <c r="AS7" s="232">
        <f t="shared" ca="1" si="6"/>
        <v>1.509169026434068</v>
      </c>
      <c r="AT7" s="232">
        <f t="shared" ca="1" si="6"/>
        <v>0</v>
      </c>
      <c r="AU7" s="232">
        <f t="shared" ca="1" si="6"/>
        <v>0</v>
      </c>
      <c r="AV7" s="232">
        <f t="shared" ca="1" si="6"/>
        <v>0</v>
      </c>
      <c r="AW7" s="232">
        <f t="shared" ca="1" si="6"/>
        <v>0</v>
      </c>
      <c r="AX7" s="237">
        <f t="shared" ref="AX7:AX17" ca="1" si="24">SUM(AR7:AW7)</f>
        <v>1.509169026434068</v>
      </c>
      <c r="AY7" s="240"/>
      <c r="AZ7" s="258" t="s">
        <v>146</v>
      </c>
      <c r="BA7" s="252">
        <f>C36</f>
        <v>54.970585920000133</v>
      </c>
      <c r="BB7" s="252">
        <f>K36</f>
        <v>265.3289030000002</v>
      </c>
      <c r="BC7" s="252">
        <f>S36</f>
        <v>384.78915096000082</v>
      </c>
      <c r="BD7" s="252">
        <f>AA36</f>
        <v>560.79256885000007</v>
      </c>
      <c r="BE7" s="252">
        <f>AI36</f>
        <v>374.05580099999969</v>
      </c>
      <c r="BF7" s="253">
        <f>AQ36</f>
        <v>36.505725000000005</v>
      </c>
      <c r="BN7" s="120">
        <v>2016</v>
      </c>
      <c r="BO7" s="266">
        <f ca="1">T36</f>
        <v>302.1372246868558</v>
      </c>
      <c r="BP7" s="266">
        <f t="shared" ref="BP7:BT7" ca="1" si="25">U36</f>
        <v>70.169991641479413</v>
      </c>
      <c r="BQ7" s="266">
        <f t="shared" ca="1" si="25"/>
        <v>129.06045506739068</v>
      </c>
      <c r="BR7" s="266">
        <f t="shared" ca="1" si="25"/>
        <v>7.7192650833489358</v>
      </c>
      <c r="BS7" s="266">
        <f t="shared" ca="1" si="25"/>
        <v>38.983922119922248</v>
      </c>
      <c r="BT7" s="266">
        <f t="shared" ca="1" si="25"/>
        <v>11.922787402143001</v>
      </c>
    </row>
    <row r="8" spans="2:72" ht="12" thickBot="1" x14ac:dyDescent="0.25">
      <c r="B8" s="126" t="s">
        <v>142</v>
      </c>
      <c r="C8" s="156" t="str">
        <f t="shared" si="8"/>
        <v>CSS 3P 14</v>
      </c>
      <c r="D8" s="141">
        <f t="shared" ref="D8:D17" ca="1" si="26">VLOOKUP(D$4,INDIRECT("'"&amp;$C8&amp;"'!"&amp;"$A$101:$C$106"),3,0)/1000000</f>
        <v>0.52307000255839364</v>
      </c>
      <c r="E8" s="141">
        <f t="shared" ca="1" si="1"/>
        <v>0.14376378355361327</v>
      </c>
      <c r="F8" s="141">
        <f t="shared" ca="1" si="1"/>
        <v>0.28752756710722654</v>
      </c>
      <c r="G8" s="141">
        <f t="shared" ca="1" si="1"/>
        <v>0</v>
      </c>
      <c r="H8" s="141">
        <f t="shared" ca="1" si="1"/>
        <v>0.14376378355361327</v>
      </c>
      <c r="I8" s="141">
        <f t="shared" ca="1" si="1"/>
        <v>0</v>
      </c>
      <c r="J8" s="144">
        <f t="shared" ca="1" si="9"/>
        <v>1.0981251367728466</v>
      </c>
      <c r="K8" s="156" t="str">
        <f t="shared" si="10"/>
        <v>CSS 3P 15</v>
      </c>
      <c r="L8" s="188">
        <f t="shared" ca="1" si="11"/>
        <v>0.94714744938356465</v>
      </c>
      <c r="M8" s="188">
        <f t="shared" ca="1" si="2"/>
        <v>0.14580013395289712</v>
      </c>
      <c r="N8" s="188">
        <f t="shared" ca="1" si="2"/>
        <v>0.29160026790579424</v>
      </c>
      <c r="O8" s="188">
        <f t="shared" ca="1" si="2"/>
        <v>0</v>
      </c>
      <c r="P8" s="188">
        <f t="shared" ca="1" si="2"/>
        <v>0.14580013395289712</v>
      </c>
      <c r="Q8" s="188">
        <f t="shared" ca="1" si="2"/>
        <v>0</v>
      </c>
      <c r="R8" s="152">
        <f t="shared" ca="1" si="12"/>
        <v>1.5303479851951531</v>
      </c>
      <c r="S8" s="156" t="str">
        <f t="shared" si="13"/>
        <v>CSS 3P 16</v>
      </c>
      <c r="T8" s="159">
        <f t="shared" ca="1" si="14"/>
        <v>1.2095563462641932</v>
      </c>
      <c r="U8" s="159">
        <f t="shared" ca="1" si="14"/>
        <v>0.14787721136016671</v>
      </c>
      <c r="V8" s="159">
        <f t="shared" ca="1" si="14"/>
        <v>0.29575442272033342</v>
      </c>
      <c r="W8" s="159">
        <f t="shared" ca="1" si="14"/>
        <v>0</v>
      </c>
      <c r="X8" s="159">
        <f t="shared" ca="1" si="14"/>
        <v>0.14787721136016671</v>
      </c>
      <c r="Y8" s="159">
        <f t="shared" ca="1" si="14"/>
        <v>0</v>
      </c>
      <c r="Z8" s="174">
        <f t="shared" ca="1" si="15"/>
        <v>1.8010651917048601</v>
      </c>
      <c r="AA8" s="156" t="str">
        <f t="shared" si="16"/>
        <v>CSS 3P 17</v>
      </c>
      <c r="AB8" s="166">
        <f t="shared" ca="1" si="17"/>
        <v>1.1181709630759074</v>
      </c>
      <c r="AC8" s="166">
        <f t="shared" ca="1" si="17"/>
        <v>0.14999583031558164</v>
      </c>
      <c r="AD8" s="166">
        <f t="shared" ca="1" si="17"/>
        <v>0.29999166063116328</v>
      </c>
      <c r="AE8" s="166">
        <f t="shared" ca="1" si="17"/>
        <v>0</v>
      </c>
      <c r="AF8" s="166">
        <f t="shared" ca="1" si="17"/>
        <v>0.14999583031558164</v>
      </c>
      <c r="AG8" s="166">
        <f t="shared" ca="1" si="17"/>
        <v>0</v>
      </c>
      <c r="AH8" s="166">
        <f t="shared" ca="1" si="18"/>
        <v>1.718154284338234</v>
      </c>
      <c r="AI8" s="156" t="str">
        <f t="shared" si="19"/>
        <v>CSS 3P 18</v>
      </c>
      <c r="AJ8" s="214">
        <f t="shared" ca="1" si="20"/>
        <v>1.0999870104666309</v>
      </c>
      <c r="AK8" s="214">
        <f t="shared" ca="1" si="5"/>
        <v>0.15215682165010497</v>
      </c>
      <c r="AL8" s="214">
        <f t="shared" ca="1" si="5"/>
        <v>0.30431364330020994</v>
      </c>
      <c r="AM8" s="214">
        <f t="shared" ca="1" si="5"/>
        <v>0</v>
      </c>
      <c r="AN8" s="214">
        <f t="shared" ca="1" si="5"/>
        <v>0.15215682165010497</v>
      </c>
      <c r="AO8" s="214">
        <f t="shared" ca="1" si="5"/>
        <v>0</v>
      </c>
      <c r="AP8" s="221">
        <f t="shared" ca="1" si="21"/>
        <v>1.7086142970670508</v>
      </c>
      <c r="AQ8" s="156" t="str">
        <f t="shared" si="22"/>
        <v>CSS 3P 19</v>
      </c>
      <c r="AR8" s="232">
        <f t="shared" ca="1" si="23"/>
        <v>0.76030248189480787</v>
      </c>
      <c r="AS8" s="232">
        <f t="shared" ca="1" si="6"/>
        <v>0.15436103281131863</v>
      </c>
      <c r="AT8" s="232">
        <f t="shared" ca="1" si="6"/>
        <v>0.30872206562263727</v>
      </c>
      <c r="AU8" s="232">
        <f t="shared" ca="1" si="6"/>
        <v>0</v>
      </c>
      <c r="AV8" s="232">
        <f t="shared" ca="1" si="6"/>
        <v>0.15436103281131863</v>
      </c>
      <c r="AW8" s="232">
        <f t="shared" ca="1" si="6"/>
        <v>0</v>
      </c>
      <c r="AX8" s="237">
        <f t="shared" ca="1" si="24"/>
        <v>1.3777466131400824</v>
      </c>
      <c r="AY8" s="240"/>
      <c r="BN8" s="120">
        <v>2017</v>
      </c>
      <c r="BO8" s="266">
        <f ca="1">AB36</f>
        <v>519.98199815140492</v>
      </c>
      <c r="BP8" s="266">
        <f t="shared" ref="BP8:BT8" ca="1" si="27">AC36</f>
        <v>129.68126860995426</v>
      </c>
      <c r="BQ8" s="266">
        <f t="shared" ca="1" si="27"/>
        <v>112.69288183455687</v>
      </c>
      <c r="BR8" s="266">
        <f t="shared" ca="1" si="27"/>
        <v>24.039812926334413</v>
      </c>
      <c r="BS8" s="266">
        <f t="shared" ca="1" si="27"/>
        <v>92.528350329319977</v>
      </c>
      <c r="BT8" s="266">
        <f t="shared" ca="1" si="27"/>
        <v>40.512650720028979</v>
      </c>
    </row>
    <row r="9" spans="2:72" ht="12" thickBot="1" x14ac:dyDescent="0.25">
      <c r="B9" s="126" t="s">
        <v>141</v>
      </c>
      <c r="C9" s="156" t="str">
        <f t="shared" si="8"/>
        <v>CSS DO 14</v>
      </c>
      <c r="D9" s="141">
        <f t="shared" ca="1" si="26"/>
        <v>0</v>
      </c>
      <c r="E9" s="141">
        <f t="shared" ca="1" si="1"/>
        <v>0</v>
      </c>
      <c r="F9" s="141">
        <f t="shared" ca="1" si="1"/>
        <v>0.37125906472376641</v>
      </c>
      <c r="G9" s="141">
        <f t="shared" ca="1" si="1"/>
        <v>0</v>
      </c>
      <c r="H9" s="141">
        <f t="shared" ca="1" si="1"/>
        <v>0</v>
      </c>
      <c r="I9" s="141">
        <f t="shared" ca="1" si="1"/>
        <v>0</v>
      </c>
      <c r="J9" s="144">
        <f t="shared" ca="1" si="9"/>
        <v>0.37125906472376641</v>
      </c>
      <c r="K9" s="156" t="str">
        <f t="shared" si="10"/>
        <v>CSS DO 15</v>
      </c>
      <c r="L9" s="188">
        <f t="shared" ca="1" si="11"/>
        <v>0</v>
      </c>
      <c r="M9" s="188">
        <f t="shared" ca="1" si="2"/>
        <v>0</v>
      </c>
      <c r="N9" s="188">
        <f t="shared" ca="1" si="2"/>
        <v>1.0959925158414023</v>
      </c>
      <c r="O9" s="188">
        <f t="shared" ca="1" si="2"/>
        <v>0</v>
      </c>
      <c r="P9" s="188">
        <f t="shared" ca="1" si="2"/>
        <v>0</v>
      </c>
      <c r="Q9" s="188">
        <f t="shared" ca="1" si="2"/>
        <v>0</v>
      </c>
      <c r="R9" s="152">
        <f t="shared" ca="1" si="12"/>
        <v>1.0959925158414023</v>
      </c>
      <c r="S9" s="156" t="str">
        <f t="shared" si="13"/>
        <v>CSS DO 16</v>
      </c>
      <c r="T9" s="159">
        <f t="shared" ca="1" si="14"/>
        <v>0</v>
      </c>
      <c r="U9" s="159">
        <f t="shared" ca="1" si="14"/>
        <v>0</v>
      </c>
      <c r="V9" s="159">
        <f t="shared" ca="1" si="14"/>
        <v>1.54429474201738</v>
      </c>
      <c r="W9" s="159">
        <f t="shared" ca="1" si="14"/>
        <v>0</v>
      </c>
      <c r="X9" s="159">
        <f t="shared" ca="1" si="14"/>
        <v>0</v>
      </c>
      <c r="Y9" s="159">
        <f t="shared" ca="1" si="14"/>
        <v>0</v>
      </c>
      <c r="Z9" s="174">
        <f t="shared" ca="1" si="15"/>
        <v>1.54429474201738</v>
      </c>
      <c r="AA9" s="156" t="str">
        <f t="shared" si="16"/>
        <v>CSS DO 17</v>
      </c>
      <c r="AB9" s="166">
        <f t="shared" ca="1" si="17"/>
        <v>0</v>
      </c>
      <c r="AC9" s="166">
        <f t="shared" ca="1" si="17"/>
        <v>0</v>
      </c>
      <c r="AD9" s="166">
        <f t="shared" ca="1" si="17"/>
        <v>1.4202928267295494</v>
      </c>
      <c r="AE9" s="166">
        <f t="shared" ca="1" si="17"/>
        <v>0</v>
      </c>
      <c r="AF9" s="166">
        <f t="shared" ca="1" si="17"/>
        <v>0</v>
      </c>
      <c r="AG9" s="166">
        <f t="shared" ca="1" si="17"/>
        <v>0</v>
      </c>
      <c r="AH9" s="166">
        <f t="shared" ca="1" si="18"/>
        <v>1.4202928267295494</v>
      </c>
      <c r="AI9" s="156" t="str">
        <f t="shared" si="19"/>
        <v>CSS DO 18</v>
      </c>
      <c r="AJ9" s="214">
        <f t="shared" ca="1" si="20"/>
        <v>0</v>
      </c>
      <c r="AK9" s="214">
        <f t="shared" ca="1" si="5"/>
        <v>0</v>
      </c>
      <c r="AL9" s="214">
        <f t="shared" ca="1" si="5"/>
        <v>1.2195941215516588</v>
      </c>
      <c r="AM9" s="214">
        <f t="shared" ca="1" si="5"/>
        <v>0</v>
      </c>
      <c r="AN9" s="214">
        <f t="shared" ca="1" si="5"/>
        <v>0</v>
      </c>
      <c r="AO9" s="214">
        <f t="shared" ca="1" si="5"/>
        <v>0</v>
      </c>
      <c r="AP9" s="221">
        <f t="shared" ca="1" si="21"/>
        <v>1.2195941215516588</v>
      </c>
      <c r="AQ9" s="156" t="str">
        <f t="shared" si="22"/>
        <v>CSS DO 19</v>
      </c>
      <c r="AR9" s="232">
        <f t="shared" ca="1" si="23"/>
        <v>0</v>
      </c>
      <c r="AS9" s="232">
        <f t="shared" ca="1" si="6"/>
        <v>0</v>
      </c>
      <c r="AT9" s="232">
        <f t="shared" ca="1" si="6"/>
        <v>0.81838602928631377</v>
      </c>
      <c r="AU9" s="232">
        <f t="shared" ca="1" si="6"/>
        <v>0</v>
      </c>
      <c r="AV9" s="232">
        <f t="shared" ca="1" si="6"/>
        <v>0</v>
      </c>
      <c r="AW9" s="232">
        <f t="shared" ca="1" si="6"/>
        <v>0</v>
      </c>
      <c r="AX9" s="237">
        <f t="shared" ca="1" si="24"/>
        <v>0.81838602928631377</v>
      </c>
      <c r="AY9" s="240"/>
      <c r="AZ9" s="254" t="s">
        <v>147</v>
      </c>
      <c r="BA9" s="255" t="s">
        <v>131</v>
      </c>
      <c r="BB9" s="255" t="s">
        <v>117</v>
      </c>
      <c r="BC9" s="256" t="s">
        <v>126</v>
      </c>
      <c r="BD9" s="255" t="s">
        <v>127</v>
      </c>
      <c r="BE9" s="255" t="s">
        <v>116</v>
      </c>
      <c r="BF9" s="255" t="s">
        <v>119</v>
      </c>
      <c r="BG9" s="257" t="s">
        <v>132</v>
      </c>
      <c r="BN9" s="120">
        <v>2018</v>
      </c>
      <c r="BO9" s="266">
        <f ca="1">AJ36</f>
        <v>338.48608184601801</v>
      </c>
      <c r="BP9" s="266">
        <f t="shared" ref="BP9:BT9" ca="1" si="28">AK36</f>
        <v>92.483863716896536</v>
      </c>
      <c r="BQ9" s="266">
        <f t="shared" ca="1" si="28"/>
        <v>119.58056817025664</v>
      </c>
      <c r="BR9" s="266">
        <f t="shared" ca="1" si="28"/>
        <v>17.620433553369423</v>
      </c>
      <c r="BS9" s="266">
        <f t="shared" ca="1" si="28"/>
        <v>34.648435896192204</v>
      </c>
      <c r="BT9" s="266">
        <f t="shared" ca="1" si="28"/>
        <v>13.321127014267807</v>
      </c>
    </row>
    <row r="10" spans="2:72" ht="12" thickBot="1" x14ac:dyDescent="0.25">
      <c r="B10" s="126" t="s">
        <v>191</v>
      </c>
      <c r="C10" s="156" t="str">
        <f t="shared" si="8"/>
        <v>LoI 3P 14</v>
      </c>
      <c r="D10" s="141">
        <f t="shared" ca="1" si="26"/>
        <v>0.31021295770127344</v>
      </c>
      <c r="E10" s="141">
        <f t="shared" ca="1" si="1"/>
        <v>0</v>
      </c>
      <c r="F10" s="141">
        <f t="shared" ca="1" si="1"/>
        <v>0.23002205368578121</v>
      </c>
      <c r="G10" s="141">
        <f t="shared" ca="1" si="1"/>
        <v>0.34503308052867193</v>
      </c>
      <c r="H10" s="141">
        <f t="shared" ca="1" si="1"/>
        <v>0</v>
      </c>
      <c r="I10" s="141">
        <f t="shared" ca="1" si="1"/>
        <v>0</v>
      </c>
      <c r="J10" s="144">
        <f t="shared" ca="1" si="9"/>
        <v>0.88526809191572653</v>
      </c>
      <c r="K10" s="156" t="str">
        <f t="shared" si="10"/>
        <v>LoI 3P 15</v>
      </c>
      <c r="L10" s="188">
        <f t="shared" ca="1" si="11"/>
        <v>1.2623333905070619</v>
      </c>
      <c r="M10" s="188">
        <f t="shared" ca="1" si="2"/>
        <v>0</v>
      </c>
      <c r="N10" s="188">
        <f t="shared" ca="1" si="2"/>
        <v>0.23328021432463547</v>
      </c>
      <c r="O10" s="188">
        <f t="shared" ca="1" si="2"/>
        <v>0.34992032148695318</v>
      </c>
      <c r="P10" s="188">
        <f t="shared" ca="1" si="2"/>
        <v>0</v>
      </c>
      <c r="Q10" s="188">
        <f t="shared" ca="1" si="2"/>
        <v>0</v>
      </c>
      <c r="R10" s="152">
        <f t="shared" ca="1" si="12"/>
        <v>1.8455339263186508</v>
      </c>
      <c r="S10" s="156" t="str">
        <f t="shared" si="13"/>
        <v>LoI 3P 16</v>
      </c>
      <c r="T10" s="159">
        <f t="shared" ca="1" si="14"/>
        <v>1.2066566837605162</v>
      </c>
      <c r="U10" s="159">
        <f t="shared" ca="1" si="14"/>
        <v>0</v>
      </c>
      <c r="V10" s="159">
        <f t="shared" ca="1" si="14"/>
        <v>0.23660353817626681</v>
      </c>
      <c r="W10" s="159">
        <f t="shared" ca="1" si="14"/>
        <v>0.35490530726440012</v>
      </c>
      <c r="X10" s="159">
        <f t="shared" ca="1" si="14"/>
        <v>0</v>
      </c>
      <c r="Y10" s="159">
        <f t="shared" ca="1" si="14"/>
        <v>0</v>
      </c>
      <c r="Z10" s="174">
        <f t="shared" ca="1" si="15"/>
        <v>1.7981655292011831</v>
      </c>
      <c r="AA10" s="156" t="str">
        <f t="shared" si="16"/>
        <v>LoI 3P 17</v>
      </c>
      <c r="AB10" s="166">
        <f t="shared" ca="1" si="17"/>
        <v>1.3709037112950937</v>
      </c>
      <c r="AC10" s="166">
        <f t="shared" ca="1" si="17"/>
        <v>0</v>
      </c>
      <c r="AD10" s="166">
        <f t="shared" ca="1" si="17"/>
        <v>0.23999332850493071</v>
      </c>
      <c r="AE10" s="166">
        <f t="shared" ca="1" si="17"/>
        <v>0.35998999275739596</v>
      </c>
      <c r="AF10" s="166">
        <f t="shared" ca="1" si="17"/>
        <v>0</v>
      </c>
      <c r="AG10" s="166">
        <f t="shared" ca="1" si="17"/>
        <v>0</v>
      </c>
      <c r="AH10" s="166">
        <f t="shared" ca="1" si="18"/>
        <v>1.9708870325574204</v>
      </c>
      <c r="AI10" s="156" t="str">
        <f t="shared" si="19"/>
        <v>LoI 3P 18</v>
      </c>
      <c r="AJ10" s="214">
        <f t="shared" ca="1" si="20"/>
        <v>1.4038459544364597</v>
      </c>
      <c r="AK10" s="214">
        <f t="shared" ca="1" si="5"/>
        <v>0</v>
      </c>
      <c r="AL10" s="214">
        <f t="shared" ca="1" si="5"/>
        <v>0.24345091464016794</v>
      </c>
      <c r="AM10" s="214">
        <f t="shared" ca="1" si="5"/>
        <v>0.36517637196025182</v>
      </c>
      <c r="AN10" s="214">
        <f t="shared" ca="1" si="5"/>
        <v>0</v>
      </c>
      <c r="AO10" s="214">
        <f t="shared" ca="1" si="5"/>
        <v>0</v>
      </c>
      <c r="AP10" s="221">
        <f t="shared" ca="1" si="21"/>
        <v>2.0124732410368793</v>
      </c>
      <c r="AQ10" s="156" t="str">
        <f t="shared" si="22"/>
        <v>LoI 3P 19</v>
      </c>
      <c r="AR10" s="232">
        <f t="shared" ca="1" si="23"/>
        <v>1.1582768835209798</v>
      </c>
      <c r="AS10" s="232">
        <f t="shared" ca="1" si="6"/>
        <v>0</v>
      </c>
      <c r="AT10" s="232">
        <f t="shared" ca="1" si="6"/>
        <v>0.24697765249810985</v>
      </c>
      <c r="AU10" s="232">
        <f t="shared" ca="1" si="6"/>
        <v>0.37046647874716476</v>
      </c>
      <c r="AV10" s="232">
        <f t="shared" ca="1" si="6"/>
        <v>0</v>
      </c>
      <c r="AW10" s="232">
        <f t="shared" ca="1" si="6"/>
        <v>0</v>
      </c>
      <c r="AX10" s="237">
        <f t="shared" ca="1" si="24"/>
        <v>1.7757210147662543</v>
      </c>
      <c r="AY10" s="240"/>
      <c r="AZ10" s="258" t="s">
        <v>148</v>
      </c>
      <c r="BA10" s="259">
        <f ca="1">D36+L36+T36+AB36+AJ36+AR36</f>
        <v>1428.8949205031072</v>
      </c>
      <c r="BB10" s="259">
        <f t="shared" ref="BB10:BE10" ca="1" si="29">E36+M36+U36+AC36+AK36+AS36</f>
        <v>357.95680384718349</v>
      </c>
      <c r="BC10" s="259">
        <f t="shared" ca="1" si="29"/>
        <v>475.35134089087131</v>
      </c>
      <c r="BD10" s="259">
        <f t="shared" ca="1" si="29"/>
        <v>58.26855799994555</v>
      </c>
      <c r="BE10" s="259">
        <f t="shared" ca="1" si="29"/>
        <v>201.42522454511928</v>
      </c>
      <c r="BF10" s="259">
        <f ca="1">I36+Q36+Y36+AG36+AO36+AW36</f>
        <v>75.688083041361537</v>
      </c>
      <c r="BG10" s="260">
        <f ca="1">SUM(BA10:BF10)</f>
        <v>2597.5849308275883</v>
      </c>
      <c r="BN10" s="120">
        <v>2019</v>
      </c>
      <c r="BO10" s="266">
        <f ca="1">AR36</f>
        <v>30.900013149115633</v>
      </c>
      <c r="BP10" s="266">
        <f t="shared" ref="BP10:BT10" ca="1" si="30">AS36</f>
        <v>7.0473665047710181</v>
      </c>
      <c r="BQ10" s="266">
        <f t="shared" ca="1" si="30"/>
        <v>9.353619395665266</v>
      </c>
      <c r="BR10" s="266">
        <f t="shared" ca="1" si="30"/>
        <v>4.3089041621937465</v>
      </c>
      <c r="BS10" s="266">
        <f t="shared" ca="1" si="30"/>
        <v>3.0675633786410179</v>
      </c>
      <c r="BT10" s="266">
        <f t="shared" ca="1" si="30"/>
        <v>0.45979502459244953</v>
      </c>
    </row>
    <row r="11" spans="2:72" ht="12" thickBot="1" x14ac:dyDescent="0.25">
      <c r="B11" s="126" t="s">
        <v>192</v>
      </c>
      <c r="C11" s="156" t="str">
        <f t="shared" si="8"/>
        <v>LoI DO 14</v>
      </c>
      <c r="D11" s="141">
        <f t="shared" ca="1" si="26"/>
        <v>0</v>
      </c>
      <c r="E11" s="141">
        <f t="shared" ca="1" si="1"/>
        <v>0</v>
      </c>
      <c r="F11" s="141">
        <f t="shared" ca="1" si="1"/>
        <v>0</v>
      </c>
      <c r="G11" s="141">
        <f t="shared" ca="1" si="1"/>
        <v>-1.7800792018831622</v>
      </c>
      <c r="H11" s="141">
        <f t="shared" ca="1" si="1"/>
        <v>0</v>
      </c>
      <c r="I11" s="141">
        <f t="shared" ca="1" si="1"/>
        <v>0</v>
      </c>
      <c r="J11" s="144">
        <f t="shared" ca="1" si="9"/>
        <v>-1.7800792018831622</v>
      </c>
      <c r="K11" s="156" t="str">
        <f t="shared" si="10"/>
        <v>LoI DO 15</v>
      </c>
      <c r="L11" s="188">
        <f t="shared" ca="1" si="11"/>
        <v>0</v>
      </c>
      <c r="M11" s="188">
        <f t="shared" ca="1" si="2"/>
        <v>0</v>
      </c>
      <c r="N11" s="188">
        <f t="shared" ca="1" si="2"/>
        <v>0</v>
      </c>
      <c r="O11" s="188">
        <f t="shared" ca="1" si="2"/>
        <v>1.1975551154313298</v>
      </c>
      <c r="P11" s="188">
        <f t="shared" ca="1" si="2"/>
        <v>0</v>
      </c>
      <c r="Q11" s="188">
        <f t="shared" ca="1" si="2"/>
        <v>0</v>
      </c>
      <c r="R11" s="152">
        <f t="shared" ca="1" si="12"/>
        <v>1.1975551154313298</v>
      </c>
      <c r="S11" s="156" t="str">
        <f t="shared" si="13"/>
        <v>LoI DO 16</v>
      </c>
      <c r="T11" s="159">
        <f t="shared" ca="1" si="14"/>
        <v>0</v>
      </c>
      <c r="U11" s="159">
        <f t="shared" ca="1" si="14"/>
        <v>0</v>
      </c>
      <c r="V11" s="159">
        <f t="shared" ca="1" si="14"/>
        <v>0</v>
      </c>
      <c r="W11" s="159">
        <f t="shared" ca="1" si="14"/>
        <v>1.0710365327706222</v>
      </c>
      <c r="X11" s="159">
        <f t="shared" ca="1" si="14"/>
        <v>0</v>
      </c>
      <c r="Y11" s="159">
        <f t="shared" ca="1" si="14"/>
        <v>0</v>
      </c>
      <c r="Z11" s="174">
        <f t="shared" ca="1" si="15"/>
        <v>1.0710365327706222</v>
      </c>
      <c r="AA11" s="156" t="str">
        <f t="shared" si="16"/>
        <v>LoI DO 17</v>
      </c>
      <c r="AB11" s="166">
        <f t="shared" ca="1" si="17"/>
        <v>0</v>
      </c>
      <c r="AC11" s="166">
        <f t="shared" ca="1" si="17"/>
        <v>0</v>
      </c>
      <c r="AD11" s="166">
        <f t="shared" ca="1" si="17"/>
        <v>0</v>
      </c>
      <c r="AE11" s="166">
        <f t="shared" ca="1" si="17"/>
        <v>1.6205277736366961</v>
      </c>
      <c r="AF11" s="166">
        <f t="shared" ca="1" si="17"/>
        <v>0</v>
      </c>
      <c r="AG11" s="166">
        <f t="shared" ca="1" si="17"/>
        <v>0</v>
      </c>
      <c r="AH11" s="166">
        <f t="shared" ca="1" si="18"/>
        <v>1.6205277736366961</v>
      </c>
      <c r="AI11" s="156" t="str">
        <f t="shared" si="19"/>
        <v>LoI DO 18</v>
      </c>
      <c r="AJ11" s="214">
        <f t="shared" ca="1" si="20"/>
        <v>0</v>
      </c>
      <c r="AK11" s="214">
        <f t="shared" ca="1" si="5"/>
        <v>0</v>
      </c>
      <c r="AL11" s="214">
        <f t="shared" ca="1" si="5"/>
        <v>0</v>
      </c>
      <c r="AM11" s="214">
        <f t="shared" ca="1" si="5"/>
        <v>1.4194634765454706</v>
      </c>
      <c r="AN11" s="214">
        <f t="shared" ca="1" si="5"/>
        <v>0</v>
      </c>
      <c r="AO11" s="214">
        <f t="shared" ca="1" si="5"/>
        <v>0</v>
      </c>
      <c r="AP11" s="221">
        <f t="shared" ca="1" si="21"/>
        <v>1.4194634765454706</v>
      </c>
      <c r="AQ11" s="156" t="str">
        <f t="shared" si="22"/>
        <v>LoI DO 19</v>
      </c>
      <c r="AR11" s="232">
        <f t="shared" ca="1" si="23"/>
        <v>0</v>
      </c>
      <c r="AS11" s="232">
        <f t="shared" ca="1" si="6"/>
        <v>0</v>
      </c>
      <c r="AT11" s="232">
        <f t="shared" ca="1" si="6"/>
        <v>0</v>
      </c>
      <c r="AU11" s="232">
        <f t="shared" ca="1" si="6"/>
        <v>0.98956245185763847</v>
      </c>
      <c r="AV11" s="232">
        <f t="shared" ca="1" si="6"/>
        <v>0</v>
      </c>
      <c r="AW11" s="232">
        <f t="shared" ca="1" si="6"/>
        <v>0</v>
      </c>
      <c r="AX11" s="237">
        <f t="shared" ca="1" si="24"/>
        <v>0.98956245185763847</v>
      </c>
      <c r="AY11" s="240"/>
    </row>
    <row r="12" spans="2:72" ht="12" thickBot="1" x14ac:dyDescent="0.25">
      <c r="B12" s="126" t="s">
        <v>193</v>
      </c>
      <c r="C12" s="156" t="str">
        <f t="shared" si="8"/>
        <v>NPO 3P 14</v>
      </c>
      <c r="D12" s="141">
        <f t="shared" ca="1" si="26"/>
        <v>1.1002621099709176</v>
      </c>
      <c r="E12" s="141">
        <f t="shared" ca="1" si="1"/>
        <v>0</v>
      </c>
      <c r="F12" s="141">
        <f t="shared" ca="1" si="1"/>
        <v>0</v>
      </c>
      <c r="G12" s="141">
        <f t="shared" ca="1" si="1"/>
        <v>0</v>
      </c>
      <c r="H12" s="141">
        <f t="shared" ca="1" si="1"/>
        <v>0</v>
      </c>
      <c r="I12" s="141">
        <f t="shared" ca="1" si="1"/>
        <v>0.57505513421445309</v>
      </c>
      <c r="J12" s="144">
        <f t="shared" ca="1" si="9"/>
        <v>1.6753172441853708</v>
      </c>
      <c r="K12" s="156" t="str">
        <f t="shared" si="10"/>
        <v>NPO 3P 15</v>
      </c>
      <c r="L12" s="188">
        <f t="shared" ca="1" si="11"/>
        <v>1.0533613285601604</v>
      </c>
      <c r="M12" s="188">
        <f t="shared" ca="1" si="2"/>
        <v>0</v>
      </c>
      <c r="N12" s="188">
        <f t="shared" ca="1" si="2"/>
        <v>0</v>
      </c>
      <c r="O12" s="188">
        <f t="shared" ca="1" si="2"/>
        <v>0</v>
      </c>
      <c r="P12" s="188">
        <f t="shared" ca="1" si="2"/>
        <v>0</v>
      </c>
      <c r="Q12" s="188">
        <f t="shared" ca="1" si="2"/>
        <v>0.58320053581158848</v>
      </c>
      <c r="R12" s="152">
        <f t="shared" ca="1" si="12"/>
        <v>1.6365618643717488</v>
      </c>
      <c r="S12" s="156" t="str">
        <f t="shared" si="13"/>
        <v>NPO 3P 16</v>
      </c>
      <c r="T12" s="159">
        <f t="shared" ca="1" si="14"/>
        <v>1.0201998391212552</v>
      </c>
      <c r="U12" s="159">
        <f t="shared" ca="1" si="14"/>
        <v>0</v>
      </c>
      <c r="V12" s="159">
        <f t="shared" ca="1" si="14"/>
        <v>0</v>
      </c>
      <c r="W12" s="159">
        <f t="shared" ca="1" si="14"/>
        <v>0</v>
      </c>
      <c r="X12" s="159">
        <f t="shared" ca="1" si="14"/>
        <v>0</v>
      </c>
      <c r="Y12" s="159">
        <f t="shared" ca="1" si="14"/>
        <v>0.59150884544066684</v>
      </c>
      <c r="Z12" s="174">
        <f t="shared" ca="1" si="15"/>
        <v>1.611708684561922</v>
      </c>
      <c r="AA12" s="156" t="str">
        <f t="shared" si="16"/>
        <v>NPO 3P 17</v>
      </c>
      <c r="AB12" s="166">
        <f t="shared" ca="1" si="17"/>
        <v>0.99914374235783943</v>
      </c>
      <c r="AC12" s="166">
        <f t="shared" ca="1" si="17"/>
        <v>0</v>
      </c>
      <c r="AD12" s="166">
        <f t="shared" ca="1" si="17"/>
        <v>0</v>
      </c>
      <c r="AE12" s="166">
        <f t="shared" ca="1" si="17"/>
        <v>0</v>
      </c>
      <c r="AF12" s="166">
        <f t="shared" ca="1" si="17"/>
        <v>0</v>
      </c>
      <c r="AG12" s="166">
        <f t="shared" ca="1" si="17"/>
        <v>0.59998332126232656</v>
      </c>
      <c r="AH12" s="166">
        <f t="shared" ca="1" si="18"/>
        <v>1.599127063620166</v>
      </c>
      <c r="AI12" s="156" t="str">
        <f t="shared" si="19"/>
        <v>NPO 3P 18</v>
      </c>
      <c r="AJ12" s="214">
        <f t="shared" ca="1" si="20"/>
        <v>1.0671498878874834</v>
      </c>
      <c r="AK12" s="214">
        <f t="shared" ca="1" si="5"/>
        <v>0</v>
      </c>
      <c r="AL12" s="214">
        <f t="shared" ca="1" si="5"/>
        <v>0</v>
      </c>
      <c r="AM12" s="214">
        <f t="shared" ca="1" si="5"/>
        <v>0</v>
      </c>
      <c r="AN12" s="214">
        <f t="shared" ca="1" si="5"/>
        <v>0</v>
      </c>
      <c r="AO12" s="214">
        <f t="shared" ca="1" si="5"/>
        <v>0.60862728660041987</v>
      </c>
      <c r="AP12" s="221">
        <f t="shared" ca="1" si="21"/>
        <v>1.6757771744879033</v>
      </c>
      <c r="AQ12" s="156" t="str">
        <f t="shared" si="22"/>
        <v>NPO 3P 19</v>
      </c>
      <c r="AR12" s="232">
        <f t="shared" ca="1" si="23"/>
        <v>0.80113175226168243</v>
      </c>
      <c r="AS12" s="232">
        <f t="shared" ca="1" si="6"/>
        <v>0</v>
      </c>
      <c r="AT12" s="232">
        <f t="shared" ca="1" si="6"/>
        <v>0</v>
      </c>
      <c r="AU12" s="232">
        <f t="shared" ca="1" si="6"/>
        <v>0</v>
      </c>
      <c r="AV12" s="232">
        <f t="shared" ca="1" si="6"/>
        <v>0</v>
      </c>
      <c r="AW12" s="232">
        <f t="shared" ca="1" si="6"/>
        <v>0.61744413124527453</v>
      </c>
      <c r="AX12" s="237">
        <f t="shared" ca="1" si="24"/>
        <v>1.4185758835069571</v>
      </c>
      <c r="AY12" s="240"/>
      <c r="AZ12" s="254" t="s">
        <v>3</v>
      </c>
      <c r="BA12" s="268">
        <v>2014</v>
      </c>
      <c r="BB12" s="268">
        <v>2015</v>
      </c>
      <c r="BC12" s="268">
        <v>2016</v>
      </c>
      <c r="BD12" s="268">
        <v>2017</v>
      </c>
      <c r="BE12" s="268">
        <v>2018</v>
      </c>
      <c r="BF12" s="269">
        <v>2019</v>
      </c>
      <c r="BO12" s="226" t="s">
        <v>131</v>
      </c>
      <c r="BP12" s="227" t="s">
        <v>117</v>
      </c>
      <c r="BQ12" s="228" t="s">
        <v>126</v>
      </c>
      <c r="BR12" s="227" t="s">
        <v>127</v>
      </c>
      <c r="BS12" s="227" t="s">
        <v>116</v>
      </c>
      <c r="BT12" s="229" t="s">
        <v>119</v>
      </c>
    </row>
    <row r="13" spans="2:72" ht="12" thickBot="1" x14ac:dyDescent="0.25">
      <c r="B13" s="126" t="s">
        <v>194</v>
      </c>
      <c r="C13" s="156" t="str">
        <f t="shared" si="8"/>
        <v>NPO DO 14</v>
      </c>
      <c r="D13" s="141">
        <f t="shared" ca="1" si="26"/>
        <v>0</v>
      </c>
      <c r="E13" s="141">
        <f t="shared" ca="1" si="1"/>
        <v>0</v>
      </c>
      <c r="F13" s="141">
        <f t="shared" ca="1" si="1"/>
        <v>0</v>
      </c>
      <c r="G13" s="141">
        <f t="shared" ca="1" si="1"/>
        <v>0</v>
      </c>
      <c r="H13" s="141">
        <f t="shared" ca="1" si="1"/>
        <v>0</v>
      </c>
      <c r="I13" s="141">
        <f t="shared" ca="1" si="1"/>
        <v>0.81773757869422758</v>
      </c>
      <c r="J13" s="144">
        <f t="shared" ca="1" si="9"/>
        <v>0.81773757869422758</v>
      </c>
      <c r="K13" s="156" t="str">
        <f t="shared" si="10"/>
        <v>NPO DO 15</v>
      </c>
      <c r="L13" s="188">
        <f t="shared" ca="1" si="11"/>
        <v>0</v>
      </c>
      <c r="M13" s="188">
        <f t="shared" ca="1" si="2"/>
        <v>0</v>
      </c>
      <c r="N13" s="188">
        <f t="shared" ca="1" si="2"/>
        <v>0</v>
      </c>
      <c r="O13" s="188">
        <f t="shared" ca="1" si="2"/>
        <v>0</v>
      </c>
      <c r="P13" s="188">
        <f t="shared" ca="1" si="2"/>
        <v>0</v>
      </c>
      <c r="Q13" s="188">
        <f t="shared" ca="1" si="2"/>
        <v>0.85932736552128142</v>
      </c>
      <c r="R13" s="152">
        <f t="shared" ca="1" si="12"/>
        <v>0.85932736552128142</v>
      </c>
      <c r="S13" s="156" t="str">
        <f t="shared" si="13"/>
        <v>NPO DO 16</v>
      </c>
      <c r="T13" s="159">
        <f t="shared" ca="1" si="14"/>
        <v>0</v>
      </c>
      <c r="U13" s="159">
        <f t="shared" ca="1" si="14"/>
        <v>0</v>
      </c>
      <c r="V13" s="159">
        <f t="shared" ca="1" si="14"/>
        <v>0</v>
      </c>
      <c r="W13" s="159">
        <f t="shared" ca="1" si="14"/>
        <v>0</v>
      </c>
      <c r="X13" s="159">
        <f t="shared" ca="1" si="14"/>
        <v>0</v>
      </c>
      <c r="Y13" s="159">
        <f t="shared" ca="1" si="14"/>
        <v>0.80625521011555845</v>
      </c>
      <c r="Z13" s="174">
        <f t="shared" ca="1" si="15"/>
        <v>0.80625521011555845</v>
      </c>
      <c r="AA13" s="156" t="str">
        <f t="shared" si="16"/>
        <v>NPO DO 17</v>
      </c>
      <c r="AB13" s="166">
        <f t="shared" ca="1" si="17"/>
        <v>0</v>
      </c>
      <c r="AC13" s="166">
        <f t="shared" ca="1" si="17"/>
        <v>0</v>
      </c>
      <c r="AD13" s="166">
        <f t="shared" ca="1" si="17"/>
        <v>0</v>
      </c>
      <c r="AE13" s="166">
        <f t="shared" ca="1" si="17"/>
        <v>0</v>
      </c>
      <c r="AF13" s="166">
        <f t="shared" ca="1" si="17"/>
        <v>0</v>
      </c>
      <c r="AG13" s="166">
        <f t="shared" ca="1" si="17"/>
        <v>0.80181444316647732</v>
      </c>
      <c r="AH13" s="166">
        <f t="shared" ca="1" si="18"/>
        <v>0.80181444316647732</v>
      </c>
      <c r="AI13" s="156" t="str">
        <f t="shared" si="19"/>
        <v>NPO DO 18</v>
      </c>
      <c r="AJ13" s="214">
        <f t="shared" ca="1" si="20"/>
        <v>0</v>
      </c>
      <c r="AK13" s="214">
        <f t="shared" ca="1" si="5"/>
        <v>0</v>
      </c>
      <c r="AL13" s="214">
        <f t="shared" ca="1" si="5"/>
        <v>0</v>
      </c>
      <c r="AM13" s="214">
        <f t="shared" ca="1" si="5"/>
        <v>0</v>
      </c>
      <c r="AN13" s="214">
        <f t="shared" ca="1" si="5"/>
        <v>0</v>
      </c>
      <c r="AO13" s="214">
        <f t="shared" ca="1" si="5"/>
        <v>0.6430077525357395</v>
      </c>
      <c r="AP13" s="221">
        <f t="shared" ca="1" si="21"/>
        <v>0.6430077525357395</v>
      </c>
      <c r="AQ13" s="156" t="str">
        <f t="shared" si="22"/>
        <v>NPO DO 19</v>
      </c>
      <c r="AR13" s="232">
        <f t="shared" ca="1" si="23"/>
        <v>0</v>
      </c>
      <c r="AS13" s="232">
        <f t="shared" ca="1" si="6"/>
        <v>0</v>
      </c>
      <c r="AT13" s="232">
        <f t="shared" ca="1" si="6"/>
        <v>0</v>
      </c>
      <c r="AU13" s="232">
        <f t="shared" ca="1" si="6"/>
        <v>0</v>
      </c>
      <c r="AV13" s="232">
        <f t="shared" ca="1" si="6"/>
        <v>0</v>
      </c>
      <c r="AW13" s="232">
        <f t="shared" ca="1" si="6"/>
        <v>-4.393349381224141E-2</v>
      </c>
      <c r="AX13" s="237">
        <f t="shared" ca="1" si="24"/>
        <v>-4.393349381224141E-2</v>
      </c>
      <c r="AY13" s="240"/>
      <c r="AZ13" s="270" t="s">
        <v>150</v>
      </c>
      <c r="BA13" s="483">
        <f ca="1">(SUM(J6:J17)/12)</f>
        <v>0.62405325392753574</v>
      </c>
      <c r="BB13" s="483">
        <f ca="1">(SUM(R6:R17)/12)</f>
        <v>1.4343543206282019</v>
      </c>
      <c r="BC13" s="483">
        <f ca="1">(SUM(Z6:Z17)/12)</f>
        <v>1.4246240191048996</v>
      </c>
      <c r="BD13" s="483">
        <f ca="1">(SUM(AH6:AH17)/12)</f>
        <v>1.5250770482978855</v>
      </c>
      <c r="BE13" s="483">
        <f ca="1">(SUM(AP6:AP17)/12)</f>
        <v>1.4870017714683081</v>
      </c>
      <c r="BF13" s="483">
        <f ca="1">(SUM(AX6:AX17)/12)</f>
        <v>0.92629919034268227</v>
      </c>
      <c r="BN13" s="120">
        <v>2014</v>
      </c>
      <c r="BO13" s="267">
        <f ca="1">BO5</f>
        <v>32.791598657080641</v>
      </c>
      <c r="BP13" s="267">
        <f t="shared" ref="BP13:BT13" ca="1" si="31">BP5</f>
        <v>10.944070116345401</v>
      </c>
      <c r="BQ13" s="267">
        <f t="shared" ca="1" si="31"/>
        <v>23.027703600466197</v>
      </c>
      <c r="BR13" s="267">
        <f t="shared" ca="1" si="31"/>
        <v>2.3997135374012046E-2</v>
      </c>
      <c r="BS13" s="267">
        <f t="shared" ca="1" si="31"/>
        <v>0.44225931711891753</v>
      </c>
      <c r="BT13" s="267">
        <f t="shared" ca="1" si="31"/>
        <v>2.4617567372586531</v>
      </c>
    </row>
    <row r="14" spans="2:72" ht="12" thickBot="1" x14ac:dyDescent="0.25">
      <c r="B14" s="126" t="s">
        <v>195</v>
      </c>
      <c r="C14" s="156" t="str">
        <f t="shared" si="8"/>
        <v>P&amp;G 3P 14</v>
      </c>
      <c r="D14" s="141">
        <f t="shared" ca="1" si="26"/>
        <v>-0.16811963303315419</v>
      </c>
      <c r="E14" s="141">
        <f t="shared" ca="1" si="1"/>
        <v>0</v>
      </c>
      <c r="F14" s="141">
        <f t="shared" ca="1" si="1"/>
        <v>0</v>
      </c>
      <c r="G14" s="141">
        <f t="shared" ca="1" si="1"/>
        <v>0</v>
      </c>
      <c r="H14" s="141">
        <f t="shared" ca="1" si="1"/>
        <v>0.57505513421445309</v>
      </c>
      <c r="I14" s="141">
        <f t="shared" ca="1" si="1"/>
        <v>0</v>
      </c>
      <c r="J14" s="144">
        <f ca="1">SUM(D14:I14)</f>
        <v>0.4069355011812989</v>
      </c>
      <c r="K14" s="156" t="str">
        <f t="shared" si="10"/>
        <v>P&amp;G 3P 15</v>
      </c>
      <c r="L14" s="188">
        <f t="shared" ca="1" si="11"/>
        <v>1.0810837583021244</v>
      </c>
      <c r="M14" s="188">
        <f t="shared" ca="1" si="2"/>
        <v>0</v>
      </c>
      <c r="N14" s="188">
        <f t="shared" ca="1" si="2"/>
        <v>0</v>
      </c>
      <c r="O14" s="188">
        <f t="shared" ca="1" si="2"/>
        <v>0</v>
      </c>
      <c r="P14" s="188">
        <f t="shared" ca="1" si="2"/>
        <v>0.58320053581158848</v>
      </c>
      <c r="Q14" s="188">
        <f t="shared" ca="1" si="2"/>
        <v>0</v>
      </c>
      <c r="R14" s="152">
        <f t="shared" ca="1" si="12"/>
        <v>1.6642842941137128</v>
      </c>
      <c r="S14" s="156" t="str">
        <f t="shared" si="13"/>
        <v>P&amp;G 3P 16</v>
      </c>
      <c r="T14" s="159">
        <f t="shared" ca="1" si="14"/>
        <v>0.94986723501474046</v>
      </c>
      <c r="U14" s="159">
        <f t="shared" ca="1" si="14"/>
        <v>0</v>
      </c>
      <c r="V14" s="159">
        <f t="shared" ca="1" si="14"/>
        <v>0</v>
      </c>
      <c r="W14" s="159">
        <f t="shared" ca="1" si="14"/>
        <v>0</v>
      </c>
      <c r="X14" s="159">
        <f t="shared" ca="1" si="14"/>
        <v>0.59150884544066684</v>
      </c>
      <c r="Y14" s="159">
        <f t="shared" ca="1" si="14"/>
        <v>0</v>
      </c>
      <c r="Z14" s="174">
        <f t="shared" ca="1" si="15"/>
        <v>1.5413760804554073</v>
      </c>
      <c r="AA14" s="156" t="str">
        <f t="shared" si="16"/>
        <v>P&amp;G 3P 17</v>
      </c>
      <c r="AB14" s="166">
        <f t="shared" ca="1" si="17"/>
        <v>1.0866504033211977</v>
      </c>
      <c r="AC14" s="166">
        <f t="shared" ca="1" si="17"/>
        <v>0</v>
      </c>
      <c r="AD14" s="166">
        <f t="shared" ca="1" si="17"/>
        <v>0</v>
      </c>
      <c r="AE14" s="166">
        <f t="shared" ca="1" si="17"/>
        <v>0</v>
      </c>
      <c r="AF14" s="166">
        <f t="shared" ca="1" si="17"/>
        <v>0.59998332126232656</v>
      </c>
      <c r="AG14" s="166">
        <f t="shared" ca="1" si="17"/>
        <v>0</v>
      </c>
      <c r="AH14" s="166">
        <f t="shared" ca="1" si="18"/>
        <v>1.6866337245835243</v>
      </c>
      <c r="AI14" s="156" t="str">
        <f t="shared" si="19"/>
        <v>P&amp;G 3P 18</v>
      </c>
      <c r="AJ14" s="214">
        <f t="shared" ca="1" si="20"/>
        <v>1.0049299372854896</v>
      </c>
      <c r="AK14" s="214">
        <f t="shared" ca="1" si="5"/>
        <v>0</v>
      </c>
      <c r="AL14" s="214">
        <f t="shared" ca="1" si="5"/>
        <v>0</v>
      </c>
      <c r="AM14" s="214">
        <f t="shared" ca="1" si="5"/>
        <v>0</v>
      </c>
      <c r="AN14" s="214">
        <f t="shared" ca="1" si="5"/>
        <v>0.60862728660041987</v>
      </c>
      <c r="AO14" s="214">
        <f t="shared" ca="1" si="5"/>
        <v>0</v>
      </c>
      <c r="AP14" s="221">
        <f t="shared" ca="1" si="21"/>
        <v>1.6135572238859095</v>
      </c>
      <c r="AQ14" s="156" t="str">
        <f t="shared" si="22"/>
        <v>P&amp;G 3P 19</v>
      </c>
      <c r="AR14" s="232">
        <f t="shared" ca="1" si="23"/>
        <v>-0.70161667421999563</v>
      </c>
      <c r="AS14" s="232">
        <f t="shared" ca="1" si="6"/>
        <v>0</v>
      </c>
      <c r="AT14" s="232">
        <f t="shared" ca="1" si="6"/>
        <v>0</v>
      </c>
      <c r="AU14" s="232">
        <f t="shared" ca="1" si="6"/>
        <v>0</v>
      </c>
      <c r="AV14" s="232">
        <f t="shared" ca="1" si="6"/>
        <v>0.61744413124527453</v>
      </c>
      <c r="AW14" s="232">
        <f t="shared" ca="1" si="6"/>
        <v>0</v>
      </c>
      <c r="AX14" s="237">
        <f t="shared" ca="1" si="24"/>
        <v>-8.4172542974721098E-2</v>
      </c>
      <c r="AY14" s="240"/>
      <c r="BN14" s="120">
        <v>2015</v>
      </c>
      <c r="BO14" s="267">
        <f ca="1">BO13+BO6</f>
        <v>237.38960266971301</v>
      </c>
      <c r="BP14" s="267">
        <f t="shared" ref="BP14:BT18" ca="1" si="32">BP13+BP6</f>
        <v>58.574313374082287</v>
      </c>
      <c r="BQ14" s="267">
        <f t="shared" ca="1" si="32"/>
        <v>104.66381642300189</v>
      </c>
      <c r="BR14" s="267">
        <f t="shared" ca="1" si="32"/>
        <v>4.5801422746990319</v>
      </c>
      <c r="BS14" s="267">
        <f t="shared" ca="1" si="32"/>
        <v>32.196952821043823</v>
      </c>
      <c r="BT14" s="267">
        <f t="shared" ca="1" si="32"/>
        <v>9.4717228803293008</v>
      </c>
    </row>
    <row r="15" spans="2:72" ht="12" thickBot="1" x14ac:dyDescent="0.25">
      <c r="B15" s="126" t="s">
        <v>196</v>
      </c>
      <c r="C15" s="156" t="str">
        <f t="shared" si="8"/>
        <v>P&amp;G DO 14</v>
      </c>
      <c r="D15" s="141">
        <f t="shared" ca="1" si="26"/>
        <v>0</v>
      </c>
      <c r="E15" s="141">
        <f t="shared" ca="1" si="1"/>
        <v>0</v>
      </c>
      <c r="F15" s="141">
        <f t="shared" ca="1" si="1"/>
        <v>0</v>
      </c>
      <c r="G15" s="141">
        <f t="shared" ca="1" si="1"/>
        <v>0</v>
      </c>
      <c r="H15" s="141">
        <f t="shared" ca="1" si="1"/>
        <v>-1.579765397076254</v>
      </c>
      <c r="I15" s="141">
        <f t="shared" ca="1" si="1"/>
        <v>0</v>
      </c>
      <c r="J15" s="144">
        <f t="shared" ca="1" si="9"/>
        <v>-1.579765397076254</v>
      </c>
      <c r="K15" s="156" t="str">
        <f t="shared" si="10"/>
        <v>P&amp;G DO 15</v>
      </c>
      <c r="L15" s="188">
        <f t="shared" ca="1" si="11"/>
        <v>0</v>
      </c>
      <c r="M15" s="188">
        <f t="shared" ca="1" si="2"/>
        <v>0</v>
      </c>
      <c r="N15" s="188">
        <f t="shared" ca="1" si="2"/>
        <v>0</v>
      </c>
      <c r="O15" s="188">
        <f t="shared" ca="1" si="2"/>
        <v>0</v>
      </c>
      <c r="P15" s="188">
        <f t="shared" ca="1" si="2"/>
        <v>1.6355887326768712</v>
      </c>
      <c r="Q15" s="188">
        <f t="shared" ca="1" si="2"/>
        <v>0</v>
      </c>
      <c r="R15" s="152">
        <f t="shared" ca="1" si="12"/>
        <v>1.6355887326768712</v>
      </c>
      <c r="S15" s="156" t="str">
        <f t="shared" si="13"/>
        <v>P&amp;G DO 16</v>
      </c>
      <c r="T15" s="159">
        <f t="shared" ca="1" si="14"/>
        <v>0</v>
      </c>
      <c r="U15" s="159">
        <f t="shared" ca="1" si="14"/>
        <v>0</v>
      </c>
      <c r="V15" s="159">
        <f t="shared" ca="1" si="14"/>
        <v>0</v>
      </c>
      <c r="W15" s="159">
        <f t="shared" ca="1" si="14"/>
        <v>0</v>
      </c>
      <c r="X15" s="159">
        <f t="shared" ca="1" si="14"/>
        <v>1.3506098650616101</v>
      </c>
      <c r="Y15" s="159">
        <f t="shared" ca="1" si="14"/>
        <v>0</v>
      </c>
      <c r="Z15" s="174">
        <f t="shared" ca="1" si="15"/>
        <v>1.3506098650616101</v>
      </c>
      <c r="AA15" s="156" t="str">
        <f t="shared" si="16"/>
        <v>P&amp;G DO 17</v>
      </c>
      <c r="AB15" s="166">
        <f t="shared" ca="1" si="17"/>
        <v>0</v>
      </c>
      <c r="AC15" s="166">
        <f t="shared" ca="1" si="17"/>
        <v>0</v>
      </c>
      <c r="AD15" s="166">
        <f t="shared" ca="1" si="17"/>
        <v>0</v>
      </c>
      <c r="AE15" s="166">
        <f t="shared" ca="1" si="17"/>
        <v>0</v>
      </c>
      <c r="AF15" s="166">
        <f t="shared" ca="1" si="17"/>
        <v>1.6474023631056438</v>
      </c>
      <c r="AG15" s="166">
        <f t="shared" ca="1" si="17"/>
        <v>0</v>
      </c>
      <c r="AH15" s="166">
        <f t="shared" ca="1" si="18"/>
        <v>1.6474023631056438</v>
      </c>
      <c r="AI15" s="156" t="str">
        <f t="shared" si="19"/>
        <v>P&amp;G DO 18</v>
      </c>
      <c r="AJ15" s="214">
        <f t="shared" ca="1" si="20"/>
        <v>0</v>
      </c>
      <c r="AK15" s="214">
        <f t="shared" ca="1" si="5"/>
        <v>0</v>
      </c>
      <c r="AL15" s="214">
        <f t="shared" ca="1" si="5"/>
        <v>0</v>
      </c>
      <c r="AM15" s="214">
        <f t="shared" ca="1" si="5"/>
        <v>0</v>
      </c>
      <c r="AN15" s="214">
        <f t="shared" ca="1" si="5"/>
        <v>1.2758225313231224</v>
      </c>
      <c r="AO15" s="214">
        <f t="shared" ca="1" si="5"/>
        <v>0</v>
      </c>
      <c r="AP15" s="221">
        <f ca="1">SUM(AJ15:AO15)</f>
        <v>1.2758225313231224</v>
      </c>
      <c r="AQ15" s="156" t="str">
        <f t="shared" si="22"/>
        <v>P&amp;G DO 19</v>
      </c>
      <c r="AR15" s="232">
        <f t="shared" ca="1" si="23"/>
        <v>0</v>
      </c>
      <c r="AS15" s="232">
        <f t="shared" ca="1" si="6"/>
        <v>0</v>
      </c>
      <c r="AT15" s="232">
        <f t="shared" ca="1" si="6"/>
        <v>0</v>
      </c>
      <c r="AU15" s="232">
        <f t="shared" ca="1" si="6"/>
        <v>0</v>
      </c>
      <c r="AV15" s="232">
        <f t="shared" ca="1" si="6"/>
        <v>-1.9590007603092834</v>
      </c>
      <c r="AW15" s="232">
        <f t="shared" ca="1" si="6"/>
        <v>0</v>
      </c>
      <c r="AX15" s="237">
        <f t="shared" ca="1" si="24"/>
        <v>-1.9590007603092834</v>
      </c>
      <c r="AY15" s="240"/>
      <c r="BN15" s="120">
        <v>2016</v>
      </c>
      <c r="BO15" s="267">
        <f t="shared" ref="BO15:BO18" ca="1" si="33">BO14+BO7</f>
        <v>539.52682735656879</v>
      </c>
      <c r="BP15" s="267">
        <f t="shared" ca="1" si="32"/>
        <v>128.74430501556171</v>
      </c>
      <c r="BQ15" s="267">
        <f t="shared" ca="1" si="32"/>
        <v>233.72427149039257</v>
      </c>
      <c r="BR15" s="267">
        <f t="shared" ca="1" si="32"/>
        <v>12.299407358047969</v>
      </c>
      <c r="BS15" s="267">
        <f t="shared" ca="1" si="32"/>
        <v>71.180874940966078</v>
      </c>
      <c r="BT15" s="267">
        <f t="shared" ca="1" si="32"/>
        <v>21.394510282472304</v>
      </c>
    </row>
    <row r="16" spans="2:72" ht="12" thickBot="1" x14ac:dyDescent="0.25">
      <c r="B16" s="126" t="s">
        <v>129</v>
      </c>
      <c r="C16" s="156" t="str">
        <f t="shared" si="8"/>
        <v>Res 3P 14</v>
      </c>
      <c r="D16" s="141">
        <f t="shared" ca="1" si="26"/>
        <v>0.83186620866096517</v>
      </c>
      <c r="E16" s="141">
        <f t="shared" ca="1" si="1"/>
        <v>0</v>
      </c>
      <c r="F16" s="141">
        <f t="shared" ca="1" si="1"/>
        <v>0.48872409582813298</v>
      </c>
      <c r="G16" s="141">
        <f t="shared" ca="1" si="1"/>
        <v>0</v>
      </c>
      <c r="H16" s="141">
        <f t="shared" ca="1" si="1"/>
        <v>0</v>
      </c>
      <c r="I16" s="141">
        <f t="shared" ca="1" si="1"/>
        <v>0</v>
      </c>
      <c r="J16" s="144">
        <f t="shared" ca="1" si="9"/>
        <v>1.3205903044890981</v>
      </c>
      <c r="K16" s="156" t="str">
        <f t="shared" si="10"/>
        <v>Res 3P 15</v>
      </c>
      <c r="L16" s="188">
        <f t="shared" ca="1" si="11"/>
        <v>0.77333288530554356</v>
      </c>
      <c r="M16" s="188">
        <f t="shared" ca="1" si="2"/>
        <v>0</v>
      </c>
      <c r="N16" s="188">
        <f t="shared" ca="1" si="2"/>
        <v>0.49849857774469558</v>
      </c>
      <c r="O16" s="188">
        <f t="shared" ca="1" si="2"/>
        <v>0</v>
      </c>
      <c r="P16" s="188">
        <f t="shared" ca="1" si="2"/>
        <v>0</v>
      </c>
      <c r="Q16" s="188">
        <f t="shared" ca="1" si="2"/>
        <v>0</v>
      </c>
      <c r="R16" s="152">
        <f t="shared" ca="1" si="12"/>
        <v>1.2718314630502392</v>
      </c>
      <c r="S16" s="156" t="str">
        <f t="shared" si="13"/>
        <v>Res 3P 16</v>
      </c>
      <c r="T16" s="159">
        <f t="shared" ca="1" si="14"/>
        <v>0.89024019583484604</v>
      </c>
      <c r="U16" s="159">
        <f t="shared" ca="1" si="14"/>
        <v>0</v>
      </c>
      <c r="V16" s="159">
        <f t="shared" ca="1" si="14"/>
        <v>0.50846854929958951</v>
      </c>
      <c r="W16" s="159">
        <f t="shared" ca="1" si="14"/>
        <v>0</v>
      </c>
      <c r="X16" s="159">
        <f t="shared" ca="1" si="14"/>
        <v>0</v>
      </c>
      <c r="Y16" s="159">
        <f t="shared" ca="1" si="14"/>
        <v>0</v>
      </c>
      <c r="Z16" s="174">
        <f t="shared" ca="1" si="15"/>
        <v>1.3987087451344355</v>
      </c>
      <c r="AA16" s="156" t="str">
        <f t="shared" si="16"/>
        <v>Res 3P 17</v>
      </c>
      <c r="AB16" s="166">
        <f t="shared" ca="1" si="17"/>
        <v>0.88592764688553871</v>
      </c>
      <c r="AC16" s="166">
        <f t="shared" ca="1" si="17"/>
        <v>0</v>
      </c>
      <c r="AD16" s="166">
        <f t="shared" ca="1" si="17"/>
        <v>0.51863792028558142</v>
      </c>
      <c r="AE16" s="166">
        <f t="shared" ca="1" si="17"/>
        <v>0</v>
      </c>
      <c r="AF16" s="166">
        <f t="shared" ca="1" si="17"/>
        <v>0</v>
      </c>
      <c r="AG16" s="166">
        <f t="shared" ca="1" si="17"/>
        <v>0</v>
      </c>
      <c r="AH16" s="166">
        <f t="shared" ca="1" si="18"/>
        <v>1.4045655671711201</v>
      </c>
      <c r="AI16" s="156" t="str">
        <f t="shared" si="19"/>
        <v>Res 3P 18</v>
      </c>
      <c r="AJ16" s="214">
        <f t="shared" ca="1" si="20"/>
        <v>1.0448733991026964</v>
      </c>
      <c r="AK16" s="214">
        <f t="shared" ca="1" si="5"/>
        <v>0</v>
      </c>
      <c r="AL16" s="214">
        <f t="shared" ca="1" si="5"/>
        <v>0.52901067869129303</v>
      </c>
      <c r="AM16" s="214">
        <f t="shared" ca="1" si="5"/>
        <v>0</v>
      </c>
      <c r="AN16" s="214">
        <f t="shared" ca="1" si="5"/>
        <v>0</v>
      </c>
      <c r="AO16" s="214">
        <f t="shared" ca="1" si="5"/>
        <v>0</v>
      </c>
      <c r="AP16" s="221">
        <f t="shared" ca="1" si="21"/>
        <v>1.5738840777939895</v>
      </c>
      <c r="AQ16" s="156" t="str">
        <f t="shared" si="22"/>
        <v>Res 3P 19</v>
      </c>
      <c r="AR16" s="232">
        <f t="shared" ca="1" si="23"/>
        <v>1.4554271358903967</v>
      </c>
      <c r="AS16" s="232">
        <f t="shared" ca="1" si="6"/>
        <v>0</v>
      </c>
      <c r="AT16" s="232">
        <f t="shared" ca="1" si="6"/>
        <v>0.5395908922651188</v>
      </c>
      <c r="AU16" s="232">
        <f t="shared" ca="1" si="6"/>
        <v>0</v>
      </c>
      <c r="AV16" s="232">
        <f t="shared" ca="1" si="6"/>
        <v>0</v>
      </c>
      <c r="AW16" s="232">
        <f t="shared" ca="1" si="6"/>
        <v>0</v>
      </c>
      <c r="AX16" s="237">
        <f t="shared" ca="1" si="24"/>
        <v>1.9950180281555157</v>
      </c>
      <c r="AY16" s="240"/>
      <c r="BN16" s="120">
        <v>2017</v>
      </c>
      <c r="BO16" s="267">
        <f t="shared" ca="1" si="33"/>
        <v>1059.5088255079736</v>
      </c>
      <c r="BP16" s="267">
        <f t="shared" ca="1" si="32"/>
        <v>258.42557362551599</v>
      </c>
      <c r="BQ16" s="267">
        <f t="shared" ca="1" si="32"/>
        <v>346.41715332494942</v>
      </c>
      <c r="BR16" s="267">
        <f t="shared" ca="1" si="32"/>
        <v>36.339220284382378</v>
      </c>
      <c r="BS16" s="267">
        <f t="shared" ca="1" si="32"/>
        <v>163.70922527028605</v>
      </c>
      <c r="BT16" s="267">
        <f t="shared" ca="1" si="32"/>
        <v>61.907161002501283</v>
      </c>
    </row>
    <row r="17" spans="2:73" ht="12" thickBot="1" x14ac:dyDescent="0.25">
      <c r="B17" s="126" t="s">
        <v>128</v>
      </c>
      <c r="C17" s="156" t="str">
        <f t="shared" si="8"/>
        <v>Res DO 14</v>
      </c>
      <c r="D17" s="141">
        <f t="shared" ca="1" si="26"/>
        <v>0</v>
      </c>
      <c r="E17" s="141">
        <f t="shared" ca="1" si="1"/>
        <v>0</v>
      </c>
      <c r="F17" s="141">
        <f t="shared" ca="1" si="1"/>
        <v>0.77652178931538729</v>
      </c>
      <c r="G17" s="141">
        <f t="shared" ca="1" si="1"/>
        <v>0</v>
      </c>
      <c r="H17" s="141">
        <f t="shared" ca="1" si="1"/>
        <v>0</v>
      </c>
      <c r="I17" s="141">
        <f t="shared" ca="1" si="1"/>
        <v>0</v>
      </c>
      <c r="J17" s="145">
        <f t="shared" ca="1" si="9"/>
        <v>0.77652178931538729</v>
      </c>
      <c r="K17" s="156" t="str">
        <f t="shared" si="10"/>
        <v>Res DO 15</v>
      </c>
      <c r="L17" s="188">
        <f ca="1">VLOOKUP(L$4,INDIRECT("'"&amp;$K17&amp;"'!"&amp;"$A$101:$C$106"),3,0)/1000000</f>
        <v>0</v>
      </c>
      <c r="M17" s="188">
        <f t="shared" ca="1" si="2"/>
        <v>0</v>
      </c>
      <c r="N17" s="188">
        <f t="shared" ca="1" si="2"/>
        <v>0.70813247183386374</v>
      </c>
      <c r="O17" s="188">
        <f t="shared" ca="1" si="2"/>
        <v>0</v>
      </c>
      <c r="P17" s="188">
        <f t="shared" ca="1" si="2"/>
        <v>0</v>
      </c>
      <c r="Q17" s="188">
        <f t="shared" ca="1" si="2"/>
        <v>0</v>
      </c>
      <c r="R17" s="169">
        <f t="shared" ca="1" si="12"/>
        <v>0.70813247183386374</v>
      </c>
      <c r="S17" s="156" t="str">
        <f t="shared" si="13"/>
        <v>Res DO 16</v>
      </c>
      <c r="T17" s="159">
        <f t="shared" ca="1" si="14"/>
        <v>0</v>
      </c>
      <c r="U17" s="159">
        <f t="shared" ca="1" si="14"/>
        <v>0</v>
      </c>
      <c r="V17" s="159">
        <f t="shared" ca="1" si="14"/>
        <v>0.90974519778533047</v>
      </c>
      <c r="W17" s="159">
        <f t="shared" ca="1" si="14"/>
        <v>0</v>
      </c>
      <c r="X17" s="159">
        <f t="shared" ca="1" si="14"/>
        <v>0</v>
      </c>
      <c r="Y17" s="159">
        <f t="shared" ca="1" si="14"/>
        <v>0</v>
      </c>
      <c r="Z17" s="175">
        <f t="shared" ca="1" si="15"/>
        <v>0.90974519778533047</v>
      </c>
      <c r="AA17" s="156" t="str">
        <f t="shared" si="16"/>
        <v>Res DO 17</v>
      </c>
      <c r="AB17" s="166">
        <f t="shared" ca="1" si="17"/>
        <v>0</v>
      </c>
      <c r="AC17" s="166">
        <f t="shared" ca="1" si="17"/>
        <v>0</v>
      </c>
      <c r="AD17" s="166">
        <f t="shared" ca="1" si="17"/>
        <v>0.97978465956808636</v>
      </c>
      <c r="AE17" s="166">
        <f t="shared" ca="1" si="17"/>
        <v>0</v>
      </c>
      <c r="AF17" s="166">
        <f t="shared" ca="1" si="17"/>
        <v>0</v>
      </c>
      <c r="AG17" s="166">
        <f t="shared" ca="1" si="17"/>
        <v>0</v>
      </c>
      <c r="AH17" s="182">
        <f t="shared" ca="1" si="18"/>
        <v>0.97978465956808636</v>
      </c>
      <c r="AI17" s="156" t="str">
        <f t="shared" si="19"/>
        <v>Res DO 18</v>
      </c>
      <c r="AJ17" s="214">
        <f t="shared" ca="1" si="20"/>
        <v>0</v>
      </c>
      <c r="AK17" s="214">
        <f t="shared" ca="1" si="5"/>
        <v>0</v>
      </c>
      <c r="AL17" s="214">
        <f t="shared" ca="1" si="5"/>
        <v>1.038400854716564</v>
      </c>
      <c r="AM17" s="214">
        <f t="shared" ca="1" si="5"/>
        <v>0</v>
      </c>
      <c r="AN17" s="214">
        <f t="shared" ca="1" si="5"/>
        <v>0</v>
      </c>
      <c r="AO17" s="214">
        <f t="shared" ca="1" si="5"/>
        <v>0</v>
      </c>
      <c r="AP17" s="222">
        <f t="shared" ca="1" si="21"/>
        <v>1.038400854716564</v>
      </c>
      <c r="AQ17" s="156" t="str">
        <f t="shared" si="22"/>
        <v>Res DO 19</v>
      </c>
      <c r="AR17" s="232">
        <f t="shared" ca="1" si="23"/>
        <v>0</v>
      </c>
      <c r="AS17" s="232">
        <f t="shared" ca="1" si="6"/>
        <v>0</v>
      </c>
      <c r="AT17" s="232">
        <f t="shared" ca="1" si="6"/>
        <v>1.6432550318654453</v>
      </c>
      <c r="AU17" s="232">
        <f t="shared" ca="1" si="6"/>
        <v>0</v>
      </c>
      <c r="AV17" s="232">
        <f t="shared" ca="1" si="6"/>
        <v>0</v>
      </c>
      <c r="AW17" s="232">
        <f t="shared" ca="1" si="6"/>
        <v>0</v>
      </c>
      <c r="AX17" s="237">
        <f t="shared" ca="1" si="24"/>
        <v>1.6432550318654453</v>
      </c>
      <c r="AY17" s="240"/>
      <c r="BN17" s="120">
        <v>2018</v>
      </c>
      <c r="BO17" s="267">
        <f t="shared" ca="1" si="33"/>
        <v>1397.9949073539915</v>
      </c>
      <c r="BP17" s="267">
        <f t="shared" ca="1" si="32"/>
        <v>350.9094373424125</v>
      </c>
      <c r="BQ17" s="267">
        <f t="shared" ca="1" si="32"/>
        <v>465.99772149520606</v>
      </c>
      <c r="BR17" s="267">
        <f t="shared" ca="1" si="32"/>
        <v>53.959653837751802</v>
      </c>
      <c r="BS17" s="267">
        <f t="shared" ca="1" si="32"/>
        <v>198.35766116647827</v>
      </c>
      <c r="BT17" s="267">
        <f t="shared" ca="1" si="32"/>
        <v>75.228288016769085</v>
      </c>
    </row>
    <row r="18" spans="2:73" ht="20.100000000000001" customHeight="1" thickBot="1" x14ac:dyDescent="0.25">
      <c r="B18" s="127" t="s">
        <v>133</v>
      </c>
      <c r="C18" s="157"/>
      <c r="D18" s="146">
        <f t="shared" ref="D18:I18" ca="1" si="34">SUM(D6:D16)</f>
        <v>3.8832342597364025</v>
      </c>
      <c r="E18" s="147">
        <f t="shared" ca="1" si="34"/>
        <v>2.3545501044877297</v>
      </c>
      <c r="F18" s="146">
        <f t="shared" ca="1" si="34"/>
        <v>1.3775327813449072</v>
      </c>
      <c r="G18" s="146">
        <f t="shared" ca="1" si="34"/>
        <v>-1.4350461213544903</v>
      </c>
      <c r="H18" s="146">
        <f t="shared" ca="1" si="34"/>
        <v>-0.86094647930818757</v>
      </c>
      <c r="I18" s="148">
        <f t="shared" ca="1" si="34"/>
        <v>1.3927927129086806</v>
      </c>
      <c r="J18" s="149">
        <f ca="1">SUMPRODUCT(J6:J17, C24:C35)/C36</f>
        <v>1.267794119296221</v>
      </c>
      <c r="K18" s="171"/>
      <c r="L18" s="155">
        <f ca="1">SUM(L6:L17)</f>
        <v>6.532036002496822</v>
      </c>
      <c r="M18" s="155">
        <f ca="1">SUM(M6:M17)</f>
        <v>2.4981190566987008</v>
      </c>
      <c r="N18" s="155">
        <f t="shared" ref="N18:P18" ca="1" si="35">SUM(N6:N17)</f>
        <v>2.8275040476503914</v>
      </c>
      <c r="O18" s="155">
        <f t="shared" ca="1" si="35"/>
        <v>1.5474754369182828</v>
      </c>
      <c r="P18" s="155">
        <f t="shared" ca="1" si="35"/>
        <v>2.3645894024413567</v>
      </c>
      <c r="Q18" s="176">
        <f ca="1">SUM(Q6:Q17)</f>
        <v>1.4425279013328698</v>
      </c>
      <c r="R18" s="180">
        <f ca="1">SUMPRODUCT(R6:R17, K24:K35)/K36</f>
        <v>1.4215758653297763</v>
      </c>
      <c r="S18" s="119"/>
      <c r="T18" s="172">
        <f ca="1">SUM(T6:T17)</f>
        <v>6.4316818864099048</v>
      </c>
      <c r="U18" s="172">
        <f t="shared" ref="U18:Y18" ca="1" si="36">SUM(U6:U17)</f>
        <v>2.2552380753962966</v>
      </c>
      <c r="V18" s="172">
        <f t="shared" ca="1" si="36"/>
        <v>3.4948664499989004</v>
      </c>
      <c r="W18" s="172">
        <f t="shared" ca="1" si="36"/>
        <v>1.4259418400350223</v>
      </c>
      <c r="X18" s="172">
        <f t="shared" ca="1" si="36"/>
        <v>2.0899959218624438</v>
      </c>
      <c r="Y18" s="172">
        <f t="shared" ca="1" si="36"/>
        <v>1.3977640555562254</v>
      </c>
      <c r="Z18" s="262">
        <f ca="1">SUMPRODUCT(Z6:Z17, S24:S35)/S36</f>
        <v>1.4553259742485616</v>
      </c>
      <c r="AA18" s="128"/>
      <c r="AB18" s="184">
        <f ca="1">SUM(AB6:AB17)</f>
        <v>6.7041120968209373</v>
      </c>
      <c r="AC18" s="184">
        <f t="shared" ref="AC18:AG18" ca="1" si="37">SUM(AC6:AC17)</f>
        <v>2.3584150415279299</v>
      </c>
      <c r="AD18" s="184">
        <f t="shared" ca="1" si="37"/>
        <v>3.458700395719311</v>
      </c>
      <c r="AE18" s="184">
        <f t="shared" ca="1" si="37"/>
        <v>1.980517766394092</v>
      </c>
      <c r="AF18" s="184">
        <f t="shared" ca="1" si="37"/>
        <v>2.397381514683552</v>
      </c>
      <c r="AG18" s="184">
        <f t="shared" ca="1" si="37"/>
        <v>1.401797764428804</v>
      </c>
      <c r="AH18" s="263">
        <f ca="1">SUMPRODUCT(AH6:AH17, AA24:AA35)/AA36</f>
        <v>1.6395312877577182</v>
      </c>
      <c r="AI18" s="128"/>
      <c r="AJ18" s="218">
        <f ca="1">SUM(AJ6:AJ17)</f>
        <v>6.9256026648867799</v>
      </c>
      <c r="AK18" s="218">
        <f t="shared" ref="AK18" ca="1" si="38">SUM(AK6:AK17)</f>
        <v>2.5107668526174973</v>
      </c>
      <c r="AL18" s="218">
        <f t="shared" ref="AL18" ca="1" si="39">SUM(AL6:AL17)</f>
        <v>3.3347702128998939</v>
      </c>
      <c r="AM18" s="218">
        <f t="shared" ref="AM18" ca="1" si="40">SUM(AM6:AM17)</f>
        <v>1.7846398485057224</v>
      </c>
      <c r="AN18" s="218">
        <f t="shared" ref="AN18" ca="1" si="41">SUM(AN6:AN17)</f>
        <v>2.0366066395736473</v>
      </c>
      <c r="AO18" s="218">
        <f t="shared" ref="AO18" ca="1" si="42">SUM(AO6:AO17)</f>
        <v>1.2516350391361595</v>
      </c>
      <c r="AP18" s="264">
        <f ca="1">SUMPRODUCT(AP6:AP17, AI24:AI35)/AI36</f>
        <v>1.6471887577998052</v>
      </c>
      <c r="AQ18" s="128"/>
      <c r="AR18" s="236">
        <f ca="1">SUM(AR6:AR17)</f>
        <v>4.5313404502987549</v>
      </c>
      <c r="AS18" s="236">
        <f t="shared" ref="AS18:AW18" ca="1" si="43">SUM(AS6:AS17)</f>
        <v>2.2809741904906611</v>
      </c>
      <c r="AT18" s="236">
        <f t="shared" ca="1" si="43"/>
        <v>3.5569316715376251</v>
      </c>
      <c r="AU18" s="236">
        <f t="shared" ca="1" si="43"/>
        <v>1.3600289306048032</v>
      </c>
      <c r="AV18" s="236">
        <f t="shared" ca="1" si="43"/>
        <v>-1.1871955962526903</v>
      </c>
      <c r="AW18" s="236">
        <f t="shared" ca="1" si="43"/>
        <v>0.5735106374330331</v>
      </c>
      <c r="AX18" s="238">
        <f ca="1">SUMPRODUCT(AX6:AX17, AQ24:AQ35)/AQ36</f>
        <v>1.510373006288168</v>
      </c>
      <c r="AY18" s="240"/>
      <c r="BN18" s="120">
        <v>2019</v>
      </c>
      <c r="BO18" s="267">
        <f t="shared" ca="1" si="33"/>
        <v>1428.8949205031072</v>
      </c>
      <c r="BP18" s="267">
        <f t="shared" ca="1" si="32"/>
        <v>357.95680384718349</v>
      </c>
      <c r="BQ18" s="267">
        <f t="shared" ca="1" si="32"/>
        <v>475.35134089087131</v>
      </c>
      <c r="BR18" s="267">
        <f t="shared" ca="1" si="32"/>
        <v>58.26855799994555</v>
      </c>
      <c r="BS18" s="267">
        <f t="shared" ca="1" si="32"/>
        <v>201.42522454511928</v>
      </c>
      <c r="BT18" s="267">
        <f t="shared" ca="1" si="32"/>
        <v>75.688083041361537</v>
      </c>
      <c r="BU18" s="267">
        <f ca="1">SUM(BO18:BT18)</f>
        <v>2597.5849308275883</v>
      </c>
    </row>
    <row r="19" spans="2:73" ht="20.100000000000001" customHeight="1" x14ac:dyDescent="0.2">
      <c r="B19" s="129"/>
      <c r="C19" s="130"/>
      <c r="J19" s="131"/>
      <c r="K19" s="131"/>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33"/>
    </row>
    <row r="20" spans="2:73" x14ac:dyDescent="0.2">
      <c r="B20" s="132"/>
      <c r="C20" s="133"/>
    </row>
    <row r="21" spans="2:73" ht="12" thickBot="1" x14ac:dyDescent="0.25">
      <c r="B21" s="132" t="s">
        <v>135</v>
      </c>
    </row>
    <row r="22" spans="2:73" ht="12" thickBot="1" x14ac:dyDescent="0.25">
      <c r="B22" s="111" t="s">
        <v>130</v>
      </c>
      <c r="C22" s="127" t="s">
        <v>134</v>
      </c>
      <c r="D22" s="480" t="s">
        <v>131</v>
      </c>
      <c r="E22" s="114" t="s">
        <v>117</v>
      </c>
      <c r="F22" s="114" t="s">
        <v>126</v>
      </c>
      <c r="G22" s="114" t="s">
        <v>127</v>
      </c>
      <c r="H22" s="114" t="s">
        <v>116</v>
      </c>
      <c r="I22" s="481" t="s">
        <v>119</v>
      </c>
      <c r="J22" s="482" t="s">
        <v>143</v>
      </c>
      <c r="K22" s="134" t="s">
        <v>134</v>
      </c>
      <c r="L22" s="113" t="s">
        <v>131</v>
      </c>
      <c r="M22" s="113" t="s">
        <v>117</v>
      </c>
      <c r="N22" s="114" t="s">
        <v>126</v>
      </c>
      <c r="O22" s="113" t="s">
        <v>127</v>
      </c>
      <c r="P22" s="113" t="s">
        <v>116</v>
      </c>
      <c r="Q22" s="113" t="s">
        <v>119</v>
      </c>
      <c r="R22" s="118" t="s">
        <v>143</v>
      </c>
      <c r="S22" s="134" t="s">
        <v>134</v>
      </c>
      <c r="T22" s="113" t="s">
        <v>131</v>
      </c>
      <c r="U22" s="113" t="s">
        <v>117</v>
      </c>
      <c r="V22" s="114" t="s">
        <v>126</v>
      </c>
      <c r="W22" s="113" t="s">
        <v>127</v>
      </c>
      <c r="X22" s="113" t="s">
        <v>116</v>
      </c>
      <c r="Y22" s="115" t="s">
        <v>119</v>
      </c>
      <c r="Z22" s="116" t="s">
        <v>143</v>
      </c>
      <c r="AA22" s="134" t="s">
        <v>134</v>
      </c>
      <c r="AB22" s="113" t="s">
        <v>131</v>
      </c>
      <c r="AC22" s="113" t="s">
        <v>117</v>
      </c>
      <c r="AD22" s="114" t="s">
        <v>126</v>
      </c>
      <c r="AE22" s="113" t="s">
        <v>127</v>
      </c>
      <c r="AF22" s="113" t="s">
        <v>116</v>
      </c>
      <c r="AG22" s="115" t="s">
        <v>119</v>
      </c>
      <c r="AH22" s="116" t="s">
        <v>143</v>
      </c>
      <c r="AI22" s="223" t="s">
        <v>134</v>
      </c>
      <c r="AJ22" s="113" t="s">
        <v>131</v>
      </c>
      <c r="AK22" s="113" t="s">
        <v>117</v>
      </c>
      <c r="AL22" s="114" t="s">
        <v>126</v>
      </c>
      <c r="AM22" s="113" t="s">
        <v>127</v>
      </c>
      <c r="AN22" s="113" t="s">
        <v>116</v>
      </c>
      <c r="AO22" s="115" t="s">
        <v>119</v>
      </c>
      <c r="AP22" s="116" t="s">
        <v>143</v>
      </c>
      <c r="AQ22" s="223" t="s">
        <v>134</v>
      </c>
      <c r="AR22" s="135" t="s">
        <v>131</v>
      </c>
      <c r="AS22" s="135" t="s">
        <v>117</v>
      </c>
      <c r="AT22" s="135" t="s">
        <v>126</v>
      </c>
      <c r="AU22" s="135" t="s">
        <v>127</v>
      </c>
      <c r="AV22" s="135" t="s">
        <v>116</v>
      </c>
      <c r="AW22" s="119" t="s">
        <v>119</v>
      </c>
      <c r="AX22" s="116" t="s">
        <v>143</v>
      </c>
      <c r="AY22" s="125"/>
      <c r="AZ22" s="125"/>
      <c r="BA22" s="136"/>
      <c r="BB22" s="125"/>
      <c r="BC22" s="125"/>
      <c r="BD22" s="125"/>
      <c r="BE22" s="125"/>
      <c r="BF22" s="125"/>
      <c r="BG22" s="125"/>
      <c r="BH22" s="125"/>
    </row>
    <row r="23" spans="2:73" ht="12" thickBot="1" x14ac:dyDescent="0.25">
      <c r="B23" s="123" t="s">
        <v>111</v>
      </c>
      <c r="C23" s="738">
        <v>2014</v>
      </c>
      <c r="D23" s="739"/>
      <c r="E23" s="739"/>
      <c r="F23" s="739"/>
      <c r="G23" s="739"/>
      <c r="H23" s="739"/>
      <c r="I23" s="739"/>
      <c r="J23" s="739"/>
      <c r="K23" s="741">
        <v>2015</v>
      </c>
      <c r="L23" s="741"/>
      <c r="M23" s="741"/>
      <c r="N23" s="741"/>
      <c r="O23" s="741"/>
      <c r="P23" s="741"/>
      <c r="Q23" s="741"/>
      <c r="R23" s="742"/>
      <c r="S23" s="751">
        <v>2016</v>
      </c>
      <c r="T23" s="751"/>
      <c r="U23" s="751"/>
      <c r="V23" s="751"/>
      <c r="W23" s="751"/>
      <c r="X23" s="751"/>
      <c r="Y23" s="751"/>
      <c r="Z23" s="752"/>
      <c r="AA23" s="753">
        <v>2017</v>
      </c>
      <c r="AB23" s="753"/>
      <c r="AC23" s="753"/>
      <c r="AD23" s="753"/>
      <c r="AE23" s="753"/>
      <c r="AF23" s="753"/>
      <c r="AG23" s="754"/>
      <c r="AH23" s="755"/>
      <c r="AI23" s="756">
        <v>2018</v>
      </c>
      <c r="AJ23" s="757"/>
      <c r="AK23" s="757"/>
      <c r="AL23" s="757"/>
      <c r="AM23" s="757"/>
      <c r="AN23" s="757"/>
      <c r="AO23" s="758"/>
      <c r="AP23" s="759"/>
      <c r="AQ23" s="760">
        <v>2019</v>
      </c>
      <c r="AR23" s="760"/>
      <c r="AS23" s="760"/>
      <c r="AT23" s="760"/>
      <c r="AU23" s="760"/>
      <c r="AV23" s="760"/>
      <c r="AW23" s="760"/>
      <c r="AX23" s="761"/>
      <c r="AY23" s="239"/>
      <c r="AZ23" s="137"/>
      <c r="BA23" s="740"/>
      <c r="BB23" s="740"/>
      <c r="BC23" s="740"/>
      <c r="BD23" s="740"/>
      <c r="BE23" s="740"/>
      <c r="BF23" s="740"/>
      <c r="BG23" s="740"/>
      <c r="BH23" s="740"/>
    </row>
    <row r="24" spans="2:73" x14ac:dyDescent="0.2">
      <c r="B24" s="126" t="s">
        <v>189</v>
      </c>
      <c r="C24" s="150">
        <f>'SREC II Data'!D12*'3P v DO'!C6/1000</f>
        <v>8.5725080000000009</v>
      </c>
      <c r="D24" s="141">
        <f ca="1">D6*$C24</f>
        <v>11.023753345010128</v>
      </c>
      <c r="E24" s="141">
        <f t="shared" ref="E24:I24" ca="1" si="44">E6*$C24</f>
        <v>4.9296647384944734</v>
      </c>
      <c r="F24" s="141">
        <f t="shared" ca="1" si="44"/>
        <v>0</v>
      </c>
      <c r="G24" s="141">
        <f t="shared" ca="1" si="44"/>
        <v>0</v>
      </c>
      <c r="H24" s="141">
        <f t="shared" ca="1" si="44"/>
        <v>0</v>
      </c>
      <c r="I24" s="142">
        <f t="shared" ca="1" si="44"/>
        <v>0</v>
      </c>
      <c r="J24" s="143">
        <f ca="1">SUM(D24:I24)</f>
        <v>15.953418083504602</v>
      </c>
      <c r="K24" s="200">
        <f>'SREC II Data'!E12*'3P v DO'!E6/1000</f>
        <v>35.239121400000009</v>
      </c>
      <c r="L24" s="153">
        <f ca="1">L6*$K24</f>
        <v>49.855505167808538</v>
      </c>
      <c r="M24" s="153">
        <f t="shared" ref="L24:O25" ca="1" si="45">M6*$K24</f>
        <v>20.55147448200962</v>
      </c>
      <c r="N24" s="153">
        <f t="shared" ca="1" si="45"/>
        <v>0</v>
      </c>
      <c r="O24" s="153">
        <f t="shared" ca="1" si="45"/>
        <v>0</v>
      </c>
      <c r="P24" s="153">
        <f t="shared" ref="P24:Q25" ca="1" si="46">P6*$K24</f>
        <v>0</v>
      </c>
      <c r="Q24" s="154">
        <f t="shared" ca="1" si="46"/>
        <v>0</v>
      </c>
      <c r="R24" s="152">
        <f ca="1">SUM(L24:Q24)</f>
        <v>70.406979649818155</v>
      </c>
      <c r="S24" s="205">
        <f>'SREC II Data'!F12*'3P v DO'!G6/1000</f>
        <v>53.898262600000038</v>
      </c>
      <c r="T24" s="160">
        <f t="shared" ref="T24:Y35" ca="1" si="47">T6*$S24</f>
        <v>62.261202529993518</v>
      </c>
      <c r="U24" s="160">
        <f t="shared" ca="1" si="47"/>
        <v>31.881299081783897</v>
      </c>
      <c r="V24" s="160">
        <f t="shared" ca="1" si="47"/>
        <v>0</v>
      </c>
      <c r="W24" s="160">
        <f t="shared" ca="1" si="47"/>
        <v>0</v>
      </c>
      <c r="X24" s="160">
        <f t="shared" ca="1" si="47"/>
        <v>0</v>
      </c>
      <c r="Y24" s="161">
        <f t="shared" ca="1" si="47"/>
        <v>0</v>
      </c>
      <c r="Z24" s="212">
        <f t="shared" ref="Z24:Z35" ca="1" si="48">SUM(T24:Y24)</f>
        <v>94.142501611777419</v>
      </c>
      <c r="AA24" s="189">
        <f>'SREC II Data'!G12*'3P v DO'!I6/1000</f>
        <v>88.722633299999984</v>
      </c>
      <c r="AB24" s="166">
        <f t="shared" ref="AB24:AG35" ca="1" si="49">AB6*$AA24</f>
        <v>110.31023670647738</v>
      </c>
      <c r="AC24" s="166">
        <f t="shared" ca="1" si="49"/>
        <v>53.232100198473482</v>
      </c>
      <c r="AD24" s="166">
        <f t="shared" ca="1" si="49"/>
        <v>0</v>
      </c>
      <c r="AE24" s="166">
        <f t="shared" ca="1" si="49"/>
        <v>0</v>
      </c>
      <c r="AF24" s="166">
        <f t="shared" ca="1" si="49"/>
        <v>0</v>
      </c>
      <c r="AG24" s="181">
        <f t="shared" ca="1" si="49"/>
        <v>0</v>
      </c>
      <c r="AH24" s="193">
        <f t="shared" ref="AH24:AH35" ca="1" si="50">SUM(AB24:AG24)</f>
        <v>163.54233690495087</v>
      </c>
      <c r="AI24" s="213">
        <f>'SREC II Data'!H12*'3P v DO'!K6/1000</f>
        <v>55.784378299999965</v>
      </c>
      <c r="AJ24" s="214">
        <f t="shared" ref="AJ24:AO35" ca="1" si="51">AJ6*$AI24</f>
        <v>72.788375892968858</v>
      </c>
      <c r="AK24" s="214">
        <f t="shared" ca="1" si="51"/>
        <v>33.951894799420323</v>
      </c>
      <c r="AL24" s="214">
        <f t="shared" ca="1" si="51"/>
        <v>0</v>
      </c>
      <c r="AM24" s="214">
        <f t="shared" ca="1" si="51"/>
        <v>0</v>
      </c>
      <c r="AN24" s="214">
        <f t="shared" ca="1" si="51"/>
        <v>0</v>
      </c>
      <c r="AO24" s="215">
        <f t="shared" ca="1" si="51"/>
        <v>0</v>
      </c>
      <c r="AP24" s="221">
        <f ca="1">SUM(AJ24:AO24)</f>
        <v>106.74027069238917</v>
      </c>
      <c r="AQ24" s="230">
        <f>'SREC II Data'!I12*'3P v DO'!M6/1000</f>
        <v>3.1855284999999998</v>
      </c>
      <c r="AR24" s="232">
        <f t="shared" ref="AR24:AW35" ca="1" si="52">AR6*$AQ24</f>
        <v>3.3697121612518615</v>
      </c>
      <c r="AS24" s="232">
        <f t="shared" ca="1" si="52"/>
        <v>1.9668858772395623</v>
      </c>
      <c r="AT24" s="232">
        <f t="shared" ca="1" si="52"/>
        <v>0</v>
      </c>
      <c r="AU24" s="232">
        <f t="shared" ca="1" si="52"/>
        <v>0</v>
      </c>
      <c r="AV24" s="232">
        <f t="shared" ca="1" si="52"/>
        <v>0</v>
      </c>
      <c r="AW24" s="233">
        <f t="shared" ca="1" si="52"/>
        <v>0</v>
      </c>
      <c r="AX24" s="237">
        <f ca="1">SUM(AR24:AW24)</f>
        <v>5.3365980384914238</v>
      </c>
      <c r="AY24" s="240"/>
      <c r="AZ24" s="131"/>
      <c r="BA24" s="138"/>
      <c r="BB24" s="131"/>
      <c r="BC24" s="131"/>
      <c r="BD24" s="131"/>
      <c r="BE24" s="131"/>
      <c r="BF24" s="131"/>
      <c r="BG24" s="131"/>
      <c r="BH24" s="131"/>
    </row>
    <row r="25" spans="2:73" x14ac:dyDescent="0.2">
      <c r="B25" s="126" t="s">
        <v>190</v>
      </c>
      <c r="C25" s="150">
        <f>'SREC II Data'!D12*'3P v DO'!D6/1000</f>
        <v>3.6739320000000011</v>
      </c>
      <c r="D25" s="141">
        <f t="shared" ref="D25:I25" ca="1" si="53">D7*$C25</f>
        <v>0</v>
      </c>
      <c r="E25" s="141">
        <f t="shared" ca="1" si="53"/>
        <v>6.0095651502873473</v>
      </c>
      <c r="F25" s="141">
        <f t="shared" ca="1" si="53"/>
        <v>0</v>
      </c>
      <c r="G25" s="141">
        <f t="shared" ca="1" si="53"/>
        <v>0</v>
      </c>
      <c r="H25" s="141">
        <f t="shared" ca="1" si="53"/>
        <v>0</v>
      </c>
      <c r="I25" s="142">
        <f t="shared" ca="1" si="53"/>
        <v>0</v>
      </c>
      <c r="J25" s="203">
        <f ca="1">SUM(D25:I25)</f>
        <v>6.0095651502873473</v>
      </c>
      <c r="K25" s="200">
        <f>'SREC II Data'!E12*'3P v DO'!F6/1000</f>
        <v>15.102480600000009</v>
      </c>
      <c r="L25" s="153">
        <f t="shared" ca="1" si="45"/>
        <v>0</v>
      </c>
      <c r="M25" s="153">
        <f t="shared" ca="1" si="45"/>
        <v>26.718076117777297</v>
      </c>
      <c r="N25" s="153">
        <f t="shared" ca="1" si="45"/>
        <v>0</v>
      </c>
      <c r="O25" s="153">
        <f t="shared" ca="1" si="45"/>
        <v>0</v>
      </c>
      <c r="P25" s="153">
        <f t="shared" ca="1" si="46"/>
        <v>0</v>
      </c>
      <c r="Q25" s="154">
        <f t="shared" ca="1" si="46"/>
        <v>0</v>
      </c>
      <c r="R25" s="208">
        <f ca="1">SUM(L25:Q25)</f>
        <v>26.718076117777297</v>
      </c>
      <c r="S25" s="205">
        <f>'SREC II Data'!F12*'3P v DO'!H6/1000</f>
        <v>23.099255400000018</v>
      </c>
      <c r="T25" s="160">
        <f t="shared" ca="1" si="47"/>
        <v>0</v>
      </c>
      <c r="U25" s="160">
        <f t="shared" ca="1" si="47"/>
        <v>35.015052926142182</v>
      </c>
      <c r="V25" s="160">
        <f t="shared" ca="1" si="47"/>
        <v>0</v>
      </c>
      <c r="W25" s="160">
        <f t="shared" ca="1" si="47"/>
        <v>0</v>
      </c>
      <c r="X25" s="160">
        <f t="shared" ca="1" si="47"/>
        <v>0</v>
      </c>
      <c r="Y25" s="161">
        <f t="shared" ca="1" si="47"/>
        <v>0</v>
      </c>
      <c r="Z25" s="174">
        <f t="shared" ca="1" si="48"/>
        <v>35.015052926142182</v>
      </c>
      <c r="AA25" s="189">
        <f>'SREC II Data'!G12*'3P v DO'!J6/1000</f>
        <v>38.023985700000004</v>
      </c>
      <c r="AB25" s="166">
        <f t="shared" ca="1" si="49"/>
        <v>0</v>
      </c>
      <c r="AC25" s="166">
        <f t="shared" ca="1" si="49"/>
        <v>61.159143278826399</v>
      </c>
      <c r="AD25" s="166">
        <f t="shared" ca="1" si="49"/>
        <v>0</v>
      </c>
      <c r="AE25" s="166">
        <f t="shared" ca="1" si="49"/>
        <v>0</v>
      </c>
      <c r="AF25" s="166">
        <f t="shared" ca="1" si="49"/>
        <v>0</v>
      </c>
      <c r="AG25" s="181">
        <f t="shared" ca="1" si="49"/>
        <v>0</v>
      </c>
      <c r="AH25" s="193">
        <f t="shared" ca="1" si="50"/>
        <v>61.159143278826399</v>
      </c>
      <c r="AI25" s="213">
        <f>'SREC II Data'!H12*'3P v DO'!L6/1000</f>
        <v>23.907590699999989</v>
      </c>
      <c r="AJ25" s="214">
        <f t="shared" ca="1" si="51"/>
        <v>0</v>
      </c>
      <c r="AK25" s="214">
        <f t="shared" ca="1" si="51"/>
        <v>41.837871184388291</v>
      </c>
      <c r="AL25" s="214">
        <f t="shared" ca="1" si="51"/>
        <v>0</v>
      </c>
      <c r="AM25" s="214">
        <f t="shared" ca="1" si="51"/>
        <v>0</v>
      </c>
      <c r="AN25" s="214">
        <f t="shared" ca="1" si="51"/>
        <v>0</v>
      </c>
      <c r="AO25" s="215">
        <f t="shared" ca="1" si="51"/>
        <v>0</v>
      </c>
      <c r="AP25" s="221">
        <f t="shared" ref="AP25:AP35" ca="1" si="54">SUM(AJ25:AO25)</f>
        <v>41.837871184388291</v>
      </c>
      <c r="AQ25" s="230">
        <f>'SREC II Data'!I12*'3P v DO'!N6/1000</f>
        <v>1.3652265000000001</v>
      </c>
      <c r="AR25" s="232">
        <f t="shared" ca="1" si="52"/>
        <v>0</v>
      </c>
      <c r="AS25" s="232">
        <f t="shared" ca="1" si="52"/>
        <v>2.0603575478669902</v>
      </c>
      <c r="AT25" s="232">
        <f t="shared" ca="1" si="52"/>
        <v>0</v>
      </c>
      <c r="AU25" s="232">
        <f t="shared" ca="1" si="52"/>
        <v>0</v>
      </c>
      <c r="AV25" s="232">
        <f t="shared" ca="1" si="52"/>
        <v>0</v>
      </c>
      <c r="AW25" s="233">
        <f t="shared" ca="1" si="52"/>
        <v>0</v>
      </c>
      <c r="AX25" s="237">
        <f t="shared" ref="AX25:AX35" ca="1" si="55">SUM(AR25:AW25)</f>
        <v>2.0603575478669902</v>
      </c>
      <c r="AY25" s="240"/>
      <c r="AZ25" s="131"/>
      <c r="BA25" s="138"/>
      <c r="BB25" s="131"/>
      <c r="BC25" s="131"/>
      <c r="BD25" s="131"/>
      <c r="BE25" s="131"/>
      <c r="BF25" s="131"/>
      <c r="BG25" s="131"/>
      <c r="BH25" s="131"/>
    </row>
    <row r="26" spans="2:73" x14ac:dyDescent="0.2">
      <c r="B26" s="126" t="s">
        <v>142</v>
      </c>
      <c r="C26" s="150">
        <f>'SREC II Data'!D13*'3P v DO'!C7/1000</f>
        <v>3.3667920000000004E-2</v>
      </c>
      <c r="D26" s="141">
        <f ca="1">D8*$C26</f>
        <v>1.7610679000535794E-2</v>
      </c>
      <c r="E26" s="141">
        <f t="shared" ref="E26:I26" ca="1" si="56">E8*$C26</f>
        <v>4.840227563580368E-3</v>
      </c>
      <c r="F26" s="141">
        <f t="shared" ca="1" si="56"/>
        <v>9.6804551271607361E-3</v>
      </c>
      <c r="G26" s="141">
        <f t="shared" ca="1" si="56"/>
        <v>0</v>
      </c>
      <c r="H26" s="141">
        <f t="shared" ca="1" si="56"/>
        <v>4.840227563580368E-3</v>
      </c>
      <c r="I26" s="142">
        <f t="shared" ca="1" si="56"/>
        <v>0</v>
      </c>
      <c r="J26" s="203">
        <f t="shared" ref="J26:J35" ca="1" si="57">SUM(D26:I26)</f>
        <v>3.6971589254857266E-2</v>
      </c>
      <c r="K26" s="200">
        <f>'SREC II Data'!E13*'3P v DO'!E7/1000</f>
        <v>2.4738842700000001</v>
      </c>
      <c r="L26" s="153">
        <f t="shared" ref="L26:Q26" ca="1" si="58">L8*$K26</f>
        <v>2.343133176400622</v>
      </c>
      <c r="M26" s="153">
        <f t="shared" ca="1" si="58"/>
        <v>0.36069265794996513</v>
      </c>
      <c r="N26" s="153">
        <f t="shared" ca="1" si="58"/>
        <v>0.72138531589993027</v>
      </c>
      <c r="O26" s="153">
        <f t="shared" ca="1" si="58"/>
        <v>0</v>
      </c>
      <c r="P26" s="153">
        <f t="shared" ca="1" si="58"/>
        <v>0.36069265794996513</v>
      </c>
      <c r="Q26" s="154">
        <f t="shared" ca="1" si="58"/>
        <v>0</v>
      </c>
      <c r="R26" s="208">
        <f ca="1">SUM(L26:Q26)</f>
        <v>3.7859038082004823</v>
      </c>
      <c r="S26" s="205">
        <f>'SREC II Data'!F13*'3P v DO'!G6/1000</f>
        <v>22.137553199999999</v>
      </c>
      <c r="T26" s="160">
        <f t="shared" ca="1" si="47"/>
        <v>26.776617963821195</v>
      </c>
      <c r="U26" s="160">
        <f t="shared" ca="1" si="47"/>
        <v>3.2736396335533349</v>
      </c>
      <c r="V26" s="160">
        <f t="shared" ca="1" si="47"/>
        <v>6.5472792671066697</v>
      </c>
      <c r="W26" s="160">
        <f t="shared" ca="1" si="47"/>
        <v>0</v>
      </c>
      <c r="X26" s="160">
        <f t="shared" ca="1" si="47"/>
        <v>3.2736396335533349</v>
      </c>
      <c r="Y26" s="161">
        <f t="shared" ca="1" si="47"/>
        <v>0</v>
      </c>
      <c r="Z26" s="174">
        <f t="shared" ca="1" si="48"/>
        <v>39.871176498034536</v>
      </c>
      <c r="AA26" s="189">
        <f>'SREC II Data'!G13*'3P v DO'!I6/1000</f>
        <v>101.93633450000002</v>
      </c>
      <c r="AB26" s="166">
        <f t="shared" ca="1" si="49"/>
        <v>113.98224932029285</v>
      </c>
      <c r="AC26" s="166">
        <f t="shared" ca="1" si="49"/>
        <v>15.290025132654373</v>
      </c>
      <c r="AD26" s="166">
        <f t="shared" ca="1" si="49"/>
        <v>30.580050265308746</v>
      </c>
      <c r="AE26" s="166">
        <f t="shared" ca="1" si="49"/>
        <v>0</v>
      </c>
      <c r="AF26" s="166">
        <f t="shared" ca="1" si="49"/>
        <v>15.290025132654373</v>
      </c>
      <c r="AG26" s="181">
        <f t="shared" ca="1" si="49"/>
        <v>0</v>
      </c>
      <c r="AH26" s="193">
        <f t="shared" ca="1" si="50"/>
        <v>175.14234985091034</v>
      </c>
      <c r="AI26" s="213">
        <f>'SREC II Data'!H13*'3P v DO'!K7/1000</f>
        <v>109.71639359999999</v>
      </c>
      <c r="AJ26" s="214">
        <f t="shared" ca="1" si="51"/>
        <v>120.68660779524419</v>
      </c>
      <c r="AK26" s="214">
        <f t="shared" ca="1" si="51"/>
        <v>16.694097733087915</v>
      </c>
      <c r="AL26" s="214">
        <f t="shared" ca="1" si="51"/>
        <v>33.38819546617583</v>
      </c>
      <c r="AM26" s="214">
        <f t="shared" ca="1" si="51"/>
        <v>0</v>
      </c>
      <c r="AN26" s="214">
        <f t="shared" ca="1" si="51"/>
        <v>16.694097733087915</v>
      </c>
      <c r="AO26" s="215">
        <f t="shared" ca="1" si="51"/>
        <v>0</v>
      </c>
      <c r="AP26" s="221">
        <f t="shared" ca="1" si="54"/>
        <v>187.46299872759585</v>
      </c>
      <c r="AQ26" s="230">
        <f>'SREC II Data'!I13*'3P v DO'!M7/1000</f>
        <v>19.565320500000002</v>
      </c>
      <c r="AR26" s="232">
        <f t="shared" ca="1" si="52"/>
        <v>14.875561735217365</v>
      </c>
      <c r="AS26" s="232">
        <f t="shared" ca="1" si="52"/>
        <v>3.0201230796644656</v>
      </c>
      <c r="AT26" s="232">
        <f t="shared" ca="1" si="52"/>
        <v>6.0402461593289312</v>
      </c>
      <c r="AU26" s="232">
        <f t="shared" ca="1" si="52"/>
        <v>0</v>
      </c>
      <c r="AV26" s="232">
        <f t="shared" ca="1" si="52"/>
        <v>3.0201230796644656</v>
      </c>
      <c r="AW26" s="233">
        <f t="shared" ca="1" si="52"/>
        <v>0</v>
      </c>
      <c r="AX26" s="237">
        <f t="shared" ca="1" si="55"/>
        <v>26.956054053875228</v>
      </c>
      <c r="AY26" s="240"/>
      <c r="AZ26" s="131"/>
      <c r="BA26" s="138"/>
      <c r="BB26" s="131"/>
      <c r="BC26" s="131"/>
      <c r="BD26" s="131"/>
      <c r="BE26" s="131"/>
      <c r="BF26" s="131"/>
      <c r="BG26" s="131"/>
      <c r="BH26" s="131"/>
    </row>
    <row r="27" spans="2:73" x14ac:dyDescent="0.2">
      <c r="B27" s="126" t="s">
        <v>141</v>
      </c>
      <c r="C27" s="150">
        <f>'SREC II Data'!D14*'3P v DO'!D7/1000</f>
        <v>1.0050000000000007E-3</v>
      </c>
      <c r="D27" s="141">
        <f t="shared" ref="D27:I27" ca="1" si="59">D9*$C27</f>
        <v>0</v>
      </c>
      <c r="E27" s="141">
        <f t="shared" ca="1" si="59"/>
        <v>0</v>
      </c>
      <c r="F27" s="141">
        <f t="shared" ca="1" si="59"/>
        <v>3.731153600473855E-4</v>
      </c>
      <c r="G27" s="141">
        <f t="shared" ca="1" si="59"/>
        <v>0</v>
      </c>
      <c r="H27" s="141">
        <f t="shared" ca="1" si="59"/>
        <v>0</v>
      </c>
      <c r="I27" s="142">
        <f t="shared" ca="1" si="59"/>
        <v>0</v>
      </c>
      <c r="J27" s="203">
        <f t="shared" ca="1" si="57"/>
        <v>3.731153600473855E-4</v>
      </c>
      <c r="K27" s="200">
        <f>'SREC II Data'!E13*'3P v DO'!F7/1000</f>
        <v>2.4988730000000021E-2</v>
      </c>
      <c r="L27" s="153">
        <f t="shared" ref="L27:Q27" ca="1" si="60">L9*$K27</f>
        <v>0</v>
      </c>
      <c r="M27" s="153">
        <f t="shared" ca="1" si="60"/>
        <v>0</v>
      </c>
      <c r="N27" s="153">
        <f t="shared" ca="1" si="60"/>
        <v>2.7387461060381549E-2</v>
      </c>
      <c r="O27" s="153">
        <f t="shared" ca="1" si="60"/>
        <v>0</v>
      </c>
      <c r="P27" s="153">
        <f t="shared" ca="1" si="60"/>
        <v>0</v>
      </c>
      <c r="Q27" s="154">
        <f t="shared" ca="1" si="60"/>
        <v>0</v>
      </c>
      <c r="R27" s="208">
        <f t="shared" ref="R27:R35" ca="1" si="61">SUM(L27:Q27)</f>
        <v>2.7387461060381549E-2</v>
      </c>
      <c r="S27" s="205">
        <f>'SREC II Data'!F13*'3P v DO'!H7/1000</f>
        <v>0.3162507600000003</v>
      </c>
      <c r="T27" s="160">
        <f t="shared" ca="1" si="47"/>
        <v>0</v>
      </c>
      <c r="U27" s="160">
        <f t="shared" ca="1" si="47"/>
        <v>0</v>
      </c>
      <c r="V27" s="160">
        <f t="shared" ca="1" si="47"/>
        <v>0.48838438582700083</v>
      </c>
      <c r="W27" s="160">
        <f t="shared" ca="1" si="47"/>
        <v>0</v>
      </c>
      <c r="X27" s="160">
        <f t="shared" ca="1" si="47"/>
        <v>0</v>
      </c>
      <c r="Y27" s="161">
        <f t="shared" ca="1" si="47"/>
        <v>0</v>
      </c>
      <c r="Z27" s="174">
        <f t="shared" ca="1" si="48"/>
        <v>0.48838438582700083</v>
      </c>
      <c r="AA27" s="189">
        <f>'SREC II Data'!G13*'3P v DO'!J7/1000</f>
        <v>1.4562333500000015</v>
      </c>
      <c r="AB27" s="166">
        <f t="shared" ca="1" si="49"/>
        <v>0</v>
      </c>
      <c r="AC27" s="166">
        <f t="shared" ca="1" si="49"/>
        <v>0</v>
      </c>
      <c r="AD27" s="166">
        <f t="shared" ca="1" si="49"/>
        <v>2.0682777810493436</v>
      </c>
      <c r="AE27" s="166">
        <f t="shared" ca="1" si="49"/>
        <v>0</v>
      </c>
      <c r="AF27" s="166">
        <f t="shared" ca="1" si="49"/>
        <v>0</v>
      </c>
      <c r="AG27" s="181">
        <f t="shared" ca="1" si="49"/>
        <v>0</v>
      </c>
      <c r="AH27" s="193">
        <f t="shared" ca="1" si="50"/>
        <v>2.0682777810493436</v>
      </c>
      <c r="AI27" s="213">
        <f>'SREC II Data'!H13*'3P v DO'!L7/1000</f>
        <v>1.108246400000001</v>
      </c>
      <c r="AJ27" s="214">
        <f t="shared" ca="1" si="51"/>
        <v>0</v>
      </c>
      <c r="AK27" s="214">
        <f t="shared" ca="1" si="51"/>
        <v>0</v>
      </c>
      <c r="AL27" s="214">
        <f t="shared" ca="1" si="51"/>
        <v>1.3516107946707894</v>
      </c>
      <c r="AM27" s="214">
        <f t="shared" ca="1" si="51"/>
        <v>0</v>
      </c>
      <c r="AN27" s="214">
        <f t="shared" ca="1" si="51"/>
        <v>0</v>
      </c>
      <c r="AO27" s="215">
        <f t="shared" ca="1" si="51"/>
        <v>0</v>
      </c>
      <c r="AP27" s="221">
        <f t="shared" ca="1" si="54"/>
        <v>1.3516107946707894</v>
      </c>
      <c r="AQ27" s="230">
        <f>'SREC II Data'!I13*'3P v DO'!N7/1000</f>
        <v>0.19762950000000018</v>
      </c>
      <c r="AR27" s="232">
        <f t="shared" ca="1" si="52"/>
        <v>0</v>
      </c>
      <c r="AS27" s="232">
        <f t="shared" ca="1" si="52"/>
        <v>0</v>
      </c>
      <c r="AT27" s="232">
        <f t="shared" ca="1" si="52"/>
        <v>0.16173722177483971</v>
      </c>
      <c r="AU27" s="232">
        <f t="shared" ca="1" si="52"/>
        <v>0</v>
      </c>
      <c r="AV27" s="232">
        <f t="shared" ca="1" si="52"/>
        <v>0</v>
      </c>
      <c r="AW27" s="233">
        <f t="shared" ca="1" si="52"/>
        <v>0</v>
      </c>
      <c r="AX27" s="237">
        <f t="shared" ca="1" si="55"/>
        <v>0.16173722177483971</v>
      </c>
      <c r="AY27" s="240"/>
      <c r="AZ27" s="131"/>
      <c r="BA27" s="138"/>
      <c r="BB27" s="131"/>
      <c r="BC27" s="131"/>
      <c r="BD27" s="131"/>
      <c r="BE27" s="131"/>
      <c r="BF27" s="131"/>
      <c r="BG27" s="131"/>
      <c r="BH27" s="131"/>
    </row>
    <row r="28" spans="2:73" x14ac:dyDescent="0.2">
      <c r="B28" s="126" t="s">
        <v>191</v>
      </c>
      <c r="C28" s="150">
        <f>'SREC II Data'!D14*'3P v DO'!C8/1000</f>
        <v>9.547499999999999E-2</v>
      </c>
      <c r="D28" s="141">
        <f t="shared" ref="D28:I28" ca="1" si="62">D10*$C28</f>
        <v>2.961758213652908E-2</v>
      </c>
      <c r="E28" s="141">
        <f t="shared" ca="1" si="62"/>
        <v>0</v>
      </c>
      <c r="F28" s="141">
        <f t="shared" ca="1" si="62"/>
        <v>2.196135557564996E-2</v>
      </c>
      <c r="G28" s="141">
        <f t="shared" ca="1" si="62"/>
        <v>3.2942033363474947E-2</v>
      </c>
      <c r="H28" s="141">
        <f t="shared" ca="1" si="62"/>
        <v>0</v>
      </c>
      <c r="I28" s="142">
        <f t="shared" ca="1" si="62"/>
        <v>0</v>
      </c>
      <c r="J28" s="203">
        <f ca="1">SUM(D28:I28)</f>
        <v>8.4520971075653983E-2</v>
      </c>
      <c r="K28" s="200">
        <f>'SREC II Data'!E14*'3P v DO'!E8/1000</f>
        <v>11.033176499999998</v>
      </c>
      <c r="L28" s="153">
        <f ca="1">L10*$K28</f>
        <v>13.927547099307837</v>
      </c>
      <c r="M28" s="153">
        <f t="shared" ref="M28:Q28" ca="1" si="63">M10*$K28</f>
        <v>0</v>
      </c>
      <c r="N28" s="153">
        <f t="shared" ca="1" si="63"/>
        <v>2.5738217786015309</v>
      </c>
      <c r="O28" s="153">
        <f ca="1">O10*$K28</f>
        <v>3.8607326679022962</v>
      </c>
      <c r="P28" s="153">
        <f t="shared" ca="1" si="63"/>
        <v>0</v>
      </c>
      <c r="Q28" s="154">
        <f t="shared" ca="1" si="63"/>
        <v>0</v>
      </c>
      <c r="R28" s="208">
        <f t="shared" ca="1" si="61"/>
        <v>20.362101545811665</v>
      </c>
      <c r="S28" s="205">
        <f>'SREC II Data'!F14*'3P v DO'!G8/1000</f>
        <v>18.769078750000002</v>
      </c>
      <c r="T28" s="160">
        <f t="shared" ca="1" si="47"/>
        <v>22.647834321714978</v>
      </c>
      <c r="U28" s="160">
        <f t="shared" ca="1" si="47"/>
        <v>0</v>
      </c>
      <c r="V28" s="160">
        <f t="shared" ca="1" si="47"/>
        <v>4.440830440558984</v>
      </c>
      <c r="W28" s="160">
        <f t="shared" ca="1" si="47"/>
        <v>6.6612456608384738</v>
      </c>
      <c r="X28" s="160">
        <f t="shared" ca="1" si="47"/>
        <v>0</v>
      </c>
      <c r="Y28" s="161">
        <f t="shared" ca="1" si="47"/>
        <v>0</v>
      </c>
      <c r="Z28" s="174">
        <f t="shared" ca="1" si="48"/>
        <v>33.749910423112432</v>
      </c>
      <c r="AA28" s="189">
        <f>'SREC II Data'!G14*'3P v DO'!I8/1000</f>
        <v>53.987968949999988</v>
      </c>
      <c r="AB28" s="166">
        <f t="shared" ca="1" si="49"/>
        <v>74.012306998839264</v>
      </c>
      <c r="AC28" s="166">
        <f t="shared" ca="1" si="49"/>
        <v>0</v>
      </c>
      <c r="AD28" s="166">
        <f t="shared" ca="1" si="49"/>
        <v>12.956752367531347</v>
      </c>
      <c r="AE28" s="166">
        <f t="shared" ca="1" si="49"/>
        <v>19.435128551297012</v>
      </c>
      <c r="AF28" s="166">
        <f t="shared" ca="1" si="49"/>
        <v>0</v>
      </c>
      <c r="AG28" s="181">
        <f t="shared" ca="1" si="49"/>
        <v>0</v>
      </c>
      <c r="AH28" s="193">
        <f t="shared" ca="1" si="50"/>
        <v>106.40418791766763</v>
      </c>
      <c r="AI28" s="213">
        <f>'SREC II Data'!H14*'3P v DO'!K8/1000</f>
        <v>40.056911499999984</v>
      </c>
      <c r="AJ28" s="214">
        <f t="shared" ca="1" si="51"/>
        <v>56.233733156494274</v>
      </c>
      <c r="AK28" s="214">
        <f t="shared" ca="1" si="51"/>
        <v>0</v>
      </c>
      <c r="AL28" s="214">
        <f t="shared" ca="1" si="51"/>
        <v>9.7518917423352569</v>
      </c>
      <c r="AM28" s="214">
        <f t="shared" ca="1" si="51"/>
        <v>14.627837613502884</v>
      </c>
      <c r="AN28" s="214">
        <f t="shared" ca="1" si="51"/>
        <v>0</v>
      </c>
      <c r="AO28" s="215">
        <f t="shared" ca="1" si="51"/>
        <v>0</v>
      </c>
      <c r="AP28" s="221">
        <f ca="1">SUM(AJ28:AO28)</f>
        <v>80.613462512332404</v>
      </c>
      <c r="AQ28" s="230">
        <f>'SREC II Data'!I14*'3P v DO'!M8/1000</f>
        <v>10.197413999999998</v>
      </c>
      <c r="AR28" s="232">
        <f t="shared" ca="1" si="52"/>
        <v>11.811428907893207</v>
      </c>
      <c r="AS28" s="232">
        <f t="shared" ca="1" si="52"/>
        <v>0</v>
      </c>
      <c r="AT28" s="232">
        <f t="shared" ca="1" si="52"/>
        <v>2.51853337127136</v>
      </c>
      <c r="AU28" s="232">
        <f t="shared" ca="1" si="52"/>
        <v>3.77780005690704</v>
      </c>
      <c r="AV28" s="232">
        <f t="shared" ca="1" si="52"/>
        <v>0</v>
      </c>
      <c r="AW28" s="233">
        <f t="shared" ca="1" si="52"/>
        <v>0</v>
      </c>
      <c r="AX28" s="237">
        <f t="shared" ca="1" si="55"/>
        <v>18.107762336071609</v>
      </c>
      <c r="AY28" s="240"/>
      <c r="AZ28" s="131"/>
      <c r="BA28" s="138"/>
      <c r="BB28" s="131"/>
      <c r="BC28" s="131"/>
      <c r="BD28" s="131"/>
      <c r="BE28" s="131"/>
      <c r="BF28" s="131"/>
      <c r="BG28" s="131"/>
      <c r="BH28" s="131"/>
    </row>
    <row r="29" spans="2:73" x14ac:dyDescent="0.2">
      <c r="B29" s="126" t="s">
        <v>192</v>
      </c>
      <c r="C29" s="150">
        <f>'SREC II Data'!D14*'3P v DO'!D8/1000</f>
        <v>5.0250000000000052E-3</v>
      </c>
      <c r="D29" s="141">
        <f t="shared" ref="D29:I29" ca="1" si="64">D11*$C29</f>
        <v>0</v>
      </c>
      <c r="E29" s="141">
        <f t="shared" ca="1" si="64"/>
        <v>0</v>
      </c>
      <c r="F29" s="141">
        <f t="shared" ca="1" si="64"/>
        <v>0</v>
      </c>
      <c r="G29" s="141">
        <f t="shared" ca="1" si="64"/>
        <v>-8.944897989462899E-3</v>
      </c>
      <c r="H29" s="141">
        <f t="shared" ca="1" si="64"/>
        <v>0</v>
      </c>
      <c r="I29" s="142">
        <f t="shared" ca="1" si="64"/>
        <v>0</v>
      </c>
      <c r="J29" s="203">
        <f t="shared" ca="1" si="57"/>
        <v>-8.944897989462899E-3</v>
      </c>
      <c r="K29" s="200">
        <f>'SREC II Data'!E14*'3P v DO'!F8/1000</f>
        <v>0.58069350000000042</v>
      </c>
      <c r="L29" s="153">
        <f t="shared" ref="L29:Q29" ca="1" si="65">L11*$K29</f>
        <v>0</v>
      </c>
      <c r="M29" s="153">
        <f t="shared" ca="1" si="65"/>
        <v>0</v>
      </c>
      <c r="N29" s="153">
        <f t="shared" ca="1" si="65"/>
        <v>0</v>
      </c>
      <c r="O29" s="153">
        <f t="shared" ca="1" si="65"/>
        <v>0.69541247142272333</v>
      </c>
      <c r="P29" s="153">
        <f t="shared" ca="1" si="65"/>
        <v>0</v>
      </c>
      <c r="Q29" s="154">
        <f t="shared" ca="1" si="65"/>
        <v>0</v>
      </c>
      <c r="R29" s="208">
        <f t="shared" ca="1" si="61"/>
        <v>0.69541247142272333</v>
      </c>
      <c r="S29" s="205">
        <f>'SREC II Data'!F14*'3P v DO'!H8/1000</f>
        <v>0.98784625000000104</v>
      </c>
      <c r="T29" s="160">
        <f t="shared" ca="1" si="47"/>
        <v>0</v>
      </c>
      <c r="U29" s="160">
        <f t="shared" ca="1" si="47"/>
        <v>0</v>
      </c>
      <c r="V29" s="160">
        <f t="shared" ca="1" si="47"/>
        <v>0</v>
      </c>
      <c r="W29" s="160">
        <f t="shared" ca="1" si="47"/>
        <v>1.0580194225104622</v>
      </c>
      <c r="X29" s="160">
        <f t="shared" ca="1" si="47"/>
        <v>0</v>
      </c>
      <c r="Y29" s="161">
        <f t="shared" ca="1" si="47"/>
        <v>0</v>
      </c>
      <c r="Z29" s="174">
        <f t="shared" ca="1" si="48"/>
        <v>1.0580194225104622</v>
      </c>
      <c r="AA29" s="189">
        <f>'SREC II Data'!G14*'3P v DO'!J8/1000</f>
        <v>2.8414720500000019</v>
      </c>
      <c r="AB29" s="166">
        <f t="shared" ca="1" si="49"/>
        <v>0</v>
      </c>
      <c r="AC29" s="166">
        <f t="shared" ca="1" si="49"/>
        <v>0</v>
      </c>
      <c r="AD29" s="166">
        <f t="shared" ca="1" si="49"/>
        <v>0</v>
      </c>
      <c r="AE29" s="166">
        <f t="shared" ca="1" si="49"/>
        <v>4.6046843750374018</v>
      </c>
      <c r="AF29" s="166">
        <f t="shared" ca="1" si="49"/>
        <v>0</v>
      </c>
      <c r="AG29" s="181">
        <f t="shared" ca="1" si="49"/>
        <v>0</v>
      </c>
      <c r="AH29" s="193">
        <f t="shared" ca="1" si="50"/>
        <v>4.6046843750374018</v>
      </c>
      <c r="AI29" s="213">
        <f>'SREC II Data'!H14*'3P v DO'!L8/1000</f>
        <v>2.1082585000000011</v>
      </c>
      <c r="AJ29" s="214">
        <f t="shared" ca="1" si="51"/>
        <v>0</v>
      </c>
      <c r="AK29" s="214">
        <f t="shared" ca="1" si="51"/>
        <v>0</v>
      </c>
      <c r="AL29" s="214">
        <f t="shared" ca="1" si="51"/>
        <v>0</v>
      </c>
      <c r="AM29" s="214">
        <f t="shared" ca="1" si="51"/>
        <v>2.9925959398665407</v>
      </c>
      <c r="AN29" s="214">
        <f t="shared" ca="1" si="51"/>
        <v>0</v>
      </c>
      <c r="AO29" s="215">
        <f t="shared" ca="1" si="51"/>
        <v>0</v>
      </c>
      <c r="AP29" s="221">
        <f t="shared" ca="1" si="54"/>
        <v>2.9925959398665407</v>
      </c>
      <c r="AQ29" s="230">
        <f>'SREC II Data'!I14*'3P v DO'!N8/1000</f>
        <v>0.53670600000000046</v>
      </c>
      <c r="AR29" s="232">
        <f t="shared" ca="1" si="52"/>
        <v>0</v>
      </c>
      <c r="AS29" s="232">
        <f t="shared" ca="1" si="52"/>
        <v>0</v>
      </c>
      <c r="AT29" s="232">
        <f t="shared" ca="1" si="52"/>
        <v>0</v>
      </c>
      <c r="AU29" s="232">
        <f t="shared" ca="1" si="52"/>
        <v>0.53110410528670615</v>
      </c>
      <c r="AV29" s="232">
        <f t="shared" ca="1" si="52"/>
        <v>0</v>
      </c>
      <c r="AW29" s="233">
        <f t="shared" ca="1" si="52"/>
        <v>0</v>
      </c>
      <c r="AX29" s="237">
        <f t="shared" ca="1" si="55"/>
        <v>0.53110410528670615</v>
      </c>
      <c r="AY29" s="240"/>
      <c r="AZ29" s="131"/>
      <c r="BA29" s="138"/>
      <c r="BB29" s="131"/>
      <c r="BC29" s="131"/>
      <c r="BD29" s="131"/>
      <c r="BE29" s="131"/>
      <c r="BF29" s="131"/>
      <c r="BG29" s="131"/>
      <c r="BH29" s="131"/>
    </row>
    <row r="30" spans="2:73" x14ac:dyDescent="0.2">
      <c r="B30" s="126" t="s">
        <v>193</v>
      </c>
      <c r="C30" s="150">
        <f>('SREC II Data'!D15+'SREC II Data'!D16)*'3P v DO'!C9/1000</f>
        <v>3.6968039999999998</v>
      </c>
      <c r="D30" s="141">
        <f t="shared" ref="D30:I30" ca="1" si="66">D12*$C30</f>
        <v>4.0674533691889279</v>
      </c>
      <c r="E30" s="141">
        <f t="shared" ca="1" si="66"/>
        <v>0</v>
      </c>
      <c r="F30" s="141">
        <f t="shared" ca="1" si="66"/>
        <v>0</v>
      </c>
      <c r="G30" s="141">
        <f t="shared" ca="1" si="66"/>
        <v>0</v>
      </c>
      <c r="H30" s="141">
        <f t="shared" ca="1" si="66"/>
        <v>0</v>
      </c>
      <c r="I30" s="142">
        <f t="shared" ca="1" si="66"/>
        <v>2.125866120384527</v>
      </c>
      <c r="J30" s="203">
        <f t="shared" ca="1" si="57"/>
        <v>6.1933194895734545</v>
      </c>
      <c r="K30" s="200">
        <f>('SREC II Data'!E15+'SREC II Data'!E16)*'3P v DO'!E9/1000</f>
        <v>10.328803199999999</v>
      </c>
      <c r="L30" s="153">
        <f t="shared" ref="L30:Q30" ca="1" si="67">L12*$K30</f>
        <v>10.879961861188436</v>
      </c>
      <c r="M30" s="153">
        <f t="shared" ca="1" si="67"/>
        <v>0</v>
      </c>
      <c r="N30" s="153">
        <f t="shared" ca="1" si="67"/>
        <v>0</v>
      </c>
      <c r="O30" s="153">
        <f t="shared" ca="1" si="67"/>
        <v>0</v>
      </c>
      <c r="P30" s="153">
        <f t="shared" ca="1" si="67"/>
        <v>0</v>
      </c>
      <c r="Q30" s="154">
        <f t="shared" ca="1" si="67"/>
        <v>6.0237635605324495</v>
      </c>
      <c r="R30" s="208">
        <f t="shared" ca="1" si="61"/>
        <v>16.903725421720885</v>
      </c>
      <c r="S30" s="205">
        <f>('SREC II Data'!F15+'SREC II Data'!F16)*'3P v DO'!G9/1000</f>
        <v>17.505379800000004</v>
      </c>
      <c r="T30" s="160">
        <f t="shared" ca="1" si="47"/>
        <v>17.858985655716474</v>
      </c>
      <c r="U30" s="160">
        <f t="shared" ca="1" si="47"/>
        <v>0</v>
      </c>
      <c r="V30" s="160">
        <f t="shared" ca="1" si="47"/>
        <v>0</v>
      </c>
      <c r="W30" s="160">
        <f t="shared" ca="1" si="47"/>
        <v>0</v>
      </c>
      <c r="X30" s="160">
        <f t="shared" ca="1" si="47"/>
        <v>0</v>
      </c>
      <c r="Y30" s="161">
        <f t="shared" ca="1" si="47"/>
        <v>10.354586994498373</v>
      </c>
      <c r="Z30" s="174">
        <f t="shared" ca="1" si="48"/>
        <v>28.213572650214847</v>
      </c>
      <c r="AA30" s="189">
        <f>('SREC II Data'!G15+'SREC II Data'!G16)*'3P v DO'!I9/1000</f>
        <v>58.792904100000015</v>
      </c>
      <c r="AB30" s="166">
        <f t="shared" ca="1" si="49"/>
        <v>58.742562226559578</v>
      </c>
      <c r="AC30" s="166">
        <f t="shared" ca="1" si="49"/>
        <v>0</v>
      </c>
      <c r="AD30" s="166">
        <f t="shared" ca="1" si="49"/>
        <v>0</v>
      </c>
      <c r="AE30" s="166">
        <f t="shared" ca="1" si="49"/>
        <v>0</v>
      </c>
      <c r="AF30" s="166">
        <f t="shared" ca="1" si="49"/>
        <v>0</v>
      </c>
      <c r="AG30" s="181">
        <f t="shared" ca="1" si="49"/>
        <v>35.274761868575467</v>
      </c>
      <c r="AH30" s="193">
        <f t="shared" ca="1" si="50"/>
        <v>94.017324095135052</v>
      </c>
      <c r="AI30" s="213">
        <f>('SREC II Data'!H15+'SREC II Data'!H16)*'3P v DO'!K9/1000</f>
        <v>19.587801600000006</v>
      </c>
      <c r="AJ30" s="214">
        <f t="shared" ca="1" si="51"/>
        <v>20.903120281402273</v>
      </c>
      <c r="AK30" s="214">
        <f t="shared" ca="1" si="51"/>
        <v>0</v>
      </c>
      <c r="AL30" s="214">
        <f t="shared" ca="1" si="51"/>
        <v>0</v>
      </c>
      <c r="AM30" s="214">
        <f t="shared" ca="1" si="51"/>
        <v>0</v>
      </c>
      <c r="AN30" s="214">
        <f t="shared" ca="1" si="51"/>
        <v>0</v>
      </c>
      <c r="AO30" s="215">
        <f t="shared" ca="1" si="51"/>
        <v>11.921670538275366</v>
      </c>
      <c r="AP30" s="221">
        <f t="shared" ca="1" si="54"/>
        <v>32.824790819677638</v>
      </c>
      <c r="AQ30" s="230">
        <f>('SREC II Data'!I15+'SREC II Data'!I16)*'3P v DO'!M9/1000</f>
        <v>0.75060899999999997</v>
      </c>
      <c r="AR30" s="232">
        <f t="shared" ca="1" si="52"/>
        <v>0.60133670343338919</v>
      </c>
      <c r="AS30" s="232">
        <f t="shared" ca="1" si="52"/>
        <v>0</v>
      </c>
      <c r="AT30" s="232">
        <f t="shared" ca="1" si="52"/>
        <v>0</v>
      </c>
      <c r="AU30" s="232">
        <f t="shared" ca="1" si="52"/>
        <v>0</v>
      </c>
      <c r="AV30" s="232">
        <f t="shared" ca="1" si="52"/>
        <v>0</v>
      </c>
      <c r="AW30" s="233">
        <f t="shared" ca="1" si="52"/>
        <v>0.46345912190988425</v>
      </c>
      <c r="AX30" s="237">
        <f t="shared" ca="1" si="55"/>
        <v>1.0647958253432734</v>
      </c>
      <c r="AY30" s="240"/>
      <c r="AZ30" s="131"/>
      <c r="BA30" s="138"/>
      <c r="BB30" s="131"/>
      <c r="BC30" s="131"/>
      <c r="BD30" s="131"/>
      <c r="BE30" s="131"/>
      <c r="BF30" s="131"/>
      <c r="BG30" s="131"/>
      <c r="BH30" s="131"/>
    </row>
    <row r="31" spans="2:73" x14ac:dyDescent="0.2">
      <c r="B31" s="126" t="s">
        <v>194</v>
      </c>
      <c r="C31" s="150">
        <f>('SREC II Data'!D15+'SREC II Data'!D16)*'3P v DO'!D9/1000</f>
        <v>0.41075599999999984</v>
      </c>
      <c r="D31" s="141">
        <f t="shared" ref="D31:I31" ca="1" si="68">D13*$C31</f>
        <v>0</v>
      </c>
      <c r="E31" s="141">
        <f t="shared" ca="1" si="68"/>
        <v>0</v>
      </c>
      <c r="F31" s="141">
        <f t="shared" ca="1" si="68"/>
        <v>0</v>
      </c>
      <c r="G31" s="141">
        <f t="shared" ca="1" si="68"/>
        <v>0</v>
      </c>
      <c r="H31" s="141">
        <f t="shared" ca="1" si="68"/>
        <v>0</v>
      </c>
      <c r="I31" s="142">
        <f t="shared" ca="1" si="68"/>
        <v>0.33589061687412602</v>
      </c>
      <c r="J31" s="203">
        <f ca="1">SUM(D31:I31)</f>
        <v>0.33589061687412602</v>
      </c>
      <c r="K31" s="200">
        <f>('SREC II Data'!E15+'SREC II Data'!E16)*'3P v DO'!F9/1000</f>
        <v>1.1476447999999999</v>
      </c>
      <c r="L31" s="153">
        <f t="shared" ref="L31:Q31" ca="1" si="69">L13*$K31</f>
        <v>0</v>
      </c>
      <c r="M31" s="153">
        <f t="shared" ca="1" si="69"/>
        <v>0</v>
      </c>
      <c r="N31" s="153">
        <f t="shared" ca="1" si="69"/>
        <v>0</v>
      </c>
      <c r="O31" s="153">
        <f t="shared" ca="1" si="69"/>
        <v>0</v>
      </c>
      <c r="P31" s="153">
        <f t="shared" ca="1" si="69"/>
        <v>0</v>
      </c>
      <c r="Q31" s="154">
        <f t="shared" ca="1" si="69"/>
        <v>0.98620258253819781</v>
      </c>
      <c r="R31" s="208">
        <f t="shared" ca="1" si="61"/>
        <v>0.98620258253819781</v>
      </c>
      <c r="S31" s="205">
        <f>('SREC II Data'!F15+'SREC II Data'!F16)*'3P v DO'!H9/1000</f>
        <v>1.9450421999999998</v>
      </c>
      <c r="T31" s="160">
        <f t="shared" ca="1" si="47"/>
        <v>0</v>
      </c>
      <c r="U31" s="160">
        <f t="shared" ca="1" si="47"/>
        <v>0</v>
      </c>
      <c r="V31" s="160">
        <f t="shared" ca="1" si="47"/>
        <v>0</v>
      </c>
      <c r="W31" s="160">
        <f t="shared" ca="1" si="47"/>
        <v>0</v>
      </c>
      <c r="X31" s="160">
        <f t="shared" ca="1" si="47"/>
        <v>0</v>
      </c>
      <c r="Y31" s="161">
        <f t="shared" ca="1" si="47"/>
        <v>1.5682004076446279</v>
      </c>
      <c r="Z31" s="174">
        <f t="shared" ca="1" si="48"/>
        <v>1.5682004076446279</v>
      </c>
      <c r="AA31" s="189">
        <f>('SREC II Data'!G15+'SREC II Data'!G16)*'3P v DO'!J9/1000</f>
        <v>6.5325448999999995</v>
      </c>
      <c r="AB31" s="166">
        <f t="shared" ca="1" si="49"/>
        <v>0</v>
      </c>
      <c r="AC31" s="166">
        <f t="shared" ca="1" si="49"/>
        <v>0</v>
      </c>
      <c r="AD31" s="166">
        <f t="shared" ca="1" si="49"/>
        <v>0</v>
      </c>
      <c r="AE31" s="166">
        <f t="shared" ca="1" si="49"/>
        <v>0</v>
      </c>
      <c r="AF31" s="166">
        <f t="shared" ca="1" si="49"/>
        <v>0</v>
      </c>
      <c r="AG31" s="181">
        <f t="shared" ca="1" si="49"/>
        <v>5.2378888514535111</v>
      </c>
      <c r="AH31" s="193">
        <f t="shared" ca="1" si="50"/>
        <v>5.2378888514535111</v>
      </c>
      <c r="AI31" s="213">
        <f>('SREC II Data'!H15+'SREC II Data'!H16)*'3P v DO'!L9/1000</f>
        <v>2.1764223999999999</v>
      </c>
      <c r="AJ31" s="214">
        <f t="shared" ca="1" si="51"/>
        <v>0</v>
      </c>
      <c r="AK31" s="214">
        <f t="shared" ca="1" si="51"/>
        <v>0</v>
      </c>
      <c r="AL31" s="214">
        <f t="shared" ca="1" si="51"/>
        <v>0</v>
      </c>
      <c r="AM31" s="214">
        <f t="shared" ca="1" si="51"/>
        <v>0</v>
      </c>
      <c r="AN31" s="214">
        <f t="shared" ca="1" si="51"/>
        <v>0</v>
      </c>
      <c r="AO31" s="215">
        <f t="shared" ca="1" si="51"/>
        <v>1.3994564759924402</v>
      </c>
      <c r="AP31" s="221">
        <f t="shared" ca="1" si="54"/>
        <v>1.3994564759924402</v>
      </c>
      <c r="AQ31" s="230">
        <f>('SREC II Data'!I15+'SREC II Data'!I16)*'3P v DO'!N9/1000</f>
        <v>8.3400999999999961E-2</v>
      </c>
      <c r="AR31" s="232">
        <f t="shared" ca="1" si="52"/>
        <v>0</v>
      </c>
      <c r="AS31" s="232">
        <f t="shared" ca="1" si="52"/>
        <v>0</v>
      </c>
      <c r="AT31" s="232">
        <f t="shared" ca="1" si="52"/>
        <v>0</v>
      </c>
      <c r="AU31" s="232">
        <f t="shared" ca="1" si="52"/>
        <v>0</v>
      </c>
      <c r="AV31" s="232">
        <f t="shared" ca="1" si="52"/>
        <v>0</v>
      </c>
      <c r="AW31" s="233">
        <f t="shared" ca="1" si="52"/>
        <v>-3.6640973174347441E-3</v>
      </c>
      <c r="AX31" s="237">
        <f t="shared" ca="1" si="55"/>
        <v>-3.6640973174347441E-3</v>
      </c>
      <c r="AY31" s="240"/>
      <c r="AZ31" s="131"/>
      <c r="BA31" s="138"/>
      <c r="BB31" s="131"/>
      <c r="BC31" s="131"/>
      <c r="BD31" s="131"/>
      <c r="BE31" s="131"/>
      <c r="BF31" s="131"/>
      <c r="BG31" s="131"/>
      <c r="BH31" s="131"/>
    </row>
    <row r="32" spans="2:73" x14ac:dyDescent="0.2">
      <c r="B32" s="126" t="s">
        <v>195</v>
      </c>
      <c r="C32" s="150">
        <f>'SREC II Data'!D17*'3P v DO'!C10/1000</f>
        <v>0.88922659999999998</v>
      </c>
      <c r="D32" s="141">
        <f t="shared" ref="D32:I32" ca="1" si="70">D14*$C32</f>
        <v>-0.14949644967531939</v>
      </c>
      <c r="E32" s="141">
        <f t="shared" ca="1" si="70"/>
        <v>0</v>
      </c>
      <c r="F32" s="141">
        <f t="shared" ca="1" si="70"/>
        <v>0</v>
      </c>
      <c r="G32" s="141">
        <f t="shared" ca="1" si="70"/>
        <v>0</v>
      </c>
      <c r="H32" s="141">
        <f t="shared" ca="1" si="70"/>
        <v>0.5113543218100618</v>
      </c>
      <c r="I32" s="142">
        <f t="shared" ca="1" si="70"/>
        <v>0</v>
      </c>
      <c r="J32" s="203">
        <f t="shared" ca="1" si="57"/>
        <v>0.36185787213474241</v>
      </c>
      <c r="K32" s="200">
        <f>'SREC II Data'!E17*'3P v DO'!E10/1000</f>
        <v>46.906834250000017</v>
      </c>
      <c r="L32" s="153">
        <f t="shared" ref="L32:Q32" ca="1" si="71">L14*$K32</f>
        <v>50.710216661044832</v>
      </c>
      <c r="M32" s="153">
        <f t="shared" ca="1" si="71"/>
        <v>0</v>
      </c>
      <c r="N32" s="153">
        <f t="shared" ca="1" si="71"/>
        <v>0</v>
      </c>
      <c r="O32" s="153">
        <f t="shared" ca="1" si="71"/>
        <v>0</v>
      </c>
      <c r="P32" s="153">
        <f t="shared" ca="1" si="71"/>
        <v>27.35609086782538</v>
      </c>
      <c r="Q32" s="154">
        <f t="shared" ca="1" si="71"/>
        <v>0</v>
      </c>
      <c r="R32" s="208">
        <f t="shared" ca="1" si="61"/>
        <v>78.066307528870212</v>
      </c>
      <c r="S32" s="205">
        <f>'SREC II Data'!F17*'3P v DO'!G10/1000</f>
        <v>53.894700799999995</v>
      </c>
      <c r="T32" s="160">
        <f t="shared" ca="1" si="47"/>
        <v>51.192810430842719</v>
      </c>
      <c r="U32" s="160">
        <f t="shared" ca="1" si="47"/>
        <v>0</v>
      </c>
      <c r="V32" s="160">
        <f t="shared" ca="1" si="47"/>
        <v>0</v>
      </c>
      <c r="W32" s="160">
        <f t="shared" ca="1" si="47"/>
        <v>0</v>
      </c>
      <c r="X32" s="160">
        <f t="shared" ca="1" si="47"/>
        <v>31.879192245578182</v>
      </c>
      <c r="Y32" s="161">
        <f t="shared" ca="1" si="47"/>
        <v>0</v>
      </c>
      <c r="Z32" s="174">
        <f t="shared" ca="1" si="48"/>
        <v>83.072002676420908</v>
      </c>
      <c r="AA32" s="189">
        <f>'SREC II Data'!G17*'3P v DO'!I10/1000</f>
        <v>112.47938724999999</v>
      </c>
      <c r="AB32" s="166">
        <f t="shared" ca="1" si="49"/>
        <v>122.22577152053367</v>
      </c>
      <c r="AC32" s="166">
        <f t="shared" ca="1" si="49"/>
        <v>0</v>
      </c>
      <c r="AD32" s="166">
        <f t="shared" ca="1" si="49"/>
        <v>0</v>
      </c>
      <c r="AE32" s="166">
        <f t="shared" ca="1" si="49"/>
        <v>0</v>
      </c>
      <c r="AF32" s="166">
        <f t="shared" ca="1" si="49"/>
        <v>67.485756335806386</v>
      </c>
      <c r="AG32" s="181">
        <f t="shared" ca="1" si="49"/>
        <v>0</v>
      </c>
      <c r="AH32" s="193">
        <f t="shared" ca="1" si="50"/>
        <v>189.71152785634007</v>
      </c>
      <c r="AI32" s="213">
        <f>'SREC II Data'!H17*'3P v DO'!K10/1000</f>
        <v>26.568481849999998</v>
      </c>
      <c r="AJ32" s="214">
        <f t="shared" ca="1" si="51"/>
        <v>26.699462799291169</v>
      </c>
      <c r="AK32" s="214">
        <f t="shared" ca="1" si="51"/>
        <v>0</v>
      </c>
      <c r="AL32" s="214">
        <f t="shared" ca="1" si="51"/>
        <v>0</v>
      </c>
      <c r="AM32" s="214">
        <f t="shared" ca="1" si="51"/>
        <v>0</v>
      </c>
      <c r="AN32" s="214">
        <f t="shared" ca="1" si="51"/>
        <v>16.170303017458004</v>
      </c>
      <c r="AO32" s="215">
        <f t="shared" ca="1" si="51"/>
        <v>0</v>
      </c>
      <c r="AP32" s="221">
        <f t="shared" ca="1" si="54"/>
        <v>42.869765816749172</v>
      </c>
      <c r="AQ32" s="230">
        <f>'SREC II Data'!I17*'3P v DO'!M10/1000</f>
        <v>9.2235499999999998E-2</v>
      </c>
      <c r="AR32" s="232">
        <f t="shared" ca="1" si="52"/>
        <v>-6.4713964755018408E-2</v>
      </c>
      <c r="AS32" s="232">
        <f t="shared" ca="1" si="52"/>
        <v>0</v>
      </c>
      <c r="AT32" s="232">
        <f t="shared" ca="1" si="52"/>
        <v>0</v>
      </c>
      <c r="AU32" s="232">
        <f t="shared" ca="1" si="52"/>
        <v>0</v>
      </c>
      <c r="AV32" s="232">
        <f t="shared" ca="1" si="52"/>
        <v>5.6950268167473519E-2</v>
      </c>
      <c r="AW32" s="233">
        <f t="shared" ca="1" si="52"/>
        <v>0</v>
      </c>
      <c r="AX32" s="237">
        <f t="shared" ca="1" si="55"/>
        <v>-7.7636965875448882E-3</v>
      </c>
      <c r="AY32" s="240"/>
      <c r="AZ32" s="131"/>
      <c r="BA32" s="138"/>
      <c r="BB32" s="131"/>
      <c r="BC32" s="131"/>
      <c r="BD32" s="131"/>
      <c r="BE32" s="131"/>
      <c r="BF32" s="131"/>
      <c r="BG32" s="131"/>
      <c r="BH32" s="131"/>
    </row>
    <row r="33" spans="1:60" x14ac:dyDescent="0.2">
      <c r="B33" s="126" t="s">
        <v>196</v>
      </c>
      <c r="C33" s="150">
        <f>'SREC II Data'!D17*'3P v DO'!D10/1000</f>
        <v>4.6801400000000042E-2</v>
      </c>
      <c r="D33" s="141">
        <f ca="1">D15*$C33</f>
        <v>0</v>
      </c>
      <c r="E33" s="141">
        <f t="shared" ref="E33:I33" ca="1" si="72">E15*$C33</f>
        <v>0</v>
      </c>
      <c r="F33" s="141">
        <f t="shared" ca="1" si="72"/>
        <v>0</v>
      </c>
      <c r="G33" s="141">
        <f t="shared" ca="1" si="72"/>
        <v>0</v>
      </c>
      <c r="H33" s="141">
        <f t="shared" ca="1" si="72"/>
        <v>-7.3935232254724662E-2</v>
      </c>
      <c r="I33" s="142">
        <f t="shared" ca="1" si="72"/>
        <v>0</v>
      </c>
      <c r="J33" s="203">
        <f t="shared" ca="1" si="57"/>
        <v>-7.3935232254724662E-2</v>
      </c>
      <c r="K33" s="200">
        <f>'SREC II Data'!E17*'3P v DO'!F10/1000</f>
        <v>2.4687807500000032</v>
      </c>
      <c r="L33" s="153">
        <f t="shared" ref="L33:Q33" ca="1" si="73">L15*$K33</f>
        <v>0</v>
      </c>
      <c r="M33" s="153">
        <f t="shared" ca="1" si="73"/>
        <v>0</v>
      </c>
      <c r="N33" s="153">
        <f t="shared" ca="1" si="73"/>
        <v>0</v>
      </c>
      <c r="O33" s="153">
        <f t="shared" ca="1" si="73"/>
        <v>0</v>
      </c>
      <c r="P33" s="153">
        <f t="shared" ca="1" si="73"/>
        <v>4.0379099781495604</v>
      </c>
      <c r="Q33" s="154">
        <f t="shared" ca="1" si="73"/>
        <v>0</v>
      </c>
      <c r="R33" s="208">
        <f t="shared" ca="1" si="61"/>
        <v>4.0379099781495604</v>
      </c>
      <c r="S33" s="205">
        <f>'SREC II Data'!F17*'3P v DO'!H10/1000</f>
        <v>2.8365632000000027</v>
      </c>
      <c r="T33" s="160">
        <f t="shared" ca="1" si="47"/>
        <v>0</v>
      </c>
      <c r="U33" s="160">
        <f t="shared" ca="1" si="47"/>
        <v>0</v>
      </c>
      <c r="V33" s="160">
        <f t="shared" ca="1" si="47"/>
        <v>0</v>
      </c>
      <c r="W33" s="160">
        <f t="shared" ca="1" si="47"/>
        <v>0</v>
      </c>
      <c r="X33" s="160">
        <f t="shared" ca="1" si="47"/>
        <v>3.8310902407907323</v>
      </c>
      <c r="Y33" s="161">
        <f t="shared" ca="1" si="47"/>
        <v>0</v>
      </c>
      <c r="Z33" s="174">
        <f t="shared" ca="1" si="48"/>
        <v>3.8310902407907323</v>
      </c>
      <c r="AA33" s="189">
        <f>'SREC II Data'!G17*'3P v DO'!J10/1000</f>
        <v>5.919967750000005</v>
      </c>
      <c r="AB33" s="166">
        <f t="shared" ca="1" si="49"/>
        <v>0</v>
      </c>
      <c r="AC33" s="166">
        <f t="shared" ca="1" si="49"/>
        <v>0</v>
      </c>
      <c r="AD33" s="166">
        <f t="shared" ca="1" si="49"/>
        <v>0</v>
      </c>
      <c r="AE33" s="166">
        <f t="shared" ca="1" si="49"/>
        <v>0</v>
      </c>
      <c r="AF33" s="166">
        <f t="shared" ca="1" si="49"/>
        <v>9.7525688608592098</v>
      </c>
      <c r="AG33" s="181">
        <f t="shared" ca="1" si="49"/>
        <v>0</v>
      </c>
      <c r="AH33" s="193">
        <f t="shared" ca="1" si="50"/>
        <v>9.7525688608592098</v>
      </c>
      <c r="AI33" s="213">
        <f>'SREC II Data'!H17*'3P v DO'!L10/1000</f>
        <v>1.3983411500000011</v>
      </c>
      <c r="AJ33" s="214">
        <f t="shared" ca="1" si="51"/>
        <v>0</v>
      </c>
      <c r="AK33" s="214">
        <f t="shared" ca="1" si="51"/>
        <v>0</v>
      </c>
      <c r="AL33" s="214">
        <f t="shared" ca="1" si="51"/>
        <v>0</v>
      </c>
      <c r="AM33" s="214">
        <f t="shared" ca="1" si="51"/>
        <v>0</v>
      </c>
      <c r="AN33" s="214">
        <f t="shared" ca="1" si="51"/>
        <v>1.7840351456462875</v>
      </c>
      <c r="AO33" s="215">
        <f t="shared" ca="1" si="51"/>
        <v>0</v>
      </c>
      <c r="AP33" s="221">
        <f t="shared" ca="1" si="54"/>
        <v>1.7840351456462875</v>
      </c>
      <c r="AQ33" s="230">
        <f>'SREC II Data'!I17*'3P v DO'!N10/1000</f>
        <v>4.8545000000000046E-3</v>
      </c>
      <c r="AR33" s="232">
        <f t="shared" ca="1" si="52"/>
        <v>0</v>
      </c>
      <c r="AS33" s="232">
        <f t="shared" ca="1" si="52"/>
        <v>0</v>
      </c>
      <c r="AT33" s="232">
        <f t="shared" ca="1" si="52"/>
        <v>0</v>
      </c>
      <c r="AU33" s="232">
        <f t="shared" ca="1" si="52"/>
        <v>0</v>
      </c>
      <c r="AV33" s="232">
        <f t="shared" ca="1" si="52"/>
        <v>-9.5099691909214246E-3</v>
      </c>
      <c r="AW33" s="233">
        <f t="shared" ca="1" si="52"/>
        <v>0</v>
      </c>
      <c r="AX33" s="237">
        <f t="shared" ca="1" si="55"/>
        <v>-9.5099691909214246E-3</v>
      </c>
      <c r="AY33" s="240"/>
      <c r="AZ33" s="131"/>
      <c r="BA33" s="138"/>
      <c r="BB33" s="131"/>
      <c r="BC33" s="131"/>
      <c r="BD33" s="131"/>
      <c r="BE33" s="131"/>
      <c r="BF33" s="131"/>
      <c r="BG33" s="131"/>
      <c r="BH33" s="131"/>
    </row>
    <row r="34" spans="1:60" x14ac:dyDescent="0.2">
      <c r="B34" s="124" t="s">
        <v>129</v>
      </c>
      <c r="C34" s="150">
        <f>'SREC II Data'!D18*'3P v DO'!C11/1000</f>
        <v>21.400869450000076</v>
      </c>
      <c r="D34" s="141">
        <f t="shared" ref="D34:I34" ca="1" si="74">D16*$C34</f>
        <v>17.802660131419838</v>
      </c>
      <c r="E34" s="141">
        <f t="shared" ca="1" si="74"/>
        <v>0</v>
      </c>
      <c r="F34" s="141">
        <f t="shared" ca="1" si="74"/>
        <v>10.459120571887201</v>
      </c>
      <c r="G34" s="141">
        <f t="shared" ca="1" si="74"/>
        <v>0</v>
      </c>
      <c r="H34" s="141">
        <f t="shared" ca="1" si="74"/>
        <v>0</v>
      </c>
      <c r="I34" s="142">
        <f t="shared" ca="1" si="74"/>
        <v>0</v>
      </c>
      <c r="J34" s="203">
        <f t="shared" ca="1" si="57"/>
        <v>28.261780703307039</v>
      </c>
      <c r="K34" s="200">
        <f>'SREC II Data'!E18*'3P v DO'!E11/1000</f>
        <v>99.4159714500001</v>
      </c>
      <c r="L34" s="153">
        <f t="shared" ref="L34:Q34" ca="1" si="75">L16*$K34</f>
        <v>76.881640046882126</v>
      </c>
      <c r="M34" s="153">
        <f t="shared" ca="1" si="75"/>
        <v>0</v>
      </c>
      <c r="N34" s="153">
        <f t="shared" ca="1" si="75"/>
        <v>49.558720372932314</v>
      </c>
      <c r="O34" s="153">
        <f t="shared" ca="1" si="75"/>
        <v>0</v>
      </c>
      <c r="P34" s="153">
        <f t="shared" ca="1" si="75"/>
        <v>0</v>
      </c>
      <c r="Q34" s="154">
        <f t="shared" ca="1" si="75"/>
        <v>0</v>
      </c>
      <c r="R34" s="208">
        <f t="shared" ca="1" si="61"/>
        <v>126.44036041981444</v>
      </c>
      <c r="S34" s="205">
        <f>'SREC II Data'!F18*'3P v DO'!G11/1000</f>
        <v>136.36743696000053</v>
      </c>
      <c r="T34" s="160">
        <f t="shared" ca="1" si="47"/>
        <v>121.39977378476689</v>
      </c>
      <c r="U34" s="160">
        <f t="shared" ca="1" si="47"/>
        <v>0</v>
      </c>
      <c r="V34" s="160">
        <f t="shared" ca="1" si="47"/>
        <v>69.338552842754694</v>
      </c>
      <c r="W34" s="160">
        <f t="shared" ca="1" si="47"/>
        <v>0</v>
      </c>
      <c r="X34" s="160">
        <f t="shared" ca="1" si="47"/>
        <v>0</v>
      </c>
      <c r="Y34" s="161">
        <f t="shared" ca="1" si="47"/>
        <v>0</v>
      </c>
      <c r="Z34" s="174">
        <f t="shared" ca="1" si="48"/>
        <v>190.73832662752159</v>
      </c>
      <c r="AA34" s="189">
        <f>'SREC II Data'!G18*'3P v DO'!I11/1000</f>
        <v>45.950559870000056</v>
      </c>
      <c r="AB34" s="166">
        <f t="shared" ca="1" si="49"/>
        <v>40.708871378702213</v>
      </c>
      <c r="AC34" s="166">
        <f t="shared" ca="1" si="49"/>
        <v>0</v>
      </c>
      <c r="AD34" s="166">
        <f t="shared" ca="1" si="49"/>
        <v>23.831702806934924</v>
      </c>
      <c r="AE34" s="166">
        <f t="shared" ca="1" si="49"/>
        <v>0</v>
      </c>
      <c r="AF34" s="166">
        <f t="shared" ca="1" si="49"/>
        <v>0</v>
      </c>
      <c r="AG34" s="181">
        <f t="shared" ca="1" si="49"/>
        <v>0</v>
      </c>
      <c r="AH34" s="193">
        <f t="shared" ca="1" si="50"/>
        <v>64.540574185637141</v>
      </c>
      <c r="AI34" s="213">
        <f>'SREC II Data'!H18*'3P v DO'!K11/1000</f>
        <v>39.406479249999869</v>
      </c>
      <c r="AJ34" s="214">
        <f t="shared" ca="1" si="51"/>
        <v>41.174781920617235</v>
      </c>
      <c r="AK34" s="214">
        <f t="shared" ca="1" si="51"/>
        <v>0</v>
      </c>
      <c r="AL34" s="214">
        <f t="shared" ca="1" si="51"/>
        <v>20.846448332876786</v>
      </c>
      <c r="AM34" s="214">
        <f t="shared" ca="1" si="51"/>
        <v>0</v>
      </c>
      <c r="AN34" s="214">
        <f t="shared" ca="1" si="51"/>
        <v>0</v>
      </c>
      <c r="AO34" s="215">
        <f t="shared" ca="1" si="51"/>
        <v>0</v>
      </c>
      <c r="AP34" s="221">
        <f t="shared" ca="1" si="54"/>
        <v>62.021230253494025</v>
      </c>
      <c r="AQ34" s="230">
        <f>'SREC II Data'!I18*'3P v DO'!M11/1000</f>
        <v>0.21071999999999999</v>
      </c>
      <c r="AR34" s="232">
        <f t="shared" ca="1" si="52"/>
        <v>0.30668760607482437</v>
      </c>
      <c r="AS34" s="232">
        <f t="shared" ca="1" si="52"/>
        <v>0</v>
      </c>
      <c r="AT34" s="232">
        <f t="shared" ca="1" si="52"/>
        <v>0.11370259281810582</v>
      </c>
      <c r="AU34" s="232">
        <f t="shared" ca="1" si="52"/>
        <v>0</v>
      </c>
      <c r="AV34" s="232">
        <f t="shared" ca="1" si="52"/>
        <v>0</v>
      </c>
      <c r="AW34" s="233">
        <f t="shared" ca="1" si="52"/>
        <v>0</v>
      </c>
      <c r="AX34" s="237">
        <f t="shared" ca="1" si="55"/>
        <v>0.42039019889293017</v>
      </c>
      <c r="AY34" s="240"/>
      <c r="AZ34" s="131"/>
      <c r="BA34" s="138"/>
      <c r="BB34" s="131"/>
      <c r="BC34" s="131"/>
      <c r="BD34" s="131"/>
      <c r="BE34" s="131"/>
      <c r="BF34" s="131"/>
      <c r="BG34" s="131"/>
      <c r="BH34" s="131"/>
    </row>
    <row r="35" spans="1:60" ht="12" thickBot="1" x14ac:dyDescent="0.25">
      <c r="B35" s="139" t="s">
        <v>128</v>
      </c>
      <c r="C35" s="196">
        <f>'SREC II Data'!D18*'3P v DO'!D11/1000</f>
        <v>16.144515550000058</v>
      </c>
      <c r="D35" s="177">
        <f t="shared" ref="D35:I35" ca="1" si="76">D17*$C35</f>
        <v>0</v>
      </c>
      <c r="E35" s="177">
        <f t="shared" ca="1" si="76"/>
        <v>0</v>
      </c>
      <c r="F35" s="177">
        <f t="shared" ca="1" si="76"/>
        <v>12.536568102516139</v>
      </c>
      <c r="G35" s="177">
        <f t="shared" ca="1" si="76"/>
        <v>0</v>
      </c>
      <c r="H35" s="177">
        <f t="shared" ca="1" si="76"/>
        <v>0</v>
      </c>
      <c r="I35" s="199">
        <f t="shared" ca="1" si="76"/>
        <v>0</v>
      </c>
      <c r="J35" s="204">
        <f t="shared" ca="1" si="57"/>
        <v>12.536568102516139</v>
      </c>
      <c r="K35" s="201">
        <f>'SREC II Data'!E18*'3P v DO'!F11/1000</f>
        <v>40.606523550000048</v>
      </c>
      <c r="L35" s="167">
        <f t="shared" ref="L35:Q35" ca="1" si="77">L17*$K35</f>
        <v>0</v>
      </c>
      <c r="M35" s="167">
        <f t="shared" ca="1" si="77"/>
        <v>0</v>
      </c>
      <c r="N35" s="167">
        <f t="shared" ca="1" si="77"/>
        <v>28.754797894041534</v>
      </c>
      <c r="O35" s="167">
        <f t="shared" ca="1" si="77"/>
        <v>0</v>
      </c>
      <c r="P35" s="167">
        <f t="shared" ca="1" si="77"/>
        <v>0</v>
      </c>
      <c r="Q35" s="168">
        <f t="shared" ca="1" si="77"/>
        <v>0</v>
      </c>
      <c r="R35" s="209">
        <f t="shared" ca="1" si="61"/>
        <v>28.754797894041534</v>
      </c>
      <c r="S35" s="206">
        <f>'SREC II Data'!F18*'3P v DO'!H11/1000</f>
        <v>53.031781040000212</v>
      </c>
      <c r="T35" s="163">
        <f t="shared" ca="1" si="47"/>
        <v>0</v>
      </c>
      <c r="U35" s="163">
        <f t="shared" ca="1" si="47"/>
        <v>0</v>
      </c>
      <c r="V35" s="163">
        <f t="shared" ca="1" si="47"/>
        <v>48.245408131143328</v>
      </c>
      <c r="W35" s="163">
        <f t="shared" ca="1" si="47"/>
        <v>0</v>
      </c>
      <c r="X35" s="163">
        <f t="shared" ca="1" si="47"/>
        <v>0</v>
      </c>
      <c r="Y35" s="170">
        <f t="shared" ca="1" si="47"/>
        <v>0</v>
      </c>
      <c r="Z35" s="175">
        <f t="shared" ca="1" si="48"/>
        <v>48.245408131143328</v>
      </c>
      <c r="AA35" s="211">
        <f>'SREC II Data'!G18*'3P v DO'!J11/1000</f>
        <v>44.148577130000049</v>
      </c>
      <c r="AB35" s="182">
        <f t="shared" ca="1" si="49"/>
        <v>0</v>
      </c>
      <c r="AC35" s="182">
        <f t="shared" ca="1" si="49"/>
        <v>0</v>
      </c>
      <c r="AD35" s="182">
        <f t="shared" ca="1" si="49"/>
        <v>43.256098613732505</v>
      </c>
      <c r="AE35" s="182">
        <f t="shared" ca="1" si="49"/>
        <v>0</v>
      </c>
      <c r="AF35" s="182">
        <f t="shared" ca="1" si="49"/>
        <v>0</v>
      </c>
      <c r="AG35" s="183">
        <f t="shared" ca="1" si="49"/>
        <v>0</v>
      </c>
      <c r="AH35" s="194">
        <f t="shared" ca="1" si="50"/>
        <v>43.256098613732505</v>
      </c>
      <c r="AI35" s="224">
        <f>'SREC II Data'!H18*'3P v DO'!L11/1000</f>
        <v>52.236495749999825</v>
      </c>
      <c r="AJ35" s="216">
        <f t="shared" ca="1" si="51"/>
        <v>0</v>
      </c>
      <c r="AK35" s="216">
        <f t="shared" ca="1" si="51"/>
        <v>0</v>
      </c>
      <c r="AL35" s="216">
        <f t="shared" ca="1" si="51"/>
        <v>54.242421834197977</v>
      </c>
      <c r="AM35" s="216">
        <f t="shared" ca="1" si="51"/>
        <v>0</v>
      </c>
      <c r="AN35" s="216">
        <f t="shared" ca="1" si="51"/>
        <v>0</v>
      </c>
      <c r="AO35" s="217">
        <f t="shared" ca="1" si="51"/>
        <v>0</v>
      </c>
      <c r="AP35" s="222">
        <f t="shared" ca="1" si="54"/>
        <v>54.242421834197977</v>
      </c>
      <c r="AQ35" s="231">
        <f>'SREC II Data'!I18*'3P v DO'!N11/1000</f>
        <v>0.31607999999999997</v>
      </c>
      <c r="AR35" s="234">
        <f t="shared" ca="1" si="52"/>
        <v>0</v>
      </c>
      <c r="AS35" s="234">
        <f t="shared" ca="1" si="52"/>
        <v>0</v>
      </c>
      <c r="AT35" s="234">
        <f t="shared" ca="1" si="52"/>
        <v>0.51940005047202986</v>
      </c>
      <c r="AU35" s="234">
        <f t="shared" ca="1" si="52"/>
        <v>0</v>
      </c>
      <c r="AV35" s="234">
        <f t="shared" ca="1" si="52"/>
        <v>0</v>
      </c>
      <c r="AW35" s="235">
        <f t="shared" ca="1" si="52"/>
        <v>0</v>
      </c>
      <c r="AX35" s="237">
        <f t="shared" ca="1" si="55"/>
        <v>0.51940005047202986</v>
      </c>
      <c r="AY35" s="240"/>
      <c r="AZ35" s="131"/>
      <c r="BA35" s="138"/>
      <c r="BB35" s="131"/>
      <c r="BC35" s="131"/>
      <c r="BD35" s="131"/>
      <c r="BE35" s="131"/>
      <c r="BF35" s="131"/>
      <c r="BG35" s="131"/>
      <c r="BH35" s="131"/>
    </row>
    <row r="36" spans="1:60" ht="18.95" customHeight="1" thickBot="1" x14ac:dyDescent="0.25">
      <c r="B36" s="127" t="s">
        <v>138</v>
      </c>
      <c r="C36" s="197">
        <f>SUM(C24:C35)</f>
        <v>54.970585920000133</v>
      </c>
      <c r="D36" s="146">
        <f ca="1">SUM(D24:D35)</f>
        <v>32.791598657080641</v>
      </c>
      <c r="E36" s="146">
        <f t="shared" ref="E36:I36" ca="1" si="78">SUM(E24:E35)</f>
        <v>10.944070116345401</v>
      </c>
      <c r="F36" s="146">
        <f t="shared" ca="1" si="78"/>
        <v>23.027703600466197</v>
      </c>
      <c r="G36" s="146">
        <f t="shared" ca="1" si="78"/>
        <v>2.3997135374012046E-2</v>
      </c>
      <c r="H36" s="146">
        <f t="shared" ca="1" si="78"/>
        <v>0.44225931711891753</v>
      </c>
      <c r="I36" s="148">
        <f t="shared" ca="1" si="78"/>
        <v>2.4617567372586531</v>
      </c>
      <c r="J36" s="149">
        <f ca="1">SUM(J24:J35)</f>
        <v>69.69138556364382</v>
      </c>
      <c r="K36" s="202">
        <f>SUM(K24:K35)</f>
        <v>265.3289030000002</v>
      </c>
      <c r="L36" s="178">
        <f ca="1">SUM(L24:L35)</f>
        <v>204.59800401263237</v>
      </c>
      <c r="M36" s="178">
        <f t="shared" ref="M36:Q36" ca="1" si="79">SUM(M24:M35)</f>
        <v>47.630243257736886</v>
      </c>
      <c r="N36" s="178">
        <f t="shared" ca="1" si="79"/>
        <v>81.636112822535694</v>
      </c>
      <c r="O36" s="178">
        <f t="shared" ca="1" si="79"/>
        <v>4.5561451393250199</v>
      </c>
      <c r="P36" s="178">
        <f t="shared" ca="1" si="79"/>
        <v>31.754693503924905</v>
      </c>
      <c r="Q36" s="179">
        <f t="shared" ca="1" si="79"/>
        <v>7.0099661430706472</v>
      </c>
      <c r="R36" s="180">
        <f ca="1">SUM(R24:R35)</f>
        <v>377.18516487922557</v>
      </c>
      <c r="S36" s="207">
        <f>SUM(S24:S35)</f>
        <v>384.78915096000082</v>
      </c>
      <c r="T36" s="198">
        <f t="shared" ref="T36:Y36" ca="1" si="80">SUM(T24:T35)</f>
        <v>302.1372246868558</v>
      </c>
      <c r="U36" s="198">
        <f t="shared" ca="1" si="80"/>
        <v>70.169991641479413</v>
      </c>
      <c r="V36" s="198">
        <f t="shared" ca="1" si="80"/>
        <v>129.06045506739068</v>
      </c>
      <c r="W36" s="198">
        <f t="shared" ca="1" si="80"/>
        <v>7.7192650833489358</v>
      </c>
      <c r="X36" s="198">
        <f t="shared" ca="1" si="80"/>
        <v>38.983922119922248</v>
      </c>
      <c r="Y36" s="210">
        <f t="shared" ca="1" si="80"/>
        <v>11.922787402143001</v>
      </c>
      <c r="Z36" s="162">
        <f ca="1">SUM(Z24:Z35)</f>
        <v>559.99364600114006</v>
      </c>
      <c r="AA36" s="190">
        <f>SUM(AA24:AA35)</f>
        <v>560.79256885000007</v>
      </c>
      <c r="AB36" s="191">
        <f t="shared" ref="AB36:AH36" ca="1" si="81">SUM(AB24:AB35)</f>
        <v>519.98199815140492</v>
      </c>
      <c r="AC36" s="191">
        <f t="shared" ca="1" si="81"/>
        <v>129.68126860995426</v>
      </c>
      <c r="AD36" s="191">
        <f t="shared" ca="1" si="81"/>
        <v>112.69288183455687</v>
      </c>
      <c r="AE36" s="191">
        <f t="shared" ca="1" si="81"/>
        <v>24.039812926334413</v>
      </c>
      <c r="AF36" s="191">
        <f t="shared" ca="1" si="81"/>
        <v>92.528350329319977</v>
      </c>
      <c r="AG36" s="192">
        <f t="shared" ca="1" si="81"/>
        <v>40.512650720028979</v>
      </c>
      <c r="AH36" s="195">
        <f t="shared" ca="1" si="81"/>
        <v>919.43696257159945</v>
      </c>
      <c r="AI36" s="225">
        <f>SUM(AI24:AI35)</f>
        <v>374.05580099999969</v>
      </c>
      <c r="AJ36" s="225">
        <f t="shared" ref="AJ36:AO36" ca="1" si="82">SUM(AJ24:AJ35)</f>
        <v>338.48608184601801</v>
      </c>
      <c r="AK36" s="225">
        <f t="shared" ca="1" si="82"/>
        <v>92.483863716896536</v>
      </c>
      <c r="AL36" s="225">
        <f t="shared" ca="1" si="82"/>
        <v>119.58056817025664</v>
      </c>
      <c r="AM36" s="225">
        <f t="shared" ca="1" si="82"/>
        <v>17.620433553369423</v>
      </c>
      <c r="AN36" s="225">
        <f t="shared" ca="1" si="82"/>
        <v>34.648435896192204</v>
      </c>
      <c r="AO36" s="225">
        <f t="shared" ca="1" si="82"/>
        <v>13.321127014267807</v>
      </c>
      <c r="AP36" s="241">
        <f ca="1">SUM(AP24:AP35)</f>
        <v>616.14051019700059</v>
      </c>
      <c r="AQ36" s="242">
        <f>SUM(AQ24:AQ35)</f>
        <v>36.505725000000005</v>
      </c>
      <c r="AR36" s="243">
        <f t="shared" ref="AR36:AW36" ca="1" si="83">SUM(AR24:AR35)</f>
        <v>30.900013149115633</v>
      </c>
      <c r="AS36" s="243">
        <f t="shared" ca="1" si="83"/>
        <v>7.0473665047710181</v>
      </c>
      <c r="AT36" s="243">
        <f t="shared" ca="1" si="83"/>
        <v>9.353619395665266</v>
      </c>
      <c r="AU36" s="243">
        <f t="shared" ca="1" si="83"/>
        <v>4.3089041621937465</v>
      </c>
      <c r="AV36" s="243">
        <f t="shared" ca="1" si="83"/>
        <v>3.0675633786410179</v>
      </c>
      <c r="AW36" s="244">
        <f t="shared" ca="1" si="83"/>
        <v>0.45979502459244953</v>
      </c>
      <c r="AX36" s="245">
        <f ca="1">SUM(AX24:AX35)</f>
        <v>55.137261614979138</v>
      </c>
      <c r="AY36" s="246"/>
      <c r="AZ36" s="131"/>
      <c r="BA36" s="125"/>
      <c r="BB36" s="131"/>
      <c r="BC36" s="131"/>
      <c r="BD36" s="131"/>
      <c r="BE36" s="131"/>
      <c r="BF36" s="131"/>
      <c r="BG36" s="131"/>
      <c r="BH36" s="131"/>
    </row>
    <row r="38" spans="1:60" x14ac:dyDescent="0.2">
      <c r="J38" s="131"/>
      <c r="K38" s="131"/>
    </row>
    <row r="39" spans="1:60" ht="12" thickBot="1" x14ac:dyDescent="0.25">
      <c r="B39" s="125"/>
      <c r="C39" s="125"/>
      <c r="D39" s="125"/>
      <c r="E39" s="125"/>
      <c r="F39" s="133"/>
      <c r="G39" s="125"/>
      <c r="H39" s="125"/>
      <c r="I39" s="125"/>
      <c r="J39" s="131"/>
      <c r="K39" s="125"/>
    </row>
    <row r="40" spans="1:60" ht="12" thickBot="1" x14ac:dyDescent="0.25">
      <c r="B40" s="123" t="s">
        <v>111</v>
      </c>
      <c r="C40" s="123" t="s">
        <v>349</v>
      </c>
      <c r="D40" s="602">
        <v>2014</v>
      </c>
      <c r="E40" s="603">
        <v>2015</v>
      </c>
      <c r="F40" s="603">
        <v>2016</v>
      </c>
      <c r="G40" s="603">
        <v>2017</v>
      </c>
      <c r="H40" s="603">
        <v>2018</v>
      </c>
      <c r="I40" s="603">
        <v>2019</v>
      </c>
      <c r="J40" s="603">
        <v>2020</v>
      </c>
      <c r="K40" s="603">
        <v>2021</v>
      </c>
      <c r="L40" s="603">
        <v>2022</v>
      </c>
      <c r="M40" s="603">
        <v>2023</v>
      </c>
      <c r="N40" s="603">
        <v>2024</v>
      </c>
      <c r="O40" s="603">
        <v>2025</v>
      </c>
      <c r="P40" s="603">
        <v>2026</v>
      </c>
      <c r="Q40" s="603">
        <v>2027</v>
      </c>
      <c r="R40" s="603">
        <v>2028</v>
      </c>
      <c r="S40" s="603">
        <v>2029</v>
      </c>
      <c r="T40" s="603">
        <v>2030</v>
      </c>
      <c r="U40" s="603">
        <v>2031</v>
      </c>
      <c r="V40" s="603">
        <v>2032</v>
      </c>
      <c r="W40" s="603">
        <v>2033</v>
      </c>
      <c r="X40" s="603">
        <v>2034</v>
      </c>
      <c r="Y40" s="603">
        <v>2035</v>
      </c>
      <c r="Z40" s="603">
        <v>2036</v>
      </c>
      <c r="AA40" s="603">
        <v>2037</v>
      </c>
      <c r="AB40" s="603">
        <v>2038</v>
      </c>
      <c r="AC40" s="603">
        <v>2039</v>
      </c>
      <c r="AD40" s="603">
        <v>2040</v>
      </c>
      <c r="AE40" s="603">
        <v>2041</v>
      </c>
      <c r="AF40" s="603">
        <v>2042</v>
      </c>
      <c r="AG40" s="603">
        <v>2043</v>
      </c>
      <c r="AH40" s="603">
        <v>2044</v>
      </c>
      <c r="AI40" s="603">
        <v>2045</v>
      </c>
      <c r="AJ40" s="603">
        <v>2046</v>
      </c>
      <c r="AK40" s="603">
        <v>2047</v>
      </c>
      <c r="AL40" s="603">
        <v>2048</v>
      </c>
      <c r="AM40" s="604">
        <v>2049</v>
      </c>
      <c r="AQ40" s="599"/>
      <c r="AR40" s="599">
        <v>2014</v>
      </c>
      <c r="AS40" s="599">
        <v>2015</v>
      </c>
      <c r="AT40" s="599">
        <v>2016</v>
      </c>
      <c r="AU40" s="599">
        <v>2017</v>
      </c>
      <c r="AV40" s="599">
        <v>2018</v>
      </c>
      <c r="AW40" s="599">
        <v>2019</v>
      </c>
      <c r="AX40" s="120" t="s">
        <v>132</v>
      </c>
    </row>
    <row r="41" spans="1:60" x14ac:dyDescent="0.2">
      <c r="A41" s="600"/>
      <c r="B41" s="459" t="s">
        <v>208</v>
      </c>
      <c r="C41" s="133"/>
      <c r="D41" s="133"/>
      <c r="E41" s="133"/>
      <c r="F41" s="133"/>
      <c r="G41" s="133"/>
      <c r="H41" s="133"/>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624"/>
      <c r="AQ41" s="599" t="s">
        <v>189</v>
      </c>
      <c r="AR41" s="637">
        <f>C24</f>
        <v>8.5725080000000009</v>
      </c>
      <c r="AS41" s="637">
        <f>K24</f>
        <v>35.239121400000009</v>
      </c>
      <c r="AT41" s="637">
        <f>S24</f>
        <v>53.898262600000038</v>
      </c>
      <c r="AU41" s="637">
        <f>AA24</f>
        <v>88.722633299999984</v>
      </c>
      <c r="AV41" s="637">
        <f>AI24</f>
        <v>55.784378299999965</v>
      </c>
      <c r="AW41" s="637">
        <f>AQ24</f>
        <v>3.1855284999999998</v>
      </c>
      <c r="AX41" s="266">
        <f>SUM(AR41:AW41)</f>
        <v>245.4024321</v>
      </c>
    </row>
    <row r="42" spans="1:60" x14ac:dyDescent="0.2">
      <c r="A42" s="600"/>
      <c r="B42" s="625"/>
      <c r="C42" s="605" t="s">
        <v>131</v>
      </c>
      <c r="D42" s="609">
        <f ca="1">'Com 3P 14'!D101/1000000</f>
        <v>-1.3460567936477865</v>
      </c>
      <c r="E42" s="609">
        <f ca="1">'Com 3P 14'!E101/1000000</f>
        <v>0.39662240139276511</v>
      </c>
      <c r="F42" s="609">
        <f ca="1">'Com 3P 14'!F101/1000000</f>
        <v>0.44328514816841352</v>
      </c>
      <c r="G42" s="609">
        <f ca="1">'Com 3P 14'!G101/1000000</f>
        <v>0.33645096871557956</v>
      </c>
      <c r="H42" s="609">
        <f ca="1">'Com 3P 14'!H101/1000000</f>
        <v>0.27873544512708159</v>
      </c>
      <c r="I42" s="609">
        <f ca="1">'Com 3P 14'!I101/1000000</f>
        <v>0.28429609296489483</v>
      </c>
      <c r="J42" s="609">
        <f ca="1">'Com 3P 14'!J101/1000000</f>
        <v>0.23314873658567059</v>
      </c>
      <c r="K42" s="609">
        <f ca="1">'Com 3P 14'!K101/1000000</f>
        <v>0.17718490801205156</v>
      </c>
      <c r="L42" s="609">
        <f ca="1">'Com 3P 14'!L101/1000000</f>
        <v>0.16628277369446476</v>
      </c>
      <c r="M42" s="609">
        <f ca="1">'Com 3P 14'!M101/1000000</f>
        <v>0.15785212675875013</v>
      </c>
      <c r="N42" s="609">
        <f ca="1">'Com 3P 14'!N101/1000000</f>
        <v>6.3042785263282872E-2</v>
      </c>
      <c r="O42" s="609">
        <f ca="1">'Com 3P 14'!O101/1000000</f>
        <v>9.6007169978082785E-2</v>
      </c>
      <c r="P42" s="609">
        <f ca="1">'Com 3P 14'!P101/1000000</f>
        <v>9.7057022704164581E-2</v>
      </c>
      <c r="Q42" s="609">
        <f ca="1">'Com 3P 14'!Q101/1000000</f>
        <v>9.8120107577481047E-2</v>
      </c>
      <c r="R42" s="609">
        <f ca="1">'Com 3P 14'!R101/1000000</f>
        <v>9.9196512039907425E-2</v>
      </c>
      <c r="S42" s="609">
        <f ca="1">'Com 3P 14'!S101/1000000</f>
        <v>0.10028632234052837</v>
      </c>
      <c r="T42" s="609">
        <f ca="1">'Com 3P 14'!T101/1000000</f>
        <v>0.10138962345423684</v>
      </c>
      <c r="U42" s="609">
        <f ca="1">'Com 3P 14'!U101/1000000</f>
        <v>0.10250649899753662</v>
      </c>
      <c r="V42" s="609">
        <f ca="1">'Com 3P 14'!V101/1000000</f>
        <v>0.10363703114146482</v>
      </c>
      <c r="W42" s="609">
        <f ca="1">'Com 3P 14'!W101/1000000</f>
        <v>0.10478130052155314</v>
      </c>
      <c r="X42" s="609">
        <f ca="1">'Com 3P 14'!X101/1000000</f>
        <v>1.6239386144740846E-2</v>
      </c>
      <c r="Y42" s="609">
        <f ca="1">'Com 3P 14'!Y101/1000000</f>
        <v>0.10711136529315141</v>
      </c>
      <c r="Z42" s="609">
        <f ca="1">'Com 3P 14'!Z101/1000000</f>
        <v>0.10829731342464247</v>
      </c>
      <c r="AA42" s="609">
        <f ca="1">'Com 3P 14'!AA101/1000000</f>
        <v>0.10949730407003673</v>
      </c>
      <c r="AB42" s="609">
        <f ca="1">'Com 3P 14'!AB101/1000000</f>
        <v>0.11071140872693726</v>
      </c>
      <c r="AC42" s="609">
        <f ca="1">'Com 3P 14'!AC101/1000000</f>
        <v>0.11193969675003022</v>
      </c>
      <c r="AD42" s="609">
        <f ca="1">'Com 3P 14'!AD101/1000000</f>
        <v>0</v>
      </c>
      <c r="AE42" s="609">
        <f ca="1">'Com 3P 14'!AE101/1000000</f>
        <v>0</v>
      </c>
      <c r="AF42" s="609">
        <f ca="1">'Com 3P 14'!AF101/1000000</f>
        <v>0</v>
      </c>
      <c r="AG42" s="609">
        <f ca="1">'Com 3P 14'!AG101/1000000</f>
        <v>0</v>
      </c>
      <c r="AH42" s="609">
        <f ca="1">'Com 3P 14'!AH101/1000000</f>
        <v>0</v>
      </c>
      <c r="AI42" s="610"/>
      <c r="AJ42" s="610"/>
      <c r="AK42" s="610"/>
      <c r="AL42" s="610"/>
      <c r="AM42" s="626"/>
      <c r="AQ42" s="599" t="s">
        <v>190</v>
      </c>
      <c r="AR42" s="637">
        <f t="shared" ref="AR42:AR52" si="84">C25</f>
        <v>3.6739320000000011</v>
      </c>
      <c r="AS42" s="637">
        <f t="shared" ref="AS42:AS52" si="85">K25</f>
        <v>15.102480600000009</v>
      </c>
      <c r="AT42" s="637">
        <f t="shared" ref="AT42:AT52" si="86">S25</f>
        <v>23.099255400000018</v>
      </c>
      <c r="AU42" s="637">
        <f t="shared" ref="AU42:AU52" si="87">AA25</f>
        <v>38.023985700000004</v>
      </c>
      <c r="AV42" s="637">
        <f t="shared" ref="AV42:AV52" si="88">AI25</f>
        <v>23.907590699999989</v>
      </c>
      <c r="AW42" s="637">
        <f t="shared" ref="AW42:AW52" si="89">AQ25</f>
        <v>1.3652265000000001</v>
      </c>
      <c r="AX42" s="266">
        <f t="shared" ref="AX42:AX52" si="90">SUM(AR42:AW42)</f>
        <v>105.17247090000004</v>
      </c>
    </row>
    <row r="43" spans="1:60" x14ac:dyDescent="0.2">
      <c r="A43" s="600"/>
      <c r="B43" s="625"/>
      <c r="C43" s="606" t="s">
        <v>117</v>
      </c>
      <c r="D43" s="609">
        <f ca="1">'Com 3P 14'!D102/1000000</f>
        <v>0</v>
      </c>
      <c r="E43" s="609">
        <f ca="1">'Com 3P 14'!E102/1000000</f>
        <v>3.87143E-2</v>
      </c>
      <c r="F43" s="609">
        <f ca="1">'Com 3P 14'!F102/1000000</f>
        <v>3.9104893070000007E-2</v>
      </c>
      <c r="G43" s="609">
        <f ca="1">'Com 3P 14'!G102/1000000</f>
        <v>3.9501305976742999E-2</v>
      </c>
      <c r="H43" s="609">
        <f ca="1">'Com 3P 14'!H102/1000000</f>
        <v>3.9903625435796473E-2</v>
      </c>
      <c r="I43" s="609">
        <f ca="1">'Com 3P 14'!I102/1000000</f>
        <v>4.0311939454789843E-2</v>
      </c>
      <c r="J43" s="609">
        <f ca="1">'Com 3P 14'!J102/1000000</f>
        <v>4.072633735266621E-2</v>
      </c>
      <c r="K43" s="609">
        <f ca="1">'Com 3P 14'!K102/1000000</f>
        <v>4.1146909779220933E-2</v>
      </c>
      <c r="L43" s="609">
        <f ca="1">'Com 3P 14'!L102/1000000</f>
        <v>4.1573748734931318E-2</v>
      </c>
      <c r="M43" s="609">
        <f ca="1">'Com 3P 14'!M102/1000000</f>
        <v>4.2006947591081797E-2</v>
      </c>
      <c r="N43" s="609">
        <f ca="1">'Com 3P 14'!N102/1000000</f>
        <v>4.2446601110188914E-2</v>
      </c>
      <c r="O43" s="609">
        <f ca="1">'Com 3P 14'!O102/1000000</f>
        <v>4.289280546673073E-2</v>
      </c>
      <c r="P43" s="609">
        <f ca="1">'Com 3P 14'!P102/1000000</f>
        <v>4.3345658268185018E-2</v>
      </c>
      <c r="Q43" s="609">
        <f ca="1">'Com 3P 14'!Q102/1000000</f>
        <v>4.3805258576380977E-2</v>
      </c>
      <c r="R43" s="609">
        <f ca="1">'Com 3P 14'!R102/1000000</f>
        <v>4.4271706929169048E-2</v>
      </c>
      <c r="S43" s="609">
        <f ca="1">'Com 3P 14'!S102/1000000</f>
        <v>4.4745105362413683E-2</v>
      </c>
      <c r="T43" s="609">
        <f ca="1">'Com 3P 14'!T102/1000000</f>
        <v>4.5225557432313622E-2</v>
      </c>
      <c r="U43" s="609">
        <f ca="1">'Com 3P 14'!U102/1000000</f>
        <v>4.5713168238055116E-2</v>
      </c>
      <c r="V43" s="609">
        <f ca="1">'Com 3P 14'!V102/1000000</f>
        <v>4.6208044444802136E-2</v>
      </c>
      <c r="W43" s="609">
        <f ca="1">'Com 3P 14'!W102/1000000</f>
        <v>4.6710294307029686E-2</v>
      </c>
      <c r="X43" s="609">
        <f ca="1">'Com 3P 14'!X102/1000000</f>
        <v>4.7220027692204417E-2</v>
      </c>
      <c r="Y43" s="609">
        <f ca="1">'Com 3P 14'!Y102/1000000</f>
        <v>4.7737356104818267E-2</v>
      </c>
      <c r="Z43" s="609">
        <f ca="1">'Com 3P 14'!Z102/1000000</f>
        <v>4.8262392710780054E-2</v>
      </c>
      <c r="AA43" s="609">
        <f ca="1">'Com 3P 14'!AA102/1000000</f>
        <v>4.8795252362170687E-2</v>
      </c>
      <c r="AB43" s="609">
        <f ca="1">'Com 3P 14'!AB102/1000000</f>
        <v>4.9336051622367018E-2</v>
      </c>
      <c r="AC43" s="609">
        <f ca="1">'Com 3P 14'!AC102/1000000</f>
        <v>4.9884908791540283E-2</v>
      </c>
      <c r="AD43" s="609">
        <f ca="1">'Com 3P 14'!AD102/1000000</f>
        <v>0</v>
      </c>
      <c r="AE43" s="609">
        <f ca="1">'Com 3P 14'!AE102/1000000</f>
        <v>0</v>
      </c>
      <c r="AF43" s="609">
        <f ca="1">'Com 3P 14'!AF102/1000000</f>
        <v>0</v>
      </c>
      <c r="AG43" s="609">
        <f ca="1">'Com 3P 14'!AG102/1000000</f>
        <v>0</v>
      </c>
      <c r="AH43" s="609">
        <f ca="1">'Com 3P 14'!AH102/1000000</f>
        <v>0</v>
      </c>
      <c r="AI43" s="610"/>
      <c r="AJ43" s="610"/>
      <c r="AK43" s="610"/>
      <c r="AL43" s="610"/>
      <c r="AM43" s="626"/>
      <c r="AQ43" s="599" t="s">
        <v>142</v>
      </c>
      <c r="AR43" s="637">
        <f t="shared" si="84"/>
        <v>3.3667920000000004E-2</v>
      </c>
      <c r="AS43" s="637">
        <f t="shared" si="85"/>
        <v>2.4738842700000001</v>
      </c>
      <c r="AT43" s="637">
        <f t="shared" si="86"/>
        <v>22.137553199999999</v>
      </c>
      <c r="AU43" s="637">
        <f t="shared" si="87"/>
        <v>101.93633450000002</v>
      </c>
      <c r="AV43" s="637">
        <f t="shared" si="88"/>
        <v>109.71639359999999</v>
      </c>
      <c r="AW43" s="637">
        <f t="shared" si="89"/>
        <v>19.565320500000002</v>
      </c>
      <c r="AX43" s="266">
        <f t="shared" si="90"/>
        <v>255.86315399000003</v>
      </c>
    </row>
    <row r="44" spans="1:60" x14ac:dyDescent="0.2">
      <c r="A44" s="600"/>
      <c r="B44" s="625"/>
      <c r="C44" s="607" t="s">
        <v>126</v>
      </c>
      <c r="D44" s="609">
        <f ca="1">'Com 3P 14'!D103/1000000</f>
        <v>0</v>
      </c>
      <c r="E44" s="609">
        <f ca="1">'Com 3P 14'!E103/1000000</f>
        <v>0</v>
      </c>
      <c r="F44" s="609">
        <f ca="1">'Com 3P 14'!F103/1000000</f>
        <v>0</v>
      </c>
      <c r="G44" s="609">
        <f ca="1">'Com 3P 14'!G103/1000000</f>
        <v>0</v>
      </c>
      <c r="H44" s="609">
        <f ca="1">'Com 3P 14'!H103/1000000</f>
        <v>0</v>
      </c>
      <c r="I44" s="609">
        <f ca="1">'Com 3P 14'!I103/1000000</f>
        <v>0</v>
      </c>
      <c r="J44" s="609">
        <f ca="1">'Com 3P 14'!J103/1000000</f>
        <v>0</v>
      </c>
      <c r="K44" s="609">
        <f ca="1">'Com 3P 14'!K103/1000000</f>
        <v>0</v>
      </c>
      <c r="L44" s="609">
        <f ca="1">'Com 3P 14'!L103/1000000</f>
        <v>0</v>
      </c>
      <c r="M44" s="609">
        <f ca="1">'Com 3P 14'!M103/1000000</f>
        <v>0</v>
      </c>
      <c r="N44" s="609">
        <f ca="1">'Com 3P 14'!N103/1000000</f>
        <v>0</v>
      </c>
      <c r="O44" s="609">
        <f ca="1">'Com 3P 14'!O103/1000000</f>
        <v>0</v>
      </c>
      <c r="P44" s="609">
        <f ca="1">'Com 3P 14'!P103/1000000</f>
        <v>0</v>
      </c>
      <c r="Q44" s="609">
        <f ca="1">'Com 3P 14'!Q103/1000000</f>
        <v>0</v>
      </c>
      <c r="R44" s="609">
        <f ca="1">'Com 3P 14'!R103/1000000</f>
        <v>0</v>
      </c>
      <c r="S44" s="609">
        <f ca="1">'Com 3P 14'!S103/1000000</f>
        <v>0</v>
      </c>
      <c r="T44" s="609">
        <f ca="1">'Com 3P 14'!T103/1000000</f>
        <v>0</v>
      </c>
      <c r="U44" s="609">
        <f ca="1">'Com 3P 14'!U103/1000000</f>
        <v>0</v>
      </c>
      <c r="V44" s="609">
        <f ca="1">'Com 3P 14'!V103/1000000</f>
        <v>0</v>
      </c>
      <c r="W44" s="609">
        <f ca="1">'Com 3P 14'!W103/1000000</f>
        <v>0</v>
      </c>
      <c r="X44" s="609">
        <f ca="1">'Com 3P 14'!X103/1000000</f>
        <v>0</v>
      </c>
      <c r="Y44" s="609">
        <f ca="1">'Com 3P 14'!Y103/1000000</f>
        <v>0</v>
      </c>
      <c r="Z44" s="609">
        <f ca="1">'Com 3P 14'!Z103/1000000</f>
        <v>0</v>
      </c>
      <c r="AA44" s="609">
        <f ca="1">'Com 3P 14'!AA103/1000000</f>
        <v>0</v>
      </c>
      <c r="AB44" s="609">
        <f ca="1">'Com 3P 14'!AB103/1000000</f>
        <v>0</v>
      </c>
      <c r="AC44" s="609">
        <f ca="1">'Com 3P 14'!AC103/1000000</f>
        <v>0</v>
      </c>
      <c r="AD44" s="609">
        <f ca="1">'Com 3P 14'!AD103/1000000</f>
        <v>0</v>
      </c>
      <c r="AE44" s="609">
        <f ca="1">'Com 3P 14'!AE103/1000000</f>
        <v>0</v>
      </c>
      <c r="AF44" s="609">
        <f ca="1">'Com 3P 14'!AF103/1000000</f>
        <v>0</v>
      </c>
      <c r="AG44" s="609">
        <f ca="1">'Com 3P 14'!AG103/1000000</f>
        <v>0</v>
      </c>
      <c r="AH44" s="609">
        <f ca="1">'Com 3P 14'!AH103/1000000</f>
        <v>0</v>
      </c>
      <c r="AI44" s="610"/>
      <c r="AJ44" s="610"/>
      <c r="AK44" s="610"/>
      <c r="AL44" s="610"/>
      <c r="AM44" s="626"/>
      <c r="AQ44" s="599" t="s">
        <v>141</v>
      </c>
      <c r="AR44" s="637">
        <f t="shared" si="84"/>
        <v>1.0050000000000007E-3</v>
      </c>
      <c r="AS44" s="637">
        <f t="shared" si="85"/>
        <v>2.4988730000000021E-2</v>
      </c>
      <c r="AT44" s="637">
        <f t="shared" si="86"/>
        <v>0.3162507600000003</v>
      </c>
      <c r="AU44" s="637">
        <f t="shared" si="87"/>
        <v>1.4562333500000015</v>
      </c>
      <c r="AV44" s="637">
        <f t="shared" si="88"/>
        <v>1.108246400000001</v>
      </c>
      <c r="AW44" s="637">
        <f t="shared" si="89"/>
        <v>0.19762950000000018</v>
      </c>
      <c r="AX44" s="266">
        <f t="shared" si="90"/>
        <v>3.1043537400000027</v>
      </c>
    </row>
    <row r="45" spans="1:60" x14ac:dyDescent="0.2">
      <c r="A45" s="600"/>
      <c r="B45" s="625"/>
      <c r="C45" s="605" t="s">
        <v>127</v>
      </c>
      <c r="D45" s="609">
        <f ca="1">'Com 3P 14'!D104/1000000</f>
        <v>0</v>
      </c>
      <c r="E45" s="609">
        <f ca="1">'Com 3P 14'!E104/1000000</f>
        <v>0</v>
      </c>
      <c r="F45" s="609">
        <f ca="1">'Com 3P 14'!F104/1000000</f>
        <v>0</v>
      </c>
      <c r="G45" s="609">
        <f ca="1">'Com 3P 14'!G104/1000000</f>
        <v>0</v>
      </c>
      <c r="H45" s="609">
        <f ca="1">'Com 3P 14'!H104/1000000</f>
        <v>0</v>
      </c>
      <c r="I45" s="609">
        <f ca="1">'Com 3P 14'!I104/1000000</f>
        <v>0</v>
      </c>
      <c r="J45" s="609">
        <f ca="1">'Com 3P 14'!J104/1000000</f>
        <v>0</v>
      </c>
      <c r="K45" s="609">
        <f ca="1">'Com 3P 14'!K104/1000000</f>
        <v>0</v>
      </c>
      <c r="L45" s="609">
        <f ca="1">'Com 3P 14'!L104/1000000</f>
        <v>0</v>
      </c>
      <c r="M45" s="609">
        <f ca="1">'Com 3P 14'!M104/1000000</f>
        <v>0</v>
      </c>
      <c r="N45" s="609">
        <f ca="1">'Com 3P 14'!N104/1000000</f>
        <v>0</v>
      </c>
      <c r="O45" s="609">
        <f ca="1">'Com 3P 14'!O104/1000000</f>
        <v>0</v>
      </c>
      <c r="P45" s="609">
        <f ca="1">'Com 3P 14'!P104/1000000</f>
        <v>0</v>
      </c>
      <c r="Q45" s="609">
        <f ca="1">'Com 3P 14'!Q104/1000000</f>
        <v>0</v>
      </c>
      <c r="R45" s="609">
        <f ca="1">'Com 3P 14'!R104/1000000</f>
        <v>0</v>
      </c>
      <c r="S45" s="609">
        <f ca="1">'Com 3P 14'!S104/1000000</f>
        <v>0</v>
      </c>
      <c r="T45" s="609">
        <f ca="1">'Com 3P 14'!T104/1000000</f>
        <v>0</v>
      </c>
      <c r="U45" s="609">
        <f ca="1">'Com 3P 14'!U104/1000000</f>
        <v>0</v>
      </c>
      <c r="V45" s="609">
        <f ca="1">'Com 3P 14'!V104/1000000</f>
        <v>0</v>
      </c>
      <c r="W45" s="609">
        <f ca="1">'Com 3P 14'!W104/1000000</f>
        <v>0</v>
      </c>
      <c r="X45" s="609">
        <f ca="1">'Com 3P 14'!X104/1000000</f>
        <v>0</v>
      </c>
      <c r="Y45" s="609">
        <f ca="1">'Com 3P 14'!Y104/1000000</f>
        <v>0</v>
      </c>
      <c r="Z45" s="609">
        <f ca="1">'Com 3P 14'!Z104/1000000</f>
        <v>0</v>
      </c>
      <c r="AA45" s="609">
        <f ca="1">'Com 3P 14'!AA104/1000000</f>
        <v>0</v>
      </c>
      <c r="AB45" s="609">
        <f ca="1">'Com 3P 14'!AB104/1000000</f>
        <v>0</v>
      </c>
      <c r="AC45" s="609">
        <f ca="1">'Com 3P 14'!AC104/1000000</f>
        <v>0</v>
      </c>
      <c r="AD45" s="609">
        <f ca="1">'Com 3P 14'!AD104/1000000</f>
        <v>0</v>
      </c>
      <c r="AE45" s="609">
        <f ca="1">'Com 3P 14'!AE104/1000000</f>
        <v>0</v>
      </c>
      <c r="AF45" s="609">
        <f ca="1">'Com 3P 14'!AF104/1000000</f>
        <v>0</v>
      </c>
      <c r="AG45" s="609">
        <f ca="1">'Com 3P 14'!AG104/1000000</f>
        <v>0</v>
      </c>
      <c r="AH45" s="609">
        <f ca="1">'Com 3P 14'!AH104/1000000</f>
        <v>0</v>
      </c>
      <c r="AI45" s="610"/>
      <c r="AJ45" s="610"/>
      <c r="AK45" s="610"/>
      <c r="AL45" s="610"/>
      <c r="AM45" s="626"/>
      <c r="AQ45" s="599" t="s">
        <v>191</v>
      </c>
      <c r="AR45" s="637">
        <f t="shared" si="84"/>
        <v>9.547499999999999E-2</v>
      </c>
      <c r="AS45" s="637">
        <f t="shared" si="85"/>
        <v>11.033176499999998</v>
      </c>
      <c r="AT45" s="637">
        <f t="shared" si="86"/>
        <v>18.769078750000002</v>
      </c>
      <c r="AU45" s="637">
        <f t="shared" si="87"/>
        <v>53.987968949999988</v>
      </c>
      <c r="AV45" s="637">
        <f t="shared" si="88"/>
        <v>40.056911499999984</v>
      </c>
      <c r="AW45" s="637">
        <f t="shared" si="89"/>
        <v>10.197413999999998</v>
      </c>
      <c r="AX45" s="266">
        <f t="shared" si="90"/>
        <v>134.14002469999997</v>
      </c>
    </row>
    <row r="46" spans="1:60" x14ac:dyDescent="0.2">
      <c r="A46" s="600"/>
      <c r="B46" s="625"/>
      <c r="C46" s="605" t="s">
        <v>116</v>
      </c>
      <c r="D46" s="609">
        <f ca="1">'Com 3P 14'!D105/1000000</f>
        <v>0</v>
      </c>
      <c r="E46" s="609">
        <f ca="1">'Com 3P 14'!E105/1000000</f>
        <v>0</v>
      </c>
      <c r="F46" s="609">
        <f ca="1">'Com 3P 14'!F105/1000000</f>
        <v>0</v>
      </c>
      <c r="G46" s="609">
        <f ca="1">'Com 3P 14'!G105/1000000</f>
        <v>0</v>
      </c>
      <c r="H46" s="609">
        <f ca="1">'Com 3P 14'!H105/1000000</f>
        <v>0</v>
      </c>
      <c r="I46" s="609">
        <f ca="1">'Com 3P 14'!I105/1000000</f>
        <v>0</v>
      </c>
      <c r="J46" s="609">
        <f ca="1">'Com 3P 14'!J105/1000000</f>
        <v>0</v>
      </c>
      <c r="K46" s="609">
        <f ca="1">'Com 3P 14'!K105/1000000</f>
        <v>0</v>
      </c>
      <c r="L46" s="609">
        <f ca="1">'Com 3P 14'!L105/1000000</f>
        <v>0</v>
      </c>
      <c r="M46" s="609">
        <f ca="1">'Com 3P 14'!M105/1000000</f>
        <v>0</v>
      </c>
      <c r="N46" s="609">
        <f ca="1">'Com 3P 14'!N105/1000000</f>
        <v>0</v>
      </c>
      <c r="O46" s="609">
        <f ca="1">'Com 3P 14'!O105/1000000</f>
        <v>0</v>
      </c>
      <c r="P46" s="609">
        <f ca="1">'Com 3P 14'!P105/1000000</f>
        <v>0</v>
      </c>
      <c r="Q46" s="609">
        <f ca="1">'Com 3P 14'!Q105/1000000</f>
        <v>0</v>
      </c>
      <c r="R46" s="609">
        <f ca="1">'Com 3P 14'!R105/1000000</f>
        <v>0</v>
      </c>
      <c r="S46" s="609">
        <f ca="1">'Com 3P 14'!S105/1000000</f>
        <v>0</v>
      </c>
      <c r="T46" s="609">
        <f ca="1">'Com 3P 14'!T105/1000000</f>
        <v>0</v>
      </c>
      <c r="U46" s="609">
        <f ca="1">'Com 3P 14'!U105/1000000</f>
        <v>0</v>
      </c>
      <c r="V46" s="609">
        <f ca="1">'Com 3P 14'!V105/1000000</f>
        <v>0</v>
      </c>
      <c r="W46" s="609">
        <f ca="1">'Com 3P 14'!W105/1000000</f>
        <v>0</v>
      </c>
      <c r="X46" s="609">
        <f ca="1">'Com 3P 14'!X105/1000000</f>
        <v>0</v>
      </c>
      <c r="Y46" s="609">
        <f ca="1">'Com 3P 14'!Y105/1000000</f>
        <v>0</v>
      </c>
      <c r="Z46" s="609">
        <f ca="1">'Com 3P 14'!Z105/1000000</f>
        <v>0</v>
      </c>
      <c r="AA46" s="609">
        <f ca="1">'Com 3P 14'!AA105/1000000</f>
        <v>0</v>
      </c>
      <c r="AB46" s="609">
        <f ca="1">'Com 3P 14'!AB105/1000000</f>
        <v>0</v>
      </c>
      <c r="AC46" s="609">
        <f ca="1">'Com 3P 14'!AC105/1000000</f>
        <v>0</v>
      </c>
      <c r="AD46" s="609">
        <f ca="1">'Com 3P 14'!AD105/1000000</f>
        <v>0</v>
      </c>
      <c r="AE46" s="609">
        <f ca="1">'Com 3P 14'!AE105/1000000</f>
        <v>0</v>
      </c>
      <c r="AF46" s="609">
        <f ca="1">'Com 3P 14'!AF105/1000000</f>
        <v>0</v>
      </c>
      <c r="AG46" s="609">
        <f ca="1">'Com 3P 14'!AG105/1000000</f>
        <v>0</v>
      </c>
      <c r="AH46" s="609">
        <f ca="1">'Com 3P 14'!AH105/1000000</f>
        <v>0</v>
      </c>
      <c r="AI46" s="610"/>
      <c r="AJ46" s="610"/>
      <c r="AK46" s="610"/>
      <c r="AL46" s="610"/>
      <c r="AM46" s="626"/>
      <c r="AQ46" s="599" t="s">
        <v>192</v>
      </c>
      <c r="AR46" s="637">
        <f t="shared" si="84"/>
        <v>5.0250000000000052E-3</v>
      </c>
      <c r="AS46" s="637">
        <f t="shared" si="85"/>
        <v>0.58069350000000042</v>
      </c>
      <c r="AT46" s="637">
        <f t="shared" si="86"/>
        <v>0.98784625000000104</v>
      </c>
      <c r="AU46" s="637">
        <f t="shared" si="87"/>
        <v>2.8414720500000019</v>
      </c>
      <c r="AV46" s="637">
        <f t="shared" si="88"/>
        <v>2.1082585000000011</v>
      </c>
      <c r="AW46" s="637">
        <f t="shared" si="89"/>
        <v>0.53670600000000046</v>
      </c>
      <c r="AX46" s="266">
        <f t="shared" si="90"/>
        <v>7.060001300000005</v>
      </c>
    </row>
    <row r="47" spans="1:60" x14ac:dyDescent="0.2">
      <c r="A47" s="600"/>
      <c r="B47" s="625"/>
      <c r="C47" s="606" t="s">
        <v>119</v>
      </c>
      <c r="D47" s="609">
        <f ca="1">'Com 3P 14'!D106/1000000</f>
        <v>0</v>
      </c>
      <c r="E47" s="609">
        <f ca="1">'Com 3P 14'!E106/1000000</f>
        <v>0</v>
      </c>
      <c r="F47" s="609">
        <f ca="1">'Com 3P 14'!F106/1000000</f>
        <v>0</v>
      </c>
      <c r="G47" s="609">
        <f ca="1">'Com 3P 14'!G106/1000000</f>
        <v>0</v>
      </c>
      <c r="H47" s="609">
        <f ca="1">'Com 3P 14'!H106/1000000</f>
        <v>0</v>
      </c>
      <c r="I47" s="609">
        <f ca="1">'Com 3P 14'!I106/1000000</f>
        <v>0</v>
      </c>
      <c r="J47" s="609">
        <f ca="1">'Com 3P 14'!J106/1000000</f>
        <v>0</v>
      </c>
      <c r="K47" s="609">
        <f ca="1">'Com 3P 14'!K106/1000000</f>
        <v>0</v>
      </c>
      <c r="L47" s="609">
        <f ca="1">'Com 3P 14'!L106/1000000</f>
        <v>0</v>
      </c>
      <c r="M47" s="609">
        <f ca="1">'Com 3P 14'!M106/1000000</f>
        <v>0</v>
      </c>
      <c r="N47" s="609">
        <f ca="1">'Com 3P 14'!N106/1000000</f>
        <v>0</v>
      </c>
      <c r="O47" s="609">
        <f ca="1">'Com 3P 14'!O106/1000000</f>
        <v>0</v>
      </c>
      <c r="P47" s="609">
        <f ca="1">'Com 3P 14'!P106/1000000</f>
        <v>0</v>
      </c>
      <c r="Q47" s="609">
        <f ca="1">'Com 3P 14'!Q106/1000000</f>
        <v>0</v>
      </c>
      <c r="R47" s="609">
        <f ca="1">'Com 3P 14'!R106/1000000</f>
        <v>0</v>
      </c>
      <c r="S47" s="609">
        <f ca="1">'Com 3P 14'!S106/1000000</f>
        <v>0</v>
      </c>
      <c r="T47" s="609">
        <f ca="1">'Com 3P 14'!T106/1000000</f>
        <v>0</v>
      </c>
      <c r="U47" s="609">
        <f ca="1">'Com 3P 14'!U106/1000000</f>
        <v>0</v>
      </c>
      <c r="V47" s="609">
        <f ca="1">'Com 3P 14'!V106/1000000</f>
        <v>0</v>
      </c>
      <c r="W47" s="609">
        <f ca="1">'Com 3P 14'!W106/1000000</f>
        <v>0</v>
      </c>
      <c r="X47" s="609">
        <f ca="1">'Com 3P 14'!X106/1000000</f>
        <v>0</v>
      </c>
      <c r="Y47" s="609">
        <f ca="1">'Com 3P 14'!Y106/1000000</f>
        <v>0</v>
      </c>
      <c r="Z47" s="609">
        <f ca="1">'Com 3P 14'!Z106/1000000</f>
        <v>0</v>
      </c>
      <c r="AA47" s="609">
        <f ca="1">'Com 3P 14'!AA106/1000000</f>
        <v>0</v>
      </c>
      <c r="AB47" s="609">
        <f ca="1">'Com 3P 14'!AB106/1000000</f>
        <v>0</v>
      </c>
      <c r="AC47" s="609">
        <f ca="1">'Com 3P 14'!AC106/1000000</f>
        <v>0</v>
      </c>
      <c r="AD47" s="609">
        <f ca="1">'Com 3P 14'!AD106/1000000</f>
        <v>0</v>
      </c>
      <c r="AE47" s="609">
        <f ca="1">'Com 3P 14'!AE106/1000000</f>
        <v>0</v>
      </c>
      <c r="AF47" s="609">
        <f ca="1">'Com 3P 14'!AF106/1000000</f>
        <v>0</v>
      </c>
      <c r="AG47" s="609">
        <f ca="1">'Com 3P 14'!AG106/1000000</f>
        <v>0</v>
      </c>
      <c r="AH47" s="609">
        <f ca="1">'Com 3P 14'!AH106/1000000</f>
        <v>0</v>
      </c>
      <c r="AI47" s="610"/>
      <c r="AJ47" s="610"/>
      <c r="AK47" s="610"/>
      <c r="AL47" s="610"/>
      <c r="AM47" s="626"/>
      <c r="AQ47" s="599" t="s">
        <v>193</v>
      </c>
      <c r="AR47" s="637">
        <f t="shared" si="84"/>
        <v>3.6968039999999998</v>
      </c>
      <c r="AS47" s="637">
        <f t="shared" si="85"/>
        <v>10.328803199999999</v>
      </c>
      <c r="AT47" s="637">
        <f t="shared" si="86"/>
        <v>17.505379800000004</v>
      </c>
      <c r="AU47" s="637">
        <f t="shared" si="87"/>
        <v>58.792904100000015</v>
      </c>
      <c r="AV47" s="637">
        <f t="shared" si="88"/>
        <v>19.587801600000006</v>
      </c>
      <c r="AW47" s="637">
        <f t="shared" si="89"/>
        <v>0.75060899999999997</v>
      </c>
      <c r="AX47" s="266">
        <f t="shared" si="90"/>
        <v>110.66230170000003</v>
      </c>
    </row>
    <row r="48" spans="1:60" x14ac:dyDescent="0.2">
      <c r="A48" s="600"/>
      <c r="B48" s="625"/>
      <c r="C48" s="125"/>
      <c r="D48" s="611"/>
      <c r="E48" s="611"/>
      <c r="F48" s="611"/>
      <c r="G48" s="611"/>
      <c r="H48" s="611"/>
      <c r="I48" s="611"/>
      <c r="J48" s="611"/>
      <c r="K48" s="611"/>
      <c r="L48" s="611"/>
      <c r="M48" s="611"/>
      <c r="N48" s="611"/>
      <c r="O48" s="611"/>
      <c r="P48" s="611"/>
      <c r="Q48" s="611"/>
      <c r="R48" s="611"/>
      <c r="S48" s="611"/>
      <c r="T48" s="611"/>
      <c r="U48" s="611"/>
      <c r="V48" s="611"/>
      <c r="W48" s="611"/>
      <c r="X48" s="611"/>
      <c r="Y48" s="611"/>
      <c r="Z48" s="611"/>
      <c r="AA48" s="611"/>
      <c r="AB48" s="611"/>
      <c r="AC48" s="611"/>
      <c r="AD48" s="611"/>
      <c r="AE48" s="611"/>
      <c r="AF48" s="611"/>
      <c r="AG48" s="611"/>
      <c r="AH48" s="611"/>
      <c r="AI48" s="612"/>
      <c r="AJ48" s="612"/>
      <c r="AK48" s="612"/>
      <c r="AL48" s="612"/>
      <c r="AM48" s="627"/>
      <c r="AQ48" s="599" t="s">
        <v>194</v>
      </c>
      <c r="AR48" s="637">
        <f t="shared" si="84"/>
        <v>0.41075599999999984</v>
      </c>
      <c r="AS48" s="637">
        <f t="shared" si="85"/>
        <v>1.1476447999999999</v>
      </c>
      <c r="AT48" s="637">
        <f t="shared" si="86"/>
        <v>1.9450421999999998</v>
      </c>
      <c r="AU48" s="637">
        <f t="shared" si="87"/>
        <v>6.5325448999999995</v>
      </c>
      <c r="AV48" s="637">
        <f t="shared" si="88"/>
        <v>2.1764223999999999</v>
      </c>
      <c r="AW48" s="637">
        <f t="shared" si="89"/>
        <v>8.3400999999999961E-2</v>
      </c>
      <c r="AX48" s="266">
        <f t="shared" si="90"/>
        <v>12.295811299999999</v>
      </c>
    </row>
    <row r="49" spans="1:50" x14ac:dyDescent="0.2">
      <c r="A49" s="600"/>
      <c r="B49" s="261" t="s">
        <v>264</v>
      </c>
      <c r="C49" s="246"/>
      <c r="D49" s="613"/>
      <c r="E49" s="611"/>
      <c r="F49" s="611"/>
      <c r="G49" s="611"/>
      <c r="H49" s="611"/>
      <c r="I49" s="611"/>
      <c r="J49" s="611"/>
      <c r="K49" s="611"/>
      <c r="L49" s="611"/>
      <c r="M49" s="611"/>
      <c r="N49" s="611"/>
      <c r="O49" s="611"/>
      <c r="P49" s="611"/>
      <c r="Q49" s="611"/>
      <c r="R49" s="611"/>
      <c r="S49" s="611"/>
      <c r="T49" s="611"/>
      <c r="U49" s="611"/>
      <c r="V49" s="611"/>
      <c r="W49" s="611"/>
      <c r="X49" s="611"/>
      <c r="Y49" s="611"/>
      <c r="Z49" s="611"/>
      <c r="AA49" s="611"/>
      <c r="AB49" s="611"/>
      <c r="AC49" s="611"/>
      <c r="AD49" s="611"/>
      <c r="AE49" s="611"/>
      <c r="AF49" s="611"/>
      <c r="AG49" s="611"/>
      <c r="AH49" s="611"/>
      <c r="AI49" s="612"/>
      <c r="AJ49" s="612"/>
      <c r="AK49" s="612"/>
      <c r="AL49" s="612"/>
      <c r="AM49" s="627"/>
      <c r="AQ49" s="599" t="s">
        <v>195</v>
      </c>
      <c r="AR49" s="637">
        <f t="shared" si="84"/>
        <v>0.88922659999999998</v>
      </c>
      <c r="AS49" s="637">
        <f t="shared" si="85"/>
        <v>46.906834250000017</v>
      </c>
      <c r="AT49" s="637">
        <f t="shared" si="86"/>
        <v>53.894700799999995</v>
      </c>
      <c r="AU49" s="637">
        <f t="shared" si="87"/>
        <v>112.47938724999999</v>
      </c>
      <c r="AV49" s="637">
        <f t="shared" si="88"/>
        <v>26.568481849999998</v>
      </c>
      <c r="AW49" s="637">
        <f t="shared" si="89"/>
        <v>9.2235499999999998E-2</v>
      </c>
      <c r="AX49" s="266">
        <f t="shared" si="90"/>
        <v>240.83086625000001</v>
      </c>
    </row>
    <row r="50" spans="1:50" x14ac:dyDescent="0.2">
      <c r="A50" s="600"/>
      <c r="B50" s="625"/>
      <c r="C50" s="605" t="s">
        <v>131</v>
      </c>
      <c r="D50" s="609">
        <f ca="1">'Com DO 14'!D101/1000000</f>
        <v>0</v>
      </c>
      <c r="E50" s="609">
        <f ca="1">'Com DO 14'!E101/1000000</f>
        <v>0</v>
      </c>
      <c r="F50" s="609">
        <f ca="1">'Com DO 14'!F101/1000000</f>
        <v>0</v>
      </c>
      <c r="G50" s="609">
        <f ca="1">'Com DO 14'!G101/1000000</f>
        <v>0</v>
      </c>
      <c r="H50" s="609">
        <f ca="1">'Com DO 14'!H101/1000000</f>
        <v>0</v>
      </c>
      <c r="I50" s="609">
        <f ca="1">'Com DO 14'!I101/1000000</f>
        <v>0</v>
      </c>
      <c r="J50" s="609">
        <f ca="1">'Com DO 14'!J101/1000000</f>
        <v>0</v>
      </c>
      <c r="K50" s="609">
        <f ca="1">'Com DO 14'!K101/1000000</f>
        <v>0</v>
      </c>
      <c r="L50" s="609">
        <f ca="1">'Com DO 14'!L101/1000000</f>
        <v>0</v>
      </c>
      <c r="M50" s="609">
        <f ca="1">'Com DO 14'!M101/1000000</f>
        <v>0</v>
      </c>
      <c r="N50" s="609">
        <f ca="1">'Com DO 14'!N101/1000000</f>
        <v>0</v>
      </c>
      <c r="O50" s="609">
        <f ca="1">'Com DO 14'!O101/1000000</f>
        <v>0</v>
      </c>
      <c r="P50" s="609">
        <f ca="1">'Com DO 14'!P101/1000000</f>
        <v>0</v>
      </c>
      <c r="Q50" s="609">
        <f ca="1">'Com DO 14'!Q101/1000000</f>
        <v>0</v>
      </c>
      <c r="R50" s="609">
        <f ca="1">'Com DO 14'!R101/1000000</f>
        <v>0</v>
      </c>
      <c r="S50" s="609">
        <f ca="1">'Com DO 14'!S101/1000000</f>
        <v>0</v>
      </c>
      <c r="T50" s="609">
        <f ca="1">'Com DO 14'!T101/1000000</f>
        <v>0</v>
      </c>
      <c r="U50" s="609">
        <f ca="1">'Com DO 14'!U101/1000000</f>
        <v>0</v>
      </c>
      <c r="V50" s="609">
        <f ca="1">'Com DO 14'!V101/1000000</f>
        <v>0</v>
      </c>
      <c r="W50" s="609">
        <f ca="1">'Com DO 14'!W101/1000000</f>
        <v>0</v>
      </c>
      <c r="X50" s="609">
        <f ca="1">'Com DO 14'!X101/1000000</f>
        <v>0</v>
      </c>
      <c r="Y50" s="609">
        <f ca="1">'Com DO 14'!Y101/1000000</f>
        <v>0</v>
      </c>
      <c r="Z50" s="609">
        <f ca="1">'Com DO 14'!Z101/1000000</f>
        <v>0</v>
      </c>
      <c r="AA50" s="609">
        <f ca="1">'Com DO 14'!AA101/1000000</f>
        <v>0</v>
      </c>
      <c r="AB50" s="609">
        <f ca="1">'Com DO 14'!AB101/1000000</f>
        <v>0</v>
      </c>
      <c r="AC50" s="609">
        <f ca="1">'Com DO 14'!AC101/1000000</f>
        <v>0</v>
      </c>
      <c r="AD50" s="609">
        <f ca="1">'Com DO 14'!AD101/1000000</f>
        <v>0</v>
      </c>
      <c r="AE50" s="609">
        <f ca="1">'Com DO 14'!AE101/1000000</f>
        <v>0</v>
      </c>
      <c r="AF50" s="609">
        <f ca="1">'Com DO 14'!AF101/1000000</f>
        <v>0</v>
      </c>
      <c r="AG50" s="609">
        <f ca="1">'Com DO 14'!AG101/1000000</f>
        <v>0</v>
      </c>
      <c r="AH50" s="609">
        <f ca="1">'Com DO 14'!AH101/1000000</f>
        <v>0</v>
      </c>
      <c r="AI50" s="610"/>
      <c r="AJ50" s="610"/>
      <c r="AK50" s="610"/>
      <c r="AL50" s="610"/>
      <c r="AM50" s="626"/>
      <c r="AQ50" s="599" t="s">
        <v>196</v>
      </c>
      <c r="AR50" s="637">
        <f t="shared" si="84"/>
        <v>4.6801400000000042E-2</v>
      </c>
      <c r="AS50" s="637">
        <f t="shared" si="85"/>
        <v>2.4687807500000032</v>
      </c>
      <c r="AT50" s="637">
        <f t="shared" si="86"/>
        <v>2.8365632000000027</v>
      </c>
      <c r="AU50" s="637">
        <f t="shared" si="87"/>
        <v>5.919967750000005</v>
      </c>
      <c r="AV50" s="637">
        <f t="shared" si="88"/>
        <v>1.3983411500000011</v>
      </c>
      <c r="AW50" s="637">
        <f t="shared" si="89"/>
        <v>4.8545000000000046E-3</v>
      </c>
      <c r="AX50" s="266">
        <f t="shared" si="90"/>
        <v>12.675308750000013</v>
      </c>
    </row>
    <row r="51" spans="1:50" x14ac:dyDescent="0.2">
      <c r="A51" s="600"/>
      <c r="B51" s="625"/>
      <c r="C51" s="606" t="s">
        <v>117</v>
      </c>
      <c r="D51" s="609">
        <f ca="1">'Com DO 14'!D102/1000000</f>
        <v>-1.3460567936477865</v>
      </c>
      <c r="E51" s="609">
        <f ca="1">'Com DO 14'!E102/1000000</f>
        <v>0.42818317215571938</v>
      </c>
      <c r="F51" s="609">
        <f ca="1">'Com DO 14'!F102/1000000</f>
        <v>0.47528233360626226</v>
      </c>
      <c r="G51" s="609">
        <f ca="1">'Com DO 14'!G102/1000000</f>
        <v>0.3689002194918371</v>
      </c>
      <c r="H51" s="609">
        <f ca="1">'Com DO 14'!H102/1000000</f>
        <v>0.31165319398524022</v>
      </c>
      <c r="I51" s="609">
        <f ca="1">'Com DO 14'!I102/1000000</f>
        <v>0.31769959931452191</v>
      </c>
      <c r="J51" s="609">
        <f ca="1">'Com DO 14'!J102/1000000</f>
        <v>0.26705613372882453</v>
      </c>
      <c r="K51" s="609">
        <f ca="1">'Com DO 14'!K102/1000000</f>
        <v>0.21161525316791813</v>
      </c>
      <c r="L51" s="609">
        <f ca="1">'Com DO 14'!L102/1000000</f>
        <v>0.2012561009895768</v>
      </c>
      <c r="M51" s="609">
        <f ca="1">'Com DO 14'!M102/1000000</f>
        <v>0.19338950336019486</v>
      </c>
      <c r="N51" s="609">
        <f ca="1">'Com DO 14'!N102/1000000</f>
        <v>9.9166370842929494E-2</v>
      </c>
      <c r="O51" s="609">
        <f ca="1">'Com DO 14'!O102/1000000</f>
        <v>8.286228292488898E-2</v>
      </c>
      <c r="P51" s="609">
        <f ca="1">'Com DO 14'!P102/1000000</f>
        <v>8.3343139924707002E-2</v>
      </c>
      <c r="Q51" s="609">
        <f ca="1">'Com DO 14'!Q102/1000000</f>
        <v>8.3790875978699234E-2</v>
      </c>
      <c r="R51" s="609">
        <f ca="1">'Com DO 14'!R102/1000000</f>
        <v>0.12567099278355048</v>
      </c>
      <c r="S51" s="609">
        <f ca="1">'Com DO 14'!S102/1000000</f>
        <v>0.12704389534725177</v>
      </c>
      <c r="T51" s="609">
        <f ca="1">'Com DO 14'!T102/1000000</f>
        <v>0.12843450679876039</v>
      </c>
      <c r="U51" s="609">
        <f ca="1">'Com DO 14'!U102/1000000</f>
        <v>0.1298429736038936</v>
      </c>
      <c r="V51" s="609">
        <f ca="1">'Com DO 14'!V102/1000000</f>
        <v>0.13126944171945651</v>
      </c>
      <c r="W51" s="609">
        <f ca="1">'Com DO 14'!W102/1000000</f>
        <v>0.1327140565171569</v>
      </c>
      <c r="X51" s="609">
        <f ca="1">'Com DO 14'!X102/1000000</f>
        <v>4.4476962704679095E-2</v>
      </c>
      <c r="Y51" s="609">
        <f ca="1">'Com DO 14'!Y102/1000000</f>
        <v>0.13565830424383271</v>
      </c>
      <c r="Z51" s="609">
        <f ca="1">'Com DO 14'!Z102/1000000</f>
        <v>0.13715822426568897</v>
      </c>
      <c r="AA51" s="609">
        <f ca="1">'Com DO 14'!AA102/1000000</f>
        <v>0.13867686498261478</v>
      </c>
      <c r="AB51" s="609">
        <f ca="1">'Com DO 14'!AB102/1000000</f>
        <v>0.14021436759711273</v>
      </c>
      <c r="AC51" s="609">
        <f ca="1">'Com DO 14'!AC102/1000000</f>
        <v>0.14177087220737133</v>
      </c>
      <c r="AD51" s="609">
        <f ca="1">'Com DO 14'!AD102/1000000</f>
        <v>0</v>
      </c>
      <c r="AE51" s="609">
        <f ca="1">'Com DO 14'!AE102/1000000</f>
        <v>0</v>
      </c>
      <c r="AF51" s="609">
        <f ca="1">'Com DO 14'!AF102/1000000</f>
        <v>0</v>
      </c>
      <c r="AG51" s="609">
        <f ca="1">'Com DO 14'!AG102/1000000</f>
        <v>0</v>
      </c>
      <c r="AH51" s="609">
        <f ca="1">'Com DO 14'!AH102/1000000</f>
        <v>0</v>
      </c>
      <c r="AI51" s="610"/>
      <c r="AJ51" s="610"/>
      <c r="AK51" s="610"/>
      <c r="AL51" s="610"/>
      <c r="AM51" s="626"/>
      <c r="AQ51" s="599" t="s">
        <v>129</v>
      </c>
      <c r="AR51" s="637">
        <f t="shared" si="84"/>
        <v>21.400869450000076</v>
      </c>
      <c r="AS51" s="637">
        <f t="shared" si="85"/>
        <v>99.4159714500001</v>
      </c>
      <c r="AT51" s="637">
        <f t="shared" si="86"/>
        <v>136.36743696000053</v>
      </c>
      <c r="AU51" s="637">
        <f t="shared" si="87"/>
        <v>45.950559870000056</v>
      </c>
      <c r="AV51" s="637">
        <f t="shared" si="88"/>
        <v>39.406479249999869</v>
      </c>
      <c r="AW51" s="637">
        <f t="shared" si="89"/>
        <v>0.21071999999999999</v>
      </c>
      <c r="AX51" s="266">
        <f t="shared" si="90"/>
        <v>342.75203698000058</v>
      </c>
    </row>
    <row r="52" spans="1:50" x14ac:dyDescent="0.2">
      <c r="A52" s="600"/>
      <c r="B52" s="625"/>
      <c r="C52" s="607" t="s">
        <v>126</v>
      </c>
      <c r="D52" s="609">
        <f ca="1">'Com DO 14'!D103/1000000</f>
        <v>0</v>
      </c>
      <c r="E52" s="609">
        <f ca="1">'Com DO 14'!E103/1000000</f>
        <v>0</v>
      </c>
      <c r="F52" s="609">
        <f ca="1">'Com DO 14'!F103/1000000</f>
        <v>0</v>
      </c>
      <c r="G52" s="609">
        <f ca="1">'Com DO 14'!G103/1000000</f>
        <v>0</v>
      </c>
      <c r="H52" s="609">
        <f ca="1">'Com DO 14'!H103/1000000</f>
        <v>0</v>
      </c>
      <c r="I52" s="609">
        <f ca="1">'Com DO 14'!I103/1000000</f>
        <v>0</v>
      </c>
      <c r="J52" s="609">
        <f ca="1">'Com DO 14'!J103/1000000</f>
        <v>0</v>
      </c>
      <c r="K52" s="609">
        <f ca="1">'Com DO 14'!K103/1000000</f>
        <v>0</v>
      </c>
      <c r="L52" s="609">
        <f ca="1">'Com DO 14'!L103/1000000</f>
        <v>0</v>
      </c>
      <c r="M52" s="609">
        <f ca="1">'Com DO 14'!M103/1000000</f>
        <v>0</v>
      </c>
      <c r="N52" s="609">
        <f ca="1">'Com DO 14'!N103/1000000</f>
        <v>0</v>
      </c>
      <c r="O52" s="609">
        <f ca="1">'Com DO 14'!O103/1000000</f>
        <v>0</v>
      </c>
      <c r="P52" s="609">
        <f ca="1">'Com DO 14'!P103/1000000</f>
        <v>0</v>
      </c>
      <c r="Q52" s="609">
        <f ca="1">'Com DO 14'!Q103/1000000</f>
        <v>0</v>
      </c>
      <c r="R52" s="609">
        <f ca="1">'Com DO 14'!R103/1000000</f>
        <v>0</v>
      </c>
      <c r="S52" s="609">
        <f ca="1">'Com DO 14'!S103/1000000</f>
        <v>0</v>
      </c>
      <c r="T52" s="609">
        <f ca="1">'Com DO 14'!T103/1000000</f>
        <v>0</v>
      </c>
      <c r="U52" s="609">
        <f ca="1">'Com DO 14'!U103/1000000</f>
        <v>0</v>
      </c>
      <c r="V52" s="609">
        <f ca="1">'Com DO 14'!V103/1000000</f>
        <v>0</v>
      </c>
      <c r="W52" s="609">
        <f ca="1">'Com DO 14'!W103/1000000</f>
        <v>0</v>
      </c>
      <c r="X52" s="609">
        <f ca="1">'Com DO 14'!X103/1000000</f>
        <v>0</v>
      </c>
      <c r="Y52" s="609">
        <f ca="1">'Com DO 14'!Y103/1000000</f>
        <v>0</v>
      </c>
      <c r="Z52" s="609">
        <f ca="1">'Com DO 14'!Z103/1000000</f>
        <v>0</v>
      </c>
      <c r="AA52" s="609">
        <f ca="1">'Com DO 14'!AA103/1000000</f>
        <v>0</v>
      </c>
      <c r="AB52" s="609">
        <f ca="1">'Com DO 14'!AB103/1000000</f>
        <v>0</v>
      </c>
      <c r="AC52" s="609">
        <f ca="1">'Com DO 14'!AC103/1000000</f>
        <v>0</v>
      </c>
      <c r="AD52" s="609">
        <f ca="1">'Com DO 14'!AD103/1000000</f>
        <v>0</v>
      </c>
      <c r="AE52" s="609">
        <f ca="1">'Com DO 14'!AE103/1000000</f>
        <v>0</v>
      </c>
      <c r="AF52" s="609">
        <f ca="1">'Com DO 14'!AF103/1000000</f>
        <v>0</v>
      </c>
      <c r="AG52" s="609">
        <f ca="1">'Com DO 14'!AG103/1000000</f>
        <v>0</v>
      </c>
      <c r="AH52" s="609">
        <f ca="1">'Com DO 14'!AH103/1000000</f>
        <v>0</v>
      </c>
      <c r="AI52" s="610"/>
      <c r="AJ52" s="610"/>
      <c r="AK52" s="610"/>
      <c r="AL52" s="610"/>
      <c r="AM52" s="626"/>
      <c r="AQ52" s="599" t="s">
        <v>128</v>
      </c>
      <c r="AR52" s="637">
        <f t="shared" si="84"/>
        <v>16.144515550000058</v>
      </c>
      <c r="AS52" s="637">
        <f t="shared" si="85"/>
        <v>40.606523550000048</v>
      </c>
      <c r="AT52" s="637">
        <f t="shared" si="86"/>
        <v>53.031781040000212</v>
      </c>
      <c r="AU52" s="637">
        <f t="shared" si="87"/>
        <v>44.148577130000049</v>
      </c>
      <c r="AV52" s="637">
        <f t="shared" si="88"/>
        <v>52.236495749999825</v>
      </c>
      <c r="AW52" s="637">
        <f t="shared" si="89"/>
        <v>0.31607999999999997</v>
      </c>
      <c r="AX52" s="266">
        <f t="shared" si="90"/>
        <v>206.48397302000021</v>
      </c>
    </row>
    <row r="53" spans="1:50" x14ac:dyDescent="0.2">
      <c r="A53" s="600"/>
      <c r="B53" s="625"/>
      <c r="C53" s="605" t="s">
        <v>127</v>
      </c>
      <c r="D53" s="609">
        <f ca="1">'Com DO 14'!D104/1000000</f>
        <v>0</v>
      </c>
      <c r="E53" s="609">
        <f ca="1">'Com DO 14'!E104/1000000</f>
        <v>0</v>
      </c>
      <c r="F53" s="609">
        <f ca="1">'Com DO 14'!F104/1000000</f>
        <v>0</v>
      </c>
      <c r="G53" s="609">
        <f ca="1">'Com DO 14'!G104/1000000</f>
        <v>0</v>
      </c>
      <c r="H53" s="609">
        <f ca="1">'Com DO 14'!H104/1000000</f>
        <v>0</v>
      </c>
      <c r="I53" s="609">
        <f ca="1">'Com DO 14'!I104/1000000</f>
        <v>0</v>
      </c>
      <c r="J53" s="609">
        <f ca="1">'Com DO 14'!J104/1000000</f>
        <v>0</v>
      </c>
      <c r="K53" s="609">
        <f ca="1">'Com DO 14'!K104/1000000</f>
        <v>0</v>
      </c>
      <c r="L53" s="609">
        <f ca="1">'Com DO 14'!L104/1000000</f>
        <v>0</v>
      </c>
      <c r="M53" s="609">
        <f ca="1">'Com DO 14'!M104/1000000</f>
        <v>0</v>
      </c>
      <c r="N53" s="609">
        <f ca="1">'Com DO 14'!N104/1000000</f>
        <v>0</v>
      </c>
      <c r="O53" s="609">
        <f ca="1">'Com DO 14'!O104/1000000</f>
        <v>0</v>
      </c>
      <c r="P53" s="609">
        <f ca="1">'Com DO 14'!P104/1000000</f>
        <v>0</v>
      </c>
      <c r="Q53" s="609">
        <f ca="1">'Com DO 14'!Q104/1000000</f>
        <v>0</v>
      </c>
      <c r="R53" s="609">
        <f ca="1">'Com DO 14'!R104/1000000</f>
        <v>0</v>
      </c>
      <c r="S53" s="609">
        <f ca="1">'Com DO 14'!S104/1000000</f>
        <v>0</v>
      </c>
      <c r="T53" s="609">
        <f ca="1">'Com DO 14'!T104/1000000</f>
        <v>0</v>
      </c>
      <c r="U53" s="609">
        <f ca="1">'Com DO 14'!U104/1000000</f>
        <v>0</v>
      </c>
      <c r="V53" s="609">
        <f ca="1">'Com DO 14'!V104/1000000</f>
        <v>0</v>
      </c>
      <c r="W53" s="609">
        <f ca="1">'Com DO 14'!W104/1000000</f>
        <v>0</v>
      </c>
      <c r="X53" s="609">
        <f ca="1">'Com DO 14'!X104/1000000</f>
        <v>0</v>
      </c>
      <c r="Y53" s="609">
        <f ca="1">'Com DO 14'!Y104/1000000</f>
        <v>0</v>
      </c>
      <c r="Z53" s="609">
        <f ca="1">'Com DO 14'!Z104/1000000</f>
        <v>0</v>
      </c>
      <c r="AA53" s="609">
        <f ca="1">'Com DO 14'!AA104/1000000</f>
        <v>0</v>
      </c>
      <c r="AB53" s="609">
        <f ca="1">'Com DO 14'!AB104/1000000</f>
        <v>0</v>
      </c>
      <c r="AC53" s="609">
        <f ca="1">'Com DO 14'!AC104/1000000</f>
        <v>0</v>
      </c>
      <c r="AD53" s="609">
        <f ca="1">'Com DO 14'!AD104/1000000</f>
        <v>0</v>
      </c>
      <c r="AE53" s="609">
        <f ca="1">'Com DO 14'!AE104/1000000</f>
        <v>0</v>
      </c>
      <c r="AF53" s="609">
        <f ca="1">'Com DO 14'!AF104/1000000</f>
        <v>0</v>
      </c>
      <c r="AG53" s="609">
        <f ca="1">'Com DO 14'!AG104/1000000</f>
        <v>0</v>
      </c>
      <c r="AH53" s="609">
        <f ca="1">'Com DO 14'!AH104/1000000</f>
        <v>0</v>
      </c>
      <c r="AI53" s="610"/>
      <c r="AJ53" s="610"/>
      <c r="AK53" s="610"/>
      <c r="AL53" s="610"/>
      <c r="AM53" s="626"/>
    </row>
    <row r="54" spans="1:50" x14ac:dyDescent="0.2">
      <c r="A54" s="600"/>
      <c r="B54" s="625"/>
      <c r="C54" s="605" t="s">
        <v>116</v>
      </c>
      <c r="D54" s="609">
        <f ca="1">'Com DO 14'!D105/1000000</f>
        <v>0</v>
      </c>
      <c r="E54" s="609">
        <f ca="1">'Com DO 14'!E105/1000000</f>
        <v>0</v>
      </c>
      <c r="F54" s="609">
        <f ca="1">'Com DO 14'!F105/1000000</f>
        <v>0</v>
      </c>
      <c r="G54" s="609">
        <f ca="1">'Com DO 14'!G105/1000000</f>
        <v>0</v>
      </c>
      <c r="H54" s="609">
        <f ca="1">'Com DO 14'!H105/1000000</f>
        <v>0</v>
      </c>
      <c r="I54" s="609">
        <f ca="1">'Com DO 14'!I105/1000000</f>
        <v>0</v>
      </c>
      <c r="J54" s="609">
        <f ca="1">'Com DO 14'!J105/1000000</f>
        <v>0</v>
      </c>
      <c r="K54" s="609">
        <f ca="1">'Com DO 14'!K105/1000000</f>
        <v>0</v>
      </c>
      <c r="L54" s="609">
        <f ca="1">'Com DO 14'!L105/1000000</f>
        <v>0</v>
      </c>
      <c r="M54" s="609">
        <f ca="1">'Com DO 14'!M105/1000000</f>
        <v>0</v>
      </c>
      <c r="N54" s="609">
        <f ca="1">'Com DO 14'!N105/1000000</f>
        <v>0</v>
      </c>
      <c r="O54" s="609">
        <f ca="1">'Com DO 14'!O105/1000000</f>
        <v>0</v>
      </c>
      <c r="P54" s="609">
        <f ca="1">'Com DO 14'!P105/1000000</f>
        <v>0</v>
      </c>
      <c r="Q54" s="609">
        <f ca="1">'Com DO 14'!Q105/1000000</f>
        <v>0</v>
      </c>
      <c r="R54" s="609">
        <f ca="1">'Com DO 14'!R105/1000000</f>
        <v>0</v>
      </c>
      <c r="S54" s="609">
        <f ca="1">'Com DO 14'!S105/1000000</f>
        <v>0</v>
      </c>
      <c r="T54" s="609">
        <f ca="1">'Com DO 14'!T105/1000000</f>
        <v>0</v>
      </c>
      <c r="U54" s="609">
        <f ca="1">'Com DO 14'!U105/1000000</f>
        <v>0</v>
      </c>
      <c r="V54" s="609">
        <f ca="1">'Com DO 14'!V105/1000000</f>
        <v>0</v>
      </c>
      <c r="W54" s="609">
        <f ca="1">'Com DO 14'!W105/1000000</f>
        <v>0</v>
      </c>
      <c r="X54" s="609">
        <f ca="1">'Com DO 14'!X105/1000000</f>
        <v>0</v>
      </c>
      <c r="Y54" s="609">
        <f ca="1">'Com DO 14'!Y105/1000000</f>
        <v>0</v>
      </c>
      <c r="Z54" s="609">
        <f ca="1">'Com DO 14'!Z105/1000000</f>
        <v>0</v>
      </c>
      <c r="AA54" s="609">
        <f ca="1">'Com DO 14'!AA105/1000000</f>
        <v>0</v>
      </c>
      <c r="AB54" s="609">
        <f ca="1">'Com DO 14'!AB105/1000000</f>
        <v>0</v>
      </c>
      <c r="AC54" s="609">
        <f ca="1">'Com DO 14'!AC105/1000000</f>
        <v>0</v>
      </c>
      <c r="AD54" s="609">
        <f ca="1">'Com DO 14'!AD105/1000000</f>
        <v>0</v>
      </c>
      <c r="AE54" s="609">
        <f ca="1">'Com DO 14'!AE105/1000000</f>
        <v>0</v>
      </c>
      <c r="AF54" s="609">
        <f ca="1">'Com DO 14'!AF105/1000000</f>
        <v>0</v>
      </c>
      <c r="AG54" s="609">
        <f ca="1">'Com DO 14'!AG105/1000000</f>
        <v>0</v>
      </c>
      <c r="AH54" s="609">
        <f ca="1">'Com DO 14'!AH105/1000000</f>
        <v>0</v>
      </c>
      <c r="AI54" s="610"/>
      <c r="AJ54" s="610"/>
      <c r="AK54" s="610"/>
      <c r="AL54" s="610"/>
      <c r="AM54" s="626"/>
    </row>
    <row r="55" spans="1:50" x14ac:dyDescent="0.2">
      <c r="A55" s="600"/>
      <c r="B55" s="625"/>
      <c r="C55" s="606" t="s">
        <v>119</v>
      </c>
      <c r="D55" s="609">
        <f ca="1">'Com DO 14'!D106/1000000</f>
        <v>0</v>
      </c>
      <c r="E55" s="609">
        <f ca="1">'Com DO 14'!E106/1000000</f>
        <v>0</v>
      </c>
      <c r="F55" s="609">
        <f ca="1">'Com DO 14'!F106/1000000</f>
        <v>0</v>
      </c>
      <c r="G55" s="609">
        <f ca="1">'Com DO 14'!G106/1000000</f>
        <v>0</v>
      </c>
      <c r="H55" s="609">
        <f ca="1">'Com DO 14'!H106/1000000</f>
        <v>0</v>
      </c>
      <c r="I55" s="609">
        <f ca="1">'Com DO 14'!I106/1000000</f>
        <v>0</v>
      </c>
      <c r="J55" s="609">
        <f ca="1">'Com DO 14'!J106/1000000</f>
        <v>0</v>
      </c>
      <c r="K55" s="609">
        <f ca="1">'Com DO 14'!K106/1000000</f>
        <v>0</v>
      </c>
      <c r="L55" s="609">
        <f ca="1">'Com DO 14'!L106/1000000</f>
        <v>0</v>
      </c>
      <c r="M55" s="609">
        <f ca="1">'Com DO 14'!M106/1000000</f>
        <v>0</v>
      </c>
      <c r="N55" s="609">
        <f ca="1">'Com DO 14'!N106/1000000</f>
        <v>0</v>
      </c>
      <c r="O55" s="609">
        <f ca="1">'Com DO 14'!O106/1000000</f>
        <v>0</v>
      </c>
      <c r="P55" s="609">
        <f ca="1">'Com DO 14'!P106/1000000</f>
        <v>0</v>
      </c>
      <c r="Q55" s="609">
        <f ca="1">'Com DO 14'!Q106/1000000</f>
        <v>0</v>
      </c>
      <c r="R55" s="609">
        <f ca="1">'Com DO 14'!R106/1000000</f>
        <v>0</v>
      </c>
      <c r="S55" s="609">
        <f ca="1">'Com DO 14'!S106/1000000</f>
        <v>0</v>
      </c>
      <c r="T55" s="609">
        <f ca="1">'Com DO 14'!T106/1000000</f>
        <v>0</v>
      </c>
      <c r="U55" s="609">
        <f ca="1">'Com DO 14'!U106/1000000</f>
        <v>0</v>
      </c>
      <c r="V55" s="609">
        <f ca="1">'Com DO 14'!V106/1000000</f>
        <v>0</v>
      </c>
      <c r="W55" s="609">
        <f ca="1">'Com DO 14'!W106/1000000</f>
        <v>0</v>
      </c>
      <c r="X55" s="609">
        <f ca="1">'Com DO 14'!X106/1000000</f>
        <v>0</v>
      </c>
      <c r="Y55" s="609">
        <f ca="1">'Com DO 14'!Y106/1000000</f>
        <v>0</v>
      </c>
      <c r="Z55" s="609">
        <f ca="1">'Com DO 14'!Z106/1000000</f>
        <v>0</v>
      </c>
      <c r="AA55" s="609">
        <f ca="1">'Com DO 14'!AA106/1000000</f>
        <v>0</v>
      </c>
      <c r="AB55" s="609">
        <f ca="1">'Com DO 14'!AB106/1000000</f>
        <v>0</v>
      </c>
      <c r="AC55" s="609">
        <f ca="1">'Com DO 14'!AC106/1000000</f>
        <v>0</v>
      </c>
      <c r="AD55" s="609">
        <f ca="1">'Com DO 14'!AD106/1000000</f>
        <v>0</v>
      </c>
      <c r="AE55" s="609">
        <f ca="1">'Com DO 14'!AE106/1000000</f>
        <v>0</v>
      </c>
      <c r="AF55" s="609">
        <f ca="1">'Com DO 14'!AF106/1000000</f>
        <v>0</v>
      </c>
      <c r="AG55" s="609">
        <f ca="1">'Com DO 14'!AG106/1000000</f>
        <v>0</v>
      </c>
      <c r="AH55" s="609">
        <f ca="1">'Com DO 14'!AH106/1000000</f>
        <v>0</v>
      </c>
      <c r="AI55" s="610"/>
      <c r="AJ55" s="610"/>
      <c r="AK55" s="610"/>
      <c r="AL55" s="610"/>
      <c r="AM55" s="626"/>
    </row>
    <row r="56" spans="1:50" x14ac:dyDescent="0.2">
      <c r="A56" s="600"/>
      <c r="B56" s="625"/>
      <c r="C56" s="125"/>
      <c r="D56" s="611"/>
      <c r="E56" s="611"/>
      <c r="F56" s="611"/>
      <c r="G56" s="611"/>
      <c r="H56" s="611"/>
      <c r="I56" s="611"/>
      <c r="J56" s="611"/>
      <c r="K56" s="611"/>
      <c r="L56" s="611"/>
      <c r="M56" s="611"/>
      <c r="N56" s="611"/>
      <c r="O56" s="611"/>
      <c r="P56" s="611"/>
      <c r="Q56" s="611"/>
      <c r="R56" s="611"/>
      <c r="S56" s="611"/>
      <c r="T56" s="611"/>
      <c r="U56" s="611"/>
      <c r="V56" s="611"/>
      <c r="W56" s="611"/>
      <c r="X56" s="611"/>
      <c r="Y56" s="611"/>
      <c r="Z56" s="611"/>
      <c r="AA56" s="611"/>
      <c r="AB56" s="611"/>
      <c r="AC56" s="611"/>
      <c r="AD56" s="611"/>
      <c r="AE56" s="611"/>
      <c r="AF56" s="611"/>
      <c r="AG56" s="611"/>
      <c r="AH56" s="611"/>
      <c r="AI56" s="612"/>
      <c r="AJ56" s="612"/>
      <c r="AK56" s="612"/>
      <c r="AL56" s="612"/>
      <c r="AM56" s="627"/>
    </row>
    <row r="57" spans="1:50" x14ac:dyDescent="0.2">
      <c r="A57" s="600"/>
      <c r="B57" s="261" t="s">
        <v>265</v>
      </c>
      <c r="C57" s="125"/>
      <c r="D57" s="611"/>
      <c r="E57" s="611"/>
      <c r="F57" s="611"/>
      <c r="G57" s="611"/>
      <c r="H57" s="611"/>
      <c r="I57" s="611"/>
      <c r="J57" s="611"/>
      <c r="K57" s="611"/>
      <c r="L57" s="611"/>
      <c r="M57" s="611"/>
      <c r="N57" s="611"/>
      <c r="O57" s="611"/>
      <c r="P57" s="611"/>
      <c r="Q57" s="611"/>
      <c r="R57" s="611"/>
      <c r="S57" s="611"/>
      <c r="T57" s="611"/>
      <c r="U57" s="611"/>
      <c r="V57" s="611"/>
      <c r="W57" s="611"/>
      <c r="X57" s="611"/>
      <c r="Y57" s="611"/>
      <c r="Z57" s="611"/>
      <c r="AA57" s="611"/>
      <c r="AB57" s="611"/>
      <c r="AC57" s="611"/>
      <c r="AD57" s="611"/>
      <c r="AE57" s="611"/>
      <c r="AF57" s="611"/>
      <c r="AG57" s="611"/>
      <c r="AH57" s="611"/>
      <c r="AI57" s="612"/>
      <c r="AJ57" s="612"/>
      <c r="AK57" s="612"/>
      <c r="AL57" s="612"/>
      <c r="AM57" s="627"/>
    </row>
    <row r="58" spans="1:50" x14ac:dyDescent="0.2">
      <c r="A58" s="600"/>
      <c r="B58" s="625"/>
      <c r="C58" s="605" t="s">
        <v>131</v>
      </c>
      <c r="D58" s="609">
        <f ca="1">'CSS 3P 14'!D101/1000000</f>
        <v>-2.3979857680545753</v>
      </c>
      <c r="E58" s="609">
        <f ca="1">'CSS 3P 14'!E101/1000000</f>
        <v>0.48719586072342558</v>
      </c>
      <c r="F58" s="609">
        <f ca="1">'CSS 3P 14'!F101/1000000</f>
        <v>0.60122361678168146</v>
      </c>
      <c r="G58" s="609">
        <f ca="1">'CSS 3P 14'!G101/1000000</f>
        <v>0.42097187215305382</v>
      </c>
      <c r="H58" s="609">
        <f ca="1">'CSS 3P 14'!H101/1000000</f>
        <v>0.3191013147552606</v>
      </c>
      <c r="I58" s="609">
        <f ca="1">'CSS 3P 14'!I101/1000000</f>
        <v>0.32427619639876853</v>
      </c>
      <c r="J58" s="609">
        <f ca="1">'CSS 3P 14'!J101/1000000</f>
        <v>0.23975021461992427</v>
      </c>
      <c r="K58" s="609">
        <f ca="1">'CSS 3P 14'!K101/1000000</f>
        <v>0.15031680609131146</v>
      </c>
      <c r="L58" s="609">
        <f ca="1">'CSS 3P 14'!L101/1000000</f>
        <v>0.13872980633270063</v>
      </c>
      <c r="M58" s="609">
        <f ca="1">'CSS 3P 14'!M101/1000000</f>
        <v>0.12961446349833539</v>
      </c>
      <c r="N58" s="609">
        <f ca="1">'CSS 3P 14'!N101/1000000</f>
        <v>3.4129722277772716E-2</v>
      </c>
      <c r="O58" s="609">
        <f ca="1">'CSS 3P 14'!O101/1000000</f>
        <v>1.4971949276685555E-2</v>
      </c>
      <c r="P58" s="609">
        <f ca="1">'CSS 3P 14'!P101/1000000</f>
        <v>9.7057022704164581E-2</v>
      </c>
      <c r="Q58" s="609">
        <f ca="1">'CSS 3P 14'!Q101/1000000</f>
        <v>9.8120107577481047E-2</v>
      </c>
      <c r="R58" s="609">
        <f ca="1">'CSS 3P 14'!R101/1000000</f>
        <v>9.9196512039907425E-2</v>
      </c>
      <c r="S58" s="609">
        <f ca="1">'CSS 3P 14'!S101/1000000</f>
        <v>0.10028632234052837</v>
      </c>
      <c r="T58" s="609">
        <f ca="1">'CSS 3P 14'!T101/1000000</f>
        <v>0.10138962345423684</v>
      </c>
      <c r="U58" s="609">
        <f ca="1">'CSS 3P 14'!U101/1000000</f>
        <v>0.10250649899753662</v>
      </c>
      <c r="V58" s="609">
        <f ca="1">'CSS 3P 14'!V101/1000000</f>
        <v>0.10363703114146482</v>
      </c>
      <c r="W58" s="609">
        <f ca="1">'CSS 3P 14'!W101/1000000</f>
        <v>0.10478130052155314</v>
      </c>
      <c r="X58" s="609">
        <f ca="1">'CSS 3P 14'!X101/1000000</f>
        <v>1.6239386144740846E-2</v>
      </c>
      <c r="Y58" s="609">
        <f ca="1">'CSS 3P 14'!Y101/1000000</f>
        <v>0.10711136529315141</v>
      </c>
      <c r="Z58" s="609">
        <f ca="1">'CSS 3P 14'!Z101/1000000</f>
        <v>0.10829731342464247</v>
      </c>
      <c r="AA58" s="609">
        <f ca="1">'CSS 3P 14'!AA101/1000000</f>
        <v>0.10949730407003673</v>
      </c>
      <c r="AB58" s="609">
        <f ca="1">'CSS 3P 14'!AB101/1000000</f>
        <v>0.11071140872693726</v>
      </c>
      <c r="AC58" s="609">
        <f ca="1">'CSS 3P 14'!AC101/1000000</f>
        <v>0.11193969675003022</v>
      </c>
      <c r="AD58" s="609">
        <f ca="1">'CSS 3P 14'!AD101/1000000</f>
        <v>0</v>
      </c>
      <c r="AE58" s="609">
        <f ca="1">'CSS 3P 14'!AE101/1000000</f>
        <v>0</v>
      </c>
      <c r="AF58" s="609">
        <f ca="1">'CSS 3P 14'!AF101/1000000</f>
        <v>0</v>
      </c>
      <c r="AG58" s="609">
        <f ca="1">'CSS 3P 14'!AG101/1000000</f>
        <v>0</v>
      </c>
      <c r="AH58" s="609">
        <f ca="1">'CSS 3P 14'!AH101/1000000</f>
        <v>0</v>
      </c>
      <c r="AI58" s="610"/>
      <c r="AJ58" s="610"/>
      <c r="AK58" s="610"/>
      <c r="AL58" s="610"/>
      <c r="AM58" s="626"/>
    </row>
    <row r="59" spans="1:50" x14ac:dyDescent="0.2">
      <c r="A59" s="600"/>
      <c r="B59" s="625"/>
      <c r="C59" s="606" t="s">
        <v>117</v>
      </c>
      <c r="D59" s="609">
        <f ca="1">'CSS 3P 14'!D102/1000000</f>
        <v>0</v>
      </c>
      <c r="E59" s="609">
        <f ca="1">'CSS 3P 14'!E102/1000000</f>
        <v>9.678575E-3</v>
      </c>
      <c r="F59" s="609">
        <f ca="1">'CSS 3P 14'!F102/1000000</f>
        <v>9.7762232675000019E-3</v>
      </c>
      <c r="G59" s="609">
        <f ca="1">'CSS 3P 14'!G102/1000000</f>
        <v>9.8753264941857499E-3</v>
      </c>
      <c r="H59" s="609">
        <f ca="1">'CSS 3P 14'!H102/1000000</f>
        <v>9.9759063589491184E-3</v>
      </c>
      <c r="I59" s="609">
        <f ca="1">'CSS 3P 14'!I102/1000000</f>
        <v>1.0077984863697461E-2</v>
      </c>
      <c r="J59" s="609">
        <f ca="1">'CSS 3P 14'!J102/1000000</f>
        <v>1.0181584338166553E-2</v>
      </c>
      <c r="K59" s="609">
        <f ca="1">'CSS 3P 14'!K102/1000000</f>
        <v>1.0286727444805233E-2</v>
      </c>
      <c r="L59" s="609">
        <f ca="1">'CSS 3P 14'!L102/1000000</f>
        <v>1.0393437183732829E-2</v>
      </c>
      <c r="M59" s="609">
        <f ca="1">'CSS 3P 14'!M102/1000000</f>
        <v>1.0501736897770449E-2</v>
      </c>
      <c r="N59" s="609">
        <f ca="1">'CSS 3P 14'!N102/1000000</f>
        <v>1.0611650277547229E-2</v>
      </c>
      <c r="O59" s="609">
        <f ca="1">'CSS 3P 14'!O102/1000000</f>
        <v>1.0723201366682682E-2</v>
      </c>
      <c r="P59" s="609">
        <f ca="1">'CSS 3P 14'!P102/1000000</f>
        <v>1.0836414567046255E-2</v>
      </c>
      <c r="Q59" s="609">
        <f ca="1">'CSS 3P 14'!Q102/1000000</f>
        <v>1.0951314644095244E-2</v>
      </c>
      <c r="R59" s="609">
        <f ca="1">'CSS 3P 14'!R102/1000000</f>
        <v>1.1067926732292262E-2</v>
      </c>
      <c r="S59" s="609">
        <f ca="1">'CSS 3P 14'!S102/1000000</f>
        <v>1.1186276340603421E-2</v>
      </c>
      <c r="T59" s="609">
        <f ca="1">'CSS 3P 14'!T102/1000000</f>
        <v>1.1306389358078405E-2</v>
      </c>
      <c r="U59" s="609">
        <f ca="1">'CSS 3P 14'!U102/1000000</f>
        <v>1.1428292059513779E-2</v>
      </c>
      <c r="V59" s="609">
        <f ca="1">'CSS 3P 14'!V102/1000000</f>
        <v>1.1552011111200534E-2</v>
      </c>
      <c r="W59" s="609">
        <f ca="1">'CSS 3P 14'!W102/1000000</f>
        <v>1.1677573576757421E-2</v>
      </c>
      <c r="X59" s="609">
        <f ca="1">'CSS 3P 14'!X102/1000000</f>
        <v>1.1805006923051104E-2</v>
      </c>
      <c r="Y59" s="609">
        <f ca="1">'CSS 3P 14'!Y102/1000000</f>
        <v>1.1934339026204567E-2</v>
      </c>
      <c r="Z59" s="609">
        <f ca="1">'CSS 3P 14'!Z102/1000000</f>
        <v>1.2065598177695014E-2</v>
      </c>
      <c r="AA59" s="609">
        <f ca="1">'CSS 3P 14'!AA102/1000000</f>
        <v>1.2198813090542672E-2</v>
      </c>
      <c r="AB59" s="609">
        <f ca="1">'CSS 3P 14'!AB102/1000000</f>
        <v>1.2334012905591754E-2</v>
      </c>
      <c r="AC59" s="609">
        <f ca="1">'CSS 3P 14'!AC102/1000000</f>
        <v>1.2471227197885071E-2</v>
      </c>
      <c r="AD59" s="609">
        <f ca="1">'CSS 3P 14'!AD102/1000000</f>
        <v>0</v>
      </c>
      <c r="AE59" s="609">
        <f ca="1">'CSS 3P 14'!AE102/1000000</f>
        <v>0</v>
      </c>
      <c r="AF59" s="609">
        <f ca="1">'CSS 3P 14'!AF102/1000000</f>
        <v>0</v>
      </c>
      <c r="AG59" s="609">
        <f ca="1">'CSS 3P 14'!AG102/1000000</f>
        <v>0</v>
      </c>
      <c r="AH59" s="609">
        <f ca="1">'CSS 3P 14'!AH102/1000000</f>
        <v>0</v>
      </c>
      <c r="AI59" s="610"/>
      <c r="AJ59" s="610"/>
      <c r="AK59" s="610"/>
      <c r="AL59" s="610"/>
      <c r="AM59" s="626"/>
    </row>
    <row r="60" spans="1:50" x14ac:dyDescent="0.2">
      <c r="A60" s="600"/>
      <c r="B60" s="625"/>
      <c r="C60" s="607" t="s">
        <v>126</v>
      </c>
      <c r="D60" s="609">
        <f ca="1">'CSS 3P 14'!D103/1000000</f>
        <v>0</v>
      </c>
      <c r="E60" s="609">
        <f ca="1">'CSS 3P 14'!E103/1000000</f>
        <v>1.935715E-2</v>
      </c>
      <c r="F60" s="609">
        <f ca="1">'CSS 3P 14'!F103/1000000</f>
        <v>1.9552446535000004E-2</v>
      </c>
      <c r="G60" s="609">
        <f ca="1">'CSS 3P 14'!G103/1000000</f>
        <v>1.97506529883715E-2</v>
      </c>
      <c r="H60" s="609">
        <f ca="1">'CSS 3P 14'!H103/1000000</f>
        <v>1.9951812717898237E-2</v>
      </c>
      <c r="I60" s="609">
        <f ca="1">'CSS 3P 14'!I103/1000000</f>
        <v>2.0155969727394921E-2</v>
      </c>
      <c r="J60" s="609">
        <f ca="1">'CSS 3P 14'!J103/1000000</f>
        <v>2.0363168676333105E-2</v>
      </c>
      <c r="K60" s="609">
        <f ca="1">'CSS 3P 14'!K103/1000000</f>
        <v>2.0573454889610467E-2</v>
      </c>
      <c r="L60" s="609">
        <f ca="1">'CSS 3P 14'!L103/1000000</f>
        <v>2.0786874367465659E-2</v>
      </c>
      <c r="M60" s="609">
        <f ca="1">'CSS 3P 14'!M103/1000000</f>
        <v>2.1003473795540899E-2</v>
      </c>
      <c r="N60" s="609">
        <f ca="1">'CSS 3P 14'!N103/1000000</f>
        <v>2.1223300555094457E-2</v>
      </c>
      <c r="O60" s="609">
        <f ca="1">'CSS 3P 14'!O103/1000000</f>
        <v>2.1446402733365365E-2</v>
      </c>
      <c r="P60" s="609">
        <f ca="1">'CSS 3P 14'!P103/1000000</f>
        <v>2.1672829134092509E-2</v>
      </c>
      <c r="Q60" s="609">
        <f ca="1">'CSS 3P 14'!Q103/1000000</f>
        <v>2.1902629288190489E-2</v>
      </c>
      <c r="R60" s="609">
        <f ca="1">'CSS 3P 14'!R103/1000000</f>
        <v>2.2135853464584524E-2</v>
      </c>
      <c r="S60" s="609">
        <f ca="1">'CSS 3P 14'!S103/1000000</f>
        <v>2.2372552681206841E-2</v>
      </c>
      <c r="T60" s="609">
        <f ca="1">'CSS 3P 14'!T103/1000000</f>
        <v>2.2612778716156811E-2</v>
      </c>
      <c r="U60" s="609">
        <f ca="1">'CSS 3P 14'!U103/1000000</f>
        <v>2.2856584119027558E-2</v>
      </c>
      <c r="V60" s="609">
        <f ca="1">'CSS 3P 14'!V103/1000000</f>
        <v>2.3104022222401068E-2</v>
      </c>
      <c r="W60" s="609">
        <f ca="1">'CSS 3P 14'!W103/1000000</f>
        <v>2.3355147153514843E-2</v>
      </c>
      <c r="X60" s="609">
        <f ca="1">'CSS 3P 14'!X103/1000000</f>
        <v>2.3610013846102208E-2</v>
      </c>
      <c r="Y60" s="609">
        <f ca="1">'CSS 3P 14'!Y103/1000000</f>
        <v>2.3868678052409133E-2</v>
      </c>
      <c r="Z60" s="609">
        <f ca="1">'CSS 3P 14'!Z103/1000000</f>
        <v>2.4131196355390027E-2</v>
      </c>
      <c r="AA60" s="609">
        <f ca="1">'CSS 3P 14'!AA103/1000000</f>
        <v>2.4397626181085343E-2</v>
      </c>
      <c r="AB60" s="609">
        <f ca="1">'CSS 3P 14'!AB103/1000000</f>
        <v>2.4668025811183509E-2</v>
      </c>
      <c r="AC60" s="609">
        <f ca="1">'CSS 3P 14'!AC103/1000000</f>
        <v>2.4942454395770142E-2</v>
      </c>
      <c r="AD60" s="609">
        <f ca="1">'CSS 3P 14'!AD103/1000000</f>
        <v>0</v>
      </c>
      <c r="AE60" s="609">
        <f ca="1">'CSS 3P 14'!AE103/1000000</f>
        <v>0</v>
      </c>
      <c r="AF60" s="609">
        <f ca="1">'CSS 3P 14'!AF103/1000000</f>
        <v>0</v>
      </c>
      <c r="AG60" s="609">
        <f ca="1">'CSS 3P 14'!AG103/1000000</f>
        <v>0</v>
      </c>
      <c r="AH60" s="609">
        <f ca="1">'CSS 3P 14'!AH103/1000000</f>
        <v>0</v>
      </c>
      <c r="AI60" s="610"/>
      <c r="AJ60" s="610"/>
      <c r="AK60" s="610"/>
      <c r="AL60" s="610"/>
      <c r="AM60" s="626"/>
    </row>
    <row r="61" spans="1:50" x14ac:dyDescent="0.2">
      <c r="A61" s="600"/>
      <c r="B61" s="625"/>
      <c r="C61" s="605" t="s">
        <v>127</v>
      </c>
      <c r="D61" s="609">
        <f ca="1">'CSS 3P 14'!D104/1000000</f>
        <v>0</v>
      </c>
      <c r="E61" s="609">
        <f ca="1">'CSS 3P 14'!E104/1000000</f>
        <v>0</v>
      </c>
      <c r="F61" s="609">
        <f ca="1">'CSS 3P 14'!F104/1000000</f>
        <v>0</v>
      </c>
      <c r="G61" s="609">
        <f ca="1">'CSS 3P 14'!G104/1000000</f>
        <v>0</v>
      </c>
      <c r="H61" s="609">
        <f ca="1">'CSS 3P 14'!H104/1000000</f>
        <v>0</v>
      </c>
      <c r="I61" s="609">
        <f ca="1">'CSS 3P 14'!I104/1000000</f>
        <v>0</v>
      </c>
      <c r="J61" s="609">
        <f ca="1">'CSS 3P 14'!J104/1000000</f>
        <v>0</v>
      </c>
      <c r="K61" s="609">
        <f ca="1">'CSS 3P 14'!K104/1000000</f>
        <v>0</v>
      </c>
      <c r="L61" s="609">
        <f ca="1">'CSS 3P 14'!L104/1000000</f>
        <v>0</v>
      </c>
      <c r="M61" s="609">
        <f ca="1">'CSS 3P 14'!M104/1000000</f>
        <v>0</v>
      </c>
      <c r="N61" s="609">
        <f ca="1">'CSS 3P 14'!N104/1000000</f>
        <v>0</v>
      </c>
      <c r="O61" s="609">
        <f ca="1">'CSS 3P 14'!O104/1000000</f>
        <v>0</v>
      </c>
      <c r="P61" s="609">
        <f ca="1">'CSS 3P 14'!P104/1000000</f>
        <v>0</v>
      </c>
      <c r="Q61" s="609">
        <f ca="1">'CSS 3P 14'!Q104/1000000</f>
        <v>0</v>
      </c>
      <c r="R61" s="609">
        <f ca="1">'CSS 3P 14'!R104/1000000</f>
        <v>0</v>
      </c>
      <c r="S61" s="609">
        <f ca="1">'CSS 3P 14'!S104/1000000</f>
        <v>0</v>
      </c>
      <c r="T61" s="609">
        <f ca="1">'CSS 3P 14'!T104/1000000</f>
        <v>0</v>
      </c>
      <c r="U61" s="609">
        <f ca="1">'CSS 3P 14'!U104/1000000</f>
        <v>0</v>
      </c>
      <c r="V61" s="609">
        <f ca="1">'CSS 3P 14'!V104/1000000</f>
        <v>0</v>
      </c>
      <c r="W61" s="609">
        <f ca="1">'CSS 3P 14'!W104/1000000</f>
        <v>0</v>
      </c>
      <c r="X61" s="609">
        <f ca="1">'CSS 3P 14'!X104/1000000</f>
        <v>0</v>
      </c>
      <c r="Y61" s="609">
        <f ca="1">'CSS 3P 14'!Y104/1000000</f>
        <v>0</v>
      </c>
      <c r="Z61" s="609">
        <f ca="1">'CSS 3P 14'!Z104/1000000</f>
        <v>0</v>
      </c>
      <c r="AA61" s="609">
        <f ca="1">'CSS 3P 14'!AA104/1000000</f>
        <v>0</v>
      </c>
      <c r="AB61" s="609">
        <f ca="1">'CSS 3P 14'!AB104/1000000</f>
        <v>0</v>
      </c>
      <c r="AC61" s="609">
        <f ca="1">'CSS 3P 14'!AC104/1000000</f>
        <v>0</v>
      </c>
      <c r="AD61" s="609">
        <f ca="1">'CSS 3P 14'!AD104/1000000</f>
        <v>0</v>
      </c>
      <c r="AE61" s="609">
        <f ca="1">'CSS 3P 14'!AE104/1000000</f>
        <v>0</v>
      </c>
      <c r="AF61" s="609">
        <f ca="1">'CSS 3P 14'!AF104/1000000</f>
        <v>0</v>
      </c>
      <c r="AG61" s="609">
        <f ca="1">'CSS 3P 14'!AG104/1000000</f>
        <v>0</v>
      </c>
      <c r="AH61" s="609">
        <f ca="1">'CSS 3P 14'!AH104/1000000</f>
        <v>0</v>
      </c>
      <c r="AI61" s="610"/>
      <c r="AJ61" s="610"/>
      <c r="AK61" s="610"/>
      <c r="AL61" s="610"/>
      <c r="AM61" s="626"/>
    </row>
    <row r="62" spans="1:50" x14ac:dyDescent="0.2">
      <c r="A62" s="600"/>
      <c r="B62" s="625"/>
      <c r="C62" s="605" t="s">
        <v>116</v>
      </c>
      <c r="D62" s="609">
        <f ca="1">'CSS 3P 14'!D105/1000000</f>
        <v>0</v>
      </c>
      <c r="E62" s="609">
        <f ca="1">'CSS 3P 14'!E105/1000000</f>
        <v>9.678575E-3</v>
      </c>
      <c r="F62" s="609">
        <f ca="1">'CSS 3P 14'!F105/1000000</f>
        <v>9.7762232675000019E-3</v>
      </c>
      <c r="G62" s="609">
        <f ca="1">'CSS 3P 14'!G105/1000000</f>
        <v>9.8753264941857499E-3</v>
      </c>
      <c r="H62" s="609">
        <f ca="1">'CSS 3P 14'!H105/1000000</f>
        <v>9.9759063589491184E-3</v>
      </c>
      <c r="I62" s="609">
        <f ca="1">'CSS 3P 14'!I105/1000000</f>
        <v>1.0077984863697461E-2</v>
      </c>
      <c r="J62" s="609">
        <f ca="1">'CSS 3P 14'!J105/1000000</f>
        <v>1.0181584338166553E-2</v>
      </c>
      <c r="K62" s="609">
        <f ca="1">'CSS 3P 14'!K105/1000000</f>
        <v>1.0286727444805233E-2</v>
      </c>
      <c r="L62" s="609">
        <f ca="1">'CSS 3P 14'!L105/1000000</f>
        <v>1.0393437183732829E-2</v>
      </c>
      <c r="M62" s="609">
        <f ca="1">'CSS 3P 14'!M105/1000000</f>
        <v>1.0501736897770449E-2</v>
      </c>
      <c r="N62" s="609">
        <f ca="1">'CSS 3P 14'!N105/1000000</f>
        <v>1.0611650277547229E-2</v>
      </c>
      <c r="O62" s="609">
        <f ca="1">'CSS 3P 14'!O105/1000000</f>
        <v>1.0723201366682682E-2</v>
      </c>
      <c r="P62" s="609">
        <f ca="1">'CSS 3P 14'!P105/1000000</f>
        <v>1.0836414567046255E-2</v>
      </c>
      <c r="Q62" s="609">
        <f ca="1">'CSS 3P 14'!Q105/1000000</f>
        <v>1.0951314644095244E-2</v>
      </c>
      <c r="R62" s="609">
        <f ca="1">'CSS 3P 14'!R105/1000000</f>
        <v>1.1067926732292262E-2</v>
      </c>
      <c r="S62" s="609">
        <f ca="1">'CSS 3P 14'!S105/1000000</f>
        <v>1.1186276340603421E-2</v>
      </c>
      <c r="T62" s="609">
        <f ca="1">'CSS 3P 14'!T105/1000000</f>
        <v>1.1306389358078405E-2</v>
      </c>
      <c r="U62" s="609">
        <f ca="1">'CSS 3P 14'!U105/1000000</f>
        <v>1.1428292059513779E-2</v>
      </c>
      <c r="V62" s="609">
        <f ca="1">'CSS 3P 14'!V105/1000000</f>
        <v>1.1552011111200534E-2</v>
      </c>
      <c r="W62" s="609">
        <f ca="1">'CSS 3P 14'!W105/1000000</f>
        <v>1.1677573576757421E-2</v>
      </c>
      <c r="X62" s="609">
        <f ca="1">'CSS 3P 14'!X105/1000000</f>
        <v>1.1805006923051104E-2</v>
      </c>
      <c r="Y62" s="609">
        <f ca="1">'CSS 3P 14'!Y105/1000000</f>
        <v>1.1934339026204567E-2</v>
      </c>
      <c r="Z62" s="609">
        <f ca="1">'CSS 3P 14'!Z105/1000000</f>
        <v>1.2065598177695014E-2</v>
      </c>
      <c r="AA62" s="609">
        <f ca="1">'CSS 3P 14'!AA105/1000000</f>
        <v>1.2198813090542672E-2</v>
      </c>
      <c r="AB62" s="609">
        <f ca="1">'CSS 3P 14'!AB105/1000000</f>
        <v>1.2334012905591754E-2</v>
      </c>
      <c r="AC62" s="609">
        <f ca="1">'CSS 3P 14'!AC105/1000000</f>
        <v>1.2471227197885071E-2</v>
      </c>
      <c r="AD62" s="609">
        <f ca="1">'CSS 3P 14'!AD105/1000000</f>
        <v>0</v>
      </c>
      <c r="AE62" s="609">
        <f ca="1">'CSS 3P 14'!AE105/1000000</f>
        <v>0</v>
      </c>
      <c r="AF62" s="609">
        <f ca="1">'CSS 3P 14'!AF105/1000000</f>
        <v>0</v>
      </c>
      <c r="AG62" s="609">
        <f ca="1">'CSS 3P 14'!AG105/1000000</f>
        <v>0</v>
      </c>
      <c r="AH62" s="609">
        <f ca="1">'CSS 3P 14'!AH105/1000000</f>
        <v>0</v>
      </c>
      <c r="AI62" s="610"/>
      <c r="AJ62" s="610"/>
      <c r="AK62" s="610"/>
      <c r="AL62" s="610"/>
      <c r="AM62" s="626"/>
    </row>
    <row r="63" spans="1:50" x14ac:dyDescent="0.2">
      <c r="A63" s="600"/>
      <c r="B63" s="625"/>
      <c r="C63" s="606" t="s">
        <v>119</v>
      </c>
      <c r="D63" s="609">
        <f ca="1">'CSS 3P 14'!D106/1000000</f>
        <v>0</v>
      </c>
      <c r="E63" s="609">
        <f ca="1">'CSS 3P 14'!E106/1000000</f>
        <v>0</v>
      </c>
      <c r="F63" s="609">
        <f ca="1">'CSS 3P 14'!F106/1000000</f>
        <v>0</v>
      </c>
      <c r="G63" s="609">
        <f ca="1">'CSS 3P 14'!G106/1000000</f>
        <v>0</v>
      </c>
      <c r="H63" s="609">
        <f ca="1">'CSS 3P 14'!H106/1000000</f>
        <v>0</v>
      </c>
      <c r="I63" s="609">
        <f ca="1">'CSS 3P 14'!I106/1000000</f>
        <v>0</v>
      </c>
      <c r="J63" s="609">
        <f ca="1">'CSS 3P 14'!J106/1000000</f>
        <v>0</v>
      </c>
      <c r="K63" s="609">
        <f ca="1">'CSS 3P 14'!K106/1000000</f>
        <v>0</v>
      </c>
      <c r="L63" s="609">
        <f ca="1">'CSS 3P 14'!L106/1000000</f>
        <v>0</v>
      </c>
      <c r="M63" s="609">
        <f ca="1">'CSS 3P 14'!M106/1000000</f>
        <v>0</v>
      </c>
      <c r="N63" s="609">
        <f ca="1">'CSS 3P 14'!N106/1000000</f>
        <v>0</v>
      </c>
      <c r="O63" s="609">
        <f ca="1">'CSS 3P 14'!O106/1000000</f>
        <v>0</v>
      </c>
      <c r="P63" s="609">
        <f ca="1">'CSS 3P 14'!P106/1000000</f>
        <v>0</v>
      </c>
      <c r="Q63" s="609">
        <f ca="1">'CSS 3P 14'!Q106/1000000</f>
        <v>0</v>
      </c>
      <c r="R63" s="609">
        <f ca="1">'CSS 3P 14'!R106/1000000</f>
        <v>0</v>
      </c>
      <c r="S63" s="609">
        <f ca="1">'CSS 3P 14'!S106/1000000</f>
        <v>0</v>
      </c>
      <c r="T63" s="609">
        <f ca="1">'CSS 3P 14'!T106/1000000</f>
        <v>0</v>
      </c>
      <c r="U63" s="609">
        <f ca="1">'CSS 3P 14'!U106/1000000</f>
        <v>0</v>
      </c>
      <c r="V63" s="609">
        <f ca="1">'CSS 3P 14'!V106/1000000</f>
        <v>0</v>
      </c>
      <c r="W63" s="609">
        <f ca="1">'CSS 3P 14'!W106/1000000</f>
        <v>0</v>
      </c>
      <c r="X63" s="609">
        <f ca="1">'CSS 3P 14'!X106/1000000</f>
        <v>0</v>
      </c>
      <c r="Y63" s="609">
        <f ca="1">'CSS 3P 14'!Y106/1000000</f>
        <v>0</v>
      </c>
      <c r="Z63" s="609">
        <f ca="1">'CSS 3P 14'!Z106/1000000</f>
        <v>0</v>
      </c>
      <c r="AA63" s="609">
        <f ca="1">'CSS 3P 14'!AA106/1000000</f>
        <v>0</v>
      </c>
      <c r="AB63" s="609">
        <f ca="1">'CSS 3P 14'!AB106/1000000</f>
        <v>0</v>
      </c>
      <c r="AC63" s="609">
        <f ca="1">'CSS 3P 14'!AC106/1000000</f>
        <v>0</v>
      </c>
      <c r="AD63" s="609">
        <f ca="1">'CSS 3P 14'!AD106/1000000</f>
        <v>0</v>
      </c>
      <c r="AE63" s="609">
        <f ca="1">'CSS 3P 14'!AE106/1000000</f>
        <v>0</v>
      </c>
      <c r="AF63" s="609">
        <f ca="1">'CSS 3P 14'!AF106/1000000</f>
        <v>0</v>
      </c>
      <c r="AG63" s="609">
        <f ca="1">'CSS 3P 14'!AG106/1000000</f>
        <v>0</v>
      </c>
      <c r="AH63" s="609">
        <f ca="1">'CSS 3P 14'!AH106/1000000</f>
        <v>0</v>
      </c>
      <c r="AI63" s="610"/>
      <c r="AJ63" s="610"/>
      <c r="AK63" s="610"/>
      <c r="AL63" s="610"/>
      <c r="AM63" s="626"/>
    </row>
    <row r="64" spans="1:50" x14ac:dyDescent="0.2">
      <c r="A64" s="600"/>
      <c r="B64" s="625"/>
      <c r="C64" s="125"/>
      <c r="D64" s="611"/>
      <c r="E64" s="611"/>
      <c r="F64" s="611"/>
      <c r="G64" s="611"/>
      <c r="H64" s="611"/>
      <c r="I64" s="611"/>
      <c r="J64" s="611"/>
      <c r="K64" s="611"/>
      <c r="L64" s="611"/>
      <c r="M64" s="611"/>
      <c r="N64" s="611"/>
      <c r="O64" s="611"/>
      <c r="P64" s="611"/>
      <c r="Q64" s="611"/>
      <c r="R64" s="611"/>
      <c r="S64" s="611"/>
      <c r="T64" s="611"/>
      <c r="U64" s="611"/>
      <c r="V64" s="611"/>
      <c r="W64" s="611"/>
      <c r="X64" s="611"/>
      <c r="Y64" s="611"/>
      <c r="Z64" s="611"/>
      <c r="AA64" s="611"/>
      <c r="AB64" s="611"/>
      <c r="AC64" s="611"/>
      <c r="AD64" s="611"/>
      <c r="AE64" s="611"/>
      <c r="AF64" s="611"/>
      <c r="AG64" s="611"/>
      <c r="AH64" s="611"/>
      <c r="AI64" s="612"/>
      <c r="AJ64" s="612"/>
      <c r="AK64" s="612"/>
      <c r="AL64" s="612"/>
      <c r="AM64" s="627"/>
    </row>
    <row r="65" spans="1:39" x14ac:dyDescent="0.2">
      <c r="A65" s="600"/>
      <c r="B65" s="261" t="s">
        <v>266</v>
      </c>
      <c r="C65" s="125"/>
      <c r="D65" s="611"/>
      <c r="E65" s="611"/>
      <c r="F65" s="611"/>
      <c r="G65" s="611"/>
      <c r="H65" s="611"/>
      <c r="I65" s="611"/>
      <c r="J65" s="611"/>
      <c r="K65" s="611"/>
      <c r="L65" s="611"/>
      <c r="M65" s="611"/>
      <c r="N65" s="611"/>
      <c r="O65" s="611"/>
      <c r="P65" s="611"/>
      <c r="Q65" s="611"/>
      <c r="R65" s="611"/>
      <c r="S65" s="611"/>
      <c r="T65" s="611"/>
      <c r="U65" s="611"/>
      <c r="V65" s="611"/>
      <c r="W65" s="611"/>
      <c r="X65" s="611"/>
      <c r="Y65" s="611"/>
      <c r="Z65" s="611"/>
      <c r="AA65" s="611"/>
      <c r="AB65" s="611"/>
      <c r="AC65" s="611"/>
      <c r="AD65" s="611"/>
      <c r="AE65" s="611"/>
      <c r="AF65" s="611"/>
      <c r="AG65" s="611"/>
      <c r="AH65" s="611"/>
      <c r="AI65" s="612"/>
      <c r="AJ65" s="612"/>
      <c r="AK65" s="612"/>
      <c r="AL65" s="612"/>
      <c r="AM65" s="627"/>
    </row>
    <row r="66" spans="1:39" x14ac:dyDescent="0.2">
      <c r="A66" s="600"/>
      <c r="B66" s="625"/>
      <c r="C66" s="605" t="s">
        <v>131</v>
      </c>
      <c r="D66" s="609">
        <f ca="1">'CSS DO 14'!D101/1000000</f>
        <v>0</v>
      </c>
      <c r="E66" s="609">
        <f ca="1">'CSS DO 14'!E101/1000000</f>
        <v>0</v>
      </c>
      <c r="F66" s="609">
        <f ca="1">'CSS DO 14'!F101/1000000</f>
        <v>0</v>
      </c>
      <c r="G66" s="609">
        <f ca="1">'CSS DO 14'!G101/1000000</f>
        <v>0</v>
      </c>
      <c r="H66" s="609">
        <f ca="1">'CSS DO 14'!H101/1000000</f>
        <v>0</v>
      </c>
      <c r="I66" s="609">
        <f ca="1">'CSS DO 14'!I101/1000000</f>
        <v>0</v>
      </c>
      <c r="J66" s="609">
        <f ca="1">'CSS DO 14'!J101/1000000</f>
        <v>0</v>
      </c>
      <c r="K66" s="609">
        <f ca="1">'CSS DO 14'!K101/1000000</f>
        <v>0</v>
      </c>
      <c r="L66" s="609">
        <f ca="1">'CSS DO 14'!L101/1000000</f>
        <v>0</v>
      </c>
      <c r="M66" s="609">
        <f ca="1">'CSS DO 14'!M101/1000000</f>
        <v>0</v>
      </c>
      <c r="N66" s="609">
        <f ca="1">'CSS DO 14'!N101/1000000</f>
        <v>0</v>
      </c>
      <c r="O66" s="609">
        <f ca="1">'CSS DO 14'!O101/1000000</f>
        <v>0</v>
      </c>
      <c r="P66" s="609">
        <f ca="1">'CSS DO 14'!P101/1000000</f>
        <v>0</v>
      </c>
      <c r="Q66" s="609">
        <f ca="1">'CSS DO 14'!Q101/1000000</f>
        <v>0</v>
      </c>
      <c r="R66" s="609">
        <f ca="1">'CSS DO 14'!R101/1000000</f>
        <v>0</v>
      </c>
      <c r="S66" s="609">
        <f ca="1">'CSS DO 14'!S101/1000000</f>
        <v>0</v>
      </c>
      <c r="T66" s="609">
        <f ca="1">'CSS DO 14'!T101/1000000</f>
        <v>0</v>
      </c>
      <c r="U66" s="609">
        <f ca="1">'CSS DO 14'!U101/1000000</f>
        <v>0</v>
      </c>
      <c r="V66" s="609">
        <f ca="1">'CSS DO 14'!V101/1000000</f>
        <v>0</v>
      </c>
      <c r="W66" s="609">
        <f ca="1">'CSS DO 14'!W101/1000000</f>
        <v>0</v>
      </c>
      <c r="X66" s="609">
        <f ca="1">'CSS DO 14'!X101/1000000</f>
        <v>0</v>
      </c>
      <c r="Y66" s="609">
        <f ca="1">'CSS DO 14'!Y101/1000000</f>
        <v>0</v>
      </c>
      <c r="Z66" s="609">
        <f ca="1">'CSS DO 14'!Z101/1000000</f>
        <v>0</v>
      </c>
      <c r="AA66" s="609">
        <f ca="1">'CSS DO 14'!AA101/1000000</f>
        <v>0</v>
      </c>
      <c r="AB66" s="609">
        <f ca="1">'CSS DO 14'!AB101/1000000</f>
        <v>0</v>
      </c>
      <c r="AC66" s="609">
        <f ca="1">'CSS DO 14'!AC101/1000000</f>
        <v>0</v>
      </c>
      <c r="AD66" s="609">
        <f ca="1">'CSS DO 14'!AD101/1000000</f>
        <v>0</v>
      </c>
      <c r="AE66" s="609">
        <f ca="1">'CSS DO 14'!AE101/1000000</f>
        <v>0</v>
      </c>
      <c r="AF66" s="609">
        <f ca="1">'CSS DO 14'!AF101/1000000</f>
        <v>0</v>
      </c>
      <c r="AG66" s="609">
        <f ca="1">'CSS DO 14'!AG101/1000000</f>
        <v>0</v>
      </c>
      <c r="AH66" s="609">
        <f ca="1">'CSS DO 14'!AH101/1000000</f>
        <v>0</v>
      </c>
      <c r="AI66" s="610"/>
      <c r="AJ66" s="610"/>
      <c r="AK66" s="610"/>
      <c r="AL66" s="610"/>
      <c r="AM66" s="626"/>
    </row>
    <row r="67" spans="1:39" x14ac:dyDescent="0.2">
      <c r="A67" s="600"/>
      <c r="B67" s="625"/>
      <c r="C67" s="606" t="s">
        <v>117</v>
      </c>
      <c r="D67" s="609">
        <f ca="1">'CSS DO 14'!D102/1000000</f>
        <v>0</v>
      </c>
      <c r="E67" s="609">
        <f ca="1">'CSS DO 14'!E102/1000000</f>
        <v>0</v>
      </c>
      <c r="F67" s="609">
        <f ca="1">'CSS DO 14'!F102/1000000</f>
        <v>0</v>
      </c>
      <c r="G67" s="609">
        <f ca="1">'CSS DO 14'!G102/1000000</f>
        <v>0</v>
      </c>
      <c r="H67" s="609">
        <f ca="1">'CSS DO 14'!H102/1000000</f>
        <v>0</v>
      </c>
      <c r="I67" s="609">
        <f ca="1">'CSS DO 14'!I102/1000000</f>
        <v>0</v>
      </c>
      <c r="J67" s="609">
        <f ca="1">'CSS DO 14'!J102/1000000</f>
        <v>0</v>
      </c>
      <c r="K67" s="609">
        <f ca="1">'CSS DO 14'!K102/1000000</f>
        <v>0</v>
      </c>
      <c r="L67" s="609">
        <f ca="1">'CSS DO 14'!L102/1000000</f>
        <v>0</v>
      </c>
      <c r="M67" s="609">
        <f ca="1">'CSS DO 14'!M102/1000000</f>
        <v>0</v>
      </c>
      <c r="N67" s="609">
        <f ca="1">'CSS DO 14'!N102/1000000</f>
        <v>0</v>
      </c>
      <c r="O67" s="609">
        <f ca="1">'CSS DO 14'!O102/1000000</f>
        <v>0</v>
      </c>
      <c r="P67" s="609">
        <f ca="1">'CSS DO 14'!P102/1000000</f>
        <v>0</v>
      </c>
      <c r="Q67" s="609">
        <f ca="1">'CSS DO 14'!Q102/1000000</f>
        <v>0</v>
      </c>
      <c r="R67" s="609">
        <f ca="1">'CSS DO 14'!R102/1000000</f>
        <v>0</v>
      </c>
      <c r="S67" s="609">
        <f ca="1">'CSS DO 14'!S102/1000000</f>
        <v>0</v>
      </c>
      <c r="T67" s="609">
        <f ca="1">'CSS DO 14'!T102/1000000</f>
        <v>0</v>
      </c>
      <c r="U67" s="609">
        <f ca="1">'CSS DO 14'!U102/1000000</f>
        <v>0</v>
      </c>
      <c r="V67" s="609">
        <f ca="1">'CSS DO 14'!V102/1000000</f>
        <v>0</v>
      </c>
      <c r="W67" s="609">
        <f ca="1">'CSS DO 14'!W102/1000000</f>
        <v>0</v>
      </c>
      <c r="X67" s="609">
        <f ca="1">'CSS DO 14'!X102/1000000</f>
        <v>0</v>
      </c>
      <c r="Y67" s="609">
        <f ca="1">'CSS DO 14'!Y102/1000000</f>
        <v>0</v>
      </c>
      <c r="Z67" s="609">
        <f ca="1">'CSS DO 14'!Z102/1000000</f>
        <v>0</v>
      </c>
      <c r="AA67" s="609">
        <f ca="1">'CSS DO 14'!AA102/1000000</f>
        <v>0</v>
      </c>
      <c r="AB67" s="609">
        <f ca="1">'CSS DO 14'!AB102/1000000</f>
        <v>0</v>
      </c>
      <c r="AC67" s="609">
        <f ca="1">'CSS DO 14'!AC102/1000000</f>
        <v>0</v>
      </c>
      <c r="AD67" s="609">
        <f ca="1">'CSS DO 14'!AD102/1000000</f>
        <v>0</v>
      </c>
      <c r="AE67" s="609">
        <f ca="1">'CSS DO 14'!AE102/1000000</f>
        <v>0</v>
      </c>
      <c r="AF67" s="609">
        <f ca="1">'CSS DO 14'!AF102/1000000</f>
        <v>0</v>
      </c>
      <c r="AG67" s="609">
        <f ca="1">'CSS DO 14'!AG102/1000000</f>
        <v>0</v>
      </c>
      <c r="AH67" s="609">
        <f ca="1">'CSS DO 14'!AH102/1000000</f>
        <v>0</v>
      </c>
      <c r="AI67" s="610"/>
      <c r="AJ67" s="610"/>
      <c r="AK67" s="610"/>
      <c r="AL67" s="610"/>
      <c r="AM67" s="626"/>
    </row>
    <row r="68" spans="1:39" x14ac:dyDescent="0.2">
      <c r="A68" s="600"/>
      <c r="B68" s="625"/>
      <c r="C68" s="607" t="s">
        <v>126</v>
      </c>
      <c r="D68" s="609">
        <f ca="1">'CSS DO 14'!D103/1000000</f>
        <v>-2.3979857680545753</v>
      </c>
      <c r="E68" s="609">
        <f ca="1">'CSS DO 14'!E103/1000000</f>
        <v>0.32383105166425524</v>
      </c>
      <c r="F68" s="609">
        <f ca="1">'CSS DO 14'!F103/1000000</f>
        <v>0.27357251812593569</v>
      </c>
      <c r="G68" s="609">
        <f ca="1">'CSS DO 14'!G103/1000000</f>
        <v>0.25708155584288056</v>
      </c>
      <c r="H68" s="609">
        <f ca="1">'CSS DO 14'!H103/1000000</f>
        <v>0.25537074320879671</v>
      </c>
      <c r="I68" s="609">
        <f ca="1">'CSS DO 14'!I103/1000000</f>
        <v>0.26285344416000889</v>
      </c>
      <c r="J68" s="609">
        <f ca="1">'CSS DO 14'!J103/1000000</f>
        <v>0.25194221254175958</v>
      </c>
      <c r="K68" s="609">
        <f ca="1">'CSS DO 14'!K103/1000000</f>
        <v>0.23504732848300108</v>
      </c>
      <c r="L68" s="609">
        <f ca="1">'CSS DO 14'!L103/1000000</f>
        <v>0.22206897039375839</v>
      </c>
      <c r="M68" s="609">
        <f ca="1">'CSS DO 14'!M103/1000000</f>
        <v>0.21219543715576972</v>
      </c>
      <c r="N68" s="609">
        <f ca="1">'CSS DO 14'!N103/1000000</f>
        <v>9.6087447489475786E-2</v>
      </c>
      <c r="O68" s="609">
        <f ca="1">'CSS DO 14'!O103/1000000</f>
        <v>7.3990449612717585E-2</v>
      </c>
      <c r="P68" s="609">
        <f ca="1">'CSS DO 14'!P103/1000000</f>
        <v>7.4516172650713128E-2</v>
      </c>
      <c r="Q68" s="609">
        <f ca="1">'CSS DO 14'!Q103/1000000</f>
        <v>0.15300387963834691</v>
      </c>
      <c r="R68" s="609">
        <f ca="1">'CSS DO 14'!R103/1000000</f>
        <v>0.15467199111821597</v>
      </c>
      <c r="S68" s="609">
        <f ca="1">'CSS DO 14'!S103/1000000</f>
        <v>0.15636171735046367</v>
      </c>
      <c r="T68" s="609">
        <f ca="1">'CSS DO 14'!T103/1000000</f>
        <v>0.15807323913693586</v>
      </c>
      <c r="U68" s="609">
        <f ca="1">'CSS DO 14'!U103/1000000</f>
        <v>0.15980673674325366</v>
      </c>
      <c r="V68" s="609">
        <f ca="1">'CSS DO 14'!V103/1000000</f>
        <v>0.16156238980856183</v>
      </c>
      <c r="W68" s="609">
        <f ca="1">'CSS DO 14'!W103/1000000</f>
        <v>0.16334037725188538</v>
      </c>
      <c r="X68" s="609">
        <f ca="1">'CSS DO 14'!X103/1000000</f>
        <v>5.4740877174989655E-2</v>
      </c>
      <c r="Y68" s="609">
        <f ca="1">'CSS DO 14'!Y103/1000000</f>
        <v>0.16696406676164025</v>
      </c>
      <c r="Z68" s="609">
        <f ca="1">'CSS DO 14'!Z103/1000000</f>
        <v>0.16881012217315564</v>
      </c>
      <c r="AA68" s="609">
        <f ca="1">'CSS DO 14'!AA103/1000000</f>
        <v>0.17067921844014131</v>
      </c>
      <c r="AB68" s="609">
        <f ca="1">'CSS DO 14'!AB103/1000000</f>
        <v>0.17257152935029257</v>
      </c>
      <c r="AC68" s="609">
        <f ca="1">'CSS DO 14'!AC103/1000000</f>
        <v>0.1744872273321493</v>
      </c>
      <c r="AD68" s="609">
        <f ca="1">'CSS DO 14'!AD103/1000000</f>
        <v>0</v>
      </c>
      <c r="AE68" s="609">
        <f ca="1">'CSS DO 14'!AE103/1000000</f>
        <v>0</v>
      </c>
      <c r="AF68" s="609">
        <f ca="1">'CSS DO 14'!AF103/1000000</f>
        <v>0</v>
      </c>
      <c r="AG68" s="609">
        <f ca="1">'CSS DO 14'!AG103/1000000</f>
        <v>0</v>
      </c>
      <c r="AH68" s="609">
        <f ca="1">'CSS DO 14'!AH103/1000000</f>
        <v>0</v>
      </c>
      <c r="AI68" s="610"/>
      <c r="AJ68" s="610"/>
      <c r="AK68" s="610"/>
      <c r="AL68" s="610"/>
      <c r="AM68" s="626"/>
    </row>
    <row r="69" spans="1:39" x14ac:dyDescent="0.2">
      <c r="A69" s="600"/>
      <c r="B69" s="625"/>
      <c r="C69" s="605" t="s">
        <v>127</v>
      </c>
      <c r="D69" s="609">
        <f ca="1">'CSS DO 14'!D104/1000000</f>
        <v>0</v>
      </c>
      <c r="E69" s="609">
        <f ca="1">'CSS DO 14'!E104/1000000</f>
        <v>0</v>
      </c>
      <c r="F69" s="609">
        <f ca="1">'CSS DO 14'!F104/1000000</f>
        <v>0</v>
      </c>
      <c r="G69" s="609">
        <f ca="1">'CSS DO 14'!G104/1000000</f>
        <v>0</v>
      </c>
      <c r="H69" s="609">
        <f ca="1">'CSS DO 14'!H104/1000000</f>
        <v>0</v>
      </c>
      <c r="I69" s="609">
        <f ca="1">'CSS DO 14'!I104/1000000</f>
        <v>0</v>
      </c>
      <c r="J69" s="609">
        <f ca="1">'CSS DO 14'!J104/1000000</f>
        <v>0</v>
      </c>
      <c r="K69" s="609">
        <f ca="1">'CSS DO 14'!K104/1000000</f>
        <v>0</v>
      </c>
      <c r="L69" s="609">
        <f ca="1">'CSS DO 14'!L104/1000000</f>
        <v>0</v>
      </c>
      <c r="M69" s="609">
        <f ca="1">'CSS DO 14'!M104/1000000</f>
        <v>0</v>
      </c>
      <c r="N69" s="609">
        <f ca="1">'CSS DO 14'!N104/1000000</f>
        <v>0</v>
      </c>
      <c r="O69" s="609">
        <f ca="1">'CSS DO 14'!O104/1000000</f>
        <v>0</v>
      </c>
      <c r="P69" s="609">
        <f ca="1">'CSS DO 14'!P104/1000000</f>
        <v>0</v>
      </c>
      <c r="Q69" s="609">
        <f ca="1">'CSS DO 14'!Q104/1000000</f>
        <v>0</v>
      </c>
      <c r="R69" s="609">
        <f ca="1">'CSS DO 14'!R104/1000000</f>
        <v>0</v>
      </c>
      <c r="S69" s="609">
        <f ca="1">'CSS DO 14'!S104/1000000</f>
        <v>0</v>
      </c>
      <c r="T69" s="609">
        <f ca="1">'CSS DO 14'!T104/1000000</f>
        <v>0</v>
      </c>
      <c r="U69" s="609">
        <f ca="1">'CSS DO 14'!U104/1000000</f>
        <v>0</v>
      </c>
      <c r="V69" s="609">
        <f ca="1">'CSS DO 14'!V104/1000000</f>
        <v>0</v>
      </c>
      <c r="W69" s="609">
        <f ca="1">'CSS DO 14'!W104/1000000</f>
        <v>0</v>
      </c>
      <c r="X69" s="609">
        <f ca="1">'CSS DO 14'!X104/1000000</f>
        <v>0</v>
      </c>
      <c r="Y69" s="609">
        <f ca="1">'CSS DO 14'!Y104/1000000</f>
        <v>0</v>
      </c>
      <c r="Z69" s="609">
        <f ca="1">'CSS DO 14'!Z104/1000000</f>
        <v>0</v>
      </c>
      <c r="AA69" s="609">
        <f ca="1">'CSS DO 14'!AA104/1000000</f>
        <v>0</v>
      </c>
      <c r="AB69" s="609">
        <f ca="1">'CSS DO 14'!AB104/1000000</f>
        <v>0</v>
      </c>
      <c r="AC69" s="609">
        <f ca="1">'CSS DO 14'!AC104/1000000</f>
        <v>0</v>
      </c>
      <c r="AD69" s="609">
        <f ca="1">'CSS DO 14'!AD104/1000000</f>
        <v>0</v>
      </c>
      <c r="AE69" s="609">
        <f ca="1">'CSS DO 14'!AE104/1000000</f>
        <v>0</v>
      </c>
      <c r="AF69" s="609">
        <f ca="1">'CSS DO 14'!AF104/1000000</f>
        <v>0</v>
      </c>
      <c r="AG69" s="609">
        <f ca="1">'CSS DO 14'!AG104/1000000</f>
        <v>0</v>
      </c>
      <c r="AH69" s="609">
        <f ca="1">'CSS DO 14'!AH104/1000000</f>
        <v>0</v>
      </c>
      <c r="AI69" s="610"/>
      <c r="AJ69" s="610"/>
      <c r="AK69" s="610"/>
      <c r="AL69" s="610"/>
      <c r="AM69" s="626"/>
    </row>
    <row r="70" spans="1:39" x14ac:dyDescent="0.2">
      <c r="A70" s="600"/>
      <c r="B70" s="625"/>
      <c r="C70" s="605" t="s">
        <v>116</v>
      </c>
      <c r="D70" s="609">
        <f ca="1">'CSS DO 14'!D105/1000000</f>
        <v>0</v>
      </c>
      <c r="E70" s="609">
        <f ca="1">'CSS DO 14'!E105/1000000</f>
        <v>0</v>
      </c>
      <c r="F70" s="609">
        <f ca="1">'CSS DO 14'!F105/1000000</f>
        <v>0</v>
      </c>
      <c r="G70" s="609">
        <f ca="1">'CSS DO 14'!G105/1000000</f>
        <v>0</v>
      </c>
      <c r="H70" s="609">
        <f ca="1">'CSS DO 14'!H105/1000000</f>
        <v>0</v>
      </c>
      <c r="I70" s="609">
        <f ca="1">'CSS DO 14'!I105/1000000</f>
        <v>0</v>
      </c>
      <c r="J70" s="609">
        <f ca="1">'CSS DO 14'!J105/1000000</f>
        <v>0</v>
      </c>
      <c r="K70" s="609">
        <f ca="1">'CSS DO 14'!K105/1000000</f>
        <v>0</v>
      </c>
      <c r="L70" s="609">
        <f ca="1">'CSS DO 14'!L105/1000000</f>
        <v>0</v>
      </c>
      <c r="M70" s="609">
        <f ca="1">'CSS DO 14'!M105/1000000</f>
        <v>0</v>
      </c>
      <c r="N70" s="609">
        <f ca="1">'CSS DO 14'!N105/1000000</f>
        <v>0</v>
      </c>
      <c r="O70" s="609">
        <f ca="1">'CSS DO 14'!O105/1000000</f>
        <v>0</v>
      </c>
      <c r="P70" s="609">
        <f ca="1">'CSS DO 14'!P105/1000000</f>
        <v>0</v>
      </c>
      <c r="Q70" s="609">
        <f ca="1">'CSS DO 14'!Q105/1000000</f>
        <v>0</v>
      </c>
      <c r="R70" s="609">
        <f ca="1">'CSS DO 14'!R105/1000000</f>
        <v>0</v>
      </c>
      <c r="S70" s="609">
        <f ca="1">'CSS DO 14'!S105/1000000</f>
        <v>0</v>
      </c>
      <c r="T70" s="609">
        <f ca="1">'CSS DO 14'!T105/1000000</f>
        <v>0</v>
      </c>
      <c r="U70" s="609">
        <f ca="1">'CSS DO 14'!U105/1000000</f>
        <v>0</v>
      </c>
      <c r="V70" s="609">
        <f ca="1">'CSS DO 14'!V105/1000000</f>
        <v>0</v>
      </c>
      <c r="W70" s="609">
        <f ca="1">'CSS DO 14'!W105/1000000</f>
        <v>0</v>
      </c>
      <c r="X70" s="609">
        <f ca="1">'CSS DO 14'!X105/1000000</f>
        <v>0</v>
      </c>
      <c r="Y70" s="609">
        <f ca="1">'CSS DO 14'!Y105/1000000</f>
        <v>0</v>
      </c>
      <c r="Z70" s="609">
        <f ca="1">'CSS DO 14'!Z105/1000000</f>
        <v>0</v>
      </c>
      <c r="AA70" s="609">
        <f ca="1">'CSS DO 14'!AA105/1000000</f>
        <v>0</v>
      </c>
      <c r="AB70" s="609">
        <f ca="1">'CSS DO 14'!AB105/1000000</f>
        <v>0</v>
      </c>
      <c r="AC70" s="609">
        <f ca="1">'CSS DO 14'!AC105/1000000</f>
        <v>0</v>
      </c>
      <c r="AD70" s="609">
        <f ca="1">'CSS DO 14'!AD105/1000000</f>
        <v>0</v>
      </c>
      <c r="AE70" s="609">
        <f ca="1">'CSS DO 14'!AE105/1000000</f>
        <v>0</v>
      </c>
      <c r="AF70" s="609">
        <f ca="1">'CSS DO 14'!AF105/1000000</f>
        <v>0</v>
      </c>
      <c r="AG70" s="609">
        <f ca="1">'CSS DO 14'!AG105/1000000</f>
        <v>0</v>
      </c>
      <c r="AH70" s="609">
        <f ca="1">'CSS DO 14'!AH105/1000000</f>
        <v>0</v>
      </c>
      <c r="AI70" s="610"/>
      <c r="AJ70" s="610"/>
      <c r="AK70" s="610"/>
      <c r="AL70" s="610"/>
      <c r="AM70" s="626"/>
    </row>
    <row r="71" spans="1:39" x14ac:dyDescent="0.2">
      <c r="A71" s="600"/>
      <c r="B71" s="625"/>
      <c r="C71" s="606" t="s">
        <v>119</v>
      </c>
      <c r="D71" s="609">
        <f ca="1">'CSS DO 14'!D106/1000000</f>
        <v>0</v>
      </c>
      <c r="E71" s="609">
        <f ca="1">'CSS DO 14'!E106/1000000</f>
        <v>0</v>
      </c>
      <c r="F71" s="609">
        <f ca="1">'CSS DO 14'!F106/1000000</f>
        <v>0</v>
      </c>
      <c r="G71" s="609">
        <f ca="1">'CSS DO 14'!G106/1000000</f>
        <v>0</v>
      </c>
      <c r="H71" s="609">
        <f ca="1">'CSS DO 14'!H106/1000000</f>
        <v>0</v>
      </c>
      <c r="I71" s="609">
        <f ca="1">'CSS DO 14'!I106/1000000</f>
        <v>0</v>
      </c>
      <c r="J71" s="609">
        <f ca="1">'CSS DO 14'!J106/1000000</f>
        <v>0</v>
      </c>
      <c r="K71" s="609">
        <f ca="1">'CSS DO 14'!K106/1000000</f>
        <v>0</v>
      </c>
      <c r="L71" s="609">
        <f ca="1">'CSS DO 14'!L106/1000000</f>
        <v>0</v>
      </c>
      <c r="M71" s="609">
        <f ca="1">'CSS DO 14'!M106/1000000</f>
        <v>0</v>
      </c>
      <c r="N71" s="609">
        <f ca="1">'CSS DO 14'!N106/1000000</f>
        <v>0</v>
      </c>
      <c r="O71" s="609">
        <f ca="1">'CSS DO 14'!O106/1000000</f>
        <v>0</v>
      </c>
      <c r="P71" s="609">
        <f ca="1">'CSS DO 14'!P106/1000000</f>
        <v>0</v>
      </c>
      <c r="Q71" s="609">
        <f ca="1">'CSS DO 14'!Q106/1000000</f>
        <v>0</v>
      </c>
      <c r="R71" s="609">
        <f ca="1">'CSS DO 14'!R106/1000000</f>
        <v>0</v>
      </c>
      <c r="S71" s="609">
        <f ca="1">'CSS DO 14'!S106/1000000</f>
        <v>0</v>
      </c>
      <c r="T71" s="609">
        <f ca="1">'CSS DO 14'!T106/1000000</f>
        <v>0</v>
      </c>
      <c r="U71" s="609">
        <f ca="1">'CSS DO 14'!U106/1000000</f>
        <v>0</v>
      </c>
      <c r="V71" s="609">
        <f ca="1">'CSS DO 14'!V106/1000000</f>
        <v>0</v>
      </c>
      <c r="W71" s="609">
        <f ca="1">'CSS DO 14'!W106/1000000</f>
        <v>0</v>
      </c>
      <c r="X71" s="609">
        <f ca="1">'CSS DO 14'!X106/1000000</f>
        <v>0</v>
      </c>
      <c r="Y71" s="609">
        <f ca="1">'CSS DO 14'!Y106/1000000</f>
        <v>0</v>
      </c>
      <c r="Z71" s="609">
        <f ca="1">'CSS DO 14'!Z106/1000000</f>
        <v>0</v>
      </c>
      <c r="AA71" s="609">
        <f ca="1">'CSS DO 14'!AA106/1000000</f>
        <v>0</v>
      </c>
      <c r="AB71" s="609">
        <f ca="1">'CSS DO 14'!AB106/1000000</f>
        <v>0</v>
      </c>
      <c r="AC71" s="609">
        <f ca="1">'CSS DO 14'!AC106/1000000</f>
        <v>0</v>
      </c>
      <c r="AD71" s="609">
        <f ca="1">'CSS DO 14'!AD106/1000000</f>
        <v>0</v>
      </c>
      <c r="AE71" s="609">
        <f ca="1">'CSS DO 14'!AE106/1000000</f>
        <v>0</v>
      </c>
      <c r="AF71" s="609">
        <f ca="1">'CSS DO 14'!AF106/1000000</f>
        <v>0</v>
      </c>
      <c r="AG71" s="609">
        <f ca="1">'CSS DO 14'!AG106/1000000</f>
        <v>0</v>
      </c>
      <c r="AH71" s="609">
        <f ca="1">'CSS DO 14'!AH106/1000000</f>
        <v>0</v>
      </c>
      <c r="AI71" s="610"/>
      <c r="AJ71" s="610"/>
      <c r="AK71" s="610"/>
      <c r="AL71" s="610"/>
      <c r="AM71" s="626"/>
    </row>
    <row r="72" spans="1:39" x14ac:dyDescent="0.2">
      <c r="A72" s="600"/>
      <c r="B72" s="625"/>
      <c r="C72" s="125"/>
      <c r="D72" s="611"/>
      <c r="E72" s="611"/>
      <c r="F72" s="611"/>
      <c r="G72" s="611"/>
      <c r="H72" s="611"/>
      <c r="I72" s="611"/>
      <c r="J72" s="611"/>
      <c r="K72" s="611"/>
      <c r="L72" s="611"/>
      <c r="M72" s="611"/>
      <c r="N72" s="611"/>
      <c r="O72" s="611"/>
      <c r="P72" s="611"/>
      <c r="Q72" s="611"/>
      <c r="R72" s="611"/>
      <c r="S72" s="611"/>
      <c r="T72" s="611"/>
      <c r="U72" s="611"/>
      <c r="V72" s="611"/>
      <c r="W72" s="611"/>
      <c r="X72" s="611"/>
      <c r="Y72" s="611"/>
      <c r="Z72" s="611"/>
      <c r="AA72" s="611"/>
      <c r="AB72" s="611"/>
      <c r="AC72" s="611"/>
      <c r="AD72" s="611"/>
      <c r="AE72" s="611"/>
      <c r="AF72" s="611"/>
      <c r="AG72" s="611"/>
      <c r="AH72" s="611"/>
      <c r="AI72" s="612"/>
      <c r="AJ72" s="612"/>
      <c r="AK72" s="612"/>
      <c r="AL72" s="612"/>
      <c r="AM72" s="627"/>
    </row>
    <row r="73" spans="1:39" x14ac:dyDescent="0.2">
      <c r="A73" s="600"/>
      <c r="B73" s="261" t="s">
        <v>304</v>
      </c>
      <c r="C73" s="125"/>
      <c r="D73" s="611"/>
      <c r="E73" s="611"/>
      <c r="F73" s="611"/>
      <c r="G73" s="611"/>
      <c r="H73" s="611"/>
      <c r="I73" s="611"/>
      <c r="J73" s="611"/>
      <c r="K73" s="611"/>
      <c r="L73" s="611"/>
      <c r="M73" s="611"/>
      <c r="N73" s="611"/>
      <c r="O73" s="611"/>
      <c r="P73" s="611"/>
      <c r="Q73" s="611"/>
      <c r="R73" s="611"/>
      <c r="S73" s="611"/>
      <c r="T73" s="611"/>
      <c r="U73" s="611"/>
      <c r="V73" s="611"/>
      <c r="W73" s="611"/>
      <c r="X73" s="611"/>
      <c r="Y73" s="611"/>
      <c r="Z73" s="611"/>
      <c r="AA73" s="611"/>
      <c r="AB73" s="611"/>
      <c r="AC73" s="611"/>
      <c r="AD73" s="611"/>
      <c r="AE73" s="611"/>
      <c r="AF73" s="611"/>
      <c r="AG73" s="611"/>
      <c r="AH73" s="611"/>
      <c r="AI73" s="612"/>
      <c r="AJ73" s="612"/>
      <c r="AK73" s="612"/>
      <c r="AL73" s="612"/>
      <c r="AM73" s="627"/>
    </row>
    <row r="74" spans="1:39" x14ac:dyDescent="0.2">
      <c r="A74" s="600"/>
      <c r="B74" s="625"/>
      <c r="C74" s="605" t="s">
        <v>131</v>
      </c>
      <c r="D74" s="609">
        <f ca="1">'LOI 3P 14'!D101/1000000</f>
        <v>-2.84492288557214</v>
      </c>
      <c r="E74" s="609">
        <f ca="1">'LOI 3P 14'!E101/1000000</f>
        <v>0.5449362992639134</v>
      </c>
      <c r="F74" s="609">
        <f ca="1">'LOI 3P 14'!F101/1000000</f>
        <v>0.68375015628641755</v>
      </c>
      <c r="G74" s="609">
        <f ca="1">'LOI 3P 14'!G101/1000000</f>
        <v>0.4709773110778277</v>
      </c>
      <c r="H74" s="609">
        <f ca="1">'LOI 3P 14'!H101/1000000</f>
        <v>0.35011576042338094</v>
      </c>
      <c r="I74" s="609">
        <f ca="1">'LOI 3P 14'!I101/1000000</f>
        <v>0.35557832837433101</v>
      </c>
      <c r="J74" s="609">
        <f ca="1">'LOI 3P 14'!J101/1000000</f>
        <v>0.25595525263239216</v>
      </c>
      <c r="K74" s="609">
        <f ca="1">'LOI 3P 14'!K101/1000000</f>
        <v>0.15094103434122383</v>
      </c>
      <c r="L74" s="609">
        <f ca="1">'LOI 3P 14'!L101/1000000</f>
        <v>0.13799297231727572</v>
      </c>
      <c r="M74" s="609">
        <f ca="1">'LOI 3P 14'!M101/1000000</f>
        <v>0.12774676487432662</v>
      </c>
      <c r="N74" s="609">
        <f ca="1">'LOI 3P 14'!N101/1000000</f>
        <v>3.1444072349011261E-2</v>
      </c>
      <c r="O74" s="609">
        <f ca="1">'LOI 3P 14'!O101/1000000</f>
        <v>-1.3141307023300033E-4</v>
      </c>
      <c r="P74" s="609">
        <f ca="1">'LOI 3P 14'!P101/1000000</f>
        <v>9.7057022704164581E-2</v>
      </c>
      <c r="Q74" s="609">
        <f ca="1">'LOI 3P 14'!Q101/1000000</f>
        <v>9.8120107577481047E-2</v>
      </c>
      <c r="R74" s="609">
        <f ca="1">'LOI 3P 14'!R101/1000000</f>
        <v>9.9196512039907425E-2</v>
      </c>
      <c r="S74" s="609">
        <f ca="1">'LOI 3P 14'!S101/1000000</f>
        <v>0.10028632234052837</v>
      </c>
      <c r="T74" s="609">
        <f ca="1">'LOI 3P 14'!T101/1000000</f>
        <v>0.10138962345423684</v>
      </c>
      <c r="U74" s="609">
        <f ca="1">'LOI 3P 14'!U101/1000000</f>
        <v>0.10250649899753662</v>
      </c>
      <c r="V74" s="609">
        <f ca="1">'LOI 3P 14'!V101/1000000</f>
        <v>0.10363703114146482</v>
      </c>
      <c r="W74" s="609">
        <f ca="1">'LOI 3P 14'!W101/1000000</f>
        <v>0.10478130052155314</v>
      </c>
      <c r="X74" s="609">
        <f ca="1">'LOI 3P 14'!X101/1000000</f>
        <v>1.6239386144740846E-2</v>
      </c>
      <c r="Y74" s="609">
        <f ca="1">'LOI 3P 14'!Y101/1000000</f>
        <v>0.10711136529315141</v>
      </c>
      <c r="Z74" s="609">
        <f ca="1">'LOI 3P 14'!Z101/1000000</f>
        <v>0.10829731342464247</v>
      </c>
      <c r="AA74" s="609">
        <f ca="1">'LOI 3P 14'!AA101/1000000</f>
        <v>0.10949730407003673</v>
      </c>
      <c r="AB74" s="609">
        <f ca="1">'LOI 3P 14'!AB101/1000000</f>
        <v>0.11071140872693726</v>
      </c>
      <c r="AC74" s="609">
        <f ca="1">'LOI 3P 14'!AC101/1000000</f>
        <v>0.11193969675003022</v>
      </c>
      <c r="AD74" s="609">
        <f ca="1">'LOI 3P 14'!AD101/1000000</f>
        <v>0</v>
      </c>
      <c r="AE74" s="609">
        <f ca="1">'LOI 3P 14'!AE101/1000000</f>
        <v>0</v>
      </c>
      <c r="AF74" s="609">
        <f ca="1">'LOI 3P 14'!AF101/1000000</f>
        <v>0</v>
      </c>
      <c r="AG74" s="609">
        <f ca="1">'LOI 3P 14'!AG101/1000000</f>
        <v>0</v>
      </c>
      <c r="AH74" s="609">
        <f ca="1">'LOI 3P 14'!AH101/1000000</f>
        <v>0</v>
      </c>
      <c r="AI74" s="610"/>
      <c r="AJ74" s="610"/>
      <c r="AK74" s="610"/>
      <c r="AL74" s="610"/>
      <c r="AM74" s="626"/>
    </row>
    <row r="75" spans="1:39" x14ac:dyDescent="0.2">
      <c r="A75" s="600"/>
      <c r="B75" s="625"/>
      <c r="C75" s="606" t="s">
        <v>117</v>
      </c>
      <c r="D75" s="609">
        <f ca="1">'LOI 3P 14'!D102/1000000</f>
        <v>0</v>
      </c>
      <c r="E75" s="609">
        <f ca="1">'LOI 3P 14'!E102/1000000</f>
        <v>0</v>
      </c>
      <c r="F75" s="609">
        <f ca="1">'LOI 3P 14'!F102/1000000</f>
        <v>0</v>
      </c>
      <c r="G75" s="609">
        <f ca="1">'LOI 3P 14'!G102/1000000</f>
        <v>0</v>
      </c>
      <c r="H75" s="609">
        <f ca="1">'LOI 3P 14'!H102/1000000</f>
        <v>0</v>
      </c>
      <c r="I75" s="609">
        <f ca="1">'LOI 3P 14'!I102/1000000</f>
        <v>0</v>
      </c>
      <c r="J75" s="609">
        <f ca="1">'LOI 3P 14'!J102/1000000</f>
        <v>0</v>
      </c>
      <c r="K75" s="609">
        <f ca="1">'LOI 3P 14'!K102/1000000</f>
        <v>0</v>
      </c>
      <c r="L75" s="609">
        <f ca="1">'LOI 3P 14'!L102/1000000</f>
        <v>0</v>
      </c>
      <c r="M75" s="609">
        <f ca="1">'LOI 3P 14'!M102/1000000</f>
        <v>0</v>
      </c>
      <c r="N75" s="609">
        <f ca="1">'LOI 3P 14'!N102/1000000</f>
        <v>0</v>
      </c>
      <c r="O75" s="609">
        <f ca="1">'LOI 3P 14'!O102/1000000</f>
        <v>0</v>
      </c>
      <c r="P75" s="609">
        <f ca="1">'LOI 3P 14'!P102/1000000</f>
        <v>0</v>
      </c>
      <c r="Q75" s="609">
        <f ca="1">'LOI 3P 14'!Q102/1000000</f>
        <v>0</v>
      </c>
      <c r="R75" s="609">
        <f ca="1">'LOI 3P 14'!R102/1000000</f>
        <v>0</v>
      </c>
      <c r="S75" s="609">
        <f ca="1">'LOI 3P 14'!S102/1000000</f>
        <v>0</v>
      </c>
      <c r="T75" s="609">
        <f ca="1">'LOI 3P 14'!T102/1000000</f>
        <v>0</v>
      </c>
      <c r="U75" s="609">
        <f ca="1">'LOI 3P 14'!U102/1000000</f>
        <v>0</v>
      </c>
      <c r="V75" s="609">
        <f ca="1">'LOI 3P 14'!V102/1000000</f>
        <v>0</v>
      </c>
      <c r="W75" s="609">
        <f ca="1">'LOI 3P 14'!W102/1000000</f>
        <v>0</v>
      </c>
      <c r="X75" s="609">
        <f ca="1">'LOI 3P 14'!X102/1000000</f>
        <v>0</v>
      </c>
      <c r="Y75" s="609">
        <f ca="1">'LOI 3P 14'!Y102/1000000</f>
        <v>0</v>
      </c>
      <c r="Z75" s="609">
        <f ca="1">'LOI 3P 14'!Z102/1000000</f>
        <v>0</v>
      </c>
      <c r="AA75" s="609">
        <f ca="1">'LOI 3P 14'!AA102/1000000</f>
        <v>0</v>
      </c>
      <c r="AB75" s="609">
        <f ca="1">'LOI 3P 14'!AB102/1000000</f>
        <v>0</v>
      </c>
      <c r="AC75" s="609">
        <f ca="1">'LOI 3P 14'!AC102/1000000</f>
        <v>0</v>
      </c>
      <c r="AD75" s="609">
        <f ca="1">'LOI 3P 14'!AD102/1000000</f>
        <v>0</v>
      </c>
      <c r="AE75" s="609">
        <f ca="1">'LOI 3P 14'!AE102/1000000</f>
        <v>0</v>
      </c>
      <c r="AF75" s="609">
        <f ca="1">'LOI 3P 14'!AF102/1000000</f>
        <v>0</v>
      </c>
      <c r="AG75" s="609">
        <f ca="1">'LOI 3P 14'!AG102/1000000</f>
        <v>0</v>
      </c>
      <c r="AH75" s="609">
        <f ca="1">'LOI 3P 14'!AH102/1000000</f>
        <v>0</v>
      </c>
      <c r="AI75" s="610"/>
      <c r="AJ75" s="610"/>
      <c r="AK75" s="610"/>
      <c r="AL75" s="610"/>
      <c r="AM75" s="626"/>
    </row>
    <row r="76" spans="1:39" x14ac:dyDescent="0.2">
      <c r="A76" s="600"/>
      <c r="B76" s="625"/>
      <c r="C76" s="607" t="s">
        <v>126</v>
      </c>
      <c r="D76" s="609">
        <f ca="1">'LOI 3P 14'!D103/1000000</f>
        <v>0</v>
      </c>
      <c r="E76" s="609">
        <f ca="1">'LOI 3P 14'!E103/1000000</f>
        <v>1.5485720000000001E-2</v>
      </c>
      <c r="F76" s="609">
        <f ca="1">'LOI 3P 14'!F103/1000000</f>
        <v>1.5641957228000002E-2</v>
      </c>
      <c r="G76" s="609">
        <f ca="1">'LOI 3P 14'!G103/1000000</f>
        <v>1.5800522390697201E-2</v>
      </c>
      <c r="H76" s="609">
        <f ca="1">'LOI 3P 14'!H103/1000000</f>
        <v>1.5961450174318589E-2</v>
      </c>
      <c r="I76" s="609">
        <f ca="1">'LOI 3P 14'!I103/1000000</f>
        <v>1.6124775781915939E-2</v>
      </c>
      <c r="J76" s="609">
        <f ca="1">'LOI 3P 14'!J103/1000000</f>
        <v>1.6290534941066488E-2</v>
      </c>
      <c r="K76" s="609">
        <f ca="1">'LOI 3P 14'!K103/1000000</f>
        <v>1.6458763911688375E-2</v>
      </c>
      <c r="L76" s="609">
        <f ca="1">'LOI 3P 14'!L103/1000000</f>
        <v>1.6629499493972525E-2</v>
      </c>
      <c r="M76" s="609">
        <f ca="1">'LOI 3P 14'!M103/1000000</f>
        <v>1.6802779036432718E-2</v>
      </c>
      <c r="N76" s="609">
        <f ca="1">'LOI 3P 14'!N103/1000000</f>
        <v>1.6978640444075568E-2</v>
      </c>
      <c r="O76" s="609">
        <f ca="1">'LOI 3P 14'!O103/1000000</f>
        <v>1.7157122186692294E-2</v>
      </c>
      <c r="P76" s="609">
        <f ca="1">'LOI 3P 14'!P103/1000000</f>
        <v>1.7338263307274011E-2</v>
      </c>
      <c r="Q76" s="609">
        <f ca="1">'LOI 3P 14'!Q103/1000000</f>
        <v>1.752210343055239E-2</v>
      </c>
      <c r="R76" s="609">
        <f ca="1">'LOI 3P 14'!R103/1000000</f>
        <v>1.7708682771667619E-2</v>
      </c>
      <c r="S76" s="609">
        <f ca="1">'LOI 3P 14'!S103/1000000</f>
        <v>1.7898042144965477E-2</v>
      </c>
      <c r="T76" s="609">
        <f ca="1">'LOI 3P 14'!T103/1000000</f>
        <v>1.8090222972925452E-2</v>
      </c>
      <c r="U76" s="609">
        <f ca="1">'LOI 3P 14'!U103/1000000</f>
        <v>1.8285267295222046E-2</v>
      </c>
      <c r="V76" s="609">
        <f ca="1">'LOI 3P 14'!V103/1000000</f>
        <v>1.8483217777920852E-2</v>
      </c>
      <c r="W76" s="609">
        <f ca="1">'LOI 3P 14'!W103/1000000</f>
        <v>1.8684117722811873E-2</v>
      </c>
      <c r="X76" s="609">
        <f ca="1">'LOI 3P 14'!X103/1000000</f>
        <v>1.8888011076881765E-2</v>
      </c>
      <c r="Y76" s="609">
        <f ca="1">'LOI 3P 14'!Y103/1000000</f>
        <v>1.9094942441927307E-2</v>
      </c>
      <c r="Z76" s="609">
        <f ca="1">'LOI 3P 14'!Z103/1000000</f>
        <v>1.9304957084312024E-2</v>
      </c>
      <c r="AA76" s="609">
        <f ca="1">'LOI 3P 14'!AA103/1000000</f>
        <v>1.9518100944868274E-2</v>
      </c>
      <c r="AB76" s="609">
        <f ca="1">'LOI 3P 14'!AB103/1000000</f>
        <v>1.9734420648946809E-2</v>
      </c>
      <c r="AC76" s="609">
        <f ca="1">'LOI 3P 14'!AC103/1000000</f>
        <v>1.9953963516616116E-2</v>
      </c>
      <c r="AD76" s="609">
        <f ca="1">'LOI 3P 14'!AD103/1000000</f>
        <v>0</v>
      </c>
      <c r="AE76" s="609">
        <f ca="1">'LOI 3P 14'!AE103/1000000</f>
        <v>0</v>
      </c>
      <c r="AF76" s="609">
        <f ca="1">'LOI 3P 14'!AF103/1000000</f>
        <v>0</v>
      </c>
      <c r="AG76" s="609">
        <f ca="1">'LOI 3P 14'!AG103/1000000</f>
        <v>0</v>
      </c>
      <c r="AH76" s="609">
        <f ca="1">'LOI 3P 14'!AH103/1000000</f>
        <v>0</v>
      </c>
      <c r="AI76" s="610"/>
      <c r="AJ76" s="610"/>
      <c r="AK76" s="610"/>
      <c r="AL76" s="610"/>
      <c r="AM76" s="626"/>
    </row>
    <row r="77" spans="1:39" x14ac:dyDescent="0.2">
      <c r="A77" s="600"/>
      <c r="B77" s="625"/>
      <c r="C77" s="605" t="s">
        <v>127</v>
      </c>
      <c r="D77" s="609">
        <f ca="1">'LOI 3P 14'!D104/1000000</f>
        <v>0</v>
      </c>
      <c r="E77" s="609">
        <f ca="1">'LOI 3P 14'!E104/1000000</f>
        <v>2.3228580000000002E-2</v>
      </c>
      <c r="F77" s="609">
        <f ca="1">'LOI 3P 14'!F104/1000000</f>
        <v>2.3462935842000002E-2</v>
      </c>
      <c r="G77" s="609">
        <f ca="1">'LOI 3P 14'!G104/1000000</f>
        <v>2.3700783586045798E-2</v>
      </c>
      <c r="H77" s="609">
        <f ca="1">'LOI 3P 14'!H104/1000000</f>
        <v>2.3942175261477881E-2</v>
      </c>
      <c r="I77" s="609">
        <f ca="1">'LOI 3P 14'!I104/1000000</f>
        <v>2.4187163672873904E-2</v>
      </c>
      <c r="J77" s="609">
        <f ca="1">'LOI 3P 14'!J104/1000000</f>
        <v>2.4435802411599726E-2</v>
      </c>
      <c r="K77" s="609">
        <f ca="1">'LOI 3P 14'!K104/1000000</f>
        <v>2.4688145867532558E-2</v>
      </c>
      <c r="L77" s="609">
        <f ca="1">'LOI 3P 14'!L104/1000000</f>
        <v>2.4944249240958789E-2</v>
      </c>
      <c r="M77" s="609">
        <f ca="1">'LOI 3P 14'!M104/1000000</f>
        <v>2.5204168554649079E-2</v>
      </c>
      <c r="N77" s="609">
        <f ca="1">'LOI 3P 14'!N104/1000000</f>
        <v>2.5467960666113346E-2</v>
      </c>
      <c r="O77" s="609">
        <f ca="1">'LOI 3P 14'!O104/1000000</f>
        <v>2.5735683280038436E-2</v>
      </c>
      <c r="P77" s="609">
        <f ca="1">'LOI 3P 14'!P104/1000000</f>
        <v>2.600739496091101E-2</v>
      </c>
      <c r="Q77" s="609">
        <f ca="1">'LOI 3P 14'!Q104/1000000</f>
        <v>2.6283155145828588E-2</v>
      </c>
      <c r="R77" s="609">
        <f ca="1">'LOI 3P 14'!R104/1000000</f>
        <v>2.656302415750143E-2</v>
      </c>
      <c r="S77" s="609">
        <f ca="1">'LOI 3P 14'!S104/1000000</f>
        <v>2.684706321744821E-2</v>
      </c>
      <c r="T77" s="609">
        <f ca="1">'LOI 3P 14'!T104/1000000</f>
        <v>2.7135334459388174E-2</v>
      </c>
      <c r="U77" s="609">
        <f ca="1">'LOI 3P 14'!U104/1000000</f>
        <v>2.7427900942833067E-2</v>
      </c>
      <c r="V77" s="609">
        <f ca="1">'LOI 3P 14'!V104/1000000</f>
        <v>2.7724826666881284E-2</v>
      </c>
      <c r="W77" s="609">
        <f ca="1">'LOI 3P 14'!W104/1000000</f>
        <v>2.8026176584217809E-2</v>
      </c>
      <c r="X77" s="609">
        <f ca="1">'LOI 3P 14'!X104/1000000</f>
        <v>2.8332016615322649E-2</v>
      </c>
      <c r="Y77" s="609">
        <f ca="1">'LOI 3P 14'!Y104/1000000</f>
        <v>2.8642413662890959E-2</v>
      </c>
      <c r="Z77" s="609">
        <f ca="1">'LOI 3P 14'!Z104/1000000</f>
        <v>2.895743562646803E-2</v>
      </c>
      <c r="AA77" s="609">
        <f ca="1">'LOI 3P 14'!AA104/1000000</f>
        <v>2.9277151417302413E-2</v>
      </c>
      <c r="AB77" s="609">
        <f ca="1">'LOI 3P 14'!AB104/1000000</f>
        <v>2.9601630973420213E-2</v>
      </c>
      <c r="AC77" s="609">
        <f ca="1">'LOI 3P 14'!AC104/1000000</f>
        <v>2.9930945274924167E-2</v>
      </c>
      <c r="AD77" s="609">
        <f ca="1">'LOI 3P 14'!AD104/1000000</f>
        <v>0</v>
      </c>
      <c r="AE77" s="609">
        <f ca="1">'LOI 3P 14'!AE104/1000000</f>
        <v>0</v>
      </c>
      <c r="AF77" s="609">
        <f ca="1">'LOI 3P 14'!AF104/1000000</f>
        <v>0</v>
      </c>
      <c r="AG77" s="609">
        <f ca="1">'LOI 3P 14'!AG104/1000000</f>
        <v>0</v>
      </c>
      <c r="AH77" s="609">
        <f ca="1">'LOI 3P 14'!AH104/1000000</f>
        <v>0</v>
      </c>
      <c r="AI77" s="610"/>
      <c r="AJ77" s="610"/>
      <c r="AK77" s="610"/>
      <c r="AL77" s="610"/>
      <c r="AM77" s="626"/>
    </row>
    <row r="78" spans="1:39" x14ac:dyDescent="0.2">
      <c r="A78" s="600"/>
      <c r="B78" s="625"/>
      <c r="C78" s="605" t="s">
        <v>116</v>
      </c>
      <c r="D78" s="609">
        <f ca="1">'LOI 3P 14'!D105/1000000</f>
        <v>0</v>
      </c>
      <c r="E78" s="609">
        <f ca="1">'LOI 3P 14'!E105/1000000</f>
        <v>0</v>
      </c>
      <c r="F78" s="609">
        <f ca="1">'LOI 3P 14'!F105/1000000</f>
        <v>0</v>
      </c>
      <c r="G78" s="609">
        <f ca="1">'LOI 3P 14'!G105/1000000</f>
        <v>0</v>
      </c>
      <c r="H78" s="609">
        <f ca="1">'LOI 3P 14'!H105/1000000</f>
        <v>0</v>
      </c>
      <c r="I78" s="609">
        <f ca="1">'LOI 3P 14'!I105/1000000</f>
        <v>0</v>
      </c>
      <c r="J78" s="609">
        <f ca="1">'LOI 3P 14'!J105/1000000</f>
        <v>0</v>
      </c>
      <c r="K78" s="609">
        <f ca="1">'LOI 3P 14'!K105/1000000</f>
        <v>0</v>
      </c>
      <c r="L78" s="609">
        <f ca="1">'LOI 3P 14'!L105/1000000</f>
        <v>0</v>
      </c>
      <c r="M78" s="609">
        <f ca="1">'LOI 3P 14'!M105/1000000</f>
        <v>0</v>
      </c>
      <c r="N78" s="609">
        <f ca="1">'LOI 3P 14'!N105/1000000</f>
        <v>0</v>
      </c>
      <c r="O78" s="609">
        <f ca="1">'LOI 3P 14'!O105/1000000</f>
        <v>0</v>
      </c>
      <c r="P78" s="609">
        <f ca="1">'LOI 3P 14'!P105/1000000</f>
        <v>0</v>
      </c>
      <c r="Q78" s="609">
        <f ca="1">'LOI 3P 14'!Q105/1000000</f>
        <v>0</v>
      </c>
      <c r="R78" s="609">
        <f ca="1">'LOI 3P 14'!R105/1000000</f>
        <v>0</v>
      </c>
      <c r="S78" s="609">
        <f ca="1">'LOI 3P 14'!S105/1000000</f>
        <v>0</v>
      </c>
      <c r="T78" s="609">
        <f ca="1">'LOI 3P 14'!T105/1000000</f>
        <v>0</v>
      </c>
      <c r="U78" s="609">
        <f ca="1">'LOI 3P 14'!U105/1000000</f>
        <v>0</v>
      </c>
      <c r="V78" s="609">
        <f ca="1">'LOI 3P 14'!V105/1000000</f>
        <v>0</v>
      </c>
      <c r="W78" s="609">
        <f ca="1">'LOI 3P 14'!W105/1000000</f>
        <v>0</v>
      </c>
      <c r="X78" s="609">
        <f ca="1">'LOI 3P 14'!X105/1000000</f>
        <v>0</v>
      </c>
      <c r="Y78" s="609">
        <f ca="1">'LOI 3P 14'!Y105/1000000</f>
        <v>0</v>
      </c>
      <c r="Z78" s="609">
        <f ca="1">'LOI 3P 14'!Z105/1000000</f>
        <v>0</v>
      </c>
      <c r="AA78" s="609">
        <f ca="1">'LOI 3P 14'!AA105/1000000</f>
        <v>0</v>
      </c>
      <c r="AB78" s="609">
        <f ca="1">'LOI 3P 14'!AB105/1000000</f>
        <v>0</v>
      </c>
      <c r="AC78" s="609">
        <f ca="1">'LOI 3P 14'!AC105/1000000</f>
        <v>0</v>
      </c>
      <c r="AD78" s="609">
        <f ca="1">'LOI 3P 14'!AD105/1000000</f>
        <v>0</v>
      </c>
      <c r="AE78" s="609">
        <f ca="1">'LOI 3P 14'!AE105/1000000</f>
        <v>0</v>
      </c>
      <c r="AF78" s="609">
        <f ca="1">'LOI 3P 14'!AF105/1000000</f>
        <v>0</v>
      </c>
      <c r="AG78" s="609">
        <f ca="1">'LOI 3P 14'!AG105/1000000</f>
        <v>0</v>
      </c>
      <c r="AH78" s="609">
        <f ca="1">'LOI 3P 14'!AH105/1000000</f>
        <v>0</v>
      </c>
      <c r="AI78" s="610"/>
      <c r="AJ78" s="610"/>
      <c r="AK78" s="610"/>
      <c r="AL78" s="610"/>
      <c r="AM78" s="626"/>
    </row>
    <row r="79" spans="1:39" x14ac:dyDescent="0.2">
      <c r="A79" s="600"/>
      <c r="B79" s="625"/>
      <c r="C79" s="606" t="s">
        <v>119</v>
      </c>
      <c r="D79" s="609">
        <f ca="1">'LOI 3P 14'!D106/1000000</f>
        <v>0</v>
      </c>
      <c r="E79" s="609">
        <f ca="1">'LOI 3P 14'!E106/1000000</f>
        <v>0</v>
      </c>
      <c r="F79" s="609">
        <f ca="1">'LOI 3P 14'!F106/1000000</f>
        <v>0</v>
      </c>
      <c r="G79" s="609">
        <f ca="1">'LOI 3P 14'!G106/1000000</f>
        <v>0</v>
      </c>
      <c r="H79" s="609">
        <f ca="1">'LOI 3P 14'!H106/1000000</f>
        <v>0</v>
      </c>
      <c r="I79" s="609">
        <f ca="1">'LOI 3P 14'!I106/1000000</f>
        <v>0</v>
      </c>
      <c r="J79" s="609">
        <f ca="1">'LOI 3P 14'!J106/1000000</f>
        <v>0</v>
      </c>
      <c r="K79" s="609">
        <f ca="1">'LOI 3P 14'!K106/1000000</f>
        <v>0</v>
      </c>
      <c r="L79" s="609">
        <f ca="1">'LOI 3P 14'!L106/1000000</f>
        <v>0</v>
      </c>
      <c r="M79" s="609">
        <f ca="1">'LOI 3P 14'!M106/1000000</f>
        <v>0</v>
      </c>
      <c r="N79" s="609">
        <f ca="1">'LOI 3P 14'!N106/1000000</f>
        <v>0</v>
      </c>
      <c r="O79" s="609">
        <f ca="1">'LOI 3P 14'!O106/1000000</f>
        <v>0</v>
      </c>
      <c r="P79" s="609">
        <f ca="1">'LOI 3P 14'!P106/1000000</f>
        <v>0</v>
      </c>
      <c r="Q79" s="609">
        <f ca="1">'LOI 3P 14'!Q106/1000000</f>
        <v>0</v>
      </c>
      <c r="R79" s="609">
        <f ca="1">'LOI 3P 14'!R106/1000000</f>
        <v>0</v>
      </c>
      <c r="S79" s="609">
        <f ca="1">'LOI 3P 14'!S106/1000000</f>
        <v>0</v>
      </c>
      <c r="T79" s="609">
        <f ca="1">'LOI 3P 14'!T106/1000000</f>
        <v>0</v>
      </c>
      <c r="U79" s="609">
        <f ca="1">'LOI 3P 14'!U106/1000000</f>
        <v>0</v>
      </c>
      <c r="V79" s="609">
        <f ca="1">'LOI 3P 14'!V106/1000000</f>
        <v>0</v>
      </c>
      <c r="W79" s="609">
        <f ca="1">'LOI 3P 14'!W106/1000000</f>
        <v>0</v>
      </c>
      <c r="X79" s="609">
        <f ca="1">'LOI 3P 14'!X106/1000000</f>
        <v>0</v>
      </c>
      <c r="Y79" s="609">
        <f ca="1">'LOI 3P 14'!Y106/1000000</f>
        <v>0</v>
      </c>
      <c r="Z79" s="609">
        <f ca="1">'LOI 3P 14'!Z106/1000000</f>
        <v>0</v>
      </c>
      <c r="AA79" s="609">
        <f ca="1">'LOI 3P 14'!AA106/1000000</f>
        <v>0</v>
      </c>
      <c r="AB79" s="609">
        <f ca="1">'LOI 3P 14'!AB106/1000000</f>
        <v>0</v>
      </c>
      <c r="AC79" s="609">
        <f ca="1">'LOI 3P 14'!AC106/1000000</f>
        <v>0</v>
      </c>
      <c r="AD79" s="609">
        <f ca="1">'LOI 3P 14'!AD106/1000000</f>
        <v>0</v>
      </c>
      <c r="AE79" s="609">
        <f ca="1">'LOI 3P 14'!AE106/1000000</f>
        <v>0</v>
      </c>
      <c r="AF79" s="609">
        <f ca="1">'LOI 3P 14'!AF106/1000000</f>
        <v>0</v>
      </c>
      <c r="AG79" s="609">
        <f ca="1">'LOI 3P 14'!AG106/1000000</f>
        <v>0</v>
      </c>
      <c r="AH79" s="609">
        <f ca="1">'LOI 3P 14'!AH106/1000000</f>
        <v>0</v>
      </c>
      <c r="AI79" s="610"/>
      <c r="AJ79" s="610"/>
      <c r="AK79" s="610"/>
      <c r="AL79" s="610"/>
      <c r="AM79" s="626"/>
    </row>
    <row r="80" spans="1:39" x14ac:dyDescent="0.2">
      <c r="A80" s="600"/>
      <c r="B80" s="625"/>
      <c r="C80" s="125"/>
      <c r="D80" s="611"/>
      <c r="E80" s="611"/>
      <c r="F80" s="611"/>
      <c r="G80" s="611"/>
      <c r="H80" s="611"/>
      <c r="I80" s="611"/>
      <c r="J80" s="611"/>
      <c r="K80" s="611"/>
      <c r="L80" s="611"/>
      <c r="M80" s="611"/>
      <c r="N80" s="611"/>
      <c r="O80" s="611"/>
      <c r="P80" s="611"/>
      <c r="Q80" s="611"/>
      <c r="R80" s="611"/>
      <c r="S80" s="611"/>
      <c r="T80" s="611"/>
      <c r="U80" s="611"/>
      <c r="V80" s="611"/>
      <c r="W80" s="611"/>
      <c r="X80" s="611"/>
      <c r="Y80" s="611"/>
      <c r="Z80" s="611"/>
      <c r="AA80" s="611"/>
      <c r="AB80" s="611"/>
      <c r="AC80" s="611"/>
      <c r="AD80" s="611"/>
      <c r="AE80" s="611"/>
      <c r="AF80" s="611"/>
      <c r="AG80" s="611"/>
      <c r="AH80" s="611"/>
      <c r="AI80" s="612"/>
      <c r="AJ80" s="612"/>
      <c r="AK80" s="612"/>
      <c r="AL80" s="612"/>
      <c r="AM80" s="627"/>
    </row>
    <row r="81" spans="1:39" x14ac:dyDescent="0.2">
      <c r="A81" s="600"/>
      <c r="B81" s="261" t="s">
        <v>305</v>
      </c>
      <c r="C81" s="125"/>
      <c r="D81" s="611"/>
      <c r="E81" s="611"/>
      <c r="F81" s="611"/>
      <c r="G81" s="611"/>
      <c r="H81" s="611"/>
      <c r="I81" s="611"/>
      <c r="J81" s="611"/>
      <c r="K81" s="611"/>
      <c r="L81" s="611"/>
      <c r="M81" s="611"/>
      <c r="N81" s="611"/>
      <c r="O81" s="611"/>
      <c r="P81" s="611"/>
      <c r="Q81" s="611"/>
      <c r="R81" s="611"/>
      <c r="S81" s="611"/>
      <c r="T81" s="611"/>
      <c r="U81" s="611"/>
      <c r="V81" s="611"/>
      <c r="W81" s="611"/>
      <c r="X81" s="611"/>
      <c r="Y81" s="611"/>
      <c r="Z81" s="611"/>
      <c r="AA81" s="611"/>
      <c r="AB81" s="611"/>
      <c r="AC81" s="611"/>
      <c r="AD81" s="611"/>
      <c r="AE81" s="611"/>
      <c r="AF81" s="611"/>
      <c r="AG81" s="611"/>
      <c r="AH81" s="611"/>
      <c r="AI81" s="612"/>
      <c r="AJ81" s="612"/>
      <c r="AK81" s="612"/>
      <c r="AL81" s="612"/>
      <c r="AM81" s="627"/>
    </row>
    <row r="82" spans="1:39" x14ac:dyDescent="0.2">
      <c r="A82" s="600"/>
      <c r="B82" s="625"/>
      <c r="C82" s="605" t="s">
        <v>131</v>
      </c>
      <c r="D82" s="609">
        <f ca="1">'LOI DO 14'!D101/1000000</f>
        <v>0</v>
      </c>
      <c r="E82" s="609">
        <f ca="1">'LOI DO 14'!E101/1000000</f>
        <v>0</v>
      </c>
      <c r="F82" s="609">
        <f ca="1">'LOI DO 14'!F101/1000000</f>
        <v>0</v>
      </c>
      <c r="G82" s="609">
        <f ca="1">'LOI DO 14'!G101/1000000</f>
        <v>0</v>
      </c>
      <c r="H82" s="609">
        <f ca="1">'LOI DO 14'!H101/1000000</f>
        <v>0</v>
      </c>
      <c r="I82" s="609">
        <f ca="1">'LOI DO 14'!I101/1000000</f>
        <v>0</v>
      </c>
      <c r="J82" s="609">
        <f ca="1">'LOI DO 14'!J101/1000000</f>
        <v>0</v>
      </c>
      <c r="K82" s="609">
        <f ca="1">'LOI DO 14'!K101/1000000</f>
        <v>0</v>
      </c>
      <c r="L82" s="609">
        <f ca="1">'LOI DO 14'!L101/1000000</f>
        <v>0</v>
      </c>
      <c r="M82" s="609">
        <f ca="1">'LOI DO 14'!M101/1000000</f>
        <v>0</v>
      </c>
      <c r="N82" s="609">
        <f ca="1">'LOI DO 14'!N101/1000000</f>
        <v>0</v>
      </c>
      <c r="O82" s="609">
        <f ca="1">'LOI DO 14'!O101/1000000</f>
        <v>0</v>
      </c>
      <c r="P82" s="609">
        <f ca="1">'LOI DO 14'!P101/1000000</f>
        <v>0</v>
      </c>
      <c r="Q82" s="609">
        <f ca="1">'LOI DO 14'!Q101/1000000</f>
        <v>0</v>
      </c>
      <c r="R82" s="609">
        <f ca="1">'LOI DO 14'!R101/1000000</f>
        <v>0</v>
      </c>
      <c r="S82" s="609">
        <f ca="1">'LOI DO 14'!S101/1000000</f>
        <v>0</v>
      </c>
      <c r="T82" s="609">
        <f ca="1">'LOI DO 14'!T101/1000000</f>
        <v>0</v>
      </c>
      <c r="U82" s="609">
        <f ca="1">'LOI DO 14'!U101/1000000</f>
        <v>0</v>
      </c>
      <c r="V82" s="609">
        <f ca="1">'LOI DO 14'!V101/1000000</f>
        <v>0</v>
      </c>
      <c r="W82" s="609">
        <f ca="1">'LOI DO 14'!W101/1000000</f>
        <v>0</v>
      </c>
      <c r="X82" s="609">
        <f ca="1">'LOI DO 14'!X101/1000000</f>
        <v>0</v>
      </c>
      <c r="Y82" s="609">
        <f ca="1">'LOI DO 14'!Y101/1000000</f>
        <v>0</v>
      </c>
      <c r="Z82" s="609">
        <f ca="1">'LOI DO 14'!Z101/1000000</f>
        <v>0</v>
      </c>
      <c r="AA82" s="609">
        <f ca="1">'LOI DO 14'!AA101/1000000</f>
        <v>0</v>
      </c>
      <c r="AB82" s="609">
        <f ca="1">'LOI DO 14'!AB101/1000000</f>
        <v>0</v>
      </c>
      <c r="AC82" s="609">
        <f ca="1">'LOI DO 14'!AC101/1000000</f>
        <v>0</v>
      </c>
      <c r="AD82" s="609">
        <f ca="1">'LOI DO 14'!AD101/1000000</f>
        <v>0</v>
      </c>
      <c r="AE82" s="609">
        <f ca="1">'LOI DO 14'!AE101/1000000</f>
        <v>0</v>
      </c>
      <c r="AF82" s="609">
        <f ca="1">'LOI DO 14'!AF101/1000000</f>
        <v>0</v>
      </c>
      <c r="AG82" s="609">
        <f ca="1">'LOI DO 14'!AG101/1000000</f>
        <v>0</v>
      </c>
      <c r="AH82" s="609">
        <f ca="1">'LOI DO 14'!AH101/1000000</f>
        <v>0</v>
      </c>
      <c r="AI82" s="610"/>
      <c r="AJ82" s="610"/>
      <c r="AK82" s="610"/>
      <c r="AL82" s="610"/>
      <c r="AM82" s="626"/>
    </row>
    <row r="83" spans="1:39" x14ac:dyDescent="0.2">
      <c r="A83" s="600"/>
      <c r="B83" s="625"/>
      <c r="C83" s="606" t="s">
        <v>117</v>
      </c>
      <c r="D83" s="609">
        <f ca="1">'LOI DO 14'!D102/1000000</f>
        <v>0</v>
      </c>
      <c r="E83" s="609">
        <f ca="1">'LOI DO 14'!E102/1000000</f>
        <v>0</v>
      </c>
      <c r="F83" s="609">
        <f ca="1">'LOI DO 14'!F102/1000000</f>
        <v>0</v>
      </c>
      <c r="G83" s="609">
        <f ca="1">'LOI DO 14'!G102/1000000</f>
        <v>0</v>
      </c>
      <c r="H83" s="609">
        <f ca="1">'LOI DO 14'!H102/1000000</f>
        <v>0</v>
      </c>
      <c r="I83" s="609">
        <f ca="1">'LOI DO 14'!I102/1000000</f>
        <v>0</v>
      </c>
      <c r="J83" s="609">
        <f ca="1">'LOI DO 14'!J102/1000000</f>
        <v>0</v>
      </c>
      <c r="K83" s="609">
        <f ca="1">'LOI DO 14'!K102/1000000</f>
        <v>0</v>
      </c>
      <c r="L83" s="609">
        <f ca="1">'LOI DO 14'!L102/1000000</f>
        <v>0</v>
      </c>
      <c r="M83" s="609">
        <f ca="1">'LOI DO 14'!M102/1000000</f>
        <v>0</v>
      </c>
      <c r="N83" s="609">
        <f ca="1">'LOI DO 14'!N102/1000000</f>
        <v>0</v>
      </c>
      <c r="O83" s="609">
        <f ca="1">'LOI DO 14'!O102/1000000</f>
        <v>0</v>
      </c>
      <c r="P83" s="609">
        <f ca="1">'LOI DO 14'!P102/1000000</f>
        <v>0</v>
      </c>
      <c r="Q83" s="609">
        <f ca="1">'LOI DO 14'!Q102/1000000</f>
        <v>0</v>
      </c>
      <c r="R83" s="609">
        <f ca="1">'LOI DO 14'!R102/1000000</f>
        <v>0</v>
      </c>
      <c r="S83" s="609">
        <f ca="1">'LOI DO 14'!S102/1000000</f>
        <v>0</v>
      </c>
      <c r="T83" s="609">
        <f ca="1">'LOI DO 14'!T102/1000000</f>
        <v>0</v>
      </c>
      <c r="U83" s="609">
        <f ca="1">'LOI DO 14'!U102/1000000</f>
        <v>0</v>
      </c>
      <c r="V83" s="609">
        <f ca="1">'LOI DO 14'!V102/1000000</f>
        <v>0</v>
      </c>
      <c r="W83" s="609">
        <f ca="1">'LOI DO 14'!W102/1000000</f>
        <v>0</v>
      </c>
      <c r="X83" s="609">
        <f ca="1">'LOI DO 14'!X102/1000000</f>
        <v>0</v>
      </c>
      <c r="Y83" s="609">
        <f ca="1">'LOI DO 14'!Y102/1000000</f>
        <v>0</v>
      </c>
      <c r="Z83" s="609">
        <f ca="1">'LOI DO 14'!Z102/1000000</f>
        <v>0</v>
      </c>
      <c r="AA83" s="609">
        <f ca="1">'LOI DO 14'!AA102/1000000</f>
        <v>0</v>
      </c>
      <c r="AB83" s="609">
        <f ca="1">'LOI DO 14'!AB102/1000000</f>
        <v>0</v>
      </c>
      <c r="AC83" s="609">
        <f ca="1">'LOI DO 14'!AC102/1000000</f>
        <v>0</v>
      </c>
      <c r="AD83" s="609">
        <f ca="1">'LOI DO 14'!AD102/1000000</f>
        <v>0</v>
      </c>
      <c r="AE83" s="609">
        <f ca="1">'LOI DO 14'!AE102/1000000</f>
        <v>0</v>
      </c>
      <c r="AF83" s="609">
        <f ca="1">'LOI DO 14'!AF102/1000000</f>
        <v>0</v>
      </c>
      <c r="AG83" s="609">
        <f ca="1">'LOI DO 14'!AG102/1000000</f>
        <v>0</v>
      </c>
      <c r="AH83" s="609">
        <f ca="1">'LOI DO 14'!AH102/1000000</f>
        <v>0</v>
      </c>
      <c r="AI83" s="610"/>
      <c r="AJ83" s="610"/>
      <c r="AK83" s="610"/>
      <c r="AL83" s="610"/>
      <c r="AM83" s="626"/>
    </row>
    <row r="84" spans="1:39" x14ac:dyDescent="0.2">
      <c r="A84" s="600"/>
      <c r="B84" s="625"/>
      <c r="C84" s="607" t="s">
        <v>126</v>
      </c>
      <c r="D84" s="609">
        <f ca="1">'LOI DO 14'!D103/1000000</f>
        <v>0</v>
      </c>
      <c r="E84" s="609">
        <f ca="1">'LOI DO 14'!E103/1000000</f>
        <v>0</v>
      </c>
      <c r="F84" s="609">
        <f ca="1">'LOI DO 14'!F103/1000000</f>
        <v>0</v>
      </c>
      <c r="G84" s="609">
        <f ca="1">'LOI DO 14'!G103/1000000</f>
        <v>0</v>
      </c>
      <c r="H84" s="609">
        <f ca="1">'LOI DO 14'!H103/1000000</f>
        <v>0</v>
      </c>
      <c r="I84" s="609">
        <f ca="1">'LOI DO 14'!I103/1000000</f>
        <v>0</v>
      </c>
      <c r="J84" s="609">
        <f ca="1">'LOI DO 14'!J103/1000000</f>
        <v>0</v>
      </c>
      <c r="K84" s="609">
        <f ca="1">'LOI DO 14'!K103/1000000</f>
        <v>0</v>
      </c>
      <c r="L84" s="609">
        <f ca="1">'LOI DO 14'!L103/1000000</f>
        <v>0</v>
      </c>
      <c r="M84" s="609">
        <f ca="1">'LOI DO 14'!M103/1000000</f>
        <v>0</v>
      </c>
      <c r="N84" s="609">
        <f ca="1">'LOI DO 14'!N103/1000000</f>
        <v>0</v>
      </c>
      <c r="O84" s="609">
        <f ca="1">'LOI DO 14'!O103/1000000</f>
        <v>0</v>
      </c>
      <c r="P84" s="609">
        <f ca="1">'LOI DO 14'!P103/1000000</f>
        <v>0</v>
      </c>
      <c r="Q84" s="609">
        <f ca="1">'LOI DO 14'!Q103/1000000</f>
        <v>0</v>
      </c>
      <c r="R84" s="609">
        <f ca="1">'LOI DO 14'!R103/1000000</f>
        <v>0</v>
      </c>
      <c r="S84" s="609">
        <f ca="1">'LOI DO 14'!S103/1000000</f>
        <v>0</v>
      </c>
      <c r="T84" s="609">
        <f ca="1">'LOI DO 14'!T103/1000000</f>
        <v>0</v>
      </c>
      <c r="U84" s="609">
        <f ca="1">'LOI DO 14'!U103/1000000</f>
        <v>0</v>
      </c>
      <c r="V84" s="609">
        <f ca="1">'LOI DO 14'!V103/1000000</f>
        <v>0</v>
      </c>
      <c r="W84" s="609">
        <f ca="1">'LOI DO 14'!W103/1000000</f>
        <v>0</v>
      </c>
      <c r="X84" s="609">
        <f ca="1">'LOI DO 14'!X103/1000000</f>
        <v>0</v>
      </c>
      <c r="Y84" s="609">
        <f ca="1">'LOI DO 14'!Y103/1000000</f>
        <v>0</v>
      </c>
      <c r="Z84" s="609">
        <f ca="1">'LOI DO 14'!Z103/1000000</f>
        <v>0</v>
      </c>
      <c r="AA84" s="609">
        <f ca="1">'LOI DO 14'!AA103/1000000</f>
        <v>0</v>
      </c>
      <c r="AB84" s="609">
        <f ca="1">'LOI DO 14'!AB103/1000000</f>
        <v>0</v>
      </c>
      <c r="AC84" s="609">
        <f ca="1">'LOI DO 14'!AC103/1000000</f>
        <v>0</v>
      </c>
      <c r="AD84" s="609">
        <f ca="1">'LOI DO 14'!AD103/1000000</f>
        <v>0</v>
      </c>
      <c r="AE84" s="609">
        <f ca="1">'LOI DO 14'!AE103/1000000</f>
        <v>0</v>
      </c>
      <c r="AF84" s="609">
        <f ca="1">'LOI DO 14'!AF103/1000000</f>
        <v>0</v>
      </c>
      <c r="AG84" s="609">
        <f ca="1">'LOI DO 14'!AG103/1000000</f>
        <v>0</v>
      </c>
      <c r="AH84" s="609">
        <f ca="1">'LOI DO 14'!AH103/1000000</f>
        <v>0</v>
      </c>
      <c r="AI84" s="610"/>
      <c r="AJ84" s="610"/>
      <c r="AK84" s="610"/>
      <c r="AL84" s="610"/>
      <c r="AM84" s="626"/>
    </row>
    <row r="85" spans="1:39" x14ac:dyDescent="0.2">
      <c r="A85" s="600"/>
      <c r="B85" s="625"/>
      <c r="C85" s="605" t="s">
        <v>127</v>
      </c>
      <c r="D85" s="609">
        <f ca="1">'LOI DO 14'!D104/1000000</f>
        <v>-6.7243631840796025</v>
      </c>
      <c r="E85" s="609">
        <f ca="1">'LOI DO 14'!E104/1000000</f>
        <v>0.56853047999999995</v>
      </c>
      <c r="F85" s="609">
        <f ca="1">'LOI DO 14'!F104/1000000</f>
        <v>0.49434329700000001</v>
      </c>
      <c r="G85" s="609">
        <f ca="1">'LOI DO 14'!G104/1000000</f>
        <v>0.47053278812862004</v>
      </c>
      <c r="H85" s="609">
        <f ca="1">'LOI DO 14'!H104/1000000</f>
        <v>0.46880502162682819</v>
      </c>
      <c r="I85" s="609">
        <f ca="1">'LOI DO 14'!I104/1000000</f>
        <v>0.48083762886797488</v>
      </c>
      <c r="J85" s="609">
        <f ca="1">'LOI DO 14'!J104/1000000</f>
        <v>0.46552035646152212</v>
      </c>
      <c r="K85" s="609">
        <f ca="1">'LOI DO 14'!K104/1000000</f>
        <v>0.44135230632346284</v>
      </c>
      <c r="L85" s="609">
        <f ca="1">'LOI DO 14'!L104/1000000</f>
        <v>0.42309197845093982</v>
      </c>
      <c r="M85" s="609">
        <f ca="1">'LOI DO 14'!M104/1000000</f>
        <v>0.40953406860032643</v>
      </c>
      <c r="N85" s="609">
        <f ca="1">'LOI DO 14'!N104/1000000</f>
        <v>0.25226402877021492</v>
      </c>
      <c r="O85" s="609">
        <f ca="1">'LOI DO 14'!O104/1000000</f>
        <v>0.20343991245349127</v>
      </c>
      <c r="P85" s="609">
        <f ca="1">'LOI DO 14'!P104/1000000</f>
        <v>0.20564837182029971</v>
      </c>
      <c r="Q85" s="609">
        <f ca="1">'LOI DO 14'!Q104/1000000</f>
        <v>0.20788570603036266</v>
      </c>
      <c r="R85" s="609">
        <f ca="1">'LOI DO 14'!R104/1000000</f>
        <v>0.21015216184540217</v>
      </c>
      <c r="S85" s="609">
        <f ca="1">'LOI DO 14'!S104/1000000</f>
        <v>0.2124479855305213</v>
      </c>
      <c r="T85" s="609">
        <f ca="1">'LOI DO 14'!T104/1000000</f>
        <v>0.21477342274040198</v>
      </c>
      <c r="U85" s="609">
        <f ca="1">'LOI DO 14'!U104/1000000</f>
        <v>0.21712871840115985</v>
      </c>
      <c r="V85" s="609">
        <f ca="1">'LOI DO 14'!V104/1000000</f>
        <v>0.21951411658771988</v>
      </c>
      <c r="W85" s="609">
        <f ca="1">'LOI DO 14'!W104/1000000</f>
        <v>0.22192986039658341</v>
      </c>
      <c r="X85" s="609">
        <f ca="1">'LOI DO 14'!X104/1000000</f>
        <v>7.4376191813844639E-2</v>
      </c>
      <c r="Y85" s="609">
        <f ca="1">'LOI DO 14'!Y104/1000000</f>
        <v>0.22685335157831557</v>
      </c>
      <c r="Z85" s="609">
        <f ca="1">'LOI DO 14'!Z104/1000000</f>
        <v>0.22936157903961363</v>
      </c>
      <c r="AA85" s="609">
        <f ca="1">'LOI DO 14'!AA104/1000000</f>
        <v>0.23190111201106153</v>
      </c>
      <c r="AB85" s="609">
        <f ca="1">'LOI DO 14'!AB104/1000000</f>
        <v>0.23447218661724537</v>
      </c>
      <c r="AC85" s="609">
        <f ca="1">'LOI DO 14'!AC104/1000000</f>
        <v>0.23707503713607248</v>
      </c>
      <c r="AD85" s="609">
        <f ca="1">'LOI DO 14'!AD104/1000000</f>
        <v>0</v>
      </c>
      <c r="AE85" s="609">
        <f ca="1">'LOI DO 14'!AE104/1000000</f>
        <v>0</v>
      </c>
      <c r="AF85" s="609">
        <f ca="1">'LOI DO 14'!AF104/1000000</f>
        <v>0</v>
      </c>
      <c r="AG85" s="609">
        <f ca="1">'LOI DO 14'!AG104/1000000</f>
        <v>0</v>
      </c>
      <c r="AH85" s="609">
        <f ca="1">'LOI DO 14'!AH104/1000000</f>
        <v>0</v>
      </c>
      <c r="AI85" s="610"/>
      <c r="AJ85" s="610"/>
      <c r="AK85" s="610"/>
      <c r="AL85" s="610"/>
      <c r="AM85" s="626"/>
    </row>
    <row r="86" spans="1:39" x14ac:dyDescent="0.2">
      <c r="A86" s="600"/>
      <c r="B86" s="625"/>
      <c r="C86" s="605" t="s">
        <v>116</v>
      </c>
      <c r="D86" s="609">
        <f ca="1">'LOI DO 14'!D105/1000000</f>
        <v>0</v>
      </c>
      <c r="E86" s="609">
        <f ca="1">'LOI DO 14'!E105/1000000</f>
        <v>0</v>
      </c>
      <c r="F86" s="609">
        <f ca="1">'LOI DO 14'!F105/1000000</f>
        <v>0</v>
      </c>
      <c r="G86" s="609">
        <f ca="1">'LOI DO 14'!G105/1000000</f>
        <v>0</v>
      </c>
      <c r="H86" s="609">
        <f ca="1">'LOI DO 14'!H105/1000000</f>
        <v>0</v>
      </c>
      <c r="I86" s="609">
        <f ca="1">'LOI DO 14'!I105/1000000</f>
        <v>0</v>
      </c>
      <c r="J86" s="609">
        <f ca="1">'LOI DO 14'!J105/1000000</f>
        <v>0</v>
      </c>
      <c r="K86" s="609">
        <f ca="1">'LOI DO 14'!K105/1000000</f>
        <v>0</v>
      </c>
      <c r="L86" s="609">
        <f ca="1">'LOI DO 14'!L105/1000000</f>
        <v>0</v>
      </c>
      <c r="M86" s="609">
        <f ca="1">'LOI DO 14'!M105/1000000</f>
        <v>0</v>
      </c>
      <c r="N86" s="609">
        <f ca="1">'LOI DO 14'!N105/1000000</f>
        <v>0</v>
      </c>
      <c r="O86" s="609">
        <f ca="1">'LOI DO 14'!O105/1000000</f>
        <v>0</v>
      </c>
      <c r="P86" s="609">
        <f ca="1">'LOI DO 14'!P105/1000000</f>
        <v>0</v>
      </c>
      <c r="Q86" s="609">
        <f ca="1">'LOI DO 14'!Q105/1000000</f>
        <v>0</v>
      </c>
      <c r="R86" s="609">
        <f ca="1">'LOI DO 14'!R105/1000000</f>
        <v>0</v>
      </c>
      <c r="S86" s="609">
        <f ca="1">'LOI DO 14'!S105/1000000</f>
        <v>0</v>
      </c>
      <c r="T86" s="609">
        <f ca="1">'LOI DO 14'!T105/1000000</f>
        <v>0</v>
      </c>
      <c r="U86" s="609">
        <f ca="1">'LOI DO 14'!U105/1000000</f>
        <v>0</v>
      </c>
      <c r="V86" s="609">
        <f ca="1">'LOI DO 14'!V105/1000000</f>
        <v>0</v>
      </c>
      <c r="W86" s="609">
        <f ca="1">'LOI DO 14'!W105/1000000</f>
        <v>0</v>
      </c>
      <c r="X86" s="609">
        <f ca="1">'LOI DO 14'!X105/1000000</f>
        <v>0</v>
      </c>
      <c r="Y86" s="609">
        <f ca="1">'LOI DO 14'!Y105/1000000</f>
        <v>0</v>
      </c>
      <c r="Z86" s="609">
        <f ca="1">'LOI DO 14'!Z105/1000000</f>
        <v>0</v>
      </c>
      <c r="AA86" s="609">
        <f ca="1">'LOI DO 14'!AA105/1000000</f>
        <v>0</v>
      </c>
      <c r="AB86" s="609">
        <f ca="1">'LOI DO 14'!AB105/1000000</f>
        <v>0</v>
      </c>
      <c r="AC86" s="609">
        <f ca="1">'LOI DO 14'!AC105/1000000</f>
        <v>0</v>
      </c>
      <c r="AD86" s="609">
        <f ca="1">'LOI DO 14'!AD105/1000000</f>
        <v>0</v>
      </c>
      <c r="AE86" s="609">
        <f ca="1">'LOI DO 14'!AE105/1000000</f>
        <v>0</v>
      </c>
      <c r="AF86" s="609">
        <f ca="1">'LOI DO 14'!AF105/1000000</f>
        <v>0</v>
      </c>
      <c r="AG86" s="609">
        <f ca="1">'LOI DO 14'!AG105/1000000</f>
        <v>0</v>
      </c>
      <c r="AH86" s="609">
        <f ca="1">'LOI DO 14'!AH105/1000000</f>
        <v>0</v>
      </c>
      <c r="AI86" s="610"/>
      <c r="AJ86" s="610"/>
      <c r="AK86" s="610"/>
      <c r="AL86" s="610"/>
      <c r="AM86" s="626"/>
    </row>
    <row r="87" spans="1:39" x14ac:dyDescent="0.2">
      <c r="A87" s="600"/>
      <c r="B87" s="625"/>
      <c r="C87" s="606" t="s">
        <v>119</v>
      </c>
      <c r="D87" s="609">
        <f ca="1">'LOI DO 14'!D106/1000000</f>
        <v>0</v>
      </c>
      <c r="E87" s="609">
        <f ca="1">'LOI DO 14'!E106/1000000</f>
        <v>0</v>
      </c>
      <c r="F87" s="609">
        <f ca="1">'LOI DO 14'!F106/1000000</f>
        <v>0</v>
      </c>
      <c r="G87" s="609">
        <f ca="1">'LOI DO 14'!G106/1000000</f>
        <v>0</v>
      </c>
      <c r="H87" s="609">
        <f ca="1">'LOI DO 14'!H106/1000000</f>
        <v>0</v>
      </c>
      <c r="I87" s="609">
        <f ca="1">'LOI DO 14'!I106/1000000</f>
        <v>0</v>
      </c>
      <c r="J87" s="609">
        <f ca="1">'LOI DO 14'!J106/1000000</f>
        <v>0</v>
      </c>
      <c r="K87" s="609">
        <f ca="1">'LOI DO 14'!K106/1000000</f>
        <v>0</v>
      </c>
      <c r="L87" s="609">
        <f ca="1">'LOI DO 14'!L106/1000000</f>
        <v>0</v>
      </c>
      <c r="M87" s="609">
        <f ca="1">'LOI DO 14'!M106/1000000</f>
        <v>0</v>
      </c>
      <c r="N87" s="609">
        <f ca="1">'LOI DO 14'!N106/1000000</f>
        <v>0</v>
      </c>
      <c r="O87" s="609">
        <f ca="1">'LOI DO 14'!O106/1000000</f>
        <v>0</v>
      </c>
      <c r="P87" s="609">
        <f ca="1">'LOI DO 14'!P106/1000000</f>
        <v>0</v>
      </c>
      <c r="Q87" s="609">
        <f ca="1">'LOI DO 14'!Q106/1000000</f>
        <v>0</v>
      </c>
      <c r="R87" s="609">
        <f ca="1">'LOI DO 14'!R106/1000000</f>
        <v>0</v>
      </c>
      <c r="S87" s="609">
        <f ca="1">'LOI DO 14'!S106/1000000</f>
        <v>0</v>
      </c>
      <c r="T87" s="609">
        <f ca="1">'LOI DO 14'!T106/1000000</f>
        <v>0</v>
      </c>
      <c r="U87" s="609">
        <f ca="1">'LOI DO 14'!U106/1000000</f>
        <v>0</v>
      </c>
      <c r="V87" s="609">
        <f ca="1">'LOI DO 14'!V106/1000000</f>
        <v>0</v>
      </c>
      <c r="W87" s="609">
        <f ca="1">'LOI DO 14'!W106/1000000</f>
        <v>0</v>
      </c>
      <c r="X87" s="609">
        <f ca="1">'LOI DO 14'!X106/1000000</f>
        <v>0</v>
      </c>
      <c r="Y87" s="609">
        <f ca="1">'LOI DO 14'!Y106/1000000</f>
        <v>0</v>
      </c>
      <c r="Z87" s="609">
        <f ca="1">'LOI DO 14'!Z106/1000000</f>
        <v>0</v>
      </c>
      <c r="AA87" s="609">
        <f ca="1">'LOI DO 14'!AA106/1000000</f>
        <v>0</v>
      </c>
      <c r="AB87" s="609">
        <f ca="1">'LOI DO 14'!AB106/1000000</f>
        <v>0</v>
      </c>
      <c r="AC87" s="609">
        <f ca="1">'LOI DO 14'!AC106/1000000</f>
        <v>0</v>
      </c>
      <c r="AD87" s="609">
        <f ca="1">'LOI DO 14'!AD106/1000000</f>
        <v>0</v>
      </c>
      <c r="AE87" s="609">
        <f ca="1">'LOI DO 14'!AE106/1000000</f>
        <v>0</v>
      </c>
      <c r="AF87" s="609">
        <f ca="1">'LOI DO 14'!AF106/1000000</f>
        <v>0</v>
      </c>
      <c r="AG87" s="609">
        <f ca="1">'LOI DO 14'!AG106/1000000</f>
        <v>0</v>
      </c>
      <c r="AH87" s="609">
        <f ca="1">'LOI DO 14'!AH106/1000000</f>
        <v>0</v>
      </c>
      <c r="AI87" s="610"/>
      <c r="AJ87" s="610"/>
      <c r="AK87" s="610"/>
      <c r="AL87" s="610"/>
      <c r="AM87" s="626"/>
    </row>
    <row r="88" spans="1:39" x14ac:dyDescent="0.2">
      <c r="A88" s="600"/>
      <c r="B88" s="625"/>
      <c r="C88" s="125"/>
      <c r="D88" s="611"/>
      <c r="E88" s="611"/>
      <c r="F88" s="611"/>
      <c r="G88" s="611"/>
      <c r="H88" s="611"/>
      <c r="I88" s="611"/>
      <c r="J88" s="611"/>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2"/>
      <c r="AJ88" s="612"/>
      <c r="AK88" s="612"/>
      <c r="AL88" s="612"/>
      <c r="AM88" s="627"/>
    </row>
    <row r="89" spans="1:39" x14ac:dyDescent="0.2">
      <c r="A89" s="600"/>
      <c r="B89" s="261" t="s">
        <v>267</v>
      </c>
      <c r="C89" s="125"/>
      <c r="D89" s="611"/>
      <c r="E89" s="611"/>
      <c r="F89" s="611"/>
      <c r="G89" s="611"/>
      <c r="H89" s="611"/>
      <c r="I89" s="611"/>
      <c r="J89" s="611"/>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2"/>
      <c r="AJ89" s="612"/>
      <c r="AK89" s="612"/>
      <c r="AL89" s="612"/>
      <c r="AM89" s="627"/>
    </row>
    <row r="90" spans="1:39" x14ac:dyDescent="0.2">
      <c r="A90" s="600"/>
      <c r="B90" s="625"/>
      <c r="C90" s="605" t="s">
        <v>131</v>
      </c>
      <c r="D90" s="609">
        <f ca="1">'NPO 3P 14'!D101/1000000</f>
        <v>-1.5811244023215734</v>
      </c>
      <c r="E90" s="609">
        <f ca="1">'NPO 3P 14'!E101/1000000</f>
        <v>0.41635850252316053</v>
      </c>
      <c r="F90" s="609">
        <f ca="1">'NPO 3P 14'!F101/1000000</f>
        <v>0.47870558307828814</v>
      </c>
      <c r="G90" s="609">
        <f ca="1">'NPO 3P 14'!G101/1000000</f>
        <v>0.35572452413809852</v>
      </c>
      <c r="H90" s="609">
        <f ca="1">'NPO 3P 14'!H101/1000000</f>
        <v>0.28824083046304366</v>
      </c>
      <c r="I90" s="609">
        <f ca="1">'NPO 3P 14'!I101/1000000</f>
        <v>0.29371599878077193</v>
      </c>
      <c r="J90" s="609">
        <f ca="1">'NPO 3P 14'!J101/1000000</f>
        <v>0.23531892935117774</v>
      </c>
      <c r="K90" s="609">
        <f ca="1">'NPO 3P 14'!K101/1000000</f>
        <v>0.17215594256738959</v>
      </c>
      <c r="L90" s="609">
        <f ca="1">'NPO 3P 14'!L101/1000000</f>
        <v>0.16134202091133193</v>
      </c>
      <c r="M90" s="609">
        <f ca="1">'NPO 3P 14'!M101/1000000</f>
        <v>0.15297009633590519</v>
      </c>
      <c r="N90" s="609">
        <f ca="1">'NPO 3P 14'!N101/1000000</f>
        <v>5.8180532385718679E-2</v>
      </c>
      <c r="O90" s="609">
        <f ca="1">'NPO 3P 14'!O101/1000000</f>
        <v>4.2576175263531399E-2</v>
      </c>
      <c r="P90" s="609">
        <f ca="1">'NPO 3P 14'!P101/1000000</f>
        <v>9.7057022704164581E-2</v>
      </c>
      <c r="Q90" s="609">
        <f ca="1">'NPO 3P 14'!Q101/1000000</f>
        <v>9.8120107577481047E-2</v>
      </c>
      <c r="R90" s="609">
        <f ca="1">'NPO 3P 14'!R101/1000000</f>
        <v>9.9196512039907425E-2</v>
      </c>
      <c r="S90" s="609">
        <f ca="1">'NPO 3P 14'!S101/1000000</f>
        <v>0.10028632234052837</v>
      </c>
      <c r="T90" s="609">
        <f ca="1">'NPO 3P 14'!T101/1000000</f>
        <v>0.10138962345423684</v>
      </c>
      <c r="U90" s="609">
        <f ca="1">'NPO 3P 14'!U101/1000000</f>
        <v>0.10250649899753662</v>
      </c>
      <c r="V90" s="609">
        <f ca="1">'NPO 3P 14'!V101/1000000</f>
        <v>0.10363703114146482</v>
      </c>
      <c r="W90" s="609">
        <f ca="1">'NPO 3P 14'!W101/1000000</f>
        <v>0.10478130052155314</v>
      </c>
      <c r="X90" s="609">
        <f ca="1">'NPO 3P 14'!X101/1000000</f>
        <v>1.6239386144740846E-2</v>
      </c>
      <c r="Y90" s="609">
        <f ca="1">'NPO 3P 14'!Y101/1000000</f>
        <v>0.10711136529315141</v>
      </c>
      <c r="Z90" s="609">
        <f ca="1">'NPO 3P 14'!Z101/1000000</f>
        <v>0.10829731342464247</v>
      </c>
      <c r="AA90" s="609">
        <f ca="1">'NPO 3P 14'!AA101/1000000</f>
        <v>0.10949730407003673</v>
      </c>
      <c r="AB90" s="609">
        <f ca="1">'NPO 3P 14'!AB101/1000000</f>
        <v>0.11071140872693726</v>
      </c>
      <c r="AC90" s="609">
        <f ca="1">'NPO 3P 14'!AC101/1000000</f>
        <v>0.11193969675003022</v>
      </c>
      <c r="AD90" s="609">
        <f ca="1">'NPO 3P 14'!AD101/1000000</f>
        <v>0</v>
      </c>
      <c r="AE90" s="609">
        <f ca="1">'NPO 3P 14'!AE101/1000000</f>
        <v>0</v>
      </c>
      <c r="AF90" s="609">
        <f ca="1">'NPO 3P 14'!AF101/1000000</f>
        <v>0</v>
      </c>
      <c r="AG90" s="609">
        <f ca="1">'NPO 3P 14'!AG101/1000000</f>
        <v>0</v>
      </c>
      <c r="AH90" s="609">
        <f ca="1">'NPO 3P 14'!AH101/1000000</f>
        <v>0</v>
      </c>
      <c r="AI90" s="610"/>
      <c r="AJ90" s="610"/>
      <c r="AK90" s="610"/>
      <c r="AL90" s="610"/>
      <c r="AM90" s="626"/>
    </row>
    <row r="91" spans="1:39" x14ac:dyDescent="0.2">
      <c r="A91" s="600"/>
      <c r="B91" s="625"/>
      <c r="C91" s="606" t="s">
        <v>117</v>
      </c>
      <c r="D91" s="609">
        <f ca="1">'NPO 3P 14'!D102/1000000</f>
        <v>0</v>
      </c>
      <c r="E91" s="609">
        <f ca="1">'NPO 3P 14'!E102/1000000</f>
        <v>0</v>
      </c>
      <c r="F91" s="609">
        <f ca="1">'NPO 3P 14'!F102/1000000</f>
        <v>0</v>
      </c>
      <c r="G91" s="609">
        <f ca="1">'NPO 3P 14'!G102/1000000</f>
        <v>0</v>
      </c>
      <c r="H91" s="609">
        <f ca="1">'NPO 3P 14'!H102/1000000</f>
        <v>0</v>
      </c>
      <c r="I91" s="609">
        <f ca="1">'NPO 3P 14'!I102/1000000</f>
        <v>0</v>
      </c>
      <c r="J91" s="609">
        <f ca="1">'NPO 3P 14'!J102/1000000</f>
        <v>0</v>
      </c>
      <c r="K91" s="609">
        <f ca="1">'NPO 3P 14'!K102/1000000</f>
        <v>0</v>
      </c>
      <c r="L91" s="609">
        <f ca="1">'NPO 3P 14'!L102/1000000</f>
        <v>0</v>
      </c>
      <c r="M91" s="609">
        <f ca="1">'NPO 3P 14'!M102/1000000</f>
        <v>0</v>
      </c>
      <c r="N91" s="609">
        <f ca="1">'NPO 3P 14'!N102/1000000</f>
        <v>0</v>
      </c>
      <c r="O91" s="609">
        <f ca="1">'NPO 3P 14'!O102/1000000</f>
        <v>0</v>
      </c>
      <c r="P91" s="609">
        <f ca="1">'NPO 3P 14'!P102/1000000</f>
        <v>0</v>
      </c>
      <c r="Q91" s="609">
        <f ca="1">'NPO 3P 14'!Q102/1000000</f>
        <v>0</v>
      </c>
      <c r="R91" s="609">
        <f ca="1">'NPO 3P 14'!R102/1000000</f>
        <v>0</v>
      </c>
      <c r="S91" s="609">
        <f ca="1">'NPO 3P 14'!S102/1000000</f>
        <v>0</v>
      </c>
      <c r="T91" s="609">
        <f ca="1">'NPO 3P 14'!T102/1000000</f>
        <v>0</v>
      </c>
      <c r="U91" s="609">
        <f ca="1">'NPO 3P 14'!U102/1000000</f>
        <v>0</v>
      </c>
      <c r="V91" s="609">
        <f ca="1">'NPO 3P 14'!V102/1000000</f>
        <v>0</v>
      </c>
      <c r="W91" s="609">
        <f ca="1">'NPO 3P 14'!W102/1000000</f>
        <v>0</v>
      </c>
      <c r="X91" s="609">
        <f ca="1">'NPO 3P 14'!X102/1000000</f>
        <v>0</v>
      </c>
      <c r="Y91" s="609">
        <f ca="1">'NPO 3P 14'!Y102/1000000</f>
        <v>0</v>
      </c>
      <c r="Z91" s="609">
        <f ca="1">'NPO 3P 14'!Z102/1000000</f>
        <v>0</v>
      </c>
      <c r="AA91" s="609">
        <f ca="1">'NPO 3P 14'!AA102/1000000</f>
        <v>0</v>
      </c>
      <c r="AB91" s="609">
        <f ca="1">'NPO 3P 14'!AB102/1000000</f>
        <v>0</v>
      </c>
      <c r="AC91" s="609">
        <f ca="1">'NPO 3P 14'!AC102/1000000</f>
        <v>0</v>
      </c>
      <c r="AD91" s="609">
        <f ca="1">'NPO 3P 14'!AD102/1000000</f>
        <v>0</v>
      </c>
      <c r="AE91" s="609">
        <f ca="1">'NPO 3P 14'!AE102/1000000</f>
        <v>0</v>
      </c>
      <c r="AF91" s="609">
        <f ca="1">'NPO 3P 14'!AF102/1000000</f>
        <v>0</v>
      </c>
      <c r="AG91" s="609">
        <f ca="1">'NPO 3P 14'!AG102/1000000</f>
        <v>0</v>
      </c>
      <c r="AH91" s="609">
        <f ca="1">'NPO 3P 14'!AH102/1000000</f>
        <v>0</v>
      </c>
      <c r="AI91" s="610"/>
      <c r="AJ91" s="610"/>
      <c r="AK91" s="610"/>
      <c r="AL91" s="610"/>
      <c r="AM91" s="626"/>
    </row>
    <row r="92" spans="1:39" x14ac:dyDescent="0.2">
      <c r="A92" s="600"/>
      <c r="B92" s="625"/>
      <c r="C92" s="607" t="s">
        <v>126</v>
      </c>
      <c r="D92" s="609">
        <f ca="1">'NPO 3P 14'!D103/1000000</f>
        <v>0</v>
      </c>
      <c r="E92" s="609">
        <f ca="1">'NPO 3P 14'!E103/1000000</f>
        <v>0</v>
      </c>
      <c r="F92" s="609">
        <f ca="1">'NPO 3P 14'!F103/1000000</f>
        <v>0</v>
      </c>
      <c r="G92" s="609">
        <f ca="1">'NPO 3P 14'!G103/1000000</f>
        <v>0</v>
      </c>
      <c r="H92" s="609">
        <f ca="1">'NPO 3P 14'!H103/1000000</f>
        <v>0</v>
      </c>
      <c r="I92" s="609">
        <f ca="1">'NPO 3P 14'!I103/1000000</f>
        <v>0</v>
      </c>
      <c r="J92" s="609">
        <f ca="1">'NPO 3P 14'!J103/1000000</f>
        <v>0</v>
      </c>
      <c r="K92" s="609">
        <f ca="1">'NPO 3P 14'!K103/1000000</f>
        <v>0</v>
      </c>
      <c r="L92" s="609">
        <f ca="1">'NPO 3P 14'!L103/1000000</f>
        <v>0</v>
      </c>
      <c r="M92" s="609">
        <f ca="1">'NPO 3P 14'!M103/1000000</f>
        <v>0</v>
      </c>
      <c r="N92" s="609">
        <f ca="1">'NPO 3P 14'!N103/1000000</f>
        <v>0</v>
      </c>
      <c r="O92" s="609">
        <f ca="1">'NPO 3P 14'!O103/1000000</f>
        <v>0</v>
      </c>
      <c r="P92" s="609">
        <f ca="1">'NPO 3P 14'!P103/1000000</f>
        <v>0</v>
      </c>
      <c r="Q92" s="609">
        <f ca="1">'NPO 3P 14'!Q103/1000000</f>
        <v>0</v>
      </c>
      <c r="R92" s="609">
        <f ca="1">'NPO 3P 14'!R103/1000000</f>
        <v>0</v>
      </c>
      <c r="S92" s="609">
        <f ca="1">'NPO 3P 14'!S103/1000000</f>
        <v>0</v>
      </c>
      <c r="T92" s="609">
        <f ca="1">'NPO 3P 14'!T103/1000000</f>
        <v>0</v>
      </c>
      <c r="U92" s="609">
        <f ca="1">'NPO 3P 14'!U103/1000000</f>
        <v>0</v>
      </c>
      <c r="V92" s="609">
        <f ca="1">'NPO 3P 14'!V103/1000000</f>
        <v>0</v>
      </c>
      <c r="W92" s="609">
        <f ca="1">'NPO 3P 14'!W103/1000000</f>
        <v>0</v>
      </c>
      <c r="X92" s="609">
        <f ca="1">'NPO 3P 14'!X103/1000000</f>
        <v>0</v>
      </c>
      <c r="Y92" s="609">
        <f ca="1">'NPO 3P 14'!Y103/1000000</f>
        <v>0</v>
      </c>
      <c r="Z92" s="609">
        <f ca="1">'NPO 3P 14'!Z103/1000000</f>
        <v>0</v>
      </c>
      <c r="AA92" s="609">
        <f ca="1">'NPO 3P 14'!AA103/1000000</f>
        <v>0</v>
      </c>
      <c r="AB92" s="609">
        <f ca="1">'NPO 3P 14'!AB103/1000000</f>
        <v>0</v>
      </c>
      <c r="AC92" s="609">
        <f ca="1">'NPO 3P 14'!AC103/1000000</f>
        <v>0</v>
      </c>
      <c r="AD92" s="609">
        <f ca="1">'NPO 3P 14'!AD103/1000000</f>
        <v>0</v>
      </c>
      <c r="AE92" s="609">
        <f ca="1">'NPO 3P 14'!AE103/1000000</f>
        <v>0</v>
      </c>
      <c r="AF92" s="609">
        <f ca="1">'NPO 3P 14'!AF103/1000000</f>
        <v>0</v>
      </c>
      <c r="AG92" s="609">
        <f ca="1">'NPO 3P 14'!AG103/1000000</f>
        <v>0</v>
      </c>
      <c r="AH92" s="609">
        <f ca="1">'NPO 3P 14'!AH103/1000000</f>
        <v>0</v>
      </c>
      <c r="AI92" s="610"/>
      <c r="AJ92" s="610"/>
      <c r="AK92" s="610"/>
      <c r="AL92" s="610"/>
      <c r="AM92" s="626"/>
    </row>
    <row r="93" spans="1:39" x14ac:dyDescent="0.2">
      <c r="A93" s="600"/>
      <c r="B93" s="625"/>
      <c r="C93" s="605" t="s">
        <v>127</v>
      </c>
      <c r="D93" s="609">
        <f ca="1">'NPO 3P 14'!D104/1000000</f>
        <v>0</v>
      </c>
      <c r="E93" s="609">
        <f ca="1">'NPO 3P 14'!E104/1000000</f>
        <v>0</v>
      </c>
      <c r="F93" s="609">
        <f ca="1">'NPO 3P 14'!F104/1000000</f>
        <v>0</v>
      </c>
      <c r="G93" s="609">
        <f ca="1">'NPO 3P 14'!G104/1000000</f>
        <v>0</v>
      </c>
      <c r="H93" s="609">
        <f ca="1">'NPO 3P 14'!H104/1000000</f>
        <v>0</v>
      </c>
      <c r="I93" s="609">
        <f ca="1">'NPO 3P 14'!I104/1000000</f>
        <v>0</v>
      </c>
      <c r="J93" s="609">
        <f ca="1">'NPO 3P 14'!J104/1000000</f>
        <v>0</v>
      </c>
      <c r="K93" s="609">
        <f ca="1">'NPO 3P 14'!K104/1000000</f>
        <v>0</v>
      </c>
      <c r="L93" s="609">
        <f ca="1">'NPO 3P 14'!L104/1000000</f>
        <v>0</v>
      </c>
      <c r="M93" s="609">
        <f ca="1">'NPO 3P 14'!M104/1000000</f>
        <v>0</v>
      </c>
      <c r="N93" s="609">
        <f ca="1">'NPO 3P 14'!N104/1000000</f>
        <v>0</v>
      </c>
      <c r="O93" s="609">
        <f ca="1">'NPO 3P 14'!O104/1000000</f>
        <v>0</v>
      </c>
      <c r="P93" s="609">
        <f ca="1">'NPO 3P 14'!P104/1000000</f>
        <v>0</v>
      </c>
      <c r="Q93" s="609">
        <f ca="1">'NPO 3P 14'!Q104/1000000</f>
        <v>0</v>
      </c>
      <c r="R93" s="609">
        <f ca="1">'NPO 3P 14'!R104/1000000</f>
        <v>0</v>
      </c>
      <c r="S93" s="609">
        <f ca="1">'NPO 3P 14'!S104/1000000</f>
        <v>0</v>
      </c>
      <c r="T93" s="609">
        <f ca="1">'NPO 3P 14'!T104/1000000</f>
        <v>0</v>
      </c>
      <c r="U93" s="609">
        <f ca="1">'NPO 3P 14'!U104/1000000</f>
        <v>0</v>
      </c>
      <c r="V93" s="609">
        <f ca="1">'NPO 3P 14'!V104/1000000</f>
        <v>0</v>
      </c>
      <c r="W93" s="609">
        <f ca="1">'NPO 3P 14'!W104/1000000</f>
        <v>0</v>
      </c>
      <c r="X93" s="609">
        <f ca="1">'NPO 3P 14'!X104/1000000</f>
        <v>0</v>
      </c>
      <c r="Y93" s="609">
        <f ca="1">'NPO 3P 14'!Y104/1000000</f>
        <v>0</v>
      </c>
      <c r="Z93" s="609">
        <f ca="1">'NPO 3P 14'!Z104/1000000</f>
        <v>0</v>
      </c>
      <c r="AA93" s="609">
        <f ca="1">'NPO 3P 14'!AA104/1000000</f>
        <v>0</v>
      </c>
      <c r="AB93" s="609">
        <f ca="1">'NPO 3P 14'!AB104/1000000</f>
        <v>0</v>
      </c>
      <c r="AC93" s="609">
        <f ca="1">'NPO 3P 14'!AC104/1000000</f>
        <v>0</v>
      </c>
      <c r="AD93" s="609">
        <f ca="1">'NPO 3P 14'!AD104/1000000</f>
        <v>0</v>
      </c>
      <c r="AE93" s="609">
        <f ca="1">'NPO 3P 14'!AE104/1000000</f>
        <v>0</v>
      </c>
      <c r="AF93" s="609">
        <f ca="1">'NPO 3P 14'!AF104/1000000</f>
        <v>0</v>
      </c>
      <c r="AG93" s="609">
        <f ca="1">'NPO 3P 14'!AG104/1000000</f>
        <v>0</v>
      </c>
      <c r="AH93" s="609">
        <f ca="1">'NPO 3P 14'!AH104/1000000</f>
        <v>0</v>
      </c>
      <c r="AI93" s="610"/>
      <c r="AJ93" s="610"/>
      <c r="AK93" s="610"/>
      <c r="AL93" s="610"/>
      <c r="AM93" s="626"/>
    </row>
    <row r="94" spans="1:39" x14ac:dyDescent="0.2">
      <c r="A94" s="600"/>
      <c r="B94" s="625"/>
      <c r="C94" s="605" t="s">
        <v>116</v>
      </c>
      <c r="D94" s="609">
        <f ca="1">'NPO 3P 14'!D105/1000000</f>
        <v>0</v>
      </c>
      <c r="E94" s="609">
        <f ca="1">'NPO 3P 14'!E105/1000000</f>
        <v>0</v>
      </c>
      <c r="F94" s="609">
        <f ca="1">'NPO 3P 14'!F105/1000000</f>
        <v>0</v>
      </c>
      <c r="G94" s="609">
        <f ca="1">'NPO 3P 14'!G105/1000000</f>
        <v>0</v>
      </c>
      <c r="H94" s="609">
        <f ca="1">'NPO 3P 14'!H105/1000000</f>
        <v>0</v>
      </c>
      <c r="I94" s="609">
        <f ca="1">'NPO 3P 14'!I105/1000000</f>
        <v>0</v>
      </c>
      <c r="J94" s="609">
        <f ca="1">'NPO 3P 14'!J105/1000000</f>
        <v>0</v>
      </c>
      <c r="K94" s="609">
        <f ca="1">'NPO 3P 14'!K105/1000000</f>
        <v>0</v>
      </c>
      <c r="L94" s="609">
        <f ca="1">'NPO 3P 14'!L105/1000000</f>
        <v>0</v>
      </c>
      <c r="M94" s="609">
        <f ca="1">'NPO 3P 14'!M105/1000000</f>
        <v>0</v>
      </c>
      <c r="N94" s="609">
        <f ca="1">'NPO 3P 14'!N105/1000000</f>
        <v>0</v>
      </c>
      <c r="O94" s="609">
        <f ca="1">'NPO 3P 14'!O105/1000000</f>
        <v>0</v>
      </c>
      <c r="P94" s="609">
        <f ca="1">'NPO 3P 14'!P105/1000000</f>
        <v>0</v>
      </c>
      <c r="Q94" s="609">
        <f ca="1">'NPO 3P 14'!Q105/1000000</f>
        <v>0</v>
      </c>
      <c r="R94" s="609">
        <f ca="1">'NPO 3P 14'!R105/1000000</f>
        <v>0</v>
      </c>
      <c r="S94" s="609">
        <f ca="1">'NPO 3P 14'!S105/1000000</f>
        <v>0</v>
      </c>
      <c r="T94" s="609">
        <f ca="1">'NPO 3P 14'!T105/1000000</f>
        <v>0</v>
      </c>
      <c r="U94" s="609">
        <f ca="1">'NPO 3P 14'!U105/1000000</f>
        <v>0</v>
      </c>
      <c r="V94" s="609">
        <f ca="1">'NPO 3P 14'!V105/1000000</f>
        <v>0</v>
      </c>
      <c r="W94" s="609">
        <f ca="1">'NPO 3P 14'!W105/1000000</f>
        <v>0</v>
      </c>
      <c r="X94" s="609">
        <f ca="1">'NPO 3P 14'!X105/1000000</f>
        <v>0</v>
      </c>
      <c r="Y94" s="609">
        <f ca="1">'NPO 3P 14'!Y105/1000000</f>
        <v>0</v>
      </c>
      <c r="Z94" s="609">
        <f ca="1">'NPO 3P 14'!Z105/1000000</f>
        <v>0</v>
      </c>
      <c r="AA94" s="609">
        <f ca="1">'NPO 3P 14'!AA105/1000000</f>
        <v>0</v>
      </c>
      <c r="AB94" s="609">
        <f ca="1">'NPO 3P 14'!AB105/1000000</f>
        <v>0</v>
      </c>
      <c r="AC94" s="609">
        <f ca="1">'NPO 3P 14'!AC105/1000000</f>
        <v>0</v>
      </c>
      <c r="AD94" s="609">
        <f ca="1">'NPO 3P 14'!AD105/1000000</f>
        <v>0</v>
      </c>
      <c r="AE94" s="609">
        <f ca="1">'NPO 3P 14'!AE105/1000000</f>
        <v>0</v>
      </c>
      <c r="AF94" s="609">
        <f ca="1">'NPO 3P 14'!AF105/1000000</f>
        <v>0</v>
      </c>
      <c r="AG94" s="609">
        <f ca="1">'NPO 3P 14'!AG105/1000000</f>
        <v>0</v>
      </c>
      <c r="AH94" s="609">
        <f ca="1">'NPO 3P 14'!AH105/1000000</f>
        <v>0</v>
      </c>
      <c r="AI94" s="610"/>
      <c r="AJ94" s="610"/>
      <c r="AK94" s="610"/>
      <c r="AL94" s="610"/>
      <c r="AM94" s="626"/>
    </row>
    <row r="95" spans="1:39" x14ac:dyDescent="0.2">
      <c r="A95" s="600"/>
      <c r="B95" s="625"/>
      <c r="C95" s="606" t="s">
        <v>119</v>
      </c>
      <c r="D95" s="609">
        <f ca="1">'NPO 3P 14'!D106/1000000</f>
        <v>0</v>
      </c>
      <c r="E95" s="609">
        <f ca="1">'NPO 3P 14'!E106/1000000</f>
        <v>3.87143E-2</v>
      </c>
      <c r="F95" s="609">
        <f ca="1">'NPO 3P 14'!F106/1000000</f>
        <v>3.9104893070000007E-2</v>
      </c>
      <c r="G95" s="609">
        <f ca="1">'NPO 3P 14'!G106/1000000</f>
        <v>3.9501305976742999E-2</v>
      </c>
      <c r="H95" s="609">
        <f ca="1">'NPO 3P 14'!H106/1000000</f>
        <v>3.9903625435796473E-2</v>
      </c>
      <c r="I95" s="609">
        <f ca="1">'NPO 3P 14'!I106/1000000</f>
        <v>4.0311939454789843E-2</v>
      </c>
      <c r="J95" s="609">
        <f ca="1">'NPO 3P 14'!J106/1000000</f>
        <v>4.072633735266621E-2</v>
      </c>
      <c r="K95" s="609">
        <f ca="1">'NPO 3P 14'!K106/1000000</f>
        <v>4.1146909779220933E-2</v>
      </c>
      <c r="L95" s="609">
        <f ca="1">'NPO 3P 14'!L106/1000000</f>
        <v>4.1573748734931318E-2</v>
      </c>
      <c r="M95" s="609">
        <f ca="1">'NPO 3P 14'!M106/1000000</f>
        <v>4.2006947591081797E-2</v>
      </c>
      <c r="N95" s="609">
        <f ca="1">'NPO 3P 14'!N106/1000000</f>
        <v>4.2446601110188914E-2</v>
      </c>
      <c r="O95" s="609">
        <f ca="1">'NPO 3P 14'!O106/1000000</f>
        <v>4.289280546673073E-2</v>
      </c>
      <c r="P95" s="609">
        <f ca="1">'NPO 3P 14'!P106/1000000</f>
        <v>4.3345658268185018E-2</v>
      </c>
      <c r="Q95" s="609">
        <f ca="1">'NPO 3P 14'!Q106/1000000</f>
        <v>4.3805258576380977E-2</v>
      </c>
      <c r="R95" s="609">
        <f ca="1">'NPO 3P 14'!R106/1000000</f>
        <v>4.4271706929169048E-2</v>
      </c>
      <c r="S95" s="609">
        <f ca="1">'NPO 3P 14'!S106/1000000</f>
        <v>4.4745105362413683E-2</v>
      </c>
      <c r="T95" s="609">
        <f ca="1">'NPO 3P 14'!T106/1000000</f>
        <v>4.5225557432313622E-2</v>
      </c>
      <c r="U95" s="609">
        <f ca="1">'NPO 3P 14'!U106/1000000</f>
        <v>4.5713168238055116E-2</v>
      </c>
      <c r="V95" s="609">
        <f ca="1">'NPO 3P 14'!V106/1000000</f>
        <v>4.6208044444802136E-2</v>
      </c>
      <c r="W95" s="609">
        <f ca="1">'NPO 3P 14'!W106/1000000</f>
        <v>4.6710294307029686E-2</v>
      </c>
      <c r="X95" s="609">
        <f ca="1">'NPO 3P 14'!X106/1000000</f>
        <v>4.7220027692204417E-2</v>
      </c>
      <c r="Y95" s="609">
        <f ca="1">'NPO 3P 14'!Y106/1000000</f>
        <v>4.7737356104818267E-2</v>
      </c>
      <c r="Z95" s="609">
        <f ca="1">'NPO 3P 14'!Z106/1000000</f>
        <v>4.8262392710780054E-2</v>
      </c>
      <c r="AA95" s="609">
        <f ca="1">'NPO 3P 14'!AA106/1000000</f>
        <v>4.8795252362170687E-2</v>
      </c>
      <c r="AB95" s="609">
        <f ca="1">'NPO 3P 14'!AB106/1000000</f>
        <v>4.9336051622367018E-2</v>
      </c>
      <c r="AC95" s="609">
        <f ca="1">'NPO 3P 14'!AC106/1000000</f>
        <v>4.9884908791540283E-2</v>
      </c>
      <c r="AD95" s="609">
        <f ca="1">'NPO 3P 14'!AD106/1000000</f>
        <v>0</v>
      </c>
      <c r="AE95" s="609">
        <f ca="1">'NPO 3P 14'!AE106/1000000</f>
        <v>0</v>
      </c>
      <c r="AF95" s="609">
        <f ca="1">'NPO 3P 14'!AF106/1000000</f>
        <v>0</v>
      </c>
      <c r="AG95" s="609">
        <f ca="1">'NPO 3P 14'!AG106/1000000</f>
        <v>0</v>
      </c>
      <c r="AH95" s="609">
        <f ca="1">'NPO 3P 14'!AH106/1000000</f>
        <v>0</v>
      </c>
      <c r="AI95" s="610"/>
      <c r="AJ95" s="610"/>
      <c r="AK95" s="610"/>
      <c r="AL95" s="610"/>
      <c r="AM95" s="626"/>
    </row>
    <row r="96" spans="1:39" x14ac:dyDescent="0.2">
      <c r="A96" s="600"/>
      <c r="B96" s="625"/>
      <c r="C96" s="125"/>
      <c r="D96" s="611"/>
      <c r="E96" s="611"/>
      <c r="F96" s="611"/>
      <c r="G96" s="611"/>
      <c r="H96" s="611"/>
      <c r="I96" s="611"/>
      <c r="J96" s="611"/>
      <c r="K96" s="611"/>
      <c r="L96" s="611"/>
      <c r="M96" s="611"/>
      <c r="N96" s="611"/>
      <c r="O96" s="611"/>
      <c r="P96" s="611"/>
      <c r="Q96" s="611"/>
      <c r="R96" s="611"/>
      <c r="S96" s="611"/>
      <c r="T96" s="611"/>
      <c r="U96" s="611"/>
      <c r="V96" s="611"/>
      <c r="W96" s="611"/>
      <c r="X96" s="611"/>
      <c r="Y96" s="611"/>
      <c r="Z96" s="611"/>
      <c r="AA96" s="611"/>
      <c r="AB96" s="611"/>
      <c r="AC96" s="611"/>
      <c r="AD96" s="611"/>
      <c r="AE96" s="611"/>
      <c r="AF96" s="611"/>
      <c r="AG96" s="611"/>
      <c r="AH96" s="611"/>
      <c r="AI96" s="612"/>
      <c r="AJ96" s="612"/>
      <c r="AK96" s="612"/>
      <c r="AL96" s="612"/>
      <c r="AM96" s="627"/>
    </row>
    <row r="97" spans="1:39" x14ac:dyDescent="0.2">
      <c r="A97" s="600"/>
      <c r="B97" s="261" t="s">
        <v>268</v>
      </c>
      <c r="C97" s="125"/>
      <c r="D97" s="611"/>
      <c r="E97" s="611"/>
      <c r="F97" s="611"/>
      <c r="G97" s="611"/>
      <c r="H97" s="611"/>
      <c r="I97" s="611"/>
      <c r="J97" s="611"/>
      <c r="K97" s="611"/>
      <c r="L97" s="611"/>
      <c r="M97" s="611"/>
      <c r="N97" s="611"/>
      <c r="O97" s="611"/>
      <c r="P97" s="611"/>
      <c r="Q97" s="611"/>
      <c r="R97" s="611"/>
      <c r="S97" s="611"/>
      <c r="T97" s="611"/>
      <c r="U97" s="611"/>
      <c r="V97" s="611"/>
      <c r="W97" s="611"/>
      <c r="X97" s="611"/>
      <c r="Y97" s="611"/>
      <c r="Z97" s="611"/>
      <c r="AA97" s="611"/>
      <c r="AB97" s="611"/>
      <c r="AC97" s="611"/>
      <c r="AD97" s="611"/>
      <c r="AE97" s="611"/>
      <c r="AF97" s="611"/>
      <c r="AG97" s="611"/>
      <c r="AH97" s="611"/>
      <c r="AI97" s="612"/>
      <c r="AJ97" s="612"/>
      <c r="AK97" s="612"/>
      <c r="AL97" s="612"/>
      <c r="AM97" s="627"/>
    </row>
    <row r="98" spans="1:39" x14ac:dyDescent="0.2">
      <c r="A98" s="600"/>
      <c r="B98" s="625"/>
      <c r="C98" s="605" t="s">
        <v>131</v>
      </c>
      <c r="D98" s="609">
        <f ca="1">'NPO DO 14'!D101/1000000</f>
        <v>0</v>
      </c>
      <c r="E98" s="609">
        <f ca="1">'NPO DO 14'!E101/1000000</f>
        <v>0</v>
      </c>
      <c r="F98" s="609">
        <f ca="1">'NPO DO 14'!F101/1000000</f>
        <v>0</v>
      </c>
      <c r="G98" s="609">
        <f ca="1">'NPO DO 14'!G101/1000000</f>
        <v>0</v>
      </c>
      <c r="H98" s="609">
        <f ca="1">'NPO DO 14'!H101/1000000</f>
        <v>0</v>
      </c>
      <c r="I98" s="609">
        <f ca="1">'NPO DO 14'!I101/1000000</f>
        <v>0</v>
      </c>
      <c r="J98" s="609">
        <f ca="1">'NPO DO 14'!J101/1000000</f>
        <v>0</v>
      </c>
      <c r="K98" s="609">
        <f ca="1">'NPO DO 14'!K101/1000000</f>
        <v>0</v>
      </c>
      <c r="L98" s="609">
        <f ca="1">'NPO DO 14'!L101/1000000</f>
        <v>0</v>
      </c>
      <c r="M98" s="609">
        <f ca="1">'NPO DO 14'!M101/1000000</f>
        <v>0</v>
      </c>
      <c r="N98" s="609">
        <f ca="1">'NPO DO 14'!N101/1000000</f>
        <v>0</v>
      </c>
      <c r="O98" s="609">
        <f ca="1">'NPO DO 14'!O101/1000000</f>
        <v>0</v>
      </c>
      <c r="P98" s="609">
        <f ca="1">'NPO DO 14'!P101/1000000</f>
        <v>0</v>
      </c>
      <c r="Q98" s="609">
        <f ca="1">'NPO DO 14'!Q101/1000000</f>
        <v>0</v>
      </c>
      <c r="R98" s="609">
        <f ca="1">'NPO DO 14'!R101/1000000</f>
        <v>0</v>
      </c>
      <c r="S98" s="609">
        <f ca="1">'NPO DO 14'!S101/1000000</f>
        <v>0</v>
      </c>
      <c r="T98" s="609">
        <f ca="1">'NPO DO 14'!T101/1000000</f>
        <v>0</v>
      </c>
      <c r="U98" s="609">
        <f ca="1">'NPO DO 14'!U101/1000000</f>
        <v>0</v>
      </c>
      <c r="V98" s="609">
        <f ca="1">'NPO DO 14'!V101/1000000</f>
        <v>0</v>
      </c>
      <c r="W98" s="609">
        <f ca="1">'NPO DO 14'!W101/1000000</f>
        <v>0</v>
      </c>
      <c r="X98" s="609">
        <f ca="1">'NPO DO 14'!X101/1000000</f>
        <v>0</v>
      </c>
      <c r="Y98" s="609">
        <f ca="1">'NPO DO 14'!Y101/1000000</f>
        <v>0</v>
      </c>
      <c r="Z98" s="609">
        <f ca="1">'NPO DO 14'!Z101/1000000</f>
        <v>0</v>
      </c>
      <c r="AA98" s="609">
        <f ca="1">'NPO DO 14'!AA101/1000000</f>
        <v>0</v>
      </c>
      <c r="AB98" s="609">
        <f ca="1">'NPO DO 14'!AB101/1000000</f>
        <v>0</v>
      </c>
      <c r="AC98" s="609">
        <f ca="1">'NPO DO 14'!AC101/1000000</f>
        <v>0</v>
      </c>
      <c r="AD98" s="609">
        <f ca="1">'NPO DO 14'!AD101/1000000</f>
        <v>0</v>
      </c>
      <c r="AE98" s="609">
        <f ca="1">'NPO DO 14'!AE101/1000000</f>
        <v>0</v>
      </c>
      <c r="AF98" s="609">
        <f ca="1">'NPO DO 14'!AF101/1000000</f>
        <v>0</v>
      </c>
      <c r="AG98" s="609">
        <f ca="1">'NPO DO 14'!AG101/1000000</f>
        <v>0</v>
      </c>
      <c r="AH98" s="609">
        <f ca="1">'NPO DO 14'!AH101/1000000</f>
        <v>0</v>
      </c>
      <c r="AI98" s="610"/>
      <c r="AJ98" s="610"/>
      <c r="AK98" s="610"/>
      <c r="AL98" s="610"/>
      <c r="AM98" s="626"/>
    </row>
    <row r="99" spans="1:39" x14ac:dyDescent="0.2">
      <c r="A99" s="600"/>
      <c r="B99" s="625"/>
      <c r="C99" s="606" t="s">
        <v>117</v>
      </c>
      <c r="D99" s="609">
        <f ca="1">'NPO DO 14'!D102/1000000</f>
        <v>0</v>
      </c>
      <c r="E99" s="609">
        <f ca="1">'NPO DO 14'!E102/1000000</f>
        <v>0</v>
      </c>
      <c r="F99" s="609">
        <f ca="1">'NPO DO 14'!F102/1000000</f>
        <v>0</v>
      </c>
      <c r="G99" s="609">
        <f ca="1">'NPO DO 14'!G102/1000000</f>
        <v>0</v>
      </c>
      <c r="H99" s="609">
        <f ca="1">'NPO DO 14'!H102/1000000</f>
        <v>0</v>
      </c>
      <c r="I99" s="609">
        <f ca="1">'NPO DO 14'!I102/1000000</f>
        <v>0</v>
      </c>
      <c r="J99" s="609">
        <f ca="1">'NPO DO 14'!J102/1000000</f>
        <v>0</v>
      </c>
      <c r="K99" s="609">
        <f ca="1">'NPO DO 14'!K102/1000000</f>
        <v>0</v>
      </c>
      <c r="L99" s="609">
        <f ca="1">'NPO DO 14'!L102/1000000</f>
        <v>0</v>
      </c>
      <c r="M99" s="609">
        <f ca="1">'NPO DO 14'!M102/1000000</f>
        <v>0</v>
      </c>
      <c r="N99" s="609">
        <f ca="1">'NPO DO 14'!N102/1000000</f>
        <v>0</v>
      </c>
      <c r="O99" s="609">
        <f ca="1">'NPO DO 14'!O102/1000000</f>
        <v>0</v>
      </c>
      <c r="P99" s="609">
        <f ca="1">'NPO DO 14'!P102/1000000</f>
        <v>0</v>
      </c>
      <c r="Q99" s="609">
        <f ca="1">'NPO DO 14'!Q102/1000000</f>
        <v>0</v>
      </c>
      <c r="R99" s="609">
        <f ca="1">'NPO DO 14'!R102/1000000</f>
        <v>0</v>
      </c>
      <c r="S99" s="609">
        <f ca="1">'NPO DO 14'!S102/1000000</f>
        <v>0</v>
      </c>
      <c r="T99" s="609">
        <f ca="1">'NPO DO 14'!T102/1000000</f>
        <v>0</v>
      </c>
      <c r="U99" s="609">
        <f ca="1">'NPO DO 14'!U102/1000000</f>
        <v>0</v>
      </c>
      <c r="V99" s="609">
        <f ca="1">'NPO DO 14'!V102/1000000</f>
        <v>0</v>
      </c>
      <c r="W99" s="609">
        <f ca="1">'NPO DO 14'!W102/1000000</f>
        <v>0</v>
      </c>
      <c r="X99" s="609">
        <f ca="1">'NPO DO 14'!X102/1000000</f>
        <v>0</v>
      </c>
      <c r="Y99" s="609">
        <f ca="1">'NPO DO 14'!Y102/1000000</f>
        <v>0</v>
      </c>
      <c r="Z99" s="609">
        <f ca="1">'NPO DO 14'!Z102/1000000</f>
        <v>0</v>
      </c>
      <c r="AA99" s="609">
        <f ca="1">'NPO DO 14'!AA102/1000000</f>
        <v>0</v>
      </c>
      <c r="AB99" s="609">
        <f ca="1">'NPO DO 14'!AB102/1000000</f>
        <v>0</v>
      </c>
      <c r="AC99" s="609">
        <f ca="1">'NPO DO 14'!AC102/1000000</f>
        <v>0</v>
      </c>
      <c r="AD99" s="609">
        <f ca="1">'NPO DO 14'!AD102/1000000</f>
        <v>0</v>
      </c>
      <c r="AE99" s="609">
        <f ca="1">'NPO DO 14'!AE102/1000000</f>
        <v>0</v>
      </c>
      <c r="AF99" s="609">
        <f ca="1">'NPO DO 14'!AF102/1000000</f>
        <v>0</v>
      </c>
      <c r="AG99" s="609">
        <f ca="1">'NPO DO 14'!AG102/1000000</f>
        <v>0</v>
      </c>
      <c r="AH99" s="609">
        <f ca="1">'NPO DO 14'!AH102/1000000</f>
        <v>0</v>
      </c>
      <c r="AI99" s="610"/>
      <c r="AJ99" s="610"/>
      <c r="AK99" s="610"/>
      <c r="AL99" s="610"/>
      <c r="AM99" s="626"/>
    </row>
    <row r="100" spans="1:39" x14ac:dyDescent="0.2">
      <c r="A100" s="600"/>
      <c r="B100" s="625"/>
      <c r="C100" s="607" t="s">
        <v>126</v>
      </c>
      <c r="D100" s="609">
        <f ca="1">'NPO DO 14'!D103/1000000</f>
        <v>0</v>
      </c>
      <c r="E100" s="609">
        <f ca="1">'NPO DO 14'!E103/1000000</f>
        <v>0</v>
      </c>
      <c r="F100" s="609">
        <f ca="1">'NPO DO 14'!F103/1000000</f>
        <v>0</v>
      </c>
      <c r="G100" s="609">
        <f ca="1">'NPO DO 14'!G103/1000000</f>
        <v>0</v>
      </c>
      <c r="H100" s="609">
        <f ca="1">'NPO DO 14'!H103/1000000</f>
        <v>0</v>
      </c>
      <c r="I100" s="609">
        <f ca="1">'NPO DO 14'!I103/1000000</f>
        <v>0</v>
      </c>
      <c r="J100" s="609">
        <f ca="1">'NPO DO 14'!J103/1000000</f>
        <v>0</v>
      </c>
      <c r="K100" s="609">
        <f ca="1">'NPO DO 14'!K103/1000000</f>
        <v>0</v>
      </c>
      <c r="L100" s="609">
        <f ca="1">'NPO DO 14'!L103/1000000</f>
        <v>0</v>
      </c>
      <c r="M100" s="609">
        <f ca="1">'NPO DO 14'!M103/1000000</f>
        <v>0</v>
      </c>
      <c r="N100" s="609">
        <f ca="1">'NPO DO 14'!N103/1000000</f>
        <v>0</v>
      </c>
      <c r="O100" s="609">
        <f ca="1">'NPO DO 14'!O103/1000000</f>
        <v>0</v>
      </c>
      <c r="P100" s="609">
        <f ca="1">'NPO DO 14'!P103/1000000</f>
        <v>0</v>
      </c>
      <c r="Q100" s="609">
        <f ca="1">'NPO DO 14'!Q103/1000000</f>
        <v>0</v>
      </c>
      <c r="R100" s="609">
        <f ca="1">'NPO DO 14'!R103/1000000</f>
        <v>0</v>
      </c>
      <c r="S100" s="609">
        <f ca="1">'NPO DO 14'!S103/1000000</f>
        <v>0</v>
      </c>
      <c r="T100" s="609">
        <f ca="1">'NPO DO 14'!T103/1000000</f>
        <v>0</v>
      </c>
      <c r="U100" s="609">
        <f ca="1">'NPO DO 14'!U103/1000000</f>
        <v>0</v>
      </c>
      <c r="V100" s="609">
        <f ca="1">'NPO DO 14'!V103/1000000</f>
        <v>0</v>
      </c>
      <c r="W100" s="609">
        <f ca="1">'NPO DO 14'!W103/1000000</f>
        <v>0</v>
      </c>
      <c r="X100" s="609">
        <f ca="1">'NPO DO 14'!X103/1000000</f>
        <v>0</v>
      </c>
      <c r="Y100" s="609">
        <f ca="1">'NPO DO 14'!Y103/1000000</f>
        <v>0</v>
      </c>
      <c r="Z100" s="609">
        <f ca="1">'NPO DO 14'!Z103/1000000</f>
        <v>0</v>
      </c>
      <c r="AA100" s="609">
        <f ca="1">'NPO DO 14'!AA103/1000000</f>
        <v>0</v>
      </c>
      <c r="AB100" s="609">
        <f ca="1">'NPO DO 14'!AB103/1000000</f>
        <v>0</v>
      </c>
      <c r="AC100" s="609">
        <f ca="1">'NPO DO 14'!AC103/1000000</f>
        <v>0</v>
      </c>
      <c r="AD100" s="609">
        <f ca="1">'NPO DO 14'!AD103/1000000</f>
        <v>0</v>
      </c>
      <c r="AE100" s="609">
        <f ca="1">'NPO DO 14'!AE103/1000000</f>
        <v>0</v>
      </c>
      <c r="AF100" s="609">
        <f ca="1">'NPO DO 14'!AF103/1000000</f>
        <v>0</v>
      </c>
      <c r="AG100" s="609">
        <f ca="1">'NPO DO 14'!AG103/1000000</f>
        <v>0</v>
      </c>
      <c r="AH100" s="609">
        <f ca="1">'NPO DO 14'!AH103/1000000</f>
        <v>0</v>
      </c>
      <c r="AI100" s="610"/>
      <c r="AJ100" s="610"/>
      <c r="AK100" s="610"/>
      <c r="AL100" s="610"/>
      <c r="AM100" s="626"/>
    </row>
    <row r="101" spans="1:39" x14ac:dyDescent="0.2">
      <c r="A101" s="600"/>
      <c r="B101" s="625"/>
      <c r="C101" s="605" t="s">
        <v>127</v>
      </c>
      <c r="D101" s="609">
        <f ca="1">'NPO DO 14'!D104/1000000</f>
        <v>0</v>
      </c>
      <c r="E101" s="609">
        <f ca="1">'NPO DO 14'!E104/1000000</f>
        <v>0</v>
      </c>
      <c r="F101" s="609">
        <f ca="1">'NPO DO 14'!F104/1000000</f>
        <v>0</v>
      </c>
      <c r="G101" s="609">
        <f ca="1">'NPO DO 14'!G104/1000000</f>
        <v>0</v>
      </c>
      <c r="H101" s="609">
        <f ca="1">'NPO DO 14'!H104/1000000</f>
        <v>0</v>
      </c>
      <c r="I101" s="609">
        <f ca="1">'NPO DO 14'!I104/1000000</f>
        <v>0</v>
      </c>
      <c r="J101" s="609">
        <f ca="1">'NPO DO 14'!J104/1000000</f>
        <v>0</v>
      </c>
      <c r="K101" s="609">
        <f ca="1">'NPO DO 14'!K104/1000000</f>
        <v>0</v>
      </c>
      <c r="L101" s="609">
        <f ca="1">'NPO DO 14'!L104/1000000</f>
        <v>0</v>
      </c>
      <c r="M101" s="609">
        <f ca="1">'NPO DO 14'!M104/1000000</f>
        <v>0</v>
      </c>
      <c r="N101" s="609">
        <f ca="1">'NPO DO 14'!N104/1000000</f>
        <v>0</v>
      </c>
      <c r="O101" s="609">
        <f ca="1">'NPO DO 14'!O104/1000000</f>
        <v>0</v>
      </c>
      <c r="P101" s="609">
        <f ca="1">'NPO DO 14'!P104/1000000</f>
        <v>0</v>
      </c>
      <c r="Q101" s="609">
        <f ca="1">'NPO DO 14'!Q104/1000000</f>
        <v>0</v>
      </c>
      <c r="R101" s="609">
        <f ca="1">'NPO DO 14'!R104/1000000</f>
        <v>0</v>
      </c>
      <c r="S101" s="609">
        <f ca="1">'NPO DO 14'!S104/1000000</f>
        <v>0</v>
      </c>
      <c r="T101" s="609">
        <f ca="1">'NPO DO 14'!T104/1000000</f>
        <v>0</v>
      </c>
      <c r="U101" s="609">
        <f ca="1">'NPO DO 14'!U104/1000000</f>
        <v>0</v>
      </c>
      <c r="V101" s="609">
        <f ca="1">'NPO DO 14'!V104/1000000</f>
        <v>0</v>
      </c>
      <c r="W101" s="609">
        <f ca="1">'NPO DO 14'!W104/1000000</f>
        <v>0</v>
      </c>
      <c r="X101" s="609">
        <f ca="1">'NPO DO 14'!X104/1000000</f>
        <v>0</v>
      </c>
      <c r="Y101" s="609">
        <f ca="1">'NPO DO 14'!Y104/1000000</f>
        <v>0</v>
      </c>
      <c r="Z101" s="609">
        <f ca="1">'NPO DO 14'!Z104/1000000</f>
        <v>0</v>
      </c>
      <c r="AA101" s="609">
        <f ca="1">'NPO DO 14'!AA104/1000000</f>
        <v>0</v>
      </c>
      <c r="AB101" s="609">
        <f ca="1">'NPO DO 14'!AB104/1000000</f>
        <v>0</v>
      </c>
      <c r="AC101" s="609">
        <f ca="1">'NPO DO 14'!AC104/1000000</f>
        <v>0</v>
      </c>
      <c r="AD101" s="609">
        <f ca="1">'NPO DO 14'!AD104/1000000</f>
        <v>0</v>
      </c>
      <c r="AE101" s="609">
        <f ca="1">'NPO DO 14'!AE104/1000000</f>
        <v>0</v>
      </c>
      <c r="AF101" s="609">
        <f ca="1">'NPO DO 14'!AF104/1000000</f>
        <v>0</v>
      </c>
      <c r="AG101" s="609">
        <f ca="1">'NPO DO 14'!AG104/1000000</f>
        <v>0</v>
      </c>
      <c r="AH101" s="609">
        <f ca="1">'NPO DO 14'!AH104/1000000</f>
        <v>0</v>
      </c>
      <c r="AI101" s="610"/>
      <c r="AJ101" s="610"/>
      <c r="AK101" s="610"/>
      <c r="AL101" s="610"/>
      <c r="AM101" s="626"/>
    </row>
    <row r="102" spans="1:39" x14ac:dyDescent="0.2">
      <c r="A102" s="600"/>
      <c r="B102" s="625"/>
      <c r="C102" s="605" t="s">
        <v>116</v>
      </c>
      <c r="D102" s="609">
        <f ca="1">'NPO DO 14'!D105/1000000</f>
        <v>0</v>
      </c>
      <c r="E102" s="609">
        <f ca="1">'NPO DO 14'!E105/1000000</f>
        <v>0</v>
      </c>
      <c r="F102" s="609">
        <f ca="1">'NPO DO 14'!F105/1000000</f>
        <v>0</v>
      </c>
      <c r="G102" s="609">
        <f ca="1">'NPO DO 14'!G105/1000000</f>
        <v>0</v>
      </c>
      <c r="H102" s="609">
        <f ca="1">'NPO DO 14'!H105/1000000</f>
        <v>0</v>
      </c>
      <c r="I102" s="609">
        <f ca="1">'NPO DO 14'!I105/1000000</f>
        <v>0</v>
      </c>
      <c r="J102" s="609">
        <f ca="1">'NPO DO 14'!J105/1000000</f>
        <v>0</v>
      </c>
      <c r="K102" s="609">
        <f ca="1">'NPO DO 14'!K105/1000000</f>
        <v>0</v>
      </c>
      <c r="L102" s="609">
        <f ca="1">'NPO DO 14'!L105/1000000</f>
        <v>0</v>
      </c>
      <c r="M102" s="609">
        <f ca="1">'NPO DO 14'!M105/1000000</f>
        <v>0</v>
      </c>
      <c r="N102" s="609">
        <f ca="1">'NPO DO 14'!N105/1000000</f>
        <v>0</v>
      </c>
      <c r="O102" s="609">
        <f ca="1">'NPO DO 14'!O105/1000000</f>
        <v>0</v>
      </c>
      <c r="P102" s="609">
        <f ca="1">'NPO DO 14'!P105/1000000</f>
        <v>0</v>
      </c>
      <c r="Q102" s="609">
        <f ca="1">'NPO DO 14'!Q105/1000000</f>
        <v>0</v>
      </c>
      <c r="R102" s="609">
        <f ca="1">'NPO DO 14'!R105/1000000</f>
        <v>0</v>
      </c>
      <c r="S102" s="609">
        <f ca="1">'NPO DO 14'!S105/1000000</f>
        <v>0</v>
      </c>
      <c r="T102" s="609">
        <f ca="1">'NPO DO 14'!T105/1000000</f>
        <v>0</v>
      </c>
      <c r="U102" s="609">
        <f ca="1">'NPO DO 14'!U105/1000000</f>
        <v>0</v>
      </c>
      <c r="V102" s="609">
        <f ca="1">'NPO DO 14'!V105/1000000</f>
        <v>0</v>
      </c>
      <c r="W102" s="609">
        <f ca="1">'NPO DO 14'!W105/1000000</f>
        <v>0</v>
      </c>
      <c r="X102" s="609">
        <f ca="1">'NPO DO 14'!X105/1000000</f>
        <v>0</v>
      </c>
      <c r="Y102" s="609">
        <f ca="1">'NPO DO 14'!Y105/1000000</f>
        <v>0</v>
      </c>
      <c r="Z102" s="609">
        <f ca="1">'NPO DO 14'!Z105/1000000</f>
        <v>0</v>
      </c>
      <c r="AA102" s="609">
        <f ca="1">'NPO DO 14'!AA105/1000000</f>
        <v>0</v>
      </c>
      <c r="AB102" s="609">
        <f ca="1">'NPO DO 14'!AB105/1000000</f>
        <v>0</v>
      </c>
      <c r="AC102" s="609">
        <f ca="1">'NPO DO 14'!AC105/1000000</f>
        <v>0</v>
      </c>
      <c r="AD102" s="609">
        <f ca="1">'NPO DO 14'!AD105/1000000</f>
        <v>0</v>
      </c>
      <c r="AE102" s="609">
        <f ca="1">'NPO DO 14'!AE105/1000000</f>
        <v>0</v>
      </c>
      <c r="AF102" s="609">
        <f ca="1">'NPO DO 14'!AF105/1000000</f>
        <v>0</v>
      </c>
      <c r="AG102" s="609">
        <f ca="1">'NPO DO 14'!AG105/1000000</f>
        <v>0</v>
      </c>
      <c r="AH102" s="609">
        <f ca="1">'NPO DO 14'!AH105/1000000</f>
        <v>0</v>
      </c>
      <c r="AI102" s="610"/>
      <c r="AJ102" s="610"/>
      <c r="AK102" s="610"/>
      <c r="AL102" s="610"/>
      <c r="AM102" s="626"/>
    </row>
    <row r="103" spans="1:39" x14ac:dyDescent="0.2">
      <c r="A103" s="600"/>
      <c r="B103" s="625"/>
      <c r="C103" s="606" t="s">
        <v>119</v>
      </c>
      <c r="D103" s="609">
        <f ca="1">'NPO DO 14'!D106/1000000</f>
        <v>-3.7372031327600821</v>
      </c>
      <c r="E103" s="609">
        <f ca="1">'NPO DO 14'!E106/1000000</f>
        <v>0.5229681085503608</v>
      </c>
      <c r="F103" s="609">
        <f ca="1">'NPO DO 14'!F106/1000000</f>
        <v>0.457158770592758</v>
      </c>
      <c r="G103" s="609">
        <f ca="1">'NPO DO 14'!G106/1000000</f>
        <v>0.43619504284409683</v>
      </c>
      <c r="H103" s="609">
        <f ca="1">'NPO DO 14'!H106/1000000</f>
        <v>0.43489111308760658</v>
      </c>
      <c r="I103" s="609">
        <f ca="1">'NPO DO 14'!I106/1000000</f>
        <v>0.44583885347752644</v>
      </c>
      <c r="J103" s="609">
        <f ca="1">'NPO DO 14'!J106/1000000</f>
        <v>0.43244400484476053</v>
      </c>
      <c r="K103" s="609">
        <f ca="1">'NPO DO 14'!K106/1000000</f>
        <v>0.41117356792475079</v>
      </c>
      <c r="L103" s="609">
        <f ca="1">'NPO DO 14'!L106/1000000</f>
        <v>0.39516484715991762</v>
      </c>
      <c r="M103" s="609">
        <f ca="1">'NPO DO 14'!M106/1000000</f>
        <v>0.38334496873234958</v>
      </c>
      <c r="N103" s="609">
        <f ca="1">'NPO DO 14'!N106/1000000</f>
        <v>0.22712525012965448</v>
      </c>
      <c r="O103" s="609">
        <f ca="1">'NPO DO 14'!O106/1000000</f>
        <v>0.20343991245349127</v>
      </c>
      <c r="P103" s="609">
        <f ca="1">'NPO DO 14'!P106/1000000</f>
        <v>0.20564837182029971</v>
      </c>
      <c r="Q103" s="609">
        <f ca="1">'NPO DO 14'!Q106/1000000</f>
        <v>0.20788570603036266</v>
      </c>
      <c r="R103" s="609">
        <f ca="1">'NPO DO 14'!R106/1000000</f>
        <v>0.21015216184540217</v>
      </c>
      <c r="S103" s="609">
        <f ca="1">'NPO DO 14'!S106/1000000</f>
        <v>0.2124479855305213</v>
      </c>
      <c r="T103" s="609">
        <f ca="1">'NPO DO 14'!T106/1000000</f>
        <v>0.21477342274040198</v>
      </c>
      <c r="U103" s="609">
        <f ca="1">'NPO DO 14'!U106/1000000</f>
        <v>0.21712871840115985</v>
      </c>
      <c r="V103" s="609">
        <f ca="1">'NPO DO 14'!V106/1000000</f>
        <v>0.21951411658771988</v>
      </c>
      <c r="W103" s="609">
        <f ca="1">'NPO DO 14'!W106/1000000</f>
        <v>0.22192986039658341</v>
      </c>
      <c r="X103" s="609">
        <f ca="1">'NPO DO 14'!X106/1000000</f>
        <v>7.4376191813844639E-2</v>
      </c>
      <c r="Y103" s="609">
        <f ca="1">'NPO DO 14'!Y106/1000000</f>
        <v>0.22685335157831557</v>
      </c>
      <c r="Z103" s="609">
        <f ca="1">'NPO DO 14'!Z106/1000000</f>
        <v>0.22936157903961363</v>
      </c>
      <c r="AA103" s="609">
        <f ca="1">'NPO DO 14'!AA106/1000000</f>
        <v>0.23190111201106153</v>
      </c>
      <c r="AB103" s="609">
        <f ca="1">'NPO DO 14'!AB106/1000000</f>
        <v>0.23447218661724537</v>
      </c>
      <c r="AC103" s="609">
        <f ca="1">'NPO DO 14'!AC106/1000000</f>
        <v>0.23707503713607248</v>
      </c>
      <c r="AD103" s="609">
        <f ca="1">'NPO DO 14'!AD106/1000000</f>
        <v>0</v>
      </c>
      <c r="AE103" s="609">
        <f ca="1">'NPO DO 14'!AE106/1000000</f>
        <v>0</v>
      </c>
      <c r="AF103" s="609">
        <f ca="1">'NPO DO 14'!AF106/1000000</f>
        <v>0</v>
      </c>
      <c r="AG103" s="609">
        <f ca="1">'NPO DO 14'!AG106/1000000</f>
        <v>0</v>
      </c>
      <c r="AH103" s="609">
        <f ca="1">'NPO DO 14'!AH106/1000000</f>
        <v>0</v>
      </c>
      <c r="AI103" s="610"/>
      <c r="AJ103" s="610"/>
      <c r="AK103" s="610"/>
      <c r="AL103" s="610"/>
      <c r="AM103" s="626"/>
    </row>
    <row r="104" spans="1:39" x14ac:dyDescent="0.2">
      <c r="A104" s="600"/>
      <c r="B104" s="625"/>
      <c r="C104" s="125"/>
      <c r="D104" s="611"/>
      <c r="E104" s="611"/>
      <c r="F104" s="611"/>
      <c r="G104" s="611"/>
      <c r="H104" s="611"/>
      <c r="I104" s="611"/>
      <c r="J104" s="611"/>
      <c r="K104" s="611"/>
      <c r="L104" s="611"/>
      <c r="M104" s="611"/>
      <c r="N104" s="611"/>
      <c r="O104" s="611"/>
      <c r="P104" s="611"/>
      <c r="Q104" s="611"/>
      <c r="R104" s="611"/>
      <c r="S104" s="611"/>
      <c r="T104" s="611"/>
      <c r="U104" s="611"/>
      <c r="V104" s="611"/>
      <c r="W104" s="611"/>
      <c r="X104" s="611"/>
      <c r="Y104" s="611"/>
      <c r="Z104" s="611"/>
      <c r="AA104" s="611"/>
      <c r="AB104" s="611"/>
      <c r="AC104" s="611"/>
      <c r="AD104" s="611"/>
      <c r="AE104" s="611"/>
      <c r="AF104" s="611"/>
      <c r="AG104" s="611"/>
      <c r="AH104" s="611"/>
      <c r="AI104" s="612"/>
      <c r="AJ104" s="612"/>
      <c r="AK104" s="612"/>
      <c r="AL104" s="612"/>
      <c r="AM104" s="627"/>
    </row>
    <row r="105" spans="1:39" x14ac:dyDescent="0.2">
      <c r="A105" s="600"/>
      <c r="B105" s="261" t="s">
        <v>269</v>
      </c>
      <c r="C105" s="125"/>
      <c r="D105" s="611"/>
      <c r="E105" s="611"/>
      <c r="F105" s="611"/>
      <c r="G105" s="611"/>
      <c r="H105" s="611"/>
      <c r="I105" s="611"/>
      <c r="J105" s="611"/>
      <c r="K105" s="611"/>
      <c r="L105" s="611"/>
      <c r="M105" s="611"/>
      <c r="N105" s="611"/>
      <c r="O105" s="611"/>
      <c r="P105" s="611"/>
      <c r="Q105" s="611"/>
      <c r="R105" s="611"/>
      <c r="S105" s="611"/>
      <c r="T105" s="611"/>
      <c r="U105" s="611"/>
      <c r="V105" s="611"/>
      <c r="W105" s="611"/>
      <c r="X105" s="611"/>
      <c r="Y105" s="611"/>
      <c r="Z105" s="611"/>
      <c r="AA105" s="611"/>
      <c r="AB105" s="611"/>
      <c r="AC105" s="611"/>
      <c r="AD105" s="611"/>
      <c r="AE105" s="611"/>
      <c r="AF105" s="611"/>
      <c r="AG105" s="611"/>
      <c r="AH105" s="611"/>
      <c r="AI105" s="612"/>
      <c r="AJ105" s="612"/>
      <c r="AK105" s="612"/>
      <c r="AL105" s="612"/>
      <c r="AM105" s="627"/>
    </row>
    <row r="106" spans="1:39" x14ac:dyDescent="0.2">
      <c r="A106" s="600"/>
      <c r="B106" s="625"/>
      <c r="C106" s="605" t="s">
        <v>131</v>
      </c>
      <c r="D106" s="609">
        <f ca="1">'P&amp;G 3P 14'!D101/1000000</f>
        <v>-3.2905116673860184</v>
      </c>
      <c r="E106" s="609">
        <f ca="1">'P&amp;G 3P 14'!E101/1000000</f>
        <v>0.55343304402418392</v>
      </c>
      <c r="F106" s="609">
        <f ca="1">'P&amp;G 3P 14'!F101/1000000</f>
        <v>0.72598094972566329</v>
      </c>
      <c r="G106" s="609">
        <f ca="1">'P&amp;G 3P 14'!G101/1000000</f>
        <v>0.48385102468080754</v>
      </c>
      <c r="H106" s="609">
        <f ca="1">'P&amp;G 3P 14'!H101/1000000</f>
        <v>0.34451223472667647</v>
      </c>
      <c r="I106" s="609">
        <f ca="1">'P&amp;G 3P 14'!I101/1000000</f>
        <v>0.34909324742980069</v>
      </c>
      <c r="J106" s="609">
        <f ca="1">'P&amp;G 3P 14'!J101/1000000</f>
        <v>0.2364890240552017</v>
      </c>
      <c r="K106" s="609">
        <f ca="1">'P&amp;G 3P 14'!K101/1000000</f>
        <v>0.11906165553393823</v>
      </c>
      <c r="L106" s="609">
        <f ca="1">'P&amp;G 3P 14'!L101/1000000</f>
        <v>0.10718156019992887</v>
      </c>
      <c r="M106" s="609">
        <f ca="1">'P&amp;G 3P 14'!M101/1000000</f>
        <v>9.7679714852378544E-2</v>
      </c>
      <c r="N106" s="609">
        <f ca="1">'P&amp;G 3P 14'!N101/1000000</f>
        <v>1.692707552814536E-3</v>
      </c>
      <c r="O106" s="609">
        <f ca="1">'P&amp;G 3P 14'!O101/1000000</f>
        <v>-1.5189211059438022E-2</v>
      </c>
      <c r="P106" s="609">
        <f ca="1">'P&amp;G 3P 14'!P101/1000000</f>
        <v>9.7057022704164581E-2</v>
      </c>
      <c r="Q106" s="609">
        <f ca="1">'P&amp;G 3P 14'!Q101/1000000</f>
        <v>9.8120107577481047E-2</v>
      </c>
      <c r="R106" s="609">
        <f ca="1">'P&amp;G 3P 14'!R101/1000000</f>
        <v>9.9196512039907425E-2</v>
      </c>
      <c r="S106" s="609">
        <f ca="1">'P&amp;G 3P 14'!S101/1000000</f>
        <v>0.10028632234052837</v>
      </c>
      <c r="T106" s="609">
        <f ca="1">'P&amp;G 3P 14'!T101/1000000</f>
        <v>0.10138962345423684</v>
      </c>
      <c r="U106" s="609">
        <f ca="1">'P&amp;G 3P 14'!U101/1000000</f>
        <v>0.10250649899753662</v>
      </c>
      <c r="V106" s="609">
        <f ca="1">'P&amp;G 3P 14'!V101/1000000</f>
        <v>0.10363703114146482</v>
      </c>
      <c r="W106" s="609">
        <f ca="1">'P&amp;G 3P 14'!W101/1000000</f>
        <v>0.10478130052155314</v>
      </c>
      <c r="X106" s="609">
        <f ca="1">'P&amp;G 3P 14'!X101/1000000</f>
        <v>1.6239386144740846E-2</v>
      </c>
      <c r="Y106" s="609">
        <f ca="1">'P&amp;G 3P 14'!Y101/1000000</f>
        <v>0.10711136529315141</v>
      </c>
      <c r="Z106" s="609">
        <f ca="1">'P&amp;G 3P 14'!Z101/1000000</f>
        <v>0.10829731342464247</v>
      </c>
      <c r="AA106" s="609">
        <f ca="1">'P&amp;G 3P 14'!AA101/1000000</f>
        <v>0.10949730407003673</v>
      </c>
      <c r="AB106" s="609">
        <f ca="1">'P&amp;G 3P 14'!AB101/1000000</f>
        <v>0.11071140872693726</v>
      </c>
      <c r="AC106" s="609">
        <f ca="1">'P&amp;G 3P 14'!AC101/1000000</f>
        <v>0.11193969675003022</v>
      </c>
      <c r="AD106" s="609">
        <f ca="1">'P&amp;G 3P 14'!AD101/1000000</f>
        <v>0</v>
      </c>
      <c r="AE106" s="609">
        <f ca="1">'P&amp;G 3P 14'!AE101/1000000</f>
        <v>0</v>
      </c>
      <c r="AF106" s="609">
        <f ca="1">'P&amp;G 3P 14'!AF101/1000000</f>
        <v>0</v>
      </c>
      <c r="AG106" s="609">
        <f ca="1">'P&amp;G 3P 14'!AG101/1000000</f>
        <v>0</v>
      </c>
      <c r="AH106" s="609">
        <f ca="1">'P&amp;G 3P 14'!AH101/1000000</f>
        <v>0</v>
      </c>
      <c r="AI106" s="610"/>
      <c r="AJ106" s="610"/>
      <c r="AK106" s="610"/>
      <c r="AL106" s="610"/>
      <c r="AM106" s="626"/>
    </row>
    <row r="107" spans="1:39" x14ac:dyDescent="0.2">
      <c r="A107" s="600"/>
      <c r="B107" s="625"/>
      <c r="C107" s="606" t="s">
        <v>117</v>
      </c>
      <c r="D107" s="609">
        <f ca="1">'P&amp;G 3P 14'!D102/1000000</f>
        <v>0</v>
      </c>
      <c r="E107" s="609">
        <f ca="1">'P&amp;G 3P 14'!E102/1000000</f>
        <v>0</v>
      </c>
      <c r="F107" s="609">
        <f ca="1">'P&amp;G 3P 14'!F102/1000000</f>
        <v>0</v>
      </c>
      <c r="G107" s="609">
        <f ca="1">'P&amp;G 3P 14'!G102/1000000</f>
        <v>0</v>
      </c>
      <c r="H107" s="609">
        <f ca="1">'P&amp;G 3P 14'!H102/1000000</f>
        <v>0</v>
      </c>
      <c r="I107" s="609">
        <f ca="1">'P&amp;G 3P 14'!I102/1000000</f>
        <v>0</v>
      </c>
      <c r="J107" s="609">
        <f ca="1">'P&amp;G 3P 14'!J102/1000000</f>
        <v>0</v>
      </c>
      <c r="K107" s="609">
        <f ca="1">'P&amp;G 3P 14'!K102/1000000</f>
        <v>0</v>
      </c>
      <c r="L107" s="609">
        <f ca="1">'P&amp;G 3P 14'!L102/1000000</f>
        <v>0</v>
      </c>
      <c r="M107" s="609">
        <f ca="1">'P&amp;G 3P 14'!M102/1000000</f>
        <v>0</v>
      </c>
      <c r="N107" s="609">
        <f ca="1">'P&amp;G 3P 14'!N102/1000000</f>
        <v>0</v>
      </c>
      <c r="O107" s="609">
        <f ca="1">'P&amp;G 3P 14'!O102/1000000</f>
        <v>0</v>
      </c>
      <c r="P107" s="609">
        <f ca="1">'P&amp;G 3P 14'!P102/1000000</f>
        <v>0</v>
      </c>
      <c r="Q107" s="609">
        <f ca="1">'P&amp;G 3P 14'!Q102/1000000</f>
        <v>0</v>
      </c>
      <c r="R107" s="609">
        <f ca="1">'P&amp;G 3P 14'!R102/1000000</f>
        <v>0</v>
      </c>
      <c r="S107" s="609">
        <f ca="1">'P&amp;G 3P 14'!S102/1000000</f>
        <v>0</v>
      </c>
      <c r="T107" s="609">
        <f ca="1">'P&amp;G 3P 14'!T102/1000000</f>
        <v>0</v>
      </c>
      <c r="U107" s="609">
        <f ca="1">'P&amp;G 3P 14'!U102/1000000</f>
        <v>0</v>
      </c>
      <c r="V107" s="609">
        <f ca="1">'P&amp;G 3P 14'!V102/1000000</f>
        <v>0</v>
      </c>
      <c r="W107" s="609">
        <f ca="1">'P&amp;G 3P 14'!W102/1000000</f>
        <v>0</v>
      </c>
      <c r="X107" s="609">
        <f ca="1">'P&amp;G 3P 14'!X102/1000000</f>
        <v>0</v>
      </c>
      <c r="Y107" s="609">
        <f ca="1">'P&amp;G 3P 14'!Y102/1000000</f>
        <v>0</v>
      </c>
      <c r="Z107" s="609">
        <f ca="1">'P&amp;G 3P 14'!Z102/1000000</f>
        <v>0</v>
      </c>
      <c r="AA107" s="609">
        <f ca="1">'P&amp;G 3P 14'!AA102/1000000</f>
        <v>0</v>
      </c>
      <c r="AB107" s="609">
        <f ca="1">'P&amp;G 3P 14'!AB102/1000000</f>
        <v>0</v>
      </c>
      <c r="AC107" s="609">
        <f ca="1">'P&amp;G 3P 14'!AC102/1000000</f>
        <v>0</v>
      </c>
      <c r="AD107" s="609">
        <f ca="1">'P&amp;G 3P 14'!AD102/1000000</f>
        <v>0</v>
      </c>
      <c r="AE107" s="609">
        <f ca="1">'P&amp;G 3P 14'!AE102/1000000</f>
        <v>0</v>
      </c>
      <c r="AF107" s="609">
        <f ca="1">'P&amp;G 3P 14'!AF102/1000000</f>
        <v>0</v>
      </c>
      <c r="AG107" s="609">
        <f ca="1">'P&amp;G 3P 14'!AG102/1000000</f>
        <v>0</v>
      </c>
      <c r="AH107" s="609">
        <f ca="1">'P&amp;G 3P 14'!AH102/1000000</f>
        <v>0</v>
      </c>
      <c r="AI107" s="610"/>
      <c r="AJ107" s="610"/>
      <c r="AK107" s="610"/>
      <c r="AL107" s="610"/>
      <c r="AM107" s="626"/>
    </row>
    <row r="108" spans="1:39" x14ac:dyDescent="0.2">
      <c r="A108" s="600"/>
      <c r="B108" s="625"/>
      <c r="C108" s="607" t="s">
        <v>126</v>
      </c>
      <c r="D108" s="609">
        <f ca="1">'P&amp;G 3P 14'!D103/1000000</f>
        <v>0</v>
      </c>
      <c r="E108" s="609">
        <f ca="1">'P&amp;G 3P 14'!E103/1000000</f>
        <v>0</v>
      </c>
      <c r="F108" s="609">
        <f ca="1">'P&amp;G 3P 14'!F103/1000000</f>
        <v>0</v>
      </c>
      <c r="G108" s="609">
        <f ca="1">'P&amp;G 3P 14'!G103/1000000</f>
        <v>0</v>
      </c>
      <c r="H108" s="609">
        <f ca="1">'P&amp;G 3P 14'!H103/1000000</f>
        <v>0</v>
      </c>
      <c r="I108" s="609">
        <f ca="1">'P&amp;G 3P 14'!I103/1000000</f>
        <v>0</v>
      </c>
      <c r="J108" s="609">
        <f ca="1">'P&amp;G 3P 14'!J103/1000000</f>
        <v>0</v>
      </c>
      <c r="K108" s="609">
        <f ca="1">'P&amp;G 3P 14'!K103/1000000</f>
        <v>0</v>
      </c>
      <c r="L108" s="609">
        <f ca="1">'P&amp;G 3P 14'!L103/1000000</f>
        <v>0</v>
      </c>
      <c r="M108" s="609">
        <f ca="1">'P&amp;G 3P 14'!M103/1000000</f>
        <v>0</v>
      </c>
      <c r="N108" s="609">
        <f ca="1">'P&amp;G 3P 14'!N103/1000000</f>
        <v>0</v>
      </c>
      <c r="O108" s="609">
        <f ca="1">'P&amp;G 3P 14'!O103/1000000</f>
        <v>0</v>
      </c>
      <c r="P108" s="609">
        <f ca="1">'P&amp;G 3P 14'!P103/1000000</f>
        <v>0</v>
      </c>
      <c r="Q108" s="609">
        <f ca="1">'P&amp;G 3P 14'!Q103/1000000</f>
        <v>0</v>
      </c>
      <c r="R108" s="609">
        <f ca="1">'P&amp;G 3P 14'!R103/1000000</f>
        <v>0</v>
      </c>
      <c r="S108" s="609">
        <f ca="1">'P&amp;G 3P 14'!S103/1000000</f>
        <v>0</v>
      </c>
      <c r="T108" s="609">
        <f ca="1">'P&amp;G 3P 14'!T103/1000000</f>
        <v>0</v>
      </c>
      <c r="U108" s="609">
        <f ca="1">'P&amp;G 3P 14'!U103/1000000</f>
        <v>0</v>
      </c>
      <c r="V108" s="609">
        <f ca="1">'P&amp;G 3P 14'!V103/1000000</f>
        <v>0</v>
      </c>
      <c r="W108" s="609">
        <f ca="1">'P&amp;G 3P 14'!W103/1000000</f>
        <v>0</v>
      </c>
      <c r="X108" s="609">
        <f ca="1">'P&amp;G 3P 14'!X103/1000000</f>
        <v>0</v>
      </c>
      <c r="Y108" s="609">
        <f ca="1">'P&amp;G 3P 14'!Y103/1000000</f>
        <v>0</v>
      </c>
      <c r="Z108" s="609">
        <f ca="1">'P&amp;G 3P 14'!Z103/1000000</f>
        <v>0</v>
      </c>
      <c r="AA108" s="609">
        <f ca="1">'P&amp;G 3P 14'!AA103/1000000</f>
        <v>0</v>
      </c>
      <c r="AB108" s="609">
        <f ca="1">'P&amp;G 3P 14'!AB103/1000000</f>
        <v>0</v>
      </c>
      <c r="AC108" s="609">
        <f ca="1">'P&amp;G 3P 14'!AC103/1000000</f>
        <v>0</v>
      </c>
      <c r="AD108" s="609">
        <f ca="1">'P&amp;G 3P 14'!AD103/1000000</f>
        <v>0</v>
      </c>
      <c r="AE108" s="609">
        <f ca="1">'P&amp;G 3P 14'!AE103/1000000</f>
        <v>0</v>
      </c>
      <c r="AF108" s="609">
        <f ca="1">'P&amp;G 3P 14'!AF103/1000000</f>
        <v>0</v>
      </c>
      <c r="AG108" s="609">
        <f ca="1">'P&amp;G 3P 14'!AG103/1000000</f>
        <v>0</v>
      </c>
      <c r="AH108" s="609">
        <f ca="1">'P&amp;G 3P 14'!AH103/1000000</f>
        <v>0</v>
      </c>
      <c r="AI108" s="610"/>
      <c r="AJ108" s="610"/>
      <c r="AK108" s="610"/>
      <c r="AL108" s="610"/>
      <c r="AM108" s="626"/>
    </row>
    <row r="109" spans="1:39" x14ac:dyDescent="0.2">
      <c r="A109" s="600"/>
      <c r="B109" s="625"/>
      <c r="C109" s="605" t="s">
        <v>127</v>
      </c>
      <c r="D109" s="609">
        <f ca="1">'P&amp;G 3P 14'!D104/1000000</f>
        <v>0</v>
      </c>
      <c r="E109" s="609">
        <f ca="1">'P&amp;G 3P 14'!E104/1000000</f>
        <v>0</v>
      </c>
      <c r="F109" s="609">
        <f ca="1">'P&amp;G 3P 14'!F104/1000000</f>
        <v>0</v>
      </c>
      <c r="G109" s="609">
        <f ca="1">'P&amp;G 3P 14'!G104/1000000</f>
        <v>0</v>
      </c>
      <c r="H109" s="609">
        <f ca="1">'P&amp;G 3P 14'!H104/1000000</f>
        <v>0</v>
      </c>
      <c r="I109" s="609">
        <f ca="1">'P&amp;G 3P 14'!I104/1000000</f>
        <v>0</v>
      </c>
      <c r="J109" s="609">
        <f ca="1">'P&amp;G 3P 14'!J104/1000000</f>
        <v>0</v>
      </c>
      <c r="K109" s="609">
        <f ca="1">'P&amp;G 3P 14'!K104/1000000</f>
        <v>0</v>
      </c>
      <c r="L109" s="609">
        <f ca="1">'P&amp;G 3P 14'!L104/1000000</f>
        <v>0</v>
      </c>
      <c r="M109" s="609">
        <f ca="1">'P&amp;G 3P 14'!M104/1000000</f>
        <v>0</v>
      </c>
      <c r="N109" s="609">
        <f ca="1">'P&amp;G 3P 14'!N104/1000000</f>
        <v>0</v>
      </c>
      <c r="O109" s="609">
        <f ca="1">'P&amp;G 3P 14'!O104/1000000</f>
        <v>0</v>
      </c>
      <c r="P109" s="609">
        <f ca="1">'P&amp;G 3P 14'!P104/1000000</f>
        <v>0</v>
      </c>
      <c r="Q109" s="609">
        <f ca="1">'P&amp;G 3P 14'!Q104/1000000</f>
        <v>0</v>
      </c>
      <c r="R109" s="609">
        <f ca="1">'P&amp;G 3P 14'!R104/1000000</f>
        <v>0</v>
      </c>
      <c r="S109" s="609">
        <f ca="1">'P&amp;G 3P 14'!S104/1000000</f>
        <v>0</v>
      </c>
      <c r="T109" s="609">
        <f ca="1">'P&amp;G 3P 14'!T104/1000000</f>
        <v>0</v>
      </c>
      <c r="U109" s="609">
        <f ca="1">'P&amp;G 3P 14'!U104/1000000</f>
        <v>0</v>
      </c>
      <c r="V109" s="609">
        <f ca="1">'P&amp;G 3P 14'!V104/1000000</f>
        <v>0</v>
      </c>
      <c r="W109" s="609">
        <f ca="1">'P&amp;G 3P 14'!W104/1000000</f>
        <v>0</v>
      </c>
      <c r="X109" s="609">
        <f ca="1">'P&amp;G 3P 14'!X104/1000000</f>
        <v>0</v>
      </c>
      <c r="Y109" s="609">
        <f ca="1">'P&amp;G 3P 14'!Y104/1000000</f>
        <v>0</v>
      </c>
      <c r="Z109" s="609">
        <f ca="1">'P&amp;G 3P 14'!Z104/1000000</f>
        <v>0</v>
      </c>
      <c r="AA109" s="609">
        <f ca="1">'P&amp;G 3P 14'!AA104/1000000</f>
        <v>0</v>
      </c>
      <c r="AB109" s="609">
        <f ca="1">'P&amp;G 3P 14'!AB104/1000000</f>
        <v>0</v>
      </c>
      <c r="AC109" s="609">
        <f ca="1">'P&amp;G 3P 14'!AC104/1000000</f>
        <v>0</v>
      </c>
      <c r="AD109" s="609">
        <f ca="1">'P&amp;G 3P 14'!AD104/1000000</f>
        <v>0</v>
      </c>
      <c r="AE109" s="609">
        <f ca="1">'P&amp;G 3P 14'!AE104/1000000</f>
        <v>0</v>
      </c>
      <c r="AF109" s="609">
        <f ca="1">'P&amp;G 3P 14'!AF104/1000000</f>
        <v>0</v>
      </c>
      <c r="AG109" s="609">
        <f ca="1">'P&amp;G 3P 14'!AG104/1000000</f>
        <v>0</v>
      </c>
      <c r="AH109" s="609">
        <f ca="1">'P&amp;G 3P 14'!AH104/1000000</f>
        <v>0</v>
      </c>
      <c r="AI109" s="610"/>
      <c r="AJ109" s="610"/>
      <c r="AK109" s="610"/>
      <c r="AL109" s="610"/>
      <c r="AM109" s="626"/>
    </row>
    <row r="110" spans="1:39" x14ac:dyDescent="0.2">
      <c r="A110" s="600"/>
      <c r="B110" s="625"/>
      <c r="C110" s="605" t="s">
        <v>116</v>
      </c>
      <c r="D110" s="609">
        <f ca="1">'P&amp;G 3P 14'!D105/1000000</f>
        <v>0</v>
      </c>
      <c r="E110" s="609">
        <f ca="1">'P&amp;G 3P 14'!E105/1000000</f>
        <v>3.87143E-2</v>
      </c>
      <c r="F110" s="609">
        <f ca="1">'P&amp;G 3P 14'!F105/1000000</f>
        <v>3.9104893070000007E-2</v>
      </c>
      <c r="G110" s="609">
        <f ca="1">'P&amp;G 3P 14'!G105/1000000</f>
        <v>3.9501305976742999E-2</v>
      </c>
      <c r="H110" s="609">
        <f ca="1">'P&amp;G 3P 14'!H105/1000000</f>
        <v>3.9903625435796473E-2</v>
      </c>
      <c r="I110" s="609">
        <f ca="1">'P&amp;G 3P 14'!I105/1000000</f>
        <v>4.0311939454789843E-2</v>
      </c>
      <c r="J110" s="609">
        <f ca="1">'P&amp;G 3P 14'!J105/1000000</f>
        <v>4.072633735266621E-2</v>
      </c>
      <c r="K110" s="609">
        <f ca="1">'P&amp;G 3P 14'!K105/1000000</f>
        <v>4.1146909779220933E-2</v>
      </c>
      <c r="L110" s="609">
        <f ca="1">'P&amp;G 3P 14'!L105/1000000</f>
        <v>4.1573748734931318E-2</v>
      </c>
      <c r="M110" s="609">
        <f ca="1">'P&amp;G 3P 14'!M105/1000000</f>
        <v>4.2006947591081797E-2</v>
      </c>
      <c r="N110" s="609">
        <f ca="1">'P&amp;G 3P 14'!N105/1000000</f>
        <v>4.2446601110188914E-2</v>
      </c>
      <c r="O110" s="609">
        <f ca="1">'P&amp;G 3P 14'!O105/1000000</f>
        <v>4.289280546673073E-2</v>
      </c>
      <c r="P110" s="609">
        <f ca="1">'P&amp;G 3P 14'!P105/1000000</f>
        <v>4.3345658268185018E-2</v>
      </c>
      <c r="Q110" s="609">
        <f ca="1">'P&amp;G 3P 14'!Q105/1000000</f>
        <v>4.3805258576380977E-2</v>
      </c>
      <c r="R110" s="609">
        <f ca="1">'P&amp;G 3P 14'!R105/1000000</f>
        <v>4.4271706929169048E-2</v>
      </c>
      <c r="S110" s="609">
        <f ca="1">'P&amp;G 3P 14'!S105/1000000</f>
        <v>4.4745105362413683E-2</v>
      </c>
      <c r="T110" s="609">
        <f ca="1">'P&amp;G 3P 14'!T105/1000000</f>
        <v>4.5225557432313622E-2</v>
      </c>
      <c r="U110" s="609">
        <f ca="1">'P&amp;G 3P 14'!U105/1000000</f>
        <v>4.5713168238055116E-2</v>
      </c>
      <c r="V110" s="609">
        <f ca="1">'P&amp;G 3P 14'!V105/1000000</f>
        <v>4.6208044444802136E-2</v>
      </c>
      <c r="W110" s="609">
        <f ca="1">'P&amp;G 3P 14'!W105/1000000</f>
        <v>4.6710294307029686E-2</v>
      </c>
      <c r="X110" s="609">
        <f ca="1">'P&amp;G 3P 14'!X105/1000000</f>
        <v>4.7220027692204417E-2</v>
      </c>
      <c r="Y110" s="609">
        <f ca="1">'P&amp;G 3P 14'!Y105/1000000</f>
        <v>4.7737356104818267E-2</v>
      </c>
      <c r="Z110" s="609">
        <f ca="1">'P&amp;G 3P 14'!Z105/1000000</f>
        <v>4.8262392710780054E-2</v>
      </c>
      <c r="AA110" s="609">
        <f ca="1">'P&amp;G 3P 14'!AA105/1000000</f>
        <v>4.8795252362170687E-2</v>
      </c>
      <c r="AB110" s="609">
        <f ca="1">'P&amp;G 3P 14'!AB105/1000000</f>
        <v>4.9336051622367018E-2</v>
      </c>
      <c r="AC110" s="609">
        <f ca="1">'P&amp;G 3P 14'!AC105/1000000</f>
        <v>4.9884908791540283E-2</v>
      </c>
      <c r="AD110" s="609">
        <f ca="1">'P&amp;G 3P 14'!AD105/1000000</f>
        <v>0</v>
      </c>
      <c r="AE110" s="609">
        <f ca="1">'P&amp;G 3P 14'!AE105/1000000</f>
        <v>0</v>
      </c>
      <c r="AF110" s="609">
        <f ca="1">'P&amp;G 3P 14'!AF105/1000000</f>
        <v>0</v>
      </c>
      <c r="AG110" s="609">
        <f ca="1">'P&amp;G 3P 14'!AG105/1000000</f>
        <v>0</v>
      </c>
      <c r="AH110" s="609">
        <f ca="1">'P&amp;G 3P 14'!AH105/1000000</f>
        <v>0</v>
      </c>
      <c r="AI110" s="610"/>
      <c r="AJ110" s="610"/>
      <c r="AK110" s="610"/>
      <c r="AL110" s="610"/>
      <c r="AM110" s="626"/>
    </row>
    <row r="111" spans="1:39" x14ac:dyDescent="0.2">
      <c r="A111" s="600"/>
      <c r="B111" s="625"/>
      <c r="C111" s="606" t="s">
        <v>119</v>
      </c>
      <c r="D111" s="609">
        <f ca="1">'P&amp;G 3P 14'!D106/1000000</f>
        <v>0</v>
      </c>
      <c r="E111" s="609">
        <f ca="1">'P&amp;G 3P 14'!E106/1000000</f>
        <v>0</v>
      </c>
      <c r="F111" s="609">
        <f ca="1">'P&amp;G 3P 14'!F106/1000000</f>
        <v>0</v>
      </c>
      <c r="G111" s="609">
        <f ca="1">'P&amp;G 3P 14'!G106/1000000</f>
        <v>0</v>
      </c>
      <c r="H111" s="609">
        <f ca="1">'P&amp;G 3P 14'!H106/1000000</f>
        <v>0</v>
      </c>
      <c r="I111" s="609">
        <f ca="1">'P&amp;G 3P 14'!I106/1000000</f>
        <v>0</v>
      </c>
      <c r="J111" s="609">
        <f ca="1">'P&amp;G 3P 14'!J106/1000000</f>
        <v>0</v>
      </c>
      <c r="K111" s="609">
        <f ca="1">'P&amp;G 3P 14'!K106/1000000</f>
        <v>0</v>
      </c>
      <c r="L111" s="609">
        <f ca="1">'P&amp;G 3P 14'!L106/1000000</f>
        <v>0</v>
      </c>
      <c r="M111" s="609">
        <f ca="1">'P&amp;G 3P 14'!M106/1000000</f>
        <v>0</v>
      </c>
      <c r="N111" s="609">
        <f ca="1">'P&amp;G 3P 14'!N106/1000000</f>
        <v>0</v>
      </c>
      <c r="O111" s="609">
        <f ca="1">'P&amp;G 3P 14'!O106/1000000</f>
        <v>0</v>
      </c>
      <c r="P111" s="609">
        <f ca="1">'P&amp;G 3P 14'!P106/1000000</f>
        <v>0</v>
      </c>
      <c r="Q111" s="609">
        <f ca="1">'P&amp;G 3P 14'!Q106/1000000</f>
        <v>0</v>
      </c>
      <c r="R111" s="609">
        <f ca="1">'P&amp;G 3P 14'!R106/1000000</f>
        <v>0</v>
      </c>
      <c r="S111" s="609">
        <f ca="1">'P&amp;G 3P 14'!S106/1000000</f>
        <v>0</v>
      </c>
      <c r="T111" s="609">
        <f ca="1">'P&amp;G 3P 14'!T106/1000000</f>
        <v>0</v>
      </c>
      <c r="U111" s="609">
        <f ca="1">'P&amp;G 3P 14'!U106/1000000</f>
        <v>0</v>
      </c>
      <c r="V111" s="609">
        <f ca="1">'P&amp;G 3P 14'!V106/1000000</f>
        <v>0</v>
      </c>
      <c r="W111" s="609">
        <f ca="1">'P&amp;G 3P 14'!W106/1000000</f>
        <v>0</v>
      </c>
      <c r="X111" s="609">
        <f ca="1">'P&amp;G 3P 14'!X106/1000000</f>
        <v>0</v>
      </c>
      <c r="Y111" s="609">
        <f ca="1">'P&amp;G 3P 14'!Y106/1000000</f>
        <v>0</v>
      </c>
      <c r="Z111" s="609">
        <f ca="1">'P&amp;G 3P 14'!Z106/1000000</f>
        <v>0</v>
      </c>
      <c r="AA111" s="609">
        <f ca="1">'P&amp;G 3P 14'!AA106/1000000</f>
        <v>0</v>
      </c>
      <c r="AB111" s="609">
        <f ca="1">'P&amp;G 3P 14'!AB106/1000000</f>
        <v>0</v>
      </c>
      <c r="AC111" s="609">
        <f ca="1">'P&amp;G 3P 14'!AC106/1000000</f>
        <v>0</v>
      </c>
      <c r="AD111" s="609">
        <f ca="1">'P&amp;G 3P 14'!AD106/1000000</f>
        <v>0</v>
      </c>
      <c r="AE111" s="609">
        <f ca="1">'P&amp;G 3P 14'!AE106/1000000</f>
        <v>0</v>
      </c>
      <c r="AF111" s="609">
        <f ca="1">'P&amp;G 3P 14'!AF106/1000000</f>
        <v>0</v>
      </c>
      <c r="AG111" s="609">
        <f ca="1">'P&amp;G 3P 14'!AG106/1000000</f>
        <v>0</v>
      </c>
      <c r="AH111" s="609">
        <f ca="1">'P&amp;G 3P 14'!AH106/1000000</f>
        <v>0</v>
      </c>
      <c r="AI111" s="610"/>
      <c r="AJ111" s="610"/>
      <c r="AK111" s="610"/>
      <c r="AL111" s="610"/>
      <c r="AM111" s="626"/>
    </row>
    <row r="112" spans="1:39" x14ac:dyDescent="0.2">
      <c r="A112" s="600"/>
      <c r="B112" s="625"/>
      <c r="C112" s="125"/>
      <c r="D112" s="609"/>
      <c r="E112" s="611"/>
      <c r="F112" s="611"/>
      <c r="G112" s="611"/>
      <c r="H112" s="611"/>
      <c r="I112" s="611"/>
      <c r="J112" s="611"/>
      <c r="K112" s="611"/>
      <c r="L112" s="611"/>
      <c r="M112" s="611"/>
      <c r="N112" s="611"/>
      <c r="O112" s="611"/>
      <c r="P112" s="611"/>
      <c r="Q112" s="611"/>
      <c r="R112" s="611"/>
      <c r="S112" s="611"/>
      <c r="T112" s="611"/>
      <c r="U112" s="611"/>
      <c r="V112" s="611"/>
      <c r="W112" s="611"/>
      <c r="X112" s="611"/>
      <c r="Y112" s="611"/>
      <c r="Z112" s="611"/>
      <c r="AA112" s="611"/>
      <c r="AB112" s="611"/>
      <c r="AC112" s="611"/>
      <c r="AD112" s="611"/>
      <c r="AE112" s="611"/>
      <c r="AF112" s="611"/>
      <c r="AG112" s="611"/>
      <c r="AH112" s="611"/>
      <c r="AI112" s="612"/>
      <c r="AJ112" s="612"/>
      <c r="AK112" s="612"/>
      <c r="AL112" s="612"/>
      <c r="AM112" s="627"/>
    </row>
    <row r="113" spans="1:39" x14ac:dyDescent="0.2">
      <c r="A113" s="600"/>
      <c r="B113" s="261" t="s">
        <v>270</v>
      </c>
      <c r="C113" s="125"/>
      <c r="D113" s="609"/>
      <c r="E113" s="611"/>
      <c r="F113" s="611"/>
      <c r="G113" s="611"/>
      <c r="H113" s="611"/>
      <c r="I113" s="611"/>
      <c r="J113" s="611"/>
      <c r="K113" s="611"/>
      <c r="L113" s="611"/>
      <c r="M113" s="611"/>
      <c r="N113" s="611"/>
      <c r="O113" s="611"/>
      <c r="P113" s="611"/>
      <c r="Q113" s="611"/>
      <c r="R113" s="611"/>
      <c r="S113" s="611"/>
      <c r="T113" s="611"/>
      <c r="U113" s="611"/>
      <c r="V113" s="611"/>
      <c r="W113" s="611"/>
      <c r="X113" s="611"/>
      <c r="Y113" s="611"/>
      <c r="Z113" s="611"/>
      <c r="AA113" s="611"/>
      <c r="AB113" s="611"/>
      <c r="AC113" s="611"/>
      <c r="AD113" s="611"/>
      <c r="AE113" s="611"/>
      <c r="AF113" s="611"/>
      <c r="AG113" s="611"/>
      <c r="AH113" s="611"/>
      <c r="AI113" s="612"/>
      <c r="AJ113" s="612"/>
      <c r="AK113" s="612"/>
      <c r="AL113" s="612"/>
      <c r="AM113" s="627"/>
    </row>
    <row r="114" spans="1:39" x14ac:dyDescent="0.2">
      <c r="A114" s="600"/>
      <c r="B114" s="625"/>
      <c r="C114" s="605" t="s">
        <v>131</v>
      </c>
      <c r="D114" s="609">
        <f ca="1">'P&amp;G DO 14'!D101/1000000</f>
        <v>0</v>
      </c>
      <c r="E114" s="609">
        <f ca="1">'P&amp;G DO 14'!E101/1000000</f>
        <v>0</v>
      </c>
      <c r="F114" s="609">
        <f ca="1">'P&amp;G DO 14'!F101/1000000</f>
        <v>0</v>
      </c>
      <c r="G114" s="609">
        <f ca="1">'P&amp;G DO 14'!G101/1000000</f>
        <v>0</v>
      </c>
      <c r="H114" s="609">
        <f ca="1">'P&amp;G DO 14'!H101/1000000</f>
        <v>0</v>
      </c>
      <c r="I114" s="609">
        <f ca="1">'P&amp;G DO 14'!I101/1000000</f>
        <v>0</v>
      </c>
      <c r="J114" s="609">
        <f ca="1">'P&amp;G DO 14'!J101/1000000</f>
        <v>0</v>
      </c>
      <c r="K114" s="609">
        <f ca="1">'P&amp;G DO 14'!K101/1000000</f>
        <v>0</v>
      </c>
      <c r="L114" s="609">
        <f ca="1">'P&amp;G DO 14'!L101/1000000</f>
        <v>0</v>
      </c>
      <c r="M114" s="609">
        <f ca="1">'P&amp;G DO 14'!M101/1000000</f>
        <v>0</v>
      </c>
      <c r="N114" s="609">
        <f ca="1">'P&amp;G DO 14'!N101/1000000</f>
        <v>0</v>
      </c>
      <c r="O114" s="609">
        <f ca="1">'P&amp;G DO 14'!O101/1000000</f>
        <v>0</v>
      </c>
      <c r="P114" s="609">
        <f ca="1">'P&amp;G DO 14'!P101/1000000</f>
        <v>0</v>
      </c>
      <c r="Q114" s="609">
        <f ca="1">'P&amp;G DO 14'!Q101/1000000</f>
        <v>0</v>
      </c>
      <c r="R114" s="609">
        <f ca="1">'P&amp;G DO 14'!R101/1000000</f>
        <v>0</v>
      </c>
      <c r="S114" s="609">
        <f ca="1">'P&amp;G DO 14'!S101/1000000</f>
        <v>0</v>
      </c>
      <c r="T114" s="609">
        <f ca="1">'P&amp;G DO 14'!T101/1000000</f>
        <v>0</v>
      </c>
      <c r="U114" s="609">
        <f ca="1">'P&amp;G DO 14'!U101/1000000</f>
        <v>0</v>
      </c>
      <c r="V114" s="609">
        <f ca="1">'P&amp;G DO 14'!V101/1000000</f>
        <v>0</v>
      </c>
      <c r="W114" s="609">
        <f ca="1">'P&amp;G DO 14'!W101/1000000</f>
        <v>0</v>
      </c>
      <c r="X114" s="609">
        <f ca="1">'P&amp;G DO 14'!X101/1000000</f>
        <v>0</v>
      </c>
      <c r="Y114" s="609">
        <f ca="1">'P&amp;G DO 14'!Y101/1000000</f>
        <v>0</v>
      </c>
      <c r="Z114" s="609">
        <f ca="1">'P&amp;G DO 14'!Z101/1000000</f>
        <v>0</v>
      </c>
      <c r="AA114" s="609">
        <f ca="1">'P&amp;G DO 14'!AA101/1000000</f>
        <v>0</v>
      </c>
      <c r="AB114" s="609">
        <f ca="1">'P&amp;G DO 14'!AB101/1000000</f>
        <v>0</v>
      </c>
      <c r="AC114" s="609">
        <f ca="1">'P&amp;G DO 14'!AC101/1000000</f>
        <v>0</v>
      </c>
      <c r="AD114" s="609">
        <f ca="1">'P&amp;G DO 14'!AD101/1000000</f>
        <v>0</v>
      </c>
      <c r="AE114" s="609">
        <f ca="1">'P&amp;G DO 14'!AE101/1000000</f>
        <v>0</v>
      </c>
      <c r="AF114" s="609">
        <f ca="1">'P&amp;G DO 14'!AF101/1000000</f>
        <v>0</v>
      </c>
      <c r="AG114" s="609">
        <f ca="1">'P&amp;G DO 14'!AG101/1000000</f>
        <v>0</v>
      </c>
      <c r="AH114" s="609">
        <f ca="1">'P&amp;G DO 14'!AH101/1000000</f>
        <v>0</v>
      </c>
      <c r="AI114" s="610"/>
      <c r="AJ114" s="610"/>
      <c r="AK114" s="610"/>
      <c r="AL114" s="610"/>
      <c r="AM114" s="626"/>
    </row>
    <row r="115" spans="1:39" x14ac:dyDescent="0.2">
      <c r="A115" s="600"/>
      <c r="B115" s="625"/>
      <c r="C115" s="606" t="s">
        <v>117</v>
      </c>
      <c r="D115" s="609">
        <f ca="1">'P&amp;G DO 14'!D102/1000000</f>
        <v>0</v>
      </c>
      <c r="E115" s="609">
        <f ca="1">'P&amp;G DO 14'!E102/1000000</f>
        <v>0</v>
      </c>
      <c r="F115" s="609">
        <f ca="1">'P&amp;G DO 14'!F102/1000000</f>
        <v>0</v>
      </c>
      <c r="G115" s="609">
        <f ca="1">'P&amp;G DO 14'!G102/1000000</f>
        <v>0</v>
      </c>
      <c r="H115" s="609">
        <f ca="1">'P&amp;G DO 14'!H102/1000000</f>
        <v>0</v>
      </c>
      <c r="I115" s="609">
        <f ca="1">'P&amp;G DO 14'!I102/1000000</f>
        <v>0</v>
      </c>
      <c r="J115" s="609">
        <f ca="1">'P&amp;G DO 14'!J102/1000000</f>
        <v>0</v>
      </c>
      <c r="K115" s="609">
        <f ca="1">'P&amp;G DO 14'!K102/1000000</f>
        <v>0</v>
      </c>
      <c r="L115" s="609">
        <f ca="1">'P&amp;G DO 14'!L102/1000000</f>
        <v>0</v>
      </c>
      <c r="M115" s="609">
        <f ca="1">'P&amp;G DO 14'!M102/1000000</f>
        <v>0</v>
      </c>
      <c r="N115" s="609">
        <f ca="1">'P&amp;G DO 14'!N102/1000000</f>
        <v>0</v>
      </c>
      <c r="O115" s="609">
        <f ca="1">'P&amp;G DO 14'!O102/1000000</f>
        <v>0</v>
      </c>
      <c r="P115" s="609">
        <f ca="1">'P&amp;G DO 14'!P102/1000000</f>
        <v>0</v>
      </c>
      <c r="Q115" s="609">
        <f ca="1">'P&amp;G DO 14'!Q102/1000000</f>
        <v>0</v>
      </c>
      <c r="R115" s="609">
        <f ca="1">'P&amp;G DO 14'!R102/1000000</f>
        <v>0</v>
      </c>
      <c r="S115" s="609">
        <f ca="1">'P&amp;G DO 14'!S102/1000000</f>
        <v>0</v>
      </c>
      <c r="T115" s="609">
        <f ca="1">'P&amp;G DO 14'!T102/1000000</f>
        <v>0</v>
      </c>
      <c r="U115" s="609">
        <f ca="1">'P&amp;G DO 14'!U102/1000000</f>
        <v>0</v>
      </c>
      <c r="V115" s="609">
        <f ca="1">'P&amp;G DO 14'!V102/1000000</f>
        <v>0</v>
      </c>
      <c r="W115" s="609">
        <f ca="1">'P&amp;G DO 14'!W102/1000000</f>
        <v>0</v>
      </c>
      <c r="X115" s="609">
        <f ca="1">'P&amp;G DO 14'!X102/1000000</f>
        <v>0</v>
      </c>
      <c r="Y115" s="609">
        <f ca="1">'P&amp;G DO 14'!Y102/1000000</f>
        <v>0</v>
      </c>
      <c r="Z115" s="609">
        <f ca="1">'P&amp;G DO 14'!Z102/1000000</f>
        <v>0</v>
      </c>
      <c r="AA115" s="609">
        <f ca="1">'P&amp;G DO 14'!AA102/1000000</f>
        <v>0</v>
      </c>
      <c r="AB115" s="609">
        <f ca="1">'P&amp;G DO 14'!AB102/1000000</f>
        <v>0</v>
      </c>
      <c r="AC115" s="609">
        <f ca="1">'P&amp;G DO 14'!AC102/1000000</f>
        <v>0</v>
      </c>
      <c r="AD115" s="609">
        <f ca="1">'P&amp;G DO 14'!AD102/1000000</f>
        <v>0</v>
      </c>
      <c r="AE115" s="609">
        <f ca="1">'P&amp;G DO 14'!AE102/1000000</f>
        <v>0</v>
      </c>
      <c r="AF115" s="609">
        <f ca="1">'P&amp;G DO 14'!AF102/1000000</f>
        <v>0</v>
      </c>
      <c r="AG115" s="609">
        <f ca="1">'P&amp;G DO 14'!AG102/1000000</f>
        <v>0</v>
      </c>
      <c r="AH115" s="609">
        <f ca="1">'P&amp;G DO 14'!AH102/1000000</f>
        <v>0</v>
      </c>
      <c r="AI115" s="610"/>
      <c r="AJ115" s="610"/>
      <c r="AK115" s="610"/>
      <c r="AL115" s="610"/>
      <c r="AM115" s="626"/>
    </row>
    <row r="116" spans="1:39" x14ac:dyDescent="0.2">
      <c r="A116" s="600"/>
      <c r="B116" s="625"/>
      <c r="C116" s="607" t="s">
        <v>126</v>
      </c>
      <c r="D116" s="609">
        <f ca="1">'P&amp;G DO 14'!D103/1000000</f>
        <v>0</v>
      </c>
      <c r="E116" s="609">
        <f ca="1">'P&amp;G DO 14'!E103/1000000</f>
        <v>0</v>
      </c>
      <c r="F116" s="609">
        <f ca="1">'P&amp;G DO 14'!F103/1000000</f>
        <v>0</v>
      </c>
      <c r="G116" s="609">
        <f ca="1">'P&amp;G DO 14'!G103/1000000</f>
        <v>0</v>
      </c>
      <c r="H116" s="609">
        <f ca="1">'P&amp;G DO 14'!H103/1000000</f>
        <v>0</v>
      </c>
      <c r="I116" s="609">
        <f ca="1">'P&amp;G DO 14'!I103/1000000</f>
        <v>0</v>
      </c>
      <c r="J116" s="609">
        <f ca="1">'P&amp;G DO 14'!J103/1000000</f>
        <v>0</v>
      </c>
      <c r="K116" s="609">
        <f ca="1">'P&amp;G DO 14'!K103/1000000</f>
        <v>0</v>
      </c>
      <c r="L116" s="609">
        <f ca="1">'P&amp;G DO 14'!L103/1000000</f>
        <v>0</v>
      </c>
      <c r="M116" s="609">
        <f ca="1">'P&amp;G DO 14'!M103/1000000</f>
        <v>0</v>
      </c>
      <c r="N116" s="609">
        <f ca="1">'P&amp;G DO 14'!N103/1000000</f>
        <v>0</v>
      </c>
      <c r="O116" s="609">
        <f ca="1">'P&amp;G DO 14'!O103/1000000</f>
        <v>0</v>
      </c>
      <c r="P116" s="609">
        <f ca="1">'P&amp;G DO 14'!P103/1000000</f>
        <v>0</v>
      </c>
      <c r="Q116" s="609">
        <f ca="1">'P&amp;G DO 14'!Q103/1000000</f>
        <v>0</v>
      </c>
      <c r="R116" s="609">
        <f ca="1">'P&amp;G DO 14'!R103/1000000</f>
        <v>0</v>
      </c>
      <c r="S116" s="609">
        <f ca="1">'P&amp;G DO 14'!S103/1000000</f>
        <v>0</v>
      </c>
      <c r="T116" s="609">
        <f ca="1">'P&amp;G DO 14'!T103/1000000</f>
        <v>0</v>
      </c>
      <c r="U116" s="609">
        <f ca="1">'P&amp;G DO 14'!U103/1000000</f>
        <v>0</v>
      </c>
      <c r="V116" s="609">
        <f ca="1">'P&amp;G DO 14'!V103/1000000</f>
        <v>0</v>
      </c>
      <c r="W116" s="609">
        <f ca="1">'P&amp;G DO 14'!W103/1000000</f>
        <v>0</v>
      </c>
      <c r="X116" s="609">
        <f ca="1">'P&amp;G DO 14'!X103/1000000</f>
        <v>0</v>
      </c>
      <c r="Y116" s="609">
        <f ca="1">'P&amp;G DO 14'!Y103/1000000</f>
        <v>0</v>
      </c>
      <c r="Z116" s="609">
        <f ca="1">'P&amp;G DO 14'!Z103/1000000</f>
        <v>0</v>
      </c>
      <c r="AA116" s="609">
        <f ca="1">'P&amp;G DO 14'!AA103/1000000</f>
        <v>0</v>
      </c>
      <c r="AB116" s="609">
        <f ca="1">'P&amp;G DO 14'!AB103/1000000</f>
        <v>0</v>
      </c>
      <c r="AC116" s="609">
        <f ca="1">'P&amp;G DO 14'!AC103/1000000</f>
        <v>0</v>
      </c>
      <c r="AD116" s="609">
        <f ca="1">'P&amp;G DO 14'!AD103/1000000</f>
        <v>0</v>
      </c>
      <c r="AE116" s="609">
        <f ca="1">'P&amp;G DO 14'!AE103/1000000</f>
        <v>0</v>
      </c>
      <c r="AF116" s="609">
        <f ca="1">'P&amp;G DO 14'!AF103/1000000</f>
        <v>0</v>
      </c>
      <c r="AG116" s="609">
        <f ca="1">'P&amp;G DO 14'!AG103/1000000</f>
        <v>0</v>
      </c>
      <c r="AH116" s="609">
        <f ca="1">'P&amp;G DO 14'!AH103/1000000</f>
        <v>0</v>
      </c>
      <c r="AI116" s="610"/>
      <c r="AJ116" s="610"/>
      <c r="AK116" s="610"/>
      <c r="AL116" s="610"/>
      <c r="AM116" s="626"/>
    </row>
    <row r="117" spans="1:39" x14ac:dyDescent="0.2">
      <c r="A117" s="600"/>
      <c r="B117" s="625"/>
      <c r="C117" s="605" t="s">
        <v>127</v>
      </c>
      <c r="D117" s="609">
        <f ca="1">'P&amp;G DO 14'!D104/1000000</f>
        <v>0</v>
      </c>
      <c r="E117" s="609">
        <f ca="1">'P&amp;G DO 14'!E104/1000000</f>
        <v>0</v>
      </c>
      <c r="F117" s="609">
        <f ca="1">'P&amp;G DO 14'!F104/1000000</f>
        <v>0</v>
      </c>
      <c r="G117" s="609">
        <f ca="1">'P&amp;G DO 14'!G104/1000000</f>
        <v>0</v>
      </c>
      <c r="H117" s="609">
        <f ca="1">'P&amp;G DO 14'!H104/1000000</f>
        <v>0</v>
      </c>
      <c r="I117" s="609">
        <f ca="1">'P&amp;G DO 14'!I104/1000000</f>
        <v>0</v>
      </c>
      <c r="J117" s="609">
        <f ca="1">'P&amp;G DO 14'!J104/1000000</f>
        <v>0</v>
      </c>
      <c r="K117" s="609">
        <f ca="1">'P&amp;G DO 14'!K104/1000000</f>
        <v>0</v>
      </c>
      <c r="L117" s="609">
        <f ca="1">'P&amp;G DO 14'!L104/1000000</f>
        <v>0</v>
      </c>
      <c r="M117" s="609">
        <f ca="1">'P&amp;G DO 14'!M104/1000000</f>
        <v>0</v>
      </c>
      <c r="N117" s="609">
        <f ca="1">'P&amp;G DO 14'!N104/1000000</f>
        <v>0</v>
      </c>
      <c r="O117" s="609">
        <f ca="1">'P&amp;G DO 14'!O104/1000000</f>
        <v>0</v>
      </c>
      <c r="P117" s="609">
        <f ca="1">'P&amp;G DO 14'!P104/1000000</f>
        <v>0</v>
      </c>
      <c r="Q117" s="609">
        <f ca="1">'P&amp;G DO 14'!Q104/1000000</f>
        <v>0</v>
      </c>
      <c r="R117" s="609">
        <f ca="1">'P&amp;G DO 14'!R104/1000000</f>
        <v>0</v>
      </c>
      <c r="S117" s="609">
        <f ca="1">'P&amp;G DO 14'!S104/1000000</f>
        <v>0</v>
      </c>
      <c r="T117" s="609">
        <f ca="1">'P&amp;G DO 14'!T104/1000000</f>
        <v>0</v>
      </c>
      <c r="U117" s="609">
        <f ca="1">'P&amp;G DO 14'!U104/1000000</f>
        <v>0</v>
      </c>
      <c r="V117" s="609">
        <f ca="1">'P&amp;G DO 14'!V104/1000000</f>
        <v>0</v>
      </c>
      <c r="W117" s="609">
        <f ca="1">'P&amp;G DO 14'!W104/1000000</f>
        <v>0</v>
      </c>
      <c r="X117" s="609">
        <f ca="1">'P&amp;G DO 14'!X104/1000000</f>
        <v>0</v>
      </c>
      <c r="Y117" s="609">
        <f ca="1">'P&amp;G DO 14'!Y104/1000000</f>
        <v>0</v>
      </c>
      <c r="Z117" s="609">
        <f ca="1">'P&amp;G DO 14'!Z104/1000000</f>
        <v>0</v>
      </c>
      <c r="AA117" s="609">
        <f ca="1">'P&amp;G DO 14'!AA104/1000000</f>
        <v>0</v>
      </c>
      <c r="AB117" s="609">
        <f ca="1">'P&amp;G DO 14'!AB104/1000000</f>
        <v>0</v>
      </c>
      <c r="AC117" s="609">
        <f ca="1">'P&amp;G DO 14'!AC104/1000000</f>
        <v>0</v>
      </c>
      <c r="AD117" s="609">
        <f ca="1">'P&amp;G DO 14'!AD104/1000000</f>
        <v>0</v>
      </c>
      <c r="AE117" s="609">
        <f ca="1">'P&amp;G DO 14'!AE104/1000000</f>
        <v>0</v>
      </c>
      <c r="AF117" s="609">
        <f ca="1">'P&amp;G DO 14'!AF104/1000000</f>
        <v>0</v>
      </c>
      <c r="AG117" s="609">
        <f ca="1">'P&amp;G DO 14'!AG104/1000000</f>
        <v>0</v>
      </c>
      <c r="AH117" s="609">
        <f ca="1">'P&amp;G DO 14'!AH104/1000000</f>
        <v>0</v>
      </c>
      <c r="AI117" s="610"/>
      <c r="AJ117" s="610"/>
      <c r="AK117" s="610"/>
      <c r="AL117" s="610"/>
      <c r="AM117" s="626"/>
    </row>
    <row r="118" spans="1:39" x14ac:dyDescent="0.2">
      <c r="A118" s="600"/>
      <c r="B118" s="625"/>
      <c r="C118" s="605" t="s">
        <v>116</v>
      </c>
      <c r="D118" s="609">
        <f ca="1">'P&amp;G DO 14'!D105/1000000</f>
        <v>-1.794824545846919</v>
      </c>
      <c r="E118" s="609">
        <f ca="1">'P&amp;G DO 14'!E105/1000000</f>
        <v>7.2436923829787586E-2</v>
      </c>
      <c r="F118" s="609">
        <f ca="1">'P&amp;G DO 14'!F105/1000000</f>
        <v>6.6227625509973154E-3</v>
      </c>
      <c r="G118" s="609">
        <f ca="1">'P&amp;G DO 14'!G105/1000000</f>
        <v>-1.434260415608756E-2</v>
      </c>
      <c r="H118" s="609">
        <f ca="1">'P&amp;G DO 14'!H105/1000000</f>
        <v>-1.5646777925297502E-2</v>
      </c>
      <c r="I118" s="609">
        <f ca="1">'P&amp;G DO 14'!I105/1000000</f>
        <v>-4.6984129521771686E-3</v>
      </c>
      <c r="J118" s="609">
        <f ca="1">'P&amp;G DO 14'!J105/1000000</f>
        <v>-1.809436836923816E-2</v>
      </c>
      <c r="K118" s="609">
        <f ca="1">'P&amp;G DO 14'!K105/1000000</f>
        <v>-3.9366473512896863E-2</v>
      </c>
      <c r="L118" s="609">
        <f ca="1">'P&amp;G DO 14'!L105/1000000</f>
        <v>-5.5376490580563639E-2</v>
      </c>
      <c r="M118" s="609">
        <f ca="1">'P&amp;G DO 14'!M105/1000000</f>
        <v>-6.7197369633441154E-2</v>
      </c>
      <c r="N118" s="609">
        <f ca="1">'P&amp;G DO 14'!N105/1000000</f>
        <v>-0.22341769293061364</v>
      </c>
      <c r="O118" s="609">
        <f ca="1">'P&amp;G DO 14'!O105/1000000</f>
        <v>-0.2471175035891523</v>
      </c>
      <c r="P118" s="609">
        <f ca="1">'P&amp;G DO 14'!P105/1000000</f>
        <v>-0.24490904422234383</v>
      </c>
      <c r="Q118" s="609">
        <f ca="1">'P&amp;G DO 14'!Q105/1000000</f>
        <v>-0.24267171001228088</v>
      </c>
      <c r="R118" s="609">
        <f ca="1">'P&amp;G DO 14'!R105/1000000</f>
        <v>-0.24040525419724135</v>
      </c>
      <c r="S118" s="609">
        <f ca="1">'P&amp;G DO 14'!S105/1000000</f>
        <v>0.2124479855305213</v>
      </c>
      <c r="T118" s="609">
        <f ca="1">'P&amp;G DO 14'!T105/1000000</f>
        <v>0.21477342274040198</v>
      </c>
      <c r="U118" s="609">
        <f ca="1">'P&amp;G DO 14'!U105/1000000</f>
        <v>0.21712871840115985</v>
      </c>
      <c r="V118" s="609">
        <f ca="1">'P&amp;G DO 14'!V105/1000000</f>
        <v>0.21951411658771988</v>
      </c>
      <c r="W118" s="609">
        <f ca="1">'P&amp;G DO 14'!W105/1000000</f>
        <v>0.22192986039658341</v>
      </c>
      <c r="X118" s="609">
        <f ca="1">'P&amp;G DO 14'!X105/1000000</f>
        <v>7.4376191813844639E-2</v>
      </c>
      <c r="Y118" s="609">
        <f ca="1">'P&amp;G DO 14'!Y105/1000000</f>
        <v>0.22685335157831557</v>
      </c>
      <c r="Z118" s="609">
        <f ca="1">'P&amp;G DO 14'!Z105/1000000</f>
        <v>0.22936157903961363</v>
      </c>
      <c r="AA118" s="609">
        <f ca="1">'P&amp;G DO 14'!AA105/1000000</f>
        <v>0.23190111201106153</v>
      </c>
      <c r="AB118" s="609">
        <f ca="1">'P&amp;G DO 14'!AB105/1000000</f>
        <v>0.23447218661724537</v>
      </c>
      <c r="AC118" s="609">
        <f ca="1">'P&amp;G DO 14'!AC105/1000000</f>
        <v>0.23707503713607248</v>
      </c>
      <c r="AD118" s="609">
        <f ca="1">'P&amp;G DO 14'!AD105/1000000</f>
        <v>0</v>
      </c>
      <c r="AE118" s="609">
        <f ca="1">'P&amp;G DO 14'!AE105/1000000</f>
        <v>0</v>
      </c>
      <c r="AF118" s="609">
        <f ca="1">'P&amp;G DO 14'!AF105/1000000</f>
        <v>0</v>
      </c>
      <c r="AG118" s="609">
        <f ca="1">'P&amp;G DO 14'!AG105/1000000</f>
        <v>0</v>
      </c>
      <c r="AH118" s="609">
        <f ca="1">'P&amp;G DO 14'!AH105/1000000</f>
        <v>0</v>
      </c>
      <c r="AI118" s="610"/>
      <c r="AJ118" s="610"/>
      <c r="AK118" s="610"/>
      <c r="AL118" s="610"/>
      <c r="AM118" s="626"/>
    </row>
    <row r="119" spans="1:39" x14ac:dyDescent="0.2">
      <c r="A119" s="600"/>
      <c r="B119" s="625"/>
      <c r="C119" s="606" t="s">
        <v>119</v>
      </c>
      <c r="D119" s="609">
        <f ca="1">'P&amp;G DO 14'!D106/1000000</f>
        <v>0</v>
      </c>
      <c r="E119" s="609">
        <f ca="1">'P&amp;G DO 14'!E106/1000000</f>
        <v>0</v>
      </c>
      <c r="F119" s="609">
        <f ca="1">'P&amp;G DO 14'!F106/1000000</f>
        <v>0</v>
      </c>
      <c r="G119" s="609">
        <f ca="1">'P&amp;G DO 14'!G106/1000000</f>
        <v>0</v>
      </c>
      <c r="H119" s="609">
        <f ca="1">'P&amp;G DO 14'!H106/1000000</f>
        <v>0</v>
      </c>
      <c r="I119" s="609">
        <f ca="1">'P&amp;G DO 14'!I106/1000000</f>
        <v>0</v>
      </c>
      <c r="J119" s="609">
        <f ca="1">'P&amp;G DO 14'!J106/1000000</f>
        <v>0</v>
      </c>
      <c r="K119" s="609">
        <f ca="1">'P&amp;G DO 14'!K106/1000000</f>
        <v>0</v>
      </c>
      <c r="L119" s="609">
        <f ca="1">'P&amp;G DO 14'!L106/1000000</f>
        <v>0</v>
      </c>
      <c r="M119" s="609">
        <f ca="1">'P&amp;G DO 14'!M106/1000000</f>
        <v>0</v>
      </c>
      <c r="N119" s="609">
        <f ca="1">'P&amp;G DO 14'!N106/1000000</f>
        <v>0</v>
      </c>
      <c r="O119" s="609">
        <f ca="1">'P&amp;G DO 14'!O106/1000000</f>
        <v>0</v>
      </c>
      <c r="P119" s="609">
        <f ca="1">'P&amp;G DO 14'!P106/1000000</f>
        <v>0</v>
      </c>
      <c r="Q119" s="609">
        <f ca="1">'P&amp;G DO 14'!Q106/1000000</f>
        <v>0</v>
      </c>
      <c r="R119" s="609">
        <f ca="1">'P&amp;G DO 14'!R106/1000000</f>
        <v>0</v>
      </c>
      <c r="S119" s="609">
        <f ca="1">'P&amp;G DO 14'!S106/1000000</f>
        <v>0</v>
      </c>
      <c r="T119" s="609">
        <f ca="1">'P&amp;G DO 14'!T106/1000000</f>
        <v>0</v>
      </c>
      <c r="U119" s="609">
        <f ca="1">'P&amp;G DO 14'!U106/1000000</f>
        <v>0</v>
      </c>
      <c r="V119" s="609">
        <f ca="1">'P&amp;G DO 14'!V106/1000000</f>
        <v>0</v>
      </c>
      <c r="W119" s="609">
        <f ca="1">'P&amp;G DO 14'!W106/1000000</f>
        <v>0</v>
      </c>
      <c r="X119" s="609">
        <f ca="1">'P&amp;G DO 14'!X106/1000000</f>
        <v>0</v>
      </c>
      <c r="Y119" s="609">
        <f ca="1">'P&amp;G DO 14'!Y106/1000000</f>
        <v>0</v>
      </c>
      <c r="Z119" s="609">
        <f ca="1">'P&amp;G DO 14'!Z106/1000000</f>
        <v>0</v>
      </c>
      <c r="AA119" s="609">
        <f ca="1">'P&amp;G DO 14'!AA106/1000000</f>
        <v>0</v>
      </c>
      <c r="AB119" s="609">
        <f ca="1">'P&amp;G DO 14'!AB106/1000000</f>
        <v>0</v>
      </c>
      <c r="AC119" s="609">
        <f ca="1">'P&amp;G DO 14'!AC106/1000000</f>
        <v>0</v>
      </c>
      <c r="AD119" s="609">
        <f ca="1">'P&amp;G DO 14'!AD106/1000000</f>
        <v>0</v>
      </c>
      <c r="AE119" s="609">
        <f ca="1">'P&amp;G DO 14'!AE106/1000000</f>
        <v>0</v>
      </c>
      <c r="AF119" s="609">
        <f ca="1">'P&amp;G DO 14'!AF106/1000000</f>
        <v>0</v>
      </c>
      <c r="AG119" s="609">
        <f ca="1">'P&amp;G DO 14'!AG106/1000000</f>
        <v>0</v>
      </c>
      <c r="AH119" s="609">
        <f ca="1">'P&amp;G DO 14'!AH106/1000000</f>
        <v>0</v>
      </c>
      <c r="AI119" s="610"/>
      <c r="AJ119" s="610"/>
      <c r="AK119" s="610"/>
      <c r="AL119" s="610"/>
      <c r="AM119" s="626"/>
    </row>
    <row r="120" spans="1:39" x14ac:dyDescent="0.2">
      <c r="A120" s="600"/>
      <c r="B120" s="625"/>
      <c r="C120" s="125"/>
      <c r="D120" s="611"/>
      <c r="E120" s="611"/>
      <c r="F120" s="611"/>
      <c r="G120" s="611"/>
      <c r="H120" s="611"/>
      <c r="I120" s="611"/>
      <c r="J120" s="611"/>
      <c r="K120" s="611"/>
      <c r="L120" s="611"/>
      <c r="M120" s="611"/>
      <c r="N120" s="611"/>
      <c r="O120" s="611"/>
      <c r="P120" s="611"/>
      <c r="Q120" s="611"/>
      <c r="R120" s="611"/>
      <c r="S120" s="611"/>
      <c r="T120" s="611"/>
      <c r="U120" s="611"/>
      <c r="V120" s="611"/>
      <c r="W120" s="611"/>
      <c r="X120" s="611"/>
      <c r="Y120" s="611"/>
      <c r="Z120" s="611"/>
      <c r="AA120" s="611"/>
      <c r="AB120" s="611"/>
      <c r="AC120" s="611"/>
      <c r="AD120" s="611"/>
      <c r="AE120" s="611"/>
      <c r="AF120" s="611"/>
      <c r="AG120" s="611"/>
      <c r="AH120" s="611"/>
      <c r="AI120" s="612"/>
      <c r="AJ120" s="612"/>
      <c r="AK120" s="612"/>
      <c r="AL120" s="612"/>
      <c r="AM120" s="627"/>
    </row>
    <row r="121" spans="1:39" x14ac:dyDescent="0.2">
      <c r="A121" s="600"/>
      <c r="B121" s="261" t="s">
        <v>306</v>
      </c>
      <c r="C121" s="125"/>
      <c r="D121" s="609"/>
      <c r="E121" s="611"/>
      <c r="F121" s="611"/>
      <c r="G121" s="611"/>
      <c r="H121" s="611"/>
      <c r="I121" s="611"/>
      <c r="J121" s="611"/>
      <c r="K121" s="611"/>
      <c r="L121" s="611"/>
      <c r="M121" s="611"/>
      <c r="N121" s="611"/>
      <c r="O121" s="611"/>
      <c r="P121" s="611"/>
      <c r="Q121" s="611"/>
      <c r="R121" s="611"/>
      <c r="S121" s="611"/>
      <c r="T121" s="611"/>
      <c r="U121" s="611"/>
      <c r="V121" s="611"/>
      <c r="W121" s="611"/>
      <c r="X121" s="611"/>
      <c r="Y121" s="611"/>
      <c r="Z121" s="611"/>
      <c r="AA121" s="611"/>
      <c r="AB121" s="611"/>
      <c r="AC121" s="611"/>
      <c r="AD121" s="611"/>
      <c r="AE121" s="611"/>
      <c r="AF121" s="611"/>
      <c r="AG121" s="611"/>
      <c r="AH121" s="611"/>
      <c r="AI121" s="612"/>
      <c r="AJ121" s="612"/>
      <c r="AK121" s="612"/>
      <c r="AL121" s="612"/>
      <c r="AM121" s="627"/>
    </row>
    <row r="122" spans="1:39" x14ac:dyDescent="0.2">
      <c r="A122" s="600"/>
      <c r="B122" s="625"/>
      <c r="C122" s="605" t="s">
        <v>131</v>
      </c>
      <c r="D122" s="609">
        <f ca="1">'RES 3P 14'!D101/1000000</f>
        <v>-2.6250882408849932</v>
      </c>
      <c r="E122" s="609">
        <f ca="1">'RES 3P 14'!E101/1000000</f>
        <v>0.53702920780710695</v>
      </c>
      <c r="F122" s="609">
        <f ca="1">'RES 3P 14'!F101/1000000</f>
        <v>0.66152628107092259</v>
      </c>
      <c r="G122" s="609">
        <f ca="1">'RES 3P 14'!G101/1000000</f>
        <v>0.46388040894422433</v>
      </c>
      <c r="H122" s="609">
        <f ca="1">'RES 3P 14'!H101/1000000</f>
        <v>0.35202137274591472</v>
      </c>
      <c r="I122" s="609">
        <f ca="1">'RES 3P 14'!I101/1000000</f>
        <v>0.35731907113774736</v>
      </c>
      <c r="J122" s="609">
        <f ca="1">'RES 3P 14'!J101/1000000</f>
        <v>0.26436023430118655</v>
      </c>
      <c r="K122" s="609">
        <f ca="1">'RES 3P 14'!K101/1000000</f>
        <v>0.16597955135086545</v>
      </c>
      <c r="L122" s="609">
        <f ca="1">'RES 3P 14'!L101/1000000</f>
        <v>0.15277588926987301</v>
      </c>
      <c r="M122" s="609">
        <f ca="1">'RES 3P 14'!M101/1000000</f>
        <v>0.14223156073507104</v>
      </c>
      <c r="N122" s="609">
        <f ca="1">'RES 3P 14'!N101/1000000</f>
        <v>0.1531445599745388</v>
      </c>
      <c r="O122" s="609">
        <f ca="1">'RES 3P 14'!O101/1000000</f>
        <v>0.12408038733640181</v>
      </c>
      <c r="P122" s="609">
        <f ca="1">'RES 3P 14'!P101/1000000</f>
        <v>0.12543715350112253</v>
      </c>
      <c r="Q122" s="609">
        <f ca="1">'RES 3P 14'!Q101/1000000</f>
        <v>0.12681172482331365</v>
      </c>
      <c r="R122" s="609">
        <f ca="1">'RES 3P 14'!R101/1000000</f>
        <v>0.12820425688270295</v>
      </c>
      <c r="S122" s="609">
        <f ca="1">'RES 3P 14'!S101/1000000</f>
        <v>0.12961490508148155</v>
      </c>
      <c r="T122" s="609">
        <f ca="1">'RES 3P 14'!T101/1000000</f>
        <v>0.13104382457803021</v>
      </c>
      <c r="U122" s="609">
        <f ca="1">'RES 3P 14'!U101/1000000</f>
        <v>0.13249117021807455</v>
      </c>
      <c r="V122" s="609">
        <f ca="1">'RES 3P 14'!V101/1000000</f>
        <v>0.13395709646318871</v>
      </c>
      <c r="W122" s="609">
        <f ca="1">'RES 3P 14'!W101/1000000</f>
        <v>0.13544175731657074</v>
      </c>
      <c r="X122" s="609">
        <f ca="1">'RES 3P 14'!X101/1000000</f>
        <v>4.7245306246004204E-2</v>
      </c>
      <c r="Y122" s="609">
        <f ca="1">'RES 3P 14'!Y101/1000000</f>
        <v>0.13846789610392352</v>
      </c>
      <c r="Z122" s="609">
        <f ca="1">'RES 3P 14'!Z101/1000000</f>
        <v>0.14000967904449513</v>
      </c>
      <c r="AA122" s="609">
        <f ca="1">'RES 3P 14'!AA101/1000000</f>
        <v>0.14157080643762521</v>
      </c>
      <c r="AB122" s="609">
        <f ca="1">'RES 3P 14'!AB101/1000000</f>
        <v>0.1431514287798028</v>
      </c>
      <c r="AC122" s="609">
        <f ca="1">'RES 3P 14'!AC101/1000000</f>
        <v>0.14475169560168352</v>
      </c>
      <c r="AD122" s="609">
        <f ca="1">'RES 3P 14'!AD101/1000000</f>
        <v>0</v>
      </c>
      <c r="AE122" s="609">
        <f ca="1">'RES 3P 14'!AE101/1000000</f>
        <v>0</v>
      </c>
      <c r="AF122" s="609">
        <f ca="1">'RES 3P 14'!AF101/1000000</f>
        <v>0</v>
      </c>
      <c r="AG122" s="609">
        <f ca="1">'RES 3P 14'!AG101/1000000</f>
        <v>0</v>
      </c>
      <c r="AH122" s="609">
        <f ca="1">'RES 3P 14'!AH101/1000000</f>
        <v>0</v>
      </c>
      <c r="AI122" s="610"/>
      <c r="AJ122" s="610"/>
      <c r="AK122" s="610"/>
      <c r="AL122" s="610"/>
      <c r="AM122" s="626"/>
    </row>
    <row r="123" spans="1:39" x14ac:dyDescent="0.2">
      <c r="A123" s="600"/>
      <c r="B123" s="625"/>
      <c r="C123" s="606" t="s">
        <v>117</v>
      </c>
      <c r="D123" s="609">
        <f ca="1">'RES 3P 14'!D102/1000000</f>
        <v>0</v>
      </c>
      <c r="E123" s="609">
        <f ca="1">'RES 3P 14'!E102/1000000</f>
        <v>0</v>
      </c>
      <c r="F123" s="609">
        <f ca="1">'RES 3P 14'!F102/1000000</f>
        <v>0</v>
      </c>
      <c r="G123" s="609">
        <f ca="1">'RES 3P 14'!G102/1000000</f>
        <v>0</v>
      </c>
      <c r="H123" s="609">
        <f ca="1">'RES 3P 14'!H102/1000000</f>
        <v>0</v>
      </c>
      <c r="I123" s="609">
        <f ca="1">'RES 3P 14'!I102/1000000</f>
        <v>0</v>
      </c>
      <c r="J123" s="609">
        <f ca="1">'RES 3P 14'!J102/1000000</f>
        <v>0</v>
      </c>
      <c r="K123" s="609">
        <f ca="1">'RES 3P 14'!K102/1000000</f>
        <v>0</v>
      </c>
      <c r="L123" s="609">
        <f ca="1">'RES 3P 14'!L102/1000000</f>
        <v>0</v>
      </c>
      <c r="M123" s="609">
        <f ca="1">'RES 3P 14'!M102/1000000</f>
        <v>0</v>
      </c>
      <c r="N123" s="609">
        <f ca="1">'RES 3P 14'!N102/1000000</f>
        <v>0</v>
      </c>
      <c r="O123" s="609">
        <f ca="1">'RES 3P 14'!O102/1000000</f>
        <v>0</v>
      </c>
      <c r="P123" s="609">
        <f ca="1">'RES 3P 14'!P102/1000000</f>
        <v>0</v>
      </c>
      <c r="Q123" s="609">
        <f ca="1">'RES 3P 14'!Q102/1000000</f>
        <v>0</v>
      </c>
      <c r="R123" s="609">
        <f ca="1">'RES 3P 14'!R102/1000000</f>
        <v>0</v>
      </c>
      <c r="S123" s="609">
        <f ca="1">'RES 3P 14'!S102/1000000</f>
        <v>0</v>
      </c>
      <c r="T123" s="609">
        <f ca="1">'RES 3P 14'!T102/1000000</f>
        <v>0</v>
      </c>
      <c r="U123" s="609">
        <f ca="1">'RES 3P 14'!U102/1000000</f>
        <v>0</v>
      </c>
      <c r="V123" s="609">
        <f ca="1">'RES 3P 14'!V102/1000000</f>
        <v>0</v>
      </c>
      <c r="W123" s="609">
        <f ca="1">'RES 3P 14'!W102/1000000</f>
        <v>0</v>
      </c>
      <c r="X123" s="609">
        <f ca="1">'RES 3P 14'!X102/1000000</f>
        <v>0</v>
      </c>
      <c r="Y123" s="609">
        <f ca="1">'RES 3P 14'!Y102/1000000</f>
        <v>0</v>
      </c>
      <c r="Z123" s="609">
        <f ca="1">'RES 3P 14'!Z102/1000000</f>
        <v>0</v>
      </c>
      <c r="AA123" s="609">
        <f ca="1">'RES 3P 14'!AA102/1000000</f>
        <v>0</v>
      </c>
      <c r="AB123" s="609">
        <f ca="1">'RES 3P 14'!AB102/1000000</f>
        <v>0</v>
      </c>
      <c r="AC123" s="609">
        <f ca="1">'RES 3P 14'!AC102/1000000</f>
        <v>0</v>
      </c>
      <c r="AD123" s="609">
        <f ca="1">'RES 3P 14'!AD102/1000000</f>
        <v>0</v>
      </c>
      <c r="AE123" s="609">
        <f ca="1">'RES 3P 14'!AE102/1000000</f>
        <v>0</v>
      </c>
      <c r="AF123" s="609">
        <f ca="1">'RES 3P 14'!AF102/1000000</f>
        <v>0</v>
      </c>
      <c r="AG123" s="609">
        <f ca="1">'RES 3P 14'!AG102/1000000</f>
        <v>0</v>
      </c>
      <c r="AH123" s="609">
        <f ca="1">'RES 3P 14'!AH102/1000000</f>
        <v>0</v>
      </c>
      <c r="AI123" s="610"/>
      <c r="AJ123" s="610"/>
      <c r="AK123" s="610"/>
      <c r="AL123" s="610"/>
      <c r="AM123" s="626"/>
    </row>
    <row r="124" spans="1:39" x14ac:dyDescent="0.2">
      <c r="A124" s="600"/>
      <c r="B124" s="625"/>
      <c r="C124" s="607" t="s">
        <v>126</v>
      </c>
      <c r="D124" s="609">
        <f ca="1">'RES 3P 14'!D103/1000000</f>
        <v>0</v>
      </c>
      <c r="E124" s="609">
        <f ca="1">'RES 3P 14'!E103/1000000</f>
        <v>3.1457159999999998E-2</v>
      </c>
      <c r="F124" s="609">
        <f ca="1">'RES 3P 14'!F103/1000000</f>
        <v>3.1925871684000004E-2</v>
      </c>
      <c r="G124" s="609">
        <f ca="1">'RES 3P 14'!G103/1000000</f>
        <v>3.2401567172091597E-2</v>
      </c>
      <c r="H124" s="609">
        <f ca="1">'RES 3P 14'!H103/1000000</f>
        <v>3.2884350522955762E-2</v>
      </c>
      <c r="I124" s="609">
        <f ca="1">'RES 3P 14'!I103/1000000</f>
        <v>3.3374327345747808E-2</v>
      </c>
      <c r="J124" s="609">
        <f ca="1">'RES 3P 14'!J103/1000000</f>
        <v>3.387160482319946E-2</v>
      </c>
      <c r="K124" s="609">
        <f ca="1">'RES 3P 14'!K103/1000000</f>
        <v>3.4376291735065123E-2</v>
      </c>
      <c r="L124" s="609">
        <f ca="1">'RES 3P 14'!L103/1000000</f>
        <v>3.4888498481917586E-2</v>
      </c>
      <c r="M124" s="609">
        <f ca="1">'RES 3P 14'!M103/1000000</f>
        <v>3.5408337109298159E-2</v>
      </c>
      <c r="N124" s="609">
        <f ca="1">'RES 3P 14'!N103/1000000</f>
        <v>3.5935921332226707E-2</v>
      </c>
      <c r="O124" s="609">
        <f ca="1">'RES 3P 14'!O103/1000000</f>
        <v>3.6471366560076886E-2</v>
      </c>
      <c r="P124" s="609">
        <f ca="1">'RES 3P 14'!P103/1000000</f>
        <v>3.7014789921822021E-2</v>
      </c>
      <c r="Q124" s="609">
        <f ca="1">'RES 3P 14'!Q103/1000000</f>
        <v>3.7566310291657176E-2</v>
      </c>
      <c r="R124" s="609">
        <f ca="1">'RES 3P 14'!R103/1000000</f>
        <v>3.812604831500286E-2</v>
      </c>
      <c r="S124" s="609">
        <f ca="1">'RES 3P 14'!S103/1000000</f>
        <v>3.869412643489642E-2</v>
      </c>
      <c r="T124" s="609">
        <f ca="1">'RES 3P 14'!T103/1000000</f>
        <v>3.9270668918776362E-2</v>
      </c>
      <c r="U124" s="609">
        <f ca="1">'RES 3P 14'!U103/1000000</f>
        <v>3.9855801885666134E-2</v>
      </c>
      <c r="V124" s="609">
        <f ca="1">'RES 3P 14'!V103/1000000</f>
        <v>4.0449653333762568E-2</v>
      </c>
      <c r="W124" s="609">
        <f ca="1">'RES 3P 14'!W103/1000000</f>
        <v>4.1052353168435619E-2</v>
      </c>
      <c r="X124" s="609">
        <f ca="1">'RES 3P 14'!X103/1000000</f>
        <v>4.1664033230645305E-2</v>
      </c>
      <c r="Y124" s="609">
        <f ca="1">'RES 3P 14'!Y103/1000000</f>
        <v>4.2284827325781919E-2</v>
      </c>
      <c r="Z124" s="609">
        <f ca="1">'RES 3P 14'!Z103/1000000</f>
        <v>4.2914871252936061E-2</v>
      </c>
      <c r="AA124" s="609">
        <f ca="1">'RES 3P 14'!AA103/1000000</f>
        <v>4.3554302834604826E-2</v>
      </c>
      <c r="AB124" s="609">
        <f ca="1">'RES 3P 14'!AB103/1000000</f>
        <v>4.4203261946840426E-2</v>
      </c>
      <c r="AC124" s="609">
        <f ca="1">'RES 3P 14'!AC103/1000000</f>
        <v>4.4861890549848349E-2</v>
      </c>
      <c r="AD124" s="609">
        <f ca="1">'RES 3P 14'!AD103/1000000</f>
        <v>0</v>
      </c>
      <c r="AE124" s="609">
        <f ca="1">'RES 3P 14'!AE103/1000000</f>
        <v>0</v>
      </c>
      <c r="AF124" s="609">
        <f ca="1">'RES 3P 14'!AF103/1000000</f>
        <v>0</v>
      </c>
      <c r="AG124" s="609">
        <f ca="1">'RES 3P 14'!AG103/1000000</f>
        <v>0</v>
      </c>
      <c r="AH124" s="609">
        <f ca="1">'RES 3P 14'!AH103/1000000</f>
        <v>0</v>
      </c>
      <c r="AI124" s="610"/>
      <c r="AJ124" s="610"/>
      <c r="AK124" s="610"/>
      <c r="AL124" s="610"/>
      <c r="AM124" s="626"/>
    </row>
    <row r="125" spans="1:39" x14ac:dyDescent="0.2">
      <c r="A125" s="600"/>
      <c r="B125" s="625"/>
      <c r="C125" s="605" t="s">
        <v>127</v>
      </c>
      <c r="D125" s="609">
        <f ca="1">'RES 3P 14'!D104/1000000</f>
        <v>0</v>
      </c>
      <c r="E125" s="609">
        <f ca="1">'RES 3P 14'!E104/1000000</f>
        <v>0</v>
      </c>
      <c r="F125" s="609">
        <f ca="1">'RES 3P 14'!F104/1000000</f>
        <v>0</v>
      </c>
      <c r="G125" s="609">
        <f ca="1">'RES 3P 14'!G104/1000000</f>
        <v>0</v>
      </c>
      <c r="H125" s="609">
        <f ca="1">'RES 3P 14'!H104/1000000</f>
        <v>0</v>
      </c>
      <c r="I125" s="609">
        <f ca="1">'RES 3P 14'!I104/1000000</f>
        <v>0</v>
      </c>
      <c r="J125" s="609">
        <f ca="1">'RES 3P 14'!J104/1000000</f>
        <v>0</v>
      </c>
      <c r="K125" s="609">
        <f ca="1">'RES 3P 14'!K104/1000000</f>
        <v>0</v>
      </c>
      <c r="L125" s="609">
        <f ca="1">'RES 3P 14'!L104/1000000</f>
        <v>0</v>
      </c>
      <c r="M125" s="609">
        <f ca="1">'RES 3P 14'!M104/1000000</f>
        <v>0</v>
      </c>
      <c r="N125" s="609">
        <f ca="1">'RES 3P 14'!N104/1000000</f>
        <v>0</v>
      </c>
      <c r="O125" s="609">
        <f ca="1">'RES 3P 14'!O104/1000000</f>
        <v>0</v>
      </c>
      <c r="P125" s="609">
        <f ca="1">'RES 3P 14'!P104/1000000</f>
        <v>0</v>
      </c>
      <c r="Q125" s="609">
        <f ca="1">'RES 3P 14'!Q104/1000000</f>
        <v>0</v>
      </c>
      <c r="R125" s="609">
        <f ca="1">'RES 3P 14'!R104/1000000</f>
        <v>0</v>
      </c>
      <c r="S125" s="609">
        <f ca="1">'RES 3P 14'!S104/1000000</f>
        <v>0</v>
      </c>
      <c r="T125" s="609">
        <f ca="1">'RES 3P 14'!T104/1000000</f>
        <v>0</v>
      </c>
      <c r="U125" s="609">
        <f ca="1">'RES 3P 14'!U104/1000000</f>
        <v>0</v>
      </c>
      <c r="V125" s="609">
        <f ca="1">'RES 3P 14'!V104/1000000</f>
        <v>0</v>
      </c>
      <c r="W125" s="609">
        <f ca="1">'RES 3P 14'!W104/1000000</f>
        <v>0</v>
      </c>
      <c r="X125" s="609">
        <f ca="1">'RES 3P 14'!X104/1000000</f>
        <v>0</v>
      </c>
      <c r="Y125" s="609">
        <f ca="1">'RES 3P 14'!Y104/1000000</f>
        <v>0</v>
      </c>
      <c r="Z125" s="609">
        <f ca="1">'RES 3P 14'!Z104/1000000</f>
        <v>0</v>
      </c>
      <c r="AA125" s="609">
        <f ca="1">'RES 3P 14'!AA104/1000000</f>
        <v>0</v>
      </c>
      <c r="AB125" s="609">
        <f ca="1">'RES 3P 14'!AB104/1000000</f>
        <v>0</v>
      </c>
      <c r="AC125" s="609">
        <f ca="1">'RES 3P 14'!AC104/1000000</f>
        <v>0</v>
      </c>
      <c r="AD125" s="609">
        <f ca="1">'RES 3P 14'!AD104/1000000</f>
        <v>0</v>
      </c>
      <c r="AE125" s="609">
        <f ca="1">'RES 3P 14'!AE104/1000000</f>
        <v>0</v>
      </c>
      <c r="AF125" s="609">
        <f ca="1">'RES 3P 14'!AF104/1000000</f>
        <v>0</v>
      </c>
      <c r="AG125" s="609">
        <f ca="1">'RES 3P 14'!AG104/1000000</f>
        <v>0</v>
      </c>
      <c r="AH125" s="609">
        <f ca="1">'RES 3P 14'!AH104/1000000</f>
        <v>0</v>
      </c>
      <c r="AI125" s="610"/>
      <c r="AJ125" s="610"/>
      <c r="AK125" s="610"/>
      <c r="AL125" s="610"/>
      <c r="AM125" s="626"/>
    </row>
    <row r="126" spans="1:39" x14ac:dyDescent="0.2">
      <c r="A126" s="600"/>
      <c r="B126" s="625"/>
      <c r="C126" s="605" t="s">
        <v>116</v>
      </c>
      <c r="D126" s="609">
        <f ca="1">'RES 3P 14'!D105/1000000</f>
        <v>0</v>
      </c>
      <c r="E126" s="609">
        <f ca="1">'RES 3P 14'!E105/1000000</f>
        <v>0</v>
      </c>
      <c r="F126" s="609">
        <f ca="1">'RES 3P 14'!F105/1000000</f>
        <v>0</v>
      </c>
      <c r="G126" s="609">
        <f ca="1">'RES 3P 14'!G105/1000000</f>
        <v>0</v>
      </c>
      <c r="H126" s="609">
        <f ca="1">'RES 3P 14'!H105/1000000</f>
        <v>0</v>
      </c>
      <c r="I126" s="609">
        <f ca="1">'RES 3P 14'!I105/1000000</f>
        <v>0</v>
      </c>
      <c r="J126" s="609">
        <f ca="1">'RES 3P 14'!J105/1000000</f>
        <v>0</v>
      </c>
      <c r="K126" s="609">
        <f ca="1">'RES 3P 14'!K105/1000000</f>
        <v>0</v>
      </c>
      <c r="L126" s="609">
        <f ca="1">'RES 3P 14'!L105/1000000</f>
        <v>0</v>
      </c>
      <c r="M126" s="609">
        <f ca="1">'RES 3P 14'!M105/1000000</f>
        <v>0</v>
      </c>
      <c r="N126" s="609">
        <f ca="1">'RES 3P 14'!N105/1000000</f>
        <v>0</v>
      </c>
      <c r="O126" s="609">
        <f ca="1">'RES 3P 14'!O105/1000000</f>
        <v>0</v>
      </c>
      <c r="P126" s="609">
        <f ca="1">'RES 3P 14'!P105/1000000</f>
        <v>0</v>
      </c>
      <c r="Q126" s="609">
        <f ca="1">'RES 3P 14'!Q105/1000000</f>
        <v>0</v>
      </c>
      <c r="R126" s="609">
        <f ca="1">'RES 3P 14'!R105/1000000</f>
        <v>0</v>
      </c>
      <c r="S126" s="609">
        <f ca="1">'RES 3P 14'!S105/1000000</f>
        <v>0</v>
      </c>
      <c r="T126" s="609">
        <f ca="1">'RES 3P 14'!T105/1000000</f>
        <v>0</v>
      </c>
      <c r="U126" s="609">
        <f ca="1">'RES 3P 14'!U105/1000000</f>
        <v>0</v>
      </c>
      <c r="V126" s="609">
        <f ca="1">'RES 3P 14'!V105/1000000</f>
        <v>0</v>
      </c>
      <c r="W126" s="609">
        <f ca="1">'RES 3P 14'!W105/1000000</f>
        <v>0</v>
      </c>
      <c r="X126" s="609">
        <f ca="1">'RES 3P 14'!X105/1000000</f>
        <v>0</v>
      </c>
      <c r="Y126" s="609">
        <f ca="1">'RES 3P 14'!Y105/1000000</f>
        <v>0</v>
      </c>
      <c r="Z126" s="609">
        <f ca="1">'RES 3P 14'!Z105/1000000</f>
        <v>0</v>
      </c>
      <c r="AA126" s="609">
        <f ca="1">'RES 3P 14'!AA105/1000000</f>
        <v>0</v>
      </c>
      <c r="AB126" s="609">
        <f ca="1">'RES 3P 14'!AB105/1000000</f>
        <v>0</v>
      </c>
      <c r="AC126" s="609">
        <f ca="1">'RES 3P 14'!AC105/1000000</f>
        <v>0</v>
      </c>
      <c r="AD126" s="609">
        <f ca="1">'RES 3P 14'!AD105/1000000</f>
        <v>0</v>
      </c>
      <c r="AE126" s="609">
        <f ca="1">'RES 3P 14'!AE105/1000000</f>
        <v>0</v>
      </c>
      <c r="AF126" s="609">
        <f ca="1">'RES 3P 14'!AF105/1000000</f>
        <v>0</v>
      </c>
      <c r="AG126" s="609">
        <f ca="1">'RES 3P 14'!AG105/1000000</f>
        <v>0</v>
      </c>
      <c r="AH126" s="609">
        <f ca="1">'RES 3P 14'!AH105/1000000</f>
        <v>0</v>
      </c>
      <c r="AI126" s="610"/>
      <c r="AJ126" s="610"/>
      <c r="AK126" s="610"/>
      <c r="AL126" s="610"/>
      <c r="AM126" s="626"/>
    </row>
    <row r="127" spans="1:39" x14ac:dyDescent="0.2">
      <c r="A127" s="600"/>
      <c r="B127" s="625"/>
      <c r="C127" s="606" t="s">
        <v>119</v>
      </c>
      <c r="D127" s="609">
        <f ca="1">'RES 3P 14'!D106/1000000</f>
        <v>0</v>
      </c>
      <c r="E127" s="609">
        <f ca="1">'RES 3P 14'!E106/1000000</f>
        <v>0</v>
      </c>
      <c r="F127" s="609">
        <f ca="1">'RES 3P 14'!F106/1000000</f>
        <v>0</v>
      </c>
      <c r="G127" s="609">
        <f ca="1">'RES 3P 14'!G106/1000000</f>
        <v>0</v>
      </c>
      <c r="H127" s="609">
        <f ca="1">'RES 3P 14'!H106/1000000</f>
        <v>0</v>
      </c>
      <c r="I127" s="609">
        <f ca="1">'RES 3P 14'!I106/1000000</f>
        <v>0</v>
      </c>
      <c r="J127" s="609">
        <f ca="1">'RES 3P 14'!J106/1000000</f>
        <v>0</v>
      </c>
      <c r="K127" s="609">
        <f ca="1">'RES 3P 14'!K106/1000000</f>
        <v>0</v>
      </c>
      <c r="L127" s="609">
        <f ca="1">'RES 3P 14'!L106/1000000</f>
        <v>0</v>
      </c>
      <c r="M127" s="609">
        <f ca="1">'RES 3P 14'!M106/1000000</f>
        <v>0</v>
      </c>
      <c r="N127" s="609">
        <f ca="1">'RES 3P 14'!N106/1000000</f>
        <v>0</v>
      </c>
      <c r="O127" s="609">
        <f ca="1">'RES 3P 14'!O106/1000000</f>
        <v>0</v>
      </c>
      <c r="P127" s="609">
        <f ca="1">'RES 3P 14'!P106/1000000</f>
        <v>0</v>
      </c>
      <c r="Q127" s="609">
        <f ca="1">'RES 3P 14'!Q106/1000000</f>
        <v>0</v>
      </c>
      <c r="R127" s="609">
        <f ca="1">'RES 3P 14'!R106/1000000</f>
        <v>0</v>
      </c>
      <c r="S127" s="609">
        <f ca="1">'RES 3P 14'!S106/1000000</f>
        <v>0</v>
      </c>
      <c r="T127" s="609">
        <f ca="1">'RES 3P 14'!T106/1000000</f>
        <v>0</v>
      </c>
      <c r="U127" s="609">
        <f ca="1">'RES 3P 14'!U106/1000000</f>
        <v>0</v>
      </c>
      <c r="V127" s="609">
        <f ca="1">'RES 3P 14'!V106/1000000</f>
        <v>0</v>
      </c>
      <c r="W127" s="609">
        <f ca="1">'RES 3P 14'!W106/1000000</f>
        <v>0</v>
      </c>
      <c r="X127" s="609">
        <f ca="1">'RES 3P 14'!X106/1000000</f>
        <v>0</v>
      </c>
      <c r="Y127" s="609">
        <f ca="1">'RES 3P 14'!Y106/1000000</f>
        <v>0</v>
      </c>
      <c r="Z127" s="609">
        <f ca="1">'RES 3P 14'!Z106/1000000</f>
        <v>0</v>
      </c>
      <c r="AA127" s="609">
        <f ca="1">'RES 3P 14'!AA106/1000000</f>
        <v>0</v>
      </c>
      <c r="AB127" s="609">
        <f ca="1">'RES 3P 14'!AB106/1000000</f>
        <v>0</v>
      </c>
      <c r="AC127" s="609">
        <f ca="1">'RES 3P 14'!AC106/1000000</f>
        <v>0</v>
      </c>
      <c r="AD127" s="609">
        <f ca="1">'RES 3P 14'!AD106/1000000</f>
        <v>0</v>
      </c>
      <c r="AE127" s="609">
        <f ca="1">'RES 3P 14'!AE106/1000000</f>
        <v>0</v>
      </c>
      <c r="AF127" s="609">
        <f ca="1">'RES 3P 14'!AF106/1000000</f>
        <v>0</v>
      </c>
      <c r="AG127" s="609">
        <f ca="1">'RES 3P 14'!AG106/1000000</f>
        <v>0</v>
      </c>
      <c r="AH127" s="609">
        <f ca="1">'RES 3P 14'!AH106/1000000</f>
        <v>0</v>
      </c>
      <c r="AI127" s="610"/>
      <c r="AJ127" s="610"/>
      <c r="AK127" s="610"/>
      <c r="AL127" s="610"/>
      <c r="AM127" s="626"/>
    </row>
    <row r="128" spans="1:39" x14ac:dyDescent="0.2">
      <c r="A128" s="600"/>
      <c r="B128" s="625"/>
      <c r="C128" s="125"/>
      <c r="D128" s="611"/>
      <c r="E128" s="611"/>
      <c r="F128" s="611"/>
      <c r="G128" s="611"/>
      <c r="H128" s="611"/>
      <c r="I128" s="611"/>
      <c r="J128" s="611"/>
      <c r="K128" s="611"/>
      <c r="L128" s="611"/>
      <c r="M128" s="611"/>
      <c r="N128" s="611"/>
      <c r="O128" s="611"/>
      <c r="P128" s="611"/>
      <c r="Q128" s="611"/>
      <c r="R128" s="611"/>
      <c r="S128" s="611"/>
      <c r="T128" s="611"/>
      <c r="U128" s="611"/>
      <c r="V128" s="611"/>
      <c r="W128" s="611"/>
      <c r="X128" s="611"/>
      <c r="Y128" s="611"/>
      <c r="Z128" s="611"/>
      <c r="AA128" s="611"/>
      <c r="AB128" s="611"/>
      <c r="AC128" s="611"/>
      <c r="AD128" s="611"/>
      <c r="AE128" s="611"/>
      <c r="AF128" s="611"/>
      <c r="AG128" s="611"/>
      <c r="AH128" s="611"/>
      <c r="AI128" s="612"/>
      <c r="AJ128" s="612"/>
      <c r="AK128" s="612"/>
      <c r="AL128" s="612"/>
      <c r="AM128" s="627"/>
    </row>
    <row r="129" spans="1:40" x14ac:dyDescent="0.2">
      <c r="A129" s="600"/>
      <c r="B129" s="261" t="s">
        <v>307</v>
      </c>
      <c r="C129" s="125"/>
      <c r="D129" s="611"/>
      <c r="E129" s="611"/>
      <c r="F129" s="611"/>
      <c r="G129" s="611"/>
      <c r="H129" s="611"/>
      <c r="I129" s="611"/>
      <c r="J129" s="611"/>
      <c r="K129" s="611"/>
      <c r="L129" s="611"/>
      <c r="M129" s="611"/>
      <c r="N129" s="611"/>
      <c r="O129" s="611"/>
      <c r="P129" s="611"/>
      <c r="Q129" s="611"/>
      <c r="R129" s="611"/>
      <c r="S129" s="611"/>
      <c r="T129" s="611"/>
      <c r="U129" s="611"/>
      <c r="V129" s="611"/>
      <c r="W129" s="611"/>
      <c r="X129" s="611"/>
      <c r="Y129" s="611"/>
      <c r="Z129" s="611"/>
      <c r="AA129" s="611"/>
      <c r="AB129" s="611"/>
      <c r="AC129" s="611"/>
      <c r="AD129" s="611"/>
      <c r="AE129" s="611"/>
      <c r="AF129" s="611"/>
      <c r="AG129" s="611"/>
      <c r="AH129" s="611"/>
      <c r="AI129" s="612"/>
      <c r="AJ129" s="612"/>
      <c r="AK129" s="612"/>
      <c r="AL129" s="612"/>
      <c r="AM129" s="627"/>
    </row>
    <row r="130" spans="1:40" x14ac:dyDescent="0.2">
      <c r="A130" s="600"/>
      <c r="B130" s="625"/>
      <c r="C130" s="605" t="s">
        <v>131</v>
      </c>
      <c r="D130" s="609">
        <f ca="1">'RES DO 14'!D101/1000000</f>
        <v>0</v>
      </c>
      <c r="E130" s="609">
        <f ca="1">'RES DO 14'!E101/1000000</f>
        <v>0</v>
      </c>
      <c r="F130" s="609">
        <f ca="1">'RES DO 14'!F101/1000000</f>
        <v>0</v>
      </c>
      <c r="G130" s="609">
        <f ca="1">'RES DO 14'!G101/1000000</f>
        <v>0</v>
      </c>
      <c r="H130" s="609">
        <f ca="1">'RES DO 14'!H101/1000000</f>
        <v>0</v>
      </c>
      <c r="I130" s="609">
        <f ca="1">'RES DO 14'!I101/1000000</f>
        <v>0</v>
      </c>
      <c r="J130" s="609">
        <f ca="1">'RES DO 14'!J101/1000000</f>
        <v>0</v>
      </c>
      <c r="K130" s="609">
        <f ca="1">'RES DO 14'!K101/1000000</f>
        <v>0</v>
      </c>
      <c r="L130" s="609">
        <f ca="1">'RES DO 14'!L101/1000000</f>
        <v>0</v>
      </c>
      <c r="M130" s="609">
        <f ca="1">'RES DO 14'!M101/1000000</f>
        <v>0</v>
      </c>
      <c r="N130" s="609">
        <f ca="1">'RES DO 14'!N101/1000000</f>
        <v>0</v>
      </c>
      <c r="O130" s="609">
        <f ca="1">'RES DO 14'!O101/1000000</f>
        <v>0</v>
      </c>
      <c r="P130" s="609">
        <f ca="1">'RES DO 14'!P101/1000000</f>
        <v>0</v>
      </c>
      <c r="Q130" s="609">
        <f ca="1">'RES DO 14'!Q101/1000000</f>
        <v>0</v>
      </c>
      <c r="R130" s="609">
        <f ca="1">'RES DO 14'!R101/1000000</f>
        <v>0</v>
      </c>
      <c r="S130" s="609">
        <f ca="1">'RES DO 14'!S101/1000000</f>
        <v>0</v>
      </c>
      <c r="T130" s="609">
        <f ca="1">'RES DO 14'!T101/1000000</f>
        <v>0</v>
      </c>
      <c r="U130" s="609">
        <f ca="1">'RES DO 14'!U101/1000000</f>
        <v>0</v>
      </c>
      <c r="V130" s="609">
        <f ca="1">'RES DO 14'!V101/1000000</f>
        <v>0</v>
      </c>
      <c r="W130" s="609">
        <f ca="1">'RES DO 14'!W101/1000000</f>
        <v>0</v>
      </c>
      <c r="X130" s="609">
        <f ca="1">'RES DO 14'!X101/1000000</f>
        <v>0</v>
      </c>
      <c r="Y130" s="609">
        <f ca="1">'RES DO 14'!Y101/1000000</f>
        <v>0</v>
      </c>
      <c r="Z130" s="609">
        <f ca="1">'RES DO 14'!Z101/1000000</f>
        <v>0</v>
      </c>
      <c r="AA130" s="609">
        <f ca="1">'RES DO 14'!AA101/1000000</f>
        <v>0</v>
      </c>
      <c r="AB130" s="609">
        <f ca="1">'RES DO 14'!AB101/1000000</f>
        <v>0</v>
      </c>
      <c r="AC130" s="609">
        <f ca="1">'RES DO 14'!AC101/1000000</f>
        <v>0</v>
      </c>
      <c r="AD130" s="609">
        <f ca="1">'RES DO 14'!AD101/1000000</f>
        <v>0</v>
      </c>
      <c r="AE130" s="609">
        <f ca="1">'RES DO 14'!AE101/1000000</f>
        <v>0</v>
      </c>
      <c r="AF130" s="609">
        <f ca="1">'RES DO 14'!AF101/1000000</f>
        <v>0</v>
      </c>
      <c r="AG130" s="609">
        <f ca="1">'RES DO 14'!AG101/1000000</f>
        <v>0</v>
      </c>
      <c r="AH130" s="609">
        <f ca="1">'RES DO 14'!AH101/1000000</f>
        <v>0</v>
      </c>
      <c r="AI130" s="610"/>
      <c r="AJ130" s="610"/>
      <c r="AK130" s="610"/>
      <c r="AL130" s="610"/>
      <c r="AM130" s="626"/>
    </row>
    <row r="131" spans="1:40" x14ac:dyDescent="0.2">
      <c r="A131" s="600"/>
      <c r="B131" s="625"/>
      <c r="C131" s="606" t="s">
        <v>117</v>
      </c>
      <c r="D131" s="609">
        <f ca="1">'RES DO 14'!D102/1000000</f>
        <v>0</v>
      </c>
      <c r="E131" s="609">
        <f ca="1">'RES DO 14'!E102/1000000</f>
        <v>0</v>
      </c>
      <c r="F131" s="609">
        <f ca="1">'RES DO 14'!F102/1000000</f>
        <v>0</v>
      </c>
      <c r="G131" s="609">
        <f ca="1">'RES DO 14'!G102/1000000</f>
        <v>0</v>
      </c>
      <c r="H131" s="609">
        <f ca="1">'RES DO 14'!H102/1000000</f>
        <v>0</v>
      </c>
      <c r="I131" s="609">
        <f ca="1">'RES DO 14'!I102/1000000</f>
        <v>0</v>
      </c>
      <c r="J131" s="609">
        <f ca="1">'RES DO 14'!J102/1000000</f>
        <v>0</v>
      </c>
      <c r="K131" s="609">
        <f ca="1">'RES DO 14'!K102/1000000</f>
        <v>0</v>
      </c>
      <c r="L131" s="609">
        <f ca="1">'RES DO 14'!L102/1000000</f>
        <v>0</v>
      </c>
      <c r="M131" s="609">
        <f ca="1">'RES DO 14'!M102/1000000</f>
        <v>0</v>
      </c>
      <c r="N131" s="609">
        <f ca="1">'RES DO 14'!N102/1000000</f>
        <v>0</v>
      </c>
      <c r="O131" s="609">
        <f ca="1">'RES DO 14'!O102/1000000</f>
        <v>0</v>
      </c>
      <c r="P131" s="609">
        <f ca="1">'RES DO 14'!P102/1000000</f>
        <v>0</v>
      </c>
      <c r="Q131" s="609">
        <f ca="1">'RES DO 14'!Q102/1000000</f>
        <v>0</v>
      </c>
      <c r="R131" s="609">
        <f ca="1">'RES DO 14'!R102/1000000</f>
        <v>0</v>
      </c>
      <c r="S131" s="609">
        <f ca="1">'RES DO 14'!S102/1000000</f>
        <v>0</v>
      </c>
      <c r="T131" s="609">
        <f ca="1">'RES DO 14'!T102/1000000</f>
        <v>0</v>
      </c>
      <c r="U131" s="609">
        <f ca="1">'RES DO 14'!U102/1000000</f>
        <v>0</v>
      </c>
      <c r="V131" s="609">
        <f ca="1">'RES DO 14'!V102/1000000</f>
        <v>0</v>
      </c>
      <c r="W131" s="609">
        <f ca="1">'RES DO 14'!W102/1000000</f>
        <v>0</v>
      </c>
      <c r="X131" s="609">
        <f ca="1">'RES DO 14'!X102/1000000</f>
        <v>0</v>
      </c>
      <c r="Y131" s="609">
        <f ca="1">'RES DO 14'!Y102/1000000</f>
        <v>0</v>
      </c>
      <c r="Z131" s="609">
        <f ca="1">'RES DO 14'!Z102/1000000</f>
        <v>0</v>
      </c>
      <c r="AA131" s="609">
        <f ca="1">'RES DO 14'!AA102/1000000</f>
        <v>0</v>
      </c>
      <c r="AB131" s="609">
        <f ca="1">'RES DO 14'!AB102/1000000</f>
        <v>0</v>
      </c>
      <c r="AC131" s="609">
        <f ca="1">'RES DO 14'!AC102/1000000</f>
        <v>0</v>
      </c>
      <c r="AD131" s="609">
        <f ca="1">'RES DO 14'!AD102/1000000</f>
        <v>0</v>
      </c>
      <c r="AE131" s="609">
        <f ca="1">'RES DO 14'!AE102/1000000</f>
        <v>0</v>
      </c>
      <c r="AF131" s="609">
        <f ca="1">'RES DO 14'!AF102/1000000</f>
        <v>0</v>
      </c>
      <c r="AG131" s="609">
        <f ca="1">'RES DO 14'!AG102/1000000</f>
        <v>0</v>
      </c>
      <c r="AH131" s="609">
        <f ca="1">'RES DO 14'!AH102/1000000</f>
        <v>0</v>
      </c>
      <c r="AI131" s="610"/>
      <c r="AJ131" s="610"/>
      <c r="AK131" s="610"/>
      <c r="AL131" s="610"/>
      <c r="AM131" s="626"/>
    </row>
    <row r="132" spans="1:40" x14ac:dyDescent="0.2">
      <c r="A132" s="600"/>
      <c r="B132" s="625"/>
      <c r="C132" s="607" t="s">
        <v>126</v>
      </c>
      <c r="D132" s="609">
        <f ca="1">'RES DO 14'!D103/1000000</f>
        <v>-2.6250882408849932</v>
      </c>
      <c r="E132" s="609">
        <f ca="1">'RES DO 14'!E103/1000000</f>
        <v>0.38490736465164493</v>
      </c>
      <c r="F132" s="609">
        <f ca="1">'RES DO 14'!F103/1000000</f>
        <v>0.32838608078116377</v>
      </c>
      <c r="G132" s="609">
        <f ca="1">'RES DO 14'!G103/1000000</f>
        <v>0.31009814628928561</v>
      </c>
      <c r="H132" s="609">
        <f ca="1">'RES DO 14'!H103/1000000</f>
        <v>0.30855377178646831</v>
      </c>
      <c r="I132" s="609">
        <f ca="1">'RES DO 14'!I103/1000000</f>
        <v>0.31743069489278797</v>
      </c>
      <c r="J132" s="609">
        <f ca="1">'RES DO 14'!J103/1000000</f>
        <v>0.30550543664644303</v>
      </c>
      <c r="K132" s="609">
        <f ca="1">'RES DO 14'!K103/1000000</f>
        <v>0.28682538804196323</v>
      </c>
      <c r="L132" s="609">
        <f ca="1">'RES DO 14'!L103/1000000</f>
        <v>0.27259698798508608</v>
      </c>
      <c r="M132" s="609">
        <f ca="1">'RES DO 14'!M103/1000000</f>
        <v>0.26190267275905421</v>
      </c>
      <c r="N132" s="609">
        <f ca="1">'RES DO 14'!N103/1000000</f>
        <v>0.14194422509824584</v>
      </c>
      <c r="O132" s="609">
        <f ca="1">'RES DO 14'!O103/1000000</f>
        <v>0.10448091776758105</v>
      </c>
      <c r="P132" s="609">
        <f ca="1">'RES DO 14'!P103/1000000</f>
        <v>0.10563444894450758</v>
      </c>
      <c r="Q132" s="609">
        <f ca="1">'RES DO 14'!Q103/1000000</f>
        <v>0.18971579860714166</v>
      </c>
      <c r="R132" s="609">
        <f ca="1">'RES DO 14'!R103/1000000</f>
        <v>0.19191097269073029</v>
      </c>
      <c r="S132" s="609">
        <f ca="1">'RES DO 14'!S103/1000000</f>
        <v>0.19413550910377533</v>
      </c>
      <c r="T132" s="609">
        <f ca="1">'RES DO 14'!T103/1000000</f>
        <v>0.19638969948078336</v>
      </c>
      <c r="U132" s="609">
        <f ca="1">'RES DO 14'!U103/1000000</f>
        <v>0.1986738364661107</v>
      </c>
      <c r="V132" s="609">
        <f ca="1">'RES DO 14'!V103/1000000</f>
        <v>0.20098821364406666</v>
      </c>
      <c r="W132" s="609">
        <f ca="1">'RES DO 14'!W103/1000000</f>
        <v>0.20333312546586021</v>
      </c>
      <c r="X132" s="609">
        <f ca="1">'RES DO 14'!X103/1000000</f>
        <v>9.1708867173289091E-2</v>
      </c>
      <c r="Y132" s="609">
        <f ca="1">'RES DO 14'!Y103/1000000</f>
        <v>0.208115734719069</v>
      </c>
      <c r="Z132" s="609">
        <f ca="1">'RES DO 14'!Z103/1000000</f>
        <v>0.2105540246836968</v>
      </c>
      <c r="AA132" s="609">
        <f ca="1">'RES DO 14'!AA103/1000000</f>
        <v>0.21302403418873975</v>
      </c>
      <c r="AB132" s="609">
        <f ca="1">'RES DO 14'!AB103/1000000</f>
        <v>0.21552606080643838</v>
      </c>
      <c r="AC132" s="609">
        <f ca="1">'RES DO 14'!AC103/1000000</f>
        <v>0.21806040246550931</v>
      </c>
      <c r="AD132" s="609">
        <f ca="1">'RES DO 14'!AD103/1000000</f>
        <v>0</v>
      </c>
      <c r="AE132" s="609">
        <f ca="1">'RES DO 14'!AE103/1000000</f>
        <v>0</v>
      </c>
      <c r="AF132" s="609">
        <f ca="1">'RES DO 14'!AF103/1000000</f>
        <v>0</v>
      </c>
      <c r="AG132" s="609">
        <f ca="1">'RES DO 14'!AG103/1000000</f>
        <v>0</v>
      </c>
      <c r="AH132" s="609">
        <f ca="1">'RES DO 14'!AH103/1000000</f>
        <v>0</v>
      </c>
      <c r="AI132" s="610"/>
      <c r="AJ132" s="610"/>
      <c r="AK132" s="610"/>
      <c r="AL132" s="610"/>
      <c r="AM132" s="626"/>
    </row>
    <row r="133" spans="1:40" x14ac:dyDescent="0.2">
      <c r="A133" s="600"/>
      <c r="B133" s="625"/>
      <c r="C133" s="605" t="s">
        <v>127</v>
      </c>
      <c r="D133" s="609">
        <f ca="1">'RES DO 14'!D104/1000000</f>
        <v>0</v>
      </c>
      <c r="E133" s="609">
        <f ca="1">'RES DO 14'!E104/1000000</f>
        <v>0</v>
      </c>
      <c r="F133" s="609">
        <f ca="1">'RES DO 14'!F104/1000000</f>
        <v>0</v>
      </c>
      <c r="G133" s="609">
        <f ca="1">'RES DO 14'!G104/1000000</f>
        <v>0</v>
      </c>
      <c r="H133" s="609">
        <f ca="1">'RES DO 14'!H104/1000000</f>
        <v>0</v>
      </c>
      <c r="I133" s="609">
        <f ca="1">'RES DO 14'!I104/1000000</f>
        <v>0</v>
      </c>
      <c r="J133" s="609">
        <f ca="1">'RES DO 14'!J104/1000000</f>
        <v>0</v>
      </c>
      <c r="K133" s="609">
        <f ca="1">'RES DO 14'!K104/1000000</f>
        <v>0</v>
      </c>
      <c r="L133" s="609">
        <f ca="1">'RES DO 14'!L104/1000000</f>
        <v>0</v>
      </c>
      <c r="M133" s="609">
        <f ca="1">'RES DO 14'!M104/1000000</f>
        <v>0</v>
      </c>
      <c r="N133" s="609">
        <f ca="1">'RES DO 14'!N104/1000000</f>
        <v>0</v>
      </c>
      <c r="O133" s="609">
        <f ca="1">'RES DO 14'!O104/1000000</f>
        <v>0</v>
      </c>
      <c r="P133" s="609">
        <f ca="1">'RES DO 14'!P104/1000000</f>
        <v>0</v>
      </c>
      <c r="Q133" s="609">
        <f ca="1">'RES DO 14'!Q104/1000000</f>
        <v>0</v>
      </c>
      <c r="R133" s="609">
        <f ca="1">'RES DO 14'!R104/1000000</f>
        <v>0</v>
      </c>
      <c r="S133" s="609">
        <f ca="1">'RES DO 14'!S104/1000000</f>
        <v>0</v>
      </c>
      <c r="T133" s="609">
        <f ca="1">'RES DO 14'!T104/1000000</f>
        <v>0</v>
      </c>
      <c r="U133" s="609">
        <f ca="1">'RES DO 14'!U104/1000000</f>
        <v>0</v>
      </c>
      <c r="V133" s="609">
        <f ca="1">'RES DO 14'!V104/1000000</f>
        <v>0</v>
      </c>
      <c r="W133" s="609">
        <f ca="1">'RES DO 14'!W104/1000000</f>
        <v>0</v>
      </c>
      <c r="X133" s="609">
        <f ca="1">'RES DO 14'!X104/1000000</f>
        <v>0</v>
      </c>
      <c r="Y133" s="609">
        <f ca="1">'RES DO 14'!Y104/1000000</f>
        <v>0</v>
      </c>
      <c r="Z133" s="609">
        <f ca="1">'RES DO 14'!Z104/1000000</f>
        <v>0</v>
      </c>
      <c r="AA133" s="609">
        <f ca="1">'RES DO 14'!AA104/1000000</f>
        <v>0</v>
      </c>
      <c r="AB133" s="609">
        <f ca="1">'RES DO 14'!AB104/1000000</f>
        <v>0</v>
      </c>
      <c r="AC133" s="609">
        <f ca="1">'RES DO 14'!AC104/1000000</f>
        <v>0</v>
      </c>
      <c r="AD133" s="609">
        <f ca="1">'RES DO 14'!AD104/1000000</f>
        <v>0</v>
      </c>
      <c r="AE133" s="609">
        <f ca="1">'RES DO 14'!AE104/1000000</f>
        <v>0</v>
      </c>
      <c r="AF133" s="609">
        <f ca="1">'RES DO 14'!AF104/1000000</f>
        <v>0</v>
      </c>
      <c r="AG133" s="609">
        <f ca="1">'RES DO 14'!AG104/1000000</f>
        <v>0</v>
      </c>
      <c r="AH133" s="609">
        <f ca="1">'RES DO 14'!AH104/1000000</f>
        <v>0</v>
      </c>
      <c r="AI133" s="610"/>
      <c r="AJ133" s="610"/>
      <c r="AK133" s="610"/>
      <c r="AL133" s="610"/>
      <c r="AM133" s="626"/>
    </row>
    <row r="134" spans="1:40" x14ac:dyDescent="0.2">
      <c r="A134" s="600"/>
      <c r="B134" s="625"/>
      <c r="C134" s="605" t="s">
        <v>116</v>
      </c>
      <c r="D134" s="609">
        <f ca="1">'RES DO 14'!D105/1000000</f>
        <v>0</v>
      </c>
      <c r="E134" s="609">
        <f ca="1">'RES DO 14'!E105/1000000</f>
        <v>0</v>
      </c>
      <c r="F134" s="609">
        <f ca="1">'RES DO 14'!F105/1000000</f>
        <v>0</v>
      </c>
      <c r="G134" s="609">
        <f ca="1">'RES DO 14'!G105/1000000</f>
        <v>0</v>
      </c>
      <c r="H134" s="609">
        <f ca="1">'RES DO 14'!H105/1000000</f>
        <v>0</v>
      </c>
      <c r="I134" s="609">
        <f ca="1">'RES DO 14'!I105/1000000</f>
        <v>0</v>
      </c>
      <c r="J134" s="609">
        <f ca="1">'RES DO 14'!J105/1000000</f>
        <v>0</v>
      </c>
      <c r="K134" s="609">
        <f ca="1">'RES DO 14'!K105/1000000</f>
        <v>0</v>
      </c>
      <c r="L134" s="609">
        <f ca="1">'RES DO 14'!L105/1000000</f>
        <v>0</v>
      </c>
      <c r="M134" s="609">
        <f ca="1">'RES DO 14'!M105/1000000</f>
        <v>0</v>
      </c>
      <c r="N134" s="609">
        <f ca="1">'RES DO 14'!N105/1000000</f>
        <v>0</v>
      </c>
      <c r="O134" s="609">
        <f ca="1">'RES DO 14'!O105/1000000</f>
        <v>0</v>
      </c>
      <c r="P134" s="609">
        <f ca="1">'RES DO 14'!P105/1000000</f>
        <v>0</v>
      </c>
      <c r="Q134" s="609">
        <f ca="1">'RES DO 14'!Q105/1000000</f>
        <v>0</v>
      </c>
      <c r="R134" s="609">
        <f ca="1">'RES DO 14'!R105/1000000</f>
        <v>0</v>
      </c>
      <c r="S134" s="609">
        <f ca="1">'RES DO 14'!S105/1000000</f>
        <v>0</v>
      </c>
      <c r="T134" s="609">
        <f ca="1">'RES DO 14'!T105/1000000</f>
        <v>0</v>
      </c>
      <c r="U134" s="609">
        <f ca="1">'RES DO 14'!U105/1000000</f>
        <v>0</v>
      </c>
      <c r="V134" s="609">
        <f ca="1">'RES DO 14'!V105/1000000</f>
        <v>0</v>
      </c>
      <c r="W134" s="609">
        <f ca="1">'RES DO 14'!W105/1000000</f>
        <v>0</v>
      </c>
      <c r="X134" s="609">
        <f ca="1">'RES DO 14'!X105/1000000</f>
        <v>0</v>
      </c>
      <c r="Y134" s="609">
        <f ca="1">'RES DO 14'!Y105/1000000</f>
        <v>0</v>
      </c>
      <c r="Z134" s="609">
        <f ca="1">'RES DO 14'!Z105/1000000</f>
        <v>0</v>
      </c>
      <c r="AA134" s="609">
        <f ca="1">'RES DO 14'!AA105/1000000</f>
        <v>0</v>
      </c>
      <c r="AB134" s="609">
        <f ca="1">'RES DO 14'!AB105/1000000</f>
        <v>0</v>
      </c>
      <c r="AC134" s="609">
        <f ca="1">'RES DO 14'!AC105/1000000</f>
        <v>0</v>
      </c>
      <c r="AD134" s="609">
        <f ca="1">'RES DO 14'!AD105/1000000</f>
        <v>0</v>
      </c>
      <c r="AE134" s="609">
        <f ca="1">'RES DO 14'!AE105/1000000</f>
        <v>0</v>
      </c>
      <c r="AF134" s="609">
        <f ca="1">'RES DO 14'!AF105/1000000</f>
        <v>0</v>
      </c>
      <c r="AG134" s="609">
        <f ca="1">'RES DO 14'!AG105/1000000</f>
        <v>0</v>
      </c>
      <c r="AH134" s="609">
        <f ca="1">'RES DO 14'!AH105/1000000</f>
        <v>0</v>
      </c>
      <c r="AI134" s="610"/>
      <c r="AJ134" s="610"/>
      <c r="AK134" s="610"/>
      <c r="AL134" s="610"/>
      <c r="AM134" s="626"/>
    </row>
    <row r="135" spans="1:40" x14ac:dyDescent="0.2">
      <c r="A135" s="600"/>
      <c r="B135" s="625"/>
      <c r="C135" s="606" t="s">
        <v>119</v>
      </c>
      <c r="D135" s="609">
        <f ca="1">'RES DO 14'!D106/1000000</f>
        <v>0</v>
      </c>
      <c r="E135" s="609">
        <f ca="1">'RES DO 14'!E106/1000000</f>
        <v>0</v>
      </c>
      <c r="F135" s="609">
        <f ca="1">'RES DO 14'!F106/1000000</f>
        <v>0</v>
      </c>
      <c r="G135" s="609">
        <f ca="1">'RES DO 14'!G106/1000000</f>
        <v>0</v>
      </c>
      <c r="H135" s="609">
        <f ca="1">'RES DO 14'!H106/1000000</f>
        <v>0</v>
      </c>
      <c r="I135" s="609">
        <f ca="1">'RES DO 14'!I106/1000000</f>
        <v>0</v>
      </c>
      <c r="J135" s="609">
        <f ca="1">'RES DO 14'!J106/1000000</f>
        <v>0</v>
      </c>
      <c r="K135" s="609">
        <f ca="1">'RES DO 14'!K106/1000000</f>
        <v>0</v>
      </c>
      <c r="L135" s="609">
        <f ca="1">'RES DO 14'!L106/1000000</f>
        <v>0</v>
      </c>
      <c r="M135" s="609">
        <f ca="1">'RES DO 14'!M106/1000000</f>
        <v>0</v>
      </c>
      <c r="N135" s="609">
        <f ca="1">'RES DO 14'!N106/1000000</f>
        <v>0</v>
      </c>
      <c r="O135" s="609">
        <f ca="1">'RES DO 14'!O106/1000000</f>
        <v>0</v>
      </c>
      <c r="P135" s="609">
        <f ca="1">'RES DO 14'!P106/1000000</f>
        <v>0</v>
      </c>
      <c r="Q135" s="609">
        <f ca="1">'RES DO 14'!Q106/1000000</f>
        <v>0</v>
      </c>
      <c r="R135" s="609">
        <f ca="1">'RES DO 14'!R106/1000000</f>
        <v>0</v>
      </c>
      <c r="S135" s="609">
        <f ca="1">'RES DO 14'!S106/1000000</f>
        <v>0</v>
      </c>
      <c r="T135" s="609">
        <f ca="1">'RES DO 14'!T106/1000000</f>
        <v>0</v>
      </c>
      <c r="U135" s="609">
        <f ca="1">'RES DO 14'!U106/1000000</f>
        <v>0</v>
      </c>
      <c r="V135" s="609">
        <f ca="1">'RES DO 14'!V106/1000000</f>
        <v>0</v>
      </c>
      <c r="W135" s="609">
        <f ca="1">'RES DO 14'!W106/1000000</f>
        <v>0</v>
      </c>
      <c r="X135" s="609">
        <f ca="1">'RES DO 14'!X106/1000000</f>
        <v>0</v>
      </c>
      <c r="Y135" s="609">
        <f ca="1">'RES DO 14'!Y106/1000000</f>
        <v>0</v>
      </c>
      <c r="Z135" s="609">
        <f ca="1">'RES DO 14'!Z106/1000000</f>
        <v>0</v>
      </c>
      <c r="AA135" s="609">
        <f ca="1">'RES DO 14'!AA106/1000000</f>
        <v>0</v>
      </c>
      <c r="AB135" s="609">
        <f ca="1">'RES DO 14'!AB106/1000000</f>
        <v>0</v>
      </c>
      <c r="AC135" s="609">
        <f ca="1">'RES DO 14'!AC106/1000000</f>
        <v>0</v>
      </c>
      <c r="AD135" s="609">
        <f ca="1">'RES DO 14'!AD106/1000000</f>
        <v>0</v>
      </c>
      <c r="AE135" s="609">
        <f ca="1">'RES DO 14'!AE106/1000000</f>
        <v>0</v>
      </c>
      <c r="AF135" s="609">
        <f ca="1">'RES DO 14'!AF106/1000000</f>
        <v>0</v>
      </c>
      <c r="AG135" s="609">
        <f ca="1">'RES DO 14'!AG106/1000000</f>
        <v>0</v>
      </c>
      <c r="AH135" s="609">
        <f ca="1">'RES DO 14'!AH106/1000000</f>
        <v>0</v>
      </c>
      <c r="AI135" s="610"/>
      <c r="AJ135" s="610"/>
      <c r="AK135" s="610"/>
      <c r="AL135" s="610"/>
      <c r="AM135" s="626"/>
    </row>
    <row r="136" spans="1:40" x14ac:dyDescent="0.2">
      <c r="A136" s="600"/>
      <c r="B136" s="625"/>
      <c r="C136" s="125"/>
      <c r="D136" s="599"/>
      <c r="E136" s="599"/>
      <c r="F136" s="599"/>
      <c r="G136" s="599"/>
      <c r="H136" s="599"/>
      <c r="I136" s="599"/>
      <c r="J136" s="599"/>
      <c r="K136" s="599"/>
      <c r="L136" s="599"/>
      <c r="M136" s="599"/>
      <c r="N136" s="599"/>
      <c r="O136" s="599"/>
      <c r="P136" s="599"/>
      <c r="Q136" s="599"/>
      <c r="R136" s="599"/>
      <c r="S136" s="599"/>
      <c r="T136" s="599"/>
      <c r="U136" s="599"/>
      <c r="V136" s="599"/>
      <c r="W136" s="599"/>
      <c r="X136" s="599"/>
      <c r="Y136" s="599"/>
      <c r="Z136" s="599"/>
      <c r="AA136" s="599"/>
      <c r="AB136" s="599"/>
      <c r="AC136" s="599"/>
      <c r="AD136" s="599"/>
      <c r="AE136" s="599"/>
      <c r="AF136" s="599"/>
      <c r="AG136" s="599"/>
      <c r="AH136" s="599"/>
      <c r="AI136" s="599"/>
      <c r="AJ136" s="599"/>
      <c r="AK136" s="599"/>
      <c r="AL136" s="599"/>
      <c r="AM136" s="628"/>
    </row>
    <row r="137" spans="1:40" x14ac:dyDescent="0.2">
      <c r="A137" s="600"/>
      <c r="B137" s="625"/>
      <c r="C137" s="125"/>
      <c r="D137" s="599"/>
      <c r="E137" s="599"/>
      <c r="F137" s="599"/>
      <c r="G137" s="599"/>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599"/>
      <c r="AJ137" s="599"/>
      <c r="AK137" s="599"/>
      <c r="AL137" s="599"/>
      <c r="AM137" s="628"/>
    </row>
    <row r="138" spans="1:40" x14ac:dyDescent="0.2">
      <c r="A138" s="600"/>
      <c r="B138" s="261" t="s">
        <v>285</v>
      </c>
      <c r="C138" s="133"/>
      <c r="D138" s="612"/>
      <c r="E138" s="599"/>
      <c r="F138" s="599"/>
      <c r="G138" s="599"/>
      <c r="H138" s="599"/>
      <c r="I138" s="599"/>
      <c r="J138" s="599"/>
      <c r="K138" s="599"/>
      <c r="L138" s="599"/>
      <c r="M138" s="599"/>
      <c r="N138" s="599"/>
      <c r="O138" s="599"/>
      <c r="P138" s="599"/>
      <c r="Q138" s="599"/>
      <c r="R138" s="599"/>
      <c r="S138" s="599"/>
      <c r="T138" s="599"/>
      <c r="U138" s="599"/>
      <c r="V138" s="599"/>
      <c r="W138" s="599"/>
      <c r="X138" s="599"/>
      <c r="Y138" s="599"/>
      <c r="Z138" s="599"/>
      <c r="AA138" s="599"/>
      <c r="AB138" s="599"/>
      <c r="AC138" s="599"/>
      <c r="AD138" s="599"/>
      <c r="AE138" s="599"/>
      <c r="AF138" s="599"/>
      <c r="AG138" s="599"/>
      <c r="AH138" s="599"/>
      <c r="AI138" s="599"/>
      <c r="AJ138" s="599"/>
      <c r="AK138" s="599"/>
      <c r="AL138" s="599"/>
      <c r="AM138" s="628"/>
    </row>
    <row r="139" spans="1:40" x14ac:dyDescent="0.2">
      <c r="A139" s="600"/>
      <c r="B139" s="625"/>
      <c r="C139" s="605" t="s">
        <v>131</v>
      </c>
      <c r="D139" s="599"/>
      <c r="E139" s="614">
        <f ca="1">'COM 3P 15'!D101/1000000</f>
        <v>-1.273501022543938</v>
      </c>
      <c r="F139" s="614">
        <f ca="1">'COM 3P 15'!E101/1000000</f>
        <v>0.3729742916124289</v>
      </c>
      <c r="G139" s="614">
        <f ca="1">'COM 3P 15'!F101/1000000</f>
        <v>0.44046149919496658</v>
      </c>
      <c r="H139" s="614">
        <f ca="1">'COM 3P 15'!G101/1000000</f>
        <v>0.35034472493941704</v>
      </c>
      <c r="I139" s="614">
        <f ca="1">'COM 3P 15'!H101/1000000</f>
        <v>0.30372325393890559</v>
      </c>
      <c r="J139" s="614">
        <f ca="1">'COM 3P 15'!I101/1000000</f>
        <v>0.29352166034595784</v>
      </c>
      <c r="K139" s="614">
        <f ca="1">'COM 3P 15'!J101/1000000</f>
        <v>0.23827416936824239</v>
      </c>
      <c r="L139" s="614">
        <f ca="1">'COM 3P 15'!K101/1000000</f>
        <v>0.18652560058765164</v>
      </c>
      <c r="M139" s="614">
        <f ca="1">'COM 3P 15'!L101/1000000</f>
        <v>0.17722628284620848</v>
      </c>
      <c r="N139" s="614">
        <f ca="1">'COM 3P 15'!M101/1000000</f>
        <v>0.17164830762236399</v>
      </c>
      <c r="O139" s="614">
        <f ca="1">'COM 3P 15'!N101/1000000</f>
        <v>7.4216402178193905E-2</v>
      </c>
      <c r="P139" s="614">
        <f ca="1">'COM 3P 15'!O101/1000000</f>
        <v>9.8066991713914725E-2</v>
      </c>
      <c r="Q139" s="614">
        <f ca="1">'COM 3P 15'!P101/1000000</f>
        <v>9.9147535783860402E-2</v>
      </c>
      <c r="R139" s="614">
        <f ca="1">'COM 3P 15'!Q101/1000000</f>
        <v>0.1002417693020643</v>
      </c>
      <c r="S139" s="614">
        <f ca="1">'COM 3P 15'!R101/1000000</f>
        <v>0.10134978652418697</v>
      </c>
      <c r="T139" s="614">
        <f ca="1">'COM 3P 15'!S101/1000000</f>
        <v>0.10247168061462368</v>
      </c>
      <c r="U139" s="614">
        <f ca="1">'COM 3P 15'!T101/1000000</f>
        <v>0.10360754356661619</v>
      </c>
      <c r="V139" s="614">
        <f ca="1">'COM 3P 15'!U101/1000000</f>
        <v>0.10475746611959041</v>
      </c>
      <c r="W139" s="614">
        <f ca="1">'COM 3P 15'!V101/1000000</f>
        <v>0.10592153767363721</v>
      </c>
      <c r="X139" s="614">
        <f ca="1">'COM 3P 15'!W101/1000000</f>
        <v>0.10709984620105491</v>
      </c>
      <c r="Y139" s="614">
        <f ca="1">'COM 3P 15'!X101/1000000</f>
        <v>1.8592478154867201E-2</v>
      </c>
      <c r="Z139" s="614">
        <f ca="1">'COM 3P 15'!Y101/1000000</f>
        <v>0.10949951837422864</v>
      </c>
      <c r="AA139" s="614">
        <f ca="1">'COM 3P 15'!Z101/1000000</f>
        <v>0.11072104998662773</v>
      </c>
      <c r="AB139" s="614">
        <f ca="1">'COM 3P 15'!AA101/1000000</f>
        <v>0.11195715430679555</v>
      </c>
      <c r="AC139" s="614">
        <f ca="1">'COM 3P 15'!AB101/1000000</f>
        <v>0.11320791073222383</v>
      </c>
      <c r="AD139" s="614">
        <f ca="1">'COM 3P 15'!AC101/1000000</f>
        <v>0.11447339663519554</v>
      </c>
      <c r="AE139" s="614">
        <f ca="1">'COM 3P 15'!AD101/1000000</f>
        <v>0</v>
      </c>
      <c r="AF139" s="614">
        <f ca="1">'COM 3P 15'!AE101/1000000</f>
        <v>0</v>
      </c>
      <c r="AG139" s="614">
        <f ca="1">'COM 3P 15'!AF101/1000000</f>
        <v>0</v>
      </c>
      <c r="AH139" s="614">
        <f ca="1">'COM 3P 15'!AG101/1000000</f>
        <v>0</v>
      </c>
      <c r="AI139" s="614">
        <f ca="1">'COM 3P 15'!AH101/1000000</f>
        <v>0</v>
      </c>
      <c r="AJ139" s="610"/>
      <c r="AK139" s="610"/>
      <c r="AL139" s="610"/>
      <c r="AM139" s="626"/>
      <c r="AN139" s="246"/>
    </row>
    <row r="140" spans="1:40" x14ac:dyDescent="0.2">
      <c r="A140" s="600"/>
      <c r="B140" s="625"/>
      <c r="C140" s="606" t="s">
        <v>117</v>
      </c>
      <c r="D140" s="599"/>
      <c r="E140" s="614">
        <f ca="1">'COM 3P 15'!D102/1000000</f>
        <v>0</v>
      </c>
      <c r="F140" s="614">
        <f ca="1">'COM 3P 15'!E102/1000000</f>
        <v>3.9238585999999999E-2</v>
      </c>
      <c r="G140" s="614">
        <f ca="1">'COM 3P 15'!F102/1000000</f>
        <v>3.9636990931400003E-2</v>
      </c>
      <c r="H140" s="614">
        <f ca="1">'COM 3P 15'!G102/1000000</f>
        <v>4.0041332096277867E-2</v>
      </c>
      <c r="I140" s="614">
        <f ca="1">'COM 3P 15'!H102/1000000</f>
        <v>4.0451697944512401E-2</v>
      </c>
      <c r="J140" s="614">
        <f ca="1">'COM 3P 15'!I102/1000000</f>
        <v>4.0868178243885639E-2</v>
      </c>
      <c r="K140" s="614">
        <f ca="1">'COM 3P 15'!J102/1000000</f>
        <v>4.1290864099719542E-2</v>
      </c>
      <c r="L140" s="614">
        <f ca="1">'COM 3P 15'!K102/1000000</f>
        <v>4.1719847974805352E-2</v>
      </c>
      <c r="M140" s="614">
        <f ca="1">'COM 3P 15'!L102/1000000</f>
        <v>4.2155223709629951E-2</v>
      </c>
      <c r="N140" s="614">
        <f ca="1">'COM 3P 15'!M102/1000000</f>
        <v>4.2597086542903437E-2</v>
      </c>
      <c r="O140" s="614">
        <f ca="1">'COM 3P 15'!N102/1000000</f>
        <v>4.3045533132392698E-2</v>
      </c>
      <c r="P140" s="614">
        <f ca="1">'COM 3P 15'!O102/1000000</f>
        <v>4.3500661576065351E-2</v>
      </c>
      <c r="Q140" s="614">
        <f ca="1">'COM 3P 15'!P102/1000000</f>
        <v>4.3962571433548724E-2</v>
      </c>
      <c r="R140" s="614">
        <f ca="1">'COM 3P 15'!Q102/1000000</f>
        <v>4.4431363747908598E-2</v>
      </c>
      <c r="S140" s="614">
        <f ca="1">'COM 3P 15'!R102/1000000</f>
        <v>4.490714106775244E-2</v>
      </c>
      <c r="T140" s="614">
        <f ca="1">'COM 3P 15'!S102/1000000</f>
        <v>4.5390007469661951E-2</v>
      </c>
      <c r="U140" s="614">
        <f ca="1">'COM 3P 15'!T102/1000000</f>
        <v>4.5880068580959908E-2</v>
      </c>
      <c r="V140" s="614">
        <f ca="1">'COM 3P 15'!U102/1000000</f>
        <v>4.6377431602816217E-2</v>
      </c>
      <c r="W140" s="614">
        <f ca="1">'COM 3P 15'!V102/1000000</f>
        <v>4.6882205333698183E-2</v>
      </c>
      <c r="X140" s="614">
        <f ca="1">'COM 3P 15'!W102/1000000</f>
        <v>4.7394500193170271E-2</v>
      </c>
      <c r="Y140" s="614">
        <f ca="1">'COM 3P 15'!X102/1000000</f>
        <v>4.791442824604851E-2</v>
      </c>
      <c r="Z140" s="614">
        <f ca="1">'COM 3P 15'!Y102/1000000</f>
        <v>4.8442103226914633E-2</v>
      </c>
      <c r="AA140" s="614">
        <f ca="1">'COM 3P 15'!Z102/1000000</f>
        <v>4.8977640564995657E-2</v>
      </c>
      <c r="AB140" s="614">
        <f ca="1">'COM 3P 15'!AA102/1000000</f>
        <v>4.9521157409414089E-2</v>
      </c>
      <c r="AC140" s="614">
        <f ca="1">'COM 3P 15'!AB102/1000000</f>
        <v>5.0072772654814364E-2</v>
      </c>
      <c r="AD140" s="614">
        <f ca="1">'COM 3P 15'!AC102/1000000</f>
        <v>5.063260696737109E-2</v>
      </c>
      <c r="AE140" s="614">
        <f ca="1">'COM 3P 15'!AD102/1000000</f>
        <v>0</v>
      </c>
      <c r="AF140" s="614">
        <f ca="1">'COM 3P 15'!AE102/1000000</f>
        <v>0</v>
      </c>
      <c r="AG140" s="614">
        <f ca="1">'COM 3P 15'!AF102/1000000</f>
        <v>0</v>
      </c>
      <c r="AH140" s="614">
        <f ca="1">'COM 3P 15'!AG102/1000000</f>
        <v>0</v>
      </c>
      <c r="AI140" s="614">
        <f ca="1">'COM 3P 15'!AH102/1000000</f>
        <v>0</v>
      </c>
      <c r="AJ140" s="610"/>
      <c r="AK140" s="610"/>
      <c r="AL140" s="610"/>
      <c r="AM140" s="626"/>
      <c r="AN140" s="246"/>
    </row>
    <row r="141" spans="1:40" x14ac:dyDescent="0.2">
      <c r="A141" s="600"/>
      <c r="B141" s="625"/>
      <c r="C141" s="607" t="s">
        <v>126</v>
      </c>
      <c r="D141" s="599"/>
      <c r="E141" s="614">
        <f ca="1">'COM 3P 15'!D103/1000000</f>
        <v>0</v>
      </c>
      <c r="F141" s="614">
        <f ca="1">'COM 3P 15'!E103/1000000</f>
        <v>0</v>
      </c>
      <c r="G141" s="614">
        <f ca="1">'COM 3P 15'!F103/1000000</f>
        <v>0</v>
      </c>
      <c r="H141" s="614">
        <f ca="1">'COM 3P 15'!G103/1000000</f>
        <v>0</v>
      </c>
      <c r="I141" s="614">
        <f ca="1">'COM 3P 15'!H103/1000000</f>
        <v>0</v>
      </c>
      <c r="J141" s="614">
        <f ca="1">'COM 3P 15'!I103/1000000</f>
        <v>0</v>
      </c>
      <c r="K141" s="614">
        <f ca="1">'COM 3P 15'!J103/1000000</f>
        <v>0</v>
      </c>
      <c r="L141" s="614">
        <f ca="1">'COM 3P 15'!K103/1000000</f>
        <v>0</v>
      </c>
      <c r="M141" s="614">
        <f ca="1">'COM 3P 15'!L103/1000000</f>
        <v>0</v>
      </c>
      <c r="N141" s="614">
        <f ca="1">'COM 3P 15'!M103/1000000</f>
        <v>0</v>
      </c>
      <c r="O141" s="614">
        <f ca="1">'COM 3P 15'!N103/1000000</f>
        <v>0</v>
      </c>
      <c r="P141" s="614">
        <f ca="1">'COM 3P 15'!O103/1000000</f>
        <v>0</v>
      </c>
      <c r="Q141" s="614">
        <f ca="1">'COM 3P 15'!P103/1000000</f>
        <v>0</v>
      </c>
      <c r="R141" s="614">
        <f ca="1">'COM 3P 15'!Q103/1000000</f>
        <v>0</v>
      </c>
      <c r="S141" s="614">
        <f ca="1">'COM 3P 15'!R103/1000000</f>
        <v>0</v>
      </c>
      <c r="T141" s="614">
        <f ca="1">'COM 3P 15'!S103/1000000</f>
        <v>0</v>
      </c>
      <c r="U141" s="614">
        <f ca="1">'COM 3P 15'!T103/1000000</f>
        <v>0</v>
      </c>
      <c r="V141" s="614">
        <f ca="1">'COM 3P 15'!U103/1000000</f>
        <v>0</v>
      </c>
      <c r="W141" s="614">
        <f ca="1">'COM 3P 15'!V103/1000000</f>
        <v>0</v>
      </c>
      <c r="X141" s="614">
        <f ca="1">'COM 3P 15'!W103/1000000</f>
        <v>0</v>
      </c>
      <c r="Y141" s="614">
        <f ca="1">'COM 3P 15'!X103/1000000</f>
        <v>0</v>
      </c>
      <c r="Z141" s="614">
        <f ca="1">'COM 3P 15'!Y103/1000000</f>
        <v>0</v>
      </c>
      <c r="AA141" s="614">
        <f ca="1">'COM 3P 15'!Z103/1000000</f>
        <v>0</v>
      </c>
      <c r="AB141" s="614">
        <f ca="1">'COM 3P 15'!AA103/1000000</f>
        <v>0</v>
      </c>
      <c r="AC141" s="614">
        <f ca="1">'COM 3P 15'!AB103/1000000</f>
        <v>0</v>
      </c>
      <c r="AD141" s="614">
        <f ca="1">'COM 3P 15'!AC103/1000000</f>
        <v>0</v>
      </c>
      <c r="AE141" s="614">
        <f ca="1">'COM 3P 15'!AD103/1000000</f>
        <v>0</v>
      </c>
      <c r="AF141" s="614">
        <f ca="1">'COM 3P 15'!AE103/1000000</f>
        <v>0</v>
      </c>
      <c r="AG141" s="614">
        <f ca="1">'COM 3P 15'!AF103/1000000</f>
        <v>0</v>
      </c>
      <c r="AH141" s="614">
        <f ca="1">'COM 3P 15'!AG103/1000000</f>
        <v>0</v>
      </c>
      <c r="AI141" s="614">
        <f ca="1">'COM 3P 15'!AH103/1000000</f>
        <v>0</v>
      </c>
      <c r="AJ141" s="610"/>
      <c r="AK141" s="610"/>
      <c r="AL141" s="610"/>
      <c r="AM141" s="626"/>
      <c r="AN141" s="246"/>
    </row>
    <row r="142" spans="1:40" x14ac:dyDescent="0.2">
      <c r="A142" s="600"/>
      <c r="B142" s="625"/>
      <c r="C142" s="605" t="s">
        <v>127</v>
      </c>
      <c r="D142" s="599"/>
      <c r="E142" s="614">
        <f ca="1">'COM 3P 15'!D104/1000000</f>
        <v>0</v>
      </c>
      <c r="F142" s="614">
        <f ca="1">'COM 3P 15'!E104/1000000</f>
        <v>0</v>
      </c>
      <c r="G142" s="614">
        <f ca="1">'COM 3P 15'!F104/1000000</f>
        <v>0</v>
      </c>
      <c r="H142" s="614">
        <f ca="1">'COM 3P 15'!G104/1000000</f>
        <v>0</v>
      </c>
      <c r="I142" s="614">
        <f ca="1">'COM 3P 15'!H104/1000000</f>
        <v>0</v>
      </c>
      <c r="J142" s="614">
        <f ca="1">'COM 3P 15'!I104/1000000</f>
        <v>0</v>
      </c>
      <c r="K142" s="614">
        <f ca="1">'COM 3P 15'!J104/1000000</f>
        <v>0</v>
      </c>
      <c r="L142" s="614">
        <f ca="1">'COM 3P 15'!K104/1000000</f>
        <v>0</v>
      </c>
      <c r="M142" s="614">
        <f ca="1">'COM 3P 15'!L104/1000000</f>
        <v>0</v>
      </c>
      <c r="N142" s="614">
        <f ca="1">'COM 3P 15'!M104/1000000</f>
        <v>0</v>
      </c>
      <c r="O142" s="614">
        <f ca="1">'COM 3P 15'!N104/1000000</f>
        <v>0</v>
      </c>
      <c r="P142" s="614">
        <f ca="1">'COM 3P 15'!O104/1000000</f>
        <v>0</v>
      </c>
      <c r="Q142" s="614">
        <f ca="1">'COM 3P 15'!P104/1000000</f>
        <v>0</v>
      </c>
      <c r="R142" s="614">
        <f ca="1">'COM 3P 15'!Q104/1000000</f>
        <v>0</v>
      </c>
      <c r="S142" s="614">
        <f ca="1">'COM 3P 15'!R104/1000000</f>
        <v>0</v>
      </c>
      <c r="T142" s="614">
        <f ca="1">'COM 3P 15'!S104/1000000</f>
        <v>0</v>
      </c>
      <c r="U142" s="614">
        <f ca="1">'COM 3P 15'!T104/1000000</f>
        <v>0</v>
      </c>
      <c r="V142" s="614">
        <f ca="1">'COM 3P 15'!U104/1000000</f>
        <v>0</v>
      </c>
      <c r="W142" s="614">
        <f ca="1">'COM 3P 15'!V104/1000000</f>
        <v>0</v>
      </c>
      <c r="X142" s="614">
        <f ca="1">'COM 3P 15'!W104/1000000</f>
        <v>0</v>
      </c>
      <c r="Y142" s="614">
        <f ca="1">'COM 3P 15'!X104/1000000</f>
        <v>0</v>
      </c>
      <c r="Z142" s="614">
        <f ca="1">'COM 3P 15'!Y104/1000000</f>
        <v>0</v>
      </c>
      <c r="AA142" s="614">
        <f ca="1">'COM 3P 15'!Z104/1000000</f>
        <v>0</v>
      </c>
      <c r="AB142" s="614">
        <f ca="1">'COM 3P 15'!AA104/1000000</f>
        <v>0</v>
      </c>
      <c r="AC142" s="614">
        <f ca="1">'COM 3P 15'!AB104/1000000</f>
        <v>0</v>
      </c>
      <c r="AD142" s="614">
        <f ca="1">'COM 3P 15'!AC104/1000000</f>
        <v>0</v>
      </c>
      <c r="AE142" s="614">
        <f ca="1">'COM 3P 15'!AD104/1000000</f>
        <v>0</v>
      </c>
      <c r="AF142" s="614">
        <f ca="1">'COM 3P 15'!AE104/1000000</f>
        <v>0</v>
      </c>
      <c r="AG142" s="614">
        <f ca="1">'COM 3P 15'!AF104/1000000</f>
        <v>0</v>
      </c>
      <c r="AH142" s="614">
        <f ca="1">'COM 3P 15'!AG104/1000000</f>
        <v>0</v>
      </c>
      <c r="AI142" s="614">
        <f ca="1">'COM 3P 15'!AH104/1000000</f>
        <v>0</v>
      </c>
      <c r="AJ142" s="610"/>
      <c r="AK142" s="610"/>
      <c r="AL142" s="610"/>
      <c r="AM142" s="626"/>
      <c r="AN142" s="246"/>
    </row>
    <row r="143" spans="1:40" x14ac:dyDescent="0.2">
      <c r="A143" s="600"/>
      <c r="B143" s="625"/>
      <c r="C143" s="605" t="s">
        <v>116</v>
      </c>
      <c r="D143" s="599"/>
      <c r="E143" s="614">
        <f ca="1">'COM 3P 15'!D105/1000000</f>
        <v>0</v>
      </c>
      <c r="F143" s="614">
        <f ca="1">'COM 3P 15'!E105/1000000</f>
        <v>0</v>
      </c>
      <c r="G143" s="614">
        <f ca="1">'COM 3P 15'!F105/1000000</f>
        <v>0</v>
      </c>
      <c r="H143" s="614">
        <f ca="1">'COM 3P 15'!G105/1000000</f>
        <v>0</v>
      </c>
      <c r="I143" s="614">
        <f ca="1">'COM 3P 15'!H105/1000000</f>
        <v>0</v>
      </c>
      <c r="J143" s="614">
        <f ca="1">'COM 3P 15'!I105/1000000</f>
        <v>0</v>
      </c>
      <c r="K143" s="614">
        <f ca="1">'COM 3P 15'!J105/1000000</f>
        <v>0</v>
      </c>
      <c r="L143" s="614">
        <f ca="1">'COM 3P 15'!K105/1000000</f>
        <v>0</v>
      </c>
      <c r="M143" s="614">
        <f ca="1">'COM 3P 15'!L105/1000000</f>
        <v>0</v>
      </c>
      <c r="N143" s="614">
        <f ca="1">'COM 3P 15'!M105/1000000</f>
        <v>0</v>
      </c>
      <c r="O143" s="614">
        <f ca="1">'COM 3P 15'!N105/1000000</f>
        <v>0</v>
      </c>
      <c r="P143" s="614">
        <f ca="1">'COM 3P 15'!O105/1000000</f>
        <v>0</v>
      </c>
      <c r="Q143" s="614">
        <f ca="1">'COM 3P 15'!P105/1000000</f>
        <v>0</v>
      </c>
      <c r="R143" s="614">
        <f ca="1">'COM 3P 15'!Q105/1000000</f>
        <v>0</v>
      </c>
      <c r="S143" s="614">
        <f ca="1">'COM 3P 15'!R105/1000000</f>
        <v>0</v>
      </c>
      <c r="T143" s="614">
        <f ca="1">'COM 3P 15'!S105/1000000</f>
        <v>0</v>
      </c>
      <c r="U143" s="614">
        <f ca="1">'COM 3P 15'!T105/1000000</f>
        <v>0</v>
      </c>
      <c r="V143" s="614">
        <f ca="1">'COM 3P 15'!U105/1000000</f>
        <v>0</v>
      </c>
      <c r="W143" s="614">
        <f ca="1">'COM 3P 15'!V105/1000000</f>
        <v>0</v>
      </c>
      <c r="X143" s="614">
        <f ca="1">'COM 3P 15'!W105/1000000</f>
        <v>0</v>
      </c>
      <c r="Y143" s="614">
        <f ca="1">'COM 3P 15'!X105/1000000</f>
        <v>0</v>
      </c>
      <c r="Z143" s="614">
        <f ca="1">'COM 3P 15'!Y105/1000000</f>
        <v>0</v>
      </c>
      <c r="AA143" s="614">
        <f ca="1">'COM 3P 15'!Z105/1000000</f>
        <v>0</v>
      </c>
      <c r="AB143" s="614">
        <f ca="1">'COM 3P 15'!AA105/1000000</f>
        <v>0</v>
      </c>
      <c r="AC143" s="614">
        <f ca="1">'COM 3P 15'!AB105/1000000</f>
        <v>0</v>
      </c>
      <c r="AD143" s="614">
        <f ca="1">'COM 3P 15'!AC105/1000000</f>
        <v>0</v>
      </c>
      <c r="AE143" s="614">
        <f ca="1">'COM 3P 15'!AD105/1000000</f>
        <v>0</v>
      </c>
      <c r="AF143" s="614">
        <f ca="1">'COM 3P 15'!AE105/1000000</f>
        <v>0</v>
      </c>
      <c r="AG143" s="614">
        <f ca="1">'COM 3P 15'!AF105/1000000</f>
        <v>0</v>
      </c>
      <c r="AH143" s="614">
        <f ca="1">'COM 3P 15'!AG105/1000000</f>
        <v>0</v>
      </c>
      <c r="AI143" s="614">
        <f ca="1">'COM 3P 15'!AH105/1000000</f>
        <v>0</v>
      </c>
      <c r="AJ143" s="610"/>
      <c r="AK143" s="610"/>
      <c r="AL143" s="610"/>
      <c r="AM143" s="626"/>
      <c r="AN143" s="246"/>
    </row>
    <row r="144" spans="1:40" x14ac:dyDescent="0.2">
      <c r="A144" s="600"/>
      <c r="B144" s="625"/>
      <c r="C144" s="606" t="s">
        <v>119</v>
      </c>
      <c r="D144" s="599"/>
      <c r="E144" s="614">
        <f ca="1">'COM 3P 15'!D106/1000000</f>
        <v>0</v>
      </c>
      <c r="F144" s="614">
        <f ca="1">'COM 3P 15'!E106/1000000</f>
        <v>0</v>
      </c>
      <c r="G144" s="614">
        <f ca="1">'COM 3P 15'!F106/1000000</f>
        <v>0</v>
      </c>
      <c r="H144" s="614">
        <f ca="1">'COM 3P 15'!G106/1000000</f>
        <v>0</v>
      </c>
      <c r="I144" s="614">
        <f ca="1">'COM 3P 15'!H106/1000000</f>
        <v>0</v>
      </c>
      <c r="J144" s="614">
        <f ca="1">'COM 3P 15'!I106/1000000</f>
        <v>0</v>
      </c>
      <c r="K144" s="614">
        <f ca="1">'COM 3P 15'!J106/1000000</f>
        <v>0</v>
      </c>
      <c r="L144" s="614">
        <f ca="1">'COM 3P 15'!K106/1000000</f>
        <v>0</v>
      </c>
      <c r="M144" s="614">
        <f ca="1">'COM 3P 15'!L106/1000000</f>
        <v>0</v>
      </c>
      <c r="N144" s="614">
        <f ca="1">'COM 3P 15'!M106/1000000</f>
        <v>0</v>
      </c>
      <c r="O144" s="614">
        <f ca="1">'COM 3P 15'!N106/1000000</f>
        <v>0</v>
      </c>
      <c r="P144" s="614">
        <f ca="1">'COM 3P 15'!O106/1000000</f>
        <v>0</v>
      </c>
      <c r="Q144" s="614">
        <f ca="1">'COM 3P 15'!P106/1000000</f>
        <v>0</v>
      </c>
      <c r="R144" s="614">
        <f ca="1">'COM 3P 15'!Q106/1000000</f>
        <v>0</v>
      </c>
      <c r="S144" s="614">
        <f ca="1">'COM 3P 15'!R106/1000000</f>
        <v>0</v>
      </c>
      <c r="T144" s="614">
        <f ca="1">'COM 3P 15'!S106/1000000</f>
        <v>0</v>
      </c>
      <c r="U144" s="614">
        <f ca="1">'COM 3P 15'!T106/1000000</f>
        <v>0</v>
      </c>
      <c r="V144" s="614">
        <f ca="1">'COM 3P 15'!U106/1000000</f>
        <v>0</v>
      </c>
      <c r="W144" s="614">
        <f ca="1">'COM 3P 15'!V106/1000000</f>
        <v>0</v>
      </c>
      <c r="X144" s="614">
        <f ca="1">'COM 3P 15'!W106/1000000</f>
        <v>0</v>
      </c>
      <c r="Y144" s="614">
        <f ca="1">'COM 3P 15'!X106/1000000</f>
        <v>0</v>
      </c>
      <c r="Z144" s="614">
        <f ca="1">'COM 3P 15'!Y106/1000000</f>
        <v>0</v>
      </c>
      <c r="AA144" s="614">
        <f ca="1">'COM 3P 15'!Z106/1000000</f>
        <v>0</v>
      </c>
      <c r="AB144" s="614">
        <f ca="1">'COM 3P 15'!AA106/1000000</f>
        <v>0</v>
      </c>
      <c r="AC144" s="614">
        <f ca="1">'COM 3P 15'!AB106/1000000</f>
        <v>0</v>
      </c>
      <c r="AD144" s="614">
        <f ca="1">'COM 3P 15'!AC106/1000000</f>
        <v>0</v>
      </c>
      <c r="AE144" s="614">
        <f ca="1">'COM 3P 15'!AD106/1000000</f>
        <v>0</v>
      </c>
      <c r="AF144" s="614">
        <f ca="1">'COM 3P 15'!AE106/1000000</f>
        <v>0</v>
      </c>
      <c r="AG144" s="614">
        <f ca="1">'COM 3P 15'!AF106/1000000</f>
        <v>0</v>
      </c>
      <c r="AH144" s="614">
        <f ca="1">'COM 3P 15'!AG106/1000000</f>
        <v>0</v>
      </c>
      <c r="AI144" s="614">
        <f ca="1">'COM 3P 15'!AH106/1000000</f>
        <v>0</v>
      </c>
      <c r="AJ144" s="610"/>
      <c r="AK144" s="610"/>
      <c r="AL144" s="610"/>
      <c r="AM144" s="626"/>
      <c r="AN144" s="246"/>
    </row>
    <row r="145" spans="1:40" x14ac:dyDescent="0.2">
      <c r="A145" s="600"/>
      <c r="B145" s="625"/>
      <c r="C145" s="125"/>
      <c r="D145" s="599"/>
      <c r="E145" s="615"/>
      <c r="F145" s="615"/>
      <c r="G145" s="615"/>
      <c r="H145" s="615"/>
      <c r="I145" s="615"/>
      <c r="J145" s="615"/>
      <c r="K145" s="615"/>
      <c r="L145" s="615"/>
      <c r="M145" s="615"/>
      <c r="N145" s="615"/>
      <c r="O145" s="615"/>
      <c r="P145" s="615"/>
      <c r="Q145" s="615"/>
      <c r="R145" s="615"/>
      <c r="S145" s="615"/>
      <c r="T145" s="615"/>
      <c r="U145" s="615"/>
      <c r="V145" s="615"/>
      <c r="W145" s="615"/>
      <c r="X145" s="615"/>
      <c r="Y145" s="615"/>
      <c r="Z145" s="615"/>
      <c r="AA145" s="615"/>
      <c r="AB145" s="615"/>
      <c r="AC145" s="615"/>
      <c r="AD145" s="615"/>
      <c r="AE145" s="615"/>
      <c r="AF145" s="615"/>
      <c r="AG145" s="615"/>
      <c r="AH145" s="615"/>
      <c r="AI145" s="615"/>
      <c r="AJ145" s="612"/>
      <c r="AK145" s="612"/>
      <c r="AL145" s="612"/>
      <c r="AM145" s="627"/>
      <c r="AN145" s="600"/>
    </row>
    <row r="146" spans="1:40" x14ac:dyDescent="0.2">
      <c r="A146" s="600"/>
      <c r="B146" s="261" t="s">
        <v>286</v>
      </c>
      <c r="C146" s="246"/>
      <c r="D146" s="599"/>
      <c r="E146" s="153"/>
      <c r="F146" s="615"/>
      <c r="G146" s="615"/>
      <c r="H146" s="615"/>
      <c r="I146" s="615"/>
      <c r="J146" s="615"/>
      <c r="K146" s="615"/>
      <c r="L146" s="615"/>
      <c r="M146" s="615"/>
      <c r="N146" s="615"/>
      <c r="O146" s="615"/>
      <c r="P146" s="615"/>
      <c r="Q146" s="615"/>
      <c r="R146" s="615"/>
      <c r="S146" s="615"/>
      <c r="T146" s="615"/>
      <c r="U146" s="615"/>
      <c r="V146" s="615"/>
      <c r="W146" s="615"/>
      <c r="X146" s="615"/>
      <c r="Y146" s="615"/>
      <c r="Z146" s="615"/>
      <c r="AA146" s="615"/>
      <c r="AB146" s="615"/>
      <c r="AC146" s="615"/>
      <c r="AD146" s="615"/>
      <c r="AE146" s="615"/>
      <c r="AF146" s="615"/>
      <c r="AG146" s="615"/>
      <c r="AH146" s="615"/>
      <c r="AI146" s="615"/>
      <c r="AJ146" s="612"/>
      <c r="AK146" s="612"/>
      <c r="AL146" s="612"/>
      <c r="AM146" s="627"/>
      <c r="AN146" s="600"/>
    </row>
    <row r="147" spans="1:40" x14ac:dyDescent="0.2">
      <c r="A147" s="600"/>
      <c r="B147" s="625"/>
      <c r="C147" s="605" t="s">
        <v>131</v>
      </c>
      <c r="D147" s="599"/>
      <c r="E147" s="614">
        <f ca="1">'COM DO 15'!D101/1000000</f>
        <v>0</v>
      </c>
      <c r="F147" s="614">
        <f ca="1">'COM DO 15'!E101/1000000</f>
        <v>0</v>
      </c>
      <c r="G147" s="614">
        <f ca="1">'COM DO 15'!F101/1000000</f>
        <v>0</v>
      </c>
      <c r="H147" s="614">
        <f ca="1">'COM DO 15'!G101/1000000</f>
        <v>0</v>
      </c>
      <c r="I147" s="614">
        <f ca="1">'COM DO 15'!H101/1000000</f>
        <v>0</v>
      </c>
      <c r="J147" s="614">
        <f ca="1">'COM DO 15'!I101/1000000</f>
        <v>0</v>
      </c>
      <c r="K147" s="614">
        <f ca="1">'COM DO 15'!J101/1000000</f>
        <v>0</v>
      </c>
      <c r="L147" s="614">
        <f ca="1">'COM DO 15'!K101/1000000</f>
        <v>0</v>
      </c>
      <c r="M147" s="614">
        <f ca="1">'COM DO 15'!L101/1000000</f>
        <v>0</v>
      </c>
      <c r="N147" s="614">
        <f ca="1">'COM DO 15'!M101/1000000</f>
        <v>0</v>
      </c>
      <c r="O147" s="614">
        <f ca="1">'COM DO 15'!N101/1000000</f>
        <v>0</v>
      </c>
      <c r="P147" s="614">
        <f ca="1">'COM DO 15'!O101/1000000</f>
        <v>0</v>
      </c>
      <c r="Q147" s="614">
        <f ca="1">'COM DO 15'!P101/1000000</f>
        <v>0</v>
      </c>
      <c r="R147" s="614">
        <f ca="1">'COM DO 15'!Q101/1000000</f>
        <v>0</v>
      </c>
      <c r="S147" s="614">
        <f ca="1">'COM DO 15'!R101/1000000</f>
        <v>0</v>
      </c>
      <c r="T147" s="614">
        <f ca="1">'COM DO 15'!S101/1000000</f>
        <v>0</v>
      </c>
      <c r="U147" s="614">
        <f ca="1">'COM DO 15'!T101/1000000</f>
        <v>0</v>
      </c>
      <c r="V147" s="614">
        <f ca="1">'COM DO 15'!U101/1000000</f>
        <v>0</v>
      </c>
      <c r="W147" s="614">
        <f ca="1">'COM DO 15'!V101/1000000</f>
        <v>0</v>
      </c>
      <c r="X147" s="614">
        <f ca="1">'COM DO 15'!W101/1000000</f>
        <v>0</v>
      </c>
      <c r="Y147" s="614">
        <f ca="1">'COM DO 15'!X101/1000000</f>
        <v>0</v>
      </c>
      <c r="Z147" s="614">
        <f ca="1">'COM DO 15'!Y101/1000000</f>
        <v>0</v>
      </c>
      <c r="AA147" s="614">
        <f ca="1">'COM DO 15'!Z101/1000000</f>
        <v>0</v>
      </c>
      <c r="AB147" s="614">
        <f ca="1">'COM DO 15'!AA101/1000000</f>
        <v>0</v>
      </c>
      <c r="AC147" s="614">
        <f ca="1">'COM DO 15'!AB101/1000000</f>
        <v>0</v>
      </c>
      <c r="AD147" s="614">
        <f ca="1">'COM DO 15'!AC101/1000000</f>
        <v>0</v>
      </c>
      <c r="AE147" s="614">
        <f ca="1">'COM DO 15'!AD101/1000000</f>
        <v>0</v>
      </c>
      <c r="AF147" s="614">
        <f ca="1">'COM DO 15'!AE101/1000000</f>
        <v>0</v>
      </c>
      <c r="AG147" s="614">
        <f ca="1">'COM DO 15'!AF101/1000000</f>
        <v>0</v>
      </c>
      <c r="AH147" s="614">
        <f ca="1">'COM DO 15'!AG101/1000000</f>
        <v>0</v>
      </c>
      <c r="AI147" s="614">
        <f ca="1">'COM DO 15'!AH101/1000000</f>
        <v>0</v>
      </c>
      <c r="AJ147" s="610"/>
      <c r="AK147" s="610"/>
      <c r="AL147" s="610"/>
      <c r="AM147" s="626"/>
      <c r="AN147" s="246"/>
    </row>
    <row r="148" spans="1:40" x14ac:dyDescent="0.2">
      <c r="A148" s="600"/>
      <c r="B148" s="625"/>
      <c r="C148" s="606" t="s">
        <v>117</v>
      </c>
      <c r="D148" s="599"/>
      <c r="E148" s="614">
        <f ca="1">'COM DO 15'!D102/1000000</f>
        <v>-1.273501022543938</v>
      </c>
      <c r="F148" s="614">
        <f ca="1">'COM DO 15'!E102/1000000</f>
        <v>0.40439528624063725</v>
      </c>
      <c r="G148" s="614">
        <f ca="1">'COM DO 15'!F102/1000000</f>
        <v>0.47231264641538118</v>
      </c>
      <c r="H148" s="614">
        <f ca="1">'COM DO 15'!G102/1000000</f>
        <v>0.38264108900625132</v>
      </c>
      <c r="I148" s="614">
        <f ca="1">'COM DO 15'!H102/1000000</f>
        <v>0.33648064286259627</v>
      </c>
      <c r="J148" s="614">
        <f ca="1">'COM DO 15'!I102/1000000</f>
        <v>0.32675666813306253</v>
      </c>
      <c r="K148" s="614">
        <f ca="1">'COM DO 15'!J102/1000000</f>
        <v>0.27200422076018788</v>
      </c>
      <c r="L148" s="614">
        <f ca="1">'COM DO 15'!K102/1000000</f>
        <v>0.22076899844773384</v>
      </c>
      <c r="M148" s="614">
        <f ca="1">'COM DO 15'!L102/1000000</f>
        <v>0.2120022583532013</v>
      </c>
      <c r="N148" s="614">
        <f ca="1">'COM DO 15'!M102/1000000</f>
        <v>0.20697707343858887</v>
      </c>
      <c r="O148" s="614">
        <f ca="1">'COM DO 15'!N102/1000000</f>
        <v>0.11011920876996403</v>
      </c>
      <c r="P148" s="614">
        <f ca="1">'COM DO 15'!O102/1000000</f>
        <v>8.7376736906220179E-2</v>
      </c>
      <c r="Q148" s="614">
        <f ca="1">'COM DO 15'!P102/1000000</f>
        <v>8.7938968746175405E-2</v>
      </c>
      <c r="R148" s="614">
        <f ca="1">'COM DO 15'!Q102/1000000</f>
        <v>8.8471333684115097E-2</v>
      </c>
      <c r="S148" s="614">
        <f ca="1">'COM DO 15'!R102/1000000</f>
        <v>0.12820425688270295</v>
      </c>
      <c r="T148" s="614">
        <f ca="1">'COM DO 15'!S102/1000000</f>
        <v>0.12961490508148152</v>
      </c>
      <c r="U148" s="614">
        <f ca="1">'COM DO 15'!T102/1000000</f>
        <v>0.13104382457803021</v>
      </c>
      <c r="V148" s="614">
        <f ca="1">'COM DO 15'!U102/1000000</f>
        <v>0.13249117021807455</v>
      </c>
      <c r="W148" s="614">
        <f ca="1">'COM DO 15'!V102/1000000</f>
        <v>0.13395709646318871</v>
      </c>
      <c r="X148" s="614">
        <f ca="1">'COM DO 15'!W102/1000000</f>
        <v>0.13544175731657074</v>
      </c>
      <c r="Y148" s="614">
        <f ca="1">'COM DO 15'!X102/1000000</f>
        <v>4.7245306246004204E-2</v>
      </c>
      <c r="Z148" s="614">
        <f ca="1">'COM DO 15'!Y102/1000000</f>
        <v>0.13846789610392352</v>
      </c>
      <c r="AA148" s="614">
        <f ca="1">'COM DO 15'!Z102/1000000</f>
        <v>0.14000967904449513</v>
      </c>
      <c r="AB148" s="614">
        <f ca="1">'COM DO 15'!AA102/1000000</f>
        <v>0.14157080643762521</v>
      </c>
      <c r="AC148" s="614">
        <f ca="1">'COM DO 15'!AB102/1000000</f>
        <v>0.1431514287798028</v>
      </c>
      <c r="AD148" s="614">
        <f ca="1">'COM DO 15'!AC102/1000000</f>
        <v>0.14475169560168349</v>
      </c>
      <c r="AE148" s="614">
        <f ca="1">'COM DO 15'!AD102/1000000</f>
        <v>0</v>
      </c>
      <c r="AF148" s="614">
        <f ca="1">'COM DO 15'!AE102/1000000</f>
        <v>0</v>
      </c>
      <c r="AG148" s="614">
        <f ca="1">'COM DO 15'!AF102/1000000</f>
        <v>0</v>
      </c>
      <c r="AH148" s="614">
        <f ca="1">'COM DO 15'!AG102/1000000</f>
        <v>0</v>
      </c>
      <c r="AI148" s="614">
        <f ca="1">'COM DO 15'!AH102/1000000</f>
        <v>0</v>
      </c>
      <c r="AJ148" s="610"/>
      <c r="AK148" s="610"/>
      <c r="AL148" s="610"/>
      <c r="AM148" s="626"/>
      <c r="AN148" s="246"/>
    </row>
    <row r="149" spans="1:40" x14ac:dyDescent="0.2">
      <c r="A149" s="600"/>
      <c r="B149" s="625"/>
      <c r="C149" s="607" t="s">
        <v>126</v>
      </c>
      <c r="D149" s="599"/>
      <c r="E149" s="614">
        <f ca="1">'COM DO 15'!D103/1000000</f>
        <v>0</v>
      </c>
      <c r="F149" s="614">
        <f ca="1">'COM DO 15'!E103/1000000</f>
        <v>0</v>
      </c>
      <c r="G149" s="614">
        <f ca="1">'COM DO 15'!F103/1000000</f>
        <v>0</v>
      </c>
      <c r="H149" s="614">
        <f ca="1">'COM DO 15'!G103/1000000</f>
        <v>0</v>
      </c>
      <c r="I149" s="614">
        <f ca="1">'COM DO 15'!H103/1000000</f>
        <v>0</v>
      </c>
      <c r="J149" s="614">
        <f ca="1">'COM DO 15'!I103/1000000</f>
        <v>0</v>
      </c>
      <c r="K149" s="614">
        <f ca="1">'COM DO 15'!J103/1000000</f>
        <v>0</v>
      </c>
      <c r="L149" s="614">
        <f ca="1">'COM DO 15'!K103/1000000</f>
        <v>0</v>
      </c>
      <c r="M149" s="614">
        <f ca="1">'COM DO 15'!L103/1000000</f>
        <v>0</v>
      </c>
      <c r="N149" s="614">
        <f ca="1">'COM DO 15'!M103/1000000</f>
        <v>0</v>
      </c>
      <c r="O149" s="614">
        <f ca="1">'COM DO 15'!N103/1000000</f>
        <v>0</v>
      </c>
      <c r="P149" s="614">
        <f ca="1">'COM DO 15'!O103/1000000</f>
        <v>0</v>
      </c>
      <c r="Q149" s="614">
        <f ca="1">'COM DO 15'!P103/1000000</f>
        <v>0</v>
      </c>
      <c r="R149" s="614">
        <f ca="1">'COM DO 15'!Q103/1000000</f>
        <v>0</v>
      </c>
      <c r="S149" s="614">
        <f ca="1">'COM DO 15'!R103/1000000</f>
        <v>0</v>
      </c>
      <c r="T149" s="614">
        <f ca="1">'COM DO 15'!S103/1000000</f>
        <v>0</v>
      </c>
      <c r="U149" s="614">
        <f ca="1">'COM DO 15'!T103/1000000</f>
        <v>0</v>
      </c>
      <c r="V149" s="614">
        <f ca="1">'COM DO 15'!U103/1000000</f>
        <v>0</v>
      </c>
      <c r="W149" s="614">
        <f ca="1">'COM DO 15'!V103/1000000</f>
        <v>0</v>
      </c>
      <c r="X149" s="614">
        <f ca="1">'COM DO 15'!W103/1000000</f>
        <v>0</v>
      </c>
      <c r="Y149" s="614">
        <f ca="1">'COM DO 15'!X103/1000000</f>
        <v>0</v>
      </c>
      <c r="Z149" s="614">
        <f ca="1">'COM DO 15'!Y103/1000000</f>
        <v>0</v>
      </c>
      <c r="AA149" s="614">
        <f ca="1">'COM DO 15'!Z103/1000000</f>
        <v>0</v>
      </c>
      <c r="AB149" s="614">
        <f ca="1">'COM DO 15'!AA103/1000000</f>
        <v>0</v>
      </c>
      <c r="AC149" s="614">
        <f ca="1">'COM DO 15'!AB103/1000000</f>
        <v>0</v>
      </c>
      <c r="AD149" s="614">
        <f ca="1">'COM DO 15'!AC103/1000000</f>
        <v>0</v>
      </c>
      <c r="AE149" s="614">
        <f ca="1">'COM DO 15'!AD103/1000000</f>
        <v>0</v>
      </c>
      <c r="AF149" s="614">
        <f ca="1">'COM DO 15'!AE103/1000000</f>
        <v>0</v>
      </c>
      <c r="AG149" s="614">
        <f ca="1">'COM DO 15'!AF103/1000000</f>
        <v>0</v>
      </c>
      <c r="AH149" s="614">
        <f ca="1">'COM DO 15'!AG103/1000000</f>
        <v>0</v>
      </c>
      <c r="AI149" s="614">
        <f ca="1">'COM DO 15'!AH103/1000000</f>
        <v>0</v>
      </c>
      <c r="AJ149" s="610"/>
      <c r="AK149" s="610"/>
      <c r="AL149" s="610"/>
      <c r="AM149" s="626"/>
      <c r="AN149" s="246"/>
    </row>
    <row r="150" spans="1:40" x14ac:dyDescent="0.2">
      <c r="A150" s="600"/>
      <c r="B150" s="625"/>
      <c r="C150" s="605" t="s">
        <v>127</v>
      </c>
      <c r="D150" s="599"/>
      <c r="E150" s="614">
        <f ca="1">'COM DO 15'!D104/1000000</f>
        <v>0</v>
      </c>
      <c r="F150" s="614">
        <f ca="1">'COM DO 15'!E104/1000000</f>
        <v>0</v>
      </c>
      <c r="G150" s="614">
        <f ca="1">'COM DO 15'!F104/1000000</f>
        <v>0</v>
      </c>
      <c r="H150" s="614">
        <f ca="1">'COM DO 15'!G104/1000000</f>
        <v>0</v>
      </c>
      <c r="I150" s="614">
        <f ca="1">'COM DO 15'!H104/1000000</f>
        <v>0</v>
      </c>
      <c r="J150" s="614">
        <f ca="1">'COM DO 15'!I104/1000000</f>
        <v>0</v>
      </c>
      <c r="K150" s="614">
        <f ca="1">'COM DO 15'!J104/1000000</f>
        <v>0</v>
      </c>
      <c r="L150" s="614">
        <f ca="1">'COM DO 15'!K104/1000000</f>
        <v>0</v>
      </c>
      <c r="M150" s="614">
        <f ca="1">'COM DO 15'!L104/1000000</f>
        <v>0</v>
      </c>
      <c r="N150" s="614">
        <f ca="1">'COM DO 15'!M104/1000000</f>
        <v>0</v>
      </c>
      <c r="O150" s="614">
        <f ca="1">'COM DO 15'!N104/1000000</f>
        <v>0</v>
      </c>
      <c r="P150" s="614">
        <f ca="1">'COM DO 15'!O104/1000000</f>
        <v>0</v>
      </c>
      <c r="Q150" s="614">
        <f ca="1">'COM DO 15'!P104/1000000</f>
        <v>0</v>
      </c>
      <c r="R150" s="614">
        <f ca="1">'COM DO 15'!Q104/1000000</f>
        <v>0</v>
      </c>
      <c r="S150" s="614">
        <f ca="1">'COM DO 15'!R104/1000000</f>
        <v>0</v>
      </c>
      <c r="T150" s="614">
        <f ca="1">'COM DO 15'!S104/1000000</f>
        <v>0</v>
      </c>
      <c r="U150" s="614">
        <f ca="1">'COM DO 15'!T104/1000000</f>
        <v>0</v>
      </c>
      <c r="V150" s="614">
        <f ca="1">'COM DO 15'!U104/1000000</f>
        <v>0</v>
      </c>
      <c r="W150" s="614">
        <f ca="1">'COM DO 15'!V104/1000000</f>
        <v>0</v>
      </c>
      <c r="X150" s="614">
        <f ca="1">'COM DO 15'!W104/1000000</f>
        <v>0</v>
      </c>
      <c r="Y150" s="614">
        <f ca="1">'COM DO 15'!X104/1000000</f>
        <v>0</v>
      </c>
      <c r="Z150" s="614">
        <f ca="1">'COM DO 15'!Y104/1000000</f>
        <v>0</v>
      </c>
      <c r="AA150" s="614">
        <f ca="1">'COM DO 15'!Z104/1000000</f>
        <v>0</v>
      </c>
      <c r="AB150" s="614">
        <f ca="1">'COM DO 15'!AA104/1000000</f>
        <v>0</v>
      </c>
      <c r="AC150" s="614">
        <f ca="1">'COM DO 15'!AB104/1000000</f>
        <v>0</v>
      </c>
      <c r="AD150" s="614">
        <f ca="1">'COM DO 15'!AC104/1000000</f>
        <v>0</v>
      </c>
      <c r="AE150" s="614">
        <f ca="1">'COM DO 15'!AD104/1000000</f>
        <v>0</v>
      </c>
      <c r="AF150" s="614">
        <f ca="1">'COM DO 15'!AE104/1000000</f>
        <v>0</v>
      </c>
      <c r="AG150" s="614">
        <f ca="1">'COM DO 15'!AF104/1000000</f>
        <v>0</v>
      </c>
      <c r="AH150" s="614">
        <f ca="1">'COM DO 15'!AG104/1000000</f>
        <v>0</v>
      </c>
      <c r="AI150" s="614">
        <f ca="1">'COM DO 15'!AH104/1000000</f>
        <v>0</v>
      </c>
      <c r="AJ150" s="610"/>
      <c r="AK150" s="610"/>
      <c r="AL150" s="610"/>
      <c r="AM150" s="626"/>
      <c r="AN150" s="246"/>
    </row>
    <row r="151" spans="1:40" x14ac:dyDescent="0.2">
      <c r="A151" s="600"/>
      <c r="B151" s="625"/>
      <c r="C151" s="605" t="s">
        <v>116</v>
      </c>
      <c r="D151" s="599"/>
      <c r="E151" s="614">
        <f ca="1">'COM DO 15'!D105/1000000</f>
        <v>0</v>
      </c>
      <c r="F151" s="614">
        <f ca="1">'COM DO 15'!E105/1000000</f>
        <v>0</v>
      </c>
      <c r="G151" s="614">
        <f ca="1">'COM DO 15'!F105/1000000</f>
        <v>0</v>
      </c>
      <c r="H151" s="614">
        <f ca="1">'COM DO 15'!G105/1000000</f>
        <v>0</v>
      </c>
      <c r="I151" s="614">
        <f ca="1">'COM DO 15'!H105/1000000</f>
        <v>0</v>
      </c>
      <c r="J151" s="614">
        <f ca="1">'COM DO 15'!I105/1000000</f>
        <v>0</v>
      </c>
      <c r="K151" s="614">
        <f ca="1">'COM DO 15'!J105/1000000</f>
        <v>0</v>
      </c>
      <c r="L151" s="614">
        <f ca="1">'COM DO 15'!K105/1000000</f>
        <v>0</v>
      </c>
      <c r="M151" s="614">
        <f ca="1">'COM DO 15'!L105/1000000</f>
        <v>0</v>
      </c>
      <c r="N151" s="614">
        <f ca="1">'COM DO 15'!M105/1000000</f>
        <v>0</v>
      </c>
      <c r="O151" s="614">
        <f ca="1">'COM DO 15'!N105/1000000</f>
        <v>0</v>
      </c>
      <c r="P151" s="614">
        <f ca="1">'COM DO 15'!O105/1000000</f>
        <v>0</v>
      </c>
      <c r="Q151" s="614">
        <f ca="1">'COM DO 15'!P105/1000000</f>
        <v>0</v>
      </c>
      <c r="R151" s="614">
        <f ca="1">'COM DO 15'!Q105/1000000</f>
        <v>0</v>
      </c>
      <c r="S151" s="614">
        <f ca="1">'COM DO 15'!R105/1000000</f>
        <v>0</v>
      </c>
      <c r="T151" s="614">
        <f ca="1">'COM DO 15'!S105/1000000</f>
        <v>0</v>
      </c>
      <c r="U151" s="614">
        <f ca="1">'COM DO 15'!T105/1000000</f>
        <v>0</v>
      </c>
      <c r="V151" s="614">
        <f ca="1">'COM DO 15'!U105/1000000</f>
        <v>0</v>
      </c>
      <c r="W151" s="614">
        <f ca="1">'COM DO 15'!V105/1000000</f>
        <v>0</v>
      </c>
      <c r="X151" s="614">
        <f ca="1">'COM DO 15'!W105/1000000</f>
        <v>0</v>
      </c>
      <c r="Y151" s="614">
        <f ca="1">'COM DO 15'!X105/1000000</f>
        <v>0</v>
      </c>
      <c r="Z151" s="614">
        <f ca="1">'COM DO 15'!Y105/1000000</f>
        <v>0</v>
      </c>
      <c r="AA151" s="614">
        <f ca="1">'COM DO 15'!Z105/1000000</f>
        <v>0</v>
      </c>
      <c r="AB151" s="614">
        <f ca="1">'COM DO 15'!AA105/1000000</f>
        <v>0</v>
      </c>
      <c r="AC151" s="614">
        <f ca="1">'COM DO 15'!AB105/1000000</f>
        <v>0</v>
      </c>
      <c r="AD151" s="614">
        <f ca="1">'COM DO 15'!AC105/1000000</f>
        <v>0</v>
      </c>
      <c r="AE151" s="614">
        <f ca="1">'COM DO 15'!AD105/1000000</f>
        <v>0</v>
      </c>
      <c r="AF151" s="614">
        <f ca="1">'COM DO 15'!AE105/1000000</f>
        <v>0</v>
      </c>
      <c r="AG151" s="614">
        <f ca="1">'COM DO 15'!AF105/1000000</f>
        <v>0</v>
      </c>
      <c r="AH151" s="614">
        <f ca="1">'COM DO 15'!AG105/1000000</f>
        <v>0</v>
      </c>
      <c r="AI151" s="614">
        <f ca="1">'COM DO 15'!AH105/1000000</f>
        <v>0</v>
      </c>
      <c r="AJ151" s="610"/>
      <c r="AK151" s="610"/>
      <c r="AL151" s="610"/>
      <c r="AM151" s="626"/>
      <c r="AN151" s="246"/>
    </row>
    <row r="152" spans="1:40" x14ac:dyDescent="0.2">
      <c r="A152" s="600"/>
      <c r="B152" s="625"/>
      <c r="C152" s="606" t="s">
        <v>119</v>
      </c>
      <c r="D152" s="599"/>
      <c r="E152" s="614">
        <f ca="1">'COM DO 15'!D106/1000000</f>
        <v>0</v>
      </c>
      <c r="F152" s="614">
        <f ca="1">'COM DO 15'!E106/1000000</f>
        <v>0</v>
      </c>
      <c r="G152" s="614">
        <f ca="1">'COM DO 15'!F106/1000000</f>
        <v>0</v>
      </c>
      <c r="H152" s="614">
        <f ca="1">'COM DO 15'!G106/1000000</f>
        <v>0</v>
      </c>
      <c r="I152" s="614">
        <f ca="1">'COM DO 15'!H106/1000000</f>
        <v>0</v>
      </c>
      <c r="J152" s="614">
        <f ca="1">'COM DO 15'!I106/1000000</f>
        <v>0</v>
      </c>
      <c r="K152" s="614">
        <f ca="1">'COM DO 15'!J106/1000000</f>
        <v>0</v>
      </c>
      <c r="L152" s="614">
        <f ca="1">'COM DO 15'!K106/1000000</f>
        <v>0</v>
      </c>
      <c r="M152" s="614">
        <f ca="1">'COM DO 15'!L106/1000000</f>
        <v>0</v>
      </c>
      <c r="N152" s="614">
        <f ca="1">'COM DO 15'!M106/1000000</f>
        <v>0</v>
      </c>
      <c r="O152" s="614">
        <f ca="1">'COM DO 15'!N106/1000000</f>
        <v>0</v>
      </c>
      <c r="P152" s="614">
        <f ca="1">'COM DO 15'!O106/1000000</f>
        <v>0</v>
      </c>
      <c r="Q152" s="614">
        <f ca="1">'COM DO 15'!P106/1000000</f>
        <v>0</v>
      </c>
      <c r="R152" s="614">
        <f ca="1">'COM DO 15'!Q106/1000000</f>
        <v>0</v>
      </c>
      <c r="S152" s="614">
        <f ca="1">'COM DO 15'!R106/1000000</f>
        <v>0</v>
      </c>
      <c r="T152" s="614">
        <f ca="1">'COM DO 15'!S106/1000000</f>
        <v>0</v>
      </c>
      <c r="U152" s="614">
        <f ca="1">'COM DO 15'!T106/1000000</f>
        <v>0</v>
      </c>
      <c r="V152" s="614">
        <f ca="1">'COM DO 15'!U106/1000000</f>
        <v>0</v>
      </c>
      <c r="W152" s="614">
        <f ca="1">'COM DO 15'!V106/1000000</f>
        <v>0</v>
      </c>
      <c r="X152" s="614">
        <f ca="1">'COM DO 15'!W106/1000000</f>
        <v>0</v>
      </c>
      <c r="Y152" s="614">
        <f ca="1">'COM DO 15'!X106/1000000</f>
        <v>0</v>
      </c>
      <c r="Z152" s="614">
        <f ca="1">'COM DO 15'!Y106/1000000</f>
        <v>0</v>
      </c>
      <c r="AA152" s="614">
        <f ca="1">'COM DO 15'!Z106/1000000</f>
        <v>0</v>
      </c>
      <c r="AB152" s="614">
        <f ca="1">'COM DO 15'!AA106/1000000</f>
        <v>0</v>
      </c>
      <c r="AC152" s="614">
        <f ca="1">'COM DO 15'!AB106/1000000</f>
        <v>0</v>
      </c>
      <c r="AD152" s="614">
        <f ca="1">'COM DO 15'!AC106/1000000</f>
        <v>0</v>
      </c>
      <c r="AE152" s="614">
        <f ca="1">'COM DO 15'!AD106/1000000</f>
        <v>0</v>
      </c>
      <c r="AF152" s="614">
        <f ca="1">'COM DO 15'!AE106/1000000</f>
        <v>0</v>
      </c>
      <c r="AG152" s="614">
        <f ca="1">'COM DO 15'!AF106/1000000</f>
        <v>0</v>
      </c>
      <c r="AH152" s="614">
        <f ca="1">'COM DO 15'!AG106/1000000</f>
        <v>0</v>
      </c>
      <c r="AI152" s="614">
        <f ca="1">'COM DO 15'!AH106/1000000</f>
        <v>0</v>
      </c>
      <c r="AJ152" s="610"/>
      <c r="AK152" s="610"/>
      <c r="AL152" s="610"/>
      <c r="AM152" s="626"/>
      <c r="AN152" s="246"/>
    </row>
    <row r="153" spans="1:40" x14ac:dyDescent="0.2">
      <c r="A153" s="600"/>
      <c r="B153" s="625"/>
      <c r="C153" s="125"/>
      <c r="D153" s="599"/>
      <c r="E153" s="615"/>
      <c r="F153" s="615"/>
      <c r="G153" s="615"/>
      <c r="H153" s="615"/>
      <c r="I153" s="615"/>
      <c r="J153" s="615"/>
      <c r="K153" s="615"/>
      <c r="L153" s="615"/>
      <c r="M153" s="615"/>
      <c r="N153" s="615"/>
      <c r="O153" s="615"/>
      <c r="P153" s="615"/>
      <c r="Q153" s="615"/>
      <c r="R153" s="615"/>
      <c r="S153" s="615"/>
      <c r="T153" s="615"/>
      <c r="U153" s="615"/>
      <c r="V153" s="615"/>
      <c r="W153" s="615"/>
      <c r="X153" s="615"/>
      <c r="Y153" s="615"/>
      <c r="Z153" s="615"/>
      <c r="AA153" s="615"/>
      <c r="AB153" s="615"/>
      <c r="AC153" s="615"/>
      <c r="AD153" s="615"/>
      <c r="AE153" s="615"/>
      <c r="AF153" s="615"/>
      <c r="AG153" s="615"/>
      <c r="AH153" s="615"/>
      <c r="AI153" s="615"/>
      <c r="AJ153" s="612"/>
      <c r="AK153" s="612"/>
      <c r="AL153" s="612"/>
      <c r="AM153" s="627"/>
      <c r="AN153" s="600"/>
    </row>
    <row r="154" spans="1:40" x14ac:dyDescent="0.2">
      <c r="A154" s="600"/>
      <c r="B154" s="261" t="s">
        <v>287</v>
      </c>
      <c r="C154" s="125"/>
      <c r="D154" s="599"/>
      <c r="E154" s="615"/>
      <c r="F154" s="615"/>
      <c r="G154" s="615"/>
      <c r="H154" s="615"/>
      <c r="I154" s="615"/>
      <c r="J154" s="615"/>
      <c r="K154" s="615"/>
      <c r="L154" s="615"/>
      <c r="M154" s="615"/>
      <c r="N154" s="615"/>
      <c r="O154" s="615"/>
      <c r="P154" s="615"/>
      <c r="Q154" s="615"/>
      <c r="R154" s="615"/>
      <c r="S154" s="615"/>
      <c r="T154" s="615"/>
      <c r="U154" s="615"/>
      <c r="V154" s="615"/>
      <c r="W154" s="615"/>
      <c r="X154" s="615"/>
      <c r="Y154" s="615"/>
      <c r="Z154" s="615"/>
      <c r="AA154" s="615"/>
      <c r="AB154" s="615"/>
      <c r="AC154" s="615"/>
      <c r="AD154" s="615"/>
      <c r="AE154" s="615"/>
      <c r="AF154" s="615"/>
      <c r="AG154" s="615"/>
      <c r="AH154" s="615"/>
      <c r="AI154" s="615"/>
      <c r="AJ154" s="612"/>
      <c r="AK154" s="612"/>
      <c r="AL154" s="612"/>
      <c r="AM154" s="627"/>
      <c r="AN154" s="600"/>
    </row>
    <row r="155" spans="1:40" x14ac:dyDescent="0.2">
      <c r="A155" s="600"/>
      <c r="B155" s="625"/>
      <c r="C155" s="605" t="s">
        <v>131</v>
      </c>
      <c r="D155" s="599"/>
      <c r="E155" s="614">
        <f ca="1">'CSS 3P 15'!D101/1000000</f>
        <v>-1.719711176598411</v>
      </c>
      <c r="F155" s="614">
        <f ca="1">'CSS 3P 15'!E101/1000000</f>
        <v>0.38951830816989941</v>
      </c>
      <c r="G155" s="614">
        <f ca="1">'CSS 3P 15'!F101/1000000</f>
        <v>0.4875623436375488</v>
      </c>
      <c r="H155" s="614">
        <f ca="1">'CSS 3P 15'!G101/1000000</f>
        <v>0.36667951910783919</v>
      </c>
      <c r="I155" s="614">
        <f ca="1">'CSS 3P 15'!H101/1000000</f>
        <v>0.30073371182006065</v>
      </c>
      <c r="J155" s="614">
        <f ca="1">'CSS 3P 15'!I101/1000000</f>
        <v>0.29154645996761075</v>
      </c>
      <c r="K155" s="614">
        <f ca="1">'CSS 3P 15'!J101/1000000</f>
        <v>0.22398951148826321</v>
      </c>
      <c r="L155" s="614">
        <f ca="1">'CSS 3P 15'!K101/1000000</f>
        <v>0.15953349746327516</v>
      </c>
      <c r="M155" s="614">
        <f ca="1">'CSS 3P 15'!L101/1000000</f>
        <v>0.15111021013959372</v>
      </c>
      <c r="N155" s="614">
        <f ca="1">'CSS 3P 15'!M101/1000000</f>
        <v>0.14598404795104702</v>
      </c>
      <c r="O155" s="614">
        <f ca="1">'CSS 3P 15'!N101/1000000</f>
        <v>4.9225246995115657E-2</v>
      </c>
      <c r="P155" s="614">
        <f ca="1">'CSS 3P 15'!O101/1000000</f>
        <v>3.9952729071159918E-2</v>
      </c>
      <c r="Q155" s="614">
        <f ca="1">'CSS 3P 15'!P101/1000000</f>
        <v>9.9147535783860402E-2</v>
      </c>
      <c r="R155" s="614">
        <f ca="1">'CSS 3P 15'!Q101/1000000</f>
        <v>0.1002417693020643</v>
      </c>
      <c r="S155" s="614">
        <f ca="1">'CSS 3P 15'!R101/1000000</f>
        <v>0.10134978652418697</v>
      </c>
      <c r="T155" s="614">
        <f ca="1">'CSS 3P 15'!S101/1000000</f>
        <v>0.10247168061462368</v>
      </c>
      <c r="U155" s="614">
        <f ca="1">'CSS 3P 15'!T101/1000000</f>
        <v>0.10360754356661619</v>
      </c>
      <c r="V155" s="614">
        <f ca="1">'CSS 3P 15'!U101/1000000</f>
        <v>0.10475746611959041</v>
      </c>
      <c r="W155" s="614">
        <f ca="1">'CSS 3P 15'!V101/1000000</f>
        <v>0.10592153767363721</v>
      </c>
      <c r="X155" s="614">
        <f ca="1">'CSS 3P 15'!W101/1000000</f>
        <v>0.10709984620105491</v>
      </c>
      <c r="Y155" s="614">
        <f ca="1">'CSS 3P 15'!X101/1000000</f>
        <v>1.8592478154867201E-2</v>
      </c>
      <c r="Z155" s="614">
        <f ca="1">'CSS 3P 15'!Y101/1000000</f>
        <v>0.10949951837422864</v>
      </c>
      <c r="AA155" s="614">
        <f ca="1">'CSS 3P 15'!Z101/1000000</f>
        <v>0.11072104998662773</v>
      </c>
      <c r="AB155" s="614">
        <f ca="1">'CSS 3P 15'!AA101/1000000</f>
        <v>0.11195715430679555</v>
      </c>
      <c r="AC155" s="614">
        <f ca="1">'CSS 3P 15'!AB101/1000000</f>
        <v>0.11320791073222383</v>
      </c>
      <c r="AD155" s="614">
        <f ca="1">'CSS 3P 15'!AC101/1000000</f>
        <v>0.11447339663519554</v>
      </c>
      <c r="AE155" s="614">
        <f ca="1">'CSS 3P 15'!AD101/1000000</f>
        <v>0</v>
      </c>
      <c r="AF155" s="614">
        <f ca="1">'CSS 3P 15'!AE101/1000000</f>
        <v>0</v>
      </c>
      <c r="AG155" s="614">
        <f ca="1">'CSS 3P 15'!AF101/1000000</f>
        <v>0</v>
      </c>
      <c r="AH155" s="614">
        <f ca="1">'CSS 3P 15'!AG101/1000000</f>
        <v>0</v>
      </c>
      <c r="AI155" s="614">
        <f ca="1">'CSS 3P 15'!AH101/1000000</f>
        <v>0</v>
      </c>
      <c r="AJ155" s="610"/>
      <c r="AK155" s="610"/>
      <c r="AL155" s="610"/>
      <c r="AM155" s="626"/>
      <c r="AN155" s="246"/>
    </row>
    <row r="156" spans="1:40" x14ac:dyDescent="0.2">
      <c r="A156" s="600"/>
      <c r="B156" s="625"/>
      <c r="C156" s="606" t="s">
        <v>117</v>
      </c>
      <c r="D156" s="599"/>
      <c r="E156" s="614">
        <f ca="1">'CSS 3P 15'!D102/1000000</f>
        <v>0</v>
      </c>
      <c r="F156" s="614">
        <f ca="1">'CSS 3P 15'!E102/1000000</f>
        <v>9.8096464999999997E-3</v>
      </c>
      <c r="G156" s="614">
        <f ca="1">'CSS 3P 15'!F102/1000000</f>
        <v>9.9092477328500007E-3</v>
      </c>
      <c r="H156" s="614">
        <f ca="1">'CSS 3P 15'!G102/1000000</f>
        <v>1.0010333024069467E-2</v>
      </c>
      <c r="I156" s="614">
        <f ca="1">'CSS 3P 15'!H102/1000000</f>
        <v>1.01129244861281E-2</v>
      </c>
      <c r="J156" s="614">
        <f ca="1">'CSS 3P 15'!I102/1000000</f>
        <v>1.021704456097141E-2</v>
      </c>
      <c r="K156" s="614">
        <f ca="1">'CSS 3P 15'!J102/1000000</f>
        <v>1.0322716024929885E-2</v>
      </c>
      <c r="L156" s="614">
        <f ca="1">'CSS 3P 15'!K102/1000000</f>
        <v>1.0429961993701338E-2</v>
      </c>
      <c r="M156" s="614">
        <f ca="1">'CSS 3P 15'!L102/1000000</f>
        <v>1.0538805927407488E-2</v>
      </c>
      <c r="N156" s="614">
        <f ca="1">'CSS 3P 15'!M102/1000000</f>
        <v>1.0649271635725859E-2</v>
      </c>
      <c r="O156" s="614">
        <f ca="1">'CSS 3P 15'!N102/1000000</f>
        <v>1.0761383283098174E-2</v>
      </c>
      <c r="P156" s="614">
        <f ca="1">'CSS 3P 15'!O102/1000000</f>
        <v>1.0875165394016338E-2</v>
      </c>
      <c r="Q156" s="614">
        <f ca="1">'CSS 3P 15'!P102/1000000</f>
        <v>1.0990642858387181E-2</v>
      </c>
      <c r="R156" s="614">
        <f ca="1">'CSS 3P 15'!Q102/1000000</f>
        <v>1.1107840936977149E-2</v>
      </c>
      <c r="S156" s="614">
        <f ca="1">'CSS 3P 15'!R102/1000000</f>
        <v>1.122678526693811E-2</v>
      </c>
      <c r="T156" s="614">
        <f ca="1">'CSS 3P 15'!S102/1000000</f>
        <v>1.1347501867415488E-2</v>
      </c>
      <c r="U156" s="614">
        <f ca="1">'CSS 3P 15'!T102/1000000</f>
        <v>1.1470017145239977E-2</v>
      </c>
      <c r="V156" s="614">
        <f ca="1">'CSS 3P 15'!U102/1000000</f>
        <v>1.1594357900704054E-2</v>
      </c>
      <c r="W156" s="614">
        <f ca="1">'CSS 3P 15'!V102/1000000</f>
        <v>1.1720551333424546E-2</v>
      </c>
      <c r="X156" s="614">
        <f ca="1">'CSS 3P 15'!W102/1000000</f>
        <v>1.1848625048292568E-2</v>
      </c>
      <c r="Y156" s="614">
        <f ca="1">'CSS 3P 15'!X102/1000000</f>
        <v>1.1978607061512127E-2</v>
      </c>
      <c r="Z156" s="614">
        <f ca="1">'CSS 3P 15'!Y102/1000000</f>
        <v>1.2110525806728658E-2</v>
      </c>
      <c r="AA156" s="614">
        <f ca="1">'CSS 3P 15'!Z102/1000000</f>
        <v>1.2244410141248914E-2</v>
      </c>
      <c r="AB156" s="614">
        <f ca="1">'CSS 3P 15'!AA102/1000000</f>
        <v>1.2380289352353522E-2</v>
      </c>
      <c r="AC156" s="614">
        <f ca="1">'CSS 3P 15'!AB102/1000000</f>
        <v>1.2518193163703591E-2</v>
      </c>
      <c r="AD156" s="614">
        <f ca="1">'CSS 3P 15'!AC102/1000000</f>
        <v>1.2658151741842772E-2</v>
      </c>
      <c r="AE156" s="614">
        <f ca="1">'CSS 3P 15'!AD102/1000000</f>
        <v>0</v>
      </c>
      <c r="AF156" s="614">
        <f ca="1">'CSS 3P 15'!AE102/1000000</f>
        <v>0</v>
      </c>
      <c r="AG156" s="614">
        <f ca="1">'CSS 3P 15'!AF102/1000000</f>
        <v>0</v>
      </c>
      <c r="AH156" s="614">
        <f ca="1">'CSS 3P 15'!AG102/1000000</f>
        <v>0</v>
      </c>
      <c r="AI156" s="614">
        <f ca="1">'CSS 3P 15'!AH102/1000000</f>
        <v>0</v>
      </c>
      <c r="AJ156" s="610"/>
      <c r="AK156" s="610"/>
      <c r="AL156" s="610"/>
      <c r="AM156" s="626"/>
      <c r="AN156" s="246"/>
    </row>
    <row r="157" spans="1:40" x14ac:dyDescent="0.2">
      <c r="A157" s="600"/>
      <c r="B157" s="625"/>
      <c r="C157" s="607" t="s">
        <v>126</v>
      </c>
      <c r="D157" s="599"/>
      <c r="E157" s="614">
        <f ca="1">'CSS 3P 15'!D103/1000000</f>
        <v>0</v>
      </c>
      <c r="F157" s="614">
        <f ca="1">'CSS 3P 15'!E103/1000000</f>
        <v>1.9619292999999999E-2</v>
      </c>
      <c r="G157" s="614">
        <f ca="1">'CSS 3P 15'!F103/1000000</f>
        <v>1.9818495465700001E-2</v>
      </c>
      <c r="H157" s="614">
        <f ca="1">'CSS 3P 15'!G103/1000000</f>
        <v>2.0020666048138933E-2</v>
      </c>
      <c r="I157" s="614">
        <f ca="1">'CSS 3P 15'!H103/1000000</f>
        <v>2.02258489722562E-2</v>
      </c>
      <c r="J157" s="614">
        <f ca="1">'CSS 3P 15'!I103/1000000</f>
        <v>2.0434089121942819E-2</v>
      </c>
      <c r="K157" s="614">
        <f ca="1">'CSS 3P 15'!J103/1000000</f>
        <v>2.0645432049859771E-2</v>
      </c>
      <c r="L157" s="614">
        <f ca="1">'CSS 3P 15'!K103/1000000</f>
        <v>2.0859923987402676E-2</v>
      </c>
      <c r="M157" s="614">
        <f ca="1">'CSS 3P 15'!L103/1000000</f>
        <v>2.1077611854814975E-2</v>
      </c>
      <c r="N157" s="614">
        <f ca="1">'CSS 3P 15'!M103/1000000</f>
        <v>2.1298543271451718E-2</v>
      </c>
      <c r="O157" s="614">
        <f ca="1">'CSS 3P 15'!N103/1000000</f>
        <v>2.1522766566196349E-2</v>
      </c>
      <c r="P157" s="614">
        <f ca="1">'CSS 3P 15'!O103/1000000</f>
        <v>2.1750330788032676E-2</v>
      </c>
      <c r="Q157" s="614">
        <f ca="1">'CSS 3P 15'!P103/1000000</f>
        <v>2.1981285716774362E-2</v>
      </c>
      <c r="R157" s="614">
        <f ca="1">'CSS 3P 15'!Q103/1000000</f>
        <v>2.2215681873954299E-2</v>
      </c>
      <c r="S157" s="614">
        <f ca="1">'CSS 3P 15'!R103/1000000</f>
        <v>2.245357053387622E-2</v>
      </c>
      <c r="T157" s="614">
        <f ca="1">'CSS 3P 15'!S103/1000000</f>
        <v>2.2695003734830976E-2</v>
      </c>
      <c r="U157" s="614">
        <f ca="1">'CSS 3P 15'!T103/1000000</f>
        <v>2.2940034290479954E-2</v>
      </c>
      <c r="V157" s="614">
        <f ca="1">'CSS 3P 15'!U103/1000000</f>
        <v>2.3188715801408109E-2</v>
      </c>
      <c r="W157" s="614">
        <f ca="1">'CSS 3P 15'!V103/1000000</f>
        <v>2.3441102666849092E-2</v>
      </c>
      <c r="X157" s="614">
        <f ca="1">'CSS 3P 15'!W103/1000000</f>
        <v>2.3697250096585135E-2</v>
      </c>
      <c r="Y157" s="614">
        <f ca="1">'CSS 3P 15'!X103/1000000</f>
        <v>2.3957214123024255E-2</v>
      </c>
      <c r="Z157" s="614">
        <f ca="1">'CSS 3P 15'!Y103/1000000</f>
        <v>2.4221051613457317E-2</v>
      </c>
      <c r="AA157" s="614">
        <f ca="1">'CSS 3P 15'!Z103/1000000</f>
        <v>2.4488820282497829E-2</v>
      </c>
      <c r="AB157" s="614">
        <f ca="1">'CSS 3P 15'!AA103/1000000</f>
        <v>2.4760578704707045E-2</v>
      </c>
      <c r="AC157" s="614">
        <f ca="1">'CSS 3P 15'!AB103/1000000</f>
        <v>2.5036386327407182E-2</v>
      </c>
      <c r="AD157" s="614">
        <f ca="1">'CSS 3P 15'!AC103/1000000</f>
        <v>2.5316303483685545E-2</v>
      </c>
      <c r="AE157" s="614">
        <f ca="1">'CSS 3P 15'!AD103/1000000</f>
        <v>0</v>
      </c>
      <c r="AF157" s="614">
        <f ca="1">'CSS 3P 15'!AE103/1000000</f>
        <v>0</v>
      </c>
      <c r="AG157" s="614">
        <f ca="1">'CSS 3P 15'!AF103/1000000</f>
        <v>0</v>
      </c>
      <c r="AH157" s="614">
        <f ca="1">'CSS 3P 15'!AG103/1000000</f>
        <v>0</v>
      </c>
      <c r="AI157" s="614">
        <f ca="1">'CSS 3P 15'!AH103/1000000</f>
        <v>0</v>
      </c>
      <c r="AJ157" s="610"/>
      <c r="AK157" s="610"/>
      <c r="AL157" s="610"/>
      <c r="AM157" s="626"/>
      <c r="AN157" s="246"/>
    </row>
    <row r="158" spans="1:40" x14ac:dyDescent="0.2">
      <c r="A158" s="600"/>
      <c r="B158" s="625"/>
      <c r="C158" s="605" t="s">
        <v>127</v>
      </c>
      <c r="D158" s="599"/>
      <c r="E158" s="614">
        <f ca="1">'CSS 3P 15'!D104/1000000</f>
        <v>0</v>
      </c>
      <c r="F158" s="614">
        <f ca="1">'CSS 3P 15'!E104/1000000</f>
        <v>0</v>
      </c>
      <c r="G158" s="614">
        <f ca="1">'CSS 3P 15'!F104/1000000</f>
        <v>0</v>
      </c>
      <c r="H158" s="614">
        <f ca="1">'CSS 3P 15'!G104/1000000</f>
        <v>0</v>
      </c>
      <c r="I158" s="614">
        <f ca="1">'CSS 3P 15'!H104/1000000</f>
        <v>0</v>
      </c>
      <c r="J158" s="614">
        <f ca="1">'CSS 3P 15'!I104/1000000</f>
        <v>0</v>
      </c>
      <c r="K158" s="614">
        <f ca="1">'CSS 3P 15'!J104/1000000</f>
        <v>0</v>
      </c>
      <c r="L158" s="614">
        <f ca="1">'CSS 3P 15'!K104/1000000</f>
        <v>0</v>
      </c>
      <c r="M158" s="614">
        <f ca="1">'CSS 3P 15'!L104/1000000</f>
        <v>0</v>
      </c>
      <c r="N158" s="614">
        <f ca="1">'CSS 3P 15'!M104/1000000</f>
        <v>0</v>
      </c>
      <c r="O158" s="614">
        <f ca="1">'CSS 3P 15'!N104/1000000</f>
        <v>0</v>
      </c>
      <c r="P158" s="614">
        <f ca="1">'CSS 3P 15'!O104/1000000</f>
        <v>0</v>
      </c>
      <c r="Q158" s="614">
        <f ca="1">'CSS 3P 15'!P104/1000000</f>
        <v>0</v>
      </c>
      <c r="R158" s="614">
        <f ca="1">'CSS 3P 15'!Q104/1000000</f>
        <v>0</v>
      </c>
      <c r="S158" s="614">
        <f ca="1">'CSS 3P 15'!R104/1000000</f>
        <v>0</v>
      </c>
      <c r="T158" s="614">
        <f ca="1">'CSS 3P 15'!S104/1000000</f>
        <v>0</v>
      </c>
      <c r="U158" s="614">
        <f ca="1">'CSS 3P 15'!T104/1000000</f>
        <v>0</v>
      </c>
      <c r="V158" s="614">
        <f ca="1">'CSS 3P 15'!U104/1000000</f>
        <v>0</v>
      </c>
      <c r="W158" s="614">
        <f ca="1">'CSS 3P 15'!V104/1000000</f>
        <v>0</v>
      </c>
      <c r="X158" s="614">
        <f ca="1">'CSS 3P 15'!W104/1000000</f>
        <v>0</v>
      </c>
      <c r="Y158" s="614">
        <f ca="1">'CSS 3P 15'!X104/1000000</f>
        <v>0</v>
      </c>
      <c r="Z158" s="614">
        <f ca="1">'CSS 3P 15'!Y104/1000000</f>
        <v>0</v>
      </c>
      <c r="AA158" s="614">
        <f ca="1">'CSS 3P 15'!Z104/1000000</f>
        <v>0</v>
      </c>
      <c r="AB158" s="614">
        <f ca="1">'CSS 3P 15'!AA104/1000000</f>
        <v>0</v>
      </c>
      <c r="AC158" s="614">
        <f ca="1">'CSS 3P 15'!AB104/1000000</f>
        <v>0</v>
      </c>
      <c r="AD158" s="614">
        <f ca="1">'CSS 3P 15'!AC104/1000000</f>
        <v>0</v>
      </c>
      <c r="AE158" s="614">
        <f ca="1">'CSS 3P 15'!AD104/1000000</f>
        <v>0</v>
      </c>
      <c r="AF158" s="614">
        <f ca="1">'CSS 3P 15'!AE104/1000000</f>
        <v>0</v>
      </c>
      <c r="AG158" s="614">
        <f ca="1">'CSS 3P 15'!AF104/1000000</f>
        <v>0</v>
      </c>
      <c r="AH158" s="614">
        <f ca="1">'CSS 3P 15'!AG104/1000000</f>
        <v>0</v>
      </c>
      <c r="AI158" s="614">
        <f ca="1">'CSS 3P 15'!AH104/1000000</f>
        <v>0</v>
      </c>
      <c r="AJ158" s="610"/>
      <c r="AK158" s="610"/>
      <c r="AL158" s="610"/>
      <c r="AM158" s="626"/>
      <c r="AN158" s="246"/>
    </row>
    <row r="159" spans="1:40" x14ac:dyDescent="0.2">
      <c r="A159" s="600"/>
      <c r="B159" s="625"/>
      <c r="C159" s="605" t="s">
        <v>116</v>
      </c>
      <c r="D159" s="599"/>
      <c r="E159" s="614">
        <f ca="1">'CSS 3P 15'!D105/1000000</f>
        <v>0</v>
      </c>
      <c r="F159" s="614">
        <f ca="1">'CSS 3P 15'!E105/1000000</f>
        <v>9.8096464999999997E-3</v>
      </c>
      <c r="G159" s="614">
        <f ca="1">'CSS 3P 15'!F105/1000000</f>
        <v>9.9092477328500007E-3</v>
      </c>
      <c r="H159" s="614">
        <f ca="1">'CSS 3P 15'!G105/1000000</f>
        <v>1.0010333024069467E-2</v>
      </c>
      <c r="I159" s="614">
        <f ca="1">'CSS 3P 15'!H105/1000000</f>
        <v>1.01129244861281E-2</v>
      </c>
      <c r="J159" s="614">
        <f ca="1">'CSS 3P 15'!I105/1000000</f>
        <v>1.021704456097141E-2</v>
      </c>
      <c r="K159" s="614">
        <f ca="1">'CSS 3P 15'!J105/1000000</f>
        <v>1.0322716024929885E-2</v>
      </c>
      <c r="L159" s="614">
        <f ca="1">'CSS 3P 15'!K105/1000000</f>
        <v>1.0429961993701338E-2</v>
      </c>
      <c r="M159" s="614">
        <f ca="1">'CSS 3P 15'!L105/1000000</f>
        <v>1.0538805927407488E-2</v>
      </c>
      <c r="N159" s="614">
        <f ca="1">'CSS 3P 15'!M105/1000000</f>
        <v>1.0649271635725859E-2</v>
      </c>
      <c r="O159" s="614">
        <f ca="1">'CSS 3P 15'!N105/1000000</f>
        <v>1.0761383283098174E-2</v>
      </c>
      <c r="P159" s="614">
        <f ca="1">'CSS 3P 15'!O105/1000000</f>
        <v>1.0875165394016338E-2</v>
      </c>
      <c r="Q159" s="614">
        <f ca="1">'CSS 3P 15'!P105/1000000</f>
        <v>1.0990642858387181E-2</v>
      </c>
      <c r="R159" s="614">
        <f ca="1">'CSS 3P 15'!Q105/1000000</f>
        <v>1.1107840936977149E-2</v>
      </c>
      <c r="S159" s="614">
        <f ca="1">'CSS 3P 15'!R105/1000000</f>
        <v>1.122678526693811E-2</v>
      </c>
      <c r="T159" s="614">
        <f ca="1">'CSS 3P 15'!S105/1000000</f>
        <v>1.1347501867415488E-2</v>
      </c>
      <c r="U159" s="614">
        <f ca="1">'CSS 3P 15'!T105/1000000</f>
        <v>1.1470017145239977E-2</v>
      </c>
      <c r="V159" s="614">
        <f ca="1">'CSS 3P 15'!U105/1000000</f>
        <v>1.1594357900704054E-2</v>
      </c>
      <c r="W159" s="614">
        <f ca="1">'CSS 3P 15'!V105/1000000</f>
        <v>1.1720551333424546E-2</v>
      </c>
      <c r="X159" s="614">
        <f ca="1">'CSS 3P 15'!W105/1000000</f>
        <v>1.1848625048292568E-2</v>
      </c>
      <c r="Y159" s="614">
        <f ca="1">'CSS 3P 15'!X105/1000000</f>
        <v>1.1978607061512127E-2</v>
      </c>
      <c r="Z159" s="614">
        <f ca="1">'CSS 3P 15'!Y105/1000000</f>
        <v>1.2110525806728658E-2</v>
      </c>
      <c r="AA159" s="614">
        <f ca="1">'CSS 3P 15'!Z105/1000000</f>
        <v>1.2244410141248914E-2</v>
      </c>
      <c r="AB159" s="614">
        <f ca="1">'CSS 3P 15'!AA105/1000000</f>
        <v>1.2380289352353522E-2</v>
      </c>
      <c r="AC159" s="614">
        <f ca="1">'CSS 3P 15'!AB105/1000000</f>
        <v>1.2518193163703591E-2</v>
      </c>
      <c r="AD159" s="614">
        <f ca="1">'CSS 3P 15'!AC105/1000000</f>
        <v>1.2658151741842772E-2</v>
      </c>
      <c r="AE159" s="614">
        <f ca="1">'CSS 3P 15'!AD105/1000000</f>
        <v>0</v>
      </c>
      <c r="AF159" s="614">
        <f ca="1">'CSS 3P 15'!AE105/1000000</f>
        <v>0</v>
      </c>
      <c r="AG159" s="614">
        <f ca="1">'CSS 3P 15'!AF105/1000000</f>
        <v>0</v>
      </c>
      <c r="AH159" s="614">
        <f ca="1">'CSS 3P 15'!AG105/1000000</f>
        <v>0</v>
      </c>
      <c r="AI159" s="614">
        <f ca="1">'CSS 3P 15'!AH105/1000000</f>
        <v>0</v>
      </c>
      <c r="AJ159" s="610"/>
      <c r="AK159" s="610"/>
      <c r="AL159" s="610"/>
      <c r="AM159" s="626"/>
      <c r="AN159" s="246"/>
    </row>
    <row r="160" spans="1:40" x14ac:dyDescent="0.2">
      <c r="A160" s="600"/>
      <c r="B160" s="625"/>
      <c r="C160" s="606" t="s">
        <v>119</v>
      </c>
      <c r="D160" s="599"/>
      <c r="E160" s="614">
        <f ca="1">'CSS 3P 15'!D106/1000000</f>
        <v>0</v>
      </c>
      <c r="F160" s="614">
        <f ca="1">'CSS 3P 15'!E106/1000000</f>
        <v>0</v>
      </c>
      <c r="G160" s="614">
        <f ca="1">'CSS 3P 15'!F106/1000000</f>
        <v>0</v>
      </c>
      <c r="H160" s="614">
        <f ca="1">'CSS 3P 15'!G106/1000000</f>
        <v>0</v>
      </c>
      <c r="I160" s="614">
        <f ca="1">'CSS 3P 15'!H106/1000000</f>
        <v>0</v>
      </c>
      <c r="J160" s="614">
        <f ca="1">'CSS 3P 15'!I106/1000000</f>
        <v>0</v>
      </c>
      <c r="K160" s="614">
        <f ca="1">'CSS 3P 15'!J106/1000000</f>
        <v>0</v>
      </c>
      <c r="L160" s="614">
        <f ca="1">'CSS 3P 15'!K106/1000000</f>
        <v>0</v>
      </c>
      <c r="M160" s="614">
        <f ca="1">'CSS 3P 15'!L106/1000000</f>
        <v>0</v>
      </c>
      <c r="N160" s="614">
        <f ca="1">'CSS 3P 15'!M106/1000000</f>
        <v>0</v>
      </c>
      <c r="O160" s="614">
        <f ca="1">'CSS 3P 15'!N106/1000000</f>
        <v>0</v>
      </c>
      <c r="P160" s="614">
        <f ca="1">'CSS 3P 15'!O106/1000000</f>
        <v>0</v>
      </c>
      <c r="Q160" s="614">
        <f ca="1">'CSS 3P 15'!P106/1000000</f>
        <v>0</v>
      </c>
      <c r="R160" s="614">
        <f ca="1">'CSS 3P 15'!Q106/1000000</f>
        <v>0</v>
      </c>
      <c r="S160" s="614">
        <f ca="1">'CSS 3P 15'!R106/1000000</f>
        <v>0</v>
      </c>
      <c r="T160" s="614">
        <f ca="1">'CSS 3P 15'!S106/1000000</f>
        <v>0</v>
      </c>
      <c r="U160" s="614">
        <f ca="1">'CSS 3P 15'!T106/1000000</f>
        <v>0</v>
      </c>
      <c r="V160" s="614">
        <f ca="1">'CSS 3P 15'!U106/1000000</f>
        <v>0</v>
      </c>
      <c r="W160" s="614">
        <f ca="1">'CSS 3P 15'!V106/1000000</f>
        <v>0</v>
      </c>
      <c r="X160" s="614">
        <f ca="1">'CSS 3P 15'!W106/1000000</f>
        <v>0</v>
      </c>
      <c r="Y160" s="614">
        <f ca="1">'CSS 3P 15'!X106/1000000</f>
        <v>0</v>
      </c>
      <c r="Z160" s="614">
        <f ca="1">'CSS 3P 15'!Y106/1000000</f>
        <v>0</v>
      </c>
      <c r="AA160" s="614">
        <f ca="1">'CSS 3P 15'!Z106/1000000</f>
        <v>0</v>
      </c>
      <c r="AB160" s="614">
        <f ca="1">'CSS 3P 15'!AA106/1000000</f>
        <v>0</v>
      </c>
      <c r="AC160" s="614">
        <f ca="1">'CSS 3P 15'!AB106/1000000</f>
        <v>0</v>
      </c>
      <c r="AD160" s="614">
        <f ca="1">'CSS 3P 15'!AC106/1000000</f>
        <v>0</v>
      </c>
      <c r="AE160" s="614">
        <f ca="1">'CSS 3P 15'!AD106/1000000</f>
        <v>0</v>
      </c>
      <c r="AF160" s="614">
        <f ca="1">'CSS 3P 15'!AE106/1000000</f>
        <v>0</v>
      </c>
      <c r="AG160" s="614">
        <f ca="1">'CSS 3P 15'!AF106/1000000</f>
        <v>0</v>
      </c>
      <c r="AH160" s="614">
        <f ca="1">'CSS 3P 15'!AG106/1000000</f>
        <v>0</v>
      </c>
      <c r="AI160" s="614">
        <f ca="1">'CSS 3P 15'!AH106/1000000</f>
        <v>0</v>
      </c>
      <c r="AJ160" s="610"/>
      <c r="AK160" s="610"/>
      <c r="AL160" s="610"/>
      <c r="AM160" s="626"/>
      <c r="AN160" s="246"/>
    </row>
    <row r="161" spans="1:40" x14ac:dyDescent="0.2">
      <c r="A161" s="600"/>
      <c r="B161" s="625"/>
      <c r="C161" s="125"/>
      <c r="D161" s="599"/>
      <c r="E161" s="615"/>
      <c r="F161" s="615"/>
      <c r="G161" s="615"/>
      <c r="H161" s="615"/>
      <c r="I161" s="615"/>
      <c r="J161" s="615"/>
      <c r="K161" s="615"/>
      <c r="L161" s="615"/>
      <c r="M161" s="615"/>
      <c r="N161" s="615"/>
      <c r="O161" s="615"/>
      <c r="P161" s="615"/>
      <c r="Q161" s="615"/>
      <c r="R161" s="615"/>
      <c r="S161" s="615"/>
      <c r="T161" s="615"/>
      <c r="U161" s="615"/>
      <c r="V161" s="615"/>
      <c r="W161" s="615"/>
      <c r="X161" s="615"/>
      <c r="Y161" s="615"/>
      <c r="Z161" s="615"/>
      <c r="AA161" s="615"/>
      <c r="AB161" s="615"/>
      <c r="AC161" s="615"/>
      <c r="AD161" s="615"/>
      <c r="AE161" s="615"/>
      <c r="AF161" s="615"/>
      <c r="AG161" s="615"/>
      <c r="AH161" s="615"/>
      <c r="AI161" s="615"/>
      <c r="AJ161" s="612"/>
      <c r="AK161" s="612"/>
      <c r="AL161" s="612"/>
      <c r="AM161" s="627"/>
      <c r="AN161" s="600"/>
    </row>
    <row r="162" spans="1:40" x14ac:dyDescent="0.2">
      <c r="A162" s="600"/>
      <c r="B162" s="261" t="s">
        <v>288</v>
      </c>
      <c r="C162" s="125"/>
      <c r="D162" s="599"/>
      <c r="E162" s="615"/>
      <c r="F162" s="615"/>
      <c r="G162" s="615"/>
      <c r="H162" s="615"/>
      <c r="I162" s="615"/>
      <c r="J162" s="615"/>
      <c r="K162" s="615"/>
      <c r="L162" s="615"/>
      <c r="M162" s="615"/>
      <c r="N162" s="615"/>
      <c r="O162" s="615"/>
      <c r="P162" s="615"/>
      <c r="Q162" s="615"/>
      <c r="R162" s="615"/>
      <c r="S162" s="615"/>
      <c r="T162" s="615"/>
      <c r="U162" s="615"/>
      <c r="V162" s="615"/>
      <c r="W162" s="615"/>
      <c r="X162" s="615"/>
      <c r="Y162" s="615"/>
      <c r="Z162" s="615"/>
      <c r="AA162" s="615"/>
      <c r="AB162" s="615"/>
      <c r="AC162" s="615"/>
      <c r="AD162" s="615"/>
      <c r="AE162" s="615"/>
      <c r="AF162" s="615"/>
      <c r="AG162" s="615"/>
      <c r="AH162" s="615"/>
      <c r="AI162" s="615"/>
      <c r="AJ162" s="612"/>
      <c r="AK162" s="612"/>
      <c r="AL162" s="612"/>
      <c r="AM162" s="627"/>
      <c r="AN162" s="600"/>
    </row>
    <row r="163" spans="1:40" x14ac:dyDescent="0.2">
      <c r="A163" s="600"/>
      <c r="B163" s="625"/>
      <c r="C163" s="605" t="s">
        <v>131</v>
      </c>
      <c r="D163" s="599"/>
      <c r="E163" s="614">
        <f ca="1">'CSS DO 15'!D101/1000000</f>
        <v>0</v>
      </c>
      <c r="F163" s="614">
        <f ca="1">'CSS DO 15'!E101/1000000</f>
        <v>0</v>
      </c>
      <c r="G163" s="614">
        <f ca="1">'CSS DO 15'!F101/1000000</f>
        <v>0</v>
      </c>
      <c r="H163" s="614">
        <f ca="1">'CSS DO 15'!G101/1000000</f>
        <v>0</v>
      </c>
      <c r="I163" s="614">
        <f ca="1">'CSS DO 15'!H101/1000000</f>
        <v>0</v>
      </c>
      <c r="J163" s="614">
        <f ca="1">'CSS DO 15'!I101/1000000</f>
        <v>0</v>
      </c>
      <c r="K163" s="614">
        <f ca="1">'CSS DO 15'!J101/1000000</f>
        <v>0</v>
      </c>
      <c r="L163" s="614">
        <f ca="1">'CSS DO 15'!K101/1000000</f>
        <v>0</v>
      </c>
      <c r="M163" s="614">
        <f ca="1">'CSS DO 15'!L101/1000000</f>
        <v>0</v>
      </c>
      <c r="N163" s="614">
        <f ca="1">'CSS DO 15'!M101/1000000</f>
        <v>0</v>
      </c>
      <c r="O163" s="614">
        <f ca="1">'CSS DO 15'!N101/1000000</f>
        <v>0</v>
      </c>
      <c r="P163" s="614">
        <f ca="1">'CSS DO 15'!O101/1000000</f>
        <v>0</v>
      </c>
      <c r="Q163" s="614">
        <f ca="1">'CSS DO 15'!P101/1000000</f>
        <v>0</v>
      </c>
      <c r="R163" s="614">
        <f ca="1">'CSS DO 15'!Q101/1000000</f>
        <v>0</v>
      </c>
      <c r="S163" s="614">
        <f ca="1">'CSS DO 15'!R101/1000000</f>
        <v>0</v>
      </c>
      <c r="T163" s="614">
        <f ca="1">'CSS DO 15'!S101/1000000</f>
        <v>0</v>
      </c>
      <c r="U163" s="614">
        <f ca="1">'CSS DO 15'!T101/1000000</f>
        <v>0</v>
      </c>
      <c r="V163" s="614">
        <f ca="1">'CSS DO 15'!U101/1000000</f>
        <v>0</v>
      </c>
      <c r="W163" s="614">
        <f ca="1">'CSS DO 15'!V101/1000000</f>
        <v>0</v>
      </c>
      <c r="X163" s="614">
        <f ca="1">'CSS DO 15'!W101/1000000</f>
        <v>0</v>
      </c>
      <c r="Y163" s="614">
        <f ca="1">'CSS DO 15'!X101/1000000</f>
        <v>0</v>
      </c>
      <c r="Z163" s="614">
        <f ca="1">'CSS DO 15'!Y101/1000000</f>
        <v>0</v>
      </c>
      <c r="AA163" s="614">
        <f ca="1">'CSS DO 15'!Z101/1000000</f>
        <v>0</v>
      </c>
      <c r="AB163" s="614">
        <f ca="1">'CSS DO 15'!AA101/1000000</f>
        <v>0</v>
      </c>
      <c r="AC163" s="614">
        <f ca="1">'CSS DO 15'!AB101/1000000</f>
        <v>0</v>
      </c>
      <c r="AD163" s="614">
        <f ca="1">'CSS DO 15'!AC101/1000000</f>
        <v>0</v>
      </c>
      <c r="AE163" s="614">
        <f ca="1">'CSS DO 15'!AD101/1000000</f>
        <v>0</v>
      </c>
      <c r="AF163" s="614">
        <f ca="1">'CSS DO 15'!AE101/1000000</f>
        <v>0</v>
      </c>
      <c r="AG163" s="614">
        <f ca="1">'CSS DO 15'!AF101/1000000</f>
        <v>0</v>
      </c>
      <c r="AH163" s="614">
        <f ca="1">'CSS DO 15'!AG101/1000000</f>
        <v>0</v>
      </c>
      <c r="AI163" s="614">
        <f ca="1">'CSS DO 15'!AH101/1000000</f>
        <v>0</v>
      </c>
      <c r="AJ163" s="610"/>
      <c r="AK163" s="610"/>
      <c r="AL163" s="610"/>
      <c r="AM163" s="626"/>
      <c r="AN163" s="246"/>
    </row>
    <row r="164" spans="1:40" x14ac:dyDescent="0.2">
      <c r="A164" s="600"/>
      <c r="B164" s="625"/>
      <c r="C164" s="606" t="s">
        <v>117</v>
      </c>
      <c r="D164" s="599"/>
      <c r="E164" s="614">
        <f ca="1">'CSS DO 15'!D102/1000000</f>
        <v>0</v>
      </c>
      <c r="F164" s="614">
        <f ca="1">'CSS DO 15'!E102/1000000</f>
        <v>0</v>
      </c>
      <c r="G164" s="614">
        <f ca="1">'CSS DO 15'!F102/1000000</f>
        <v>0</v>
      </c>
      <c r="H164" s="614">
        <f ca="1">'CSS DO 15'!G102/1000000</f>
        <v>0</v>
      </c>
      <c r="I164" s="614">
        <f ca="1">'CSS DO 15'!H102/1000000</f>
        <v>0</v>
      </c>
      <c r="J164" s="614">
        <f ca="1">'CSS DO 15'!I102/1000000</f>
        <v>0</v>
      </c>
      <c r="K164" s="614">
        <f ca="1">'CSS DO 15'!J102/1000000</f>
        <v>0</v>
      </c>
      <c r="L164" s="614">
        <f ca="1">'CSS DO 15'!K102/1000000</f>
        <v>0</v>
      </c>
      <c r="M164" s="614">
        <f ca="1">'CSS DO 15'!L102/1000000</f>
        <v>0</v>
      </c>
      <c r="N164" s="614">
        <f ca="1">'CSS DO 15'!M102/1000000</f>
        <v>0</v>
      </c>
      <c r="O164" s="614">
        <f ca="1">'CSS DO 15'!N102/1000000</f>
        <v>0</v>
      </c>
      <c r="P164" s="614">
        <f ca="1">'CSS DO 15'!O102/1000000</f>
        <v>0</v>
      </c>
      <c r="Q164" s="614">
        <f ca="1">'CSS DO 15'!P102/1000000</f>
        <v>0</v>
      </c>
      <c r="R164" s="614">
        <f ca="1">'CSS DO 15'!Q102/1000000</f>
        <v>0</v>
      </c>
      <c r="S164" s="614">
        <f ca="1">'CSS DO 15'!R102/1000000</f>
        <v>0</v>
      </c>
      <c r="T164" s="614">
        <f ca="1">'CSS DO 15'!S102/1000000</f>
        <v>0</v>
      </c>
      <c r="U164" s="614">
        <f ca="1">'CSS DO 15'!T102/1000000</f>
        <v>0</v>
      </c>
      <c r="V164" s="614">
        <f ca="1">'CSS DO 15'!U102/1000000</f>
        <v>0</v>
      </c>
      <c r="W164" s="614">
        <f ca="1">'CSS DO 15'!V102/1000000</f>
        <v>0</v>
      </c>
      <c r="X164" s="614">
        <f ca="1">'CSS DO 15'!W102/1000000</f>
        <v>0</v>
      </c>
      <c r="Y164" s="614">
        <f ca="1">'CSS DO 15'!X102/1000000</f>
        <v>0</v>
      </c>
      <c r="Z164" s="614">
        <f ca="1">'CSS DO 15'!Y102/1000000</f>
        <v>0</v>
      </c>
      <c r="AA164" s="614">
        <f ca="1">'CSS DO 15'!Z102/1000000</f>
        <v>0</v>
      </c>
      <c r="AB164" s="614">
        <f ca="1">'CSS DO 15'!AA102/1000000</f>
        <v>0</v>
      </c>
      <c r="AC164" s="614">
        <f ca="1">'CSS DO 15'!AB102/1000000</f>
        <v>0</v>
      </c>
      <c r="AD164" s="614">
        <f ca="1">'CSS DO 15'!AC102/1000000</f>
        <v>0</v>
      </c>
      <c r="AE164" s="614">
        <f ca="1">'CSS DO 15'!AD102/1000000</f>
        <v>0</v>
      </c>
      <c r="AF164" s="614">
        <f ca="1">'CSS DO 15'!AE102/1000000</f>
        <v>0</v>
      </c>
      <c r="AG164" s="614">
        <f ca="1">'CSS DO 15'!AF102/1000000</f>
        <v>0</v>
      </c>
      <c r="AH164" s="614">
        <f ca="1">'CSS DO 15'!AG102/1000000</f>
        <v>0</v>
      </c>
      <c r="AI164" s="614">
        <f ca="1">'CSS DO 15'!AH102/1000000</f>
        <v>0</v>
      </c>
      <c r="AJ164" s="610"/>
      <c r="AK164" s="610"/>
      <c r="AL164" s="610"/>
      <c r="AM164" s="626"/>
      <c r="AN164" s="246"/>
    </row>
    <row r="165" spans="1:40" x14ac:dyDescent="0.2">
      <c r="A165" s="600"/>
      <c r="B165" s="625"/>
      <c r="C165" s="607" t="s">
        <v>126</v>
      </c>
      <c r="D165" s="599"/>
      <c r="E165" s="614">
        <f ca="1">'CSS DO 15'!D103/1000000</f>
        <v>-1.719711176598411</v>
      </c>
      <c r="F165" s="614">
        <f ca="1">'CSS DO 15'!E103/1000000</f>
        <v>0.29006690692978365</v>
      </c>
      <c r="G165" s="614">
        <f ca="1">'CSS DO 15'!F103/1000000</f>
        <v>0.27413482730308564</v>
      </c>
      <c r="H165" s="614">
        <f ca="1">'CSS DO 15'!G103/1000000</f>
        <v>0.27271597217990301</v>
      </c>
      <c r="I165" s="614">
        <f ca="1">'CSS DO 15'!H103/1000000</f>
        <v>0.28033010201027864</v>
      </c>
      <c r="J165" s="614">
        <f ca="1">'CSS DO 15'!I103/1000000</f>
        <v>0.26991235547397291</v>
      </c>
      <c r="K165" s="614">
        <f ca="1">'CSS DO 15'!J103/1000000</f>
        <v>0.2536390861288611</v>
      </c>
      <c r="L165" s="614">
        <f ca="1">'CSS DO 15'!K103/1000000</f>
        <v>0.24122407268958865</v>
      </c>
      <c r="M165" s="614">
        <f ca="1">'CSS DO 15'!L103/1000000</f>
        <v>0.23187188073296355</v>
      </c>
      <c r="N165" s="614">
        <f ca="1">'CSS DO 15'!M103/1000000</f>
        <v>0.22662413310886426</v>
      </c>
      <c r="O165" s="614">
        <f ca="1">'CSS DO 15'!N103/1000000</f>
        <v>0.10864676864170338</v>
      </c>
      <c r="P165" s="614">
        <f ca="1">'CSS DO 15'!O103/1000000</f>
        <v>9.8396567321284795E-2</v>
      </c>
      <c r="Q165" s="614">
        <f ca="1">'CSS DO 15'!P103/1000000</f>
        <v>9.9277783303313979E-2</v>
      </c>
      <c r="R165" s="614">
        <f ca="1">'CSS DO 15'!Q103/1000000</f>
        <v>0.15607596901330908</v>
      </c>
      <c r="S165" s="614">
        <f ca="1">'CSS DO 15'!R103/1000000</f>
        <v>0.15778985462486517</v>
      </c>
      <c r="T165" s="614">
        <f ca="1">'CSS DO 15'!S103/1000000</f>
        <v>0.15952603702336185</v>
      </c>
      <c r="U165" s="614">
        <f ca="1">'CSS DO 15'!T103/1000000</f>
        <v>0.16128470717296028</v>
      </c>
      <c r="V165" s="614">
        <f ca="1">'CSS DO 15'!U103/1000000</f>
        <v>0.1630660556530148</v>
      </c>
      <c r="W165" s="614">
        <f ca="1">'CSS DO 15'!V103/1000000</f>
        <v>0.16487027257007844</v>
      </c>
      <c r="X165" s="614">
        <f ca="1">'CSS DO 15'!W103/1000000</f>
        <v>0.16669754746654858</v>
      </c>
      <c r="Y165" s="614">
        <f ca="1">'CSS DO 15'!X103/1000000</f>
        <v>5.8148069225851334E-2</v>
      </c>
      <c r="Z165" s="614">
        <f ca="1">'CSS DO 15'!Y103/1000000</f>
        <v>0.17042202597405973</v>
      </c>
      <c r="AA165" s="614">
        <f ca="1">'CSS DO 15'!Z103/1000000</f>
        <v>0.17231960497784019</v>
      </c>
      <c r="AB165" s="614">
        <f ca="1">'CSS DO 15'!AA103/1000000</f>
        <v>0.17424099253861561</v>
      </c>
      <c r="AC165" s="614">
        <f ca="1">'CSS DO 15'!AB103/1000000</f>
        <v>0.17618637388283423</v>
      </c>
      <c r="AD165" s="614">
        <f ca="1">'CSS DO 15'!AC103/1000000</f>
        <v>0.17815593304822583</v>
      </c>
      <c r="AE165" s="614">
        <f ca="1">'CSS DO 15'!AD103/1000000</f>
        <v>0</v>
      </c>
      <c r="AF165" s="614">
        <f ca="1">'CSS DO 15'!AE103/1000000</f>
        <v>0</v>
      </c>
      <c r="AG165" s="614">
        <f ca="1">'CSS DO 15'!AF103/1000000</f>
        <v>0</v>
      </c>
      <c r="AH165" s="614">
        <f ca="1">'CSS DO 15'!AG103/1000000</f>
        <v>0</v>
      </c>
      <c r="AI165" s="614">
        <f ca="1">'CSS DO 15'!AH103/1000000</f>
        <v>0</v>
      </c>
      <c r="AJ165" s="610"/>
      <c r="AK165" s="610"/>
      <c r="AL165" s="610"/>
      <c r="AM165" s="626"/>
      <c r="AN165" s="246"/>
    </row>
    <row r="166" spans="1:40" x14ac:dyDescent="0.2">
      <c r="A166" s="600"/>
      <c r="B166" s="625"/>
      <c r="C166" s="605" t="s">
        <v>127</v>
      </c>
      <c r="D166" s="599"/>
      <c r="E166" s="614">
        <f ca="1">'CSS DO 15'!D104/1000000</f>
        <v>0</v>
      </c>
      <c r="F166" s="614">
        <f ca="1">'CSS DO 15'!E104/1000000</f>
        <v>0</v>
      </c>
      <c r="G166" s="614">
        <f ca="1">'CSS DO 15'!F104/1000000</f>
        <v>0</v>
      </c>
      <c r="H166" s="614">
        <f ca="1">'CSS DO 15'!G104/1000000</f>
        <v>0</v>
      </c>
      <c r="I166" s="614">
        <f ca="1">'CSS DO 15'!H104/1000000</f>
        <v>0</v>
      </c>
      <c r="J166" s="614">
        <f ca="1">'CSS DO 15'!I104/1000000</f>
        <v>0</v>
      </c>
      <c r="K166" s="614">
        <f ca="1">'CSS DO 15'!J104/1000000</f>
        <v>0</v>
      </c>
      <c r="L166" s="614">
        <f ca="1">'CSS DO 15'!K104/1000000</f>
        <v>0</v>
      </c>
      <c r="M166" s="614">
        <f ca="1">'CSS DO 15'!L104/1000000</f>
        <v>0</v>
      </c>
      <c r="N166" s="614">
        <f ca="1">'CSS DO 15'!M104/1000000</f>
        <v>0</v>
      </c>
      <c r="O166" s="614">
        <f ca="1">'CSS DO 15'!N104/1000000</f>
        <v>0</v>
      </c>
      <c r="P166" s="614">
        <f ca="1">'CSS DO 15'!O104/1000000</f>
        <v>0</v>
      </c>
      <c r="Q166" s="614">
        <f ca="1">'CSS DO 15'!P104/1000000</f>
        <v>0</v>
      </c>
      <c r="R166" s="614">
        <f ca="1">'CSS DO 15'!Q104/1000000</f>
        <v>0</v>
      </c>
      <c r="S166" s="614">
        <f ca="1">'CSS DO 15'!R104/1000000</f>
        <v>0</v>
      </c>
      <c r="T166" s="614">
        <f ca="1">'CSS DO 15'!S104/1000000</f>
        <v>0</v>
      </c>
      <c r="U166" s="614">
        <f ca="1">'CSS DO 15'!T104/1000000</f>
        <v>0</v>
      </c>
      <c r="V166" s="614">
        <f ca="1">'CSS DO 15'!U104/1000000</f>
        <v>0</v>
      </c>
      <c r="W166" s="614">
        <f ca="1">'CSS DO 15'!V104/1000000</f>
        <v>0</v>
      </c>
      <c r="X166" s="614">
        <f ca="1">'CSS DO 15'!W104/1000000</f>
        <v>0</v>
      </c>
      <c r="Y166" s="614">
        <f ca="1">'CSS DO 15'!X104/1000000</f>
        <v>0</v>
      </c>
      <c r="Z166" s="614">
        <f ca="1">'CSS DO 15'!Y104/1000000</f>
        <v>0</v>
      </c>
      <c r="AA166" s="614">
        <f ca="1">'CSS DO 15'!Z104/1000000</f>
        <v>0</v>
      </c>
      <c r="AB166" s="614">
        <f ca="1">'CSS DO 15'!AA104/1000000</f>
        <v>0</v>
      </c>
      <c r="AC166" s="614">
        <f ca="1">'CSS DO 15'!AB104/1000000</f>
        <v>0</v>
      </c>
      <c r="AD166" s="614">
        <f ca="1">'CSS DO 15'!AC104/1000000</f>
        <v>0</v>
      </c>
      <c r="AE166" s="614">
        <f ca="1">'CSS DO 15'!AD104/1000000</f>
        <v>0</v>
      </c>
      <c r="AF166" s="614">
        <f ca="1">'CSS DO 15'!AE104/1000000</f>
        <v>0</v>
      </c>
      <c r="AG166" s="614">
        <f ca="1">'CSS DO 15'!AF104/1000000</f>
        <v>0</v>
      </c>
      <c r="AH166" s="614">
        <f ca="1">'CSS DO 15'!AG104/1000000</f>
        <v>0</v>
      </c>
      <c r="AI166" s="614">
        <f ca="1">'CSS DO 15'!AH104/1000000</f>
        <v>0</v>
      </c>
      <c r="AJ166" s="610"/>
      <c r="AK166" s="610"/>
      <c r="AL166" s="610"/>
      <c r="AM166" s="626"/>
      <c r="AN166" s="246"/>
    </row>
    <row r="167" spans="1:40" x14ac:dyDescent="0.2">
      <c r="A167" s="600"/>
      <c r="B167" s="625"/>
      <c r="C167" s="605" t="s">
        <v>116</v>
      </c>
      <c r="D167" s="599"/>
      <c r="E167" s="614">
        <f ca="1">'CSS DO 15'!D105/1000000</f>
        <v>0</v>
      </c>
      <c r="F167" s="614">
        <f ca="1">'CSS DO 15'!E105/1000000</f>
        <v>0</v>
      </c>
      <c r="G167" s="614">
        <f ca="1">'CSS DO 15'!F105/1000000</f>
        <v>0</v>
      </c>
      <c r="H167" s="614">
        <f ca="1">'CSS DO 15'!G105/1000000</f>
        <v>0</v>
      </c>
      <c r="I167" s="614">
        <f ca="1">'CSS DO 15'!H105/1000000</f>
        <v>0</v>
      </c>
      <c r="J167" s="614">
        <f ca="1">'CSS DO 15'!I105/1000000</f>
        <v>0</v>
      </c>
      <c r="K167" s="614">
        <f ca="1">'CSS DO 15'!J105/1000000</f>
        <v>0</v>
      </c>
      <c r="L167" s="614">
        <f ca="1">'CSS DO 15'!K105/1000000</f>
        <v>0</v>
      </c>
      <c r="M167" s="614">
        <f ca="1">'CSS DO 15'!L105/1000000</f>
        <v>0</v>
      </c>
      <c r="N167" s="614">
        <f ca="1">'CSS DO 15'!M105/1000000</f>
        <v>0</v>
      </c>
      <c r="O167" s="614">
        <f ca="1">'CSS DO 15'!N105/1000000</f>
        <v>0</v>
      </c>
      <c r="P167" s="614">
        <f ca="1">'CSS DO 15'!O105/1000000</f>
        <v>0</v>
      </c>
      <c r="Q167" s="614">
        <f ca="1">'CSS DO 15'!P105/1000000</f>
        <v>0</v>
      </c>
      <c r="R167" s="614">
        <f ca="1">'CSS DO 15'!Q105/1000000</f>
        <v>0</v>
      </c>
      <c r="S167" s="614">
        <f ca="1">'CSS DO 15'!R105/1000000</f>
        <v>0</v>
      </c>
      <c r="T167" s="614">
        <f ca="1">'CSS DO 15'!S105/1000000</f>
        <v>0</v>
      </c>
      <c r="U167" s="614">
        <f ca="1">'CSS DO 15'!T105/1000000</f>
        <v>0</v>
      </c>
      <c r="V167" s="614">
        <f ca="1">'CSS DO 15'!U105/1000000</f>
        <v>0</v>
      </c>
      <c r="W167" s="614">
        <f ca="1">'CSS DO 15'!V105/1000000</f>
        <v>0</v>
      </c>
      <c r="X167" s="614">
        <f ca="1">'CSS DO 15'!W105/1000000</f>
        <v>0</v>
      </c>
      <c r="Y167" s="614">
        <f ca="1">'CSS DO 15'!X105/1000000</f>
        <v>0</v>
      </c>
      <c r="Z167" s="614">
        <f ca="1">'CSS DO 15'!Y105/1000000</f>
        <v>0</v>
      </c>
      <c r="AA167" s="614">
        <f ca="1">'CSS DO 15'!Z105/1000000</f>
        <v>0</v>
      </c>
      <c r="AB167" s="614">
        <f ca="1">'CSS DO 15'!AA105/1000000</f>
        <v>0</v>
      </c>
      <c r="AC167" s="614">
        <f ca="1">'CSS DO 15'!AB105/1000000</f>
        <v>0</v>
      </c>
      <c r="AD167" s="614">
        <f ca="1">'CSS DO 15'!AC105/1000000</f>
        <v>0</v>
      </c>
      <c r="AE167" s="614">
        <f ca="1">'CSS DO 15'!AD105/1000000</f>
        <v>0</v>
      </c>
      <c r="AF167" s="614">
        <f ca="1">'CSS DO 15'!AE105/1000000</f>
        <v>0</v>
      </c>
      <c r="AG167" s="614">
        <f ca="1">'CSS DO 15'!AF105/1000000</f>
        <v>0</v>
      </c>
      <c r="AH167" s="614">
        <f ca="1">'CSS DO 15'!AG105/1000000</f>
        <v>0</v>
      </c>
      <c r="AI167" s="614">
        <f ca="1">'CSS DO 15'!AH105/1000000</f>
        <v>0</v>
      </c>
      <c r="AJ167" s="610"/>
      <c r="AK167" s="610"/>
      <c r="AL167" s="610"/>
      <c r="AM167" s="626"/>
      <c r="AN167" s="246"/>
    </row>
    <row r="168" spans="1:40" x14ac:dyDescent="0.2">
      <c r="A168" s="600"/>
      <c r="B168" s="625"/>
      <c r="C168" s="606" t="s">
        <v>119</v>
      </c>
      <c r="D168" s="599"/>
      <c r="E168" s="614">
        <f ca="1">'CSS DO 15'!D106/1000000</f>
        <v>0</v>
      </c>
      <c r="F168" s="614">
        <f ca="1">'CSS DO 15'!E106/1000000</f>
        <v>0</v>
      </c>
      <c r="G168" s="614">
        <f ca="1">'CSS DO 15'!F106/1000000</f>
        <v>0</v>
      </c>
      <c r="H168" s="614">
        <f ca="1">'CSS DO 15'!G106/1000000</f>
        <v>0</v>
      </c>
      <c r="I168" s="614">
        <f ca="1">'CSS DO 15'!H106/1000000</f>
        <v>0</v>
      </c>
      <c r="J168" s="614">
        <f ca="1">'CSS DO 15'!I106/1000000</f>
        <v>0</v>
      </c>
      <c r="K168" s="614">
        <f ca="1">'CSS DO 15'!J106/1000000</f>
        <v>0</v>
      </c>
      <c r="L168" s="614">
        <f ca="1">'CSS DO 15'!K106/1000000</f>
        <v>0</v>
      </c>
      <c r="M168" s="614">
        <f ca="1">'CSS DO 15'!L106/1000000</f>
        <v>0</v>
      </c>
      <c r="N168" s="614">
        <f ca="1">'CSS DO 15'!M106/1000000</f>
        <v>0</v>
      </c>
      <c r="O168" s="614">
        <f ca="1">'CSS DO 15'!N106/1000000</f>
        <v>0</v>
      </c>
      <c r="P168" s="614">
        <f ca="1">'CSS DO 15'!O106/1000000</f>
        <v>0</v>
      </c>
      <c r="Q168" s="614">
        <f ca="1">'CSS DO 15'!P106/1000000</f>
        <v>0</v>
      </c>
      <c r="R168" s="614">
        <f ca="1">'CSS DO 15'!Q106/1000000</f>
        <v>0</v>
      </c>
      <c r="S168" s="614">
        <f ca="1">'CSS DO 15'!R106/1000000</f>
        <v>0</v>
      </c>
      <c r="T168" s="614">
        <f ca="1">'CSS DO 15'!S106/1000000</f>
        <v>0</v>
      </c>
      <c r="U168" s="614">
        <f ca="1">'CSS DO 15'!T106/1000000</f>
        <v>0</v>
      </c>
      <c r="V168" s="614">
        <f ca="1">'CSS DO 15'!U106/1000000</f>
        <v>0</v>
      </c>
      <c r="W168" s="614">
        <f ca="1">'CSS DO 15'!V106/1000000</f>
        <v>0</v>
      </c>
      <c r="X168" s="614">
        <f ca="1">'CSS DO 15'!W106/1000000</f>
        <v>0</v>
      </c>
      <c r="Y168" s="614">
        <f ca="1">'CSS DO 15'!X106/1000000</f>
        <v>0</v>
      </c>
      <c r="Z168" s="614">
        <f ca="1">'CSS DO 15'!Y106/1000000</f>
        <v>0</v>
      </c>
      <c r="AA168" s="614">
        <f ca="1">'CSS DO 15'!Z106/1000000</f>
        <v>0</v>
      </c>
      <c r="AB168" s="614">
        <f ca="1">'CSS DO 15'!AA106/1000000</f>
        <v>0</v>
      </c>
      <c r="AC168" s="614">
        <f ca="1">'CSS DO 15'!AB106/1000000</f>
        <v>0</v>
      </c>
      <c r="AD168" s="614">
        <f ca="1">'CSS DO 15'!AC106/1000000</f>
        <v>0</v>
      </c>
      <c r="AE168" s="614">
        <f ca="1">'CSS DO 15'!AD106/1000000</f>
        <v>0</v>
      </c>
      <c r="AF168" s="614">
        <f ca="1">'CSS DO 15'!AE106/1000000</f>
        <v>0</v>
      </c>
      <c r="AG168" s="614">
        <f ca="1">'CSS DO 15'!AF106/1000000</f>
        <v>0</v>
      </c>
      <c r="AH168" s="614">
        <f ca="1">'CSS DO 15'!AG106/1000000</f>
        <v>0</v>
      </c>
      <c r="AI168" s="614">
        <f ca="1">'CSS DO 15'!AH106/1000000</f>
        <v>0</v>
      </c>
      <c r="AJ168" s="610"/>
      <c r="AK168" s="610"/>
      <c r="AL168" s="610"/>
      <c r="AM168" s="626"/>
      <c r="AN168" s="246"/>
    </row>
    <row r="169" spans="1:40" x14ac:dyDescent="0.2">
      <c r="A169" s="600"/>
      <c r="B169" s="625"/>
      <c r="C169" s="125"/>
      <c r="D169" s="599"/>
      <c r="E169" s="615"/>
      <c r="F169" s="615"/>
      <c r="G169" s="615"/>
      <c r="H169" s="615"/>
      <c r="I169" s="615"/>
      <c r="J169" s="615"/>
      <c r="K169" s="615"/>
      <c r="L169" s="615"/>
      <c r="M169" s="615"/>
      <c r="N169" s="615"/>
      <c r="O169" s="615"/>
      <c r="P169" s="615"/>
      <c r="Q169" s="615"/>
      <c r="R169" s="615"/>
      <c r="S169" s="615"/>
      <c r="T169" s="615"/>
      <c r="U169" s="615"/>
      <c r="V169" s="615"/>
      <c r="W169" s="615"/>
      <c r="X169" s="615"/>
      <c r="Y169" s="615"/>
      <c r="Z169" s="615"/>
      <c r="AA169" s="615"/>
      <c r="AB169" s="615"/>
      <c r="AC169" s="615"/>
      <c r="AD169" s="615"/>
      <c r="AE169" s="615"/>
      <c r="AF169" s="615"/>
      <c r="AG169" s="615"/>
      <c r="AH169" s="615"/>
      <c r="AI169" s="615"/>
      <c r="AJ169" s="612"/>
      <c r="AK169" s="612"/>
      <c r="AL169" s="612"/>
      <c r="AM169" s="627"/>
      <c r="AN169" s="600"/>
    </row>
    <row r="170" spans="1:40" x14ac:dyDescent="0.2">
      <c r="A170" s="600"/>
      <c r="B170" s="261" t="s">
        <v>308</v>
      </c>
      <c r="C170" s="125"/>
      <c r="D170" s="599"/>
      <c r="E170" s="615"/>
      <c r="F170" s="615"/>
      <c r="G170" s="615"/>
      <c r="H170" s="615"/>
      <c r="I170" s="615"/>
      <c r="J170" s="615"/>
      <c r="K170" s="615"/>
      <c r="L170" s="615"/>
      <c r="M170" s="615"/>
      <c r="N170" s="615"/>
      <c r="O170" s="615"/>
      <c r="P170" s="615"/>
      <c r="Q170" s="615"/>
      <c r="R170" s="615"/>
      <c r="S170" s="615"/>
      <c r="T170" s="615"/>
      <c r="U170" s="615"/>
      <c r="V170" s="615"/>
      <c r="W170" s="615"/>
      <c r="X170" s="615"/>
      <c r="Y170" s="615"/>
      <c r="Z170" s="615"/>
      <c r="AA170" s="615"/>
      <c r="AB170" s="615"/>
      <c r="AC170" s="615"/>
      <c r="AD170" s="615"/>
      <c r="AE170" s="615"/>
      <c r="AF170" s="615"/>
      <c r="AG170" s="615"/>
      <c r="AH170" s="615"/>
      <c r="AI170" s="615"/>
      <c r="AJ170" s="612"/>
      <c r="AK170" s="612"/>
      <c r="AL170" s="612"/>
      <c r="AM170" s="627"/>
      <c r="AN170" s="600"/>
    </row>
    <row r="171" spans="1:40" x14ac:dyDescent="0.2">
      <c r="A171" s="600"/>
      <c r="B171" s="625"/>
      <c r="C171" s="605" t="s">
        <v>131</v>
      </c>
      <c r="D171" s="599"/>
      <c r="E171" s="614">
        <f ca="1">'LOI 3P 15'!D101/1000000</f>
        <v>-1.4814887974465016</v>
      </c>
      <c r="F171" s="614">
        <f ca="1">'LOI 3P 15'!E101/1000000</f>
        <v>0.39280269584328209</v>
      </c>
      <c r="G171" s="614">
        <f ca="1">'LOI 3P 15'!F101/1000000</f>
        <v>0.47377484031856065</v>
      </c>
      <c r="H171" s="614">
        <f ca="1">'LOI 3P 15'!G101/1000000</f>
        <v>0.36924146672176661</v>
      </c>
      <c r="I171" s="614">
        <f ca="1">'LOI 3P 15'!H101/1000000</f>
        <v>0.31396254633846921</v>
      </c>
      <c r="J171" s="614">
        <f ca="1">'LOI 3P 15'!I101/1000000</f>
        <v>0.30374265814855406</v>
      </c>
      <c r="K171" s="614">
        <f ca="1">'LOI 3P 15'!J101/1000000</f>
        <v>0.24199563215127076</v>
      </c>
      <c r="L171" s="614">
        <f ca="1">'LOI 3P 15'!K101/1000000</f>
        <v>0.18374636481474507</v>
      </c>
      <c r="M171" s="614">
        <f ca="1">'LOI 3P 15'!L101/1000000</f>
        <v>0.17442525791560023</v>
      </c>
      <c r="N171" s="614">
        <f ca="1">'LOI 3P 15'!M101/1000000</f>
        <v>0.16882418618459197</v>
      </c>
      <c r="O171" s="614">
        <f ca="1">'LOI 3P 15'!N101/1000000</f>
        <v>7.136779844282827E-2</v>
      </c>
      <c r="P171" s="614">
        <f ca="1">'LOI 3P 15'!O101/1000000</f>
        <v>4.8002986636386434E-2</v>
      </c>
      <c r="Q171" s="614">
        <f ca="1">'LOI 3P 15'!P101/1000000</f>
        <v>9.9147535783860402E-2</v>
      </c>
      <c r="R171" s="614">
        <f ca="1">'LOI 3P 15'!Q101/1000000</f>
        <v>0.1002417693020643</v>
      </c>
      <c r="S171" s="614">
        <f ca="1">'LOI 3P 15'!R101/1000000</f>
        <v>0.10134978652418697</v>
      </c>
      <c r="T171" s="614">
        <f ca="1">'LOI 3P 15'!S101/1000000</f>
        <v>0.10247168061462368</v>
      </c>
      <c r="U171" s="614">
        <f ca="1">'LOI 3P 15'!T101/1000000</f>
        <v>0.10360754356661619</v>
      </c>
      <c r="V171" s="614">
        <f ca="1">'LOI 3P 15'!U101/1000000</f>
        <v>0.10475746611959041</v>
      </c>
      <c r="W171" s="614">
        <f ca="1">'LOI 3P 15'!V101/1000000</f>
        <v>0.10592153767363721</v>
      </c>
      <c r="X171" s="614">
        <f ca="1">'LOI 3P 15'!W101/1000000</f>
        <v>0.10709984620105491</v>
      </c>
      <c r="Y171" s="614">
        <f ca="1">'LOI 3P 15'!X101/1000000</f>
        <v>1.8592478154867201E-2</v>
      </c>
      <c r="Z171" s="614">
        <f ca="1">'LOI 3P 15'!Y101/1000000</f>
        <v>0.10949951837422864</v>
      </c>
      <c r="AA171" s="614">
        <f ca="1">'LOI 3P 15'!Z101/1000000</f>
        <v>0.11072104998662773</v>
      </c>
      <c r="AB171" s="614">
        <f ca="1">'LOI 3P 15'!AA101/1000000</f>
        <v>0.11195715430679555</v>
      </c>
      <c r="AC171" s="614">
        <f ca="1">'LOI 3P 15'!AB101/1000000</f>
        <v>0.11320791073222383</v>
      </c>
      <c r="AD171" s="614">
        <f ca="1">'LOI 3P 15'!AC101/1000000</f>
        <v>0.11447339663519554</v>
      </c>
      <c r="AE171" s="614">
        <f ca="1">'LOI 3P 15'!AD101/1000000</f>
        <v>0</v>
      </c>
      <c r="AF171" s="614">
        <f ca="1">'LOI 3P 15'!AE101/1000000</f>
        <v>0</v>
      </c>
      <c r="AG171" s="614">
        <f ca="1">'LOI 3P 15'!AF101/1000000</f>
        <v>0</v>
      </c>
      <c r="AH171" s="614">
        <f ca="1">'LOI 3P 15'!AG101/1000000</f>
        <v>0</v>
      </c>
      <c r="AI171" s="614">
        <f ca="1">'LOI 3P 15'!AH101/1000000</f>
        <v>0</v>
      </c>
      <c r="AJ171" s="610"/>
      <c r="AK171" s="610"/>
      <c r="AL171" s="610"/>
      <c r="AM171" s="626"/>
      <c r="AN171" s="246"/>
    </row>
    <row r="172" spans="1:40" x14ac:dyDescent="0.2">
      <c r="A172" s="600"/>
      <c r="B172" s="625"/>
      <c r="C172" s="606" t="s">
        <v>117</v>
      </c>
      <c r="D172" s="599"/>
      <c r="E172" s="614">
        <f ca="1">'LOI 3P 15'!D102/1000000</f>
        <v>0</v>
      </c>
      <c r="F172" s="614">
        <f ca="1">'LOI 3P 15'!E102/1000000</f>
        <v>0</v>
      </c>
      <c r="G172" s="614">
        <f ca="1">'LOI 3P 15'!F102/1000000</f>
        <v>0</v>
      </c>
      <c r="H172" s="614">
        <f ca="1">'LOI 3P 15'!G102/1000000</f>
        <v>0</v>
      </c>
      <c r="I172" s="614">
        <f ca="1">'LOI 3P 15'!H102/1000000</f>
        <v>0</v>
      </c>
      <c r="J172" s="614">
        <f ca="1">'LOI 3P 15'!I102/1000000</f>
        <v>0</v>
      </c>
      <c r="K172" s="614">
        <f ca="1">'LOI 3P 15'!J102/1000000</f>
        <v>0</v>
      </c>
      <c r="L172" s="614">
        <f ca="1">'LOI 3P 15'!K102/1000000</f>
        <v>0</v>
      </c>
      <c r="M172" s="614">
        <f ca="1">'LOI 3P 15'!L102/1000000</f>
        <v>0</v>
      </c>
      <c r="N172" s="614">
        <f ca="1">'LOI 3P 15'!M102/1000000</f>
        <v>0</v>
      </c>
      <c r="O172" s="614">
        <f ca="1">'LOI 3P 15'!N102/1000000</f>
        <v>0</v>
      </c>
      <c r="P172" s="614">
        <f ca="1">'LOI 3P 15'!O102/1000000</f>
        <v>0</v>
      </c>
      <c r="Q172" s="614">
        <f ca="1">'LOI 3P 15'!P102/1000000</f>
        <v>0</v>
      </c>
      <c r="R172" s="614">
        <f ca="1">'LOI 3P 15'!Q102/1000000</f>
        <v>0</v>
      </c>
      <c r="S172" s="614">
        <f ca="1">'LOI 3P 15'!R102/1000000</f>
        <v>0</v>
      </c>
      <c r="T172" s="614">
        <f ca="1">'LOI 3P 15'!S102/1000000</f>
        <v>0</v>
      </c>
      <c r="U172" s="614">
        <f ca="1">'LOI 3P 15'!T102/1000000</f>
        <v>0</v>
      </c>
      <c r="V172" s="614">
        <f ca="1">'LOI 3P 15'!U102/1000000</f>
        <v>0</v>
      </c>
      <c r="W172" s="614">
        <f ca="1">'LOI 3P 15'!V102/1000000</f>
        <v>0</v>
      </c>
      <c r="X172" s="614">
        <f ca="1">'LOI 3P 15'!W102/1000000</f>
        <v>0</v>
      </c>
      <c r="Y172" s="614">
        <f ca="1">'LOI 3P 15'!X102/1000000</f>
        <v>0</v>
      </c>
      <c r="Z172" s="614">
        <f ca="1">'LOI 3P 15'!Y102/1000000</f>
        <v>0</v>
      </c>
      <c r="AA172" s="614">
        <f ca="1">'LOI 3P 15'!Z102/1000000</f>
        <v>0</v>
      </c>
      <c r="AB172" s="614">
        <f ca="1">'LOI 3P 15'!AA102/1000000</f>
        <v>0</v>
      </c>
      <c r="AC172" s="614">
        <f ca="1">'LOI 3P 15'!AB102/1000000</f>
        <v>0</v>
      </c>
      <c r="AD172" s="614">
        <f ca="1">'LOI 3P 15'!AC102/1000000</f>
        <v>0</v>
      </c>
      <c r="AE172" s="614">
        <f ca="1">'LOI 3P 15'!AD102/1000000</f>
        <v>0</v>
      </c>
      <c r="AF172" s="614">
        <f ca="1">'LOI 3P 15'!AE102/1000000</f>
        <v>0</v>
      </c>
      <c r="AG172" s="614">
        <f ca="1">'LOI 3P 15'!AF102/1000000</f>
        <v>0</v>
      </c>
      <c r="AH172" s="614">
        <f ca="1">'LOI 3P 15'!AG102/1000000</f>
        <v>0</v>
      </c>
      <c r="AI172" s="614">
        <f ca="1">'LOI 3P 15'!AH102/1000000</f>
        <v>0</v>
      </c>
      <c r="AJ172" s="610"/>
      <c r="AK172" s="610"/>
      <c r="AL172" s="610"/>
      <c r="AM172" s="626"/>
      <c r="AN172" s="246"/>
    </row>
    <row r="173" spans="1:40" x14ac:dyDescent="0.2">
      <c r="A173" s="600"/>
      <c r="B173" s="625"/>
      <c r="C173" s="607" t="s">
        <v>126</v>
      </c>
      <c r="D173" s="599"/>
      <c r="E173" s="614">
        <f ca="1">'LOI 3P 15'!D103/1000000</f>
        <v>0</v>
      </c>
      <c r="F173" s="614">
        <f ca="1">'LOI 3P 15'!E103/1000000</f>
        <v>1.56954344E-2</v>
      </c>
      <c r="G173" s="614">
        <f ca="1">'LOI 3P 15'!F103/1000000</f>
        <v>1.5854796372560001E-2</v>
      </c>
      <c r="H173" s="614">
        <f ca="1">'LOI 3P 15'!G103/1000000</f>
        <v>1.6016532838511149E-2</v>
      </c>
      <c r="I173" s="614">
        <f ca="1">'LOI 3P 15'!H103/1000000</f>
        <v>1.6180679177804962E-2</v>
      </c>
      <c r="J173" s="614">
        <f ca="1">'LOI 3P 15'!I103/1000000</f>
        <v>1.6347271297554256E-2</v>
      </c>
      <c r="K173" s="614">
        <f ca="1">'LOI 3P 15'!J103/1000000</f>
        <v>1.6516345639887815E-2</v>
      </c>
      <c r="L173" s="614">
        <f ca="1">'LOI 3P 15'!K103/1000000</f>
        <v>1.6687939189922139E-2</v>
      </c>
      <c r="M173" s="614">
        <f ca="1">'LOI 3P 15'!L103/1000000</f>
        <v>1.6862089483851983E-2</v>
      </c>
      <c r="N173" s="614">
        <f ca="1">'LOI 3P 15'!M103/1000000</f>
        <v>1.7038834617161377E-2</v>
      </c>
      <c r="O173" s="614">
        <f ca="1">'LOI 3P 15'!N103/1000000</f>
        <v>1.7218213252957078E-2</v>
      </c>
      <c r="P173" s="614">
        <f ca="1">'LOI 3P 15'!O103/1000000</f>
        <v>1.740026463042614E-2</v>
      </c>
      <c r="Q173" s="614">
        <f ca="1">'LOI 3P 15'!P103/1000000</f>
        <v>1.7585028573419488E-2</v>
      </c>
      <c r="R173" s="614">
        <f ca="1">'LOI 3P 15'!Q103/1000000</f>
        <v>1.777254549916344E-2</v>
      </c>
      <c r="S173" s="614">
        <f ca="1">'LOI 3P 15'!R103/1000000</f>
        <v>1.7962856427100979E-2</v>
      </c>
      <c r="T173" s="614">
        <f ca="1">'LOI 3P 15'!S103/1000000</f>
        <v>1.8156002987864781E-2</v>
      </c>
      <c r="U173" s="614">
        <f ca="1">'LOI 3P 15'!T103/1000000</f>
        <v>1.8352027432383965E-2</v>
      </c>
      <c r="V173" s="614">
        <f ca="1">'LOI 3P 15'!U103/1000000</f>
        <v>1.8550972641126484E-2</v>
      </c>
      <c r="W173" s="614">
        <f ca="1">'LOI 3P 15'!V103/1000000</f>
        <v>1.8752882133479275E-2</v>
      </c>
      <c r="X173" s="614">
        <f ca="1">'LOI 3P 15'!W103/1000000</f>
        <v>1.8957800077268109E-2</v>
      </c>
      <c r="Y173" s="614">
        <f ca="1">'LOI 3P 15'!X103/1000000</f>
        <v>1.9165771298419405E-2</v>
      </c>
      <c r="Z173" s="614">
        <f ca="1">'LOI 3P 15'!Y103/1000000</f>
        <v>1.9376841290765855E-2</v>
      </c>
      <c r="AA173" s="614">
        <f ca="1">'LOI 3P 15'!Z103/1000000</f>
        <v>1.9591056225998264E-2</v>
      </c>
      <c r="AB173" s="614">
        <f ca="1">'LOI 3P 15'!AA103/1000000</f>
        <v>1.9808462963765636E-2</v>
      </c>
      <c r="AC173" s="614">
        <f ca="1">'LOI 3P 15'!AB103/1000000</f>
        <v>2.0029109061925746E-2</v>
      </c>
      <c r="AD173" s="614">
        <f ca="1">'LOI 3P 15'!AC103/1000000</f>
        <v>2.0253042786948436E-2</v>
      </c>
      <c r="AE173" s="614">
        <f ca="1">'LOI 3P 15'!AD103/1000000</f>
        <v>0</v>
      </c>
      <c r="AF173" s="614">
        <f ca="1">'LOI 3P 15'!AE103/1000000</f>
        <v>0</v>
      </c>
      <c r="AG173" s="614">
        <f ca="1">'LOI 3P 15'!AF103/1000000</f>
        <v>0</v>
      </c>
      <c r="AH173" s="614">
        <f ca="1">'LOI 3P 15'!AG103/1000000</f>
        <v>0</v>
      </c>
      <c r="AI173" s="614">
        <f ca="1">'LOI 3P 15'!AH103/1000000</f>
        <v>0</v>
      </c>
      <c r="AJ173" s="610"/>
      <c r="AK173" s="610"/>
      <c r="AL173" s="610"/>
      <c r="AM173" s="626"/>
      <c r="AN173" s="246"/>
    </row>
    <row r="174" spans="1:40" x14ac:dyDescent="0.2">
      <c r="A174" s="600"/>
      <c r="B174" s="625"/>
      <c r="C174" s="605" t="s">
        <v>127</v>
      </c>
      <c r="D174" s="599"/>
      <c r="E174" s="614">
        <f ca="1">'LOI 3P 15'!D104/1000000</f>
        <v>0</v>
      </c>
      <c r="F174" s="614">
        <f ca="1">'LOI 3P 15'!E104/1000000</f>
        <v>2.3543151599999996E-2</v>
      </c>
      <c r="G174" s="614">
        <f ca="1">'LOI 3P 15'!F104/1000000</f>
        <v>2.3782194558840002E-2</v>
      </c>
      <c r="H174" s="614">
        <f ca="1">'LOI 3P 15'!G104/1000000</f>
        <v>2.4024799257766721E-2</v>
      </c>
      <c r="I174" s="614">
        <f ca="1">'LOI 3P 15'!H104/1000000</f>
        <v>2.4271018766707439E-2</v>
      </c>
      <c r="J174" s="614">
        <f ca="1">'LOI 3P 15'!I104/1000000</f>
        <v>2.4520906946331383E-2</v>
      </c>
      <c r="K174" s="614">
        <f ca="1">'LOI 3P 15'!J104/1000000</f>
        <v>2.4774518459831724E-2</v>
      </c>
      <c r="L174" s="614">
        <f ca="1">'LOI 3P 15'!K104/1000000</f>
        <v>2.5031908784883209E-2</v>
      </c>
      <c r="M174" s="614">
        <f ca="1">'LOI 3P 15'!L104/1000000</f>
        <v>2.5293134225777968E-2</v>
      </c>
      <c r="N174" s="614">
        <f ca="1">'LOI 3P 15'!M104/1000000</f>
        <v>2.555825192574206E-2</v>
      </c>
      <c r="O174" s="614">
        <f ca="1">'LOI 3P 15'!N104/1000000</f>
        <v>2.5827319879435616E-2</v>
      </c>
      <c r="P174" s="614">
        <f ca="1">'LOI 3P 15'!O104/1000000</f>
        <v>2.6100396945639211E-2</v>
      </c>
      <c r="Q174" s="614">
        <f ca="1">'LOI 3P 15'!P104/1000000</f>
        <v>2.6377542860129232E-2</v>
      </c>
      <c r="R174" s="614">
        <f ca="1">'LOI 3P 15'!Q104/1000000</f>
        <v>2.6658818248745157E-2</v>
      </c>
      <c r="S174" s="614">
        <f ca="1">'LOI 3P 15'!R104/1000000</f>
        <v>2.6944284640651461E-2</v>
      </c>
      <c r="T174" s="614">
        <f ca="1">'LOI 3P 15'!S104/1000000</f>
        <v>2.7234004481797167E-2</v>
      </c>
      <c r="U174" s="614">
        <f ca="1">'LOI 3P 15'!T104/1000000</f>
        <v>2.7528041148575943E-2</v>
      </c>
      <c r="V174" s="614">
        <f ca="1">'LOI 3P 15'!U104/1000000</f>
        <v>2.782645896168973E-2</v>
      </c>
      <c r="W174" s="614">
        <f ca="1">'LOI 3P 15'!V104/1000000</f>
        <v>2.8129323200218912E-2</v>
      </c>
      <c r="X174" s="614">
        <f ca="1">'LOI 3P 15'!W104/1000000</f>
        <v>2.8436700115902165E-2</v>
      </c>
      <c r="Y174" s="614">
        <f ca="1">'LOI 3P 15'!X104/1000000</f>
        <v>2.8748656947629108E-2</v>
      </c>
      <c r="Z174" s="614">
        <f ca="1">'LOI 3P 15'!Y104/1000000</f>
        <v>2.9065261936148779E-2</v>
      </c>
      <c r="AA174" s="614">
        <f ca="1">'LOI 3P 15'!Z104/1000000</f>
        <v>2.9386584338997393E-2</v>
      </c>
      <c r="AB174" s="614">
        <f ca="1">'LOI 3P 15'!AA104/1000000</f>
        <v>2.9712694445648453E-2</v>
      </c>
      <c r="AC174" s="614">
        <f ca="1">'LOI 3P 15'!AB104/1000000</f>
        <v>3.0043663592888618E-2</v>
      </c>
      <c r="AD174" s="614">
        <f ca="1">'LOI 3P 15'!AC104/1000000</f>
        <v>3.037956418042265E-2</v>
      </c>
      <c r="AE174" s="614">
        <f ca="1">'LOI 3P 15'!AD104/1000000</f>
        <v>0</v>
      </c>
      <c r="AF174" s="614">
        <f ca="1">'LOI 3P 15'!AE104/1000000</f>
        <v>0</v>
      </c>
      <c r="AG174" s="614">
        <f ca="1">'LOI 3P 15'!AF104/1000000</f>
        <v>0</v>
      </c>
      <c r="AH174" s="614">
        <f ca="1">'LOI 3P 15'!AG104/1000000</f>
        <v>0</v>
      </c>
      <c r="AI174" s="614">
        <f ca="1">'LOI 3P 15'!AH104/1000000</f>
        <v>0</v>
      </c>
      <c r="AJ174" s="610"/>
      <c r="AK174" s="610"/>
      <c r="AL174" s="610"/>
      <c r="AM174" s="626"/>
      <c r="AN174" s="246"/>
    </row>
    <row r="175" spans="1:40" x14ac:dyDescent="0.2">
      <c r="A175" s="600"/>
      <c r="B175" s="625"/>
      <c r="C175" s="605" t="s">
        <v>116</v>
      </c>
      <c r="D175" s="599"/>
      <c r="E175" s="614">
        <f ca="1">'LOI 3P 15'!D105/1000000</f>
        <v>0</v>
      </c>
      <c r="F175" s="614">
        <f ca="1">'LOI 3P 15'!E105/1000000</f>
        <v>0</v>
      </c>
      <c r="G175" s="614">
        <f ca="1">'LOI 3P 15'!F105/1000000</f>
        <v>0</v>
      </c>
      <c r="H175" s="614">
        <f ca="1">'LOI 3P 15'!G105/1000000</f>
        <v>0</v>
      </c>
      <c r="I175" s="614">
        <f ca="1">'LOI 3P 15'!H105/1000000</f>
        <v>0</v>
      </c>
      <c r="J175" s="614">
        <f ca="1">'LOI 3P 15'!I105/1000000</f>
        <v>0</v>
      </c>
      <c r="K175" s="614">
        <f ca="1">'LOI 3P 15'!J105/1000000</f>
        <v>0</v>
      </c>
      <c r="L175" s="614">
        <f ca="1">'LOI 3P 15'!K105/1000000</f>
        <v>0</v>
      </c>
      <c r="M175" s="614">
        <f ca="1">'LOI 3P 15'!L105/1000000</f>
        <v>0</v>
      </c>
      <c r="N175" s="614">
        <f ca="1">'LOI 3P 15'!M105/1000000</f>
        <v>0</v>
      </c>
      <c r="O175" s="614">
        <f ca="1">'LOI 3P 15'!N105/1000000</f>
        <v>0</v>
      </c>
      <c r="P175" s="614">
        <f ca="1">'LOI 3P 15'!O105/1000000</f>
        <v>0</v>
      </c>
      <c r="Q175" s="614">
        <f ca="1">'LOI 3P 15'!P105/1000000</f>
        <v>0</v>
      </c>
      <c r="R175" s="614">
        <f ca="1">'LOI 3P 15'!Q105/1000000</f>
        <v>0</v>
      </c>
      <c r="S175" s="614">
        <f ca="1">'LOI 3P 15'!R105/1000000</f>
        <v>0</v>
      </c>
      <c r="T175" s="614">
        <f ca="1">'LOI 3P 15'!S105/1000000</f>
        <v>0</v>
      </c>
      <c r="U175" s="614">
        <f ca="1">'LOI 3P 15'!T105/1000000</f>
        <v>0</v>
      </c>
      <c r="V175" s="614">
        <f ca="1">'LOI 3P 15'!U105/1000000</f>
        <v>0</v>
      </c>
      <c r="W175" s="614">
        <f ca="1">'LOI 3P 15'!V105/1000000</f>
        <v>0</v>
      </c>
      <c r="X175" s="614">
        <f ca="1">'LOI 3P 15'!W105/1000000</f>
        <v>0</v>
      </c>
      <c r="Y175" s="614">
        <f ca="1">'LOI 3P 15'!X105/1000000</f>
        <v>0</v>
      </c>
      <c r="Z175" s="614">
        <f ca="1">'LOI 3P 15'!Y105/1000000</f>
        <v>0</v>
      </c>
      <c r="AA175" s="614">
        <f ca="1">'LOI 3P 15'!Z105/1000000</f>
        <v>0</v>
      </c>
      <c r="AB175" s="614">
        <f ca="1">'LOI 3P 15'!AA105/1000000</f>
        <v>0</v>
      </c>
      <c r="AC175" s="614">
        <f ca="1">'LOI 3P 15'!AB105/1000000</f>
        <v>0</v>
      </c>
      <c r="AD175" s="614">
        <f ca="1">'LOI 3P 15'!AC105/1000000</f>
        <v>0</v>
      </c>
      <c r="AE175" s="614">
        <f ca="1">'LOI 3P 15'!AD105/1000000</f>
        <v>0</v>
      </c>
      <c r="AF175" s="614">
        <f ca="1">'LOI 3P 15'!AE105/1000000</f>
        <v>0</v>
      </c>
      <c r="AG175" s="614">
        <f ca="1">'LOI 3P 15'!AF105/1000000</f>
        <v>0</v>
      </c>
      <c r="AH175" s="614">
        <f ca="1">'LOI 3P 15'!AG105/1000000</f>
        <v>0</v>
      </c>
      <c r="AI175" s="614">
        <f ca="1">'LOI 3P 15'!AH105/1000000</f>
        <v>0</v>
      </c>
      <c r="AJ175" s="610"/>
      <c r="AK175" s="610"/>
      <c r="AL175" s="610"/>
      <c r="AM175" s="626"/>
      <c r="AN175" s="246"/>
    </row>
    <row r="176" spans="1:40" x14ac:dyDescent="0.2">
      <c r="A176" s="600"/>
      <c r="B176" s="625"/>
      <c r="C176" s="606" t="s">
        <v>119</v>
      </c>
      <c r="D176" s="599"/>
      <c r="E176" s="614">
        <f ca="1">'LOI 3P 15'!D106/1000000</f>
        <v>0</v>
      </c>
      <c r="F176" s="614">
        <f ca="1">'LOI 3P 15'!E106/1000000</f>
        <v>0</v>
      </c>
      <c r="G176" s="614">
        <f ca="1">'LOI 3P 15'!F106/1000000</f>
        <v>0</v>
      </c>
      <c r="H176" s="614">
        <f ca="1">'LOI 3P 15'!G106/1000000</f>
        <v>0</v>
      </c>
      <c r="I176" s="614">
        <f ca="1">'LOI 3P 15'!H106/1000000</f>
        <v>0</v>
      </c>
      <c r="J176" s="614">
        <f ca="1">'LOI 3P 15'!I106/1000000</f>
        <v>0</v>
      </c>
      <c r="K176" s="614">
        <f ca="1">'LOI 3P 15'!J106/1000000</f>
        <v>0</v>
      </c>
      <c r="L176" s="614">
        <f ca="1">'LOI 3P 15'!K106/1000000</f>
        <v>0</v>
      </c>
      <c r="M176" s="614">
        <f ca="1">'LOI 3P 15'!L106/1000000</f>
        <v>0</v>
      </c>
      <c r="N176" s="614">
        <f ca="1">'LOI 3P 15'!M106/1000000</f>
        <v>0</v>
      </c>
      <c r="O176" s="614">
        <f ca="1">'LOI 3P 15'!N106/1000000</f>
        <v>0</v>
      </c>
      <c r="P176" s="614">
        <f ca="1">'LOI 3P 15'!O106/1000000</f>
        <v>0</v>
      </c>
      <c r="Q176" s="614">
        <f ca="1">'LOI 3P 15'!P106/1000000</f>
        <v>0</v>
      </c>
      <c r="R176" s="614">
        <f ca="1">'LOI 3P 15'!Q106/1000000</f>
        <v>0</v>
      </c>
      <c r="S176" s="614">
        <f ca="1">'LOI 3P 15'!R106/1000000</f>
        <v>0</v>
      </c>
      <c r="T176" s="614">
        <f ca="1">'LOI 3P 15'!S106/1000000</f>
        <v>0</v>
      </c>
      <c r="U176" s="614">
        <f ca="1">'LOI 3P 15'!T106/1000000</f>
        <v>0</v>
      </c>
      <c r="V176" s="614">
        <f ca="1">'LOI 3P 15'!U106/1000000</f>
        <v>0</v>
      </c>
      <c r="W176" s="614">
        <f ca="1">'LOI 3P 15'!V106/1000000</f>
        <v>0</v>
      </c>
      <c r="X176" s="614">
        <f ca="1">'LOI 3P 15'!W106/1000000</f>
        <v>0</v>
      </c>
      <c r="Y176" s="614">
        <f ca="1">'LOI 3P 15'!X106/1000000</f>
        <v>0</v>
      </c>
      <c r="Z176" s="614">
        <f ca="1">'LOI 3P 15'!Y106/1000000</f>
        <v>0</v>
      </c>
      <c r="AA176" s="614">
        <f ca="1">'LOI 3P 15'!Z106/1000000</f>
        <v>0</v>
      </c>
      <c r="AB176" s="614">
        <f ca="1">'LOI 3P 15'!AA106/1000000</f>
        <v>0</v>
      </c>
      <c r="AC176" s="614">
        <f ca="1">'LOI 3P 15'!AB106/1000000</f>
        <v>0</v>
      </c>
      <c r="AD176" s="614">
        <f ca="1">'LOI 3P 15'!AC106/1000000</f>
        <v>0</v>
      </c>
      <c r="AE176" s="614">
        <f ca="1">'LOI 3P 15'!AD106/1000000</f>
        <v>0</v>
      </c>
      <c r="AF176" s="614">
        <f ca="1">'LOI 3P 15'!AE106/1000000</f>
        <v>0</v>
      </c>
      <c r="AG176" s="614">
        <f ca="1">'LOI 3P 15'!AF106/1000000</f>
        <v>0</v>
      </c>
      <c r="AH176" s="614">
        <f ca="1">'LOI 3P 15'!AG106/1000000</f>
        <v>0</v>
      </c>
      <c r="AI176" s="614">
        <f ca="1">'LOI 3P 15'!AH106/1000000</f>
        <v>0</v>
      </c>
      <c r="AJ176" s="610"/>
      <c r="AK176" s="610"/>
      <c r="AL176" s="610"/>
      <c r="AM176" s="626"/>
      <c r="AN176" s="246"/>
    </row>
    <row r="177" spans="1:40" x14ac:dyDescent="0.2">
      <c r="A177" s="600"/>
      <c r="B177" s="625"/>
      <c r="C177" s="125"/>
      <c r="D177" s="599"/>
      <c r="E177" s="615"/>
      <c r="F177" s="615"/>
      <c r="G177" s="615"/>
      <c r="H177" s="615"/>
      <c r="I177" s="615"/>
      <c r="J177" s="615"/>
      <c r="K177" s="615"/>
      <c r="L177" s="615"/>
      <c r="M177" s="615"/>
      <c r="N177" s="615"/>
      <c r="O177" s="615"/>
      <c r="P177" s="615"/>
      <c r="Q177" s="615"/>
      <c r="R177" s="615"/>
      <c r="S177" s="615"/>
      <c r="T177" s="615"/>
      <c r="U177" s="615"/>
      <c r="V177" s="615"/>
      <c r="W177" s="615"/>
      <c r="X177" s="615"/>
      <c r="Y177" s="615"/>
      <c r="Z177" s="615"/>
      <c r="AA177" s="615"/>
      <c r="AB177" s="615"/>
      <c r="AC177" s="615"/>
      <c r="AD177" s="615"/>
      <c r="AE177" s="615"/>
      <c r="AF177" s="615"/>
      <c r="AG177" s="615"/>
      <c r="AH177" s="615"/>
      <c r="AI177" s="615"/>
      <c r="AJ177" s="612"/>
      <c r="AK177" s="612"/>
      <c r="AL177" s="612"/>
      <c r="AM177" s="627"/>
      <c r="AN177" s="600"/>
    </row>
    <row r="178" spans="1:40" x14ac:dyDescent="0.2">
      <c r="A178" s="600"/>
      <c r="B178" s="261" t="s">
        <v>309</v>
      </c>
      <c r="C178" s="125"/>
      <c r="D178" s="599"/>
      <c r="E178" s="615"/>
      <c r="F178" s="615"/>
      <c r="G178" s="615"/>
      <c r="H178" s="615"/>
      <c r="I178" s="615"/>
      <c r="J178" s="615"/>
      <c r="K178" s="615"/>
      <c r="L178" s="615"/>
      <c r="M178" s="615"/>
      <c r="N178" s="615"/>
      <c r="O178" s="615"/>
      <c r="P178" s="615"/>
      <c r="Q178" s="615"/>
      <c r="R178" s="615"/>
      <c r="S178" s="615"/>
      <c r="T178" s="615"/>
      <c r="U178" s="615"/>
      <c r="V178" s="615"/>
      <c r="W178" s="615"/>
      <c r="X178" s="615"/>
      <c r="Y178" s="615"/>
      <c r="Z178" s="615"/>
      <c r="AA178" s="615"/>
      <c r="AB178" s="615"/>
      <c r="AC178" s="615"/>
      <c r="AD178" s="615"/>
      <c r="AE178" s="615"/>
      <c r="AF178" s="615"/>
      <c r="AG178" s="615"/>
      <c r="AH178" s="615"/>
      <c r="AI178" s="615"/>
      <c r="AJ178" s="612"/>
      <c r="AK178" s="612"/>
      <c r="AL178" s="612"/>
      <c r="AM178" s="627"/>
      <c r="AN178" s="600"/>
    </row>
    <row r="179" spans="1:40" x14ac:dyDescent="0.2">
      <c r="A179" s="600"/>
      <c r="B179" s="625"/>
      <c r="C179" s="605" t="s">
        <v>131</v>
      </c>
      <c r="D179" s="599"/>
      <c r="E179" s="614">
        <f ca="1">'LOI DO 15'!D101/1000000</f>
        <v>0</v>
      </c>
      <c r="F179" s="614">
        <f ca="1">'LOI DO 15'!E101/1000000</f>
        <v>0</v>
      </c>
      <c r="G179" s="614">
        <f ca="1">'LOI DO 15'!F101/1000000</f>
        <v>0</v>
      </c>
      <c r="H179" s="614">
        <f ca="1">'LOI DO 15'!G101/1000000</f>
        <v>0</v>
      </c>
      <c r="I179" s="614">
        <f ca="1">'LOI DO 15'!H101/1000000</f>
        <v>0</v>
      </c>
      <c r="J179" s="614">
        <f ca="1">'LOI DO 15'!I101/1000000</f>
        <v>0</v>
      </c>
      <c r="K179" s="614">
        <f ca="1">'LOI DO 15'!J101/1000000</f>
        <v>0</v>
      </c>
      <c r="L179" s="614">
        <f ca="1">'LOI DO 15'!K101/1000000</f>
        <v>0</v>
      </c>
      <c r="M179" s="614">
        <f ca="1">'LOI DO 15'!L101/1000000</f>
        <v>0</v>
      </c>
      <c r="N179" s="614">
        <f ca="1">'LOI DO 15'!M101/1000000</f>
        <v>0</v>
      </c>
      <c r="O179" s="614">
        <f ca="1">'LOI DO 15'!N101/1000000</f>
        <v>0</v>
      </c>
      <c r="P179" s="614">
        <f ca="1">'LOI DO 15'!O101/1000000</f>
        <v>0</v>
      </c>
      <c r="Q179" s="614">
        <f ca="1">'LOI DO 15'!P101/1000000</f>
        <v>0</v>
      </c>
      <c r="R179" s="614">
        <f ca="1">'LOI DO 15'!Q101/1000000</f>
        <v>0</v>
      </c>
      <c r="S179" s="614">
        <f ca="1">'LOI DO 15'!R101/1000000</f>
        <v>0</v>
      </c>
      <c r="T179" s="614">
        <f ca="1">'LOI DO 15'!S101/1000000</f>
        <v>0</v>
      </c>
      <c r="U179" s="614">
        <f ca="1">'LOI DO 15'!T101/1000000</f>
        <v>0</v>
      </c>
      <c r="V179" s="614">
        <f ca="1">'LOI DO 15'!U101/1000000</f>
        <v>0</v>
      </c>
      <c r="W179" s="614">
        <f ca="1">'LOI DO 15'!V101/1000000</f>
        <v>0</v>
      </c>
      <c r="X179" s="614">
        <f ca="1">'LOI DO 15'!W101/1000000</f>
        <v>0</v>
      </c>
      <c r="Y179" s="614">
        <f ca="1">'LOI DO 15'!X101/1000000</f>
        <v>0</v>
      </c>
      <c r="Z179" s="614">
        <f ca="1">'LOI DO 15'!Y101/1000000</f>
        <v>0</v>
      </c>
      <c r="AA179" s="614">
        <f ca="1">'LOI DO 15'!Z101/1000000</f>
        <v>0</v>
      </c>
      <c r="AB179" s="614">
        <f ca="1">'LOI DO 15'!AA101/1000000</f>
        <v>0</v>
      </c>
      <c r="AC179" s="614">
        <f ca="1">'LOI DO 15'!AB101/1000000</f>
        <v>0</v>
      </c>
      <c r="AD179" s="614">
        <f ca="1">'LOI DO 15'!AC101/1000000</f>
        <v>0</v>
      </c>
      <c r="AE179" s="614">
        <f ca="1">'LOI DO 15'!AD101/1000000</f>
        <v>0</v>
      </c>
      <c r="AF179" s="614">
        <f ca="1">'LOI DO 15'!AE101/1000000</f>
        <v>0</v>
      </c>
      <c r="AG179" s="614">
        <f ca="1">'LOI DO 15'!AF101/1000000</f>
        <v>0</v>
      </c>
      <c r="AH179" s="614">
        <f ca="1">'LOI DO 15'!AG101/1000000</f>
        <v>0</v>
      </c>
      <c r="AI179" s="614">
        <f ca="1">'LOI DO 15'!AH101/1000000</f>
        <v>0</v>
      </c>
      <c r="AJ179" s="610"/>
      <c r="AK179" s="610"/>
      <c r="AL179" s="610"/>
      <c r="AM179" s="626"/>
      <c r="AN179" s="246"/>
    </row>
    <row r="180" spans="1:40" x14ac:dyDescent="0.2">
      <c r="A180" s="600"/>
      <c r="B180" s="625"/>
      <c r="C180" s="606" t="s">
        <v>117</v>
      </c>
      <c r="D180" s="599"/>
      <c r="E180" s="614">
        <f ca="1">'LOI DO 15'!D102/1000000</f>
        <v>0</v>
      </c>
      <c r="F180" s="614">
        <f ca="1">'LOI DO 15'!E102/1000000</f>
        <v>0</v>
      </c>
      <c r="G180" s="614">
        <f ca="1">'LOI DO 15'!F102/1000000</f>
        <v>0</v>
      </c>
      <c r="H180" s="614">
        <f ca="1">'LOI DO 15'!G102/1000000</f>
        <v>0</v>
      </c>
      <c r="I180" s="614">
        <f ca="1">'LOI DO 15'!H102/1000000</f>
        <v>0</v>
      </c>
      <c r="J180" s="614">
        <f ca="1">'LOI DO 15'!I102/1000000</f>
        <v>0</v>
      </c>
      <c r="K180" s="614">
        <f ca="1">'LOI DO 15'!J102/1000000</f>
        <v>0</v>
      </c>
      <c r="L180" s="614">
        <f ca="1">'LOI DO 15'!K102/1000000</f>
        <v>0</v>
      </c>
      <c r="M180" s="614">
        <f ca="1">'LOI DO 15'!L102/1000000</f>
        <v>0</v>
      </c>
      <c r="N180" s="614">
        <f ca="1">'LOI DO 15'!M102/1000000</f>
        <v>0</v>
      </c>
      <c r="O180" s="614">
        <f ca="1">'LOI DO 15'!N102/1000000</f>
        <v>0</v>
      </c>
      <c r="P180" s="614">
        <f ca="1">'LOI DO 15'!O102/1000000</f>
        <v>0</v>
      </c>
      <c r="Q180" s="614">
        <f ca="1">'LOI DO 15'!P102/1000000</f>
        <v>0</v>
      </c>
      <c r="R180" s="614">
        <f ca="1">'LOI DO 15'!Q102/1000000</f>
        <v>0</v>
      </c>
      <c r="S180" s="614">
        <f ca="1">'LOI DO 15'!R102/1000000</f>
        <v>0</v>
      </c>
      <c r="T180" s="614">
        <f ca="1">'LOI DO 15'!S102/1000000</f>
        <v>0</v>
      </c>
      <c r="U180" s="614">
        <f ca="1">'LOI DO 15'!T102/1000000</f>
        <v>0</v>
      </c>
      <c r="V180" s="614">
        <f ca="1">'LOI DO 15'!U102/1000000</f>
        <v>0</v>
      </c>
      <c r="W180" s="614">
        <f ca="1">'LOI DO 15'!V102/1000000</f>
        <v>0</v>
      </c>
      <c r="X180" s="614">
        <f ca="1">'LOI DO 15'!W102/1000000</f>
        <v>0</v>
      </c>
      <c r="Y180" s="614">
        <f ca="1">'LOI DO 15'!X102/1000000</f>
        <v>0</v>
      </c>
      <c r="Z180" s="614">
        <f ca="1">'LOI DO 15'!Y102/1000000</f>
        <v>0</v>
      </c>
      <c r="AA180" s="614">
        <f ca="1">'LOI DO 15'!Z102/1000000</f>
        <v>0</v>
      </c>
      <c r="AB180" s="614">
        <f ca="1">'LOI DO 15'!AA102/1000000</f>
        <v>0</v>
      </c>
      <c r="AC180" s="614">
        <f ca="1">'LOI DO 15'!AB102/1000000</f>
        <v>0</v>
      </c>
      <c r="AD180" s="614">
        <f ca="1">'LOI DO 15'!AC102/1000000</f>
        <v>0</v>
      </c>
      <c r="AE180" s="614">
        <f ca="1">'LOI DO 15'!AD102/1000000</f>
        <v>0</v>
      </c>
      <c r="AF180" s="614">
        <f ca="1">'LOI DO 15'!AE102/1000000</f>
        <v>0</v>
      </c>
      <c r="AG180" s="614">
        <f ca="1">'LOI DO 15'!AF102/1000000</f>
        <v>0</v>
      </c>
      <c r="AH180" s="614">
        <f ca="1">'LOI DO 15'!AG102/1000000</f>
        <v>0</v>
      </c>
      <c r="AI180" s="614">
        <f ca="1">'LOI DO 15'!AH102/1000000</f>
        <v>0</v>
      </c>
      <c r="AJ180" s="610"/>
      <c r="AK180" s="610"/>
      <c r="AL180" s="610"/>
      <c r="AM180" s="626"/>
      <c r="AN180" s="246"/>
    </row>
    <row r="181" spans="1:40" x14ac:dyDescent="0.2">
      <c r="A181" s="600"/>
      <c r="B181" s="625"/>
      <c r="C181" s="607" t="s">
        <v>126</v>
      </c>
      <c r="D181" s="599"/>
      <c r="E181" s="614">
        <f ca="1">'LOI DO 15'!D103/1000000</f>
        <v>0</v>
      </c>
      <c r="F181" s="614">
        <f ca="1">'LOI DO 15'!E103/1000000</f>
        <v>0</v>
      </c>
      <c r="G181" s="614">
        <f ca="1">'LOI DO 15'!F103/1000000</f>
        <v>0</v>
      </c>
      <c r="H181" s="614">
        <f ca="1">'LOI DO 15'!G103/1000000</f>
        <v>0</v>
      </c>
      <c r="I181" s="614">
        <f ca="1">'LOI DO 15'!H103/1000000</f>
        <v>0</v>
      </c>
      <c r="J181" s="614">
        <f ca="1">'LOI DO 15'!I103/1000000</f>
        <v>0</v>
      </c>
      <c r="K181" s="614">
        <f ca="1">'LOI DO 15'!J103/1000000</f>
        <v>0</v>
      </c>
      <c r="L181" s="614">
        <f ca="1">'LOI DO 15'!K103/1000000</f>
        <v>0</v>
      </c>
      <c r="M181" s="614">
        <f ca="1">'LOI DO 15'!L103/1000000</f>
        <v>0</v>
      </c>
      <c r="N181" s="614">
        <f ca="1">'LOI DO 15'!M103/1000000</f>
        <v>0</v>
      </c>
      <c r="O181" s="614">
        <f ca="1">'LOI DO 15'!N103/1000000</f>
        <v>0</v>
      </c>
      <c r="P181" s="614">
        <f ca="1">'LOI DO 15'!O103/1000000</f>
        <v>0</v>
      </c>
      <c r="Q181" s="614">
        <f ca="1">'LOI DO 15'!P103/1000000</f>
        <v>0</v>
      </c>
      <c r="R181" s="614">
        <f ca="1">'LOI DO 15'!Q103/1000000</f>
        <v>0</v>
      </c>
      <c r="S181" s="614">
        <f ca="1">'LOI DO 15'!R103/1000000</f>
        <v>0</v>
      </c>
      <c r="T181" s="614">
        <f ca="1">'LOI DO 15'!S103/1000000</f>
        <v>0</v>
      </c>
      <c r="U181" s="614">
        <f ca="1">'LOI DO 15'!T103/1000000</f>
        <v>0</v>
      </c>
      <c r="V181" s="614">
        <f ca="1">'LOI DO 15'!U103/1000000</f>
        <v>0</v>
      </c>
      <c r="W181" s="614">
        <f ca="1">'LOI DO 15'!V103/1000000</f>
        <v>0</v>
      </c>
      <c r="X181" s="614">
        <f ca="1">'LOI DO 15'!W103/1000000</f>
        <v>0</v>
      </c>
      <c r="Y181" s="614">
        <f ca="1">'LOI DO 15'!X103/1000000</f>
        <v>0</v>
      </c>
      <c r="Z181" s="614">
        <f ca="1">'LOI DO 15'!Y103/1000000</f>
        <v>0</v>
      </c>
      <c r="AA181" s="614">
        <f ca="1">'LOI DO 15'!Z103/1000000</f>
        <v>0</v>
      </c>
      <c r="AB181" s="614">
        <f ca="1">'LOI DO 15'!AA103/1000000</f>
        <v>0</v>
      </c>
      <c r="AC181" s="614">
        <f ca="1">'LOI DO 15'!AB103/1000000</f>
        <v>0</v>
      </c>
      <c r="AD181" s="614">
        <f ca="1">'LOI DO 15'!AC103/1000000</f>
        <v>0</v>
      </c>
      <c r="AE181" s="614">
        <f ca="1">'LOI DO 15'!AD103/1000000</f>
        <v>0</v>
      </c>
      <c r="AF181" s="614">
        <f ca="1">'LOI DO 15'!AE103/1000000</f>
        <v>0</v>
      </c>
      <c r="AG181" s="614">
        <f ca="1">'LOI DO 15'!AF103/1000000</f>
        <v>0</v>
      </c>
      <c r="AH181" s="614">
        <f ca="1">'LOI DO 15'!AG103/1000000</f>
        <v>0</v>
      </c>
      <c r="AI181" s="614">
        <f ca="1">'LOI DO 15'!AH103/1000000</f>
        <v>0</v>
      </c>
      <c r="AJ181" s="610"/>
      <c r="AK181" s="610"/>
      <c r="AL181" s="610"/>
      <c r="AM181" s="626"/>
      <c r="AN181" s="246"/>
    </row>
    <row r="182" spans="1:40" x14ac:dyDescent="0.2">
      <c r="A182" s="600"/>
      <c r="B182" s="625"/>
      <c r="C182" s="605" t="s">
        <v>127</v>
      </c>
      <c r="D182" s="599"/>
      <c r="E182" s="614">
        <f ca="1">'LOI DO 15'!D104/1000000</f>
        <v>-3.5017007939644582</v>
      </c>
      <c r="F182" s="614">
        <f ca="1">'LOI DO 15'!E104/1000000</f>
        <v>0.49746059999999998</v>
      </c>
      <c r="G182" s="614">
        <f ca="1">'LOI DO 15'!F104/1000000</f>
        <v>0.47354626947600004</v>
      </c>
      <c r="H182" s="614">
        <f ca="1">'LOI DO 15'!G104/1000000</f>
        <v>0.47182604560485236</v>
      </c>
      <c r="I182" s="614">
        <f ca="1">'LOI DO 15'!H104/1000000</f>
        <v>0.48393574870525102</v>
      </c>
      <c r="J182" s="614">
        <f ca="1">'LOI DO 15'!I104/1000000</f>
        <v>0.4685585513393124</v>
      </c>
      <c r="K182" s="614">
        <f ca="1">'LOI DO 15'!J104/1000000</f>
        <v>0.44428652612822511</v>
      </c>
      <c r="L182" s="614">
        <f ca="1">'LOI DO 15'!K104/1000000</f>
        <v>0.42595234703961204</v>
      </c>
      <c r="M182" s="614">
        <f ca="1">'LOI DO 15'!L104/1000000</f>
        <v>0.41234466394486169</v>
      </c>
      <c r="N182" s="614">
        <f ca="1">'LOI DO 15'!M104/1000000</f>
        <v>0.40505690713130277</v>
      </c>
      <c r="O182" s="614">
        <f ca="1">'LOI DO 15'!N104/1000000</f>
        <v>0.24426972996054286</v>
      </c>
      <c r="P182" s="614">
        <f ca="1">'LOI DO 15'!O104/1000000</f>
        <v>0.20749228651572207</v>
      </c>
      <c r="Q182" s="614">
        <f ca="1">'LOI DO 15'!P104/1000000</f>
        <v>0.20976112625605772</v>
      </c>
      <c r="R182" s="614">
        <f ca="1">'LOI DO 15'!Q104/1000000</f>
        <v>0.21205974050721343</v>
      </c>
      <c r="S182" s="614">
        <f ca="1">'LOI DO 15'!R104/1000000</f>
        <v>0.21438838943595809</v>
      </c>
      <c r="T182" s="614">
        <f ca="1">'LOI DO 15'!S104/1000000</f>
        <v>0.21674733291217643</v>
      </c>
      <c r="U182" s="614">
        <f ca="1">'LOI DO 15'!T104/1000000</f>
        <v>0.21913683039804385</v>
      </c>
      <c r="V182" s="614">
        <f ca="1">'LOI DO 15'!U104/1000000</f>
        <v>0.22155714083290054</v>
      </c>
      <c r="W182" s="614">
        <f ca="1">'LOI DO 15'!V104/1000000</f>
        <v>0.22400852251369352</v>
      </c>
      <c r="X182" s="614">
        <f ca="1">'LOI DO 15'!W104/1000000</f>
        <v>0.22649123297085405</v>
      </c>
      <c r="Y182" s="614">
        <f ca="1">'LOI DO 15'!X104/1000000</f>
        <v>7.9005528839471928E-2</v>
      </c>
      <c r="Z182" s="614">
        <f ca="1">'LOI DO 15'!Y104/1000000</f>
        <v>0.23155166572562469</v>
      </c>
      <c r="AA182" s="614">
        <f ca="1">'LOI DO 15'!Z104/1000000</f>
        <v>0.23412989806771764</v>
      </c>
      <c r="AB182" s="614">
        <f ca="1">'LOI DO 15'!AA104/1000000</f>
        <v>0.23674047899268424</v>
      </c>
      <c r="AC182" s="614">
        <f ca="1">'LOI DO 15'!AB104/1000000</f>
        <v>0.23938366016689433</v>
      </c>
      <c r="AD182" s="614">
        <f ca="1">'LOI DO 15'!AC104/1000000</f>
        <v>0.24205969164161117</v>
      </c>
      <c r="AE182" s="614">
        <f ca="1">'LOI DO 15'!AD104/1000000</f>
        <v>0</v>
      </c>
      <c r="AF182" s="614">
        <f ca="1">'LOI DO 15'!AE104/1000000</f>
        <v>0</v>
      </c>
      <c r="AG182" s="614">
        <f ca="1">'LOI DO 15'!AF104/1000000</f>
        <v>0</v>
      </c>
      <c r="AH182" s="614">
        <f ca="1">'LOI DO 15'!AG104/1000000</f>
        <v>0</v>
      </c>
      <c r="AI182" s="614">
        <f ca="1">'LOI DO 15'!AH104/1000000</f>
        <v>0</v>
      </c>
      <c r="AJ182" s="610"/>
      <c r="AK182" s="610"/>
      <c r="AL182" s="610"/>
      <c r="AM182" s="626"/>
      <c r="AN182" s="246"/>
    </row>
    <row r="183" spans="1:40" x14ac:dyDescent="0.2">
      <c r="A183" s="600"/>
      <c r="B183" s="625"/>
      <c r="C183" s="605" t="s">
        <v>116</v>
      </c>
      <c r="D183" s="599"/>
      <c r="E183" s="614">
        <f ca="1">'LOI DO 15'!D105/1000000</f>
        <v>0</v>
      </c>
      <c r="F183" s="614">
        <f ca="1">'LOI DO 15'!E105/1000000</f>
        <v>0</v>
      </c>
      <c r="G183" s="614">
        <f ca="1">'LOI DO 15'!F105/1000000</f>
        <v>0</v>
      </c>
      <c r="H183" s="614">
        <f ca="1">'LOI DO 15'!G105/1000000</f>
        <v>0</v>
      </c>
      <c r="I183" s="614">
        <f ca="1">'LOI DO 15'!H105/1000000</f>
        <v>0</v>
      </c>
      <c r="J183" s="614">
        <f ca="1">'LOI DO 15'!I105/1000000</f>
        <v>0</v>
      </c>
      <c r="K183" s="614">
        <f ca="1">'LOI DO 15'!J105/1000000</f>
        <v>0</v>
      </c>
      <c r="L183" s="614">
        <f ca="1">'LOI DO 15'!K105/1000000</f>
        <v>0</v>
      </c>
      <c r="M183" s="614">
        <f ca="1">'LOI DO 15'!L105/1000000</f>
        <v>0</v>
      </c>
      <c r="N183" s="614">
        <f ca="1">'LOI DO 15'!M105/1000000</f>
        <v>0</v>
      </c>
      <c r="O183" s="614">
        <f ca="1">'LOI DO 15'!N105/1000000</f>
        <v>0</v>
      </c>
      <c r="P183" s="614">
        <f ca="1">'LOI DO 15'!O105/1000000</f>
        <v>0</v>
      </c>
      <c r="Q183" s="614">
        <f ca="1">'LOI DO 15'!P105/1000000</f>
        <v>0</v>
      </c>
      <c r="R183" s="614">
        <f ca="1">'LOI DO 15'!Q105/1000000</f>
        <v>0</v>
      </c>
      <c r="S183" s="614">
        <f ca="1">'LOI DO 15'!R105/1000000</f>
        <v>0</v>
      </c>
      <c r="T183" s="614">
        <f ca="1">'LOI DO 15'!S105/1000000</f>
        <v>0</v>
      </c>
      <c r="U183" s="614">
        <f ca="1">'LOI DO 15'!T105/1000000</f>
        <v>0</v>
      </c>
      <c r="V183" s="614">
        <f ca="1">'LOI DO 15'!U105/1000000</f>
        <v>0</v>
      </c>
      <c r="W183" s="614">
        <f ca="1">'LOI DO 15'!V105/1000000</f>
        <v>0</v>
      </c>
      <c r="X183" s="614">
        <f ca="1">'LOI DO 15'!W105/1000000</f>
        <v>0</v>
      </c>
      <c r="Y183" s="614">
        <f ca="1">'LOI DO 15'!X105/1000000</f>
        <v>0</v>
      </c>
      <c r="Z183" s="614">
        <f ca="1">'LOI DO 15'!Y105/1000000</f>
        <v>0</v>
      </c>
      <c r="AA183" s="614">
        <f ca="1">'LOI DO 15'!Z105/1000000</f>
        <v>0</v>
      </c>
      <c r="AB183" s="614">
        <f ca="1">'LOI DO 15'!AA105/1000000</f>
        <v>0</v>
      </c>
      <c r="AC183" s="614">
        <f ca="1">'LOI DO 15'!AB105/1000000</f>
        <v>0</v>
      </c>
      <c r="AD183" s="614">
        <f ca="1">'LOI DO 15'!AC105/1000000</f>
        <v>0</v>
      </c>
      <c r="AE183" s="614">
        <f ca="1">'LOI DO 15'!AD105/1000000</f>
        <v>0</v>
      </c>
      <c r="AF183" s="614">
        <f ca="1">'LOI DO 15'!AE105/1000000</f>
        <v>0</v>
      </c>
      <c r="AG183" s="614">
        <f ca="1">'LOI DO 15'!AF105/1000000</f>
        <v>0</v>
      </c>
      <c r="AH183" s="614">
        <f ca="1">'LOI DO 15'!AG105/1000000</f>
        <v>0</v>
      </c>
      <c r="AI183" s="614">
        <f ca="1">'LOI DO 15'!AH105/1000000</f>
        <v>0</v>
      </c>
      <c r="AJ183" s="610"/>
      <c r="AK183" s="610"/>
      <c r="AL183" s="610"/>
      <c r="AM183" s="626"/>
      <c r="AN183" s="246"/>
    </row>
    <row r="184" spans="1:40" x14ac:dyDescent="0.2">
      <c r="A184" s="600"/>
      <c r="B184" s="625"/>
      <c r="C184" s="606" t="s">
        <v>119</v>
      </c>
      <c r="D184" s="599"/>
      <c r="E184" s="614">
        <f ca="1">'LOI DO 15'!D106/1000000</f>
        <v>0</v>
      </c>
      <c r="F184" s="614">
        <f ca="1">'LOI DO 15'!E106/1000000</f>
        <v>0</v>
      </c>
      <c r="G184" s="614">
        <f ca="1">'LOI DO 15'!F106/1000000</f>
        <v>0</v>
      </c>
      <c r="H184" s="614">
        <f ca="1">'LOI DO 15'!G106/1000000</f>
        <v>0</v>
      </c>
      <c r="I184" s="614">
        <f ca="1">'LOI DO 15'!H106/1000000</f>
        <v>0</v>
      </c>
      <c r="J184" s="614">
        <f ca="1">'LOI DO 15'!I106/1000000</f>
        <v>0</v>
      </c>
      <c r="K184" s="614">
        <f ca="1">'LOI DO 15'!J106/1000000</f>
        <v>0</v>
      </c>
      <c r="L184" s="614">
        <f ca="1">'LOI DO 15'!K106/1000000</f>
        <v>0</v>
      </c>
      <c r="M184" s="614">
        <f ca="1">'LOI DO 15'!L106/1000000</f>
        <v>0</v>
      </c>
      <c r="N184" s="614">
        <f ca="1">'LOI DO 15'!M106/1000000</f>
        <v>0</v>
      </c>
      <c r="O184" s="614">
        <f ca="1">'LOI DO 15'!N106/1000000</f>
        <v>0</v>
      </c>
      <c r="P184" s="614">
        <f ca="1">'LOI DO 15'!O106/1000000</f>
        <v>0</v>
      </c>
      <c r="Q184" s="614">
        <f ca="1">'LOI DO 15'!P106/1000000</f>
        <v>0</v>
      </c>
      <c r="R184" s="614">
        <f ca="1">'LOI DO 15'!Q106/1000000</f>
        <v>0</v>
      </c>
      <c r="S184" s="614">
        <f ca="1">'LOI DO 15'!R106/1000000</f>
        <v>0</v>
      </c>
      <c r="T184" s="614">
        <f ca="1">'LOI DO 15'!S106/1000000</f>
        <v>0</v>
      </c>
      <c r="U184" s="614">
        <f ca="1">'LOI DO 15'!T106/1000000</f>
        <v>0</v>
      </c>
      <c r="V184" s="614">
        <f ca="1">'LOI DO 15'!U106/1000000</f>
        <v>0</v>
      </c>
      <c r="W184" s="614">
        <f ca="1">'LOI DO 15'!V106/1000000</f>
        <v>0</v>
      </c>
      <c r="X184" s="614">
        <f ca="1">'LOI DO 15'!W106/1000000</f>
        <v>0</v>
      </c>
      <c r="Y184" s="614">
        <f ca="1">'LOI DO 15'!X106/1000000</f>
        <v>0</v>
      </c>
      <c r="Z184" s="614">
        <f ca="1">'LOI DO 15'!Y106/1000000</f>
        <v>0</v>
      </c>
      <c r="AA184" s="614">
        <f ca="1">'LOI DO 15'!Z106/1000000</f>
        <v>0</v>
      </c>
      <c r="AB184" s="614">
        <f ca="1">'LOI DO 15'!AA106/1000000</f>
        <v>0</v>
      </c>
      <c r="AC184" s="614">
        <f ca="1">'LOI DO 15'!AB106/1000000</f>
        <v>0</v>
      </c>
      <c r="AD184" s="614">
        <f ca="1">'LOI DO 15'!AC106/1000000</f>
        <v>0</v>
      </c>
      <c r="AE184" s="614">
        <f ca="1">'LOI DO 15'!AD106/1000000</f>
        <v>0</v>
      </c>
      <c r="AF184" s="614">
        <f ca="1">'LOI DO 15'!AE106/1000000</f>
        <v>0</v>
      </c>
      <c r="AG184" s="614">
        <f ca="1">'LOI DO 15'!AF106/1000000</f>
        <v>0</v>
      </c>
      <c r="AH184" s="614">
        <f ca="1">'LOI DO 15'!AG106/1000000</f>
        <v>0</v>
      </c>
      <c r="AI184" s="614">
        <f ca="1">'LOI DO 15'!AH106/1000000</f>
        <v>0</v>
      </c>
      <c r="AJ184" s="610"/>
      <c r="AK184" s="610"/>
      <c r="AL184" s="610"/>
      <c r="AM184" s="626"/>
      <c r="AN184" s="246"/>
    </row>
    <row r="185" spans="1:40" x14ac:dyDescent="0.2">
      <c r="A185" s="600"/>
      <c r="B185" s="625"/>
      <c r="C185" s="125"/>
      <c r="D185" s="599"/>
      <c r="E185" s="615"/>
      <c r="F185" s="615"/>
      <c r="G185" s="615"/>
      <c r="H185" s="615"/>
      <c r="I185" s="615"/>
      <c r="J185" s="615"/>
      <c r="K185" s="615"/>
      <c r="L185" s="615"/>
      <c r="M185" s="615"/>
      <c r="N185" s="615"/>
      <c r="O185" s="615"/>
      <c r="P185" s="615"/>
      <c r="Q185" s="615"/>
      <c r="R185" s="615"/>
      <c r="S185" s="615"/>
      <c r="T185" s="615"/>
      <c r="U185" s="615"/>
      <c r="V185" s="615"/>
      <c r="W185" s="615"/>
      <c r="X185" s="615"/>
      <c r="Y185" s="615"/>
      <c r="Z185" s="615"/>
      <c r="AA185" s="615"/>
      <c r="AB185" s="615"/>
      <c r="AC185" s="615"/>
      <c r="AD185" s="615"/>
      <c r="AE185" s="615"/>
      <c r="AF185" s="615"/>
      <c r="AG185" s="615"/>
      <c r="AH185" s="615"/>
      <c r="AI185" s="615"/>
      <c r="AJ185" s="612"/>
      <c r="AK185" s="612"/>
      <c r="AL185" s="612"/>
      <c r="AM185" s="627"/>
      <c r="AN185" s="600"/>
    </row>
    <row r="186" spans="1:40" x14ac:dyDescent="0.2">
      <c r="A186" s="600"/>
      <c r="B186" s="261" t="s">
        <v>289</v>
      </c>
      <c r="C186" s="125"/>
      <c r="D186" s="599"/>
      <c r="E186" s="615"/>
      <c r="F186" s="615"/>
      <c r="G186" s="615"/>
      <c r="H186" s="615"/>
      <c r="I186" s="615"/>
      <c r="J186" s="615"/>
      <c r="K186" s="615"/>
      <c r="L186" s="615"/>
      <c r="M186" s="615"/>
      <c r="N186" s="615"/>
      <c r="O186" s="615"/>
      <c r="P186" s="615"/>
      <c r="Q186" s="615"/>
      <c r="R186" s="615"/>
      <c r="S186" s="615"/>
      <c r="T186" s="615"/>
      <c r="U186" s="615"/>
      <c r="V186" s="615"/>
      <c r="W186" s="615"/>
      <c r="X186" s="615"/>
      <c r="Y186" s="615"/>
      <c r="Z186" s="615"/>
      <c r="AA186" s="615"/>
      <c r="AB186" s="615"/>
      <c r="AC186" s="615"/>
      <c r="AD186" s="615"/>
      <c r="AE186" s="615"/>
      <c r="AF186" s="615"/>
      <c r="AG186" s="615"/>
      <c r="AH186" s="615"/>
      <c r="AI186" s="615"/>
      <c r="AJ186" s="612"/>
      <c r="AK186" s="612"/>
      <c r="AL186" s="612"/>
      <c r="AM186" s="627"/>
      <c r="AN186" s="600"/>
    </row>
    <row r="187" spans="1:40" x14ac:dyDescent="0.2">
      <c r="A187" s="600"/>
      <c r="B187" s="625"/>
      <c r="C187" s="605" t="s">
        <v>131</v>
      </c>
      <c r="D187" s="599"/>
      <c r="E187" s="614">
        <f ca="1">'NPO 3P 15'!D101/1000000</f>
        <v>-1.470378049680529</v>
      </c>
      <c r="F187" s="614">
        <f ca="1">'NPO 3P 15'!E101/1000000</f>
        <v>0.35678149420251282</v>
      </c>
      <c r="G187" s="614">
        <f ca="1">'NPO 3P 15'!F101/1000000</f>
        <v>0.43972684826003816</v>
      </c>
      <c r="H187" s="614">
        <f ca="1">'NPO 3P 15'!G101/1000000</f>
        <v>0.33636833986198456</v>
      </c>
      <c r="I187" s="614">
        <f ca="1">'NPO 3P 15'!H101/1000000</f>
        <v>0.28053152980456658</v>
      </c>
      <c r="J187" s="614">
        <f ca="1">'NPO 3P 15'!I101/1000000</f>
        <v>0.27213367918208986</v>
      </c>
      <c r="K187" s="614">
        <f ca="1">'NPO 3P 15'!J101/1000000</f>
        <v>0.21347652713736681</v>
      </c>
      <c r="L187" s="614">
        <f ca="1">'NPO 3P 15'!K101/1000000</f>
        <v>0.15770718476408116</v>
      </c>
      <c r="M187" s="614">
        <f ca="1">'NPO 3P 15'!L101/1000000</f>
        <v>0.15003502009695291</v>
      </c>
      <c r="N187" s="614">
        <f ca="1">'NPO 3P 15'!M101/1000000</f>
        <v>0.14543358708916052</v>
      </c>
      <c r="O187" s="614">
        <f ca="1">'NPO 3P 15'!N101/1000000</f>
        <v>4.9341559653816092E-2</v>
      </c>
      <c r="P187" s="614">
        <f ca="1">'NPO 3P 15'!O101/1000000</f>
        <v>4.8378452541717312E-2</v>
      </c>
      <c r="Q187" s="614">
        <f ca="1">'NPO 3P 15'!P101/1000000</f>
        <v>9.9147535783860402E-2</v>
      </c>
      <c r="R187" s="614">
        <f ca="1">'NPO 3P 15'!Q101/1000000</f>
        <v>0.1002417693020643</v>
      </c>
      <c r="S187" s="614">
        <f ca="1">'NPO 3P 15'!R101/1000000</f>
        <v>0.10134978652418697</v>
      </c>
      <c r="T187" s="614">
        <f ca="1">'NPO 3P 15'!S101/1000000</f>
        <v>0.10247168061462368</v>
      </c>
      <c r="U187" s="614">
        <f ca="1">'NPO 3P 15'!T101/1000000</f>
        <v>0.10360754356661619</v>
      </c>
      <c r="V187" s="614">
        <f ca="1">'NPO 3P 15'!U101/1000000</f>
        <v>0.10475746611959041</v>
      </c>
      <c r="W187" s="614">
        <f ca="1">'NPO 3P 15'!V101/1000000</f>
        <v>0.10592153767363721</v>
      </c>
      <c r="X187" s="614">
        <f ca="1">'NPO 3P 15'!W101/1000000</f>
        <v>0.10709984620105491</v>
      </c>
      <c r="Y187" s="614">
        <f ca="1">'NPO 3P 15'!X101/1000000</f>
        <v>1.8592478154867201E-2</v>
      </c>
      <c r="Z187" s="614">
        <f ca="1">'NPO 3P 15'!Y101/1000000</f>
        <v>0.10949951837422864</v>
      </c>
      <c r="AA187" s="614">
        <f ca="1">'NPO 3P 15'!Z101/1000000</f>
        <v>0.11072104998662773</v>
      </c>
      <c r="AB187" s="614">
        <f ca="1">'NPO 3P 15'!AA101/1000000</f>
        <v>0.11195715430679555</v>
      </c>
      <c r="AC187" s="614">
        <f ca="1">'NPO 3P 15'!AB101/1000000</f>
        <v>0.11320791073222383</v>
      </c>
      <c r="AD187" s="614">
        <f ca="1">'NPO 3P 15'!AC101/1000000</f>
        <v>0.11447339663519554</v>
      </c>
      <c r="AE187" s="614">
        <f ca="1">'NPO 3P 15'!AD101/1000000</f>
        <v>0</v>
      </c>
      <c r="AF187" s="614">
        <f ca="1">'NPO 3P 15'!AE101/1000000</f>
        <v>0</v>
      </c>
      <c r="AG187" s="614">
        <f ca="1">'NPO 3P 15'!AF101/1000000</f>
        <v>0</v>
      </c>
      <c r="AH187" s="614">
        <f ca="1">'NPO 3P 15'!AG101/1000000</f>
        <v>0</v>
      </c>
      <c r="AI187" s="614">
        <f ca="1">'NPO 3P 15'!AH101/1000000</f>
        <v>0</v>
      </c>
      <c r="AJ187" s="610"/>
      <c r="AK187" s="610"/>
      <c r="AL187" s="610"/>
      <c r="AM187" s="626"/>
      <c r="AN187" s="246"/>
    </row>
    <row r="188" spans="1:40" x14ac:dyDescent="0.2">
      <c r="A188" s="600"/>
      <c r="B188" s="625"/>
      <c r="C188" s="606" t="s">
        <v>117</v>
      </c>
      <c r="D188" s="599"/>
      <c r="E188" s="614">
        <f ca="1">'NPO 3P 15'!D102/1000000</f>
        <v>0</v>
      </c>
      <c r="F188" s="614">
        <f ca="1">'NPO 3P 15'!E102/1000000</f>
        <v>0</v>
      </c>
      <c r="G188" s="614">
        <f ca="1">'NPO 3P 15'!F102/1000000</f>
        <v>0</v>
      </c>
      <c r="H188" s="614">
        <f ca="1">'NPO 3P 15'!G102/1000000</f>
        <v>0</v>
      </c>
      <c r="I188" s="614">
        <f ca="1">'NPO 3P 15'!H102/1000000</f>
        <v>0</v>
      </c>
      <c r="J188" s="614">
        <f ca="1">'NPO 3P 15'!I102/1000000</f>
        <v>0</v>
      </c>
      <c r="K188" s="614">
        <f ca="1">'NPO 3P 15'!J102/1000000</f>
        <v>0</v>
      </c>
      <c r="L188" s="614">
        <f ca="1">'NPO 3P 15'!K102/1000000</f>
        <v>0</v>
      </c>
      <c r="M188" s="614">
        <f ca="1">'NPO 3P 15'!L102/1000000</f>
        <v>0</v>
      </c>
      <c r="N188" s="614">
        <f ca="1">'NPO 3P 15'!M102/1000000</f>
        <v>0</v>
      </c>
      <c r="O188" s="614">
        <f ca="1">'NPO 3P 15'!N102/1000000</f>
        <v>0</v>
      </c>
      <c r="P188" s="614">
        <f ca="1">'NPO 3P 15'!O102/1000000</f>
        <v>0</v>
      </c>
      <c r="Q188" s="614">
        <f ca="1">'NPO 3P 15'!P102/1000000</f>
        <v>0</v>
      </c>
      <c r="R188" s="614">
        <f ca="1">'NPO 3P 15'!Q102/1000000</f>
        <v>0</v>
      </c>
      <c r="S188" s="614">
        <f ca="1">'NPO 3P 15'!R102/1000000</f>
        <v>0</v>
      </c>
      <c r="T188" s="614">
        <f ca="1">'NPO 3P 15'!S102/1000000</f>
        <v>0</v>
      </c>
      <c r="U188" s="614">
        <f ca="1">'NPO 3P 15'!T102/1000000</f>
        <v>0</v>
      </c>
      <c r="V188" s="614">
        <f ca="1">'NPO 3P 15'!U102/1000000</f>
        <v>0</v>
      </c>
      <c r="W188" s="614">
        <f ca="1">'NPO 3P 15'!V102/1000000</f>
        <v>0</v>
      </c>
      <c r="X188" s="614">
        <f ca="1">'NPO 3P 15'!W102/1000000</f>
        <v>0</v>
      </c>
      <c r="Y188" s="614">
        <f ca="1">'NPO 3P 15'!X102/1000000</f>
        <v>0</v>
      </c>
      <c r="Z188" s="614">
        <f ca="1">'NPO 3P 15'!Y102/1000000</f>
        <v>0</v>
      </c>
      <c r="AA188" s="614">
        <f ca="1">'NPO 3P 15'!Z102/1000000</f>
        <v>0</v>
      </c>
      <c r="AB188" s="614">
        <f ca="1">'NPO 3P 15'!AA102/1000000</f>
        <v>0</v>
      </c>
      <c r="AC188" s="614">
        <f ca="1">'NPO 3P 15'!AB102/1000000</f>
        <v>0</v>
      </c>
      <c r="AD188" s="614">
        <f ca="1">'NPO 3P 15'!AC102/1000000</f>
        <v>0</v>
      </c>
      <c r="AE188" s="614">
        <f ca="1">'NPO 3P 15'!AD102/1000000</f>
        <v>0</v>
      </c>
      <c r="AF188" s="614">
        <f ca="1">'NPO 3P 15'!AE102/1000000</f>
        <v>0</v>
      </c>
      <c r="AG188" s="614">
        <f ca="1">'NPO 3P 15'!AF102/1000000</f>
        <v>0</v>
      </c>
      <c r="AH188" s="614">
        <f ca="1">'NPO 3P 15'!AG102/1000000</f>
        <v>0</v>
      </c>
      <c r="AI188" s="614">
        <f ca="1">'NPO 3P 15'!AH102/1000000</f>
        <v>0</v>
      </c>
      <c r="AJ188" s="610"/>
      <c r="AK188" s="610"/>
      <c r="AL188" s="610"/>
      <c r="AM188" s="626"/>
      <c r="AN188" s="246"/>
    </row>
    <row r="189" spans="1:40" x14ac:dyDescent="0.2">
      <c r="A189" s="600"/>
      <c r="B189" s="625"/>
      <c r="C189" s="607" t="s">
        <v>126</v>
      </c>
      <c r="D189" s="599"/>
      <c r="E189" s="614">
        <f ca="1">'NPO 3P 15'!D103/1000000</f>
        <v>0</v>
      </c>
      <c r="F189" s="614">
        <f ca="1">'NPO 3P 15'!E103/1000000</f>
        <v>0</v>
      </c>
      <c r="G189" s="614">
        <f ca="1">'NPO 3P 15'!F103/1000000</f>
        <v>0</v>
      </c>
      <c r="H189" s="614">
        <f ca="1">'NPO 3P 15'!G103/1000000</f>
        <v>0</v>
      </c>
      <c r="I189" s="614">
        <f ca="1">'NPO 3P 15'!H103/1000000</f>
        <v>0</v>
      </c>
      <c r="J189" s="614">
        <f ca="1">'NPO 3P 15'!I103/1000000</f>
        <v>0</v>
      </c>
      <c r="K189" s="614">
        <f ca="1">'NPO 3P 15'!J103/1000000</f>
        <v>0</v>
      </c>
      <c r="L189" s="614">
        <f ca="1">'NPO 3P 15'!K103/1000000</f>
        <v>0</v>
      </c>
      <c r="M189" s="614">
        <f ca="1">'NPO 3P 15'!L103/1000000</f>
        <v>0</v>
      </c>
      <c r="N189" s="614">
        <f ca="1">'NPO 3P 15'!M103/1000000</f>
        <v>0</v>
      </c>
      <c r="O189" s="614">
        <f ca="1">'NPO 3P 15'!N103/1000000</f>
        <v>0</v>
      </c>
      <c r="P189" s="614">
        <f ca="1">'NPO 3P 15'!O103/1000000</f>
        <v>0</v>
      </c>
      <c r="Q189" s="614">
        <f ca="1">'NPO 3P 15'!P103/1000000</f>
        <v>0</v>
      </c>
      <c r="R189" s="614">
        <f ca="1">'NPO 3P 15'!Q103/1000000</f>
        <v>0</v>
      </c>
      <c r="S189" s="614">
        <f ca="1">'NPO 3P 15'!R103/1000000</f>
        <v>0</v>
      </c>
      <c r="T189" s="614">
        <f ca="1">'NPO 3P 15'!S103/1000000</f>
        <v>0</v>
      </c>
      <c r="U189" s="614">
        <f ca="1">'NPO 3P 15'!T103/1000000</f>
        <v>0</v>
      </c>
      <c r="V189" s="614">
        <f ca="1">'NPO 3P 15'!U103/1000000</f>
        <v>0</v>
      </c>
      <c r="W189" s="614">
        <f ca="1">'NPO 3P 15'!V103/1000000</f>
        <v>0</v>
      </c>
      <c r="X189" s="614">
        <f ca="1">'NPO 3P 15'!W103/1000000</f>
        <v>0</v>
      </c>
      <c r="Y189" s="614">
        <f ca="1">'NPO 3P 15'!X103/1000000</f>
        <v>0</v>
      </c>
      <c r="Z189" s="614">
        <f ca="1">'NPO 3P 15'!Y103/1000000</f>
        <v>0</v>
      </c>
      <c r="AA189" s="614">
        <f ca="1">'NPO 3P 15'!Z103/1000000</f>
        <v>0</v>
      </c>
      <c r="AB189" s="614">
        <f ca="1">'NPO 3P 15'!AA103/1000000</f>
        <v>0</v>
      </c>
      <c r="AC189" s="614">
        <f ca="1">'NPO 3P 15'!AB103/1000000</f>
        <v>0</v>
      </c>
      <c r="AD189" s="614">
        <f ca="1">'NPO 3P 15'!AC103/1000000</f>
        <v>0</v>
      </c>
      <c r="AE189" s="614">
        <f ca="1">'NPO 3P 15'!AD103/1000000</f>
        <v>0</v>
      </c>
      <c r="AF189" s="614">
        <f ca="1">'NPO 3P 15'!AE103/1000000</f>
        <v>0</v>
      </c>
      <c r="AG189" s="614">
        <f ca="1">'NPO 3P 15'!AF103/1000000</f>
        <v>0</v>
      </c>
      <c r="AH189" s="614">
        <f ca="1">'NPO 3P 15'!AG103/1000000</f>
        <v>0</v>
      </c>
      <c r="AI189" s="614">
        <f ca="1">'NPO 3P 15'!AH103/1000000</f>
        <v>0</v>
      </c>
      <c r="AJ189" s="610"/>
      <c r="AK189" s="610"/>
      <c r="AL189" s="610"/>
      <c r="AM189" s="626"/>
      <c r="AN189" s="246"/>
    </row>
    <row r="190" spans="1:40" x14ac:dyDescent="0.2">
      <c r="A190" s="600"/>
      <c r="B190" s="625"/>
      <c r="C190" s="605" t="s">
        <v>127</v>
      </c>
      <c r="D190" s="599"/>
      <c r="E190" s="614">
        <f ca="1">'NPO 3P 15'!D104/1000000</f>
        <v>0</v>
      </c>
      <c r="F190" s="614">
        <f ca="1">'NPO 3P 15'!E104/1000000</f>
        <v>0</v>
      </c>
      <c r="G190" s="614">
        <f ca="1">'NPO 3P 15'!F104/1000000</f>
        <v>0</v>
      </c>
      <c r="H190" s="614">
        <f ca="1">'NPO 3P 15'!G104/1000000</f>
        <v>0</v>
      </c>
      <c r="I190" s="614">
        <f ca="1">'NPO 3P 15'!H104/1000000</f>
        <v>0</v>
      </c>
      <c r="J190" s="614">
        <f ca="1">'NPO 3P 15'!I104/1000000</f>
        <v>0</v>
      </c>
      <c r="K190" s="614">
        <f ca="1">'NPO 3P 15'!J104/1000000</f>
        <v>0</v>
      </c>
      <c r="L190" s="614">
        <f ca="1">'NPO 3P 15'!K104/1000000</f>
        <v>0</v>
      </c>
      <c r="M190" s="614">
        <f ca="1">'NPO 3P 15'!L104/1000000</f>
        <v>0</v>
      </c>
      <c r="N190" s="614">
        <f ca="1">'NPO 3P 15'!M104/1000000</f>
        <v>0</v>
      </c>
      <c r="O190" s="614">
        <f ca="1">'NPO 3P 15'!N104/1000000</f>
        <v>0</v>
      </c>
      <c r="P190" s="614">
        <f ca="1">'NPO 3P 15'!O104/1000000</f>
        <v>0</v>
      </c>
      <c r="Q190" s="614">
        <f ca="1">'NPO 3P 15'!P104/1000000</f>
        <v>0</v>
      </c>
      <c r="R190" s="614">
        <f ca="1">'NPO 3P 15'!Q104/1000000</f>
        <v>0</v>
      </c>
      <c r="S190" s="614">
        <f ca="1">'NPO 3P 15'!R104/1000000</f>
        <v>0</v>
      </c>
      <c r="T190" s="614">
        <f ca="1">'NPO 3P 15'!S104/1000000</f>
        <v>0</v>
      </c>
      <c r="U190" s="614">
        <f ca="1">'NPO 3P 15'!T104/1000000</f>
        <v>0</v>
      </c>
      <c r="V190" s="614">
        <f ca="1">'NPO 3P 15'!U104/1000000</f>
        <v>0</v>
      </c>
      <c r="W190" s="614">
        <f ca="1">'NPO 3P 15'!V104/1000000</f>
        <v>0</v>
      </c>
      <c r="X190" s="614">
        <f ca="1">'NPO 3P 15'!W104/1000000</f>
        <v>0</v>
      </c>
      <c r="Y190" s="614">
        <f ca="1">'NPO 3P 15'!X104/1000000</f>
        <v>0</v>
      </c>
      <c r="Z190" s="614">
        <f ca="1">'NPO 3P 15'!Y104/1000000</f>
        <v>0</v>
      </c>
      <c r="AA190" s="614">
        <f ca="1">'NPO 3P 15'!Z104/1000000</f>
        <v>0</v>
      </c>
      <c r="AB190" s="614">
        <f ca="1">'NPO 3P 15'!AA104/1000000</f>
        <v>0</v>
      </c>
      <c r="AC190" s="614">
        <f ca="1">'NPO 3P 15'!AB104/1000000</f>
        <v>0</v>
      </c>
      <c r="AD190" s="614">
        <f ca="1">'NPO 3P 15'!AC104/1000000</f>
        <v>0</v>
      </c>
      <c r="AE190" s="614">
        <f ca="1">'NPO 3P 15'!AD104/1000000</f>
        <v>0</v>
      </c>
      <c r="AF190" s="614">
        <f ca="1">'NPO 3P 15'!AE104/1000000</f>
        <v>0</v>
      </c>
      <c r="AG190" s="614">
        <f ca="1">'NPO 3P 15'!AF104/1000000</f>
        <v>0</v>
      </c>
      <c r="AH190" s="614">
        <f ca="1">'NPO 3P 15'!AG104/1000000</f>
        <v>0</v>
      </c>
      <c r="AI190" s="614">
        <f ca="1">'NPO 3P 15'!AH104/1000000</f>
        <v>0</v>
      </c>
      <c r="AJ190" s="610"/>
      <c r="AK190" s="610"/>
      <c r="AL190" s="610"/>
      <c r="AM190" s="626"/>
      <c r="AN190" s="246"/>
    </row>
    <row r="191" spans="1:40" x14ac:dyDescent="0.2">
      <c r="A191" s="600"/>
      <c r="B191" s="625"/>
      <c r="C191" s="605" t="s">
        <v>116</v>
      </c>
      <c r="D191" s="599"/>
      <c r="E191" s="614">
        <f ca="1">'NPO 3P 15'!D105/1000000</f>
        <v>0</v>
      </c>
      <c r="F191" s="614">
        <f ca="1">'NPO 3P 15'!E105/1000000</f>
        <v>0</v>
      </c>
      <c r="G191" s="614">
        <f ca="1">'NPO 3P 15'!F105/1000000</f>
        <v>0</v>
      </c>
      <c r="H191" s="614">
        <f ca="1">'NPO 3P 15'!G105/1000000</f>
        <v>0</v>
      </c>
      <c r="I191" s="614">
        <f ca="1">'NPO 3P 15'!H105/1000000</f>
        <v>0</v>
      </c>
      <c r="J191" s="614">
        <f ca="1">'NPO 3P 15'!I105/1000000</f>
        <v>0</v>
      </c>
      <c r="K191" s="614">
        <f ca="1">'NPO 3P 15'!J105/1000000</f>
        <v>0</v>
      </c>
      <c r="L191" s="614">
        <f ca="1">'NPO 3P 15'!K105/1000000</f>
        <v>0</v>
      </c>
      <c r="M191" s="614">
        <f ca="1">'NPO 3P 15'!L105/1000000</f>
        <v>0</v>
      </c>
      <c r="N191" s="614">
        <f ca="1">'NPO 3P 15'!M105/1000000</f>
        <v>0</v>
      </c>
      <c r="O191" s="614">
        <f ca="1">'NPO 3P 15'!N105/1000000</f>
        <v>0</v>
      </c>
      <c r="P191" s="614">
        <f ca="1">'NPO 3P 15'!O105/1000000</f>
        <v>0</v>
      </c>
      <c r="Q191" s="614">
        <f ca="1">'NPO 3P 15'!P105/1000000</f>
        <v>0</v>
      </c>
      <c r="R191" s="614">
        <f ca="1">'NPO 3P 15'!Q105/1000000</f>
        <v>0</v>
      </c>
      <c r="S191" s="614">
        <f ca="1">'NPO 3P 15'!R105/1000000</f>
        <v>0</v>
      </c>
      <c r="T191" s="614">
        <f ca="1">'NPO 3P 15'!S105/1000000</f>
        <v>0</v>
      </c>
      <c r="U191" s="614">
        <f ca="1">'NPO 3P 15'!T105/1000000</f>
        <v>0</v>
      </c>
      <c r="V191" s="614">
        <f ca="1">'NPO 3P 15'!U105/1000000</f>
        <v>0</v>
      </c>
      <c r="W191" s="614">
        <f ca="1">'NPO 3P 15'!V105/1000000</f>
        <v>0</v>
      </c>
      <c r="X191" s="614">
        <f ca="1">'NPO 3P 15'!W105/1000000</f>
        <v>0</v>
      </c>
      <c r="Y191" s="614">
        <f ca="1">'NPO 3P 15'!X105/1000000</f>
        <v>0</v>
      </c>
      <c r="Z191" s="614">
        <f ca="1">'NPO 3P 15'!Y105/1000000</f>
        <v>0</v>
      </c>
      <c r="AA191" s="614">
        <f ca="1">'NPO 3P 15'!Z105/1000000</f>
        <v>0</v>
      </c>
      <c r="AB191" s="614">
        <f ca="1">'NPO 3P 15'!AA105/1000000</f>
        <v>0</v>
      </c>
      <c r="AC191" s="614">
        <f ca="1">'NPO 3P 15'!AB105/1000000</f>
        <v>0</v>
      </c>
      <c r="AD191" s="614">
        <f ca="1">'NPO 3P 15'!AC105/1000000</f>
        <v>0</v>
      </c>
      <c r="AE191" s="614">
        <f ca="1">'NPO 3P 15'!AD105/1000000</f>
        <v>0</v>
      </c>
      <c r="AF191" s="614">
        <f ca="1">'NPO 3P 15'!AE105/1000000</f>
        <v>0</v>
      </c>
      <c r="AG191" s="614">
        <f ca="1">'NPO 3P 15'!AF105/1000000</f>
        <v>0</v>
      </c>
      <c r="AH191" s="614">
        <f ca="1">'NPO 3P 15'!AG105/1000000</f>
        <v>0</v>
      </c>
      <c r="AI191" s="614">
        <f ca="1">'NPO 3P 15'!AH105/1000000</f>
        <v>0</v>
      </c>
      <c r="AJ191" s="610"/>
      <c r="AK191" s="610"/>
      <c r="AL191" s="610"/>
      <c r="AM191" s="626"/>
      <c r="AN191" s="246"/>
    </row>
    <row r="192" spans="1:40" x14ac:dyDescent="0.2">
      <c r="A192" s="600"/>
      <c r="B192" s="625"/>
      <c r="C192" s="606" t="s">
        <v>119</v>
      </c>
      <c r="D192" s="599"/>
      <c r="E192" s="614">
        <f ca="1">'NPO 3P 15'!D106/1000000</f>
        <v>0</v>
      </c>
      <c r="F192" s="614">
        <f ca="1">'NPO 3P 15'!E106/1000000</f>
        <v>3.9238585999999999E-2</v>
      </c>
      <c r="G192" s="614">
        <f ca="1">'NPO 3P 15'!F106/1000000</f>
        <v>3.9636990931400003E-2</v>
      </c>
      <c r="H192" s="614">
        <f ca="1">'NPO 3P 15'!G106/1000000</f>
        <v>4.0041332096277867E-2</v>
      </c>
      <c r="I192" s="614">
        <f ca="1">'NPO 3P 15'!H106/1000000</f>
        <v>4.0451697944512401E-2</v>
      </c>
      <c r="J192" s="614">
        <f ca="1">'NPO 3P 15'!I106/1000000</f>
        <v>4.0868178243885639E-2</v>
      </c>
      <c r="K192" s="614">
        <f ca="1">'NPO 3P 15'!J106/1000000</f>
        <v>4.1290864099719542E-2</v>
      </c>
      <c r="L192" s="614">
        <f ca="1">'NPO 3P 15'!K106/1000000</f>
        <v>4.1719847974805352E-2</v>
      </c>
      <c r="M192" s="614">
        <f ca="1">'NPO 3P 15'!L106/1000000</f>
        <v>4.2155223709629951E-2</v>
      </c>
      <c r="N192" s="614">
        <f ca="1">'NPO 3P 15'!M106/1000000</f>
        <v>4.2597086542903437E-2</v>
      </c>
      <c r="O192" s="614">
        <f ca="1">'NPO 3P 15'!N106/1000000</f>
        <v>4.3045533132392698E-2</v>
      </c>
      <c r="P192" s="614">
        <f ca="1">'NPO 3P 15'!O106/1000000</f>
        <v>4.3500661576065351E-2</v>
      </c>
      <c r="Q192" s="614">
        <f ca="1">'NPO 3P 15'!P106/1000000</f>
        <v>4.3962571433548724E-2</v>
      </c>
      <c r="R192" s="614">
        <f ca="1">'NPO 3P 15'!Q106/1000000</f>
        <v>4.4431363747908598E-2</v>
      </c>
      <c r="S192" s="614">
        <f ca="1">'NPO 3P 15'!R106/1000000</f>
        <v>4.490714106775244E-2</v>
      </c>
      <c r="T192" s="614">
        <f ca="1">'NPO 3P 15'!S106/1000000</f>
        <v>4.5390007469661951E-2</v>
      </c>
      <c r="U192" s="614">
        <f ca="1">'NPO 3P 15'!T106/1000000</f>
        <v>4.5880068580959908E-2</v>
      </c>
      <c r="V192" s="614">
        <f ca="1">'NPO 3P 15'!U106/1000000</f>
        <v>4.6377431602816217E-2</v>
      </c>
      <c r="W192" s="614">
        <f ca="1">'NPO 3P 15'!V106/1000000</f>
        <v>4.6882205333698183E-2</v>
      </c>
      <c r="X192" s="614">
        <f ca="1">'NPO 3P 15'!W106/1000000</f>
        <v>4.7394500193170271E-2</v>
      </c>
      <c r="Y192" s="614">
        <f ca="1">'NPO 3P 15'!X106/1000000</f>
        <v>4.791442824604851E-2</v>
      </c>
      <c r="Z192" s="614">
        <f ca="1">'NPO 3P 15'!Y106/1000000</f>
        <v>4.8442103226914633E-2</v>
      </c>
      <c r="AA192" s="614">
        <f ca="1">'NPO 3P 15'!Z106/1000000</f>
        <v>4.8977640564995657E-2</v>
      </c>
      <c r="AB192" s="614">
        <f ca="1">'NPO 3P 15'!AA106/1000000</f>
        <v>4.9521157409414089E-2</v>
      </c>
      <c r="AC192" s="614">
        <f ca="1">'NPO 3P 15'!AB106/1000000</f>
        <v>5.0072772654814364E-2</v>
      </c>
      <c r="AD192" s="614">
        <f ca="1">'NPO 3P 15'!AC106/1000000</f>
        <v>5.063260696737109E-2</v>
      </c>
      <c r="AE192" s="614">
        <f ca="1">'NPO 3P 15'!AD106/1000000</f>
        <v>0</v>
      </c>
      <c r="AF192" s="614">
        <f ca="1">'NPO 3P 15'!AE106/1000000</f>
        <v>0</v>
      </c>
      <c r="AG192" s="614">
        <f ca="1">'NPO 3P 15'!AF106/1000000</f>
        <v>0</v>
      </c>
      <c r="AH192" s="614">
        <f ca="1">'NPO 3P 15'!AG106/1000000</f>
        <v>0</v>
      </c>
      <c r="AI192" s="614">
        <f ca="1">'NPO 3P 15'!AH106/1000000</f>
        <v>0</v>
      </c>
      <c r="AJ192" s="610"/>
      <c r="AK192" s="610"/>
      <c r="AL192" s="610"/>
      <c r="AM192" s="626"/>
      <c r="AN192" s="246"/>
    </row>
    <row r="193" spans="1:40" x14ac:dyDescent="0.2">
      <c r="A193" s="600"/>
      <c r="B193" s="625"/>
      <c r="C193" s="125"/>
      <c r="D193" s="599"/>
      <c r="E193" s="615"/>
      <c r="F193" s="615"/>
      <c r="G193" s="615"/>
      <c r="H193" s="615"/>
      <c r="I193" s="615"/>
      <c r="J193" s="615"/>
      <c r="K193" s="615"/>
      <c r="L193" s="615"/>
      <c r="M193" s="615"/>
      <c r="N193" s="615"/>
      <c r="O193" s="615"/>
      <c r="P193" s="615"/>
      <c r="Q193" s="615"/>
      <c r="R193" s="615"/>
      <c r="S193" s="615"/>
      <c r="T193" s="615"/>
      <c r="U193" s="615"/>
      <c r="V193" s="615"/>
      <c r="W193" s="615"/>
      <c r="X193" s="615"/>
      <c r="Y193" s="615"/>
      <c r="Z193" s="615"/>
      <c r="AA193" s="615"/>
      <c r="AB193" s="615"/>
      <c r="AC193" s="615"/>
      <c r="AD193" s="615"/>
      <c r="AE193" s="615"/>
      <c r="AF193" s="615"/>
      <c r="AG193" s="615"/>
      <c r="AH193" s="615"/>
      <c r="AI193" s="615"/>
      <c r="AJ193" s="612"/>
      <c r="AK193" s="612"/>
      <c r="AL193" s="612"/>
      <c r="AM193" s="627"/>
      <c r="AN193" s="600"/>
    </row>
    <row r="194" spans="1:40" x14ac:dyDescent="0.2">
      <c r="A194" s="600"/>
      <c r="B194" s="261" t="s">
        <v>290</v>
      </c>
      <c r="C194" s="125"/>
      <c r="D194" s="599"/>
      <c r="E194" s="615"/>
      <c r="F194" s="615"/>
      <c r="G194" s="615"/>
      <c r="H194" s="615"/>
      <c r="I194" s="615"/>
      <c r="J194" s="615"/>
      <c r="K194" s="615"/>
      <c r="L194" s="615"/>
      <c r="M194" s="615"/>
      <c r="N194" s="615"/>
      <c r="O194" s="615"/>
      <c r="P194" s="615"/>
      <c r="Q194" s="615"/>
      <c r="R194" s="615"/>
      <c r="S194" s="615"/>
      <c r="T194" s="615"/>
      <c r="U194" s="615"/>
      <c r="V194" s="615"/>
      <c r="W194" s="615"/>
      <c r="X194" s="615"/>
      <c r="Y194" s="615"/>
      <c r="Z194" s="615"/>
      <c r="AA194" s="615"/>
      <c r="AB194" s="615"/>
      <c r="AC194" s="615"/>
      <c r="AD194" s="615"/>
      <c r="AE194" s="615"/>
      <c r="AF194" s="615"/>
      <c r="AG194" s="615"/>
      <c r="AH194" s="615"/>
      <c r="AI194" s="615"/>
      <c r="AJ194" s="612"/>
      <c r="AK194" s="612"/>
      <c r="AL194" s="612"/>
      <c r="AM194" s="627"/>
      <c r="AN194" s="600"/>
    </row>
    <row r="195" spans="1:40" x14ac:dyDescent="0.2">
      <c r="A195" s="600"/>
      <c r="B195" s="625"/>
      <c r="C195" s="605" t="s">
        <v>131</v>
      </c>
      <c r="D195" s="599"/>
      <c r="E195" s="614">
        <f ca="1">'NPO DO 15'!D101/1000000</f>
        <v>0</v>
      </c>
      <c r="F195" s="614">
        <f ca="1">'NPO DO 15'!E101/1000000</f>
        <v>0</v>
      </c>
      <c r="G195" s="614">
        <f ca="1">'NPO DO 15'!F101/1000000</f>
        <v>0</v>
      </c>
      <c r="H195" s="614">
        <f ca="1">'NPO DO 15'!G101/1000000</f>
        <v>0</v>
      </c>
      <c r="I195" s="614">
        <f ca="1">'NPO DO 15'!H101/1000000</f>
        <v>0</v>
      </c>
      <c r="J195" s="614">
        <f ca="1">'NPO DO 15'!I101/1000000</f>
        <v>0</v>
      </c>
      <c r="K195" s="614">
        <f ca="1">'NPO DO 15'!J101/1000000</f>
        <v>0</v>
      </c>
      <c r="L195" s="614">
        <f ca="1">'NPO DO 15'!K101/1000000</f>
        <v>0</v>
      </c>
      <c r="M195" s="614">
        <f ca="1">'NPO DO 15'!L101/1000000</f>
        <v>0</v>
      </c>
      <c r="N195" s="614">
        <f ca="1">'NPO DO 15'!M101/1000000</f>
        <v>0</v>
      </c>
      <c r="O195" s="614">
        <f ca="1">'NPO DO 15'!N101/1000000</f>
        <v>0</v>
      </c>
      <c r="P195" s="614">
        <f ca="1">'NPO DO 15'!O101/1000000</f>
        <v>0</v>
      </c>
      <c r="Q195" s="614">
        <f ca="1">'NPO DO 15'!P101/1000000</f>
        <v>0</v>
      </c>
      <c r="R195" s="614">
        <f ca="1">'NPO DO 15'!Q101/1000000</f>
        <v>0</v>
      </c>
      <c r="S195" s="614">
        <f ca="1">'NPO DO 15'!R101/1000000</f>
        <v>0</v>
      </c>
      <c r="T195" s="614">
        <f ca="1">'NPO DO 15'!S101/1000000</f>
        <v>0</v>
      </c>
      <c r="U195" s="614">
        <f ca="1">'NPO DO 15'!T101/1000000</f>
        <v>0</v>
      </c>
      <c r="V195" s="614">
        <f ca="1">'NPO DO 15'!U101/1000000</f>
        <v>0</v>
      </c>
      <c r="W195" s="614">
        <f ca="1">'NPO DO 15'!V101/1000000</f>
        <v>0</v>
      </c>
      <c r="X195" s="614">
        <f ca="1">'NPO DO 15'!W101/1000000</f>
        <v>0</v>
      </c>
      <c r="Y195" s="614">
        <f ca="1">'NPO DO 15'!X101/1000000</f>
        <v>0</v>
      </c>
      <c r="Z195" s="614">
        <f ca="1">'NPO DO 15'!Y101/1000000</f>
        <v>0</v>
      </c>
      <c r="AA195" s="614">
        <f ca="1">'NPO DO 15'!Z101/1000000</f>
        <v>0</v>
      </c>
      <c r="AB195" s="614">
        <f ca="1">'NPO DO 15'!AA101/1000000</f>
        <v>0</v>
      </c>
      <c r="AC195" s="614">
        <f ca="1">'NPO DO 15'!AB101/1000000</f>
        <v>0</v>
      </c>
      <c r="AD195" s="614">
        <f ca="1">'NPO DO 15'!AC101/1000000</f>
        <v>0</v>
      </c>
      <c r="AE195" s="614">
        <f ca="1">'NPO DO 15'!AD101/1000000</f>
        <v>0</v>
      </c>
      <c r="AF195" s="614">
        <f ca="1">'NPO DO 15'!AE101/1000000</f>
        <v>0</v>
      </c>
      <c r="AG195" s="614">
        <f ca="1">'NPO DO 15'!AF101/1000000</f>
        <v>0</v>
      </c>
      <c r="AH195" s="614">
        <f ca="1">'NPO DO 15'!AG101/1000000</f>
        <v>0</v>
      </c>
      <c r="AI195" s="614">
        <f ca="1">'NPO DO 15'!AH101/1000000</f>
        <v>0</v>
      </c>
      <c r="AJ195" s="610"/>
      <c r="AK195" s="610"/>
      <c r="AL195" s="610"/>
      <c r="AM195" s="626"/>
      <c r="AN195" s="246"/>
    </row>
    <row r="196" spans="1:40" x14ac:dyDescent="0.2">
      <c r="A196" s="600"/>
      <c r="B196" s="625"/>
      <c r="C196" s="606" t="s">
        <v>117</v>
      </c>
      <c r="D196" s="599"/>
      <c r="E196" s="614">
        <f ca="1">'NPO DO 15'!D102/1000000</f>
        <v>0</v>
      </c>
      <c r="F196" s="614">
        <f ca="1">'NPO DO 15'!E102/1000000</f>
        <v>0</v>
      </c>
      <c r="G196" s="614">
        <f ca="1">'NPO DO 15'!F102/1000000</f>
        <v>0</v>
      </c>
      <c r="H196" s="614">
        <f ca="1">'NPO DO 15'!G102/1000000</f>
        <v>0</v>
      </c>
      <c r="I196" s="614">
        <f ca="1">'NPO DO 15'!H102/1000000</f>
        <v>0</v>
      </c>
      <c r="J196" s="614">
        <f ca="1">'NPO DO 15'!I102/1000000</f>
        <v>0</v>
      </c>
      <c r="K196" s="614">
        <f ca="1">'NPO DO 15'!J102/1000000</f>
        <v>0</v>
      </c>
      <c r="L196" s="614">
        <f ca="1">'NPO DO 15'!K102/1000000</f>
        <v>0</v>
      </c>
      <c r="M196" s="614">
        <f ca="1">'NPO DO 15'!L102/1000000</f>
        <v>0</v>
      </c>
      <c r="N196" s="614">
        <f ca="1">'NPO DO 15'!M102/1000000</f>
        <v>0</v>
      </c>
      <c r="O196" s="614">
        <f ca="1">'NPO DO 15'!N102/1000000</f>
        <v>0</v>
      </c>
      <c r="P196" s="614">
        <f ca="1">'NPO DO 15'!O102/1000000</f>
        <v>0</v>
      </c>
      <c r="Q196" s="614">
        <f ca="1">'NPO DO 15'!P102/1000000</f>
        <v>0</v>
      </c>
      <c r="R196" s="614">
        <f ca="1">'NPO DO 15'!Q102/1000000</f>
        <v>0</v>
      </c>
      <c r="S196" s="614">
        <f ca="1">'NPO DO 15'!R102/1000000</f>
        <v>0</v>
      </c>
      <c r="T196" s="614">
        <f ca="1">'NPO DO 15'!S102/1000000</f>
        <v>0</v>
      </c>
      <c r="U196" s="614">
        <f ca="1">'NPO DO 15'!T102/1000000</f>
        <v>0</v>
      </c>
      <c r="V196" s="614">
        <f ca="1">'NPO DO 15'!U102/1000000</f>
        <v>0</v>
      </c>
      <c r="W196" s="614">
        <f ca="1">'NPO DO 15'!V102/1000000</f>
        <v>0</v>
      </c>
      <c r="X196" s="614">
        <f ca="1">'NPO DO 15'!W102/1000000</f>
        <v>0</v>
      </c>
      <c r="Y196" s="614">
        <f ca="1">'NPO DO 15'!X102/1000000</f>
        <v>0</v>
      </c>
      <c r="Z196" s="614">
        <f ca="1">'NPO DO 15'!Y102/1000000</f>
        <v>0</v>
      </c>
      <c r="AA196" s="614">
        <f ca="1">'NPO DO 15'!Z102/1000000</f>
        <v>0</v>
      </c>
      <c r="AB196" s="614">
        <f ca="1">'NPO DO 15'!AA102/1000000</f>
        <v>0</v>
      </c>
      <c r="AC196" s="614">
        <f ca="1">'NPO DO 15'!AB102/1000000</f>
        <v>0</v>
      </c>
      <c r="AD196" s="614">
        <f ca="1">'NPO DO 15'!AC102/1000000</f>
        <v>0</v>
      </c>
      <c r="AE196" s="614">
        <f ca="1">'NPO DO 15'!AD102/1000000</f>
        <v>0</v>
      </c>
      <c r="AF196" s="614">
        <f ca="1">'NPO DO 15'!AE102/1000000</f>
        <v>0</v>
      </c>
      <c r="AG196" s="614">
        <f ca="1">'NPO DO 15'!AF102/1000000</f>
        <v>0</v>
      </c>
      <c r="AH196" s="614">
        <f ca="1">'NPO DO 15'!AG102/1000000</f>
        <v>0</v>
      </c>
      <c r="AI196" s="614">
        <f ca="1">'NPO DO 15'!AH102/1000000</f>
        <v>0</v>
      </c>
      <c r="AJ196" s="610"/>
      <c r="AK196" s="610"/>
      <c r="AL196" s="610"/>
      <c r="AM196" s="626"/>
      <c r="AN196" s="246"/>
    </row>
    <row r="197" spans="1:40" x14ac:dyDescent="0.2">
      <c r="A197" s="600"/>
      <c r="B197" s="625"/>
      <c r="C197" s="607" t="s">
        <v>126</v>
      </c>
      <c r="D197" s="599"/>
      <c r="E197" s="614">
        <f ca="1">'NPO DO 15'!D103/1000000</f>
        <v>0</v>
      </c>
      <c r="F197" s="614">
        <f ca="1">'NPO DO 15'!E103/1000000</f>
        <v>0</v>
      </c>
      <c r="G197" s="614">
        <f ca="1">'NPO DO 15'!F103/1000000</f>
        <v>0</v>
      </c>
      <c r="H197" s="614">
        <f ca="1">'NPO DO 15'!G103/1000000</f>
        <v>0</v>
      </c>
      <c r="I197" s="614">
        <f ca="1">'NPO DO 15'!H103/1000000</f>
        <v>0</v>
      </c>
      <c r="J197" s="614">
        <f ca="1">'NPO DO 15'!I103/1000000</f>
        <v>0</v>
      </c>
      <c r="K197" s="614">
        <f ca="1">'NPO DO 15'!J103/1000000</f>
        <v>0</v>
      </c>
      <c r="L197" s="614">
        <f ca="1">'NPO DO 15'!K103/1000000</f>
        <v>0</v>
      </c>
      <c r="M197" s="614">
        <f ca="1">'NPO DO 15'!L103/1000000</f>
        <v>0</v>
      </c>
      <c r="N197" s="614">
        <f ca="1">'NPO DO 15'!M103/1000000</f>
        <v>0</v>
      </c>
      <c r="O197" s="614">
        <f ca="1">'NPO DO 15'!N103/1000000</f>
        <v>0</v>
      </c>
      <c r="P197" s="614">
        <f ca="1">'NPO DO 15'!O103/1000000</f>
        <v>0</v>
      </c>
      <c r="Q197" s="614">
        <f ca="1">'NPO DO 15'!P103/1000000</f>
        <v>0</v>
      </c>
      <c r="R197" s="614">
        <f ca="1">'NPO DO 15'!Q103/1000000</f>
        <v>0</v>
      </c>
      <c r="S197" s="614">
        <f ca="1">'NPO DO 15'!R103/1000000</f>
        <v>0</v>
      </c>
      <c r="T197" s="614">
        <f ca="1">'NPO DO 15'!S103/1000000</f>
        <v>0</v>
      </c>
      <c r="U197" s="614">
        <f ca="1">'NPO DO 15'!T103/1000000</f>
        <v>0</v>
      </c>
      <c r="V197" s="614">
        <f ca="1">'NPO DO 15'!U103/1000000</f>
        <v>0</v>
      </c>
      <c r="W197" s="614">
        <f ca="1">'NPO DO 15'!V103/1000000</f>
        <v>0</v>
      </c>
      <c r="X197" s="614">
        <f ca="1">'NPO DO 15'!W103/1000000</f>
        <v>0</v>
      </c>
      <c r="Y197" s="614">
        <f ca="1">'NPO DO 15'!X103/1000000</f>
        <v>0</v>
      </c>
      <c r="Z197" s="614">
        <f ca="1">'NPO DO 15'!Y103/1000000</f>
        <v>0</v>
      </c>
      <c r="AA197" s="614">
        <f ca="1">'NPO DO 15'!Z103/1000000</f>
        <v>0</v>
      </c>
      <c r="AB197" s="614">
        <f ca="1">'NPO DO 15'!AA103/1000000</f>
        <v>0</v>
      </c>
      <c r="AC197" s="614">
        <f ca="1">'NPO DO 15'!AB103/1000000</f>
        <v>0</v>
      </c>
      <c r="AD197" s="614">
        <f ca="1">'NPO DO 15'!AC103/1000000</f>
        <v>0</v>
      </c>
      <c r="AE197" s="614">
        <f ca="1">'NPO DO 15'!AD103/1000000</f>
        <v>0</v>
      </c>
      <c r="AF197" s="614">
        <f ca="1">'NPO DO 15'!AE103/1000000</f>
        <v>0</v>
      </c>
      <c r="AG197" s="614">
        <f ca="1">'NPO DO 15'!AF103/1000000</f>
        <v>0</v>
      </c>
      <c r="AH197" s="614">
        <f ca="1">'NPO DO 15'!AG103/1000000</f>
        <v>0</v>
      </c>
      <c r="AI197" s="614">
        <f ca="1">'NPO DO 15'!AH103/1000000</f>
        <v>0</v>
      </c>
      <c r="AJ197" s="610"/>
      <c r="AK197" s="610"/>
      <c r="AL197" s="610"/>
      <c r="AM197" s="626"/>
      <c r="AN197" s="246"/>
    </row>
    <row r="198" spans="1:40" x14ac:dyDescent="0.2">
      <c r="A198" s="600"/>
      <c r="B198" s="625"/>
      <c r="C198" s="605" t="s">
        <v>127</v>
      </c>
      <c r="D198" s="599"/>
      <c r="E198" s="614">
        <f ca="1">'NPO DO 15'!D104/1000000</f>
        <v>0</v>
      </c>
      <c r="F198" s="614">
        <f ca="1">'NPO DO 15'!E104/1000000</f>
        <v>0</v>
      </c>
      <c r="G198" s="614">
        <f ca="1">'NPO DO 15'!F104/1000000</f>
        <v>0</v>
      </c>
      <c r="H198" s="614">
        <f ca="1">'NPO DO 15'!G104/1000000</f>
        <v>0</v>
      </c>
      <c r="I198" s="614">
        <f ca="1">'NPO DO 15'!H104/1000000</f>
        <v>0</v>
      </c>
      <c r="J198" s="614">
        <f ca="1">'NPO DO 15'!I104/1000000</f>
        <v>0</v>
      </c>
      <c r="K198" s="614">
        <f ca="1">'NPO DO 15'!J104/1000000</f>
        <v>0</v>
      </c>
      <c r="L198" s="614">
        <f ca="1">'NPO DO 15'!K104/1000000</f>
        <v>0</v>
      </c>
      <c r="M198" s="614">
        <f ca="1">'NPO DO 15'!L104/1000000</f>
        <v>0</v>
      </c>
      <c r="N198" s="614">
        <f ca="1">'NPO DO 15'!M104/1000000</f>
        <v>0</v>
      </c>
      <c r="O198" s="614">
        <f ca="1">'NPO DO 15'!N104/1000000</f>
        <v>0</v>
      </c>
      <c r="P198" s="614">
        <f ca="1">'NPO DO 15'!O104/1000000</f>
        <v>0</v>
      </c>
      <c r="Q198" s="614">
        <f ca="1">'NPO DO 15'!P104/1000000</f>
        <v>0</v>
      </c>
      <c r="R198" s="614">
        <f ca="1">'NPO DO 15'!Q104/1000000</f>
        <v>0</v>
      </c>
      <c r="S198" s="614">
        <f ca="1">'NPO DO 15'!R104/1000000</f>
        <v>0</v>
      </c>
      <c r="T198" s="614">
        <f ca="1">'NPO DO 15'!S104/1000000</f>
        <v>0</v>
      </c>
      <c r="U198" s="614">
        <f ca="1">'NPO DO 15'!T104/1000000</f>
        <v>0</v>
      </c>
      <c r="V198" s="614">
        <f ca="1">'NPO DO 15'!U104/1000000</f>
        <v>0</v>
      </c>
      <c r="W198" s="614">
        <f ca="1">'NPO DO 15'!V104/1000000</f>
        <v>0</v>
      </c>
      <c r="X198" s="614">
        <f ca="1">'NPO DO 15'!W104/1000000</f>
        <v>0</v>
      </c>
      <c r="Y198" s="614">
        <f ca="1">'NPO DO 15'!X104/1000000</f>
        <v>0</v>
      </c>
      <c r="Z198" s="614">
        <f ca="1">'NPO DO 15'!Y104/1000000</f>
        <v>0</v>
      </c>
      <c r="AA198" s="614">
        <f ca="1">'NPO DO 15'!Z104/1000000</f>
        <v>0</v>
      </c>
      <c r="AB198" s="614">
        <f ca="1">'NPO DO 15'!AA104/1000000</f>
        <v>0</v>
      </c>
      <c r="AC198" s="614">
        <f ca="1">'NPO DO 15'!AB104/1000000</f>
        <v>0</v>
      </c>
      <c r="AD198" s="614">
        <f ca="1">'NPO DO 15'!AC104/1000000</f>
        <v>0</v>
      </c>
      <c r="AE198" s="614">
        <f ca="1">'NPO DO 15'!AD104/1000000</f>
        <v>0</v>
      </c>
      <c r="AF198" s="614">
        <f ca="1">'NPO DO 15'!AE104/1000000</f>
        <v>0</v>
      </c>
      <c r="AG198" s="614">
        <f ca="1">'NPO DO 15'!AF104/1000000</f>
        <v>0</v>
      </c>
      <c r="AH198" s="614">
        <f ca="1">'NPO DO 15'!AG104/1000000</f>
        <v>0</v>
      </c>
      <c r="AI198" s="614">
        <f ca="1">'NPO DO 15'!AH104/1000000</f>
        <v>0</v>
      </c>
      <c r="AJ198" s="610"/>
      <c r="AK198" s="610"/>
      <c r="AL198" s="610"/>
      <c r="AM198" s="626"/>
      <c r="AN198" s="246"/>
    </row>
    <row r="199" spans="1:40" x14ac:dyDescent="0.2">
      <c r="A199" s="600"/>
      <c r="B199" s="625"/>
      <c r="C199" s="605" t="s">
        <v>116</v>
      </c>
      <c r="D199" s="599"/>
      <c r="E199" s="614">
        <f ca="1">'NPO DO 15'!D105/1000000</f>
        <v>0</v>
      </c>
      <c r="F199" s="614">
        <f ca="1">'NPO DO 15'!E105/1000000</f>
        <v>0</v>
      </c>
      <c r="G199" s="614">
        <f ca="1">'NPO DO 15'!F105/1000000</f>
        <v>0</v>
      </c>
      <c r="H199" s="614">
        <f ca="1">'NPO DO 15'!G105/1000000</f>
        <v>0</v>
      </c>
      <c r="I199" s="614">
        <f ca="1">'NPO DO 15'!H105/1000000</f>
        <v>0</v>
      </c>
      <c r="J199" s="614">
        <f ca="1">'NPO DO 15'!I105/1000000</f>
        <v>0</v>
      </c>
      <c r="K199" s="614">
        <f ca="1">'NPO DO 15'!J105/1000000</f>
        <v>0</v>
      </c>
      <c r="L199" s="614">
        <f ca="1">'NPO DO 15'!K105/1000000</f>
        <v>0</v>
      </c>
      <c r="M199" s="614">
        <f ca="1">'NPO DO 15'!L105/1000000</f>
        <v>0</v>
      </c>
      <c r="N199" s="614">
        <f ca="1">'NPO DO 15'!M105/1000000</f>
        <v>0</v>
      </c>
      <c r="O199" s="614">
        <f ca="1">'NPO DO 15'!N105/1000000</f>
        <v>0</v>
      </c>
      <c r="P199" s="614">
        <f ca="1">'NPO DO 15'!O105/1000000</f>
        <v>0</v>
      </c>
      <c r="Q199" s="614">
        <f ca="1">'NPO DO 15'!P105/1000000</f>
        <v>0</v>
      </c>
      <c r="R199" s="614">
        <f ca="1">'NPO DO 15'!Q105/1000000</f>
        <v>0</v>
      </c>
      <c r="S199" s="614">
        <f ca="1">'NPO DO 15'!R105/1000000</f>
        <v>0</v>
      </c>
      <c r="T199" s="614">
        <f ca="1">'NPO DO 15'!S105/1000000</f>
        <v>0</v>
      </c>
      <c r="U199" s="614">
        <f ca="1">'NPO DO 15'!T105/1000000</f>
        <v>0</v>
      </c>
      <c r="V199" s="614">
        <f ca="1">'NPO DO 15'!U105/1000000</f>
        <v>0</v>
      </c>
      <c r="W199" s="614">
        <f ca="1">'NPO DO 15'!V105/1000000</f>
        <v>0</v>
      </c>
      <c r="X199" s="614">
        <f ca="1">'NPO DO 15'!W105/1000000</f>
        <v>0</v>
      </c>
      <c r="Y199" s="614">
        <f ca="1">'NPO DO 15'!X105/1000000</f>
        <v>0</v>
      </c>
      <c r="Z199" s="614">
        <f ca="1">'NPO DO 15'!Y105/1000000</f>
        <v>0</v>
      </c>
      <c r="AA199" s="614">
        <f ca="1">'NPO DO 15'!Z105/1000000</f>
        <v>0</v>
      </c>
      <c r="AB199" s="614">
        <f ca="1">'NPO DO 15'!AA105/1000000</f>
        <v>0</v>
      </c>
      <c r="AC199" s="614">
        <f ca="1">'NPO DO 15'!AB105/1000000</f>
        <v>0</v>
      </c>
      <c r="AD199" s="614">
        <f ca="1">'NPO DO 15'!AC105/1000000</f>
        <v>0</v>
      </c>
      <c r="AE199" s="614">
        <f ca="1">'NPO DO 15'!AD105/1000000</f>
        <v>0</v>
      </c>
      <c r="AF199" s="614">
        <f ca="1">'NPO DO 15'!AE105/1000000</f>
        <v>0</v>
      </c>
      <c r="AG199" s="614">
        <f ca="1">'NPO DO 15'!AF105/1000000</f>
        <v>0</v>
      </c>
      <c r="AH199" s="614">
        <f ca="1">'NPO DO 15'!AG105/1000000</f>
        <v>0</v>
      </c>
      <c r="AI199" s="614">
        <f ca="1">'NPO DO 15'!AH105/1000000</f>
        <v>0</v>
      </c>
      <c r="AJ199" s="610"/>
      <c r="AK199" s="610"/>
      <c r="AL199" s="610"/>
      <c r="AM199" s="626"/>
      <c r="AN199" s="246"/>
    </row>
    <row r="200" spans="1:40" x14ac:dyDescent="0.2">
      <c r="A200" s="600"/>
      <c r="B200" s="625"/>
      <c r="C200" s="606" t="s">
        <v>119</v>
      </c>
      <c r="D200" s="599"/>
      <c r="E200" s="614">
        <f ca="1">'NPO DO 15'!D106/1000000</f>
        <v>-3.4754390265176127</v>
      </c>
      <c r="F200" s="614">
        <f ca="1">'NPO DO 15'!E106/1000000</f>
        <v>0.43871421089088886</v>
      </c>
      <c r="G200" s="614">
        <f ca="1">'NPO DO 15'!F106/1000000</f>
        <v>0.41929739930022514</v>
      </c>
      <c r="H200" s="614">
        <f ca="1">'NPO DO 15'!G106/1000000</f>
        <v>0.41824677864213278</v>
      </c>
      <c r="I200" s="614">
        <f ca="1">'NPO DO 15'!H106/1000000</f>
        <v>0.42864254273801761</v>
      </c>
      <c r="J200" s="614">
        <f ca="1">'NPO DO 15'!I106/1000000</f>
        <v>0.41630250802959817</v>
      </c>
      <c r="K200" s="614">
        <f ca="1">'NPO DO 15'!J106/1000000</f>
        <v>0.39660830940505809</v>
      </c>
      <c r="L200" s="614">
        <f ca="1">'NPO DO 15'!K106/1000000</f>
        <v>0.38183135693863035</v>
      </c>
      <c r="M200" s="614">
        <f ca="1">'NPO DO 15'!L106/1000000</f>
        <v>0.37096952218799639</v>
      </c>
      <c r="N200" s="614">
        <f ca="1">'NPO DO 15'!M106/1000000</f>
        <v>0.36534112708956595</v>
      </c>
      <c r="O200" s="614">
        <f ca="1">'NPO DO 15'!N106/1000000</f>
        <v>0.20682247745023771</v>
      </c>
      <c r="P200" s="614">
        <f ca="1">'NPO DO 15'!O106/1000000</f>
        <v>0.20749228651572207</v>
      </c>
      <c r="Q200" s="614">
        <f ca="1">'NPO DO 15'!P106/1000000</f>
        <v>0.20976112625605772</v>
      </c>
      <c r="R200" s="614">
        <f ca="1">'NPO DO 15'!Q106/1000000</f>
        <v>0.21205974050721343</v>
      </c>
      <c r="S200" s="614">
        <f ca="1">'NPO DO 15'!R106/1000000</f>
        <v>0.21438838943595809</v>
      </c>
      <c r="T200" s="614">
        <f ca="1">'NPO DO 15'!S106/1000000</f>
        <v>0.21674733291217643</v>
      </c>
      <c r="U200" s="614">
        <f ca="1">'NPO DO 15'!T106/1000000</f>
        <v>0.21913683039804385</v>
      </c>
      <c r="V200" s="614">
        <f ca="1">'NPO DO 15'!U106/1000000</f>
        <v>0.22155714083290054</v>
      </c>
      <c r="W200" s="614">
        <f ca="1">'NPO DO 15'!V106/1000000</f>
        <v>0.22400852251369352</v>
      </c>
      <c r="X200" s="614">
        <f ca="1">'NPO DO 15'!W106/1000000</f>
        <v>0.22649123297085405</v>
      </c>
      <c r="Y200" s="614">
        <f ca="1">'NPO DO 15'!X106/1000000</f>
        <v>7.9005528839471928E-2</v>
      </c>
      <c r="Z200" s="614">
        <f ca="1">'NPO DO 15'!Y106/1000000</f>
        <v>0.23155166572562469</v>
      </c>
      <c r="AA200" s="614">
        <f ca="1">'NPO DO 15'!Z106/1000000</f>
        <v>0.23412989806771764</v>
      </c>
      <c r="AB200" s="614">
        <f ca="1">'NPO DO 15'!AA106/1000000</f>
        <v>0.23674047899268424</v>
      </c>
      <c r="AC200" s="614">
        <f ca="1">'NPO DO 15'!AB106/1000000</f>
        <v>0.23938366016689433</v>
      </c>
      <c r="AD200" s="614">
        <f ca="1">'NPO DO 15'!AC106/1000000</f>
        <v>0.24205969164161117</v>
      </c>
      <c r="AE200" s="614">
        <f ca="1">'NPO DO 15'!AD106/1000000</f>
        <v>0</v>
      </c>
      <c r="AF200" s="614">
        <f ca="1">'NPO DO 15'!AE106/1000000</f>
        <v>0</v>
      </c>
      <c r="AG200" s="614">
        <f ca="1">'NPO DO 15'!AF106/1000000</f>
        <v>0</v>
      </c>
      <c r="AH200" s="614">
        <f ca="1">'NPO DO 15'!AG106/1000000</f>
        <v>0</v>
      </c>
      <c r="AI200" s="614">
        <f ca="1">'NPO DO 15'!AH106/1000000</f>
        <v>0</v>
      </c>
      <c r="AJ200" s="610"/>
      <c r="AK200" s="610"/>
      <c r="AL200" s="610"/>
      <c r="AM200" s="626"/>
      <c r="AN200" s="246"/>
    </row>
    <row r="201" spans="1:40" x14ac:dyDescent="0.2">
      <c r="A201" s="600"/>
      <c r="B201" s="625"/>
      <c r="C201" s="125"/>
      <c r="D201" s="599"/>
      <c r="E201" s="615"/>
      <c r="F201" s="615"/>
      <c r="G201" s="615"/>
      <c r="H201" s="615"/>
      <c r="I201" s="615"/>
      <c r="J201" s="615"/>
      <c r="K201" s="615"/>
      <c r="L201" s="615"/>
      <c r="M201" s="615"/>
      <c r="N201" s="615"/>
      <c r="O201" s="615"/>
      <c r="P201" s="615"/>
      <c r="Q201" s="615"/>
      <c r="R201" s="615"/>
      <c r="S201" s="615"/>
      <c r="T201" s="615"/>
      <c r="U201" s="615"/>
      <c r="V201" s="615"/>
      <c r="W201" s="615"/>
      <c r="X201" s="615"/>
      <c r="Y201" s="615"/>
      <c r="Z201" s="615"/>
      <c r="AA201" s="615"/>
      <c r="AB201" s="615"/>
      <c r="AC201" s="615"/>
      <c r="AD201" s="615"/>
      <c r="AE201" s="615"/>
      <c r="AF201" s="615"/>
      <c r="AG201" s="615"/>
      <c r="AH201" s="615"/>
      <c r="AI201" s="615"/>
      <c r="AJ201" s="612"/>
      <c r="AK201" s="612"/>
      <c r="AL201" s="612"/>
      <c r="AM201" s="627"/>
      <c r="AN201" s="600"/>
    </row>
    <row r="202" spans="1:40" x14ac:dyDescent="0.2">
      <c r="A202" s="600"/>
      <c r="B202" s="261" t="s">
        <v>291</v>
      </c>
      <c r="C202" s="125"/>
      <c r="D202" s="599"/>
      <c r="E202" s="615"/>
      <c r="F202" s="615"/>
      <c r="G202" s="615"/>
      <c r="H202" s="615"/>
      <c r="I202" s="615"/>
      <c r="J202" s="615"/>
      <c r="K202" s="615"/>
      <c r="L202" s="615"/>
      <c r="M202" s="615"/>
      <c r="N202" s="615"/>
      <c r="O202" s="615"/>
      <c r="P202" s="615"/>
      <c r="Q202" s="615"/>
      <c r="R202" s="615"/>
      <c r="S202" s="615"/>
      <c r="T202" s="615"/>
      <c r="U202" s="615"/>
      <c r="V202" s="615"/>
      <c r="W202" s="615"/>
      <c r="X202" s="615"/>
      <c r="Y202" s="615"/>
      <c r="Z202" s="615"/>
      <c r="AA202" s="615"/>
      <c r="AB202" s="615"/>
      <c r="AC202" s="615"/>
      <c r="AD202" s="615"/>
      <c r="AE202" s="615"/>
      <c r="AF202" s="615"/>
      <c r="AG202" s="615"/>
      <c r="AH202" s="615"/>
      <c r="AI202" s="615"/>
      <c r="AJ202" s="612"/>
      <c r="AK202" s="612"/>
      <c r="AL202" s="612"/>
      <c r="AM202" s="627"/>
      <c r="AN202" s="600"/>
    </row>
    <row r="203" spans="1:40" x14ac:dyDescent="0.2">
      <c r="A203" s="600"/>
      <c r="B203" s="625"/>
      <c r="C203" s="605" t="s">
        <v>131</v>
      </c>
      <c r="D203" s="599"/>
      <c r="E203" s="614">
        <f ca="1">'P&amp;G 3P 15'!D101/1000000</f>
        <v>-1.3266900092889979</v>
      </c>
      <c r="F203" s="614">
        <f ca="1">'P&amp;G 3P 15'!E101/1000000</f>
        <v>0.33249970382191452</v>
      </c>
      <c r="G203" s="614">
        <f ca="1">'P&amp;G 3P 15'!F101/1000000</f>
        <v>0.40715848020760365</v>
      </c>
      <c r="H203" s="614">
        <f ca="1">'P&amp;G 3P 15'!G101/1000000</f>
        <v>0.31396078124890658</v>
      </c>
      <c r="I203" s="614">
        <f ca="1">'P&amp;G 3P 15'!H101/1000000</f>
        <v>0.26379166881517585</v>
      </c>
      <c r="J203" s="614">
        <f ca="1">'P&amp;G 3P 15'!I101/1000000</f>
        <v>0.25612874200466745</v>
      </c>
      <c r="K203" s="614">
        <f ca="1">'P&amp;G 3P 15'!J101/1000000</f>
        <v>0.20302248457969874</v>
      </c>
      <c r="L203" s="614">
        <f ca="1">'P&amp;G 3P 15'!K101/1000000</f>
        <v>0.15258712474276506</v>
      </c>
      <c r="M203" s="614">
        <f ca="1">'P&amp;G 3P 15'!L101/1000000</f>
        <v>0.14560096768000075</v>
      </c>
      <c r="N203" s="614">
        <f ca="1">'P&amp;G 3P 15'!M101/1000000</f>
        <v>0.14145490940287325</v>
      </c>
      <c r="O203" s="614">
        <f ca="1">'P&amp;G 3P 15'!N101/1000000</f>
        <v>4.5956275189515033E-2</v>
      </c>
      <c r="P203" s="614">
        <f ca="1">'P&amp;G 3P 15'!O101/1000000</f>
        <v>5.3234107742175525E-2</v>
      </c>
      <c r="Q203" s="614">
        <f ca="1">'P&amp;G 3P 15'!P101/1000000</f>
        <v>9.9147535783860402E-2</v>
      </c>
      <c r="R203" s="614">
        <f ca="1">'P&amp;G 3P 15'!Q101/1000000</f>
        <v>0.1002417693020643</v>
      </c>
      <c r="S203" s="614">
        <f ca="1">'P&amp;G 3P 15'!R101/1000000</f>
        <v>0.10134978652418697</v>
      </c>
      <c r="T203" s="614">
        <f ca="1">'P&amp;G 3P 15'!S101/1000000</f>
        <v>0.10247168061462368</v>
      </c>
      <c r="U203" s="614">
        <f ca="1">'P&amp;G 3P 15'!T101/1000000</f>
        <v>0.10360754356661619</v>
      </c>
      <c r="V203" s="614">
        <f ca="1">'P&amp;G 3P 15'!U101/1000000</f>
        <v>0.10475746611959041</v>
      </c>
      <c r="W203" s="614">
        <f ca="1">'P&amp;G 3P 15'!V101/1000000</f>
        <v>0.10592153767363721</v>
      </c>
      <c r="X203" s="614">
        <f ca="1">'P&amp;G 3P 15'!W101/1000000</f>
        <v>0.10709984620105491</v>
      </c>
      <c r="Y203" s="614">
        <f ca="1">'P&amp;G 3P 15'!X101/1000000</f>
        <v>1.8592478154867201E-2</v>
      </c>
      <c r="Z203" s="614">
        <f ca="1">'P&amp;G 3P 15'!Y101/1000000</f>
        <v>0.10949951837422864</v>
      </c>
      <c r="AA203" s="614">
        <f ca="1">'P&amp;G 3P 15'!Z101/1000000</f>
        <v>0.11072104998662773</v>
      </c>
      <c r="AB203" s="614">
        <f ca="1">'P&amp;G 3P 15'!AA101/1000000</f>
        <v>0.11195715430679555</v>
      </c>
      <c r="AC203" s="614">
        <f ca="1">'P&amp;G 3P 15'!AB101/1000000</f>
        <v>0.11320791073222383</v>
      </c>
      <c r="AD203" s="614">
        <f ca="1">'P&amp;G 3P 15'!AC101/1000000</f>
        <v>0.11447339663519554</v>
      </c>
      <c r="AE203" s="614">
        <f ca="1">'P&amp;G 3P 15'!AD101/1000000</f>
        <v>0</v>
      </c>
      <c r="AF203" s="614">
        <f ca="1">'P&amp;G 3P 15'!AE101/1000000</f>
        <v>0</v>
      </c>
      <c r="AG203" s="614">
        <f ca="1">'P&amp;G 3P 15'!AF101/1000000</f>
        <v>0</v>
      </c>
      <c r="AH203" s="614">
        <f ca="1">'P&amp;G 3P 15'!AG101/1000000</f>
        <v>0</v>
      </c>
      <c r="AI203" s="614">
        <f ca="1">'P&amp;G 3P 15'!AH101/1000000</f>
        <v>0</v>
      </c>
      <c r="AJ203" s="610"/>
      <c r="AK203" s="610"/>
      <c r="AL203" s="610"/>
      <c r="AM203" s="626"/>
      <c r="AN203" s="246"/>
    </row>
    <row r="204" spans="1:40" x14ac:dyDescent="0.2">
      <c r="A204" s="600"/>
      <c r="B204" s="625"/>
      <c r="C204" s="606" t="s">
        <v>117</v>
      </c>
      <c r="D204" s="599"/>
      <c r="E204" s="614">
        <f ca="1">'P&amp;G 3P 15'!D102/1000000</f>
        <v>0</v>
      </c>
      <c r="F204" s="614">
        <f ca="1">'P&amp;G 3P 15'!E102/1000000</f>
        <v>0</v>
      </c>
      <c r="G204" s="614">
        <f ca="1">'P&amp;G 3P 15'!F102/1000000</f>
        <v>0</v>
      </c>
      <c r="H204" s="614">
        <f ca="1">'P&amp;G 3P 15'!G102/1000000</f>
        <v>0</v>
      </c>
      <c r="I204" s="614">
        <f ca="1">'P&amp;G 3P 15'!H102/1000000</f>
        <v>0</v>
      </c>
      <c r="J204" s="614">
        <f ca="1">'P&amp;G 3P 15'!I102/1000000</f>
        <v>0</v>
      </c>
      <c r="K204" s="614">
        <f ca="1">'P&amp;G 3P 15'!J102/1000000</f>
        <v>0</v>
      </c>
      <c r="L204" s="614">
        <f ca="1">'P&amp;G 3P 15'!K102/1000000</f>
        <v>0</v>
      </c>
      <c r="M204" s="614">
        <f ca="1">'P&amp;G 3P 15'!L102/1000000</f>
        <v>0</v>
      </c>
      <c r="N204" s="614">
        <f ca="1">'P&amp;G 3P 15'!M102/1000000</f>
        <v>0</v>
      </c>
      <c r="O204" s="614">
        <f ca="1">'P&amp;G 3P 15'!N102/1000000</f>
        <v>0</v>
      </c>
      <c r="P204" s="614">
        <f ca="1">'P&amp;G 3P 15'!O102/1000000</f>
        <v>0</v>
      </c>
      <c r="Q204" s="614">
        <f ca="1">'P&amp;G 3P 15'!P102/1000000</f>
        <v>0</v>
      </c>
      <c r="R204" s="614">
        <f ca="1">'P&amp;G 3P 15'!Q102/1000000</f>
        <v>0</v>
      </c>
      <c r="S204" s="614">
        <f ca="1">'P&amp;G 3P 15'!R102/1000000</f>
        <v>0</v>
      </c>
      <c r="T204" s="614">
        <f ca="1">'P&amp;G 3P 15'!S102/1000000</f>
        <v>0</v>
      </c>
      <c r="U204" s="614">
        <f ca="1">'P&amp;G 3P 15'!T102/1000000</f>
        <v>0</v>
      </c>
      <c r="V204" s="614">
        <f ca="1">'P&amp;G 3P 15'!U102/1000000</f>
        <v>0</v>
      </c>
      <c r="W204" s="614">
        <f ca="1">'P&amp;G 3P 15'!V102/1000000</f>
        <v>0</v>
      </c>
      <c r="X204" s="614">
        <f ca="1">'P&amp;G 3P 15'!W102/1000000</f>
        <v>0</v>
      </c>
      <c r="Y204" s="614">
        <f ca="1">'P&amp;G 3P 15'!X102/1000000</f>
        <v>0</v>
      </c>
      <c r="Z204" s="614">
        <f ca="1">'P&amp;G 3P 15'!Y102/1000000</f>
        <v>0</v>
      </c>
      <c r="AA204" s="614">
        <f ca="1">'P&amp;G 3P 15'!Z102/1000000</f>
        <v>0</v>
      </c>
      <c r="AB204" s="614">
        <f ca="1">'P&amp;G 3P 15'!AA102/1000000</f>
        <v>0</v>
      </c>
      <c r="AC204" s="614">
        <f ca="1">'P&amp;G 3P 15'!AB102/1000000</f>
        <v>0</v>
      </c>
      <c r="AD204" s="614">
        <f ca="1">'P&amp;G 3P 15'!AC102/1000000</f>
        <v>0</v>
      </c>
      <c r="AE204" s="614">
        <f ca="1">'P&amp;G 3P 15'!AD102/1000000</f>
        <v>0</v>
      </c>
      <c r="AF204" s="614">
        <f ca="1">'P&amp;G 3P 15'!AE102/1000000</f>
        <v>0</v>
      </c>
      <c r="AG204" s="614">
        <f ca="1">'P&amp;G 3P 15'!AF102/1000000</f>
        <v>0</v>
      </c>
      <c r="AH204" s="614">
        <f ca="1">'P&amp;G 3P 15'!AG102/1000000</f>
        <v>0</v>
      </c>
      <c r="AI204" s="614">
        <f ca="1">'P&amp;G 3P 15'!AH102/1000000</f>
        <v>0</v>
      </c>
      <c r="AJ204" s="610"/>
      <c r="AK204" s="610"/>
      <c r="AL204" s="610"/>
      <c r="AM204" s="626"/>
      <c r="AN204" s="246"/>
    </row>
    <row r="205" spans="1:40" x14ac:dyDescent="0.2">
      <c r="A205" s="600"/>
      <c r="B205" s="625"/>
      <c r="C205" s="607" t="s">
        <v>126</v>
      </c>
      <c r="D205" s="599"/>
      <c r="E205" s="614">
        <f ca="1">'P&amp;G 3P 15'!D103/1000000</f>
        <v>0</v>
      </c>
      <c r="F205" s="614">
        <f ca="1">'P&amp;G 3P 15'!E103/1000000</f>
        <v>0</v>
      </c>
      <c r="G205" s="614">
        <f ca="1">'P&amp;G 3P 15'!F103/1000000</f>
        <v>0</v>
      </c>
      <c r="H205" s="614">
        <f ca="1">'P&amp;G 3P 15'!G103/1000000</f>
        <v>0</v>
      </c>
      <c r="I205" s="614">
        <f ca="1">'P&amp;G 3P 15'!H103/1000000</f>
        <v>0</v>
      </c>
      <c r="J205" s="614">
        <f ca="1">'P&amp;G 3P 15'!I103/1000000</f>
        <v>0</v>
      </c>
      <c r="K205" s="614">
        <f ca="1">'P&amp;G 3P 15'!J103/1000000</f>
        <v>0</v>
      </c>
      <c r="L205" s="614">
        <f ca="1">'P&amp;G 3P 15'!K103/1000000</f>
        <v>0</v>
      </c>
      <c r="M205" s="614">
        <f ca="1">'P&amp;G 3P 15'!L103/1000000</f>
        <v>0</v>
      </c>
      <c r="N205" s="614">
        <f ca="1">'P&amp;G 3P 15'!M103/1000000</f>
        <v>0</v>
      </c>
      <c r="O205" s="614">
        <f ca="1">'P&amp;G 3P 15'!N103/1000000</f>
        <v>0</v>
      </c>
      <c r="P205" s="614">
        <f ca="1">'P&amp;G 3P 15'!O103/1000000</f>
        <v>0</v>
      </c>
      <c r="Q205" s="614">
        <f ca="1">'P&amp;G 3P 15'!P103/1000000</f>
        <v>0</v>
      </c>
      <c r="R205" s="614">
        <f ca="1">'P&amp;G 3P 15'!Q103/1000000</f>
        <v>0</v>
      </c>
      <c r="S205" s="614">
        <f ca="1">'P&amp;G 3P 15'!R103/1000000</f>
        <v>0</v>
      </c>
      <c r="T205" s="614">
        <f ca="1">'P&amp;G 3P 15'!S103/1000000</f>
        <v>0</v>
      </c>
      <c r="U205" s="614">
        <f ca="1">'P&amp;G 3P 15'!T103/1000000</f>
        <v>0</v>
      </c>
      <c r="V205" s="614">
        <f ca="1">'P&amp;G 3P 15'!U103/1000000</f>
        <v>0</v>
      </c>
      <c r="W205" s="614">
        <f ca="1">'P&amp;G 3P 15'!V103/1000000</f>
        <v>0</v>
      </c>
      <c r="X205" s="614">
        <f ca="1">'P&amp;G 3P 15'!W103/1000000</f>
        <v>0</v>
      </c>
      <c r="Y205" s="614">
        <f ca="1">'P&amp;G 3P 15'!X103/1000000</f>
        <v>0</v>
      </c>
      <c r="Z205" s="614">
        <f ca="1">'P&amp;G 3P 15'!Y103/1000000</f>
        <v>0</v>
      </c>
      <c r="AA205" s="614">
        <f ca="1">'P&amp;G 3P 15'!Z103/1000000</f>
        <v>0</v>
      </c>
      <c r="AB205" s="614">
        <f ca="1">'P&amp;G 3P 15'!AA103/1000000</f>
        <v>0</v>
      </c>
      <c r="AC205" s="614">
        <f ca="1">'P&amp;G 3P 15'!AB103/1000000</f>
        <v>0</v>
      </c>
      <c r="AD205" s="614">
        <f ca="1">'P&amp;G 3P 15'!AC103/1000000</f>
        <v>0</v>
      </c>
      <c r="AE205" s="614">
        <f ca="1">'P&amp;G 3P 15'!AD103/1000000</f>
        <v>0</v>
      </c>
      <c r="AF205" s="614">
        <f ca="1">'P&amp;G 3P 15'!AE103/1000000</f>
        <v>0</v>
      </c>
      <c r="AG205" s="614">
        <f ca="1">'P&amp;G 3P 15'!AF103/1000000</f>
        <v>0</v>
      </c>
      <c r="AH205" s="614">
        <f ca="1">'P&amp;G 3P 15'!AG103/1000000</f>
        <v>0</v>
      </c>
      <c r="AI205" s="614">
        <f ca="1">'P&amp;G 3P 15'!AH103/1000000</f>
        <v>0</v>
      </c>
      <c r="AJ205" s="610"/>
      <c r="AK205" s="610"/>
      <c r="AL205" s="610"/>
      <c r="AM205" s="626"/>
      <c r="AN205" s="246"/>
    </row>
    <row r="206" spans="1:40" x14ac:dyDescent="0.2">
      <c r="A206" s="600"/>
      <c r="B206" s="625"/>
      <c r="C206" s="605" t="s">
        <v>127</v>
      </c>
      <c r="D206" s="599"/>
      <c r="E206" s="614">
        <f ca="1">'P&amp;G 3P 15'!D104/1000000</f>
        <v>0</v>
      </c>
      <c r="F206" s="614">
        <f ca="1">'P&amp;G 3P 15'!E104/1000000</f>
        <v>0</v>
      </c>
      <c r="G206" s="614">
        <f ca="1">'P&amp;G 3P 15'!F104/1000000</f>
        <v>0</v>
      </c>
      <c r="H206" s="614">
        <f ca="1">'P&amp;G 3P 15'!G104/1000000</f>
        <v>0</v>
      </c>
      <c r="I206" s="614">
        <f ca="1">'P&amp;G 3P 15'!H104/1000000</f>
        <v>0</v>
      </c>
      <c r="J206" s="614">
        <f ca="1">'P&amp;G 3P 15'!I104/1000000</f>
        <v>0</v>
      </c>
      <c r="K206" s="614">
        <f ca="1">'P&amp;G 3P 15'!J104/1000000</f>
        <v>0</v>
      </c>
      <c r="L206" s="614">
        <f ca="1">'P&amp;G 3P 15'!K104/1000000</f>
        <v>0</v>
      </c>
      <c r="M206" s="614">
        <f ca="1">'P&amp;G 3P 15'!L104/1000000</f>
        <v>0</v>
      </c>
      <c r="N206" s="614">
        <f ca="1">'P&amp;G 3P 15'!M104/1000000</f>
        <v>0</v>
      </c>
      <c r="O206" s="614">
        <f ca="1">'P&amp;G 3P 15'!N104/1000000</f>
        <v>0</v>
      </c>
      <c r="P206" s="614">
        <f ca="1">'P&amp;G 3P 15'!O104/1000000</f>
        <v>0</v>
      </c>
      <c r="Q206" s="614">
        <f ca="1">'P&amp;G 3P 15'!P104/1000000</f>
        <v>0</v>
      </c>
      <c r="R206" s="614">
        <f ca="1">'P&amp;G 3P 15'!Q104/1000000</f>
        <v>0</v>
      </c>
      <c r="S206" s="614">
        <f ca="1">'P&amp;G 3P 15'!R104/1000000</f>
        <v>0</v>
      </c>
      <c r="T206" s="614">
        <f ca="1">'P&amp;G 3P 15'!S104/1000000</f>
        <v>0</v>
      </c>
      <c r="U206" s="614">
        <f ca="1">'P&amp;G 3P 15'!T104/1000000</f>
        <v>0</v>
      </c>
      <c r="V206" s="614">
        <f ca="1">'P&amp;G 3P 15'!U104/1000000</f>
        <v>0</v>
      </c>
      <c r="W206" s="614">
        <f ca="1">'P&amp;G 3P 15'!V104/1000000</f>
        <v>0</v>
      </c>
      <c r="X206" s="614">
        <f ca="1">'P&amp;G 3P 15'!W104/1000000</f>
        <v>0</v>
      </c>
      <c r="Y206" s="614">
        <f ca="1">'P&amp;G 3P 15'!X104/1000000</f>
        <v>0</v>
      </c>
      <c r="Z206" s="614">
        <f ca="1">'P&amp;G 3P 15'!Y104/1000000</f>
        <v>0</v>
      </c>
      <c r="AA206" s="614">
        <f ca="1">'P&amp;G 3P 15'!Z104/1000000</f>
        <v>0</v>
      </c>
      <c r="AB206" s="614">
        <f ca="1">'P&amp;G 3P 15'!AA104/1000000</f>
        <v>0</v>
      </c>
      <c r="AC206" s="614">
        <f ca="1">'P&amp;G 3P 15'!AB104/1000000</f>
        <v>0</v>
      </c>
      <c r="AD206" s="614">
        <f ca="1">'P&amp;G 3P 15'!AC104/1000000</f>
        <v>0</v>
      </c>
      <c r="AE206" s="614">
        <f ca="1">'P&amp;G 3P 15'!AD104/1000000</f>
        <v>0</v>
      </c>
      <c r="AF206" s="614">
        <f ca="1">'P&amp;G 3P 15'!AE104/1000000</f>
        <v>0</v>
      </c>
      <c r="AG206" s="614">
        <f ca="1">'P&amp;G 3P 15'!AF104/1000000</f>
        <v>0</v>
      </c>
      <c r="AH206" s="614">
        <f ca="1">'P&amp;G 3P 15'!AG104/1000000</f>
        <v>0</v>
      </c>
      <c r="AI206" s="614">
        <f ca="1">'P&amp;G 3P 15'!AH104/1000000</f>
        <v>0</v>
      </c>
      <c r="AJ206" s="610"/>
      <c r="AK206" s="610"/>
      <c r="AL206" s="610"/>
      <c r="AM206" s="626"/>
      <c r="AN206" s="246"/>
    </row>
    <row r="207" spans="1:40" x14ac:dyDescent="0.2">
      <c r="A207" s="600"/>
      <c r="B207" s="625"/>
      <c r="C207" s="605" t="s">
        <v>116</v>
      </c>
      <c r="D207" s="599"/>
      <c r="E207" s="614">
        <f ca="1">'P&amp;G 3P 15'!D105/1000000</f>
        <v>0</v>
      </c>
      <c r="F207" s="614">
        <f ca="1">'P&amp;G 3P 15'!E105/1000000</f>
        <v>3.9238585999999999E-2</v>
      </c>
      <c r="G207" s="614">
        <f ca="1">'P&amp;G 3P 15'!F105/1000000</f>
        <v>3.9636990931400003E-2</v>
      </c>
      <c r="H207" s="614">
        <f ca="1">'P&amp;G 3P 15'!G105/1000000</f>
        <v>4.0041332096277867E-2</v>
      </c>
      <c r="I207" s="614">
        <f ca="1">'P&amp;G 3P 15'!H105/1000000</f>
        <v>4.0451697944512401E-2</v>
      </c>
      <c r="J207" s="614">
        <f ca="1">'P&amp;G 3P 15'!I105/1000000</f>
        <v>4.0868178243885639E-2</v>
      </c>
      <c r="K207" s="614">
        <f ca="1">'P&amp;G 3P 15'!J105/1000000</f>
        <v>4.1290864099719542E-2</v>
      </c>
      <c r="L207" s="614">
        <f ca="1">'P&amp;G 3P 15'!K105/1000000</f>
        <v>4.1719847974805352E-2</v>
      </c>
      <c r="M207" s="614">
        <f ca="1">'P&amp;G 3P 15'!L105/1000000</f>
        <v>4.2155223709629951E-2</v>
      </c>
      <c r="N207" s="614">
        <f ca="1">'P&amp;G 3P 15'!M105/1000000</f>
        <v>4.2597086542903437E-2</v>
      </c>
      <c r="O207" s="614">
        <f ca="1">'P&amp;G 3P 15'!N105/1000000</f>
        <v>4.3045533132392698E-2</v>
      </c>
      <c r="P207" s="614">
        <f ca="1">'P&amp;G 3P 15'!O105/1000000</f>
        <v>4.3500661576065351E-2</v>
      </c>
      <c r="Q207" s="614">
        <f ca="1">'P&amp;G 3P 15'!P105/1000000</f>
        <v>4.3962571433548724E-2</v>
      </c>
      <c r="R207" s="614">
        <f ca="1">'P&amp;G 3P 15'!Q105/1000000</f>
        <v>4.4431363747908598E-2</v>
      </c>
      <c r="S207" s="614">
        <f ca="1">'P&amp;G 3P 15'!R105/1000000</f>
        <v>4.490714106775244E-2</v>
      </c>
      <c r="T207" s="614">
        <f ca="1">'P&amp;G 3P 15'!S105/1000000</f>
        <v>4.5390007469661951E-2</v>
      </c>
      <c r="U207" s="614">
        <f ca="1">'P&amp;G 3P 15'!T105/1000000</f>
        <v>4.5880068580959908E-2</v>
      </c>
      <c r="V207" s="614">
        <f ca="1">'P&amp;G 3P 15'!U105/1000000</f>
        <v>4.6377431602816217E-2</v>
      </c>
      <c r="W207" s="614">
        <f ca="1">'P&amp;G 3P 15'!V105/1000000</f>
        <v>4.6882205333698183E-2</v>
      </c>
      <c r="X207" s="614">
        <f ca="1">'P&amp;G 3P 15'!W105/1000000</f>
        <v>4.7394500193170271E-2</v>
      </c>
      <c r="Y207" s="614">
        <f ca="1">'P&amp;G 3P 15'!X105/1000000</f>
        <v>4.791442824604851E-2</v>
      </c>
      <c r="Z207" s="614">
        <f ca="1">'P&amp;G 3P 15'!Y105/1000000</f>
        <v>4.8442103226914633E-2</v>
      </c>
      <c r="AA207" s="614">
        <f ca="1">'P&amp;G 3P 15'!Z105/1000000</f>
        <v>4.8977640564995657E-2</v>
      </c>
      <c r="AB207" s="614">
        <f ca="1">'P&amp;G 3P 15'!AA105/1000000</f>
        <v>4.9521157409414089E-2</v>
      </c>
      <c r="AC207" s="614">
        <f ca="1">'P&amp;G 3P 15'!AB105/1000000</f>
        <v>5.0072772654814364E-2</v>
      </c>
      <c r="AD207" s="614">
        <f ca="1">'P&amp;G 3P 15'!AC105/1000000</f>
        <v>5.063260696737109E-2</v>
      </c>
      <c r="AE207" s="614">
        <f ca="1">'P&amp;G 3P 15'!AD105/1000000</f>
        <v>0</v>
      </c>
      <c r="AF207" s="614">
        <f ca="1">'P&amp;G 3P 15'!AE105/1000000</f>
        <v>0</v>
      </c>
      <c r="AG207" s="614">
        <f ca="1">'P&amp;G 3P 15'!AF105/1000000</f>
        <v>0</v>
      </c>
      <c r="AH207" s="614">
        <f ca="1">'P&amp;G 3P 15'!AG105/1000000</f>
        <v>0</v>
      </c>
      <c r="AI207" s="614">
        <f ca="1">'P&amp;G 3P 15'!AH105/1000000</f>
        <v>0</v>
      </c>
      <c r="AJ207" s="610"/>
      <c r="AK207" s="610"/>
      <c r="AL207" s="610"/>
      <c r="AM207" s="626"/>
      <c r="AN207" s="246"/>
    </row>
    <row r="208" spans="1:40" x14ac:dyDescent="0.2">
      <c r="A208" s="600"/>
      <c r="B208" s="625"/>
      <c r="C208" s="606" t="s">
        <v>119</v>
      </c>
      <c r="D208" s="599"/>
      <c r="E208" s="614">
        <f ca="1">'P&amp;G 3P 15'!D106/1000000</f>
        <v>0</v>
      </c>
      <c r="F208" s="614">
        <f ca="1">'P&amp;G 3P 15'!E106/1000000</f>
        <v>0</v>
      </c>
      <c r="G208" s="614">
        <f ca="1">'P&amp;G 3P 15'!F106/1000000</f>
        <v>0</v>
      </c>
      <c r="H208" s="614">
        <f ca="1">'P&amp;G 3P 15'!G106/1000000</f>
        <v>0</v>
      </c>
      <c r="I208" s="614">
        <f ca="1">'P&amp;G 3P 15'!H106/1000000</f>
        <v>0</v>
      </c>
      <c r="J208" s="614">
        <f ca="1">'P&amp;G 3P 15'!I106/1000000</f>
        <v>0</v>
      </c>
      <c r="K208" s="614">
        <f ca="1">'P&amp;G 3P 15'!J106/1000000</f>
        <v>0</v>
      </c>
      <c r="L208" s="614">
        <f ca="1">'P&amp;G 3P 15'!K106/1000000</f>
        <v>0</v>
      </c>
      <c r="M208" s="614">
        <f ca="1">'P&amp;G 3P 15'!L106/1000000</f>
        <v>0</v>
      </c>
      <c r="N208" s="614">
        <f ca="1">'P&amp;G 3P 15'!M106/1000000</f>
        <v>0</v>
      </c>
      <c r="O208" s="614">
        <f ca="1">'P&amp;G 3P 15'!N106/1000000</f>
        <v>0</v>
      </c>
      <c r="P208" s="614">
        <f ca="1">'P&amp;G 3P 15'!O106/1000000</f>
        <v>0</v>
      </c>
      <c r="Q208" s="614">
        <f ca="1">'P&amp;G 3P 15'!P106/1000000</f>
        <v>0</v>
      </c>
      <c r="R208" s="614">
        <f ca="1">'P&amp;G 3P 15'!Q106/1000000</f>
        <v>0</v>
      </c>
      <c r="S208" s="614">
        <f ca="1">'P&amp;G 3P 15'!R106/1000000</f>
        <v>0</v>
      </c>
      <c r="T208" s="614">
        <f ca="1">'P&amp;G 3P 15'!S106/1000000</f>
        <v>0</v>
      </c>
      <c r="U208" s="614">
        <f ca="1">'P&amp;G 3P 15'!T106/1000000</f>
        <v>0</v>
      </c>
      <c r="V208" s="614">
        <f ca="1">'P&amp;G 3P 15'!U106/1000000</f>
        <v>0</v>
      </c>
      <c r="W208" s="614">
        <f ca="1">'P&amp;G 3P 15'!V106/1000000</f>
        <v>0</v>
      </c>
      <c r="X208" s="614">
        <f ca="1">'P&amp;G 3P 15'!W106/1000000</f>
        <v>0</v>
      </c>
      <c r="Y208" s="614">
        <f ca="1">'P&amp;G 3P 15'!X106/1000000</f>
        <v>0</v>
      </c>
      <c r="Z208" s="614">
        <f ca="1">'P&amp;G 3P 15'!Y106/1000000</f>
        <v>0</v>
      </c>
      <c r="AA208" s="614">
        <f ca="1">'P&amp;G 3P 15'!Z106/1000000</f>
        <v>0</v>
      </c>
      <c r="AB208" s="614">
        <f ca="1">'P&amp;G 3P 15'!AA106/1000000</f>
        <v>0</v>
      </c>
      <c r="AC208" s="614">
        <f ca="1">'P&amp;G 3P 15'!AB106/1000000</f>
        <v>0</v>
      </c>
      <c r="AD208" s="614">
        <f ca="1">'P&amp;G 3P 15'!AC106/1000000</f>
        <v>0</v>
      </c>
      <c r="AE208" s="614">
        <f ca="1">'P&amp;G 3P 15'!AD106/1000000</f>
        <v>0</v>
      </c>
      <c r="AF208" s="614">
        <f ca="1">'P&amp;G 3P 15'!AE106/1000000</f>
        <v>0</v>
      </c>
      <c r="AG208" s="614">
        <f ca="1">'P&amp;G 3P 15'!AF106/1000000</f>
        <v>0</v>
      </c>
      <c r="AH208" s="614">
        <f ca="1">'P&amp;G 3P 15'!AG106/1000000</f>
        <v>0</v>
      </c>
      <c r="AI208" s="614">
        <f ca="1">'P&amp;G 3P 15'!AH106/1000000</f>
        <v>0</v>
      </c>
      <c r="AJ208" s="610"/>
      <c r="AK208" s="610"/>
      <c r="AL208" s="610"/>
      <c r="AM208" s="626"/>
      <c r="AN208" s="246"/>
    </row>
    <row r="209" spans="1:40" x14ac:dyDescent="0.2">
      <c r="A209" s="600"/>
      <c r="B209" s="625"/>
      <c r="C209" s="125"/>
      <c r="D209" s="599"/>
      <c r="E209" s="614"/>
      <c r="F209" s="615"/>
      <c r="G209" s="615"/>
      <c r="H209" s="615"/>
      <c r="I209" s="615"/>
      <c r="J209" s="615"/>
      <c r="K209" s="615"/>
      <c r="L209" s="615"/>
      <c r="M209" s="615"/>
      <c r="N209" s="615"/>
      <c r="O209" s="615"/>
      <c r="P209" s="615"/>
      <c r="Q209" s="615"/>
      <c r="R209" s="615"/>
      <c r="S209" s="615"/>
      <c r="T209" s="615"/>
      <c r="U209" s="615"/>
      <c r="V209" s="615"/>
      <c r="W209" s="615"/>
      <c r="X209" s="615"/>
      <c r="Y209" s="615"/>
      <c r="Z209" s="615"/>
      <c r="AA209" s="615"/>
      <c r="AB209" s="615"/>
      <c r="AC209" s="615"/>
      <c r="AD209" s="615"/>
      <c r="AE209" s="615"/>
      <c r="AF209" s="615"/>
      <c r="AG209" s="615"/>
      <c r="AH209" s="615"/>
      <c r="AI209" s="615"/>
      <c r="AJ209" s="612"/>
      <c r="AK209" s="612"/>
      <c r="AL209" s="612"/>
      <c r="AM209" s="627"/>
      <c r="AN209" s="600"/>
    </row>
    <row r="210" spans="1:40" x14ac:dyDescent="0.2">
      <c r="A210" s="600"/>
      <c r="B210" s="261" t="s">
        <v>292</v>
      </c>
      <c r="C210" s="125"/>
      <c r="D210" s="599"/>
      <c r="E210" s="614"/>
      <c r="F210" s="615"/>
      <c r="G210" s="615"/>
      <c r="H210" s="615"/>
      <c r="I210" s="615"/>
      <c r="J210" s="615"/>
      <c r="K210" s="615"/>
      <c r="L210" s="615"/>
      <c r="M210" s="615"/>
      <c r="N210" s="615"/>
      <c r="O210" s="615"/>
      <c r="P210" s="615"/>
      <c r="Q210" s="615"/>
      <c r="R210" s="615"/>
      <c r="S210" s="615"/>
      <c r="T210" s="615"/>
      <c r="U210" s="615"/>
      <c r="V210" s="615"/>
      <c r="W210" s="615"/>
      <c r="X210" s="615"/>
      <c r="Y210" s="615"/>
      <c r="Z210" s="615"/>
      <c r="AA210" s="615"/>
      <c r="AB210" s="615"/>
      <c r="AC210" s="615"/>
      <c r="AD210" s="615"/>
      <c r="AE210" s="615"/>
      <c r="AF210" s="615"/>
      <c r="AG210" s="615"/>
      <c r="AH210" s="615"/>
      <c r="AI210" s="615"/>
      <c r="AJ210" s="612"/>
      <c r="AK210" s="612"/>
      <c r="AL210" s="612"/>
      <c r="AM210" s="627"/>
      <c r="AN210" s="600"/>
    </row>
    <row r="211" spans="1:40" x14ac:dyDescent="0.2">
      <c r="A211" s="600"/>
      <c r="B211" s="625"/>
      <c r="C211" s="605" t="s">
        <v>131</v>
      </c>
      <c r="D211" s="599"/>
      <c r="E211" s="614">
        <f ca="1">'P&amp;G DO 15'!D101/1000000</f>
        <v>0</v>
      </c>
      <c r="F211" s="614">
        <f ca="1">'P&amp;G DO 15'!E101/1000000</f>
        <v>0</v>
      </c>
      <c r="G211" s="614">
        <f ca="1">'P&amp;G DO 15'!F101/1000000</f>
        <v>0</v>
      </c>
      <c r="H211" s="614">
        <f ca="1">'P&amp;G DO 15'!G101/1000000</f>
        <v>0</v>
      </c>
      <c r="I211" s="614">
        <f ca="1">'P&amp;G DO 15'!H101/1000000</f>
        <v>0</v>
      </c>
      <c r="J211" s="614">
        <f ca="1">'P&amp;G DO 15'!I101/1000000</f>
        <v>0</v>
      </c>
      <c r="K211" s="614">
        <f ca="1">'P&amp;G DO 15'!J101/1000000</f>
        <v>0</v>
      </c>
      <c r="L211" s="614">
        <f ca="1">'P&amp;G DO 15'!K101/1000000</f>
        <v>0</v>
      </c>
      <c r="M211" s="614">
        <f ca="1">'P&amp;G DO 15'!L101/1000000</f>
        <v>0</v>
      </c>
      <c r="N211" s="614">
        <f ca="1">'P&amp;G DO 15'!M101/1000000</f>
        <v>0</v>
      </c>
      <c r="O211" s="614">
        <f ca="1">'P&amp;G DO 15'!N101/1000000</f>
        <v>0</v>
      </c>
      <c r="P211" s="614">
        <f ca="1">'P&amp;G DO 15'!O101/1000000</f>
        <v>0</v>
      </c>
      <c r="Q211" s="614">
        <f ca="1">'P&amp;G DO 15'!P101/1000000</f>
        <v>0</v>
      </c>
      <c r="R211" s="614">
        <f ca="1">'P&amp;G DO 15'!Q101/1000000</f>
        <v>0</v>
      </c>
      <c r="S211" s="614">
        <f ca="1">'P&amp;G DO 15'!R101/1000000</f>
        <v>0</v>
      </c>
      <c r="T211" s="614">
        <f ca="1">'P&amp;G DO 15'!S101/1000000</f>
        <v>0</v>
      </c>
      <c r="U211" s="614">
        <f ca="1">'P&amp;G DO 15'!T101/1000000</f>
        <v>0</v>
      </c>
      <c r="V211" s="614">
        <f ca="1">'P&amp;G DO 15'!U101/1000000</f>
        <v>0</v>
      </c>
      <c r="W211" s="614">
        <f ca="1">'P&amp;G DO 15'!V101/1000000</f>
        <v>0</v>
      </c>
      <c r="X211" s="614">
        <f ca="1">'P&amp;G DO 15'!W101/1000000</f>
        <v>0</v>
      </c>
      <c r="Y211" s="614">
        <f ca="1">'P&amp;G DO 15'!X101/1000000</f>
        <v>0</v>
      </c>
      <c r="Z211" s="614">
        <f ca="1">'P&amp;G DO 15'!Y101/1000000</f>
        <v>0</v>
      </c>
      <c r="AA211" s="614">
        <f ca="1">'P&amp;G DO 15'!Z101/1000000</f>
        <v>0</v>
      </c>
      <c r="AB211" s="614">
        <f ca="1">'P&amp;G DO 15'!AA101/1000000</f>
        <v>0</v>
      </c>
      <c r="AC211" s="614">
        <f ca="1">'P&amp;G DO 15'!AB101/1000000</f>
        <v>0</v>
      </c>
      <c r="AD211" s="614">
        <f ca="1">'P&amp;G DO 15'!AC101/1000000</f>
        <v>0</v>
      </c>
      <c r="AE211" s="614">
        <f ca="1">'P&amp;G DO 15'!AD101/1000000</f>
        <v>0</v>
      </c>
      <c r="AF211" s="614">
        <f ca="1">'P&amp;G DO 15'!AE101/1000000</f>
        <v>0</v>
      </c>
      <c r="AG211" s="614">
        <f ca="1">'P&amp;G DO 15'!AF101/1000000</f>
        <v>0</v>
      </c>
      <c r="AH211" s="614">
        <f ca="1">'P&amp;G DO 15'!AG101/1000000</f>
        <v>0</v>
      </c>
      <c r="AI211" s="614">
        <f ca="1">'P&amp;G DO 15'!AH101/1000000</f>
        <v>0</v>
      </c>
      <c r="AJ211" s="610"/>
      <c r="AK211" s="610"/>
      <c r="AL211" s="610"/>
      <c r="AM211" s="626"/>
      <c r="AN211" s="246"/>
    </row>
    <row r="212" spans="1:40" x14ac:dyDescent="0.2">
      <c r="A212" s="600"/>
      <c r="B212" s="625"/>
      <c r="C212" s="606" t="s">
        <v>117</v>
      </c>
      <c r="D212" s="599"/>
      <c r="E212" s="614">
        <f ca="1">'P&amp;G DO 15'!D102/1000000</f>
        <v>0</v>
      </c>
      <c r="F212" s="614">
        <f ca="1">'P&amp;G DO 15'!E102/1000000</f>
        <v>0</v>
      </c>
      <c r="G212" s="614">
        <f ca="1">'P&amp;G DO 15'!F102/1000000</f>
        <v>0</v>
      </c>
      <c r="H212" s="614">
        <f ca="1">'P&amp;G DO 15'!G102/1000000</f>
        <v>0</v>
      </c>
      <c r="I212" s="614">
        <f ca="1">'P&amp;G DO 15'!H102/1000000</f>
        <v>0</v>
      </c>
      <c r="J212" s="614">
        <f ca="1">'P&amp;G DO 15'!I102/1000000</f>
        <v>0</v>
      </c>
      <c r="K212" s="614">
        <f ca="1">'P&amp;G DO 15'!J102/1000000</f>
        <v>0</v>
      </c>
      <c r="L212" s="614">
        <f ca="1">'P&amp;G DO 15'!K102/1000000</f>
        <v>0</v>
      </c>
      <c r="M212" s="614">
        <f ca="1">'P&amp;G DO 15'!L102/1000000</f>
        <v>0</v>
      </c>
      <c r="N212" s="614">
        <f ca="1">'P&amp;G DO 15'!M102/1000000</f>
        <v>0</v>
      </c>
      <c r="O212" s="614">
        <f ca="1">'P&amp;G DO 15'!N102/1000000</f>
        <v>0</v>
      </c>
      <c r="P212" s="614">
        <f ca="1">'P&amp;G DO 15'!O102/1000000</f>
        <v>0</v>
      </c>
      <c r="Q212" s="614">
        <f ca="1">'P&amp;G DO 15'!P102/1000000</f>
        <v>0</v>
      </c>
      <c r="R212" s="614">
        <f ca="1">'P&amp;G DO 15'!Q102/1000000</f>
        <v>0</v>
      </c>
      <c r="S212" s="614">
        <f ca="1">'P&amp;G DO 15'!R102/1000000</f>
        <v>0</v>
      </c>
      <c r="T212" s="614">
        <f ca="1">'P&amp;G DO 15'!S102/1000000</f>
        <v>0</v>
      </c>
      <c r="U212" s="614">
        <f ca="1">'P&amp;G DO 15'!T102/1000000</f>
        <v>0</v>
      </c>
      <c r="V212" s="614">
        <f ca="1">'P&amp;G DO 15'!U102/1000000</f>
        <v>0</v>
      </c>
      <c r="W212" s="614">
        <f ca="1">'P&amp;G DO 15'!V102/1000000</f>
        <v>0</v>
      </c>
      <c r="X212" s="614">
        <f ca="1">'P&amp;G DO 15'!W102/1000000</f>
        <v>0</v>
      </c>
      <c r="Y212" s="614">
        <f ca="1">'P&amp;G DO 15'!X102/1000000</f>
        <v>0</v>
      </c>
      <c r="Z212" s="614">
        <f ca="1">'P&amp;G DO 15'!Y102/1000000</f>
        <v>0</v>
      </c>
      <c r="AA212" s="614">
        <f ca="1">'P&amp;G DO 15'!Z102/1000000</f>
        <v>0</v>
      </c>
      <c r="AB212" s="614">
        <f ca="1">'P&amp;G DO 15'!AA102/1000000</f>
        <v>0</v>
      </c>
      <c r="AC212" s="614">
        <f ca="1">'P&amp;G DO 15'!AB102/1000000</f>
        <v>0</v>
      </c>
      <c r="AD212" s="614">
        <f ca="1">'P&amp;G DO 15'!AC102/1000000</f>
        <v>0</v>
      </c>
      <c r="AE212" s="614">
        <f ca="1">'P&amp;G DO 15'!AD102/1000000</f>
        <v>0</v>
      </c>
      <c r="AF212" s="614">
        <f ca="1">'P&amp;G DO 15'!AE102/1000000</f>
        <v>0</v>
      </c>
      <c r="AG212" s="614">
        <f ca="1">'P&amp;G DO 15'!AF102/1000000</f>
        <v>0</v>
      </c>
      <c r="AH212" s="614">
        <f ca="1">'P&amp;G DO 15'!AG102/1000000</f>
        <v>0</v>
      </c>
      <c r="AI212" s="614">
        <f ca="1">'P&amp;G DO 15'!AH102/1000000</f>
        <v>0</v>
      </c>
      <c r="AJ212" s="610"/>
      <c r="AK212" s="610"/>
      <c r="AL212" s="610"/>
      <c r="AM212" s="626"/>
      <c r="AN212" s="246"/>
    </row>
    <row r="213" spans="1:40" x14ac:dyDescent="0.2">
      <c r="A213" s="600"/>
      <c r="B213" s="625"/>
      <c r="C213" s="607" t="s">
        <v>126</v>
      </c>
      <c r="D213" s="599"/>
      <c r="E213" s="614">
        <f ca="1">'P&amp;G DO 15'!D103/1000000</f>
        <v>0</v>
      </c>
      <c r="F213" s="614">
        <f ca="1">'P&amp;G DO 15'!E103/1000000</f>
        <v>0</v>
      </c>
      <c r="G213" s="614">
        <f ca="1">'P&amp;G DO 15'!F103/1000000</f>
        <v>0</v>
      </c>
      <c r="H213" s="614">
        <f ca="1">'P&amp;G DO 15'!G103/1000000</f>
        <v>0</v>
      </c>
      <c r="I213" s="614">
        <f ca="1">'P&amp;G DO 15'!H103/1000000</f>
        <v>0</v>
      </c>
      <c r="J213" s="614">
        <f ca="1">'P&amp;G DO 15'!I103/1000000</f>
        <v>0</v>
      </c>
      <c r="K213" s="614">
        <f ca="1">'P&amp;G DO 15'!J103/1000000</f>
        <v>0</v>
      </c>
      <c r="L213" s="614">
        <f ca="1">'P&amp;G DO 15'!K103/1000000</f>
        <v>0</v>
      </c>
      <c r="M213" s="614">
        <f ca="1">'P&amp;G DO 15'!L103/1000000</f>
        <v>0</v>
      </c>
      <c r="N213" s="614">
        <f ca="1">'P&amp;G DO 15'!M103/1000000</f>
        <v>0</v>
      </c>
      <c r="O213" s="614">
        <f ca="1">'P&amp;G DO 15'!N103/1000000</f>
        <v>0</v>
      </c>
      <c r="P213" s="614">
        <f ca="1">'P&amp;G DO 15'!O103/1000000</f>
        <v>0</v>
      </c>
      <c r="Q213" s="614">
        <f ca="1">'P&amp;G DO 15'!P103/1000000</f>
        <v>0</v>
      </c>
      <c r="R213" s="614">
        <f ca="1">'P&amp;G DO 15'!Q103/1000000</f>
        <v>0</v>
      </c>
      <c r="S213" s="614">
        <f ca="1">'P&amp;G DO 15'!R103/1000000</f>
        <v>0</v>
      </c>
      <c r="T213" s="614">
        <f ca="1">'P&amp;G DO 15'!S103/1000000</f>
        <v>0</v>
      </c>
      <c r="U213" s="614">
        <f ca="1">'P&amp;G DO 15'!T103/1000000</f>
        <v>0</v>
      </c>
      <c r="V213" s="614">
        <f ca="1">'P&amp;G DO 15'!U103/1000000</f>
        <v>0</v>
      </c>
      <c r="W213" s="614">
        <f ca="1">'P&amp;G DO 15'!V103/1000000</f>
        <v>0</v>
      </c>
      <c r="X213" s="614">
        <f ca="1">'P&amp;G DO 15'!W103/1000000</f>
        <v>0</v>
      </c>
      <c r="Y213" s="614">
        <f ca="1">'P&amp;G DO 15'!X103/1000000</f>
        <v>0</v>
      </c>
      <c r="Z213" s="614">
        <f ca="1">'P&amp;G DO 15'!Y103/1000000</f>
        <v>0</v>
      </c>
      <c r="AA213" s="614">
        <f ca="1">'P&amp;G DO 15'!Z103/1000000</f>
        <v>0</v>
      </c>
      <c r="AB213" s="614">
        <f ca="1">'P&amp;G DO 15'!AA103/1000000</f>
        <v>0</v>
      </c>
      <c r="AC213" s="614">
        <f ca="1">'P&amp;G DO 15'!AB103/1000000</f>
        <v>0</v>
      </c>
      <c r="AD213" s="614">
        <f ca="1">'P&amp;G DO 15'!AC103/1000000</f>
        <v>0</v>
      </c>
      <c r="AE213" s="614">
        <f ca="1">'P&amp;G DO 15'!AD103/1000000</f>
        <v>0</v>
      </c>
      <c r="AF213" s="614">
        <f ca="1">'P&amp;G DO 15'!AE103/1000000</f>
        <v>0</v>
      </c>
      <c r="AG213" s="614">
        <f ca="1">'P&amp;G DO 15'!AF103/1000000</f>
        <v>0</v>
      </c>
      <c r="AH213" s="614">
        <f ca="1">'P&amp;G DO 15'!AG103/1000000</f>
        <v>0</v>
      </c>
      <c r="AI213" s="614">
        <f ca="1">'P&amp;G DO 15'!AH103/1000000</f>
        <v>0</v>
      </c>
      <c r="AJ213" s="610"/>
      <c r="AK213" s="610"/>
      <c r="AL213" s="610"/>
      <c r="AM213" s="626"/>
      <c r="AN213" s="246"/>
    </row>
    <row r="214" spans="1:40" x14ac:dyDescent="0.2">
      <c r="A214" s="600"/>
      <c r="B214" s="625"/>
      <c r="C214" s="605" t="s">
        <v>127</v>
      </c>
      <c r="D214" s="599"/>
      <c r="E214" s="614">
        <f ca="1">'P&amp;G DO 15'!D104/1000000</f>
        <v>0</v>
      </c>
      <c r="F214" s="614">
        <f ca="1">'P&amp;G DO 15'!E104/1000000</f>
        <v>0</v>
      </c>
      <c r="G214" s="614">
        <f ca="1">'P&amp;G DO 15'!F104/1000000</f>
        <v>0</v>
      </c>
      <c r="H214" s="614">
        <f ca="1">'P&amp;G DO 15'!G104/1000000</f>
        <v>0</v>
      </c>
      <c r="I214" s="614">
        <f ca="1">'P&amp;G DO 15'!H104/1000000</f>
        <v>0</v>
      </c>
      <c r="J214" s="614">
        <f ca="1">'P&amp;G DO 15'!I104/1000000</f>
        <v>0</v>
      </c>
      <c r="K214" s="614">
        <f ca="1">'P&amp;G DO 15'!J104/1000000</f>
        <v>0</v>
      </c>
      <c r="L214" s="614">
        <f ca="1">'P&amp;G DO 15'!K104/1000000</f>
        <v>0</v>
      </c>
      <c r="M214" s="614">
        <f ca="1">'P&amp;G DO 15'!L104/1000000</f>
        <v>0</v>
      </c>
      <c r="N214" s="614">
        <f ca="1">'P&amp;G DO 15'!M104/1000000</f>
        <v>0</v>
      </c>
      <c r="O214" s="614">
        <f ca="1">'P&amp;G DO 15'!N104/1000000</f>
        <v>0</v>
      </c>
      <c r="P214" s="614">
        <f ca="1">'P&amp;G DO 15'!O104/1000000</f>
        <v>0</v>
      </c>
      <c r="Q214" s="614">
        <f ca="1">'P&amp;G DO 15'!P104/1000000</f>
        <v>0</v>
      </c>
      <c r="R214" s="614">
        <f ca="1">'P&amp;G DO 15'!Q104/1000000</f>
        <v>0</v>
      </c>
      <c r="S214" s="614">
        <f ca="1">'P&amp;G DO 15'!R104/1000000</f>
        <v>0</v>
      </c>
      <c r="T214" s="614">
        <f ca="1">'P&amp;G DO 15'!S104/1000000</f>
        <v>0</v>
      </c>
      <c r="U214" s="614">
        <f ca="1">'P&amp;G DO 15'!T104/1000000</f>
        <v>0</v>
      </c>
      <c r="V214" s="614">
        <f ca="1">'P&amp;G DO 15'!U104/1000000</f>
        <v>0</v>
      </c>
      <c r="W214" s="614">
        <f ca="1">'P&amp;G DO 15'!V104/1000000</f>
        <v>0</v>
      </c>
      <c r="X214" s="614">
        <f ca="1">'P&amp;G DO 15'!W104/1000000</f>
        <v>0</v>
      </c>
      <c r="Y214" s="614">
        <f ca="1">'P&amp;G DO 15'!X104/1000000</f>
        <v>0</v>
      </c>
      <c r="Z214" s="614">
        <f ca="1">'P&amp;G DO 15'!Y104/1000000</f>
        <v>0</v>
      </c>
      <c r="AA214" s="614">
        <f ca="1">'P&amp;G DO 15'!Z104/1000000</f>
        <v>0</v>
      </c>
      <c r="AB214" s="614">
        <f ca="1">'P&amp;G DO 15'!AA104/1000000</f>
        <v>0</v>
      </c>
      <c r="AC214" s="614">
        <f ca="1">'P&amp;G DO 15'!AB104/1000000</f>
        <v>0</v>
      </c>
      <c r="AD214" s="614">
        <f ca="1">'P&amp;G DO 15'!AC104/1000000</f>
        <v>0</v>
      </c>
      <c r="AE214" s="614">
        <f ca="1">'P&amp;G DO 15'!AD104/1000000</f>
        <v>0</v>
      </c>
      <c r="AF214" s="614">
        <f ca="1">'P&amp;G DO 15'!AE104/1000000</f>
        <v>0</v>
      </c>
      <c r="AG214" s="614">
        <f ca="1">'P&amp;G DO 15'!AF104/1000000</f>
        <v>0</v>
      </c>
      <c r="AH214" s="614">
        <f ca="1">'P&amp;G DO 15'!AG104/1000000</f>
        <v>0</v>
      </c>
      <c r="AI214" s="614">
        <f ca="1">'P&amp;G DO 15'!AH104/1000000</f>
        <v>0</v>
      </c>
      <c r="AJ214" s="610"/>
      <c r="AK214" s="610"/>
      <c r="AL214" s="610"/>
      <c r="AM214" s="626"/>
      <c r="AN214" s="246"/>
    </row>
    <row r="215" spans="1:40" x14ac:dyDescent="0.2">
      <c r="A215" s="600"/>
      <c r="B215" s="625"/>
      <c r="C215" s="605" t="s">
        <v>116</v>
      </c>
      <c r="D215" s="599"/>
      <c r="E215" s="614">
        <f ca="1">'P&amp;G DO 15'!D105/1000000</f>
        <v>-0.72364909597581695</v>
      </c>
      <c r="F215" s="614">
        <f ca="1">'P&amp;G DO 15'!E105/1000000</f>
        <v>0.23571628205526013</v>
      </c>
      <c r="G215" s="614">
        <f ca="1">'P&amp;G DO 15'!F105/1000000</f>
        <v>0.21793316497125104</v>
      </c>
      <c r="H215" s="614">
        <f ca="1">'P&amp;G DO 15'!G105/1000000</f>
        <v>0.21712577332609248</v>
      </c>
      <c r="I215" s="614">
        <f ca="1">'P&amp;G DO 15'!H105/1000000</f>
        <v>0.22689896022376682</v>
      </c>
      <c r="J215" s="614">
        <f ca="1">'P&amp;G DO 15'!I105/1000000</f>
        <v>0.21566215510102585</v>
      </c>
      <c r="K215" s="614">
        <f ca="1">'P&amp;G DO 15'!J105/1000000</f>
        <v>0.19763082221595529</v>
      </c>
      <c r="L215" s="614">
        <f ca="1">'P&amp;G DO 15'!K105/1000000</f>
        <v>0.18414600918856686</v>
      </c>
      <c r="M215" s="614">
        <f ca="1">'P&amp;G DO 15'!L105/1000000</f>
        <v>0.17428158599358856</v>
      </c>
      <c r="N215" s="614">
        <f ca="1">'P&amp;G DO 15'!M105/1000000</f>
        <v>0.16925594324789767</v>
      </c>
      <c r="O215" s="614">
        <f ca="1">'P&amp;G DO 15'!N105/1000000</f>
        <v>1.156132148287684E-2</v>
      </c>
      <c r="P215" s="614">
        <f ca="1">'P&amp;G DO 15'!O105/1000000</f>
        <v>2.5833601515618646E-2</v>
      </c>
      <c r="Q215" s="614">
        <f ca="1">'P&amp;G DO 15'!P105/1000000</f>
        <v>2.8102441255954298E-2</v>
      </c>
      <c r="R215" s="614">
        <f ca="1">'P&amp;G DO 15'!Q105/1000000</f>
        <v>3.0401055507109996E-2</v>
      </c>
      <c r="S215" s="614">
        <f ca="1">'P&amp;G DO 15'!R105/1000000</f>
        <v>3.2729704435854656E-2</v>
      </c>
      <c r="T215" s="614">
        <f ca="1">'P&amp;G DO 15'!S105/1000000</f>
        <v>0.21674733291217643</v>
      </c>
      <c r="U215" s="614">
        <f ca="1">'P&amp;G DO 15'!T105/1000000</f>
        <v>0.21913683039804385</v>
      </c>
      <c r="V215" s="614">
        <f ca="1">'P&amp;G DO 15'!U105/1000000</f>
        <v>0.22155714083290054</v>
      </c>
      <c r="W215" s="614">
        <f ca="1">'P&amp;G DO 15'!V105/1000000</f>
        <v>0.22400852251369352</v>
      </c>
      <c r="X215" s="614">
        <f ca="1">'P&amp;G DO 15'!W105/1000000</f>
        <v>0.22649123297085405</v>
      </c>
      <c r="Y215" s="614">
        <f ca="1">'P&amp;G DO 15'!X105/1000000</f>
        <v>7.9005528839471928E-2</v>
      </c>
      <c r="Z215" s="614">
        <f ca="1">'P&amp;G DO 15'!Y105/1000000</f>
        <v>0.23155166572562469</v>
      </c>
      <c r="AA215" s="614">
        <f ca="1">'P&amp;G DO 15'!Z105/1000000</f>
        <v>0.23412989806771764</v>
      </c>
      <c r="AB215" s="614">
        <f ca="1">'P&amp;G DO 15'!AA105/1000000</f>
        <v>0.23674047899268424</v>
      </c>
      <c r="AC215" s="614">
        <f ca="1">'P&amp;G DO 15'!AB105/1000000</f>
        <v>0.23938366016689433</v>
      </c>
      <c r="AD215" s="614">
        <f ca="1">'P&amp;G DO 15'!AC105/1000000</f>
        <v>0.24205969164161117</v>
      </c>
      <c r="AE215" s="614">
        <f ca="1">'P&amp;G DO 15'!AD105/1000000</f>
        <v>0</v>
      </c>
      <c r="AF215" s="614">
        <f ca="1">'P&amp;G DO 15'!AE105/1000000</f>
        <v>0</v>
      </c>
      <c r="AG215" s="614">
        <f ca="1">'P&amp;G DO 15'!AF105/1000000</f>
        <v>0</v>
      </c>
      <c r="AH215" s="614">
        <f ca="1">'P&amp;G DO 15'!AG105/1000000</f>
        <v>0</v>
      </c>
      <c r="AI215" s="614">
        <f ca="1">'P&amp;G DO 15'!AH105/1000000</f>
        <v>0</v>
      </c>
      <c r="AJ215" s="610"/>
      <c r="AK215" s="610"/>
      <c r="AL215" s="610"/>
      <c r="AM215" s="626"/>
      <c r="AN215" s="246"/>
    </row>
    <row r="216" spans="1:40" x14ac:dyDescent="0.2">
      <c r="A216" s="600"/>
      <c r="B216" s="625"/>
      <c r="C216" s="606" t="s">
        <v>119</v>
      </c>
      <c r="D216" s="599"/>
      <c r="E216" s="614">
        <f ca="1">'P&amp;G DO 15'!D106/1000000</f>
        <v>0</v>
      </c>
      <c r="F216" s="614">
        <f ca="1">'P&amp;G DO 15'!E106/1000000</f>
        <v>0</v>
      </c>
      <c r="G216" s="614">
        <f ca="1">'P&amp;G DO 15'!F106/1000000</f>
        <v>0</v>
      </c>
      <c r="H216" s="614">
        <f ca="1">'P&amp;G DO 15'!G106/1000000</f>
        <v>0</v>
      </c>
      <c r="I216" s="614">
        <f ca="1">'P&amp;G DO 15'!H106/1000000</f>
        <v>0</v>
      </c>
      <c r="J216" s="614">
        <f ca="1">'P&amp;G DO 15'!I106/1000000</f>
        <v>0</v>
      </c>
      <c r="K216" s="614">
        <f ca="1">'P&amp;G DO 15'!J106/1000000</f>
        <v>0</v>
      </c>
      <c r="L216" s="614">
        <f ca="1">'P&amp;G DO 15'!K106/1000000</f>
        <v>0</v>
      </c>
      <c r="M216" s="614">
        <f ca="1">'P&amp;G DO 15'!L106/1000000</f>
        <v>0</v>
      </c>
      <c r="N216" s="614">
        <f ca="1">'P&amp;G DO 15'!M106/1000000</f>
        <v>0</v>
      </c>
      <c r="O216" s="614">
        <f ca="1">'P&amp;G DO 15'!N106/1000000</f>
        <v>0</v>
      </c>
      <c r="P216" s="614">
        <f ca="1">'P&amp;G DO 15'!O106/1000000</f>
        <v>0</v>
      </c>
      <c r="Q216" s="614">
        <f ca="1">'P&amp;G DO 15'!P106/1000000</f>
        <v>0</v>
      </c>
      <c r="R216" s="614">
        <f ca="1">'P&amp;G DO 15'!Q106/1000000</f>
        <v>0</v>
      </c>
      <c r="S216" s="614">
        <f ca="1">'P&amp;G DO 15'!R106/1000000</f>
        <v>0</v>
      </c>
      <c r="T216" s="614">
        <f ca="1">'P&amp;G DO 15'!S106/1000000</f>
        <v>0</v>
      </c>
      <c r="U216" s="614">
        <f ca="1">'P&amp;G DO 15'!T106/1000000</f>
        <v>0</v>
      </c>
      <c r="V216" s="614">
        <f ca="1">'P&amp;G DO 15'!U106/1000000</f>
        <v>0</v>
      </c>
      <c r="W216" s="614">
        <f ca="1">'P&amp;G DO 15'!V106/1000000</f>
        <v>0</v>
      </c>
      <c r="X216" s="614">
        <f ca="1">'P&amp;G DO 15'!W106/1000000</f>
        <v>0</v>
      </c>
      <c r="Y216" s="614">
        <f ca="1">'P&amp;G DO 15'!X106/1000000</f>
        <v>0</v>
      </c>
      <c r="Z216" s="614">
        <f ca="1">'P&amp;G DO 15'!Y106/1000000</f>
        <v>0</v>
      </c>
      <c r="AA216" s="614">
        <f ca="1">'P&amp;G DO 15'!Z106/1000000</f>
        <v>0</v>
      </c>
      <c r="AB216" s="614">
        <f ca="1">'P&amp;G DO 15'!AA106/1000000</f>
        <v>0</v>
      </c>
      <c r="AC216" s="614">
        <f ca="1">'P&amp;G DO 15'!AB106/1000000</f>
        <v>0</v>
      </c>
      <c r="AD216" s="614">
        <f ca="1">'P&amp;G DO 15'!AC106/1000000</f>
        <v>0</v>
      </c>
      <c r="AE216" s="614">
        <f ca="1">'P&amp;G DO 15'!AD106/1000000</f>
        <v>0</v>
      </c>
      <c r="AF216" s="614">
        <f ca="1">'P&amp;G DO 15'!AE106/1000000</f>
        <v>0</v>
      </c>
      <c r="AG216" s="614">
        <f ca="1">'P&amp;G DO 15'!AF106/1000000</f>
        <v>0</v>
      </c>
      <c r="AH216" s="614">
        <f ca="1">'P&amp;G DO 15'!AG106/1000000</f>
        <v>0</v>
      </c>
      <c r="AI216" s="614">
        <f ca="1">'P&amp;G DO 15'!AH106/1000000</f>
        <v>0</v>
      </c>
      <c r="AJ216" s="610"/>
      <c r="AK216" s="610"/>
      <c r="AL216" s="610"/>
      <c r="AM216" s="626"/>
      <c r="AN216" s="246"/>
    </row>
    <row r="217" spans="1:40" x14ac:dyDescent="0.2">
      <c r="A217" s="600"/>
      <c r="B217" s="625"/>
      <c r="C217" s="125"/>
      <c r="D217" s="599"/>
      <c r="E217" s="615"/>
      <c r="F217" s="615"/>
      <c r="G217" s="615"/>
      <c r="H217" s="615"/>
      <c r="I217" s="615"/>
      <c r="J217" s="615"/>
      <c r="K217" s="615"/>
      <c r="L217" s="615"/>
      <c r="M217" s="615"/>
      <c r="N217" s="615"/>
      <c r="O217" s="615"/>
      <c r="P217" s="615"/>
      <c r="Q217" s="615"/>
      <c r="R217" s="615"/>
      <c r="S217" s="615"/>
      <c r="T217" s="615"/>
      <c r="U217" s="615"/>
      <c r="V217" s="615"/>
      <c r="W217" s="615"/>
      <c r="X217" s="615"/>
      <c r="Y217" s="615"/>
      <c r="Z217" s="615"/>
      <c r="AA217" s="615"/>
      <c r="AB217" s="615"/>
      <c r="AC217" s="615"/>
      <c r="AD217" s="615"/>
      <c r="AE217" s="615"/>
      <c r="AF217" s="615"/>
      <c r="AG217" s="615"/>
      <c r="AH217" s="615"/>
      <c r="AI217" s="615"/>
      <c r="AJ217" s="612"/>
      <c r="AK217" s="612"/>
      <c r="AL217" s="612"/>
      <c r="AM217" s="627"/>
      <c r="AN217" s="600"/>
    </row>
    <row r="218" spans="1:40" x14ac:dyDescent="0.2">
      <c r="A218" s="600"/>
      <c r="B218" s="261" t="s">
        <v>310</v>
      </c>
      <c r="C218" s="125"/>
      <c r="D218" s="599"/>
      <c r="E218" s="614"/>
      <c r="F218" s="615"/>
      <c r="G218" s="615"/>
      <c r="H218" s="615"/>
      <c r="I218" s="615"/>
      <c r="J218" s="615"/>
      <c r="K218" s="615"/>
      <c r="L218" s="615"/>
      <c r="M218" s="615"/>
      <c r="N218" s="615"/>
      <c r="O218" s="615"/>
      <c r="P218" s="615"/>
      <c r="Q218" s="615"/>
      <c r="R218" s="615"/>
      <c r="S218" s="615"/>
      <c r="T218" s="615"/>
      <c r="U218" s="615"/>
      <c r="V218" s="615"/>
      <c r="W218" s="615"/>
      <c r="X218" s="615"/>
      <c r="Y218" s="615"/>
      <c r="Z218" s="615"/>
      <c r="AA218" s="615"/>
      <c r="AB218" s="615"/>
      <c r="AC218" s="615"/>
      <c r="AD218" s="615"/>
      <c r="AE218" s="615"/>
      <c r="AF218" s="615"/>
      <c r="AG218" s="615"/>
      <c r="AH218" s="615"/>
      <c r="AI218" s="615"/>
      <c r="AJ218" s="612"/>
      <c r="AK218" s="612"/>
      <c r="AL218" s="612"/>
      <c r="AM218" s="627"/>
      <c r="AN218" s="600"/>
    </row>
    <row r="219" spans="1:40" x14ac:dyDescent="0.2">
      <c r="A219" s="600"/>
      <c r="B219" s="625"/>
      <c r="C219" s="605" t="s">
        <v>131</v>
      </c>
      <c r="D219" s="599"/>
      <c r="E219" s="614">
        <f ca="1">'RES 3P 15'!D101/1000000</f>
        <v>-2.6308275127542888</v>
      </c>
      <c r="F219" s="614">
        <f ca="1">'RES 3P 15'!E101/1000000</f>
        <v>0.49499854709920016</v>
      </c>
      <c r="G219" s="614">
        <f ca="1">'RES 3P 15'!F101/1000000</f>
        <v>0.64990951894986149</v>
      </c>
      <c r="H219" s="614">
        <f ca="1">'RES 3P 15'!G101/1000000</f>
        <v>0.46506419496247092</v>
      </c>
      <c r="I219" s="614">
        <f ca="1">'RES 3P 15'!H101/1000000</f>
        <v>0.3612314840296415</v>
      </c>
      <c r="J219" s="614">
        <f ca="1">'RES 3P 15'!I101/1000000</f>
        <v>0.3501478079045432</v>
      </c>
      <c r="K219" s="614">
        <f ca="1">'RES 3P 15'!J101/1000000</f>
        <v>0.25165762189301594</v>
      </c>
      <c r="L219" s="614">
        <f ca="1">'RES 3P 15'!K101/1000000</f>
        <v>0.15658209517447969</v>
      </c>
      <c r="M219" s="614">
        <f ca="1">'RES 3P 15'!L101/1000000</f>
        <v>0.14615580461429242</v>
      </c>
      <c r="N219" s="614">
        <f ca="1">'RES 3P 15'!M101/1000000</f>
        <v>0.13935453927125571</v>
      </c>
      <c r="O219" s="614">
        <f ca="1">'RES 3P 15'!N101/1000000</f>
        <v>0.14839709381499105</v>
      </c>
      <c r="P219" s="614">
        <f ca="1">'RES 3P 15'!O101/1000000</f>
        <v>0.12655217341940006</v>
      </c>
      <c r="Q219" s="614">
        <f ca="1">'RES 3P 15'!P101/1000000</f>
        <v>0.12794576919675746</v>
      </c>
      <c r="R219" s="614">
        <f ca="1">'RES 3P 15'!Q101/1000000</f>
        <v>0.12935771889281356</v>
      </c>
      <c r="S219" s="614">
        <f ca="1">'RES 3P 15'!R101/1000000</f>
        <v>0.1307881862638384</v>
      </c>
      <c r="T219" s="614">
        <f ca="1">'RES 3P 15'!S101/1000000</f>
        <v>0.13223733501039592</v>
      </c>
      <c r="U219" s="614">
        <f ca="1">'RES 3P 15'!T101/1000000</f>
        <v>0.1337053287128854</v>
      </c>
      <c r="V219" s="614">
        <f ca="1">'RES 3P 15'!U101/1000000</f>
        <v>0.13519233076453904</v>
      </c>
      <c r="W219" s="614">
        <f ca="1">'RES 3P 15'!V101/1000000</f>
        <v>0.13669850430179556</v>
      </c>
      <c r="X219" s="614">
        <f ca="1">'RES 3P 15'!W101/1000000</f>
        <v>0.13822401213197286</v>
      </c>
      <c r="Y219" s="614">
        <f ca="1">'RES 3P 15'!X101/1000000</f>
        <v>5.0069016658155836E-2</v>
      </c>
      <c r="Z219" s="614">
        <f ca="1">'RES 3P 15'!Y101/1000000</f>
        <v>0.14133367980121622</v>
      </c>
      <c r="AA219" s="614">
        <f ca="1">'RES 3P 15'!Z101/1000000</f>
        <v>0.14291816291887746</v>
      </c>
      <c r="AB219" s="614">
        <f ca="1">'RES 3P 15'!AA101/1000000</f>
        <v>0.14452262672173577</v>
      </c>
      <c r="AC219" s="614">
        <f ca="1">'RES 3P 15'!AB101/1000000</f>
        <v>0.14614723118614661</v>
      </c>
      <c r="AD219" s="614">
        <f ca="1">'RES 3P 15'!AC101/1000000</f>
        <v>0.14779213546388192</v>
      </c>
      <c r="AE219" s="614">
        <f ca="1">'RES 3P 15'!AD101/1000000</f>
        <v>0</v>
      </c>
      <c r="AF219" s="614">
        <f ca="1">'RES 3P 15'!AE101/1000000</f>
        <v>0</v>
      </c>
      <c r="AG219" s="614">
        <f ca="1">'RES 3P 15'!AF101/1000000</f>
        <v>0</v>
      </c>
      <c r="AH219" s="614">
        <f ca="1">'RES 3P 15'!AG101/1000000</f>
        <v>0</v>
      </c>
      <c r="AI219" s="614">
        <f ca="1">'RES 3P 15'!AH101/1000000</f>
        <v>0</v>
      </c>
      <c r="AJ219" s="610"/>
      <c r="AK219" s="610"/>
      <c r="AL219" s="610"/>
      <c r="AM219" s="626"/>
      <c r="AN219" s="246"/>
    </row>
    <row r="220" spans="1:40" x14ac:dyDescent="0.2">
      <c r="A220" s="600"/>
      <c r="B220" s="625"/>
      <c r="C220" s="606" t="s">
        <v>117</v>
      </c>
      <c r="D220" s="599"/>
      <c r="E220" s="614">
        <f ca="1">'RES 3P 15'!D102/1000000</f>
        <v>0</v>
      </c>
      <c r="F220" s="614">
        <f ca="1">'RES 3P 15'!E102/1000000</f>
        <v>0</v>
      </c>
      <c r="G220" s="614">
        <f ca="1">'RES 3P 15'!F102/1000000</f>
        <v>0</v>
      </c>
      <c r="H220" s="614">
        <f ca="1">'RES 3P 15'!G102/1000000</f>
        <v>0</v>
      </c>
      <c r="I220" s="614">
        <f ca="1">'RES 3P 15'!H102/1000000</f>
        <v>0</v>
      </c>
      <c r="J220" s="614">
        <f ca="1">'RES 3P 15'!I102/1000000</f>
        <v>0</v>
      </c>
      <c r="K220" s="614">
        <f ca="1">'RES 3P 15'!J102/1000000</f>
        <v>0</v>
      </c>
      <c r="L220" s="614">
        <f ca="1">'RES 3P 15'!K102/1000000</f>
        <v>0</v>
      </c>
      <c r="M220" s="614">
        <f ca="1">'RES 3P 15'!L102/1000000</f>
        <v>0</v>
      </c>
      <c r="N220" s="614">
        <f ca="1">'RES 3P 15'!M102/1000000</f>
        <v>0</v>
      </c>
      <c r="O220" s="614">
        <f ca="1">'RES 3P 15'!N102/1000000</f>
        <v>0</v>
      </c>
      <c r="P220" s="614">
        <f ca="1">'RES 3P 15'!O102/1000000</f>
        <v>0</v>
      </c>
      <c r="Q220" s="614">
        <f ca="1">'RES 3P 15'!P102/1000000</f>
        <v>0</v>
      </c>
      <c r="R220" s="614">
        <f ca="1">'RES 3P 15'!Q102/1000000</f>
        <v>0</v>
      </c>
      <c r="S220" s="614">
        <f ca="1">'RES 3P 15'!R102/1000000</f>
        <v>0</v>
      </c>
      <c r="T220" s="614">
        <f ca="1">'RES 3P 15'!S102/1000000</f>
        <v>0</v>
      </c>
      <c r="U220" s="614">
        <f ca="1">'RES 3P 15'!T102/1000000</f>
        <v>0</v>
      </c>
      <c r="V220" s="614">
        <f ca="1">'RES 3P 15'!U102/1000000</f>
        <v>0</v>
      </c>
      <c r="W220" s="614">
        <f ca="1">'RES 3P 15'!V102/1000000</f>
        <v>0</v>
      </c>
      <c r="X220" s="614">
        <f ca="1">'RES 3P 15'!W102/1000000</f>
        <v>0</v>
      </c>
      <c r="Y220" s="614">
        <f ca="1">'RES 3P 15'!X102/1000000</f>
        <v>0</v>
      </c>
      <c r="Z220" s="614">
        <f ca="1">'RES 3P 15'!Y102/1000000</f>
        <v>0</v>
      </c>
      <c r="AA220" s="614">
        <f ca="1">'RES 3P 15'!Z102/1000000</f>
        <v>0</v>
      </c>
      <c r="AB220" s="614">
        <f ca="1">'RES 3P 15'!AA102/1000000</f>
        <v>0</v>
      </c>
      <c r="AC220" s="614">
        <f ca="1">'RES 3P 15'!AB102/1000000</f>
        <v>0</v>
      </c>
      <c r="AD220" s="614">
        <f ca="1">'RES 3P 15'!AC102/1000000</f>
        <v>0</v>
      </c>
      <c r="AE220" s="614">
        <f ca="1">'RES 3P 15'!AD102/1000000</f>
        <v>0</v>
      </c>
      <c r="AF220" s="614">
        <f ca="1">'RES 3P 15'!AE102/1000000</f>
        <v>0</v>
      </c>
      <c r="AG220" s="614">
        <f ca="1">'RES 3P 15'!AF102/1000000</f>
        <v>0</v>
      </c>
      <c r="AH220" s="614">
        <f ca="1">'RES 3P 15'!AG102/1000000</f>
        <v>0</v>
      </c>
      <c r="AI220" s="614">
        <f ca="1">'RES 3P 15'!AH102/1000000</f>
        <v>0</v>
      </c>
      <c r="AJ220" s="610"/>
      <c r="AK220" s="610"/>
      <c r="AL220" s="610"/>
      <c r="AM220" s="626"/>
      <c r="AN220" s="246"/>
    </row>
    <row r="221" spans="1:40" x14ac:dyDescent="0.2">
      <c r="A221" s="600"/>
      <c r="B221" s="625"/>
      <c r="C221" s="607" t="s">
        <v>126</v>
      </c>
      <c r="D221" s="599"/>
      <c r="E221" s="614">
        <f ca="1">'RES 3P 15'!D103/1000000</f>
        <v>0</v>
      </c>
      <c r="F221" s="614">
        <f ca="1">'RES 3P 15'!E103/1000000</f>
        <v>3.2086303199999999E-2</v>
      </c>
      <c r="G221" s="614">
        <f ca="1">'RES 3P 15'!F103/1000000</f>
        <v>3.2564389117679997E-2</v>
      </c>
      <c r="H221" s="614">
        <f ca="1">'RES 3P 15'!G103/1000000</f>
        <v>3.3049598515533428E-2</v>
      </c>
      <c r="I221" s="614">
        <f ca="1">'RES 3P 15'!H103/1000000</f>
        <v>3.3542037533414878E-2</v>
      </c>
      <c r="J221" s="614">
        <f ca="1">'RES 3P 15'!I103/1000000</f>
        <v>3.404181389266276E-2</v>
      </c>
      <c r="K221" s="614">
        <f ca="1">'RES 3P 15'!J103/1000000</f>
        <v>3.4549036919663434E-2</v>
      </c>
      <c r="L221" s="614">
        <f ca="1">'RES 3P 15'!K103/1000000</f>
        <v>3.5063817569766426E-2</v>
      </c>
      <c r="M221" s="614">
        <f ca="1">'RES 3P 15'!L103/1000000</f>
        <v>3.5586268451555936E-2</v>
      </c>
      <c r="N221" s="614">
        <f ca="1">'RES 3P 15'!M103/1000000</f>
        <v>3.6116503851484121E-2</v>
      </c>
      <c r="O221" s="614">
        <f ca="1">'RES 3P 15'!N103/1000000</f>
        <v>3.6654639758871232E-2</v>
      </c>
      <c r="P221" s="614">
        <f ca="1">'RES 3P 15'!O103/1000000</f>
        <v>3.7200793891278422E-2</v>
      </c>
      <c r="Q221" s="614">
        <f ca="1">'RES 3P 15'!P103/1000000</f>
        <v>3.7755085720258458E-2</v>
      </c>
      <c r="R221" s="614">
        <f ca="1">'RES 3P 15'!Q103/1000000</f>
        <v>3.8317636497490322E-2</v>
      </c>
      <c r="S221" s="614">
        <f ca="1">'RES 3P 15'!R103/1000000</f>
        <v>3.8888569281302916E-2</v>
      </c>
      <c r="T221" s="614">
        <f ca="1">'RES 3P 15'!S103/1000000</f>
        <v>3.9468008963594335E-2</v>
      </c>
      <c r="U221" s="614">
        <f ca="1">'RES 3P 15'!T103/1000000</f>
        <v>4.0056082297151879E-2</v>
      </c>
      <c r="V221" s="614">
        <f ca="1">'RES 3P 15'!U103/1000000</f>
        <v>4.065291792337946E-2</v>
      </c>
      <c r="W221" s="614">
        <f ca="1">'RES 3P 15'!V103/1000000</f>
        <v>4.1258646400437811E-2</v>
      </c>
      <c r="X221" s="614">
        <f ca="1">'RES 3P 15'!W103/1000000</f>
        <v>4.1873400231804338E-2</v>
      </c>
      <c r="Y221" s="614">
        <f ca="1">'RES 3P 15'!X103/1000000</f>
        <v>4.2497313895258217E-2</v>
      </c>
      <c r="Z221" s="614">
        <f ca="1">'RES 3P 15'!Y103/1000000</f>
        <v>4.3130523872297558E-2</v>
      </c>
      <c r="AA221" s="614">
        <f ca="1">'RES 3P 15'!Z103/1000000</f>
        <v>4.3773168677994787E-2</v>
      </c>
      <c r="AB221" s="614">
        <f ca="1">'RES 3P 15'!AA103/1000000</f>
        <v>4.4425388891296914E-2</v>
      </c>
      <c r="AC221" s="614">
        <f ca="1">'RES 3P 15'!AB103/1000000</f>
        <v>4.508732718577723E-2</v>
      </c>
      <c r="AD221" s="614">
        <f ca="1">'RES 3P 15'!AC103/1000000</f>
        <v>4.5759128360845315E-2</v>
      </c>
      <c r="AE221" s="614">
        <f ca="1">'RES 3P 15'!AD103/1000000</f>
        <v>0</v>
      </c>
      <c r="AF221" s="614">
        <f ca="1">'RES 3P 15'!AE103/1000000</f>
        <v>0</v>
      </c>
      <c r="AG221" s="614">
        <f ca="1">'RES 3P 15'!AF103/1000000</f>
        <v>0</v>
      </c>
      <c r="AH221" s="614">
        <f ca="1">'RES 3P 15'!AG103/1000000</f>
        <v>0</v>
      </c>
      <c r="AI221" s="614">
        <f ca="1">'RES 3P 15'!AH103/1000000</f>
        <v>0</v>
      </c>
      <c r="AJ221" s="610"/>
      <c r="AK221" s="610"/>
      <c r="AL221" s="610"/>
      <c r="AM221" s="626"/>
      <c r="AN221" s="246"/>
    </row>
    <row r="222" spans="1:40" x14ac:dyDescent="0.2">
      <c r="A222" s="600"/>
      <c r="B222" s="625"/>
      <c r="C222" s="605" t="s">
        <v>127</v>
      </c>
      <c r="D222" s="599"/>
      <c r="E222" s="614">
        <f ca="1">'RES 3P 15'!D104/1000000</f>
        <v>0</v>
      </c>
      <c r="F222" s="614">
        <f ca="1">'RES 3P 15'!E104/1000000</f>
        <v>0</v>
      </c>
      <c r="G222" s="614">
        <f ca="1">'RES 3P 15'!F104/1000000</f>
        <v>0</v>
      </c>
      <c r="H222" s="614">
        <f ca="1">'RES 3P 15'!G104/1000000</f>
        <v>0</v>
      </c>
      <c r="I222" s="614">
        <f ca="1">'RES 3P 15'!H104/1000000</f>
        <v>0</v>
      </c>
      <c r="J222" s="614">
        <f ca="1">'RES 3P 15'!I104/1000000</f>
        <v>0</v>
      </c>
      <c r="K222" s="614">
        <f ca="1">'RES 3P 15'!J104/1000000</f>
        <v>0</v>
      </c>
      <c r="L222" s="614">
        <f ca="1">'RES 3P 15'!K104/1000000</f>
        <v>0</v>
      </c>
      <c r="M222" s="614">
        <f ca="1">'RES 3P 15'!L104/1000000</f>
        <v>0</v>
      </c>
      <c r="N222" s="614">
        <f ca="1">'RES 3P 15'!M104/1000000</f>
        <v>0</v>
      </c>
      <c r="O222" s="614">
        <f ca="1">'RES 3P 15'!N104/1000000</f>
        <v>0</v>
      </c>
      <c r="P222" s="614">
        <f ca="1">'RES 3P 15'!O104/1000000</f>
        <v>0</v>
      </c>
      <c r="Q222" s="614">
        <f ca="1">'RES 3P 15'!P104/1000000</f>
        <v>0</v>
      </c>
      <c r="R222" s="614">
        <f ca="1">'RES 3P 15'!Q104/1000000</f>
        <v>0</v>
      </c>
      <c r="S222" s="614">
        <f ca="1">'RES 3P 15'!R104/1000000</f>
        <v>0</v>
      </c>
      <c r="T222" s="614">
        <f ca="1">'RES 3P 15'!S104/1000000</f>
        <v>0</v>
      </c>
      <c r="U222" s="614">
        <f ca="1">'RES 3P 15'!T104/1000000</f>
        <v>0</v>
      </c>
      <c r="V222" s="614">
        <f ca="1">'RES 3P 15'!U104/1000000</f>
        <v>0</v>
      </c>
      <c r="W222" s="614">
        <f ca="1">'RES 3P 15'!V104/1000000</f>
        <v>0</v>
      </c>
      <c r="X222" s="614">
        <f ca="1">'RES 3P 15'!W104/1000000</f>
        <v>0</v>
      </c>
      <c r="Y222" s="614">
        <f ca="1">'RES 3P 15'!X104/1000000</f>
        <v>0</v>
      </c>
      <c r="Z222" s="614">
        <f ca="1">'RES 3P 15'!Y104/1000000</f>
        <v>0</v>
      </c>
      <c r="AA222" s="614">
        <f ca="1">'RES 3P 15'!Z104/1000000</f>
        <v>0</v>
      </c>
      <c r="AB222" s="614">
        <f ca="1">'RES 3P 15'!AA104/1000000</f>
        <v>0</v>
      </c>
      <c r="AC222" s="614">
        <f ca="1">'RES 3P 15'!AB104/1000000</f>
        <v>0</v>
      </c>
      <c r="AD222" s="614">
        <f ca="1">'RES 3P 15'!AC104/1000000</f>
        <v>0</v>
      </c>
      <c r="AE222" s="614">
        <f ca="1">'RES 3P 15'!AD104/1000000</f>
        <v>0</v>
      </c>
      <c r="AF222" s="614">
        <f ca="1">'RES 3P 15'!AE104/1000000</f>
        <v>0</v>
      </c>
      <c r="AG222" s="614">
        <f ca="1">'RES 3P 15'!AF104/1000000</f>
        <v>0</v>
      </c>
      <c r="AH222" s="614">
        <f ca="1">'RES 3P 15'!AG104/1000000</f>
        <v>0</v>
      </c>
      <c r="AI222" s="614">
        <f ca="1">'RES 3P 15'!AH104/1000000</f>
        <v>0</v>
      </c>
      <c r="AJ222" s="610"/>
      <c r="AK222" s="610"/>
      <c r="AL222" s="610"/>
      <c r="AM222" s="626"/>
      <c r="AN222" s="246"/>
    </row>
    <row r="223" spans="1:40" x14ac:dyDescent="0.2">
      <c r="A223" s="600"/>
      <c r="B223" s="625"/>
      <c r="C223" s="605" t="s">
        <v>116</v>
      </c>
      <c r="D223" s="599"/>
      <c r="E223" s="614">
        <f ca="1">'RES 3P 15'!D105/1000000</f>
        <v>0</v>
      </c>
      <c r="F223" s="614">
        <f ca="1">'RES 3P 15'!E105/1000000</f>
        <v>0</v>
      </c>
      <c r="G223" s="614">
        <f ca="1">'RES 3P 15'!F105/1000000</f>
        <v>0</v>
      </c>
      <c r="H223" s="614">
        <f ca="1">'RES 3P 15'!G105/1000000</f>
        <v>0</v>
      </c>
      <c r="I223" s="614">
        <f ca="1">'RES 3P 15'!H105/1000000</f>
        <v>0</v>
      </c>
      <c r="J223" s="614">
        <f ca="1">'RES 3P 15'!I105/1000000</f>
        <v>0</v>
      </c>
      <c r="K223" s="614">
        <f ca="1">'RES 3P 15'!J105/1000000</f>
        <v>0</v>
      </c>
      <c r="L223" s="614">
        <f ca="1">'RES 3P 15'!K105/1000000</f>
        <v>0</v>
      </c>
      <c r="M223" s="614">
        <f ca="1">'RES 3P 15'!L105/1000000</f>
        <v>0</v>
      </c>
      <c r="N223" s="614">
        <f ca="1">'RES 3P 15'!M105/1000000</f>
        <v>0</v>
      </c>
      <c r="O223" s="614">
        <f ca="1">'RES 3P 15'!N105/1000000</f>
        <v>0</v>
      </c>
      <c r="P223" s="614">
        <f ca="1">'RES 3P 15'!O105/1000000</f>
        <v>0</v>
      </c>
      <c r="Q223" s="614">
        <f ca="1">'RES 3P 15'!P105/1000000</f>
        <v>0</v>
      </c>
      <c r="R223" s="614">
        <f ca="1">'RES 3P 15'!Q105/1000000</f>
        <v>0</v>
      </c>
      <c r="S223" s="614">
        <f ca="1">'RES 3P 15'!R105/1000000</f>
        <v>0</v>
      </c>
      <c r="T223" s="614">
        <f ca="1">'RES 3P 15'!S105/1000000</f>
        <v>0</v>
      </c>
      <c r="U223" s="614">
        <f ca="1">'RES 3P 15'!T105/1000000</f>
        <v>0</v>
      </c>
      <c r="V223" s="614">
        <f ca="1">'RES 3P 15'!U105/1000000</f>
        <v>0</v>
      </c>
      <c r="W223" s="614">
        <f ca="1">'RES 3P 15'!V105/1000000</f>
        <v>0</v>
      </c>
      <c r="X223" s="614">
        <f ca="1">'RES 3P 15'!W105/1000000</f>
        <v>0</v>
      </c>
      <c r="Y223" s="614">
        <f ca="1">'RES 3P 15'!X105/1000000</f>
        <v>0</v>
      </c>
      <c r="Z223" s="614">
        <f ca="1">'RES 3P 15'!Y105/1000000</f>
        <v>0</v>
      </c>
      <c r="AA223" s="614">
        <f ca="1">'RES 3P 15'!Z105/1000000</f>
        <v>0</v>
      </c>
      <c r="AB223" s="614">
        <f ca="1">'RES 3P 15'!AA105/1000000</f>
        <v>0</v>
      </c>
      <c r="AC223" s="614">
        <f ca="1">'RES 3P 15'!AB105/1000000</f>
        <v>0</v>
      </c>
      <c r="AD223" s="614">
        <f ca="1">'RES 3P 15'!AC105/1000000</f>
        <v>0</v>
      </c>
      <c r="AE223" s="614">
        <f ca="1">'RES 3P 15'!AD105/1000000</f>
        <v>0</v>
      </c>
      <c r="AF223" s="614">
        <f ca="1">'RES 3P 15'!AE105/1000000</f>
        <v>0</v>
      </c>
      <c r="AG223" s="614">
        <f ca="1">'RES 3P 15'!AF105/1000000</f>
        <v>0</v>
      </c>
      <c r="AH223" s="614">
        <f ca="1">'RES 3P 15'!AG105/1000000</f>
        <v>0</v>
      </c>
      <c r="AI223" s="614">
        <f ca="1">'RES 3P 15'!AH105/1000000</f>
        <v>0</v>
      </c>
      <c r="AJ223" s="610"/>
      <c r="AK223" s="610"/>
      <c r="AL223" s="610"/>
      <c r="AM223" s="626"/>
      <c r="AN223" s="246"/>
    </row>
    <row r="224" spans="1:40" x14ac:dyDescent="0.2">
      <c r="A224" s="600"/>
      <c r="B224" s="625"/>
      <c r="C224" s="606" t="s">
        <v>119</v>
      </c>
      <c r="D224" s="599"/>
      <c r="E224" s="614">
        <f ca="1">'RES 3P 15'!D106/1000000</f>
        <v>0</v>
      </c>
      <c r="F224" s="614">
        <f ca="1">'RES 3P 15'!E106/1000000</f>
        <v>0</v>
      </c>
      <c r="G224" s="614">
        <f ca="1">'RES 3P 15'!F106/1000000</f>
        <v>0</v>
      </c>
      <c r="H224" s="614">
        <f ca="1">'RES 3P 15'!G106/1000000</f>
        <v>0</v>
      </c>
      <c r="I224" s="614">
        <f ca="1">'RES 3P 15'!H106/1000000</f>
        <v>0</v>
      </c>
      <c r="J224" s="614">
        <f ca="1">'RES 3P 15'!I106/1000000</f>
        <v>0</v>
      </c>
      <c r="K224" s="614">
        <f ca="1">'RES 3P 15'!J106/1000000</f>
        <v>0</v>
      </c>
      <c r="L224" s="614">
        <f ca="1">'RES 3P 15'!K106/1000000</f>
        <v>0</v>
      </c>
      <c r="M224" s="614">
        <f ca="1">'RES 3P 15'!L106/1000000</f>
        <v>0</v>
      </c>
      <c r="N224" s="614">
        <f ca="1">'RES 3P 15'!M106/1000000</f>
        <v>0</v>
      </c>
      <c r="O224" s="614">
        <f ca="1">'RES 3P 15'!N106/1000000</f>
        <v>0</v>
      </c>
      <c r="P224" s="614">
        <f ca="1">'RES 3P 15'!O106/1000000</f>
        <v>0</v>
      </c>
      <c r="Q224" s="614">
        <f ca="1">'RES 3P 15'!P106/1000000</f>
        <v>0</v>
      </c>
      <c r="R224" s="614">
        <f ca="1">'RES 3P 15'!Q106/1000000</f>
        <v>0</v>
      </c>
      <c r="S224" s="614">
        <f ca="1">'RES 3P 15'!R106/1000000</f>
        <v>0</v>
      </c>
      <c r="T224" s="614">
        <f ca="1">'RES 3P 15'!S106/1000000</f>
        <v>0</v>
      </c>
      <c r="U224" s="614">
        <f ca="1">'RES 3P 15'!T106/1000000</f>
        <v>0</v>
      </c>
      <c r="V224" s="614">
        <f ca="1">'RES 3P 15'!U106/1000000</f>
        <v>0</v>
      </c>
      <c r="W224" s="614">
        <f ca="1">'RES 3P 15'!V106/1000000</f>
        <v>0</v>
      </c>
      <c r="X224" s="614">
        <f ca="1">'RES 3P 15'!W106/1000000</f>
        <v>0</v>
      </c>
      <c r="Y224" s="614">
        <f ca="1">'RES 3P 15'!X106/1000000</f>
        <v>0</v>
      </c>
      <c r="Z224" s="614">
        <f ca="1">'RES 3P 15'!Y106/1000000</f>
        <v>0</v>
      </c>
      <c r="AA224" s="614">
        <f ca="1">'RES 3P 15'!Z106/1000000</f>
        <v>0</v>
      </c>
      <c r="AB224" s="614">
        <f ca="1">'RES 3P 15'!AA106/1000000</f>
        <v>0</v>
      </c>
      <c r="AC224" s="614">
        <f ca="1">'RES 3P 15'!AB106/1000000</f>
        <v>0</v>
      </c>
      <c r="AD224" s="614">
        <f ca="1">'RES 3P 15'!AC106/1000000</f>
        <v>0</v>
      </c>
      <c r="AE224" s="614">
        <f ca="1">'RES 3P 15'!AD106/1000000</f>
        <v>0</v>
      </c>
      <c r="AF224" s="614">
        <f ca="1">'RES 3P 15'!AE106/1000000</f>
        <v>0</v>
      </c>
      <c r="AG224" s="614">
        <f ca="1">'RES 3P 15'!AF106/1000000</f>
        <v>0</v>
      </c>
      <c r="AH224" s="614">
        <f ca="1">'RES 3P 15'!AG106/1000000</f>
        <v>0</v>
      </c>
      <c r="AI224" s="614">
        <f ca="1">'RES 3P 15'!AH106/1000000</f>
        <v>0</v>
      </c>
      <c r="AJ224" s="610"/>
      <c r="AK224" s="610"/>
      <c r="AL224" s="610"/>
      <c r="AM224" s="626"/>
      <c r="AN224" s="246"/>
    </row>
    <row r="225" spans="1:41" x14ac:dyDescent="0.2">
      <c r="A225" s="600"/>
      <c r="B225" s="625"/>
      <c r="C225" s="125"/>
      <c r="D225" s="599"/>
      <c r="E225" s="615"/>
      <c r="F225" s="615"/>
      <c r="G225" s="615"/>
      <c r="H225" s="615"/>
      <c r="I225" s="615"/>
      <c r="J225" s="615"/>
      <c r="K225" s="615"/>
      <c r="L225" s="615"/>
      <c r="M225" s="615"/>
      <c r="N225" s="615"/>
      <c r="O225" s="615"/>
      <c r="P225" s="615"/>
      <c r="Q225" s="615"/>
      <c r="R225" s="615"/>
      <c r="S225" s="615"/>
      <c r="T225" s="615"/>
      <c r="U225" s="615"/>
      <c r="V225" s="615"/>
      <c r="W225" s="615"/>
      <c r="X225" s="615"/>
      <c r="Y225" s="615"/>
      <c r="Z225" s="615"/>
      <c r="AA225" s="615"/>
      <c r="AB225" s="615"/>
      <c r="AC225" s="615"/>
      <c r="AD225" s="615"/>
      <c r="AE225" s="615"/>
      <c r="AF225" s="615"/>
      <c r="AG225" s="615"/>
      <c r="AH225" s="615"/>
      <c r="AI225" s="615"/>
      <c r="AJ225" s="612"/>
      <c r="AK225" s="612"/>
      <c r="AL225" s="612"/>
      <c r="AM225" s="627"/>
      <c r="AN225" s="600"/>
    </row>
    <row r="226" spans="1:41" x14ac:dyDescent="0.2">
      <c r="A226" s="600"/>
      <c r="B226" s="261" t="s">
        <v>311</v>
      </c>
      <c r="C226" s="125"/>
      <c r="D226" s="599"/>
      <c r="E226" s="615"/>
      <c r="F226" s="615"/>
      <c r="G226" s="615"/>
      <c r="H226" s="615"/>
      <c r="I226" s="615"/>
      <c r="J226" s="615"/>
      <c r="K226" s="615"/>
      <c r="L226" s="615"/>
      <c r="M226" s="615"/>
      <c r="N226" s="615"/>
      <c r="O226" s="615"/>
      <c r="P226" s="615"/>
      <c r="Q226" s="615"/>
      <c r="R226" s="615"/>
      <c r="S226" s="615"/>
      <c r="T226" s="615"/>
      <c r="U226" s="615"/>
      <c r="V226" s="615"/>
      <c r="W226" s="615"/>
      <c r="X226" s="615"/>
      <c r="Y226" s="615"/>
      <c r="Z226" s="615"/>
      <c r="AA226" s="615"/>
      <c r="AB226" s="615"/>
      <c r="AC226" s="615"/>
      <c r="AD226" s="615"/>
      <c r="AE226" s="615"/>
      <c r="AF226" s="615"/>
      <c r="AG226" s="615"/>
      <c r="AH226" s="615"/>
      <c r="AI226" s="615"/>
      <c r="AJ226" s="612"/>
      <c r="AK226" s="612"/>
      <c r="AL226" s="612"/>
      <c r="AM226" s="627"/>
      <c r="AN226" s="600"/>
    </row>
    <row r="227" spans="1:41" x14ac:dyDescent="0.2">
      <c r="A227" s="600"/>
      <c r="B227" s="625"/>
      <c r="C227" s="605" t="s">
        <v>131</v>
      </c>
      <c r="D227" s="599"/>
      <c r="E227" s="614">
        <f ca="1">'RES DO 15'!D101/1000000</f>
        <v>0</v>
      </c>
      <c r="F227" s="614">
        <f ca="1">'RES DO 15'!E101/1000000</f>
        <v>0</v>
      </c>
      <c r="G227" s="614">
        <f ca="1">'RES DO 15'!F101/1000000</f>
        <v>0</v>
      </c>
      <c r="H227" s="614">
        <f ca="1">'RES DO 15'!G101/1000000</f>
        <v>0</v>
      </c>
      <c r="I227" s="614">
        <f ca="1">'RES DO 15'!H101/1000000</f>
        <v>0</v>
      </c>
      <c r="J227" s="614">
        <f ca="1">'RES DO 15'!I101/1000000</f>
        <v>0</v>
      </c>
      <c r="K227" s="614">
        <f ca="1">'RES DO 15'!J101/1000000</f>
        <v>0</v>
      </c>
      <c r="L227" s="614">
        <f ca="1">'RES DO 15'!K101/1000000</f>
        <v>0</v>
      </c>
      <c r="M227" s="614">
        <f ca="1">'RES DO 15'!L101/1000000</f>
        <v>0</v>
      </c>
      <c r="N227" s="614">
        <f ca="1">'RES DO 15'!M101/1000000</f>
        <v>0</v>
      </c>
      <c r="O227" s="614">
        <f ca="1">'RES DO 15'!N101/1000000</f>
        <v>0</v>
      </c>
      <c r="P227" s="614">
        <f ca="1">'RES DO 15'!O101/1000000</f>
        <v>0</v>
      </c>
      <c r="Q227" s="614">
        <f ca="1">'RES DO 15'!P101/1000000</f>
        <v>0</v>
      </c>
      <c r="R227" s="614">
        <f ca="1">'RES DO 15'!Q101/1000000</f>
        <v>0</v>
      </c>
      <c r="S227" s="614">
        <f ca="1">'RES DO 15'!R101/1000000</f>
        <v>0</v>
      </c>
      <c r="T227" s="614">
        <f ca="1">'RES DO 15'!S101/1000000</f>
        <v>0</v>
      </c>
      <c r="U227" s="614">
        <f ca="1">'RES DO 15'!T101/1000000</f>
        <v>0</v>
      </c>
      <c r="V227" s="614">
        <f ca="1">'RES DO 15'!U101/1000000</f>
        <v>0</v>
      </c>
      <c r="W227" s="614">
        <f ca="1">'RES DO 15'!V101/1000000</f>
        <v>0</v>
      </c>
      <c r="X227" s="614">
        <f ca="1">'RES DO 15'!W101/1000000</f>
        <v>0</v>
      </c>
      <c r="Y227" s="614">
        <f ca="1">'RES DO 15'!X101/1000000</f>
        <v>0</v>
      </c>
      <c r="Z227" s="614">
        <f ca="1">'RES DO 15'!Y101/1000000</f>
        <v>0</v>
      </c>
      <c r="AA227" s="614">
        <f ca="1">'RES DO 15'!Z101/1000000</f>
        <v>0</v>
      </c>
      <c r="AB227" s="614">
        <f ca="1">'RES DO 15'!AA101/1000000</f>
        <v>0</v>
      </c>
      <c r="AC227" s="614">
        <f ca="1">'RES DO 15'!AB101/1000000</f>
        <v>0</v>
      </c>
      <c r="AD227" s="614">
        <f ca="1">'RES DO 15'!AC101/1000000</f>
        <v>0</v>
      </c>
      <c r="AE227" s="614">
        <f ca="1">'RES DO 15'!AD101/1000000</f>
        <v>0</v>
      </c>
      <c r="AF227" s="614">
        <f ca="1">'RES DO 15'!AE101/1000000</f>
        <v>0</v>
      </c>
      <c r="AG227" s="614">
        <f ca="1">'RES DO 15'!AF101/1000000</f>
        <v>0</v>
      </c>
      <c r="AH227" s="614">
        <f ca="1">'RES DO 15'!AG101/1000000</f>
        <v>0</v>
      </c>
      <c r="AI227" s="614">
        <f ca="1">'RES DO 15'!AH101/1000000</f>
        <v>0</v>
      </c>
      <c r="AJ227" s="610"/>
      <c r="AK227" s="610"/>
      <c r="AL227" s="610"/>
      <c r="AM227" s="626"/>
      <c r="AN227" s="246"/>
    </row>
    <row r="228" spans="1:41" x14ac:dyDescent="0.2">
      <c r="A228" s="600"/>
      <c r="B228" s="625"/>
      <c r="C228" s="606" t="s">
        <v>117</v>
      </c>
      <c r="D228" s="599"/>
      <c r="E228" s="614">
        <f ca="1">'RES DO 15'!D102/1000000</f>
        <v>0</v>
      </c>
      <c r="F228" s="614">
        <f ca="1">'RES DO 15'!E102/1000000</f>
        <v>0</v>
      </c>
      <c r="G228" s="614">
        <f ca="1">'RES DO 15'!F102/1000000</f>
        <v>0</v>
      </c>
      <c r="H228" s="614">
        <f ca="1">'RES DO 15'!G102/1000000</f>
        <v>0</v>
      </c>
      <c r="I228" s="614">
        <f ca="1">'RES DO 15'!H102/1000000</f>
        <v>0</v>
      </c>
      <c r="J228" s="614">
        <f ca="1">'RES DO 15'!I102/1000000</f>
        <v>0</v>
      </c>
      <c r="K228" s="614">
        <f ca="1">'RES DO 15'!J102/1000000</f>
        <v>0</v>
      </c>
      <c r="L228" s="614">
        <f ca="1">'RES DO 15'!K102/1000000</f>
        <v>0</v>
      </c>
      <c r="M228" s="614">
        <f ca="1">'RES DO 15'!L102/1000000</f>
        <v>0</v>
      </c>
      <c r="N228" s="614">
        <f ca="1">'RES DO 15'!M102/1000000</f>
        <v>0</v>
      </c>
      <c r="O228" s="614">
        <f ca="1">'RES DO 15'!N102/1000000</f>
        <v>0</v>
      </c>
      <c r="P228" s="614">
        <f ca="1">'RES DO 15'!O102/1000000</f>
        <v>0</v>
      </c>
      <c r="Q228" s="614">
        <f ca="1">'RES DO 15'!P102/1000000</f>
        <v>0</v>
      </c>
      <c r="R228" s="614">
        <f ca="1">'RES DO 15'!Q102/1000000</f>
        <v>0</v>
      </c>
      <c r="S228" s="614">
        <f ca="1">'RES DO 15'!R102/1000000</f>
        <v>0</v>
      </c>
      <c r="T228" s="614">
        <f ca="1">'RES DO 15'!S102/1000000</f>
        <v>0</v>
      </c>
      <c r="U228" s="614">
        <f ca="1">'RES DO 15'!T102/1000000</f>
        <v>0</v>
      </c>
      <c r="V228" s="614">
        <f ca="1">'RES DO 15'!U102/1000000</f>
        <v>0</v>
      </c>
      <c r="W228" s="614">
        <f ca="1">'RES DO 15'!V102/1000000</f>
        <v>0</v>
      </c>
      <c r="X228" s="614">
        <f ca="1">'RES DO 15'!W102/1000000</f>
        <v>0</v>
      </c>
      <c r="Y228" s="614">
        <f ca="1">'RES DO 15'!X102/1000000</f>
        <v>0</v>
      </c>
      <c r="Z228" s="614">
        <f ca="1">'RES DO 15'!Y102/1000000</f>
        <v>0</v>
      </c>
      <c r="AA228" s="614">
        <f ca="1">'RES DO 15'!Z102/1000000</f>
        <v>0</v>
      </c>
      <c r="AB228" s="614">
        <f ca="1">'RES DO 15'!AA102/1000000</f>
        <v>0</v>
      </c>
      <c r="AC228" s="614">
        <f ca="1">'RES DO 15'!AB102/1000000</f>
        <v>0</v>
      </c>
      <c r="AD228" s="614">
        <f ca="1">'RES DO 15'!AC102/1000000</f>
        <v>0</v>
      </c>
      <c r="AE228" s="614">
        <f ca="1">'RES DO 15'!AD102/1000000</f>
        <v>0</v>
      </c>
      <c r="AF228" s="614">
        <f ca="1">'RES DO 15'!AE102/1000000</f>
        <v>0</v>
      </c>
      <c r="AG228" s="614">
        <f ca="1">'RES DO 15'!AF102/1000000</f>
        <v>0</v>
      </c>
      <c r="AH228" s="614">
        <f ca="1">'RES DO 15'!AG102/1000000</f>
        <v>0</v>
      </c>
      <c r="AI228" s="614">
        <f ca="1">'RES DO 15'!AH102/1000000</f>
        <v>0</v>
      </c>
      <c r="AJ228" s="610"/>
      <c r="AK228" s="610"/>
      <c r="AL228" s="610"/>
      <c r="AM228" s="626"/>
      <c r="AN228" s="246"/>
    </row>
    <row r="229" spans="1:41" x14ac:dyDescent="0.2">
      <c r="A229" s="600"/>
      <c r="B229" s="625"/>
      <c r="C229" s="607" t="s">
        <v>126</v>
      </c>
      <c r="D229" s="599"/>
      <c r="E229" s="614">
        <f ca="1">'RES DO 15'!D103/1000000</f>
        <v>-2.6308275127542888</v>
      </c>
      <c r="F229" s="614">
        <f ca="1">'RES DO 15'!E103/1000000</f>
        <v>0.33126546844863469</v>
      </c>
      <c r="G229" s="614">
        <f ca="1">'RES DO 15'!F103/1000000</f>
        <v>0.31293414332385844</v>
      </c>
      <c r="H229" s="614">
        <f ca="1">'RES DO 15'!G103/1000000</f>
        <v>0.31143009698484292</v>
      </c>
      <c r="I229" s="614">
        <f ca="1">'RES DO 15'!H103/1000000</f>
        <v>0.32040037207905525</v>
      </c>
      <c r="J229" s="614">
        <f ca="1">'RES DO 15'!I103/1000000</f>
        <v>0.30846947603459224</v>
      </c>
      <c r="K229" s="614">
        <f ca="1">'RES DO 15'!J103/1000000</f>
        <v>0.28975336224009574</v>
      </c>
      <c r="L229" s="614">
        <f ca="1">'RES DO 15'!K103/1000000</f>
        <v>0.27551319661037432</v>
      </c>
      <c r="M229" s="614">
        <f ca="1">'RES DO 15'!L103/1000000</f>
        <v>0.26482707826851493</v>
      </c>
      <c r="N229" s="614">
        <f ca="1">'RES DO 15'!M103/1000000</f>
        <v>0.25890278581249898</v>
      </c>
      <c r="O229" s="614">
        <f ca="1">'RES DO 15'!N103/1000000</f>
        <v>0.1362817344442725</v>
      </c>
      <c r="P229" s="614">
        <f ca="1">'RES DO 15'!O103/1000000</f>
        <v>0.10799949369253192</v>
      </c>
      <c r="Q229" s="614">
        <f ca="1">'RES DO 15'!P103/1000000</f>
        <v>0.10920593788867564</v>
      </c>
      <c r="R229" s="614">
        <f ca="1">'RES DO 15'!Q103/1000000</f>
        <v>0.1935225180500296</v>
      </c>
      <c r="S229" s="614">
        <f ca="1">'RES DO 15'!R103/1000000</f>
        <v>0.19577441225331724</v>
      </c>
      <c r="T229" s="614">
        <f ca="1">'RES DO 15'!S103/1000000</f>
        <v>0.19805651391584483</v>
      </c>
      <c r="U229" s="614">
        <f ca="1">'RES DO 15'!T103/1000000</f>
        <v>0.20036912726455267</v>
      </c>
      <c r="V229" s="614">
        <f ca="1">'RES DO 15'!U103/1000000</f>
        <v>0.20271255772385816</v>
      </c>
      <c r="W229" s="614">
        <f ca="1">'RES DO 15'!V103/1000000</f>
        <v>0.20508711184855455</v>
      </c>
      <c r="X229" s="614">
        <f ca="1">'RES DO 15'!W103/1000000</f>
        <v>0.20749309725359502</v>
      </c>
      <c r="Y229" s="614">
        <f ca="1">'RES DO 15'!X103/1000000</f>
        <v>9.5930822540661154E-2</v>
      </c>
      <c r="Z229" s="614">
        <f ca="1">'RES DO 15'!Y103/1000000</f>
        <v>0.21240059722141488</v>
      </c>
      <c r="AA229" s="614">
        <f ca="1">'RES DO 15'!Z103/1000000</f>
        <v>0.21490273163732768</v>
      </c>
      <c r="AB229" s="614">
        <f ca="1">'RES DO 15'!AA103/1000000</f>
        <v>0.21743753687597969</v>
      </c>
      <c r="AC229" s="614">
        <f ca="1">'RES DO 15'!AB103/1000000</f>
        <v>0.22000532468371817</v>
      </c>
      <c r="AD229" s="614">
        <f ca="1">'RES DO 15'!AC103/1000000</f>
        <v>0.22260640737456058</v>
      </c>
      <c r="AE229" s="614">
        <f ca="1">'RES DO 15'!AD103/1000000</f>
        <v>0</v>
      </c>
      <c r="AF229" s="614">
        <f ca="1">'RES DO 15'!AE103/1000000</f>
        <v>0</v>
      </c>
      <c r="AG229" s="614">
        <f ca="1">'RES DO 15'!AF103/1000000</f>
        <v>0</v>
      </c>
      <c r="AH229" s="614">
        <f ca="1">'RES DO 15'!AG103/1000000</f>
        <v>0</v>
      </c>
      <c r="AI229" s="614">
        <f ca="1">'RES DO 15'!AH103/1000000</f>
        <v>0</v>
      </c>
      <c r="AJ229" s="610"/>
      <c r="AK229" s="610"/>
      <c r="AL229" s="610"/>
      <c r="AM229" s="626"/>
      <c r="AN229" s="246"/>
    </row>
    <row r="230" spans="1:41" x14ac:dyDescent="0.2">
      <c r="A230" s="600"/>
      <c r="B230" s="625"/>
      <c r="C230" s="605" t="s">
        <v>127</v>
      </c>
      <c r="D230" s="599"/>
      <c r="E230" s="614">
        <f ca="1">'RES DO 15'!D104/1000000</f>
        <v>0</v>
      </c>
      <c r="F230" s="614">
        <f ca="1">'RES DO 15'!E104/1000000</f>
        <v>0</v>
      </c>
      <c r="G230" s="614">
        <f ca="1">'RES DO 15'!F104/1000000</f>
        <v>0</v>
      </c>
      <c r="H230" s="614">
        <f ca="1">'RES DO 15'!G104/1000000</f>
        <v>0</v>
      </c>
      <c r="I230" s="614">
        <f ca="1">'RES DO 15'!H104/1000000</f>
        <v>0</v>
      </c>
      <c r="J230" s="614">
        <f ca="1">'RES DO 15'!I104/1000000</f>
        <v>0</v>
      </c>
      <c r="K230" s="614">
        <f ca="1">'RES DO 15'!J104/1000000</f>
        <v>0</v>
      </c>
      <c r="L230" s="614">
        <f ca="1">'RES DO 15'!K104/1000000</f>
        <v>0</v>
      </c>
      <c r="M230" s="614">
        <f ca="1">'RES DO 15'!L104/1000000</f>
        <v>0</v>
      </c>
      <c r="N230" s="614">
        <f ca="1">'RES DO 15'!M104/1000000</f>
        <v>0</v>
      </c>
      <c r="O230" s="614">
        <f ca="1">'RES DO 15'!N104/1000000</f>
        <v>0</v>
      </c>
      <c r="P230" s="614">
        <f ca="1">'RES DO 15'!O104/1000000</f>
        <v>0</v>
      </c>
      <c r="Q230" s="614">
        <f ca="1">'RES DO 15'!P104/1000000</f>
        <v>0</v>
      </c>
      <c r="R230" s="614">
        <f ca="1">'RES DO 15'!Q104/1000000</f>
        <v>0</v>
      </c>
      <c r="S230" s="614">
        <f ca="1">'RES DO 15'!R104/1000000</f>
        <v>0</v>
      </c>
      <c r="T230" s="614">
        <f ca="1">'RES DO 15'!S104/1000000</f>
        <v>0</v>
      </c>
      <c r="U230" s="614">
        <f ca="1">'RES DO 15'!T104/1000000</f>
        <v>0</v>
      </c>
      <c r="V230" s="614">
        <f ca="1">'RES DO 15'!U104/1000000</f>
        <v>0</v>
      </c>
      <c r="W230" s="614">
        <f ca="1">'RES DO 15'!V104/1000000</f>
        <v>0</v>
      </c>
      <c r="X230" s="614">
        <f ca="1">'RES DO 15'!W104/1000000</f>
        <v>0</v>
      </c>
      <c r="Y230" s="614">
        <f ca="1">'RES DO 15'!X104/1000000</f>
        <v>0</v>
      </c>
      <c r="Z230" s="614">
        <f ca="1">'RES DO 15'!Y104/1000000</f>
        <v>0</v>
      </c>
      <c r="AA230" s="614">
        <f ca="1">'RES DO 15'!Z104/1000000</f>
        <v>0</v>
      </c>
      <c r="AB230" s="614">
        <f ca="1">'RES DO 15'!AA104/1000000</f>
        <v>0</v>
      </c>
      <c r="AC230" s="614">
        <f ca="1">'RES DO 15'!AB104/1000000</f>
        <v>0</v>
      </c>
      <c r="AD230" s="614">
        <f ca="1">'RES DO 15'!AC104/1000000</f>
        <v>0</v>
      </c>
      <c r="AE230" s="614">
        <f ca="1">'RES DO 15'!AD104/1000000</f>
        <v>0</v>
      </c>
      <c r="AF230" s="614">
        <f ca="1">'RES DO 15'!AE104/1000000</f>
        <v>0</v>
      </c>
      <c r="AG230" s="614">
        <f ca="1">'RES DO 15'!AF104/1000000</f>
        <v>0</v>
      </c>
      <c r="AH230" s="614">
        <f ca="1">'RES DO 15'!AG104/1000000</f>
        <v>0</v>
      </c>
      <c r="AI230" s="614">
        <f ca="1">'RES DO 15'!AH104/1000000</f>
        <v>0</v>
      </c>
      <c r="AJ230" s="610"/>
      <c r="AK230" s="610"/>
      <c r="AL230" s="610"/>
      <c r="AM230" s="626"/>
      <c r="AN230" s="246"/>
    </row>
    <row r="231" spans="1:41" x14ac:dyDescent="0.2">
      <c r="A231" s="600"/>
      <c r="B231" s="625"/>
      <c r="C231" s="605" t="s">
        <v>116</v>
      </c>
      <c r="D231" s="599"/>
      <c r="E231" s="614">
        <f ca="1">'RES DO 15'!D105/1000000</f>
        <v>0</v>
      </c>
      <c r="F231" s="614">
        <f ca="1">'RES DO 15'!E105/1000000</f>
        <v>0</v>
      </c>
      <c r="G231" s="614">
        <f ca="1">'RES DO 15'!F105/1000000</f>
        <v>0</v>
      </c>
      <c r="H231" s="614">
        <f ca="1">'RES DO 15'!G105/1000000</f>
        <v>0</v>
      </c>
      <c r="I231" s="614">
        <f ca="1">'RES DO 15'!H105/1000000</f>
        <v>0</v>
      </c>
      <c r="J231" s="614">
        <f ca="1">'RES DO 15'!I105/1000000</f>
        <v>0</v>
      </c>
      <c r="K231" s="614">
        <f ca="1">'RES DO 15'!J105/1000000</f>
        <v>0</v>
      </c>
      <c r="L231" s="614">
        <f ca="1">'RES DO 15'!K105/1000000</f>
        <v>0</v>
      </c>
      <c r="M231" s="614">
        <f ca="1">'RES DO 15'!L105/1000000</f>
        <v>0</v>
      </c>
      <c r="N231" s="614">
        <f ca="1">'RES DO 15'!M105/1000000</f>
        <v>0</v>
      </c>
      <c r="O231" s="614">
        <f ca="1">'RES DO 15'!N105/1000000</f>
        <v>0</v>
      </c>
      <c r="P231" s="614">
        <f ca="1">'RES DO 15'!O105/1000000</f>
        <v>0</v>
      </c>
      <c r="Q231" s="614">
        <f ca="1">'RES DO 15'!P105/1000000</f>
        <v>0</v>
      </c>
      <c r="R231" s="614">
        <f ca="1">'RES DO 15'!Q105/1000000</f>
        <v>0</v>
      </c>
      <c r="S231" s="614">
        <f ca="1">'RES DO 15'!R105/1000000</f>
        <v>0</v>
      </c>
      <c r="T231" s="614">
        <f ca="1">'RES DO 15'!S105/1000000</f>
        <v>0</v>
      </c>
      <c r="U231" s="614">
        <f ca="1">'RES DO 15'!T105/1000000</f>
        <v>0</v>
      </c>
      <c r="V231" s="614">
        <f ca="1">'RES DO 15'!U105/1000000</f>
        <v>0</v>
      </c>
      <c r="W231" s="614">
        <f ca="1">'RES DO 15'!V105/1000000</f>
        <v>0</v>
      </c>
      <c r="X231" s="614">
        <f ca="1">'RES DO 15'!W105/1000000</f>
        <v>0</v>
      </c>
      <c r="Y231" s="614">
        <f ca="1">'RES DO 15'!X105/1000000</f>
        <v>0</v>
      </c>
      <c r="Z231" s="614">
        <f ca="1">'RES DO 15'!Y105/1000000</f>
        <v>0</v>
      </c>
      <c r="AA231" s="614">
        <f ca="1">'RES DO 15'!Z105/1000000</f>
        <v>0</v>
      </c>
      <c r="AB231" s="614">
        <f ca="1">'RES DO 15'!AA105/1000000</f>
        <v>0</v>
      </c>
      <c r="AC231" s="614">
        <f ca="1">'RES DO 15'!AB105/1000000</f>
        <v>0</v>
      </c>
      <c r="AD231" s="614">
        <f ca="1">'RES DO 15'!AC105/1000000</f>
        <v>0</v>
      </c>
      <c r="AE231" s="614">
        <f ca="1">'RES DO 15'!AD105/1000000</f>
        <v>0</v>
      </c>
      <c r="AF231" s="614">
        <f ca="1">'RES DO 15'!AE105/1000000</f>
        <v>0</v>
      </c>
      <c r="AG231" s="614">
        <f ca="1">'RES DO 15'!AF105/1000000</f>
        <v>0</v>
      </c>
      <c r="AH231" s="614">
        <f ca="1">'RES DO 15'!AG105/1000000</f>
        <v>0</v>
      </c>
      <c r="AI231" s="614">
        <f ca="1">'RES DO 15'!AH105/1000000</f>
        <v>0</v>
      </c>
      <c r="AJ231" s="610"/>
      <c r="AK231" s="610"/>
      <c r="AL231" s="610"/>
      <c r="AM231" s="626"/>
      <c r="AN231" s="246"/>
    </row>
    <row r="232" spans="1:41" x14ac:dyDescent="0.2">
      <c r="A232" s="600"/>
      <c r="B232" s="625"/>
      <c r="C232" s="606" t="s">
        <v>119</v>
      </c>
      <c r="D232" s="599"/>
      <c r="E232" s="614">
        <f ca="1">'RES DO 15'!D106/1000000</f>
        <v>0</v>
      </c>
      <c r="F232" s="614">
        <f ca="1">'RES DO 15'!E106/1000000</f>
        <v>0</v>
      </c>
      <c r="G232" s="614">
        <f ca="1">'RES DO 15'!F106/1000000</f>
        <v>0</v>
      </c>
      <c r="H232" s="614">
        <f ca="1">'RES DO 15'!G106/1000000</f>
        <v>0</v>
      </c>
      <c r="I232" s="614">
        <f ca="1">'RES DO 15'!H106/1000000</f>
        <v>0</v>
      </c>
      <c r="J232" s="614">
        <f ca="1">'RES DO 15'!I106/1000000</f>
        <v>0</v>
      </c>
      <c r="K232" s="614">
        <f ca="1">'RES DO 15'!J106/1000000</f>
        <v>0</v>
      </c>
      <c r="L232" s="614">
        <f ca="1">'RES DO 15'!K106/1000000</f>
        <v>0</v>
      </c>
      <c r="M232" s="614">
        <f ca="1">'RES DO 15'!L106/1000000</f>
        <v>0</v>
      </c>
      <c r="N232" s="614">
        <f ca="1">'RES DO 15'!M106/1000000</f>
        <v>0</v>
      </c>
      <c r="O232" s="614">
        <f ca="1">'RES DO 15'!N106/1000000</f>
        <v>0</v>
      </c>
      <c r="P232" s="614">
        <f ca="1">'RES DO 15'!O106/1000000</f>
        <v>0</v>
      </c>
      <c r="Q232" s="614">
        <f ca="1">'RES DO 15'!P106/1000000</f>
        <v>0</v>
      </c>
      <c r="R232" s="614">
        <f ca="1">'RES DO 15'!Q106/1000000</f>
        <v>0</v>
      </c>
      <c r="S232" s="614">
        <f ca="1">'RES DO 15'!R106/1000000</f>
        <v>0</v>
      </c>
      <c r="T232" s="614">
        <f ca="1">'RES DO 15'!S106/1000000</f>
        <v>0</v>
      </c>
      <c r="U232" s="614">
        <f ca="1">'RES DO 15'!T106/1000000</f>
        <v>0</v>
      </c>
      <c r="V232" s="614">
        <f ca="1">'RES DO 15'!U106/1000000</f>
        <v>0</v>
      </c>
      <c r="W232" s="614">
        <f ca="1">'RES DO 15'!V106/1000000</f>
        <v>0</v>
      </c>
      <c r="X232" s="614">
        <f ca="1">'RES DO 15'!W106/1000000</f>
        <v>0</v>
      </c>
      <c r="Y232" s="614">
        <f ca="1">'RES DO 15'!X106/1000000</f>
        <v>0</v>
      </c>
      <c r="Z232" s="614">
        <f ca="1">'RES DO 15'!Y106/1000000</f>
        <v>0</v>
      </c>
      <c r="AA232" s="614">
        <f ca="1">'RES DO 15'!Z106/1000000</f>
        <v>0</v>
      </c>
      <c r="AB232" s="614">
        <f ca="1">'RES DO 15'!AA106/1000000</f>
        <v>0</v>
      </c>
      <c r="AC232" s="614">
        <f ca="1">'RES DO 15'!AB106/1000000</f>
        <v>0</v>
      </c>
      <c r="AD232" s="614">
        <f ca="1">'RES DO 15'!AC106/1000000</f>
        <v>0</v>
      </c>
      <c r="AE232" s="614">
        <f ca="1">'RES DO 15'!AD106/1000000</f>
        <v>0</v>
      </c>
      <c r="AF232" s="614">
        <f ca="1">'RES DO 15'!AE106/1000000</f>
        <v>0</v>
      </c>
      <c r="AG232" s="614">
        <f ca="1">'RES DO 15'!AF106/1000000</f>
        <v>0</v>
      </c>
      <c r="AH232" s="614">
        <f ca="1">'RES DO 15'!AG106/1000000</f>
        <v>0</v>
      </c>
      <c r="AI232" s="614">
        <f ca="1">'RES DO 15'!AH106/1000000</f>
        <v>0</v>
      </c>
      <c r="AJ232" s="610"/>
      <c r="AK232" s="610"/>
      <c r="AL232" s="610"/>
      <c r="AM232" s="626"/>
      <c r="AN232" s="246"/>
    </row>
    <row r="233" spans="1:41" x14ac:dyDescent="0.2">
      <c r="A233" s="600"/>
      <c r="B233" s="625"/>
      <c r="C233" s="125"/>
      <c r="D233" s="599"/>
      <c r="E233" s="599"/>
      <c r="F233" s="599"/>
      <c r="G233" s="599"/>
      <c r="H233" s="599"/>
      <c r="I233" s="599"/>
      <c r="J233" s="599"/>
      <c r="K233" s="599"/>
      <c r="L233" s="599"/>
      <c r="M233" s="599"/>
      <c r="N233" s="599"/>
      <c r="O233" s="599"/>
      <c r="P233" s="599"/>
      <c r="Q233" s="599"/>
      <c r="R233" s="599"/>
      <c r="S233" s="599"/>
      <c r="T233" s="599"/>
      <c r="U233" s="599"/>
      <c r="V233" s="599"/>
      <c r="W233" s="599"/>
      <c r="X233" s="599"/>
      <c r="Y233" s="599"/>
      <c r="Z233" s="599"/>
      <c r="AA233" s="599"/>
      <c r="AB233" s="599"/>
      <c r="AC233" s="599"/>
      <c r="AD233" s="599"/>
      <c r="AE233" s="599"/>
      <c r="AF233" s="599"/>
      <c r="AG233" s="599"/>
      <c r="AH233" s="599"/>
      <c r="AI233" s="599"/>
      <c r="AJ233" s="599"/>
      <c r="AK233" s="599"/>
      <c r="AL233" s="599"/>
      <c r="AM233" s="628"/>
    </row>
    <row r="234" spans="1:41" x14ac:dyDescent="0.2">
      <c r="A234" s="600"/>
      <c r="B234" s="625"/>
      <c r="C234" s="125"/>
      <c r="D234" s="599"/>
      <c r="E234" s="599"/>
      <c r="F234" s="599"/>
      <c r="G234" s="599"/>
      <c r="H234" s="599"/>
      <c r="I234" s="599"/>
      <c r="J234" s="599"/>
      <c r="K234" s="599"/>
      <c r="L234" s="599"/>
      <c r="M234" s="599"/>
      <c r="N234" s="599"/>
      <c r="O234" s="599"/>
      <c r="P234" s="599"/>
      <c r="Q234" s="599"/>
      <c r="R234" s="599"/>
      <c r="S234" s="599"/>
      <c r="T234" s="599"/>
      <c r="U234" s="599"/>
      <c r="V234" s="599"/>
      <c r="W234" s="599"/>
      <c r="X234" s="599"/>
      <c r="Y234" s="599"/>
      <c r="Z234" s="599"/>
      <c r="AA234" s="599"/>
      <c r="AB234" s="599"/>
      <c r="AC234" s="599"/>
      <c r="AD234" s="599"/>
      <c r="AE234" s="599"/>
      <c r="AF234" s="599"/>
      <c r="AG234" s="599"/>
      <c r="AH234" s="599"/>
      <c r="AI234" s="599"/>
      <c r="AJ234" s="599"/>
      <c r="AK234" s="599"/>
      <c r="AL234" s="599"/>
      <c r="AM234" s="628"/>
    </row>
    <row r="235" spans="1:41" x14ac:dyDescent="0.2">
      <c r="A235" s="600"/>
      <c r="B235" s="261" t="s">
        <v>293</v>
      </c>
      <c r="C235" s="133"/>
      <c r="D235" s="599"/>
      <c r="E235" s="599"/>
      <c r="F235" s="599"/>
      <c r="G235" s="599"/>
      <c r="H235" s="599"/>
      <c r="I235" s="599"/>
      <c r="J235" s="599"/>
      <c r="K235" s="599"/>
      <c r="L235" s="599"/>
      <c r="M235" s="599"/>
      <c r="N235" s="599"/>
      <c r="O235" s="599"/>
      <c r="P235" s="599"/>
      <c r="Q235" s="599"/>
      <c r="R235" s="599"/>
      <c r="S235" s="599"/>
      <c r="T235" s="599"/>
      <c r="U235" s="599"/>
      <c r="V235" s="599"/>
      <c r="W235" s="599"/>
      <c r="X235" s="599"/>
      <c r="Y235" s="599"/>
      <c r="Z235" s="599"/>
      <c r="AA235" s="599"/>
      <c r="AB235" s="599"/>
      <c r="AC235" s="599"/>
      <c r="AD235" s="599"/>
      <c r="AE235" s="599"/>
      <c r="AF235" s="599"/>
      <c r="AG235" s="599"/>
      <c r="AH235" s="599"/>
      <c r="AI235" s="599"/>
      <c r="AJ235" s="599"/>
      <c r="AK235" s="599"/>
      <c r="AL235" s="599"/>
      <c r="AM235" s="628"/>
    </row>
    <row r="236" spans="1:41" x14ac:dyDescent="0.2">
      <c r="A236" s="600"/>
      <c r="B236" s="625"/>
      <c r="C236" s="605" t="s">
        <v>131</v>
      </c>
      <c r="D236" s="599"/>
      <c r="E236" s="599"/>
      <c r="F236" s="616">
        <f ca="1">'COM 3P 16'!D101/1000000</f>
        <v>-1.5882402458933798</v>
      </c>
      <c r="G236" s="616">
        <f ca="1">'COM 3P 16'!E101/1000000</f>
        <v>0.3845239142382238</v>
      </c>
      <c r="H236" s="616">
        <f ca="1">'COM 3P 16'!F101/1000000</f>
        <v>0.48555617814977242</v>
      </c>
      <c r="I236" s="616">
        <f ca="1">'COM 3P 16'!G101/1000000</f>
        <v>0.38179026478050171</v>
      </c>
      <c r="J236" s="616">
        <f ca="1">'COM 3P 16'!H101/1000000</f>
        <v>0.30544406722284329</v>
      </c>
      <c r="K236" s="616">
        <f ca="1">'COM 3P 16'!I101/1000000</f>
        <v>0.2896760108222996</v>
      </c>
      <c r="L236" s="616">
        <f ca="1">'COM 3P 16'!J101/1000000</f>
        <v>0.22793100404689737</v>
      </c>
      <c r="M236" s="616">
        <f ca="1">'COM 3P 16'!K101/1000000</f>
        <v>0.16896170197648083</v>
      </c>
      <c r="N236" s="616">
        <f ca="1">'COM 3P 16'!L101/1000000</f>
        <v>0.16320545379806248</v>
      </c>
      <c r="O236" s="616">
        <f ca="1">'COM 3P 16'!M101/1000000</f>
        <v>0.15527588240503318</v>
      </c>
      <c r="P236" s="616">
        <f ca="1">'COM 3P 16'!N101/1000000</f>
        <v>5.8315052486396068E-2</v>
      </c>
      <c r="Q236" s="616">
        <f ca="1">'COM 3P 16'!O101/1000000</f>
        <v>0.10016800988446325</v>
      </c>
      <c r="R236" s="616">
        <f ca="1">'COM 3P 16'!P101/1000000</f>
        <v>0.10127985912515006</v>
      </c>
      <c r="S236" s="616">
        <f ca="1">'COM 3P 16'!Q101/1000000</f>
        <v>0.10240586426113925</v>
      </c>
      <c r="T236" s="616">
        <f ca="1">'COM 3P 16'!R101/1000000</f>
        <v>0.10354612649815213</v>
      </c>
      <c r="U236" s="616">
        <f ca="1">'COM 3P 16'!S101/1000000</f>
        <v>0.1047007460542009</v>
      </c>
      <c r="V236" s="616">
        <f ca="1">'COM 3P 16'!T101/1000000</f>
        <v>0.10586982208124311</v>
      </c>
      <c r="W236" s="616">
        <f ca="1">'COM 3P 16'!U101/1000000</f>
        <v>0.10705345258408527</v>
      </c>
      <c r="X236" s="616">
        <f ca="1">'COM 3P 16'!V101/1000000</f>
        <v>0.10825173433645303</v>
      </c>
      <c r="Y236" s="616">
        <f ca="1">'COM 3P 16'!W101/1000000</f>
        <v>0.10946476279414676</v>
      </c>
      <c r="Z236" s="616">
        <f ca="1">'COM 3P 16'!X101/1000000</f>
        <v>2.099263200519606E-2</v>
      </c>
      <c r="AA236" s="616">
        <f ca="1">'COM 3P 16'!Y101/1000000</f>
        <v>0.11193543451692742</v>
      </c>
      <c r="AB236" s="616">
        <f ca="1">'COM 3P 16'!Z101/1000000</f>
        <v>0.1131932612798527</v>
      </c>
      <c r="AC236" s="616">
        <f ca="1">'COM 3P 16'!AA101/1000000</f>
        <v>0.11446620154828961</v>
      </c>
      <c r="AD236" s="616">
        <f ca="1">'COM 3P 16'!AB101/1000000</f>
        <v>0.11575434277761608</v>
      </c>
      <c r="AE236" s="616">
        <f ca="1">'COM 3P 16'!AC101/1000000</f>
        <v>0.11705777051806418</v>
      </c>
      <c r="AF236" s="616">
        <f ca="1">'COM 3P 16'!AD101/1000000</f>
        <v>0</v>
      </c>
      <c r="AG236" s="616">
        <f ca="1">'COM 3P 16'!AE101/1000000</f>
        <v>0</v>
      </c>
      <c r="AH236" s="616">
        <f ca="1">'COM 3P 16'!AF101/1000000</f>
        <v>0</v>
      </c>
      <c r="AI236" s="616">
        <f ca="1">'COM 3P 16'!AG101/1000000</f>
        <v>0</v>
      </c>
      <c r="AJ236" s="616">
        <f ca="1">'COM 3P 16'!AH101/1000000</f>
        <v>0</v>
      </c>
      <c r="AK236" s="610"/>
      <c r="AL236" s="610"/>
      <c r="AM236" s="626"/>
      <c r="AN236" s="246"/>
      <c r="AO236" s="246"/>
    </row>
    <row r="237" spans="1:41" x14ac:dyDescent="0.2">
      <c r="A237" s="600"/>
      <c r="B237" s="625"/>
      <c r="C237" s="606" t="s">
        <v>117</v>
      </c>
      <c r="D237" s="599"/>
      <c r="E237" s="599"/>
      <c r="F237" s="616">
        <f ca="1">'COM 3P 16'!D102/1000000</f>
        <v>0</v>
      </c>
      <c r="G237" s="616">
        <f ca="1">'COM 3P 16'!E102/1000000</f>
        <v>3.9773357719999999E-2</v>
      </c>
      <c r="H237" s="616">
        <f ca="1">'COM 3P 16'!F102/1000000</f>
        <v>4.0179730750028002E-2</v>
      </c>
      <c r="I237" s="616">
        <f ca="1">'COM 3P 16'!G102/1000000</f>
        <v>4.0592158738203418E-2</v>
      </c>
      <c r="J237" s="616">
        <f ca="1">'COM 3P 16'!H102/1000000</f>
        <v>4.1010731903402653E-2</v>
      </c>
      <c r="K237" s="616">
        <f ca="1">'COM 3P 16'!I102/1000000</f>
        <v>4.1435541808763354E-2</v>
      </c>
      <c r="L237" s="616">
        <f ca="1">'COM 3P 16'!J102/1000000</f>
        <v>4.1866681381713934E-2</v>
      </c>
      <c r="M237" s="616">
        <f ca="1">'COM 3P 16'!K102/1000000</f>
        <v>4.230424493430146E-2</v>
      </c>
      <c r="N237" s="616">
        <f ca="1">'COM 3P 16'!L102/1000000</f>
        <v>4.2748328183822543E-2</v>
      </c>
      <c r="O237" s="616">
        <f ca="1">'COM 3P 16'!M102/1000000</f>
        <v>4.3199028273761507E-2</v>
      </c>
      <c r="P237" s="616">
        <f ca="1">'COM 3P 16'!N102/1000000</f>
        <v>4.3656443795040557E-2</v>
      </c>
      <c r="Q237" s="616">
        <f ca="1">'COM 3P 16'!O102/1000000</f>
        <v>4.4120674807586656E-2</v>
      </c>
      <c r="R237" s="616">
        <f ca="1">'COM 3P 16'!P102/1000000</f>
        <v>4.4591822862219688E-2</v>
      </c>
      <c r="S237" s="616">
        <f ca="1">'COM 3P 16'!Q102/1000000</f>
        <v>4.5069991022866775E-2</v>
      </c>
      <c r="T237" s="616">
        <f ca="1">'COM 3P 16'!R102/1000000</f>
        <v>4.5555283889107477E-2</v>
      </c>
      <c r="U237" s="616">
        <f ca="1">'COM 3P 16'!S102/1000000</f>
        <v>4.6047807619055192E-2</v>
      </c>
      <c r="V237" s="616">
        <f ca="1">'COM 3P 16'!T102/1000000</f>
        <v>4.6547669952579106E-2</v>
      </c>
      <c r="W237" s="616">
        <f ca="1">'COM 3P 16'!U102/1000000</f>
        <v>4.7054980234872541E-2</v>
      </c>
      <c r="X237" s="616">
        <f ca="1">'COM 3P 16'!V102/1000000</f>
        <v>4.7569849440372139E-2</v>
      </c>
      <c r="Y237" s="616">
        <f ca="1">'COM 3P 16'!W102/1000000</f>
        <v>4.8092390197033687E-2</v>
      </c>
      <c r="Z237" s="616">
        <f ca="1">'COM 3P 16'!X102/1000000</f>
        <v>4.8622716810969482E-2</v>
      </c>
      <c r="AA237" s="616">
        <f ca="1">'COM 3P 16'!Y102/1000000</f>
        <v>4.9160945291452922E-2</v>
      </c>
      <c r="AB237" s="616">
        <f ca="1">'COM 3P 16'!Z102/1000000</f>
        <v>4.9707193376295575E-2</v>
      </c>
      <c r="AC237" s="616">
        <f ca="1">'COM 3P 16'!AA102/1000000</f>
        <v>5.0261580557602381E-2</v>
      </c>
      <c r="AD237" s="616">
        <f ca="1">'COM 3P 16'!AB102/1000000</f>
        <v>5.0824228107910645E-2</v>
      </c>
      <c r="AE237" s="616">
        <f ca="1">'COM 3P 16'!AC102/1000000</f>
        <v>5.1395259106718515E-2</v>
      </c>
      <c r="AF237" s="616">
        <f ca="1">'COM 3P 16'!AD102/1000000</f>
        <v>0</v>
      </c>
      <c r="AG237" s="616">
        <f ca="1">'COM 3P 16'!AE102/1000000</f>
        <v>0</v>
      </c>
      <c r="AH237" s="616">
        <f ca="1">'COM 3P 16'!AF102/1000000</f>
        <v>0</v>
      </c>
      <c r="AI237" s="616">
        <f ca="1">'COM 3P 16'!AG102/1000000</f>
        <v>0</v>
      </c>
      <c r="AJ237" s="616">
        <f ca="1">'COM 3P 16'!AH102/1000000</f>
        <v>0</v>
      </c>
      <c r="AK237" s="610"/>
      <c r="AL237" s="610"/>
      <c r="AM237" s="626"/>
      <c r="AN237" s="246"/>
      <c r="AO237" s="246"/>
    </row>
    <row r="238" spans="1:41" x14ac:dyDescent="0.2">
      <c r="A238" s="600"/>
      <c r="B238" s="625"/>
      <c r="C238" s="607" t="s">
        <v>126</v>
      </c>
      <c r="D238" s="599"/>
      <c r="E238" s="599"/>
      <c r="F238" s="616">
        <f ca="1">'COM 3P 16'!D103/1000000</f>
        <v>0</v>
      </c>
      <c r="G238" s="616">
        <f ca="1">'COM 3P 16'!E103/1000000</f>
        <v>0</v>
      </c>
      <c r="H238" s="616">
        <f ca="1">'COM 3P 16'!F103/1000000</f>
        <v>0</v>
      </c>
      <c r="I238" s="616">
        <f ca="1">'COM 3P 16'!G103/1000000</f>
        <v>0</v>
      </c>
      <c r="J238" s="616">
        <f ca="1">'COM 3P 16'!H103/1000000</f>
        <v>0</v>
      </c>
      <c r="K238" s="616">
        <f ca="1">'COM 3P 16'!I103/1000000</f>
        <v>0</v>
      </c>
      <c r="L238" s="616">
        <f ca="1">'COM 3P 16'!J103/1000000</f>
        <v>0</v>
      </c>
      <c r="M238" s="616">
        <f ca="1">'COM 3P 16'!K103/1000000</f>
        <v>0</v>
      </c>
      <c r="N238" s="616">
        <f ca="1">'COM 3P 16'!L103/1000000</f>
        <v>0</v>
      </c>
      <c r="O238" s="616">
        <f ca="1">'COM 3P 16'!M103/1000000</f>
        <v>0</v>
      </c>
      <c r="P238" s="616">
        <f ca="1">'COM 3P 16'!N103/1000000</f>
        <v>0</v>
      </c>
      <c r="Q238" s="616">
        <f ca="1">'COM 3P 16'!O103/1000000</f>
        <v>0</v>
      </c>
      <c r="R238" s="616">
        <f ca="1">'COM 3P 16'!P103/1000000</f>
        <v>0</v>
      </c>
      <c r="S238" s="616">
        <f ca="1">'COM 3P 16'!Q103/1000000</f>
        <v>0</v>
      </c>
      <c r="T238" s="616">
        <f ca="1">'COM 3P 16'!R103/1000000</f>
        <v>0</v>
      </c>
      <c r="U238" s="616">
        <f ca="1">'COM 3P 16'!S103/1000000</f>
        <v>0</v>
      </c>
      <c r="V238" s="616">
        <f ca="1">'COM 3P 16'!T103/1000000</f>
        <v>0</v>
      </c>
      <c r="W238" s="616">
        <f ca="1">'COM 3P 16'!U103/1000000</f>
        <v>0</v>
      </c>
      <c r="X238" s="616">
        <f ca="1">'COM 3P 16'!V103/1000000</f>
        <v>0</v>
      </c>
      <c r="Y238" s="616">
        <f ca="1">'COM 3P 16'!W103/1000000</f>
        <v>0</v>
      </c>
      <c r="Z238" s="616">
        <f ca="1">'COM 3P 16'!X103/1000000</f>
        <v>0</v>
      </c>
      <c r="AA238" s="616">
        <f ca="1">'COM 3P 16'!Y103/1000000</f>
        <v>0</v>
      </c>
      <c r="AB238" s="616">
        <f ca="1">'COM 3P 16'!Z103/1000000</f>
        <v>0</v>
      </c>
      <c r="AC238" s="616">
        <f ca="1">'COM 3P 16'!AA103/1000000</f>
        <v>0</v>
      </c>
      <c r="AD238" s="616">
        <f ca="1">'COM 3P 16'!AB103/1000000</f>
        <v>0</v>
      </c>
      <c r="AE238" s="616">
        <f ca="1">'COM 3P 16'!AC103/1000000</f>
        <v>0</v>
      </c>
      <c r="AF238" s="616">
        <f ca="1">'COM 3P 16'!AD103/1000000</f>
        <v>0</v>
      </c>
      <c r="AG238" s="616">
        <f ca="1">'COM 3P 16'!AE103/1000000</f>
        <v>0</v>
      </c>
      <c r="AH238" s="616">
        <f ca="1">'COM 3P 16'!AF103/1000000</f>
        <v>0</v>
      </c>
      <c r="AI238" s="616">
        <f ca="1">'COM 3P 16'!AG103/1000000</f>
        <v>0</v>
      </c>
      <c r="AJ238" s="616">
        <f ca="1">'COM 3P 16'!AH103/1000000</f>
        <v>0</v>
      </c>
      <c r="AK238" s="610"/>
      <c r="AL238" s="610"/>
      <c r="AM238" s="626"/>
      <c r="AN238" s="246"/>
      <c r="AO238" s="246"/>
    </row>
    <row r="239" spans="1:41" x14ac:dyDescent="0.2">
      <c r="A239" s="600"/>
      <c r="B239" s="625"/>
      <c r="C239" s="605" t="s">
        <v>127</v>
      </c>
      <c r="D239" s="599"/>
      <c r="E239" s="599"/>
      <c r="F239" s="616">
        <f ca="1">'COM 3P 16'!D104/1000000</f>
        <v>0</v>
      </c>
      <c r="G239" s="616">
        <f ca="1">'COM 3P 16'!E104/1000000</f>
        <v>0</v>
      </c>
      <c r="H239" s="616">
        <f ca="1">'COM 3P 16'!F104/1000000</f>
        <v>0</v>
      </c>
      <c r="I239" s="616">
        <f ca="1">'COM 3P 16'!G104/1000000</f>
        <v>0</v>
      </c>
      <c r="J239" s="616">
        <f ca="1">'COM 3P 16'!H104/1000000</f>
        <v>0</v>
      </c>
      <c r="K239" s="616">
        <f ca="1">'COM 3P 16'!I104/1000000</f>
        <v>0</v>
      </c>
      <c r="L239" s="616">
        <f ca="1">'COM 3P 16'!J104/1000000</f>
        <v>0</v>
      </c>
      <c r="M239" s="616">
        <f ca="1">'COM 3P 16'!K104/1000000</f>
        <v>0</v>
      </c>
      <c r="N239" s="616">
        <f ca="1">'COM 3P 16'!L104/1000000</f>
        <v>0</v>
      </c>
      <c r="O239" s="616">
        <f ca="1">'COM 3P 16'!M104/1000000</f>
        <v>0</v>
      </c>
      <c r="P239" s="616">
        <f ca="1">'COM 3P 16'!N104/1000000</f>
        <v>0</v>
      </c>
      <c r="Q239" s="616">
        <f ca="1">'COM 3P 16'!O104/1000000</f>
        <v>0</v>
      </c>
      <c r="R239" s="616">
        <f ca="1">'COM 3P 16'!P104/1000000</f>
        <v>0</v>
      </c>
      <c r="S239" s="616">
        <f ca="1">'COM 3P 16'!Q104/1000000</f>
        <v>0</v>
      </c>
      <c r="T239" s="616">
        <f ca="1">'COM 3P 16'!R104/1000000</f>
        <v>0</v>
      </c>
      <c r="U239" s="616">
        <f ca="1">'COM 3P 16'!S104/1000000</f>
        <v>0</v>
      </c>
      <c r="V239" s="616">
        <f ca="1">'COM 3P 16'!T104/1000000</f>
        <v>0</v>
      </c>
      <c r="W239" s="616">
        <f ca="1">'COM 3P 16'!U104/1000000</f>
        <v>0</v>
      </c>
      <c r="X239" s="616">
        <f ca="1">'COM 3P 16'!V104/1000000</f>
        <v>0</v>
      </c>
      <c r="Y239" s="616">
        <f ca="1">'COM 3P 16'!W104/1000000</f>
        <v>0</v>
      </c>
      <c r="Z239" s="616">
        <f ca="1">'COM 3P 16'!X104/1000000</f>
        <v>0</v>
      </c>
      <c r="AA239" s="616">
        <f ca="1">'COM 3P 16'!Y104/1000000</f>
        <v>0</v>
      </c>
      <c r="AB239" s="616">
        <f ca="1">'COM 3P 16'!Z104/1000000</f>
        <v>0</v>
      </c>
      <c r="AC239" s="616">
        <f ca="1">'COM 3P 16'!AA104/1000000</f>
        <v>0</v>
      </c>
      <c r="AD239" s="616">
        <f ca="1">'COM 3P 16'!AB104/1000000</f>
        <v>0</v>
      </c>
      <c r="AE239" s="616">
        <f ca="1">'COM 3P 16'!AC104/1000000</f>
        <v>0</v>
      </c>
      <c r="AF239" s="616">
        <f ca="1">'COM 3P 16'!AD104/1000000</f>
        <v>0</v>
      </c>
      <c r="AG239" s="616">
        <f ca="1">'COM 3P 16'!AE104/1000000</f>
        <v>0</v>
      </c>
      <c r="AH239" s="616">
        <f ca="1">'COM 3P 16'!AF104/1000000</f>
        <v>0</v>
      </c>
      <c r="AI239" s="616">
        <f ca="1">'COM 3P 16'!AG104/1000000</f>
        <v>0</v>
      </c>
      <c r="AJ239" s="616">
        <f ca="1">'COM 3P 16'!AH104/1000000</f>
        <v>0</v>
      </c>
      <c r="AK239" s="610"/>
      <c r="AL239" s="610"/>
      <c r="AM239" s="626"/>
      <c r="AN239" s="246"/>
      <c r="AO239" s="246"/>
    </row>
    <row r="240" spans="1:41" x14ac:dyDescent="0.2">
      <c r="A240" s="600"/>
      <c r="B240" s="625"/>
      <c r="C240" s="605" t="s">
        <v>116</v>
      </c>
      <c r="D240" s="599"/>
      <c r="E240" s="599"/>
      <c r="F240" s="616">
        <f ca="1">'COM 3P 16'!D105/1000000</f>
        <v>0</v>
      </c>
      <c r="G240" s="616">
        <f ca="1">'COM 3P 16'!E105/1000000</f>
        <v>0</v>
      </c>
      <c r="H240" s="616">
        <f ca="1">'COM 3P 16'!F105/1000000</f>
        <v>0</v>
      </c>
      <c r="I240" s="616">
        <f ca="1">'COM 3P 16'!G105/1000000</f>
        <v>0</v>
      </c>
      <c r="J240" s="616">
        <f ca="1">'COM 3P 16'!H105/1000000</f>
        <v>0</v>
      </c>
      <c r="K240" s="616">
        <f ca="1">'COM 3P 16'!I105/1000000</f>
        <v>0</v>
      </c>
      <c r="L240" s="616">
        <f ca="1">'COM 3P 16'!J105/1000000</f>
        <v>0</v>
      </c>
      <c r="M240" s="616">
        <f ca="1">'COM 3P 16'!K105/1000000</f>
        <v>0</v>
      </c>
      <c r="N240" s="616">
        <f ca="1">'COM 3P 16'!L105/1000000</f>
        <v>0</v>
      </c>
      <c r="O240" s="616">
        <f ca="1">'COM 3P 16'!M105/1000000</f>
        <v>0</v>
      </c>
      <c r="P240" s="616">
        <f ca="1">'COM 3P 16'!N105/1000000</f>
        <v>0</v>
      </c>
      <c r="Q240" s="616">
        <f ca="1">'COM 3P 16'!O105/1000000</f>
        <v>0</v>
      </c>
      <c r="R240" s="616">
        <f ca="1">'COM 3P 16'!P105/1000000</f>
        <v>0</v>
      </c>
      <c r="S240" s="616">
        <f ca="1">'COM 3P 16'!Q105/1000000</f>
        <v>0</v>
      </c>
      <c r="T240" s="616">
        <f ca="1">'COM 3P 16'!R105/1000000</f>
        <v>0</v>
      </c>
      <c r="U240" s="616">
        <f ca="1">'COM 3P 16'!S105/1000000</f>
        <v>0</v>
      </c>
      <c r="V240" s="616">
        <f ca="1">'COM 3P 16'!T105/1000000</f>
        <v>0</v>
      </c>
      <c r="W240" s="616">
        <f ca="1">'COM 3P 16'!U105/1000000</f>
        <v>0</v>
      </c>
      <c r="X240" s="616">
        <f ca="1">'COM 3P 16'!V105/1000000</f>
        <v>0</v>
      </c>
      <c r="Y240" s="616">
        <f ca="1">'COM 3P 16'!W105/1000000</f>
        <v>0</v>
      </c>
      <c r="Z240" s="616">
        <f ca="1">'COM 3P 16'!X105/1000000</f>
        <v>0</v>
      </c>
      <c r="AA240" s="616">
        <f ca="1">'COM 3P 16'!Y105/1000000</f>
        <v>0</v>
      </c>
      <c r="AB240" s="616">
        <f ca="1">'COM 3P 16'!Z105/1000000</f>
        <v>0</v>
      </c>
      <c r="AC240" s="616">
        <f ca="1">'COM 3P 16'!AA105/1000000</f>
        <v>0</v>
      </c>
      <c r="AD240" s="616">
        <f ca="1">'COM 3P 16'!AB105/1000000</f>
        <v>0</v>
      </c>
      <c r="AE240" s="616">
        <f ca="1">'COM 3P 16'!AC105/1000000</f>
        <v>0</v>
      </c>
      <c r="AF240" s="616">
        <f ca="1">'COM 3P 16'!AD105/1000000</f>
        <v>0</v>
      </c>
      <c r="AG240" s="616">
        <f ca="1">'COM 3P 16'!AE105/1000000</f>
        <v>0</v>
      </c>
      <c r="AH240" s="616">
        <f ca="1">'COM 3P 16'!AF105/1000000</f>
        <v>0</v>
      </c>
      <c r="AI240" s="616">
        <f ca="1">'COM 3P 16'!AG105/1000000</f>
        <v>0</v>
      </c>
      <c r="AJ240" s="616">
        <f ca="1">'COM 3P 16'!AH105/1000000</f>
        <v>0</v>
      </c>
      <c r="AK240" s="610"/>
      <c r="AL240" s="610"/>
      <c r="AM240" s="626"/>
      <c r="AN240" s="246"/>
      <c r="AO240" s="246"/>
    </row>
    <row r="241" spans="1:41" x14ac:dyDescent="0.2">
      <c r="A241" s="600"/>
      <c r="B241" s="625"/>
      <c r="C241" s="606" t="s">
        <v>119</v>
      </c>
      <c r="D241" s="599"/>
      <c r="E241" s="599"/>
      <c r="F241" s="616">
        <f ca="1">'COM 3P 16'!D106/1000000</f>
        <v>0</v>
      </c>
      <c r="G241" s="616">
        <f ca="1">'COM 3P 16'!E106/1000000</f>
        <v>0</v>
      </c>
      <c r="H241" s="616">
        <f ca="1">'COM 3P 16'!F106/1000000</f>
        <v>0</v>
      </c>
      <c r="I241" s="616">
        <f ca="1">'COM 3P 16'!G106/1000000</f>
        <v>0</v>
      </c>
      <c r="J241" s="616">
        <f ca="1">'COM 3P 16'!H106/1000000</f>
        <v>0</v>
      </c>
      <c r="K241" s="616">
        <f ca="1">'COM 3P 16'!I106/1000000</f>
        <v>0</v>
      </c>
      <c r="L241" s="616">
        <f ca="1">'COM 3P 16'!J106/1000000</f>
        <v>0</v>
      </c>
      <c r="M241" s="616">
        <f ca="1">'COM 3P 16'!K106/1000000</f>
        <v>0</v>
      </c>
      <c r="N241" s="616">
        <f ca="1">'COM 3P 16'!L106/1000000</f>
        <v>0</v>
      </c>
      <c r="O241" s="616">
        <f ca="1">'COM 3P 16'!M106/1000000</f>
        <v>0</v>
      </c>
      <c r="P241" s="616">
        <f ca="1">'COM 3P 16'!N106/1000000</f>
        <v>0</v>
      </c>
      <c r="Q241" s="616">
        <f ca="1">'COM 3P 16'!O106/1000000</f>
        <v>0</v>
      </c>
      <c r="R241" s="616">
        <f ca="1">'COM 3P 16'!P106/1000000</f>
        <v>0</v>
      </c>
      <c r="S241" s="616">
        <f ca="1">'COM 3P 16'!Q106/1000000</f>
        <v>0</v>
      </c>
      <c r="T241" s="616">
        <f ca="1">'COM 3P 16'!R106/1000000</f>
        <v>0</v>
      </c>
      <c r="U241" s="616">
        <f ca="1">'COM 3P 16'!S106/1000000</f>
        <v>0</v>
      </c>
      <c r="V241" s="616">
        <f ca="1">'COM 3P 16'!T106/1000000</f>
        <v>0</v>
      </c>
      <c r="W241" s="616">
        <f ca="1">'COM 3P 16'!U106/1000000</f>
        <v>0</v>
      </c>
      <c r="X241" s="616">
        <f ca="1">'COM 3P 16'!V106/1000000</f>
        <v>0</v>
      </c>
      <c r="Y241" s="616">
        <f ca="1">'COM 3P 16'!W106/1000000</f>
        <v>0</v>
      </c>
      <c r="Z241" s="616">
        <f ca="1">'COM 3P 16'!X106/1000000</f>
        <v>0</v>
      </c>
      <c r="AA241" s="616">
        <f ca="1">'COM 3P 16'!Y106/1000000</f>
        <v>0</v>
      </c>
      <c r="AB241" s="616">
        <f ca="1">'COM 3P 16'!Z106/1000000</f>
        <v>0</v>
      </c>
      <c r="AC241" s="616">
        <f ca="1">'COM 3P 16'!AA106/1000000</f>
        <v>0</v>
      </c>
      <c r="AD241" s="616">
        <f ca="1">'COM 3P 16'!AB106/1000000</f>
        <v>0</v>
      </c>
      <c r="AE241" s="616">
        <f ca="1">'COM 3P 16'!AC106/1000000</f>
        <v>0</v>
      </c>
      <c r="AF241" s="616">
        <f ca="1">'COM 3P 16'!AD106/1000000</f>
        <v>0</v>
      </c>
      <c r="AG241" s="616">
        <f ca="1">'COM 3P 16'!AE106/1000000</f>
        <v>0</v>
      </c>
      <c r="AH241" s="616">
        <f ca="1">'COM 3P 16'!AF106/1000000</f>
        <v>0</v>
      </c>
      <c r="AI241" s="616">
        <f ca="1">'COM 3P 16'!AG106/1000000</f>
        <v>0</v>
      </c>
      <c r="AJ241" s="616">
        <f ca="1">'COM 3P 16'!AH106/1000000</f>
        <v>0</v>
      </c>
      <c r="AK241" s="610"/>
      <c r="AL241" s="610"/>
      <c r="AM241" s="626"/>
      <c r="AN241" s="246"/>
      <c r="AO241" s="246"/>
    </row>
    <row r="242" spans="1:41" x14ac:dyDescent="0.2">
      <c r="A242" s="600"/>
      <c r="B242" s="625"/>
      <c r="C242" s="125"/>
      <c r="D242" s="599"/>
      <c r="E242" s="599"/>
      <c r="F242" s="617"/>
      <c r="G242" s="617"/>
      <c r="H242" s="617"/>
      <c r="I242" s="617"/>
      <c r="J242" s="617"/>
      <c r="K242" s="617"/>
      <c r="L242" s="617"/>
      <c r="M242" s="617"/>
      <c r="N242" s="617"/>
      <c r="O242" s="617"/>
      <c r="P242" s="617"/>
      <c r="Q242" s="617"/>
      <c r="R242" s="617"/>
      <c r="S242" s="617"/>
      <c r="T242" s="617"/>
      <c r="U242" s="617"/>
      <c r="V242" s="617"/>
      <c r="W242" s="617"/>
      <c r="X242" s="617"/>
      <c r="Y242" s="617"/>
      <c r="Z242" s="617"/>
      <c r="AA242" s="617"/>
      <c r="AB242" s="617"/>
      <c r="AC242" s="617"/>
      <c r="AD242" s="617"/>
      <c r="AE242" s="617"/>
      <c r="AF242" s="617"/>
      <c r="AG242" s="617"/>
      <c r="AH242" s="617"/>
      <c r="AI242" s="617"/>
      <c r="AJ242" s="617"/>
      <c r="AK242" s="612"/>
      <c r="AL242" s="612"/>
      <c r="AM242" s="627"/>
      <c r="AN242" s="600"/>
      <c r="AO242" s="600"/>
    </row>
    <row r="243" spans="1:41" x14ac:dyDescent="0.2">
      <c r="A243" s="600"/>
      <c r="B243" s="261" t="s">
        <v>294</v>
      </c>
      <c r="C243" s="246"/>
      <c r="D243" s="599"/>
      <c r="E243" s="599"/>
      <c r="F243" s="617"/>
      <c r="G243" s="617"/>
      <c r="H243" s="617"/>
      <c r="I243" s="617"/>
      <c r="J243" s="617"/>
      <c r="K243" s="617"/>
      <c r="L243" s="617"/>
      <c r="M243" s="617"/>
      <c r="N243" s="617"/>
      <c r="O243" s="617"/>
      <c r="P243" s="617"/>
      <c r="Q243" s="617"/>
      <c r="R243" s="617"/>
      <c r="S243" s="617"/>
      <c r="T243" s="617"/>
      <c r="U243" s="617"/>
      <c r="V243" s="617"/>
      <c r="W243" s="617"/>
      <c r="X243" s="617"/>
      <c r="Y243" s="617"/>
      <c r="Z243" s="617"/>
      <c r="AA243" s="617"/>
      <c r="AB243" s="617"/>
      <c r="AC243" s="617"/>
      <c r="AD243" s="617"/>
      <c r="AE243" s="617"/>
      <c r="AF243" s="617"/>
      <c r="AG243" s="617"/>
      <c r="AH243" s="617"/>
      <c r="AI243" s="617"/>
      <c r="AJ243" s="617"/>
      <c r="AK243" s="612"/>
      <c r="AL243" s="612"/>
      <c r="AM243" s="627"/>
      <c r="AN243" s="600"/>
      <c r="AO243" s="600"/>
    </row>
    <row r="244" spans="1:41" x14ac:dyDescent="0.2">
      <c r="A244" s="600"/>
      <c r="B244" s="625"/>
      <c r="C244" s="605" t="s">
        <v>131</v>
      </c>
      <c r="D244" s="599"/>
      <c r="E244" s="599"/>
      <c r="F244" s="616">
        <f ca="1">'COM 3P 16'!D101/1000000</f>
        <v>-1.5882402458933798</v>
      </c>
      <c r="G244" s="616">
        <f ca="1">'COM 3P 16'!E101/1000000</f>
        <v>0.3845239142382238</v>
      </c>
      <c r="H244" s="616">
        <f ca="1">'COM 3P 16'!F101/1000000</f>
        <v>0.48555617814977242</v>
      </c>
      <c r="I244" s="616">
        <f ca="1">'COM 3P 16'!G101/1000000</f>
        <v>0.38179026478050171</v>
      </c>
      <c r="J244" s="616">
        <f ca="1">'COM 3P 16'!H101/1000000</f>
        <v>0.30544406722284329</v>
      </c>
      <c r="K244" s="616">
        <f ca="1">'COM 3P 16'!I101/1000000</f>
        <v>0.2896760108222996</v>
      </c>
      <c r="L244" s="616">
        <f ca="1">'COM 3P 16'!J101/1000000</f>
        <v>0.22793100404689737</v>
      </c>
      <c r="M244" s="616">
        <f ca="1">'COM 3P 16'!K101/1000000</f>
        <v>0.16896170197648083</v>
      </c>
      <c r="N244" s="616">
        <f ca="1">'COM 3P 16'!L101/1000000</f>
        <v>0.16320545379806248</v>
      </c>
      <c r="O244" s="616">
        <f ca="1">'COM 3P 16'!M101/1000000</f>
        <v>0.15527588240503318</v>
      </c>
      <c r="P244" s="616">
        <f ca="1">'COM 3P 16'!N101/1000000</f>
        <v>5.8315052486396068E-2</v>
      </c>
      <c r="Q244" s="616">
        <f ca="1">'COM 3P 16'!O101/1000000</f>
        <v>0.10016800988446325</v>
      </c>
      <c r="R244" s="616">
        <f ca="1">'COM 3P 16'!P101/1000000</f>
        <v>0.10127985912515006</v>
      </c>
      <c r="S244" s="616">
        <f ca="1">'COM 3P 16'!Q101/1000000</f>
        <v>0.10240586426113925</v>
      </c>
      <c r="T244" s="616">
        <f ca="1">'COM 3P 16'!R101/1000000</f>
        <v>0.10354612649815213</v>
      </c>
      <c r="U244" s="616">
        <f ca="1">'COM 3P 16'!S101/1000000</f>
        <v>0.1047007460542009</v>
      </c>
      <c r="V244" s="616">
        <f ca="1">'COM 3P 16'!T101/1000000</f>
        <v>0.10586982208124311</v>
      </c>
      <c r="W244" s="616">
        <f ca="1">'COM 3P 16'!U101/1000000</f>
        <v>0.10705345258408527</v>
      </c>
      <c r="X244" s="616">
        <f ca="1">'COM 3P 16'!V101/1000000</f>
        <v>0.10825173433645303</v>
      </c>
      <c r="Y244" s="616">
        <f ca="1">'COM 3P 16'!W101/1000000</f>
        <v>0.10946476279414676</v>
      </c>
      <c r="Z244" s="616">
        <f ca="1">'COM 3P 16'!X101/1000000</f>
        <v>2.099263200519606E-2</v>
      </c>
      <c r="AA244" s="616">
        <f ca="1">'COM 3P 16'!Y101/1000000</f>
        <v>0.11193543451692742</v>
      </c>
      <c r="AB244" s="616">
        <f ca="1">'COM 3P 16'!Z101/1000000</f>
        <v>0.1131932612798527</v>
      </c>
      <c r="AC244" s="616">
        <f ca="1">'COM 3P 16'!AA101/1000000</f>
        <v>0.11446620154828961</v>
      </c>
      <c r="AD244" s="616">
        <f ca="1">'COM 3P 16'!AB101/1000000</f>
        <v>0.11575434277761608</v>
      </c>
      <c r="AE244" s="616">
        <f ca="1">'COM 3P 16'!AC101/1000000</f>
        <v>0.11705777051806418</v>
      </c>
      <c r="AF244" s="616">
        <f ca="1">'COM 3P 16'!AD101/1000000</f>
        <v>0</v>
      </c>
      <c r="AG244" s="616">
        <f ca="1">'COM 3P 16'!AE101/1000000</f>
        <v>0</v>
      </c>
      <c r="AH244" s="616">
        <f ca="1">'COM 3P 16'!AF101/1000000</f>
        <v>0</v>
      </c>
      <c r="AI244" s="616">
        <f ca="1">'COM 3P 16'!AG101/1000000</f>
        <v>0</v>
      </c>
      <c r="AJ244" s="616">
        <f ca="1">'COM 3P 16'!AH101/1000000</f>
        <v>0</v>
      </c>
      <c r="AK244" s="610"/>
      <c r="AL244" s="610"/>
      <c r="AM244" s="626"/>
      <c r="AN244" s="246"/>
      <c r="AO244" s="246"/>
    </row>
    <row r="245" spans="1:41" x14ac:dyDescent="0.2">
      <c r="A245" s="600"/>
      <c r="B245" s="625"/>
      <c r="C245" s="606" t="s">
        <v>117</v>
      </c>
      <c r="D245" s="599"/>
      <c r="E245" s="599"/>
      <c r="F245" s="616">
        <f ca="1">'COM 3P 16'!D102/1000000</f>
        <v>0</v>
      </c>
      <c r="G245" s="616">
        <f ca="1">'COM 3P 16'!E102/1000000</f>
        <v>3.9773357719999999E-2</v>
      </c>
      <c r="H245" s="616">
        <f ca="1">'COM 3P 16'!F102/1000000</f>
        <v>4.0179730750028002E-2</v>
      </c>
      <c r="I245" s="616">
        <f ca="1">'COM 3P 16'!G102/1000000</f>
        <v>4.0592158738203418E-2</v>
      </c>
      <c r="J245" s="616">
        <f ca="1">'COM 3P 16'!H102/1000000</f>
        <v>4.1010731903402653E-2</v>
      </c>
      <c r="K245" s="616">
        <f ca="1">'COM 3P 16'!I102/1000000</f>
        <v>4.1435541808763354E-2</v>
      </c>
      <c r="L245" s="616">
        <f ca="1">'COM 3P 16'!J102/1000000</f>
        <v>4.1866681381713934E-2</v>
      </c>
      <c r="M245" s="616">
        <f ca="1">'COM 3P 16'!K102/1000000</f>
        <v>4.230424493430146E-2</v>
      </c>
      <c r="N245" s="616">
        <f ca="1">'COM 3P 16'!L102/1000000</f>
        <v>4.2748328183822543E-2</v>
      </c>
      <c r="O245" s="616">
        <f ca="1">'COM 3P 16'!M102/1000000</f>
        <v>4.3199028273761507E-2</v>
      </c>
      <c r="P245" s="616">
        <f ca="1">'COM 3P 16'!N102/1000000</f>
        <v>4.3656443795040557E-2</v>
      </c>
      <c r="Q245" s="616">
        <f ca="1">'COM 3P 16'!O102/1000000</f>
        <v>4.4120674807586656E-2</v>
      </c>
      <c r="R245" s="616">
        <f ca="1">'COM 3P 16'!P102/1000000</f>
        <v>4.4591822862219688E-2</v>
      </c>
      <c r="S245" s="616">
        <f ca="1">'COM 3P 16'!Q102/1000000</f>
        <v>4.5069991022866775E-2</v>
      </c>
      <c r="T245" s="616">
        <f ca="1">'COM 3P 16'!R102/1000000</f>
        <v>4.5555283889107477E-2</v>
      </c>
      <c r="U245" s="616">
        <f ca="1">'COM 3P 16'!S102/1000000</f>
        <v>4.6047807619055192E-2</v>
      </c>
      <c r="V245" s="616">
        <f ca="1">'COM 3P 16'!T102/1000000</f>
        <v>4.6547669952579106E-2</v>
      </c>
      <c r="W245" s="616">
        <f ca="1">'COM 3P 16'!U102/1000000</f>
        <v>4.7054980234872541E-2</v>
      </c>
      <c r="X245" s="616">
        <f ca="1">'COM 3P 16'!V102/1000000</f>
        <v>4.7569849440372139E-2</v>
      </c>
      <c r="Y245" s="616">
        <f ca="1">'COM 3P 16'!W102/1000000</f>
        <v>4.8092390197033687E-2</v>
      </c>
      <c r="Z245" s="616">
        <f ca="1">'COM 3P 16'!X102/1000000</f>
        <v>4.8622716810969482E-2</v>
      </c>
      <c r="AA245" s="616">
        <f ca="1">'COM 3P 16'!Y102/1000000</f>
        <v>4.9160945291452922E-2</v>
      </c>
      <c r="AB245" s="616">
        <f ca="1">'COM 3P 16'!Z102/1000000</f>
        <v>4.9707193376295575E-2</v>
      </c>
      <c r="AC245" s="616">
        <f ca="1">'COM 3P 16'!AA102/1000000</f>
        <v>5.0261580557602381E-2</v>
      </c>
      <c r="AD245" s="616">
        <f ca="1">'COM 3P 16'!AB102/1000000</f>
        <v>5.0824228107910645E-2</v>
      </c>
      <c r="AE245" s="616">
        <f ca="1">'COM 3P 16'!AC102/1000000</f>
        <v>5.1395259106718515E-2</v>
      </c>
      <c r="AF245" s="616">
        <f ca="1">'COM 3P 16'!AD102/1000000</f>
        <v>0</v>
      </c>
      <c r="AG245" s="616">
        <f ca="1">'COM 3P 16'!AE102/1000000</f>
        <v>0</v>
      </c>
      <c r="AH245" s="616">
        <f ca="1">'COM 3P 16'!AF102/1000000</f>
        <v>0</v>
      </c>
      <c r="AI245" s="616">
        <f ca="1">'COM 3P 16'!AG102/1000000</f>
        <v>0</v>
      </c>
      <c r="AJ245" s="616">
        <f ca="1">'COM 3P 16'!AH102/1000000</f>
        <v>0</v>
      </c>
      <c r="AK245" s="610"/>
      <c r="AL245" s="610"/>
      <c r="AM245" s="626"/>
      <c r="AN245" s="246"/>
      <c r="AO245" s="246"/>
    </row>
    <row r="246" spans="1:41" x14ac:dyDescent="0.2">
      <c r="A246" s="600"/>
      <c r="B246" s="625"/>
      <c r="C246" s="607" t="s">
        <v>126</v>
      </c>
      <c r="D246" s="599"/>
      <c r="E246" s="599"/>
      <c r="F246" s="616">
        <f ca="1">'COM 3P 16'!D103/1000000</f>
        <v>0</v>
      </c>
      <c r="G246" s="616">
        <f ca="1">'COM 3P 16'!E103/1000000</f>
        <v>0</v>
      </c>
      <c r="H246" s="616">
        <f ca="1">'COM 3P 16'!F103/1000000</f>
        <v>0</v>
      </c>
      <c r="I246" s="616">
        <f ca="1">'COM 3P 16'!G103/1000000</f>
        <v>0</v>
      </c>
      <c r="J246" s="616">
        <f ca="1">'COM 3P 16'!H103/1000000</f>
        <v>0</v>
      </c>
      <c r="K246" s="616">
        <f ca="1">'COM 3P 16'!I103/1000000</f>
        <v>0</v>
      </c>
      <c r="L246" s="616">
        <f ca="1">'COM 3P 16'!J103/1000000</f>
        <v>0</v>
      </c>
      <c r="M246" s="616">
        <f ca="1">'COM 3P 16'!K103/1000000</f>
        <v>0</v>
      </c>
      <c r="N246" s="616">
        <f ca="1">'COM 3P 16'!L103/1000000</f>
        <v>0</v>
      </c>
      <c r="O246" s="616">
        <f ca="1">'COM 3P 16'!M103/1000000</f>
        <v>0</v>
      </c>
      <c r="P246" s="616">
        <f ca="1">'COM 3P 16'!N103/1000000</f>
        <v>0</v>
      </c>
      <c r="Q246" s="616">
        <f ca="1">'COM 3P 16'!O103/1000000</f>
        <v>0</v>
      </c>
      <c r="R246" s="616">
        <f ca="1">'COM 3P 16'!P103/1000000</f>
        <v>0</v>
      </c>
      <c r="S246" s="616">
        <f ca="1">'COM 3P 16'!Q103/1000000</f>
        <v>0</v>
      </c>
      <c r="T246" s="616">
        <f ca="1">'COM 3P 16'!R103/1000000</f>
        <v>0</v>
      </c>
      <c r="U246" s="616">
        <f ca="1">'COM 3P 16'!S103/1000000</f>
        <v>0</v>
      </c>
      <c r="V246" s="616">
        <f ca="1">'COM 3P 16'!T103/1000000</f>
        <v>0</v>
      </c>
      <c r="W246" s="616">
        <f ca="1">'COM 3P 16'!U103/1000000</f>
        <v>0</v>
      </c>
      <c r="X246" s="616">
        <f ca="1">'COM 3P 16'!V103/1000000</f>
        <v>0</v>
      </c>
      <c r="Y246" s="616">
        <f ca="1">'COM 3P 16'!W103/1000000</f>
        <v>0</v>
      </c>
      <c r="Z246" s="616">
        <f ca="1">'COM 3P 16'!X103/1000000</f>
        <v>0</v>
      </c>
      <c r="AA246" s="616">
        <f ca="1">'COM 3P 16'!Y103/1000000</f>
        <v>0</v>
      </c>
      <c r="AB246" s="616">
        <f ca="1">'COM 3P 16'!Z103/1000000</f>
        <v>0</v>
      </c>
      <c r="AC246" s="616">
        <f ca="1">'COM 3P 16'!AA103/1000000</f>
        <v>0</v>
      </c>
      <c r="AD246" s="616">
        <f ca="1">'COM 3P 16'!AB103/1000000</f>
        <v>0</v>
      </c>
      <c r="AE246" s="616">
        <f ca="1">'COM 3P 16'!AC103/1000000</f>
        <v>0</v>
      </c>
      <c r="AF246" s="616">
        <f ca="1">'COM 3P 16'!AD103/1000000</f>
        <v>0</v>
      </c>
      <c r="AG246" s="616">
        <f ca="1">'COM 3P 16'!AE103/1000000</f>
        <v>0</v>
      </c>
      <c r="AH246" s="616">
        <f ca="1">'COM 3P 16'!AF103/1000000</f>
        <v>0</v>
      </c>
      <c r="AI246" s="616">
        <f ca="1">'COM 3P 16'!AG103/1000000</f>
        <v>0</v>
      </c>
      <c r="AJ246" s="616">
        <f ca="1">'COM 3P 16'!AH103/1000000</f>
        <v>0</v>
      </c>
      <c r="AK246" s="610"/>
      <c r="AL246" s="610"/>
      <c r="AM246" s="626"/>
      <c r="AN246" s="246"/>
      <c r="AO246" s="246"/>
    </row>
    <row r="247" spans="1:41" x14ac:dyDescent="0.2">
      <c r="A247" s="600"/>
      <c r="B247" s="625"/>
      <c r="C247" s="605" t="s">
        <v>127</v>
      </c>
      <c r="D247" s="599"/>
      <c r="E247" s="599"/>
      <c r="F247" s="616">
        <f ca="1">'COM 3P 16'!D104/1000000</f>
        <v>0</v>
      </c>
      <c r="G247" s="616">
        <f ca="1">'COM 3P 16'!E104/1000000</f>
        <v>0</v>
      </c>
      <c r="H247" s="616">
        <f ca="1">'COM 3P 16'!F104/1000000</f>
        <v>0</v>
      </c>
      <c r="I247" s="616">
        <f ca="1">'COM 3P 16'!G104/1000000</f>
        <v>0</v>
      </c>
      <c r="J247" s="616">
        <f ca="1">'COM 3P 16'!H104/1000000</f>
        <v>0</v>
      </c>
      <c r="K247" s="616">
        <f ca="1">'COM 3P 16'!I104/1000000</f>
        <v>0</v>
      </c>
      <c r="L247" s="616">
        <f ca="1">'COM 3P 16'!J104/1000000</f>
        <v>0</v>
      </c>
      <c r="M247" s="616">
        <f ca="1">'COM 3P 16'!K104/1000000</f>
        <v>0</v>
      </c>
      <c r="N247" s="616">
        <f ca="1">'COM 3P 16'!L104/1000000</f>
        <v>0</v>
      </c>
      <c r="O247" s="616">
        <f ca="1">'COM 3P 16'!M104/1000000</f>
        <v>0</v>
      </c>
      <c r="P247" s="616">
        <f ca="1">'COM 3P 16'!N104/1000000</f>
        <v>0</v>
      </c>
      <c r="Q247" s="616">
        <f ca="1">'COM 3P 16'!O104/1000000</f>
        <v>0</v>
      </c>
      <c r="R247" s="616">
        <f ca="1">'COM 3P 16'!P104/1000000</f>
        <v>0</v>
      </c>
      <c r="S247" s="616">
        <f ca="1">'COM 3P 16'!Q104/1000000</f>
        <v>0</v>
      </c>
      <c r="T247" s="616">
        <f ca="1">'COM 3P 16'!R104/1000000</f>
        <v>0</v>
      </c>
      <c r="U247" s="616">
        <f ca="1">'COM 3P 16'!S104/1000000</f>
        <v>0</v>
      </c>
      <c r="V247" s="616">
        <f ca="1">'COM 3P 16'!T104/1000000</f>
        <v>0</v>
      </c>
      <c r="W247" s="616">
        <f ca="1">'COM 3P 16'!U104/1000000</f>
        <v>0</v>
      </c>
      <c r="X247" s="616">
        <f ca="1">'COM 3P 16'!V104/1000000</f>
        <v>0</v>
      </c>
      <c r="Y247" s="616">
        <f ca="1">'COM 3P 16'!W104/1000000</f>
        <v>0</v>
      </c>
      <c r="Z247" s="616">
        <f ca="1">'COM 3P 16'!X104/1000000</f>
        <v>0</v>
      </c>
      <c r="AA247" s="616">
        <f ca="1">'COM 3P 16'!Y104/1000000</f>
        <v>0</v>
      </c>
      <c r="AB247" s="616">
        <f ca="1">'COM 3P 16'!Z104/1000000</f>
        <v>0</v>
      </c>
      <c r="AC247" s="616">
        <f ca="1">'COM 3P 16'!AA104/1000000</f>
        <v>0</v>
      </c>
      <c r="AD247" s="616">
        <f ca="1">'COM 3P 16'!AB104/1000000</f>
        <v>0</v>
      </c>
      <c r="AE247" s="616">
        <f ca="1">'COM 3P 16'!AC104/1000000</f>
        <v>0</v>
      </c>
      <c r="AF247" s="616">
        <f ca="1">'COM 3P 16'!AD104/1000000</f>
        <v>0</v>
      </c>
      <c r="AG247" s="616">
        <f ca="1">'COM 3P 16'!AE104/1000000</f>
        <v>0</v>
      </c>
      <c r="AH247" s="616">
        <f ca="1">'COM 3P 16'!AF104/1000000</f>
        <v>0</v>
      </c>
      <c r="AI247" s="616">
        <f ca="1">'COM 3P 16'!AG104/1000000</f>
        <v>0</v>
      </c>
      <c r="AJ247" s="616">
        <f ca="1">'COM 3P 16'!AH104/1000000</f>
        <v>0</v>
      </c>
      <c r="AK247" s="610"/>
      <c r="AL247" s="610"/>
      <c r="AM247" s="626"/>
      <c r="AN247" s="246"/>
      <c r="AO247" s="246"/>
    </row>
    <row r="248" spans="1:41" x14ac:dyDescent="0.2">
      <c r="A248" s="600"/>
      <c r="B248" s="625"/>
      <c r="C248" s="605" t="s">
        <v>116</v>
      </c>
      <c r="D248" s="599"/>
      <c r="E248" s="599"/>
      <c r="F248" s="616">
        <f ca="1">'COM 3P 16'!D105/1000000</f>
        <v>0</v>
      </c>
      <c r="G248" s="616">
        <f ca="1">'COM 3P 16'!E105/1000000</f>
        <v>0</v>
      </c>
      <c r="H248" s="616">
        <f ca="1">'COM 3P 16'!F105/1000000</f>
        <v>0</v>
      </c>
      <c r="I248" s="616">
        <f ca="1">'COM 3P 16'!G105/1000000</f>
        <v>0</v>
      </c>
      <c r="J248" s="616">
        <f ca="1">'COM 3P 16'!H105/1000000</f>
        <v>0</v>
      </c>
      <c r="K248" s="616">
        <f ca="1">'COM 3P 16'!I105/1000000</f>
        <v>0</v>
      </c>
      <c r="L248" s="616">
        <f ca="1">'COM 3P 16'!J105/1000000</f>
        <v>0</v>
      </c>
      <c r="M248" s="616">
        <f ca="1">'COM 3P 16'!K105/1000000</f>
        <v>0</v>
      </c>
      <c r="N248" s="616">
        <f ca="1">'COM 3P 16'!L105/1000000</f>
        <v>0</v>
      </c>
      <c r="O248" s="616">
        <f ca="1">'COM 3P 16'!M105/1000000</f>
        <v>0</v>
      </c>
      <c r="P248" s="616">
        <f ca="1">'COM 3P 16'!N105/1000000</f>
        <v>0</v>
      </c>
      <c r="Q248" s="616">
        <f ca="1">'COM 3P 16'!O105/1000000</f>
        <v>0</v>
      </c>
      <c r="R248" s="616">
        <f ca="1">'COM 3P 16'!P105/1000000</f>
        <v>0</v>
      </c>
      <c r="S248" s="616">
        <f ca="1">'COM 3P 16'!Q105/1000000</f>
        <v>0</v>
      </c>
      <c r="T248" s="616">
        <f ca="1">'COM 3P 16'!R105/1000000</f>
        <v>0</v>
      </c>
      <c r="U248" s="616">
        <f ca="1">'COM 3P 16'!S105/1000000</f>
        <v>0</v>
      </c>
      <c r="V248" s="616">
        <f ca="1">'COM 3P 16'!T105/1000000</f>
        <v>0</v>
      </c>
      <c r="W248" s="616">
        <f ca="1">'COM 3P 16'!U105/1000000</f>
        <v>0</v>
      </c>
      <c r="X248" s="616">
        <f ca="1">'COM 3P 16'!V105/1000000</f>
        <v>0</v>
      </c>
      <c r="Y248" s="616">
        <f ca="1">'COM 3P 16'!W105/1000000</f>
        <v>0</v>
      </c>
      <c r="Z248" s="616">
        <f ca="1">'COM 3P 16'!X105/1000000</f>
        <v>0</v>
      </c>
      <c r="AA248" s="616">
        <f ca="1">'COM 3P 16'!Y105/1000000</f>
        <v>0</v>
      </c>
      <c r="AB248" s="616">
        <f ca="1">'COM 3P 16'!Z105/1000000</f>
        <v>0</v>
      </c>
      <c r="AC248" s="616">
        <f ca="1">'COM 3P 16'!AA105/1000000</f>
        <v>0</v>
      </c>
      <c r="AD248" s="616">
        <f ca="1">'COM 3P 16'!AB105/1000000</f>
        <v>0</v>
      </c>
      <c r="AE248" s="616">
        <f ca="1">'COM 3P 16'!AC105/1000000</f>
        <v>0</v>
      </c>
      <c r="AF248" s="616">
        <f ca="1">'COM 3P 16'!AD105/1000000</f>
        <v>0</v>
      </c>
      <c r="AG248" s="616">
        <f ca="1">'COM 3P 16'!AE105/1000000</f>
        <v>0</v>
      </c>
      <c r="AH248" s="616">
        <f ca="1">'COM 3P 16'!AF105/1000000</f>
        <v>0</v>
      </c>
      <c r="AI248" s="616">
        <f ca="1">'COM 3P 16'!AG105/1000000</f>
        <v>0</v>
      </c>
      <c r="AJ248" s="616">
        <f ca="1">'COM 3P 16'!AH105/1000000</f>
        <v>0</v>
      </c>
      <c r="AK248" s="610"/>
      <c r="AL248" s="610"/>
      <c r="AM248" s="626"/>
      <c r="AN248" s="246"/>
      <c r="AO248" s="246"/>
    </row>
    <row r="249" spans="1:41" x14ac:dyDescent="0.2">
      <c r="A249" s="600"/>
      <c r="B249" s="625"/>
      <c r="C249" s="606" t="s">
        <v>119</v>
      </c>
      <c r="D249" s="599"/>
      <c r="E249" s="599"/>
      <c r="F249" s="616">
        <f ca="1">'COM 3P 16'!D106/1000000</f>
        <v>0</v>
      </c>
      <c r="G249" s="616">
        <f ca="1">'COM 3P 16'!E106/1000000</f>
        <v>0</v>
      </c>
      <c r="H249" s="616">
        <f ca="1">'COM 3P 16'!F106/1000000</f>
        <v>0</v>
      </c>
      <c r="I249" s="616">
        <f ca="1">'COM 3P 16'!G106/1000000</f>
        <v>0</v>
      </c>
      <c r="J249" s="616">
        <f ca="1">'COM 3P 16'!H106/1000000</f>
        <v>0</v>
      </c>
      <c r="K249" s="616">
        <f ca="1">'COM 3P 16'!I106/1000000</f>
        <v>0</v>
      </c>
      <c r="L249" s="616">
        <f ca="1">'COM 3P 16'!J106/1000000</f>
        <v>0</v>
      </c>
      <c r="M249" s="616">
        <f ca="1">'COM 3P 16'!K106/1000000</f>
        <v>0</v>
      </c>
      <c r="N249" s="616">
        <f ca="1">'COM 3P 16'!L106/1000000</f>
        <v>0</v>
      </c>
      <c r="O249" s="616">
        <f ca="1">'COM 3P 16'!M106/1000000</f>
        <v>0</v>
      </c>
      <c r="P249" s="616">
        <f ca="1">'COM 3P 16'!N106/1000000</f>
        <v>0</v>
      </c>
      <c r="Q249" s="616">
        <f ca="1">'COM 3P 16'!O106/1000000</f>
        <v>0</v>
      </c>
      <c r="R249" s="616">
        <f ca="1">'COM 3P 16'!P106/1000000</f>
        <v>0</v>
      </c>
      <c r="S249" s="616">
        <f ca="1">'COM 3P 16'!Q106/1000000</f>
        <v>0</v>
      </c>
      <c r="T249" s="616">
        <f ca="1">'COM 3P 16'!R106/1000000</f>
        <v>0</v>
      </c>
      <c r="U249" s="616">
        <f ca="1">'COM 3P 16'!S106/1000000</f>
        <v>0</v>
      </c>
      <c r="V249" s="616">
        <f ca="1">'COM 3P 16'!T106/1000000</f>
        <v>0</v>
      </c>
      <c r="W249" s="616">
        <f ca="1">'COM 3P 16'!U106/1000000</f>
        <v>0</v>
      </c>
      <c r="X249" s="616">
        <f ca="1">'COM 3P 16'!V106/1000000</f>
        <v>0</v>
      </c>
      <c r="Y249" s="616">
        <f ca="1">'COM 3P 16'!W106/1000000</f>
        <v>0</v>
      </c>
      <c r="Z249" s="616">
        <f ca="1">'COM 3P 16'!X106/1000000</f>
        <v>0</v>
      </c>
      <c r="AA249" s="616">
        <f ca="1">'COM 3P 16'!Y106/1000000</f>
        <v>0</v>
      </c>
      <c r="AB249" s="616">
        <f ca="1">'COM 3P 16'!Z106/1000000</f>
        <v>0</v>
      </c>
      <c r="AC249" s="616">
        <f ca="1">'COM 3P 16'!AA106/1000000</f>
        <v>0</v>
      </c>
      <c r="AD249" s="616">
        <f ca="1">'COM 3P 16'!AB106/1000000</f>
        <v>0</v>
      </c>
      <c r="AE249" s="616">
        <f ca="1">'COM 3P 16'!AC106/1000000</f>
        <v>0</v>
      </c>
      <c r="AF249" s="616">
        <f ca="1">'COM 3P 16'!AD106/1000000</f>
        <v>0</v>
      </c>
      <c r="AG249" s="616">
        <f ca="1">'COM 3P 16'!AE106/1000000</f>
        <v>0</v>
      </c>
      <c r="AH249" s="616">
        <f ca="1">'COM 3P 16'!AF106/1000000</f>
        <v>0</v>
      </c>
      <c r="AI249" s="616">
        <f ca="1">'COM 3P 16'!AG106/1000000</f>
        <v>0</v>
      </c>
      <c r="AJ249" s="616">
        <f ca="1">'COM 3P 16'!AH106/1000000</f>
        <v>0</v>
      </c>
      <c r="AK249" s="610"/>
      <c r="AL249" s="610"/>
      <c r="AM249" s="626"/>
      <c r="AN249" s="246"/>
      <c r="AO249" s="246"/>
    </row>
    <row r="250" spans="1:41" x14ac:dyDescent="0.2">
      <c r="A250" s="600"/>
      <c r="B250" s="625"/>
      <c r="C250" s="125"/>
      <c r="D250" s="599"/>
      <c r="E250" s="599"/>
      <c r="F250" s="617"/>
      <c r="G250" s="617"/>
      <c r="H250" s="617"/>
      <c r="I250" s="617"/>
      <c r="J250" s="617"/>
      <c r="K250" s="617"/>
      <c r="L250" s="617"/>
      <c r="M250" s="617"/>
      <c r="N250" s="617"/>
      <c r="O250" s="617"/>
      <c r="P250" s="617"/>
      <c r="Q250" s="617"/>
      <c r="R250" s="617"/>
      <c r="S250" s="617"/>
      <c r="T250" s="617"/>
      <c r="U250" s="617"/>
      <c r="V250" s="617"/>
      <c r="W250" s="617"/>
      <c r="X250" s="617"/>
      <c r="Y250" s="617"/>
      <c r="Z250" s="617"/>
      <c r="AA250" s="617"/>
      <c r="AB250" s="617"/>
      <c r="AC250" s="617"/>
      <c r="AD250" s="617"/>
      <c r="AE250" s="617"/>
      <c r="AF250" s="617"/>
      <c r="AG250" s="617"/>
      <c r="AH250" s="617"/>
      <c r="AI250" s="617"/>
      <c r="AJ250" s="617"/>
      <c r="AK250" s="612"/>
      <c r="AL250" s="612"/>
      <c r="AM250" s="627"/>
      <c r="AN250" s="600"/>
      <c r="AO250" s="600"/>
    </row>
    <row r="251" spans="1:41" x14ac:dyDescent="0.2">
      <c r="A251" s="600"/>
      <c r="B251" s="261" t="s">
        <v>295</v>
      </c>
      <c r="C251" s="125"/>
      <c r="D251" s="599"/>
      <c r="E251" s="599"/>
      <c r="F251" s="617"/>
      <c r="G251" s="617"/>
      <c r="H251" s="617"/>
      <c r="I251" s="617"/>
      <c r="J251" s="617"/>
      <c r="K251" s="617"/>
      <c r="L251" s="617"/>
      <c r="M251" s="617"/>
      <c r="N251" s="617"/>
      <c r="O251" s="617"/>
      <c r="P251" s="617"/>
      <c r="Q251" s="617"/>
      <c r="R251" s="617"/>
      <c r="S251" s="617"/>
      <c r="T251" s="617"/>
      <c r="U251" s="617"/>
      <c r="V251" s="617"/>
      <c r="W251" s="617"/>
      <c r="X251" s="617"/>
      <c r="Y251" s="617"/>
      <c r="Z251" s="617"/>
      <c r="AA251" s="617"/>
      <c r="AB251" s="617"/>
      <c r="AC251" s="617"/>
      <c r="AD251" s="617"/>
      <c r="AE251" s="617"/>
      <c r="AF251" s="617"/>
      <c r="AG251" s="617"/>
      <c r="AH251" s="617"/>
      <c r="AI251" s="617"/>
      <c r="AJ251" s="617"/>
      <c r="AK251" s="612"/>
      <c r="AL251" s="612"/>
      <c r="AM251" s="627"/>
      <c r="AN251" s="600"/>
      <c r="AO251" s="600"/>
    </row>
    <row r="252" spans="1:41" x14ac:dyDescent="0.2">
      <c r="A252" s="600"/>
      <c r="B252" s="625"/>
      <c r="C252" s="605" t="s">
        <v>131</v>
      </c>
      <c r="D252" s="599"/>
      <c r="E252" s="599"/>
      <c r="F252" s="616">
        <f ca="1">'COM 3P 16'!D101/1000000</f>
        <v>-1.5882402458933798</v>
      </c>
      <c r="G252" s="616">
        <f ca="1">'COM 3P 16'!E101/1000000</f>
        <v>0.3845239142382238</v>
      </c>
      <c r="H252" s="616">
        <f ca="1">'COM 3P 16'!F101/1000000</f>
        <v>0.48555617814977242</v>
      </c>
      <c r="I252" s="616">
        <f ca="1">'COM 3P 16'!G101/1000000</f>
        <v>0.38179026478050171</v>
      </c>
      <c r="J252" s="616">
        <f ca="1">'COM 3P 16'!H101/1000000</f>
        <v>0.30544406722284329</v>
      </c>
      <c r="K252" s="616">
        <f ca="1">'COM 3P 16'!I101/1000000</f>
        <v>0.2896760108222996</v>
      </c>
      <c r="L252" s="616">
        <f ca="1">'COM 3P 16'!J101/1000000</f>
        <v>0.22793100404689737</v>
      </c>
      <c r="M252" s="616">
        <f ca="1">'COM 3P 16'!K101/1000000</f>
        <v>0.16896170197648083</v>
      </c>
      <c r="N252" s="616">
        <f ca="1">'COM 3P 16'!L101/1000000</f>
        <v>0.16320545379806248</v>
      </c>
      <c r="O252" s="616">
        <f ca="1">'COM 3P 16'!M101/1000000</f>
        <v>0.15527588240503318</v>
      </c>
      <c r="P252" s="616">
        <f ca="1">'COM 3P 16'!N101/1000000</f>
        <v>5.8315052486396068E-2</v>
      </c>
      <c r="Q252" s="616">
        <f ca="1">'COM 3P 16'!O101/1000000</f>
        <v>0.10016800988446325</v>
      </c>
      <c r="R252" s="616">
        <f ca="1">'COM 3P 16'!P101/1000000</f>
        <v>0.10127985912515006</v>
      </c>
      <c r="S252" s="616">
        <f ca="1">'COM 3P 16'!Q101/1000000</f>
        <v>0.10240586426113925</v>
      </c>
      <c r="T252" s="616">
        <f ca="1">'COM 3P 16'!R101/1000000</f>
        <v>0.10354612649815213</v>
      </c>
      <c r="U252" s="616">
        <f ca="1">'COM 3P 16'!S101/1000000</f>
        <v>0.1047007460542009</v>
      </c>
      <c r="V252" s="616">
        <f ca="1">'COM 3P 16'!T101/1000000</f>
        <v>0.10586982208124311</v>
      </c>
      <c r="W252" s="616">
        <f ca="1">'COM 3P 16'!U101/1000000</f>
        <v>0.10705345258408527</v>
      </c>
      <c r="X252" s="616">
        <f ca="1">'COM 3P 16'!V101/1000000</f>
        <v>0.10825173433645303</v>
      </c>
      <c r="Y252" s="616">
        <f ca="1">'COM 3P 16'!W101/1000000</f>
        <v>0.10946476279414676</v>
      </c>
      <c r="Z252" s="616">
        <f ca="1">'COM 3P 16'!X101/1000000</f>
        <v>2.099263200519606E-2</v>
      </c>
      <c r="AA252" s="616">
        <f ca="1">'COM 3P 16'!Y101/1000000</f>
        <v>0.11193543451692742</v>
      </c>
      <c r="AB252" s="616">
        <f ca="1">'COM 3P 16'!Z101/1000000</f>
        <v>0.1131932612798527</v>
      </c>
      <c r="AC252" s="616">
        <f ca="1">'COM 3P 16'!AA101/1000000</f>
        <v>0.11446620154828961</v>
      </c>
      <c r="AD252" s="616">
        <f ca="1">'COM 3P 16'!AB101/1000000</f>
        <v>0.11575434277761608</v>
      </c>
      <c r="AE252" s="616">
        <f ca="1">'COM 3P 16'!AC101/1000000</f>
        <v>0.11705777051806418</v>
      </c>
      <c r="AF252" s="616">
        <f ca="1">'COM 3P 16'!AD101/1000000</f>
        <v>0</v>
      </c>
      <c r="AG252" s="616">
        <f ca="1">'COM 3P 16'!AE101/1000000</f>
        <v>0</v>
      </c>
      <c r="AH252" s="616">
        <f ca="1">'COM 3P 16'!AF101/1000000</f>
        <v>0</v>
      </c>
      <c r="AI252" s="616">
        <f ca="1">'COM 3P 16'!AG101/1000000</f>
        <v>0</v>
      </c>
      <c r="AJ252" s="616">
        <f ca="1">'COM 3P 16'!AH101/1000000</f>
        <v>0</v>
      </c>
      <c r="AK252" s="610"/>
      <c r="AL252" s="610"/>
      <c r="AM252" s="626"/>
      <c r="AN252" s="246"/>
      <c r="AO252" s="246"/>
    </row>
    <row r="253" spans="1:41" x14ac:dyDescent="0.2">
      <c r="A253" s="600"/>
      <c r="B253" s="625"/>
      <c r="C253" s="606" t="s">
        <v>117</v>
      </c>
      <c r="D253" s="599"/>
      <c r="E253" s="599"/>
      <c r="F253" s="616">
        <f ca="1">'COM 3P 16'!D102/1000000</f>
        <v>0</v>
      </c>
      <c r="G253" s="616">
        <f ca="1">'COM 3P 16'!E102/1000000</f>
        <v>3.9773357719999999E-2</v>
      </c>
      <c r="H253" s="616">
        <f ca="1">'COM 3P 16'!F102/1000000</f>
        <v>4.0179730750028002E-2</v>
      </c>
      <c r="I253" s="616">
        <f ca="1">'COM 3P 16'!G102/1000000</f>
        <v>4.0592158738203418E-2</v>
      </c>
      <c r="J253" s="616">
        <f ca="1">'COM 3P 16'!H102/1000000</f>
        <v>4.1010731903402653E-2</v>
      </c>
      <c r="K253" s="616">
        <f ca="1">'COM 3P 16'!I102/1000000</f>
        <v>4.1435541808763354E-2</v>
      </c>
      <c r="L253" s="616">
        <f ca="1">'COM 3P 16'!J102/1000000</f>
        <v>4.1866681381713934E-2</v>
      </c>
      <c r="M253" s="616">
        <f ca="1">'COM 3P 16'!K102/1000000</f>
        <v>4.230424493430146E-2</v>
      </c>
      <c r="N253" s="616">
        <f ca="1">'COM 3P 16'!L102/1000000</f>
        <v>4.2748328183822543E-2</v>
      </c>
      <c r="O253" s="616">
        <f ca="1">'COM 3P 16'!M102/1000000</f>
        <v>4.3199028273761507E-2</v>
      </c>
      <c r="P253" s="616">
        <f ca="1">'COM 3P 16'!N102/1000000</f>
        <v>4.3656443795040557E-2</v>
      </c>
      <c r="Q253" s="616">
        <f ca="1">'COM 3P 16'!O102/1000000</f>
        <v>4.4120674807586656E-2</v>
      </c>
      <c r="R253" s="616">
        <f ca="1">'COM 3P 16'!P102/1000000</f>
        <v>4.4591822862219688E-2</v>
      </c>
      <c r="S253" s="616">
        <f ca="1">'COM 3P 16'!Q102/1000000</f>
        <v>4.5069991022866775E-2</v>
      </c>
      <c r="T253" s="616">
        <f ca="1">'COM 3P 16'!R102/1000000</f>
        <v>4.5555283889107477E-2</v>
      </c>
      <c r="U253" s="616">
        <f ca="1">'COM 3P 16'!S102/1000000</f>
        <v>4.6047807619055192E-2</v>
      </c>
      <c r="V253" s="616">
        <f ca="1">'COM 3P 16'!T102/1000000</f>
        <v>4.6547669952579106E-2</v>
      </c>
      <c r="W253" s="616">
        <f ca="1">'COM 3P 16'!U102/1000000</f>
        <v>4.7054980234872541E-2</v>
      </c>
      <c r="X253" s="616">
        <f ca="1">'COM 3P 16'!V102/1000000</f>
        <v>4.7569849440372139E-2</v>
      </c>
      <c r="Y253" s="616">
        <f ca="1">'COM 3P 16'!W102/1000000</f>
        <v>4.8092390197033687E-2</v>
      </c>
      <c r="Z253" s="616">
        <f ca="1">'COM 3P 16'!X102/1000000</f>
        <v>4.8622716810969482E-2</v>
      </c>
      <c r="AA253" s="616">
        <f ca="1">'COM 3P 16'!Y102/1000000</f>
        <v>4.9160945291452922E-2</v>
      </c>
      <c r="AB253" s="616">
        <f ca="1">'COM 3P 16'!Z102/1000000</f>
        <v>4.9707193376295575E-2</v>
      </c>
      <c r="AC253" s="616">
        <f ca="1">'COM 3P 16'!AA102/1000000</f>
        <v>5.0261580557602381E-2</v>
      </c>
      <c r="AD253" s="616">
        <f ca="1">'COM 3P 16'!AB102/1000000</f>
        <v>5.0824228107910645E-2</v>
      </c>
      <c r="AE253" s="616">
        <f ca="1">'COM 3P 16'!AC102/1000000</f>
        <v>5.1395259106718515E-2</v>
      </c>
      <c r="AF253" s="616">
        <f ca="1">'COM 3P 16'!AD102/1000000</f>
        <v>0</v>
      </c>
      <c r="AG253" s="616">
        <f ca="1">'COM 3P 16'!AE102/1000000</f>
        <v>0</v>
      </c>
      <c r="AH253" s="616">
        <f ca="1">'COM 3P 16'!AF102/1000000</f>
        <v>0</v>
      </c>
      <c r="AI253" s="616">
        <f ca="1">'COM 3P 16'!AG102/1000000</f>
        <v>0</v>
      </c>
      <c r="AJ253" s="616">
        <f ca="1">'COM 3P 16'!AH102/1000000</f>
        <v>0</v>
      </c>
      <c r="AK253" s="610"/>
      <c r="AL253" s="610"/>
      <c r="AM253" s="626"/>
      <c r="AN253" s="246"/>
      <c r="AO253" s="246"/>
    </row>
    <row r="254" spans="1:41" x14ac:dyDescent="0.2">
      <c r="A254" s="600"/>
      <c r="B254" s="625"/>
      <c r="C254" s="607" t="s">
        <v>126</v>
      </c>
      <c r="D254" s="599"/>
      <c r="E254" s="599"/>
      <c r="F254" s="616">
        <f ca="1">'COM 3P 16'!D103/1000000</f>
        <v>0</v>
      </c>
      <c r="G254" s="616">
        <f ca="1">'COM 3P 16'!E103/1000000</f>
        <v>0</v>
      </c>
      <c r="H254" s="616">
        <f ca="1">'COM 3P 16'!F103/1000000</f>
        <v>0</v>
      </c>
      <c r="I254" s="616">
        <f ca="1">'COM 3P 16'!G103/1000000</f>
        <v>0</v>
      </c>
      <c r="J254" s="616">
        <f ca="1">'COM 3P 16'!H103/1000000</f>
        <v>0</v>
      </c>
      <c r="K254" s="616">
        <f ca="1">'COM 3P 16'!I103/1000000</f>
        <v>0</v>
      </c>
      <c r="L254" s="616">
        <f ca="1">'COM 3P 16'!J103/1000000</f>
        <v>0</v>
      </c>
      <c r="M254" s="616">
        <f ca="1">'COM 3P 16'!K103/1000000</f>
        <v>0</v>
      </c>
      <c r="N254" s="616">
        <f ca="1">'COM 3P 16'!L103/1000000</f>
        <v>0</v>
      </c>
      <c r="O254" s="616">
        <f ca="1">'COM 3P 16'!M103/1000000</f>
        <v>0</v>
      </c>
      <c r="P254" s="616">
        <f ca="1">'COM 3P 16'!N103/1000000</f>
        <v>0</v>
      </c>
      <c r="Q254" s="616">
        <f ca="1">'COM 3P 16'!O103/1000000</f>
        <v>0</v>
      </c>
      <c r="R254" s="616">
        <f ca="1">'COM 3P 16'!P103/1000000</f>
        <v>0</v>
      </c>
      <c r="S254" s="616">
        <f ca="1">'COM 3P 16'!Q103/1000000</f>
        <v>0</v>
      </c>
      <c r="T254" s="616">
        <f ca="1">'COM 3P 16'!R103/1000000</f>
        <v>0</v>
      </c>
      <c r="U254" s="616">
        <f ca="1">'COM 3P 16'!S103/1000000</f>
        <v>0</v>
      </c>
      <c r="V254" s="616">
        <f ca="1">'COM 3P 16'!T103/1000000</f>
        <v>0</v>
      </c>
      <c r="W254" s="616">
        <f ca="1">'COM 3P 16'!U103/1000000</f>
        <v>0</v>
      </c>
      <c r="X254" s="616">
        <f ca="1">'COM 3P 16'!V103/1000000</f>
        <v>0</v>
      </c>
      <c r="Y254" s="616">
        <f ca="1">'COM 3P 16'!W103/1000000</f>
        <v>0</v>
      </c>
      <c r="Z254" s="616">
        <f ca="1">'COM 3P 16'!X103/1000000</f>
        <v>0</v>
      </c>
      <c r="AA254" s="616">
        <f ca="1">'COM 3P 16'!Y103/1000000</f>
        <v>0</v>
      </c>
      <c r="AB254" s="616">
        <f ca="1">'COM 3P 16'!Z103/1000000</f>
        <v>0</v>
      </c>
      <c r="AC254" s="616">
        <f ca="1">'COM 3P 16'!AA103/1000000</f>
        <v>0</v>
      </c>
      <c r="AD254" s="616">
        <f ca="1">'COM 3P 16'!AB103/1000000</f>
        <v>0</v>
      </c>
      <c r="AE254" s="616">
        <f ca="1">'COM 3P 16'!AC103/1000000</f>
        <v>0</v>
      </c>
      <c r="AF254" s="616">
        <f ca="1">'COM 3P 16'!AD103/1000000</f>
        <v>0</v>
      </c>
      <c r="AG254" s="616">
        <f ca="1">'COM 3P 16'!AE103/1000000</f>
        <v>0</v>
      </c>
      <c r="AH254" s="616">
        <f ca="1">'COM 3P 16'!AF103/1000000</f>
        <v>0</v>
      </c>
      <c r="AI254" s="616">
        <f ca="1">'COM 3P 16'!AG103/1000000</f>
        <v>0</v>
      </c>
      <c r="AJ254" s="616">
        <f ca="1">'COM 3P 16'!AH103/1000000</f>
        <v>0</v>
      </c>
      <c r="AK254" s="610"/>
      <c r="AL254" s="610"/>
      <c r="AM254" s="626"/>
      <c r="AN254" s="246"/>
      <c r="AO254" s="246"/>
    </row>
    <row r="255" spans="1:41" x14ac:dyDescent="0.2">
      <c r="A255" s="600"/>
      <c r="B255" s="625"/>
      <c r="C255" s="605" t="s">
        <v>127</v>
      </c>
      <c r="D255" s="599"/>
      <c r="E255" s="599"/>
      <c r="F255" s="616">
        <f ca="1">'COM 3P 16'!D104/1000000</f>
        <v>0</v>
      </c>
      <c r="G255" s="616">
        <f ca="1">'COM 3P 16'!E104/1000000</f>
        <v>0</v>
      </c>
      <c r="H255" s="616">
        <f ca="1">'COM 3P 16'!F104/1000000</f>
        <v>0</v>
      </c>
      <c r="I255" s="616">
        <f ca="1">'COM 3P 16'!G104/1000000</f>
        <v>0</v>
      </c>
      <c r="J255" s="616">
        <f ca="1">'COM 3P 16'!H104/1000000</f>
        <v>0</v>
      </c>
      <c r="K255" s="616">
        <f ca="1">'COM 3P 16'!I104/1000000</f>
        <v>0</v>
      </c>
      <c r="L255" s="616">
        <f ca="1">'COM 3P 16'!J104/1000000</f>
        <v>0</v>
      </c>
      <c r="M255" s="616">
        <f ca="1">'COM 3P 16'!K104/1000000</f>
        <v>0</v>
      </c>
      <c r="N255" s="616">
        <f ca="1">'COM 3P 16'!L104/1000000</f>
        <v>0</v>
      </c>
      <c r="O255" s="616">
        <f ca="1">'COM 3P 16'!M104/1000000</f>
        <v>0</v>
      </c>
      <c r="P255" s="616">
        <f ca="1">'COM 3P 16'!N104/1000000</f>
        <v>0</v>
      </c>
      <c r="Q255" s="616">
        <f ca="1">'COM 3P 16'!O104/1000000</f>
        <v>0</v>
      </c>
      <c r="R255" s="616">
        <f ca="1">'COM 3P 16'!P104/1000000</f>
        <v>0</v>
      </c>
      <c r="S255" s="616">
        <f ca="1">'COM 3P 16'!Q104/1000000</f>
        <v>0</v>
      </c>
      <c r="T255" s="616">
        <f ca="1">'COM 3P 16'!R104/1000000</f>
        <v>0</v>
      </c>
      <c r="U255" s="616">
        <f ca="1">'COM 3P 16'!S104/1000000</f>
        <v>0</v>
      </c>
      <c r="V255" s="616">
        <f ca="1">'COM 3P 16'!T104/1000000</f>
        <v>0</v>
      </c>
      <c r="W255" s="616">
        <f ca="1">'COM 3P 16'!U104/1000000</f>
        <v>0</v>
      </c>
      <c r="X255" s="616">
        <f ca="1">'COM 3P 16'!V104/1000000</f>
        <v>0</v>
      </c>
      <c r="Y255" s="616">
        <f ca="1">'COM 3P 16'!W104/1000000</f>
        <v>0</v>
      </c>
      <c r="Z255" s="616">
        <f ca="1">'COM 3P 16'!X104/1000000</f>
        <v>0</v>
      </c>
      <c r="AA255" s="616">
        <f ca="1">'COM 3P 16'!Y104/1000000</f>
        <v>0</v>
      </c>
      <c r="AB255" s="616">
        <f ca="1">'COM 3P 16'!Z104/1000000</f>
        <v>0</v>
      </c>
      <c r="AC255" s="616">
        <f ca="1">'COM 3P 16'!AA104/1000000</f>
        <v>0</v>
      </c>
      <c r="AD255" s="616">
        <f ca="1">'COM 3P 16'!AB104/1000000</f>
        <v>0</v>
      </c>
      <c r="AE255" s="616">
        <f ca="1">'COM 3P 16'!AC104/1000000</f>
        <v>0</v>
      </c>
      <c r="AF255" s="616">
        <f ca="1">'COM 3P 16'!AD104/1000000</f>
        <v>0</v>
      </c>
      <c r="AG255" s="616">
        <f ca="1">'COM 3P 16'!AE104/1000000</f>
        <v>0</v>
      </c>
      <c r="AH255" s="616">
        <f ca="1">'COM 3P 16'!AF104/1000000</f>
        <v>0</v>
      </c>
      <c r="AI255" s="616">
        <f ca="1">'COM 3P 16'!AG104/1000000</f>
        <v>0</v>
      </c>
      <c r="AJ255" s="616">
        <f ca="1">'COM 3P 16'!AH104/1000000</f>
        <v>0</v>
      </c>
      <c r="AK255" s="610"/>
      <c r="AL255" s="610"/>
      <c r="AM255" s="626"/>
      <c r="AN255" s="246"/>
      <c r="AO255" s="246"/>
    </row>
    <row r="256" spans="1:41" x14ac:dyDescent="0.2">
      <c r="A256" s="600"/>
      <c r="B256" s="625"/>
      <c r="C256" s="605" t="s">
        <v>116</v>
      </c>
      <c r="D256" s="599"/>
      <c r="E256" s="599"/>
      <c r="F256" s="616">
        <f ca="1">'COM 3P 16'!D105/1000000</f>
        <v>0</v>
      </c>
      <c r="G256" s="616">
        <f ca="1">'COM 3P 16'!E105/1000000</f>
        <v>0</v>
      </c>
      <c r="H256" s="616">
        <f ca="1">'COM 3P 16'!F105/1000000</f>
        <v>0</v>
      </c>
      <c r="I256" s="616">
        <f ca="1">'COM 3P 16'!G105/1000000</f>
        <v>0</v>
      </c>
      <c r="J256" s="616">
        <f ca="1">'COM 3P 16'!H105/1000000</f>
        <v>0</v>
      </c>
      <c r="K256" s="616">
        <f ca="1">'COM 3P 16'!I105/1000000</f>
        <v>0</v>
      </c>
      <c r="L256" s="616">
        <f ca="1">'COM 3P 16'!J105/1000000</f>
        <v>0</v>
      </c>
      <c r="M256" s="616">
        <f ca="1">'COM 3P 16'!K105/1000000</f>
        <v>0</v>
      </c>
      <c r="N256" s="616">
        <f ca="1">'COM 3P 16'!L105/1000000</f>
        <v>0</v>
      </c>
      <c r="O256" s="616">
        <f ca="1">'COM 3P 16'!M105/1000000</f>
        <v>0</v>
      </c>
      <c r="P256" s="616">
        <f ca="1">'COM 3P 16'!N105/1000000</f>
        <v>0</v>
      </c>
      <c r="Q256" s="616">
        <f ca="1">'COM 3P 16'!O105/1000000</f>
        <v>0</v>
      </c>
      <c r="R256" s="616">
        <f ca="1">'COM 3P 16'!P105/1000000</f>
        <v>0</v>
      </c>
      <c r="S256" s="616">
        <f ca="1">'COM 3P 16'!Q105/1000000</f>
        <v>0</v>
      </c>
      <c r="T256" s="616">
        <f ca="1">'COM 3P 16'!R105/1000000</f>
        <v>0</v>
      </c>
      <c r="U256" s="616">
        <f ca="1">'COM 3P 16'!S105/1000000</f>
        <v>0</v>
      </c>
      <c r="V256" s="616">
        <f ca="1">'COM 3P 16'!T105/1000000</f>
        <v>0</v>
      </c>
      <c r="W256" s="616">
        <f ca="1">'COM 3P 16'!U105/1000000</f>
        <v>0</v>
      </c>
      <c r="X256" s="616">
        <f ca="1">'COM 3P 16'!V105/1000000</f>
        <v>0</v>
      </c>
      <c r="Y256" s="616">
        <f ca="1">'COM 3P 16'!W105/1000000</f>
        <v>0</v>
      </c>
      <c r="Z256" s="616">
        <f ca="1">'COM 3P 16'!X105/1000000</f>
        <v>0</v>
      </c>
      <c r="AA256" s="616">
        <f ca="1">'COM 3P 16'!Y105/1000000</f>
        <v>0</v>
      </c>
      <c r="AB256" s="616">
        <f ca="1">'COM 3P 16'!Z105/1000000</f>
        <v>0</v>
      </c>
      <c r="AC256" s="616">
        <f ca="1">'COM 3P 16'!AA105/1000000</f>
        <v>0</v>
      </c>
      <c r="AD256" s="616">
        <f ca="1">'COM 3P 16'!AB105/1000000</f>
        <v>0</v>
      </c>
      <c r="AE256" s="616">
        <f ca="1">'COM 3P 16'!AC105/1000000</f>
        <v>0</v>
      </c>
      <c r="AF256" s="616">
        <f ca="1">'COM 3P 16'!AD105/1000000</f>
        <v>0</v>
      </c>
      <c r="AG256" s="616">
        <f ca="1">'COM 3P 16'!AE105/1000000</f>
        <v>0</v>
      </c>
      <c r="AH256" s="616">
        <f ca="1">'COM 3P 16'!AF105/1000000</f>
        <v>0</v>
      </c>
      <c r="AI256" s="616">
        <f ca="1">'COM 3P 16'!AG105/1000000</f>
        <v>0</v>
      </c>
      <c r="AJ256" s="616">
        <f ca="1">'COM 3P 16'!AH105/1000000</f>
        <v>0</v>
      </c>
      <c r="AK256" s="610"/>
      <c r="AL256" s="610"/>
      <c r="AM256" s="626"/>
      <c r="AN256" s="246"/>
      <c r="AO256" s="246"/>
    </row>
    <row r="257" spans="1:41" x14ac:dyDescent="0.2">
      <c r="A257" s="600"/>
      <c r="B257" s="625"/>
      <c r="C257" s="606" t="s">
        <v>119</v>
      </c>
      <c r="D257" s="599"/>
      <c r="E257" s="599"/>
      <c r="F257" s="616">
        <f ca="1">'COM 3P 16'!D106/1000000</f>
        <v>0</v>
      </c>
      <c r="G257" s="616">
        <f ca="1">'COM 3P 16'!E106/1000000</f>
        <v>0</v>
      </c>
      <c r="H257" s="616">
        <f ca="1">'COM 3P 16'!F106/1000000</f>
        <v>0</v>
      </c>
      <c r="I257" s="616">
        <f ca="1">'COM 3P 16'!G106/1000000</f>
        <v>0</v>
      </c>
      <c r="J257" s="616">
        <f ca="1">'COM 3P 16'!H106/1000000</f>
        <v>0</v>
      </c>
      <c r="K257" s="616">
        <f ca="1">'COM 3P 16'!I106/1000000</f>
        <v>0</v>
      </c>
      <c r="L257" s="616">
        <f ca="1">'COM 3P 16'!J106/1000000</f>
        <v>0</v>
      </c>
      <c r="M257" s="616">
        <f ca="1">'COM 3P 16'!K106/1000000</f>
        <v>0</v>
      </c>
      <c r="N257" s="616">
        <f ca="1">'COM 3P 16'!L106/1000000</f>
        <v>0</v>
      </c>
      <c r="O257" s="616">
        <f ca="1">'COM 3P 16'!M106/1000000</f>
        <v>0</v>
      </c>
      <c r="P257" s="616">
        <f ca="1">'COM 3P 16'!N106/1000000</f>
        <v>0</v>
      </c>
      <c r="Q257" s="616">
        <f ca="1">'COM 3P 16'!O106/1000000</f>
        <v>0</v>
      </c>
      <c r="R257" s="616">
        <f ca="1">'COM 3P 16'!P106/1000000</f>
        <v>0</v>
      </c>
      <c r="S257" s="616">
        <f ca="1">'COM 3P 16'!Q106/1000000</f>
        <v>0</v>
      </c>
      <c r="T257" s="616">
        <f ca="1">'COM 3P 16'!R106/1000000</f>
        <v>0</v>
      </c>
      <c r="U257" s="616">
        <f ca="1">'COM 3P 16'!S106/1000000</f>
        <v>0</v>
      </c>
      <c r="V257" s="616">
        <f ca="1">'COM 3P 16'!T106/1000000</f>
        <v>0</v>
      </c>
      <c r="W257" s="616">
        <f ca="1">'COM 3P 16'!U106/1000000</f>
        <v>0</v>
      </c>
      <c r="X257" s="616">
        <f ca="1">'COM 3P 16'!V106/1000000</f>
        <v>0</v>
      </c>
      <c r="Y257" s="616">
        <f ca="1">'COM 3P 16'!W106/1000000</f>
        <v>0</v>
      </c>
      <c r="Z257" s="616">
        <f ca="1">'COM 3P 16'!X106/1000000</f>
        <v>0</v>
      </c>
      <c r="AA257" s="616">
        <f ca="1">'COM 3P 16'!Y106/1000000</f>
        <v>0</v>
      </c>
      <c r="AB257" s="616">
        <f ca="1">'COM 3P 16'!Z106/1000000</f>
        <v>0</v>
      </c>
      <c r="AC257" s="616">
        <f ca="1">'COM 3P 16'!AA106/1000000</f>
        <v>0</v>
      </c>
      <c r="AD257" s="616">
        <f ca="1">'COM 3P 16'!AB106/1000000</f>
        <v>0</v>
      </c>
      <c r="AE257" s="616">
        <f ca="1">'COM 3P 16'!AC106/1000000</f>
        <v>0</v>
      </c>
      <c r="AF257" s="616">
        <f ca="1">'COM 3P 16'!AD106/1000000</f>
        <v>0</v>
      </c>
      <c r="AG257" s="616">
        <f ca="1">'COM 3P 16'!AE106/1000000</f>
        <v>0</v>
      </c>
      <c r="AH257" s="616">
        <f ca="1">'COM 3P 16'!AF106/1000000</f>
        <v>0</v>
      </c>
      <c r="AI257" s="616">
        <f ca="1">'COM 3P 16'!AG106/1000000</f>
        <v>0</v>
      </c>
      <c r="AJ257" s="616">
        <f ca="1">'COM 3P 16'!AH106/1000000</f>
        <v>0</v>
      </c>
      <c r="AK257" s="610"/>
      <c r="AL257" s="610"/>
      <c r="AM257" s="626"/>
      <c r="AN257" s="246"/>
      <c r="AO257" s="246"/>
    </row>
    <row r="258" spans="1:41" x14ac:dyDescent="0.2">
      <c r="A258" s="600"/>
      <c r="B258" s="625"/>
      <c r="C258" s="125"/>
      <c r="D258" s="599"/>
      <c r="E258" s="599"/>
      <c r="F258" s="617"/>
      <c r="G258" s="617"/>
      <c r="H258" s="617"/>
      <c r="I258" s="617"/>
      <c r="J258" s="617"/>
      <c r="K258" s="617"/>
      <c r="L258" s="617"/>
      <c r="M258" s="617"/>
      <c r="N258" s="617"/>
      <c r="O258" s="617"/>
      <c r="P258" s="617"/>
      <c r="Q258" s="617"/>
      <c r="R258" s="617"/>
      <c r="S258" s="617"/>
      <c r="T258" s="617"/>
      <c r="U258" s="617"/>
      <c r="V258" s="617"/>
      <c r="W258" s="617"/>
      <c r="X258" s="617"/>
      <c r="Y258" s="617"/>
      <c r="Z258" s="617"/>
      <c r="AA258" s="617"/>
      <c r="AB258" s="617"/>
      <c r="AC258" s="617"/>
      <c r="AD258" s="617"/>
      <c r="AE258" s="617"/>
      <c r="AF258" s="617"/>
      <c r="AG258" s="617"/>
      <c r="AH258" s="617"/>
      <c r="AI258" s="617"/>
      <c r="AJ258" s="617"/>
      <c r="AK258" s="612"/>
      <c r="AL258" s="612"/>
      <c r="AM258" s="627"/>
      <c r="AN258" s="600"/>
      <c r="AO258" s="600"/>
    </row>
    <row r="259" spans="1:41" x14ac:dyDescent="0.2">
      <c r="A259" s="600"/>
      <c r="B259" s="261" t="s">
        <v>296</v>
      </c>
      <c r="C259" s="125"/>
      <c r="D259" s="599"/>
      <c r="E259" s="599"/>
      <c r="F259" s="617"/>
      <c r="G259" s="617"/>
      <c r="H259" s="617"/>
      <c r="I259" s="617"/>
      <c r="J259" s="617"/>
      <c r="K259" s="617"/>
      <c r="L259" s="617"/>
      <c r="M259" s="617"/>
      <c r="N259" s="617"/>
      <c r="O259" s="617"/>
      <c r="P259" s="617"/>
      <c r="Q259" s="617"/>
      <c r="R259" s="617"/>
      <c r="S259" s="617"/>
      <c r="T259" s="617"/>
      <c r="U259" s="617"/>
      <c r="V259" s="617"/>
      <c r="W259" s="617"/>
      <c r="X259" s="617"/>
      <c r="Y259" s="617"/>
      <c r="Z259" s="617"/>
      <c r="AA259" s="617"/>
      <c r="AB259" s="617"/>
      <c r="AC259" s="617"/>
      <c r="AD259" s="617"/>
      <c r="AE259" s="617"/>
      <c r="AF259" s="617"/>
      <c r="AG259" s="617"/>
      <c r="AH259" s="617"/>
      <c r="AI259" s="617"/>
      <c r="AJ259" s="617"/>
      <c r="AK259" s="612"/>
      <c r="AL259" s="612"/>
      <c r="AM259" s="627"/>
      <c r="AN259" s="600"/>
      <c r="AO259" s="600"/>
    </row>
    <row r="260" spans="1:41" x14ac:dyDescent="0.2">
      <c r="A260" s="600"/>
      <c r="B260" s="625"/>
      <c r="C260" s="605" t="s">
        <v>131</v>
      </c>
      <c r="D260" s="599"/>
      <c r="E260" s="599"/>
      <c r="F260" s="616">
        <f ca="1">'COM 3P 16'!D101/1000000</f>
        <v>-1.5882402458933798</v>
      </c>
      <c r="G260" s="616">
        <f ca="1">'COM 3P 16'!E101/1000000</f>
        <v>0.3845239142382238</v>
      </c>
      <c r="H260" s="616">
        <f ca="1">'COM 3P 16'!F101/1000000</f>
        <v>0.48555617814977242</v>
      </c>
      <c r="I260" s="616">
        <f ca="1">'COM 3P 16'!G101/1000000</f>
        <v>0.38179026478050171</v>
      </c>
      <c r="J260" s="616">
        <f ca="1">'COM 3P 16'!H101/1000000</f>
        <v>0.30544406722284329</v>
      </c>
      <c r="K260" s="616">
        <f ca="1">'COM 3P 16'!I101/1000000</f>
        <v>0.2896760108222996</v>
      </c>
      <c r="L260" s="616">
        <f ca="1">'COM 3P 16'!J101/1000000</f>
        <v>0.22793100404689737</v>
      </c>
      <c r="M260" s="616">
        <f ca="1">'COM 3P 16'!K101/1000000</f>
        <v>0.16896170197648083</v>
      </c>
      <c r="N260" s="616">
        <f ca="1">'COM 3P 16'!L101/1000000</f>
        <v>0.16320545379806248</v>
      </c>
      <c r="O260" s="616">
        <f ca="1">'COM 3P 16'!M101/1000000</f>
        <v>0.15527588240503318</v>
      </c>
      <c r="P260" s="616">
        <f ca="1">'COM 3P 16'!N101/1000000</f>
        <v>5.8315052486396068E-2</v>
      </c>
      <c r="Q260" s="616">
        <f ca="1">'COM 3P 16'!O101/1000000</f>
        <v>0.10016800988446325</v>
      </c>
      <c r="R260" s="616">
        <f ca="1">'COM 3P 16'!P101/1000000</f>
        <v>0.10127985912515006</v>
      </c>
      <c r="S260" s="616">
        <f ca="1">'COM 3P 16'!Q101/1000000</f>
        <v>0.10240586426113925</v>
      </c>
      <c r="T260" s="616">
        <f ca="1">'COM 3P 16'!R101/1000000</f>
        <v>0.10354612649815213</v>
      </c>
      <c r="U260" s="616">
        <f ca="1">'COM 3P 16'!S101/1000000</f>
        <v>0.1047007460542009</v>
      </c>
      <c r="V260" s="616">
        <f ca="1">'COM 3P 16'!T101/1000000</f>
        <v>0.10586982208124311</v>
      </c>
      <c r="W260" s="616">
        <f ca="1">'COM 3P 16'!U101/1000000</f>
        <v>0.10705345258408527</v>
      </c>
      <c r="X260" s="616">
        <f ca="1">'COM 3P 16'!V101/1000000</f>
        <v>0.10825173433645303</v>
      </c>
      <c r="Y260" s="616">
        <f ca="1">'COM 3P 16'!W101/1000000</f>
        <v>0.10946476279414676</v>
      </c>
      <c r="Z260" s="616">
        <f ca="1">'COM 3P 16'!X101/1000000</f>
        <v>2.099263200519606E-2</v>
      </c>
      <c r="AA260" s="616">
        <f ca="1">'COM 3P 16'!Y101/1000000</f>
        <v>0.11193543451692742</v>
      </c>
      <c r="AB260" s="616">
        <f ca="1">'COM 3P 16'!Z101/1000000</f>
        <v>0.1131932612798527</v>
      </c>
      <c r="AC260" s="616">
        <f ca="1">'COM 3P 16'!AA101/1000000</f>
        <v>0.11446620154828961</v>
      </c>
      <c r="AD260" s="616">
        <f ca="1">'COM 3P 16'!AB101/1000000</f>
        <v>0.11575434277761608</v>
      </c>
      <c r="AE260" s="616">
        <f ca="1">'COM 3P 16'!AC101/1000000</f>
        <v>0.11705777051806418</v>
      </c>
      <c r="AF260" s="616">
        <f ca="1">'COM 3P 16'!AD101/1000000</f>
        <v>0</v>
      </c>
      <c r="AG260" s="616">
        <f ca="1">'COM 3P 16'!AE101/1000000</f>
        <v>0</v>
      </c>
      <c r="AH260" s="616">
        <f ca="1">'COM 3P 16'!AF101/1000000</f>
        <v>0</v>
      </c>
      <c r="AI260" s="616">
        <f ca="1">'COM 3P 16'!AG101/1000000</f>
        <v>0</v>
      </c>
      <c r="AJ260" s="616">
        <f ca="1">'COM 3P 16'!AH101/1000000</f>
        <v>0</v>
      </c>
      <c r="AK260" s="610"/>
      <c r="AL260" s="610"/>
      <c r="AM260" s="626"/>
      <c r="AN260" s="246"/>
      <c r="AO260" s="246"/>
    </row>
    <row r="261" spans="1:41" x14ac:dyDescent="0.2">
      <c r="A261" s="600"/>
      <c r="B261" s="625"/>
      <c r="C261" s="606" t="s">
        <v>117</v>
      </c>
      <c r="D261" s="599"/>
      <c r="E261" s="599"/>
      <c r="F261" s="616">
        <f ca="1">'COM 3P 16'!D102/1000000</f>
        <v>0</v>
      </c>
      <c r="G261" s="616">
        <f ca="1">'COM 3P 16'!E102/1000000</f>
        <v>3.9773357719999999E-2</v>
      </c>
      <c r="H261" s="616">
        <f ca="1">'COM 3P 16'!F102/1000000</f>
        <v>4.0179730750028002E-2</v>
      </c>
      <c r="I261" s="616">
        <f ca="1">'COM 3P 16'!G102/1000000</f>
        <v>4.0592158738203418E-2</v>
      </c>
      <c r="J261" s="616">
        <f ca="1">'COM 3P 16'!H102/1000000</f>
        <v>4.1010731903402653E-2</v>
      </c>
      <c r="K261" s="616">
        <f ca="1">'COM 3P 16'!I102/1000000</f>
        <v>4.1435541808763354E-2</v>
      </c>
      <c r="L261" s="616">
        <f ca="1">'COM 3P 16'!J102/1000000</f>
        <v>4.1866681381713934E-2</v>
      </c>
      <c r="M261" s="616">
        <f ca="1">'COM 3P 16'!K102/1000000</f>
        <v>4.230424493430146E-2</v>
      </c>
      <c r="N261" s="616">
        <f ca="1">'COM 3P 16'!L102/1000000</f>
        <v>4.2748328183822543E-2</v>
      </c>
      <c r="O261" s="616">
        <f ca="1">'COM 3P 16'!M102/1000000</f>
        <v>4.3199028273761507E-2</v>
      </c>
      <c r="P261" s="616">
        <f ca="1">'COM 3P 16'!N102/1000000</f>
        <v>4.3656443795040557E-2</v>
      </c>
      <c r="Q261" s="616">
        <f ca="1">'COM 3P 16'!O102/1000000</f>
        <v>4.4120674807586656E-2</v>
      </c>
      <c r="R261" s="616">
        <f ca="1">'COM 3P 16'!P102/1000000</f>
        <v>4.4591822862219688E-2</v>
      </c>
      <c r="S261" s="616">
        <f ca="1">'COM 3P 16'!Q102/1000000</f>
        <v>4.5069991022866775E-2</v>
      </c>
      <c r="T261" s="616">
        <f ca="1">'COM 3P 16'!R102/1000000</f>
        <v>4.5555283889107477E-2</v>
      </c>
      <c r="U261" s="616">
        <f ca="1">'COM 3P 16'!S102/1000000</f>
        <v>4.6047807619055192E-2</v>
      </c>
      <c r="V261" s="616">
        <f ca="1">'COM 3P 16'!T102/1000000</f>
        <v>4.6547669952579106E-2</v>
      </c>
      <c r="W261" s="616">
        <f ca="1">'COM 3P 16'!U102/1000000</f>
        <v>4.7054980234872541E-2</v>
      </c>
      <c r="X261" s="616">
        <f ca="1">'COM 3P 16'!V102/1000000</f>
        <v>4.7569849440372139E-2</v>
      </c>
      <c r="Y261" s="616">
        <f ca="1">'COM 3P 16'!W102/1000000</f>
        <v>4.8092390197033687E-2</v>
      </c>
      <c r="Z261" s="616">
        <f ca="1">'COM 3P 16'!X102/1000000</f>
        <v>4.8622716810969482E-2</v>
      </c>
      <c r="AA261" s="616">
        <f ca="1">'COM 3P 16'!Y102/1000000</f>
        <v>4.9160945291452922E-2</v>
      </c>
      <c r="AB261" s="616">
        <f ca="1">'COM 3P 16'!Z102/1000000</f>
        <v>4.9707193376295575E-2</v>
      </c>
      <c r="AC261" s="616">
        <f ca="1">'COM 3P 16'!AA102/1000000</f>
        <v>5.0261580557602381E-2</v>
      </c>
      <c r="AD261" s="616">
        <f ca="1">'COM 3P 16'!AB102/1000000</f>
        <v>5.0824228107910645E-2</v>
      </c>
      <c r="AE261" s="616">
        <f ca="1">'COM 3P 16'!AC102/1000000</f>
        <v>5.1395259106718515E-2</v>
      </c>
      <c r="AF261" s="616">
        <f ca="1">'COM 3P 16'!AD102/1000000</f>
        <v>0</v>
      </c>
      <c r="AG261" s="616">
        <f ca="1">'COM 3P 16'!AE102/1000000</f>
        <v>0</v>
      </c>
      <c r="AH261" s="616">
        <f ca="1">'COM 3P 16'!AF102/1000000</f>
        <v>0</v>
      </c>
      <c r="AI261" s="616">
        <f ca="1">'COM 3P 16'!AG102/1000000</f>
        <v>0</v>
      </c>
      <c r="AJ261" s="616">
        <f ca="1">'COM 3P 16'!AH102/1000000</f>
        <v>0</v>
      </c>
      <c r="AK261" s="610"/>
      <c r="AL261" s="610"/>
      <c r="AM261" s="626"/>
      <c r="AN261" s="246"/>
      <c r="AO261" s="246"/>
    </row>
    <row r="262" spans="1:41" x14ac:dyDescent="0.2">
      <c r="A262" s="600"/>
      <c r="B262" s="625"/>
      <c r="C262" s="607" t="s">
        <v>126</v>
      </c>
      <c r="D262" s="599"/>
      <c r="E262" s="599"/>
      <c r="F262" s="616">
        <f ca="1">'COM 3P 16'!D103/1000000</f>
        <v>0</v>
      </c>
      <c r="G262" s="616">
        <f ca="1">'COM 3P 16'!E103/1000000</f>
        <v>0</v>
      </c>
      <c r="H262" s="616">
        <f ca="1">'COM 3P 16'!F103/1000000</f>
        <v>0</v>
      </c>
      <c r="I262" s="616">
        <f ca="1">'COM 3P 16'!G103/1000000</f>
        <v>0</v>
      </c>
      <c r="J262" s="616">
        <f ca="1">'COM 3P 16'!H103/1000000</f>
        <v>0</v>
      </c>
      <c r="K262" s="616">
        <f ca="1">'COM 3P 16'!I103/1000000</f>
        <v>0</v>
      </c>
      <c r="L262" s="616">
        <f ca="1">'COM 3P 16'!J103/1000000</f>
        <v>0</v>
      </c>
      <c r="M262" s="616">
        <f ca="1">'COM 3P 16'!K103/1000000</f>
        <v>0</v>
      </c>
      <c r="N262" s="616">
        <f ca="1">'COM 3P 16'!L103/1000000</f>
        <v>0</v>
      </c>
      <c r="O262" s="616">
        <f ca="1">'COM 3P 16'!M103/1000000</f>
        <v>0</v>
      </c>
      <c r="P262" s="616">
        <f ca="1">'COM 3P 16'!N103/1000000</f>
        <v>0</v>
      </c>
      <c r="Q262" s="616">
        <f ca="1">'COM 3P 16'!O103/1000000</f>
        <v>0</v>
      </c>
      <c r="R262" s="616">
        <f ca="1">'COM 3P 16'!P103/1000000</f>
        <v>0</v>
      </c>
      <c r="S262" s="616">
        <f ca="1">'COM 3P 16'!Q103/1000000</f>
        <v>0</v>
      </c>
      <c r="T262" s="616">
        <f ca="1">'COM 3P 16'!R103/1000000</f>
        <v>0</v>
      </c>
      <c r="U262" s="616">
        <f ca="1">'COM 3P 16'!S103/1000000</f>
        <v>0</v>
      </c>
      <c r="V262" s="616">
        <f ca="1">'COM 3P 16'!T103/1000000</f>
        <v>0</v>
      </c>
      <c r="W262" s="616">
        <f ca="1">'COM 3P 16'!U103/1000000</f>
        <v>0</v>
      </c>
      <c r="X262" s="616">
        <f ca="1">'COM 3P 16'!V103/1000000</f>
        <v>0</v>
      </c>
      <c r="Y262" s="616">
        <f ca="1">'COM 3P 16'!W103/1000000</f>
        <v>0</v>
      </c>
      <c r="Z262" s="616">
        <f ca="1">'COM 3P 16'!X103/1000000</f>
        <v>0</v>
      </c>
      <c r="AA262" s="616">
        <f ca="1">'COM 3P 16'!Y103/1000000</f>
        <v>0</v>
      </c>
      <c r="AB262" s="616">
        <f ca="1">'COM 3P 16'!Z103/1000000</f>
        <v>0</v>
      </c>
      <c r="AC262" s="616">
        <f ca="1">'COM 3P 16'!AA103/1000000</f>
        <v>0</v>
      </c>
      <c r="AD262" s="616">
        <f ca="1">'COM 3P 16'!AB103/1000000</f>
        <v>0</v>
      </c>
      <c r="AE262" s="616">
        <f ca="1">'COM 3P 16'!AC103/1000000</f>
        <v>0</v>
      </c>
      <c r="AF262" s="616">
        <f ca="1">'COM 3P 16'!AD103/1000000</f>
        <v>0</v>
      </c>
      <c r="AG262" s="616">
        <f ca="1">'COM 3P 16'!AE103/1000000</f>
        <v>0</v>
      </c>
      <c r="AH262" s="616">
        <f ca="1">'COM 3P 16'!AF103/1000000</f>
        <v>0</v>
      </c>
      <c r="AI262" s="616">
        <f ca="1">'COM 3P 16'!AG103/1000000</f>
        <v>0</v>
      </c>
      <c r="AJ262" s="616">
        <f ca="1">'COM 3P 16'!AH103/1000000</f>
        <v>0</v>
      </c>
      <c r="AK262" s="610"/>
      <c r="AL262" s="610"/>
      <c r="AM262" s="626"/>
      <c r="AN262" s="246"/>
      <c r="AO262" s="246"/>
    </row>
    <row r="263" spans="1:41" x14ac:dyDescent="0.2">
      <c r="A263" s="600"/>
      <c r="B263" s="625"/>
      <c r="C263" s="605" t="s">
        <v>127</v>
      </c>
      <c r="D263" s="599"/>
      <c r="E263" s="599"/>
      <c r="F263" s="616">
        <f ca="1">'COM 3P 16'!D104/1000000</f>
        <v>0</v>
      </c>
      <c r="G263" s="616">
        <f ca="1">'COM 3P 16'!E104/1000000</f>
        <v>0</v>
      </c>
      <c r="H263" s="616">
        <f ca="1">'COM 3P 16'!F104/1000000</f>
        <v>0</v>
      </c>
      <c r="I263" s="616">
        <f ca="1">'COM 3P 16'!G104/1000000</f>
        <v>0</v>
      </c>
      <c r="J263" s="616">
        <f ca="1">'COM 3P 16'!H104/1000000</f>
        <v>0</v>
      </c>
      <c r="K263" s="616">
        <f ca="1">'COM 3P 16'!I104/1000000</f>
        <v>0</v>
      </c>
      <c r="L263" s="616">
        <f ca="1">'COM 3P 16'!J104/1000000</f>
        <v>0</v>
      </c>
      <c r="M263" s="616">
        <f ca="1">'COM 3P 16'!K104/1000000</f>
        <v>0</v>
      </c>
      <c r="N263" s="616">
        <f ca="1">'COM 3P 16'!L104/1000000</f>
        <v>0</v>
      </c>
      <c r="O263" s="616">
        <f ca="1">'COM 3P 16'!M104/1000000</f>
        <v>0</v>
      </c>
      <c r="P263" s="616">
        <f ca="1">'COM 3P 16'!N104/1000000</f>
        <v>0</v>
      </c>
      <c r="Q263" s="616">
        <f ca="1">'COM 3P 16'!O104/1000000</f>
        <v>0</v>
      </c>
      <c r="R263" s="616">
        <f ca="1">'COM 3P 16'!P104/1000000</f>
        <v>0</v>
      </c>
      <c r="S263" s="616">
        <f ca="1">'COM 3P 16'!Q104/1000000</f>
        <v>0</v>
      </c>
      <c r="T263" s="616">
        <f ca="1">'COM 3P 16'!R104/1000000</f>
        <v>0</v>
      </c>
      <c r="U263" s="616">
        <f ca="1">'COM 3P 16'!S104/1000000</f>
        <v>0</v>
      </c>
      <c r="V263" s="616">
        <f ca="1">'COM 3P 16'!T104/1000000</f>
        <v>0</v>
      </c>
      <c r="W263" s="616">
        <f ca="1">'COM 3P 16'!U104/1000000</f>
        <v>0</v>
      </c>
      <c r="X263" s="616">
        <f ca="1">'COM 3P 16'!V104/1000000</f>
        <v>0</v>
      </c>
      <c r="Y263" s="616">
        <f ca="1">'COM 3P 16'!W104/1000000</f>
        <v>0</v>
      </c>
      <c r="Z263" s="616">
        <f ca="1">'COM 3P 16'!X104/1000000</f>
        <v>0</v>
      </c>
      <c r="AA263" s="616">
        <f ca="1">'COM 3P 16'!Y104/1000000</f>
        <v>0</v>
      </c>
      <c r="AB263" s="616">
        <f ca="1">'COM 3P 16'!Z104/1000000</f>
        <v>0</v>
      </c>
      <c r="AC263" s="616">
        <f ca="1">'COM 3P 16'!AA104/1000000</f>
        <v>0</v>
      </c>
      <c r="AD263" s="616">
        <f ca="1">'COM 3P 16'!AB104/1000000</f>
        <v>0</v>
      </c>
      <c r="AE263" s="616">
        <f ca="1">'COM 3P 16'!AC104/1000000</f>
        <v>0</v>
      </c>
      <c r="AF263" s="616">
        <f ca="1">'COM 3P 16'!AD104/1000000</f>
        <v>0</v>
      </c>
      <c r="AG263" s="616">
        <f ca="1">'COM 3P 16'!AE104/1000000</f>
        <v>0</v>
      </c>
      <c r="AH263" s="616">
        <f ca="1">'COM 3P 16'!AF104/1000000</f>
        <v>0</v>
      </c>
      <c r="AI263" s="616">
        <f ca="1">'COM 3P 16'!AG104/1000000</f>
        <v>0</v>
      </c>
      <c r="AJ263" s="616">
        <f ca="1">'COM 3P 16'!AH104/1000000</f>
        <v>0</v>
      </c>
      <c r="AK263" s="610"/>
      <c r="AL263" s="610"/>
      <c r="AM263" s="626"/>
      <c r="AN263" s="246"/>
      <c r="AO263" s="246"/>
    </row>
    <row r="264" spans="1:41" x14ac:dyDescent="0.2">
      <c r="A264" s="600"/>
      <c r="B264" s="625"/>
      <c r="C264" s="605" t="s">
        <v>116</v>
      </c>
      <c r="D264" s="599"/>
      <c r="E264" s="599"/>
      <c r="F264" s="616">
        <f ca="1">'COM 3P 16'!D105/1000000</f>
        <v>0</v>
      </c>
      <c r="G264" s="616">
        <f ca="1">'COM 3P 16'!E105/1000000</f>
        <v>0</v>
      </c>
      <c r="H264" s="616">
        <f ca="1">'COM 3P 16'!F105/1000000</f>
        <v>0</v>
      </c>
      <c r="I264" s="616">
        <f ca="1">'COM 3P 16'!G105/1000000</f>
        <v>0</v>
      </c>
      <c r="J264" s="616">
        <f ca="1">'COM 3P 16'!H105/1000000</f>
        <v>0</v>
      </c>
      <c r="K264" s="616">
        <f ca="1">'COM 3P 16'!I105/1000000</f>
        <v>0</v>
      </c>
      <c r="L264" s="616">
        <f ca="1">'COM 3P 16'!J105/1000000</f>
        <v>0</v>
      </c>
      <c r="M264" s="616">
        <f ca="1">'COM 3P 16'!K105/1000000</f>
        <v>0</v>
      </c>
      <c r="N264" s="616">
        <f ca="1">'COM 3P 16'!L105/1000000</f>
        <v>0</v>
      </c>
      <c r="O264" s="616">
        <f ca="1">'COM 3P 16'!M105/1000000</f>
        <v>0</v>
      </c>
      <c r="P264" s="616">
        <f ca="1">'COM 3P 16'!N105/1000000</f>
        <v>0</v>
      </c>
      <c r="Q264" s="616">
        <f ca="1">'COM 3P 16'!O105/1000000</f>
        <v>0</v>
      </c>
      <c r="R264" s="616">
        <f ca="1">'COM 3P 16'!P105/1000000</f>
        <v>0</v>
      </c>
      <c r="S264" s="616">
        <f ca="1">'COM 3P 16'!Q105/1000000</f>
        <v>0</v>
      </c>
      <c r="T264" s="616">
        <f ca="1">'COM 3P 16'!R105/1000000</f>
        <v>0</v>
      </c>
      <c r="U264" s="616">
        <f ca="1">'COM 3P 16'!S105/1000000</f>
        <v>0</v>
      </c>
      <c r="V264" s="616">
        <f ca="1">'COM 3P 16'!T105/1000000</f>
        <v>0</v>
      </c>
      <c r="W264" s="616">
        <f ca="1">'COM 3P 16'!U105/1000000</f>
        <v>0</v>
      </c>
      <c r="X264" s="616">
        <f ca="1">'COM 3P 16'!V105/1000000</f>
        <v>0</v>
      </c>
      <c r="Y264" s="616">
        <f ca="1">'COM 3P 16'!W105/1000000</f>
        <v>0</v>
      </c>
      <c r="Z264" s="616">
        <f ca="1">'COM 3P 16'!X105/1000000</f>
        <v>0</v>
      </c>
      <c r="AA264" s="616">
        <f ca="1">'COM 3P 16'!Y105/1000000</f>
        <v>0</v>
      </c>
      <c r="AB264" s="616">
        <f ca="1">'COM 3P 16'!Z105/1000000</f>
        <v>0</v>
      </c>
      <c r="AC264" s="616">
        <f ca="1">'COM 3P 16'!AA105/1000000</f>
        <v>0</v>
      </c>
      <c r="AD264" s="616">
        <f ca="1">'COM 3P 16'!AB105/1000000</f>
        <v>0</v>
      </c>
      <c r="AE264" s="616">
        <f ca="1">'COM 3P 16'!AC105/1000000</f>
        <v>0</v>
      </c>
      <c r="AF264" s="616">
        <f ca="1">'COM 3P 16'!AD105/1000000</f>
        <v>0</v>
      </c>
      <c r="AG264" s="616">
        <f ca="1">'COM 3P 16'!AE105/1000000</f>
        <v>0</v>
      </c>
      <c r="AH264" s="616">
        <f ca="1">'COM 3P 16'!AF105/1000000</f>
        <v>0</v>
      </c>
      <c r="AI264" s="616">
        <f ca="1">'COM 3P 16'!AG105/1000000</f>
        <v>0</v>
      </c>
      <c r="AJ264" s="616">
        <f ca="1">'COM 3P 16'!AH105/1000000</f>
        <v>0</v>
      </c>
      <c r="AK264" s="610"/>
      <c r="AL264" s="610"/>
      <c r="AM264" s="626"/>
      <c r="AN264" s="246"/>
      <c r="AO264" s="246"/>
    </row>
    <row r="265" spans="1:41" x14ac:dyDescent="0.2">
      <c r="A265" s="600"/>
      <c r="B265" s="625"/>
      <c r="C265" s="606" t="s">
        <v>119</v>
      </c>
      <c r="D265" s="599"/>
      <c r="E265" s="599"/>
      <c r="F265" s="616">
        <f ca="1">'COM 3P 16'!D106/1000000</f>
        <v>0</v>
      </c>
      <c r="G265" s="616">
        <f ca="1">'COM 3P 16'!E106/1000000</f>
        <v>0</v>
      </c>
      <c r="H265" s="616">
        <f ca="1">'COM 3P 16'!F106/1000000</f>
        <v>0</v>
      </c>
      <c r="I265" s="616">
        <f ca="1">'COM 3P 16'!G106/1000000</f>
        <v>0</v>
      </c>
      <c r="J265" s="616">
        <f ca="1">'COM 3P 16'!H106/1000000</f>
        <v>0</v>
      </c>
      <c r="K265" s="616">
        <f ca="1">'COM 3P 16'!I106/1000000</f>
        <v>0</v>
      </c>
      <c r="L265" s="616">
        <f ca="1">'COM 3P 16'!J106/1000000</f>
        <v>0</v>
      </c>
      <c r="M265" s="616">
        <f ca="1">'COM 3P 16'!K106/1000000</f>
        <v>0</v>
      </c>
      <c r="N265" s="616">
        <f ca="1">'COM 3P 16'!L106/1000000</f>
        <v>0</v>
      </c>
      <c r="O265" s="616">
        <f ca="1">'COM 3P 16'!M106/1000000</f>
        <v>0</v>
      </c>
      <c r="P265" s="616">
        <f ca="1">'COM 3P 16'!N106/1000000</f>
        <v>0</v>
      </c>
      <c r="Q265" s="616">
        <f ca="1">'COM 3P 16'!O106/1000000</f>
        <v>0</v>
      </c>
      <c r="R265" s="616">
        <f ca="1">'COM 3P 16'!P106/1000000</f>
        <v>0</v>
      </c>
      <c r="S265" s="616">
        <f ca="1">'COM 3P 16'!Q106/1000000</f>
        <v>0</v>
      </c>
      <c r="T265" s="616">
        <f ca="1">'COM 3P 16'!R106/1000000</f>
        <v>0</v>
      </c>
      <c r="U265" s="616">
        <f ca="1">'COM 3P 16'!S106/1000000</f>
        <v>0</v>
      </c>
      <c r="V265" s="616">
        <f ca="1">'COM 3P 16'!T106/1000000</f>
        <v>0</v>
      </c>
      <c r="W265" s="616">
        <f ca="1">'COM 3P 16'!U106/1000000</f>
        <v>0</v>
      </c>
      <c r="X265" s="616">
        <f ca="1">'COM 3P 16'!V106/1000000</f>
        <v>0</v>
      </c>
      <c r="Y265" s="616">
        <f ca="1">'COM 3P 16'!W106/1000000</f>
        <v>0</v>
      </c>
      <c r="Z265" s="616">
        <f ca="1">'COM 3P 16'!X106/1000000</f>
        <v>0</v>
      </c>
      <c r="AA265" s="616">
        <f ca="1">'COM 3P 16'!Y106/1000000</f>
        <v>0</v>
      </c>
      <c r="AB265" s="616">
        <f ca="1">'COM 3P 16'!Z106/1000000</f>
        <v>0</v>
      </c>
      <c r="AC265" s="616">
        <f ca="1">'COM 3P 16'!AA106/1000000</f>
        <v>0</v>
      </c>
      <c r="AD265" s="616">
        <f ca="1">'COM 3P 16'!AB106/1000000</f>
        <v>0</v>
      </c>
      <c r="AE265" s="616">
        <f ca="1">'COM 3P 16'!AC106/1000000</f>
        <v>0</v>
      </c>
      <c r="AF265" s="616">
        <f ca="1">'COM 3P 16'!AD106/1000000</f>
        <v>0</v>
      </c>
      <c r="AG265" s="616">
        <f ca="1">'COM 3P 16'!AE106/1000000</f>
        <v>0</v>
      </c>
      <c r="AH265" s="616">
        <f ca="1">'COM 3P 16'!AF106/1000000</f>
        <v>0</v>
      </c>
      <c r="AI265" s="616">
        <f ca="1">'COM 3P 16'!AG106/1000000</f>
        <v>0</v>
      </c>
      <c r="AJ265" s="616">
        <f ca="1">'COM 3P 16'!AH106/1000000</f>
        <v>0</v>
      </c>
      <c r="AK265" s="610"/>
      <c r="AL265" s="610"/>
      <c r="AM265" s="626"/>
      <c r="AN265" s="246"/>
      <c r="AO265" s="246"/>
    </row>
    <row r="266" spans="1:41" x14ac:dyDescent="0.2">
      <c r="A266" s="600"/>
      <c r="B266" s="625"/>
      <c r="C266" s="125"/>
      <c r="D266" s="599"/>
      <c r="E266" s="599"/>
      <c r="F266" s="617"/>
      <c r="G266" s="617"/>
      <c r="H266" s="617"/>
      <c r="I266" s="617"/>
      <c r="J266" s="617"/>
      <c r="K266" s="617"/>
      <c r="L266" s="617"/>
      <c r="M266" s="617"/>
      <c r="N266" s="617"/>
      <c r="O266" s="617"/>
      <c r="P266" s="617"/>
      <c r="Q266" s="617"/>
      <c r="R266" s="617"/>
      <c r="S266" s="617"/>
      <c r="T266" s="617"/>
      <c r="U266" s="617"/>
      <c r="V266" s="617"/>
      <c r="W266" s="617"/>
      <c r="X266" s="617"/>
      <c r="Y266" s="617"/>
      <c r="Z266" s="617"/>
      <c r="AA266" s="617"/>
      <c r="AB266" s="617"/>
      <c r="AC266" s="617"/>
      <c r="AD266" s="617"/>
      <c r="AE266" s="617"/>
      <c r="AF266" s="617"/>
      <c r="AG266" s="617"/>
      <c r="AH266" s="617"/>
      <c r="AI266" s="617"/>
      <c r="AJ266" s="617"/>
      <c r="AK266" s="612"/>
      <c r="AL266" s="612"/>
      <c r="AM266" s="627"/>
      <c r="AN266" s="600"/>
      <c r="AO266" s="600"/>
    </row>
    <row r="267" spans="1:41" x14ac:dyDescent="0.2">
      <c r="A267" s="600"/>
      <c r="B267" s="261" t="s">
        <v>312</v>
      </c>
      <c r="C267" s="125"/>
      <c r="D267" s="599"/>
      <c r="E267" s="599"/>
      <c r="F267" s="617"/>
      <c r="G267" s="617"/>
      <c r="H267" s="617"/>
      <c r="I267" s="617"/>
      <c r="J267" s="617"/>
      <c r="K267" s="617"/>
      <c r="L267" s="617"/>
      <c r="M267" s="617"/>
      <c r="N267" s="617"/>
      <c r="O267" s="617"/>
      <c r="P267" s="617"/>
      <c r="Q267" s="617"/>
      <c r="R267" s="617"/>
      <c r="S267" s="617"/>
      <c r="T267" s="617"/>
      <c r="U267" s="617"/>
      <c r="V267" s="617"/>
      <c r="W267" s="617"/>
      <c r="X267" s="617"/>
      <c r="Y267" s="617"/>
      <c r="Z267" s="617"/>
      <c r="AA267" s="617"/>
      <c r="AB267" s="617"/>
      <c r="AC267" s="617"/>
      <c r="AD267" s="617"/>
      <c r="AE267" s="617"/>
      <c r="AF267" s="617"/>
      <c r="AG267" s="617"/>
      <c r="AH267" s="617"/>
      <c r="AI267" s="617"/>
      <c r="AJ267" s="617"/>
      <c r="AK267" s="612"/>
      <c r="AL267" s="612"/>
      <c r="AM267" s="627"/>
      <c r="AN267" s="600"/>
      <c r="AO267" s="600"/>
    </row>
    <row r="268" spans="1:41" x14ac:dyDescent="0.2">
      <c r="A268" s="600"/>
      <c r="B268" s="625"/>
      <c r="C268" s="605" t="s">
        <v>131</v>
      </c>
      <c r="D268" s="599"/>
      <c r="E268" s="599"/>
      <c r="F268" s="616">
        <f ca="1">'COM 3P 16'!D101/1000000</f>
        <v>-1.5882402458933798</v>
      </c>
      <c r="G268" s="616">
        <f ca="1">'COM 3P 16'!E101/1000000</f>
        <v>0.3845239142382238</v>
      </c>
      <c r="H268" s="616">
        <f ca="1">'COM 3P 16'!F101/1000000</f>
        <v>0.48555617814977242</v>
      </c>
      <c r="I268" s="616">
        <f ca="1">'COM 3P 16'!G101/1000000</f>
        <v>0.38179026478050171</v>
      </c>
      <c r="J268" s="616">
        <f ca="1">'COM 3P 16'!H101/1000000</f>
        <v>0.30544406722284329</v>
      </c>
      <c r="K268" s="616">
        <f ca="1">'COM 3P 16'!I101/1000000</f>
        <v>0.2896760108222996</v>
      </c>
      <c r="L268" s="616">
        <f ca="1">'COM 3P 16'!J101/1000000</f>
        <v>0.22793100404689737</v>
      </c>
      <c r="M268" s="616">
        <f ca="1">'COM 3P 16'!K101/1000000</f>
        <v>0.16896170197648083</v>
      </c>
      <c r="N268" s="616">
        <f ca="1">'COM 3P 16'!L101/1000000</f>
        <v>0.16320545379806248</v>
      </c>
      <c r="O268" s="616">
        <f ca="1">'COM 3P 16'!M101/1000000</f>
        <v>0.15527588240503318</v>
      </c>
      <c r="P268" s="616">
        <f ca="1">'COM 3P 16'!N101/1000000</f>
        <v>5.8315052486396068E-2</v>
      </c>
      <c r="Q268" s="616">
        <f ca="1">'COM 3P 16'!O101/1000000</f>
        <v>0.10016800988446325</v>
      </c>
      <c r="R268" s="616">
        <f ca="1">'COM 3P 16'!P101/1000000</f>
        <v>0.10127985912515006</v>
      </c>
      <c r="S268" s="616">
        <f ca="1">'COM 3P 16'!Q101/1000000</f>
        <v>0.10240586426113925</v>
      </c>
      <c r="T268" s="616">
        <f ca="1">'COM 3P 16'!R101/1000000</f>
        <v>0.10354612649815213</v>
      </c>
      <c r="U268" s="616">
        <f ca="1">'COM 3P 16'!S101/1000000</f>
        <v>0.1047007460542009</v>
      </c>
      <c r="V268" s="616">
        <f ca="1">'COM 3P 16'!T101/1000000</f>
        <v>0.10586982208124311</v>
      </c>
      <c r="W268" s="616">
        <f ca="1">'COM 3P 16'!U101/1000000</f>
        <v>0.10705345258408527</v>
      </c>
      <c r="X268" s="616">
        <f ca="1">'COM 3P 16'!V101/1000000</f>
        <v>0.10825173433645303</v>
      </c>
      <c r="Y268" s="616">
        <f ca="1">'COM 3P 16'!W101/1000000</f>
        <v>0.10946476279414676</v>
      </c>
      <c r="Z268" s="616">
        <f ca="1">'COM 3P 16'!X101/1000000</f>
        <v>2.099263200519606E-2</v>
      </c>
      <c r="AA268" s="616">
        <f ca="1">'COM 3P 16'!Y101/1000000</f>
        <v>0.11193543451692742</v>
      </c>
      <c r="AB268" s="616">
        <f ca="1">'COM 3P 16'!Z101/1000000</f>
        <v>0.1131932612798527</v>
      </c>
      <c r="AC268" s="616">
        <f ca="1">'COM 3P 16'!AA101/1000000</f>
        <v>0.11446620154828961</v>
      </c>
      <c r="AD268" s="616">
        <f ca="1">'COM 3P 16'!AB101/1000000</f>
        <v>0.11575434277761608</v>
      </c>
      <c r="AE268" s="616">
        <f ca="1">'COM 3P 16'!AC101/1000000</f>
        <v>0.11705777051806418</v>
      </c>
      <c r="AF268" s="616">
        <f ca="1">'COM 3P 16'!AD101/1000000</f>
        <v>0</v>
      </c>
      <c r="AG268" s="616">
        <f ca="1">'COM 3P 16'!AE101/1000000</f>
        <v>0</v>
      </c>
      <c r="AH268" s="616">
        <f ca="1">'COM 3P 16'!AF101/1000000</f>
        <v>0</v>
      </c>
      <c r="AI268" s="616">
        <f ca="1">'COM 3P 16'!AG101/1000000</f>
        <v>0</v>
      </c>
      <c r="AJ268" s="616">
        <f ca="1">'COM 3P 16'!AH101/1000000</f>
        <v>0</v>
      </c>
      <c r="AK268" s="610"/>
      <c r="AL268" s="610"/>
      <c r="AM268" s="626"/>
      <c r="AN268" s="246"/>
      <c r="AO268" s="246"/>
    </row>
    <row r="269" spans="1:41" x14ac:dyDescent="0.2">
      <c r="A269" s="600"/>
      <c r="B269" s="625"/>
      <c r="C269" s="606" t="s">
        <v>117</v>
      </c>
      <c r="D269" s="599"/>
      <c r="E269" s="599"/>
      <c r="F269" s="616">
        <f ca="1">'COM 3P 16'!D102/1000000</f>
        <v>0</v>
      </c>
      <c r="G269" s="616">
        <f ca="1">'COM 3P 16'!E102/1000000</f>
        <v>3.9773357719999999E-2</v>
      </c>
      <c r="H269" s="616">
        <f ca="1">'COM 3P 16'!F102/1000000</f>
        <v>4.0179730750028002E-2</v>
      </c>
      <c r="I269" s="616">
        <f ca="1">'COM 3P 16'!G102/1000000</f>
        <v>4.0592158738203418E-2</v>
      </c>
      <c r="J269" s="616">
        <f ca="1">'COM 3P 16'!H102/1000000</f>
        <v>4.1010731903402653E-2</v>
      </c>
      <c r="K269" s="616">
        <f ca="1">'COM 3P 16'!I102/1000000</f>
        <v>4.1435541808763354E-2</v>
      </c>
      <c r="L269" s="616">
        <f ca="1">'COM 3P 16'!J102/1000000</f>
        <v>4.1866681381713934E-2</v>
      </c>
      <c r="M269" s="616">
        <f ca="1">'COM 3P 16'!K102/1000000</f>
        <v>4.230424493430146E-2</v>
      </c>
      <c r="N269" s="616">
        <f ca="1">'COM 3P 16'!L102/1000000</f>
        <v>4.2748328183822543E-2</v>
      </c>
      <c r="O269" s="616">
        <f ca="1">'COM 3P 16'!M102/1000000</f>
        <v>4.3199028273761507E-2</v>
      </c>
      <c r="P269" s="616">
        <f ca="1">'COM 3P 16'!N102/1000000</f>
        <v>4.3656443795040557E-2</v>
      </c>
      <c r="Q269" s="616">
        <f ca="1">'COM 3P 16'!O102/1000000</f>
        <v>4.4120674807586656E-2</v>
      </c>
      <c r="R269" s="616">
        <f ca="1">'COM 3P 16'!P102/1000000</f>
        <v>4.4591822862219688E-2</v>
      </c>
      <c r="S269" s="616">
        <f ca="1">'COM 3P 16'!Q102/1000000</f>
        <v>4.5069991022866775E-2</v>
      </c>
      <c r="T269" s="616">
        <f ca="1">'COM 3P 16'!R102/1000000</f>
        <v>4.5555283889107477E-2</v>
      </c>
      <c r="U269" s="616">
        <f ca="1">'COM 3P 16'!S102/1000000</f>
        <v>4.6047807619055192E-2</v>
      </c>
      <c r="V269" s="616">
        <f ca="1">'COM 3P 16'!T102/1000000</f>
        <v>4.6547669952579106E-2</v>
      </c>
      <c r="W269" s="616">
        <f ca="1">'COM 3P 16'!U102/1000000</f>
        <v>4.7054980234872541E-2</v>
      </c>
      <c r="X269" s="616">
        <f ca="1">'COM 3P 16'!V102/1000000</f>
        <v>4.7569849440372139E-2</v>
      </c>
      <c r="Y269" s="616">
        <f ca="1">'COM 3P 16'!W102/1000000</f>
        <v>4.8092390197033687E-2</v>
      </c>
      <c r="Z269" s="616">
        <f ca="1">'COM 3P 16'!X102/1000000</f>
        <v>4.8622716810969482E-2</v>
      </c>
      <c r="AA269" s="616">
        <f ca="1">'COM 3P 16'!Y102/1000000</f>
        <v>4.9160945291452922E-2</v>
      </c>
      <c r="AB269" s="616">
        <f ca="1">'COM 3P 16'!Z102/1000000</f>
        <v>4.9707193376295575E-2</v>
      </c>
      <c r="AC269" s="616">
        <f ca="1">'COM 3P 16'!AA102/1000000</f>
        <v>5.0261580557602381E-2</v>
      </c>
      <c r="AD269" s="616">
        <f ca="1">'COM 3P 16'!AB102/1000000</f>
        <v>5.0824228107910645E-2</v>
      </c>
      <c r="AE269" s="616">
        <f ca="1">'COM 3P 16'!AC102/1000000</f>
        <v>5.1395259106718515E-2</v>
      </c>
      <c r="AF269" s="616">
        <f ca="1">'COM 3P 16'!AD102/1000000</f>
        <v>0</v>
      </c>
      <c r="AG269" s="616">
        <f ca="1">'COM 3P 16'!AE102/1000000</f>
        <v>0</v>
      </c>
      <c r="AH269" s="616">
        <f ca="1">'COM 3P 16'!AF102/1000000</f>
        <v>0</v>
      </c>
      <c r="AI269" s="616">
        <f ca="1">'COM 3P 16'!AG102/1000000</f>
        <v>0</v>
      </c>
      <c r="AJ269" s="616">
        <f ca="1">'COM 3P 16'!AH102/1000000</f>
        <v>0</v>
      </c>
      <c r="AK269" s="610"/>
      <c r="AL269" s="610"/>
      <c r="AM269" s="626"/>
      <c r="AN269" s="246"/>
      <c r="AO269" s="246"/>
    </row>
    <row r="270" spans="1:41" x14ac:dyDescent="0.2">
      <c r="A270" s="600"/>
      <c r="B270" s="625"/>
      <c r="C270" s="607" t="s">
        <v>126</v>
      </c>
      <c r="D270" s="599"/>
      <c r="E270" s="599"/>
      <c r="F270" s="616">
        <f ca="1">'COM 3P 16'!D103/1000000</f>
        <v>0</v>
      </c>
      <c r="G270" s="616">
        <f ca="1">'COM 3P 16'!E103/1000000</f>
        <v>0</v>
      </c>
      <c r="H270" s="616">
        <f ca="1">'COM 3P 16'!F103/1000000</f>
        <v>0</v>
      </c>
      <c r="I270" s="616">
        <f ca="1">'COM 3P 16'!G103/1000000</f>
        <v>0</v>
      </c>
      <c r="J270" s="616">
        <f ca="1">'COM 3P 16'!H103/1000000</f>
        <v>0</v>
      </c>
      <c r="K270" s="616">
        <f ca="1">'COM 3P 16'!I103/1000000</f>
        <v>0</v>
      </c>
      <c r="L270" s="616">
        <f ca="1">'COM 3P 16'!J103/1000000</f>
        <v>0</v>
      </c>
      <c r="M270" s="616">
        <f ca="1">'COM 3P 16'!K103/1000000</f>
        <v>0</v>
      </c>
      <c r="N270" s="616">
        <f ca="1">'COM 3P 16'!L103/1000000</f>
        <v>0</v>
      </c>
      <c r="O270" s="616">
        <f ca="1">'COM 3P 16'!M103/1000000</f>
        <v>0</v>
      </c>
      <c r="P270" s="616">
        <f ca="1">'COM 3P 16'!N103/1000000</f>
        <v>0</v>
      </c>
      <c r="Q270" s="616">
        <f ca="1">'COM 3P 16'!O103/1000000</f>
        <v>0</v>
      </c>
      <c r="R270" s="616">
        <f ca="1">'COM 3P 16'!P103/1000000</f>
        <v>0</v>
      </c>
      <c r="S270" s="616">
        <f ca="1">'COM 3P 16'!Q103/1000000</f>
        <v>0</v>
      </c>
      <c r="T270" s="616">
        <f ca="1">'COM 3P 16'!R103/1000000</f>
        <v>0</v>
      </c>
      <c r="U270" s="616">
        <f ca="1">'COM 3P 16'!S103/1000000</f>
        <v>0</v>
      </c>
      <c r="V270" s="616">
        <f ca="1">'COM 3P 16'!T103/1000000</f>
        <v>0</v>
      </c>
      <c r="W270" s="616">
        <f ca="1">'COM 3P 16'!U103/1000000</f>
        <v>0</v>
      </c>
      <c r="X270" s="616">
        <f ca="1">'COM 3P 16'!V103/1000000</f>
        <v>0</v>
      </c>
      <c r="Y270" s="616">
        <f ca="1">'COM 3P 16'!W103/1000000</f>
        <v>0</v>
      </c>
      <c r="Z270" s="616">
        <f ca="1">'COM 3P 16'!X103/1000000</f>
        <v>0</v>
      </c>
      <c r="AA270" s="616">
        <f ca="1">'COM 3P 16'!Y103/1000000</f>
        <v>0</v>
      </c>
      <c r="AB270" s="616">
        <f ca="1">'COM 3P 16'!Z103/1000000</f>
        <v>0</v>
      </c>
      <c r="AC270" s="616">
        <f ca="1">'COM 3P 16'!AA103/1000000</f>
        <v>0</v>
      </c>
      <c r="AD270" s="616">
        <f ca="1">'COM 3P 16'!AB103/1000000</f>
        <v>0</v>
      </c>
      <c r="AE270" s="616">
        <f ca="1">'COM 3P 16'!AC103/1000000</f>
        <v>0</v>
      </c>
      <c r="AF270" s="616">
        <f ca="1">'COM 3P 16'!AD103/1000000</f>
        <v>0</v>
      </c>
      <c r="AG270" s="616">
        <f ca="1">'COM 3P 16'!AE103/1000000</f>
        <v>0</v>
      </c>
      <c r="AH270" s="616">
        <f ca="1">'COM 3P 16'!AF103/1000000</f>
        <v>0</v>
      </c>
      <c r="AI270" s="616">
        <f ca="1">'COM 3P 16'!AG103/1000000</f>
        <v>0</v>
      </c>
      <c r="AJ270" s="616">
        <f ca="1">'COM 3P 16'!AH103/1000000</f>
        <v>0</v>
      </c>
      <c r="AK270" s="610"/>
      <c r="AL270" s="610"/>
      <c r="AM270" s="626"/>
      <c r="AN270" s="246"/>
      <c r="AO270" s="246"/>
    </row>
    <row r="271" spans="1:41" x14ac:dyDescent="0.2">
      <c r="A271" s="600"/>
      <c r="B271" s="625"/>
      <c r="C271" s="605" t="s">
        <v>127</v>
      </c>
      <c r="D271" s="599"/>
      <c r="E271" s="599"/>
      <c r="F271" s="616">
        <f ca="1">'COM 3P 16'!D104/1000000</f>
        <v>0</v>
      </c>
      <c r="G271" s="616">
        <f ca="1">'COM 3P 16'!E104/1000000</f>
        <v>0</v>
      </c>
      <c r="H271" s="616">
        <f ca="1">'COM 3P 16'!F104/1000000</f>
        <v>0</v>
      </c>
      <c r="I271" s="616">
        <f ca="1">'COM 3P 16'!G104/1000000</f>
        <v>0</v>
      </c>
      <c r="J271" s="616">
        <f ca="1">'COM 3P 16'!H104/1000000</f>
        <v>0</v>
      </c>
      <c r="K271" s="616">
        <f ca="1">'COM 3P 16'!I104/1000000</f>
        <v>0</v>
      </c>
      <c r="L271" s="616">
        <f ca="1">'COM 3P 16'!J104/1000000</f>
        <v>0</v>
      </c>
      <c r="M271" s="616">
        <f ca="1">'COM 3P 16'!K104/1000000</f>
        <v>0</v>
      </c>
      <c r="N271" s="616">
        <f ca="1">'COM 3P 16'!L104/1000000</f>
        <v>0</v>
      </c>
      <c r="O271" s="616">
        <f ca="1">'COM 3P 16'!M104/1000000</f>
        <v>0</v>
      </c>
      <c r="P271" s="616">
        <f ca="1">'COM 3P 16'!N104/1000000</f>
        <v>0</v>
      </c>
      <c r="Q271" s="616">
        <f ca="1">'COM 3P 16'!O104/1000000</f>
        <v>0</v>
      </c>
      <c r="R271" s="616">
        <f ca="1">'COM 3P 16'!P104/1000000</f>
        <v>0</v>
      </c>
      <c r="S271" s="616">
        <f ca="1">'COM 3P 16'!Q104/1000000</f>
        <v>0</v>
      </c>
      <c r="T271" s="616">
        <f ca="1">'COM 3P 16'!R104/1000000</f>
        <v>0</v>
      </c>
      <c r="U271" s="616">
        <f ca="1">'COM 3P 16'!S104/1000000</f>
        <v>0</v>
      </c>
      <c r="V271" s="616">
        <f ca="1">'COM 3P 16'!T104/1000000</f>
        <v>0</v>
      </c>
      <c r="W271" s="616">
        <f ca="1">'COM 3P 16'!U104/1000000</f>
        <v>0</v>
      </c>
      <c r="X271" s="616">
        <f ca="1">'COM 3P 16'!V104/1000000</f>
        <v>0</v>
      </c>
      <c r="Y271" s="616">
        <f ca="1">'COM 3P 16'!W104/1000000</f>
        <v>0</v>
      </c>
      <c r="Z271" s="616">
        <f ca="1">'COM 3P 16'!X104/1000000</f>
        <v>0</v>
      </c>
      <c r="AA271" s="616">
        <f ca="1">'COM 3P 16'!Y104/1000000</f>
        <v>0</v>
      </c>
      <c r="AB271" s="616">
        <f ca="1">'COM 3P 16'!Z104/1000000</f>
        <v>0</v>
      </c>
      <c r="AC271" s="616">
        <f ca="1">'COM 3P 16'!AA104/1000000</f>
        <v>0</v>
      </c>
      <c r="AD271" s="616">
        <f ca="1">'COM 3P 16'!AB104/1000000</f>
        <v>0</v>
      </c>
      <c r="AE271" s="616">
        <f ca="1">'COM 3P 16'!AC104/1000000</f>
        <v>0</v>
      </c>
      <c r="AF271" s="616">
        <f ca="1">'COM 3P 16'!AD104/1000000</f>
        <v>0</v>
      </c>
      <c r="AG271" s="616">
        <f ca="1">'COM 3P 16'!AE104/1000000</f>
        <v>0</v>
      </c>
      <c r="AH271" s="616">
        <f ca="1">'COM 3P 16'!AF104/1000000</f>
        <v>0</v>
      </c>
      <c r="AI271" s="616">
        <f ca="1">'COM 3P 16'!AG104/1000000</f>
        <v>0</v>
      </c>
      <c r="AJ271" s="616">
        <f ca="1">'COM 3P 16'!AH104/1000000</f>
        <v>0</v>
      </c>
      <c r="AK271" s="610"/>
      <c r="AL271" s="610"/>
      <c r="AM271" s="626"/>
      <c r="AN271" s="246"/>
      <c r="AO271" s="246"/>
    </row>
    <row r="272" spans="1:41" x14ac:dyDescent="0.2">
      <c r="A272" s="600"/>
      <c r="B272" s="625"/>
      <c r="C272" s="605" t="s">
        <v>116</v>
      </c>
      <c r="D272" s="599"/>
      <c r="E272" s="599"/>
      <c r="F272" s="616">
        <f ca="1">'COM 3P 16'!D105/1000000</f>
        <v>0</v>
      </c>
      <c r="G272" s="616">
        <f ca="1">'COM 3P 16'!E105/1000000</f>
        <v>0</v>
      </c>
      <c r="H272" s="616">
        <f ca="1">'COM 3P 16'!F105/1000000</f>
        <v>0</v>
      </c>
      <c r="I272" s="616">
        <f ca="1">'COM 3P 16'!G105/1000000</f>
        <v>0</v>
      </c>
      <c r="J272" s="616">
        <f ca="1">'COM 3P 16'!H105/1000000</f>
        <v>0</v>
      </c>
      <c r="K272" s="616">
        <f ca="1">'COM 3P 16'!I105/1000000</f>
        <v>0</v>
      </c>
      <c r="L272" s="616">
        <f ca="1">'COM 3P 16'!J105/1000000</f>
        <v>0</v>
      </c>
      <c r="M272" s="616">
        <f ca="1">'COM 3P 16'!K105/1000000</f>
        <v>0</v>
      </c>
      <c r="N272" s="616">
        <f ca="1">'COM 3P 16'!L105/1000000</f>
        <v>0</v>
      </c>
      <c r="O272" s="616">
        <f ca="1">'COM 3P 16'!M105/1000000</f>
        <v>0</v>
      </c>
      <c r="P272" s="616">
        <f ca="1">'COM 3P 16'!N105/1000000</f>
        <v>0</v>
      </c>
      <c r="Q272" s="616">
        <f ca="1">'COM 3P 16'!O105/1000000</f>
        <v>0</v>
      </c>
      <c r="R272" s="616">
        <f ca="1">'COM 3P 16'!P105/1000000</f>
        <v>0</v>
      </c>
      <c r="S272" s="616">
        <f ca="1">'COM 3P 16'!Q105/1000000</f>
        <v>0</v>
      </c>
      <c r="T272" s="616">
        <f ca="1">'COM 3P 16'!R105/1000000</f>
        <v>0</v>
      </c>
      <c r="U272" s="616">
        <f ca="1">'COM 3P 16'!S105/1000000</f>
        <v>0</v>
      </c>
      <c r="V272" s="616">
        <f ca="1">'COM 3P 16'!T105/1000000</f>
        <v>0</v>
      </c>
      <c r="W272" s="616">
        <f ca="1">'COM 3P 16'!U105/1000000</f>
        <v>0</v>
      </c>
      <c r="X272" s="616">
        <f ca="1">'COM 3P 16'!V105/1000000</f>
        <v>0</v>
      </c>
      <c r="Y272" s="616">
        <f ca="1">'COM 3P 16'!W105/1000000</f>
        <v>0</v>
      </c>
      <c r="Z272" s="616">
        <f ca="1">'COM 3P 16'!X105/1000000</f>
        <v>0</v>
      </c>
      <c r="AA272" s="616">
        <f ca="1">'COM 3P 16'!Y105/1000000</f>
        <v>0</v>
      </c>
      <c r="AB272" s="616">
        <f ca="1">'COM 3P 16'!Z105/1000000</f>
        <v>0</v>
      </c>
      <c r="AC272" s="616">
        <f ca="1">'COM 3P 16'!AA105/1000000</f>
        <v>0</v>
      </c>
      <c r="AD272" s="616">
        <f ca="1">'COM 3P 16'!AB105/1000000</f>
        <v>0</v>
      </c>
      <c r="AE272" s="616">
        <f ca="1">'COM 3P 16'!AC105/1000000</f>
        <v>0</v>
      </c>
      <c r="AF272" s="616">
        <f ca="1">'COM 3P 16'!AD105/1000000</f>
        <v>0</v>
      </c>
      <c r="AG272" s="616">
        <f ca="1">'COM 3P 16'!AE105/1000000</f>
        <v>0</v>
      </c>
      <c r="AH272" s="616">
        <f ca="1">'COM 3P 16'!AF105/1000000</f>
        <v>0</v>
      </c>
      <c r="AI272" s="616">
        <f ca="1">'COM 3P 16'!AG105/1000000</f>
        <v>0</v>
      </c>
      <c r="AJ272" s="616">
        <f ca="1">'COM 3P 16'!AH105/1000000</f>
        <v>0</v>
      </c>
      <c r="AK272" s="610"/>
      <c r="AL272" s="610"/>
      <c r="AM272" s="626"/>
      <c r="AN272" s="246"/>
      <c r="AO272" s="246"/>
    </row>
    <row r="273" spans="1:41" x14ac:dyDescent="0.2">
      <c r="A273" s="600"/>
      <c r="B273" s="625"/>
      <c r="C273" s="606" t="s">
        <v>119</v>
      </c>
      <c r="D273" s="599"/>
      <c r="E273" s="599"/>
      <c r="F273" s="616">
        <f ca="1">'COM 3P 16'!D106/1000000</f>
        <v>0</v>
      </c>
      <c r="G273" s="616">
        <f ca="1">'COM 3P 16'!E106/1000000</f>
        <v>0</v>
      </c>
      <c r="H273" s="616">
        <f ca="1">'COM 3P 16'!F106/1000000</f>
        <v>0</v>
      </c>
      <c r="I273" s="616">
        <f ca="1">'COM 3P 16'!G106/1000000</f>
        <v>0</v>
      </c>
      <c r="J273" s="616">
        <f ca="1">'COM 3P 16'!H106/1000000</f>
        <v>0</v>
      </c>
      <c r="K273" s="616">
        <f ca="1">'COM 3P 16'!I106/1000000</f>
        <v>0</v>
      </c>
      <c r="L273" s="616">
        <f ca="1">'COM 3P 16'!J106/1000000</f>
        <v>0</v>
      </c>
      <c r="M273" s="616">
        <f ca="1">'COM 3P 16'!K106/1000000</f>
        <v>0</v>
      </c>
      <c r="N273" s="616">
        <f ca="1">'COM 3P 16'!L106/1000000</f>
        <v>0</v>
      </c>
      <c r="O273" s="616">
        <f ca="1">'COM 3P 16'!M106/1000000</f>
        <v>0</v>
      </c>
      <c r="P273" s="616">
        <f ca="1">'COM 3P 16'!N106/1000000</f>
        <v>0</v>
      </c>
      <c r="Q273" s="616">
        <f ca="1">'COM 3P 16'!O106/1000000</f>
        <v>0</v>
      </c>
      <c r="R273" s="616">
        <f ca="1">'COM 3P 16'!P106/1000000</f>
        <v>0</v>
      </c>
      <c r="S273" s="616">
        <f ca="1">'COM 3P 16'!Q106/1000000</f>
        <v>0</v>
      </c>
      <c r="T273" s="616">
        <f ca="1">'COM 3P 16'!R106/1000000</f>
        <v>0</v>
      </c>
      <c r="U273" s="616">
        <f ca="1">'COM 3P 16'!S106/1000000</f>
        <v>0</v>
      </c>
      <c r="V273" s="616">
        <f ca="1">'COM 3P 16'!T106/1000000</f>
        <v>0</v>
      </c>
      <c r="W273" s="616">
        <f ca="1">'COM 3P 16'!U106/1000000</f>
        <v>0</v>
      </c>
      <c r="X273" s="616">
        <f ca="1">'COM 3P 16'!V106/1000000</f>
        <v>0</v>
      </c>
      <c r="Y273" s="616">
        <f ca="1">'COM 3P 16'!W106/1000000</f>
        <v>0</v>
      </c>
      <c r="Z273" s="616">
        <f ca="1">'COM 3P 16'!X106/1000000</f>
        <v>0</v>
      </c>
      <c r="AA273" s="616">
        <f ca="1">'COM 3P 16'!Y106/1000000</f>
        <v>0</v>
      </c>
      <c r="AB273" s="616">
        <f ca="1">'COM 3P 16'!Z106/1000000</f>
        <v>0</v>
      </c>
      <c r="AC273" s="616">
        <f ca="1">'COM 3P 16'!AA106/1000000</f>
        <v>0</v>
      </c>
      <c r="AD273" s="616">
        <f ca="1">'COM 3P 16'!AB106/1000000</f>
        <v>0</v>
      </c>
      <c r="AE273" s="616">
        <f ca="1">'COM 3P 16'!AC106/1000000</f>
        <v>0</v>
      </c>
      <c r="AF273" s="616">
        <f ca="1">'COM 3P 16'!AD106/1000000</f>
        <v>0</v>
      </c>
      <c r="AG273" s="616">
        <f ca="1">'COM 3P 16'!AE106/1000000</f>
        <v>0</v>
      </c>
      <c r="AH273" s="616">
        <f ca="1">'COM 3P 16'!AF106/1000000</f>
        <v>0</v>
      </c>
      <c r="AI273" s="616">
        <f ca="1">'COM 3P 16'!AG106/1000000</f>
        <v>0</v>
      </c>
      <c r="AJ273" s="616">
        <f ca="1">'COM 3P 16'!AH106/1000000</f>
        <v>0</v>
      </c>
      <c r="AK273" s="610"/>
      <c r="AL273" s="610"/>
      <c r="AM273" s="626"/>
      <c r="AN273" s="246"/>
      <c r="AO273" s="246"/>
    </row>
    <row r="274" spans="1:41" x14ac:dyDescent="0.2">
      <c r="A274" s="600"/>
      <c r="B274" s="625"/>
      <c r="C274" s="125"/>
      <c r="D274" s="599"/>
      <c r="E274" s="599"/>
      <c r="F274" s="617"/>
      <c r="G274" s="617"/>
      <c r="H274" s="617"/>
      <c r="I274" s="617"/>
      <c r="J274" s="617"/>
      <c r="K274" s="617"/>
      <c r="L274" s="617"/>
      <c r="M274" s="617"/>
      <c r="N274" s="617"/>
      <c r="O274" s="617"/>
      <c r="P274" s="617"/>
      <c r="Q274" s="617"/>
      <c r="R274" s="617"/>
      <c r="S274" s="617"/>
      <c r="T274" s="617"/>
      <c r="U274" s="617"/>
      <c r="V274" s="617"/>
      <c r="W274" s="617"/>
      <c r="X274" s="617"/>
      <c r="Y274" s="617"/>
      <c r="Z274" s="617"/>
      <c r="AA274" s="617"/>
      <c r="AB274" s="617"/>
      <c r="AC274" s="617"/>
      <c r="AD274" s="617"/>
      <c r="AE274" s="617"/>
      <c r="AF274" s="617"/>
      <c r="AG274" s="617"/>
      <c r="AH274" s="617"/>
      <c r="AI274" s="617"/>
      <c r="AJ274" s="617"/>
      <c r="AK274" s="612"/>
      <c r="AL274" s="612"/>
      <c r="AM274" s="627"/>
      <c r="AN274" s="600"/>
      <c r="AO274" s="600"/>
    </row>
    <row r="275" spans="1:41" x14ac:dyDescent="0.2">
      <c r="A275" s="600"/>
      <c r="B275" s="261" t="s">
        <v>313</v>
      </c>
      <c r="C275" s="125"/>
      <c r="D275" s="599"/>
      <c r="E275" s="599"/>
      <c r="F275" s="617"/>
      <c r="G275" s="617"/>
      <c r="H275" s="617"/>
      <c r="I275" s="617"/>
      <c r="J275" s="617"/>
      <c r="K275" s="617"/>
      <c r="L275" s="617"/>
      <c r="M275" s="617"/>
      <c r="N275" s="617"/>
      <c r="O275" s="617"/>
      <c r="P275" s="617"/>
      <c r="Q275" s="617"/>
      <c r="R275" s="617"/>
      <c r="S275" s="617"/>
      <c r="T275" s="617"/>
      <c r="U275" s="617"/>
      <c r="V275" s="617"/>
      <c r="W275" s="617"/>
      <c r="X275" s="617"/>
      <c r="Y275" s="617"/>
      <c r="Z275" s="617"/>
      <c r="AA275" s="617"/>
      <c r="AB275" s="617"/>
      <c r="AC275" s="617"/>
      <c r="AD275" s="617"/>
      <c r="AE275" s="617"/>
      <c r="AF275" s="617"/>
      <c r="AG275" s="617"/>
      <c r="AH275" s="617"/>
      <c r="AI275" s="617"/>
      <c r="AJ275" s="617"/>
      <c r="AK275" s="612"/>
      <c r="AL275" s="612"/>
      <c r="AM275" s="627"/>
      <c r="AN275" s="600"/>
      <c r="AO275" s="600"/>
    </row>
    <row r="276" spans="1:41" x14ac:dyDescent="0.2">
      <c r="A276" s="600"/>
      <c r="B276" s="625"/>
      <c r="C276" s="605" t="s">
        <v>131</v>
      </c>
      <c r="D276" s="599"/>
      <c r="E276" s="599"/>
      <c r="F276" s="616">
        <f ca="1">'COM 3P 16'!D101/1000000</f>
        <v>-1.5882402458933798</v>
      </c>
      <c r="G276" s="616">
        <f ca="1">'COM 3P 16'!E101/1000000</f>
        <v>0.3845239142382238</v>
      </c>
      <c r="H276" s="616">
        <f ca="1">'COM 3P 16'!F101/1000000</f>
        <v>0.48555617814977242</v>
      </c>
      <c r="I276" s="616">
        <f ca="1">'COM 3P 16'!G101/1000000</f>
        <v>0.38179026478050171</v>
      </c>
      <c r="J276" s="616">
        <f ca="1">'COM 3P 16'!H101/1000000</f>
        <v>0.30544406722284329</v>
      </c>
      <c r="K276" s="616">
        <f ca="1">'COM 3P 16'!I101/1000000</f>
        <v>0.2896760108222996</v>
      </c>
      <c r="L276" s="616">
        <f ca="1">'COM 3P 16'!J101/1000000</f>
        <v>0.22793100404689737</v>
      </c>
      <c r="M276" s="616">
        <f ca="1">'COM 3P 16'!K101/1000000</f>
        <v>0.16896170197648083</v>
      </c>
      <c r="N276" s="616">
        <f ca="1">'COM 3P 16'!L101/1000000</f>
        <v>0.16320545379806248</v>
      </c>
      <c r="O276" s="616">
        <f ca="1">'COM 3P 16'!M101/1000000</f>
        <v>0.15527588240503318</v>
      </c>
      <c r="P276" s="616">
        <f ca="1">'COM 3P 16'!N101/1000000</f>
        <v>5.8315052486396068E-2</v>
      </c>
      <c r="Q276" s="616">
        <f ca="1">'COM 3P 16'!O101/1000000</f>
        <v>0.10016800988446325</v>
      </c>
      <c r="R276" s="616">
        <f ca="1">'COM 3P 16'!P101/1000000</f>
        <v>0.10127985912515006</v>
      </c>
      <c r="S276" s="616">
        <f ca="1">'COM 3P 16'!Q101/1000000</f>
        <v>0.10240586426113925</v>
      </c>
      <c r="T276" s="616">
        <f ca="1">'COM 3P 16'!R101/1000000</f>
        <v>0.10354612649815213</v>
      </c>
      <c r="U276" s="616">
        <f ca="1">'COM 3P 16'!S101/1000000</f>
        <v>0.1047007460542009</v>
      </c>
      <c r="V276" s="616">
        <f ca="1">'COM 3P 16'!T101/1000000</f>
        <v>0.10586982208124311</v>
      </c>
      <c r="W276" s="616">
        <f ca="1">'COM 3P 16'!U101/1000000</f>
        <v>0.10705345258408527</v>
      </c>
      <c r="X276" s="616">
        <f ca="1">'COM 3P 16'!V101/1000000</f>
        <v>0.10825173433645303</v>
      </c>
      <c r="Y276" s="616">
        <f ca="1">'COM 3P 16'!W101/1000000</f>
        <v>0.10946476279414676</v>
      </c>
      <c r="Z276" s="616">
        <f ca="1">'COM 3P 16'!X101/1000000</f>
        <v>2.099263200519606E-2</v>
      </c>
      <c r="AA276" s="616">
        <f ca="1">'COM 3P 16'!Y101/1000000</f>
        <v>0.11193543451692742</v>
      </c>
      <c r="AB276" s="616">
        <f ca="1">'COM 3P 16'!Z101/1000000</f>
        <v>0.1131932612798527</v>
      </c>
      <c r="AC276" s="616">
        <f ca="1">'COM 3P 16'!AA101/1000000</f>
        <v>0.11446620154828961</v>
      </c>
      <c r="AD276" s="616">
        <f ca="1">'COM 3P 16'!AB101/1000000</f>
        <v>0.11575434277761608</v>
      </c>
      <c r="AE276" s="616">
        <f ca="1">'COM 3P 16'!AC101/1000000</f>
        <v>0.11705777051806418</v>
      </c>
      <c r="AF276" s="616">
        <f ca="1">'COM 3P 16'!AD101/1000000</f>
        <v>0</v>
      </c>
      <c r="AG276" s="616">
        <f ca="1">'COM 3P 16'!AE101/1000000</f>
        <v>0</v>
      </c>
      <c r="AH276" s="616">
        <f ca="1">'COM 3P 16'!AF101/1000000</f>
        <v>0</v>
      </c>
      <c r="AI276" s="616">
        <f ca="1">'COM 3P 16'!AG101/1000000</f>
        <v>0</v>
      </c>
      <c r="AJ276" s="616">
        <f ca="1">'COM 3P 16'!AH101/1000000</f>
        <v>0</v>
      </c>
      <c r="AK276" s="610"/>
      <c r="AL276" s="610"/>
      <c r="AM276" s="626"/>
      <c r="AN276" s="246"/>
      <c r="AO276" s="246"/>
    </row>
    <row r="277" spans="1:41" x14ac:dyDescent="0.2">
      <c r="A277" s="600"/>
      <c r="B277" s="625"/>
      <c r="C277" s="606" t="s">
        <v>117</v>
      </c>
      <c r="D277" s="599"/>
      <c r="E277" s="599"/>
      <c r="F277" s="616">
        <f ca="1">'COM 3P 16'!D102/1000000</f>
        <v>0</v>
      </c>
      <c r="G277" s="616">
        <f ca="1">'COM 3P 16'!E102/1000000</f>
        <v>3.9773357719999999E-2</v>
      </c>
      <c r="H277" s="616">
        <f ca="1">'COM 3P 16'!F102/1000000</f>
        <v>4.0179730750028002E-2</v>
      </c>
      <c r="I277" s="616">
        <f ca="1">'COM 3P 16'!G102/1000000</f>
        <v>4.0592158738203418E-2</v>
      </c>
      <c r="J277" s="616">
        <f ca="1">'COM 3P 16'!H102/1000000</f>
        <v>4.1010731903402653E-2</v>
      </c>
      <c r="K277" s="616">
        <f ca="1">'COM 3P 16'!I102/1000000</f>
        <v>4.1435541808763354E-2</v>
      </c>
      <c r="L277" s="616">
        <f ca="1">'COM 3P 16'!J102/1000000</f>
        <v>4.1866681381713934E-2</v>
      </c>
      <c r="M277" s="616">
        <f ca="1">'COM 3P 16'!K102/1000000</f>
        <v>4.230424493430146E-2</v>
      </c>
      <c r="N277" s="616">
        <f ca="1">'COM 3P 16'!L102/1000000</f>
        <v>4.2748328183822543E-2</v>
      </c>
      <c r="O277" s="616">
        <f ca="1">'COM 3P 16'!M102/1000000</f>
        <v>4.3199028273761507E-2</v>
      </c>
      <c r="P277" s="616">
        <f ca="1">'COM 3P 16'!N102/1000000</f>
        <v>4.3656443795040557E-2</v>
      </c>
      <c r="Q277" s="616">
        <f ca="1">'COM 3P 16'!O102/1000000</f>
        <v>4.4120674807586656E-2</v>
      </c>
      <c r="R277" s="616">
        <f ca="1">'COM 3P 16'!P102/1000000</f>
        <v>4.4591822862219688E-2</v>
      </c>
      <c r="S277" s="616">
        <f ca="1">'COM 3P 16'!Q102/1000000</f>
        <v>4.5069991022866775E-2</v>
      </c>
      <c r="T277" s="616">
        <f ca="1">'COM 3P 16'!R102/1000000</f>
        <v>4.5555283889107477E-2</v>
      </c>
      <c r="U277" s="616">
        <f ca="1">'COM 3P 16'!S102/1000000</f>
        <v>4.6047807619055192E-2</v>
      </c>
      <c r="V277" s="616">
        <f ca="1">'COM 3P 16'!T102/1000000</f>
        <v>4.6547669952579106E-2</v>
      </c>
      <c r="W277" s="616">
        <f ca="1">'COM 3P 16'!U102/1000000</f>
        <v>4.7054980234872541E-2</v>
      </c>
      <c r="X277" s="616">
        <f ca="1">'COM 3P 16'!V102/1000000</f>
        <v>4.7569849440372139E-2</v>
      </c>
      <c r="Y277" s="616">
        <f ca="1">'COM 3P 16'!W102/1000000</f>
        <v>4.8092390197033687E-2</v>
      </c>
      <c r="Z277" s="616">
        <f ca="1">'COM 3P 16'!X102/1000000</f>
        <v>4.8622716810969482E-2</v>
      </c>
      <c r="AA277" s="616">
        <f ca="1">'COM 3P 16'!Y102/1000000</f>
        <v>4.9160945291452922E-2</v>
      </c>
      <c r="AB277" s="616">
        <f ca="1">'COM 3P 16'!Z102/1000000</f>
        <v>4.9707193376295575E-2</v>
      </c>
      <c r="AC277" s="616">
        <f ca="1">'COM 3P 16'!AA102/1000000</f>
        <v>5.0261580557602381E-2</v>
      </c>
      <c r="AD277" s="616">
        <f ca="1">'COM 3P 16'!AB102/1000000</f>
        <v>5.0824228107910645E-2</v>
      </c>
      <c r="AE277" s="616">
        <f ca="1">'COM 3P 16'!AC102/1000000</f>
        <v>5.1395259106718515E-2</v>
      </c>
      <c r="AF277" s="616">
        <f ca="1">'COM 3P 16'!AD102/1000000</f>
        <v>0</v>
      </c>
      <c r="AG277" s="616">
        <f ca="1">'COM 3P 16'!AE102/1000000</f>
        <v>0</v>
      </c>
      <c r="AH277" s="616">
        <f ca="1">'COM 3P 16'!AF102/1000000</f>
        <v>0</v>
      </c>
      <c r="AI277" s="616">
        <f ca="1">'COM 3P 16'!AG102/1000000</f>
        <v>0</v>
      </c>
      <c r="AJ277" s="616">
        <f ca="1">'COM 3P 16'!AH102/1000000</f>
        <v>0</v>
      </c>
      <c r="AK277" s="610"/>
      <c r="AL277" s="610"/>
      <c r="AM277" s="626"/>
      <c r="AN277" s="246"/>
      <c r="AO277" s="246"/>
    </row>
    <row r="278" spans="1:41" x14ac:dyDescent="0.2">
      <c r="A278" s="600"/>
      <c r="B278" s="625"/>
      <c r="C278" s="607" t="s">
        <v>126</v>
      </c>
      <c r="D278" s="599"/>
      <c r="E278" s="599"/>
      <c r="F278" s="616">
        <f ca="1">'COM 3P 16'!D103/1000000</f>
        <v>0</v>
      </c>
      <c r="G278" s="616">
        <f ca="1">'COM 3P 16'!E103/1000000</f>
        <v>0</v>
      </c>
      <c r="H278" s="616">
        <f ca="1">'COM 3P 16'!F103/1000000</f>
        <v>0</v>
      </c>
      <c r="I278" s="616">
        <f ca="1">'COM 3P 16'!G103/1000000</f>
        <v>0</v>
      </c>
      <c r="J278" s="616">
        <f ca="1">'COM 3P 16'!H103/1000000</f>
        <v>0</v>
      </c>
      <c r="K278" s="616">
        <f ca="1">'COM 3P 16'!I103/1000000</f>
        <v>0</v>
      </c>
      <c r="L278" s="616">
        <f ca="1">'COM 3P 16'!J103/1000000</f>
        <v>0</v>
      </c>
      <c r="M278" s="616">
        <f ca="1">'COM 3P 16'!K103/1000000</f>
        <v>0</v>
      </c>
      <c r="N278" s="616">
        <f ca="1">'COM 3P 16'!L103/1000000</f>
        <v>0</v>
      </c>
      <c r="O278" s="616">
        <f ca="1">'COM 3P 16'!M103/1000000</f>
        <v>0</v>
      </c>
      <c r="P278" s="616">
        <f ca="1">'COM 3P 16'!N103/1000000</f>
        <v>0</v>
      </c>
      <c r="Q278" s="616">
        <f ca="1">'COM 3P 16'!O103/1000000</f>
        <v>0</v>
      </c>
      <c r="R278" s="616">
        <f ca="1">'COM 3P 16'!P103/1000000</f>
        <v>0</v>
      </c>
      <c r="S278" s="616">
        <f ca="1">'COM 3P 16'!Q103/1000000</f>
        <v>0</v>
      </c>
      <c r="T278" s="616">
        <f ca="1">'COM 3P 16'!R103/1000000</f>
        <v>0</v>
      </c>
      <c r="U278" s="616">
        <f ca="1">'COM 3P 16'!S103/1000000</f>
        <v>0</v>
      </c>
      <c r="V278" s="616">
        <f ca="1">'COM 3P 16'!T103/1000000</f>
        <v>0</v>
      </c>
      <c r="W278" s="616">
        <f ca="1">'COM 3P 16'!U103/1000000</f>
        <v>0</v>
      </c>
      <c r="X278" s="616">
        <f ca="1">'COM 3P 16'!V103/1000000</f>
        <v>0</v>
      </c>
      <c r="Y278" s="616">
        <f ca="1">'COM 3P 16'!W103/1000000</f>
        <v>0</v>
      </c>
      <c r="Z278" s="616">
        <f ca="1">'COM 3P 16'!X103/1000000</f>
        <v>0</v>
      </c>
      <c r="AA278" s="616">
        <f ca="1">'COM 3P 16'!Y103/1000000</f>
        <v>0</v>
      </c>
      <c r="AB278" s="616">
        <f ca="1">'COM 3P 16'!Z103/1000000</f>
        <v>0</v>
      </c>
      <c r="AC278" s="616">
        <f ca="1">'COM 3P 16'!AA103/1000000</f>
        <v>0</v>
      </c>
      <c r="AD278" s="616">
        <f ca="1">'COM 3P 16'!AB103/1000000</f>
        <v>0</v>
      </c>
      <c r="AE278" s="616">
        <f ca="1">'COM 3P 16'!AC103/1000000</f>
        <v>0</v>
      </c>
      <c r="AF278" s="616">
        <f ca="1">'COM 3P 16'!AD103/1000000</f>
        <v>0</v>
      </c>
      <c r="AG278" s="616">
        <f ca="1">'COM 3P 16'!AE103/1000000</f>
        <v>0</v>
      </c>
      <c r="AH278" s="616">
        <f ca="1">'COM 3P 16'!AF103/1000000</f>
        <v>0</v>
      </c>
      <c r="AI278" s="616">
        <f ca="1">'COM 3P 16'!AG103/1000000</f>
        <v>0</v>
      </c>
      <c r="AJ278" s="616">
        <f ca="1">'COM 3P 16'!AH103/1000000</f>
        <v>0</v>
      </c>
      <c r="AK278" s="610"/>
      <c r="AL278" s="610"/>
      <c r="AM278" s="626"/>
      <c r="AN278" s="246"/>
      <c r="AO278" s="246"/>
    </row>
    <row r="279" spans="1:41" x14ac:dyDescent="0.2">
      <c r="A279" s="600"/>
      <c r="B279" s="625"/>
      <c r="C279" s="605" t="s">
        <v>127</v>
      </c>
      <c r="D279" s="599"/>
      <c r="E279" s="599"/>
      <c r="F279" s="616">
        <f ca="1">'COM 3P 16'!D104/1000000</f>
        <v>0</v>
      </c>
      <c r="G279" s="616">
        <f ca="1">'COM 3P 16'!E104/1000000</f>
        <v>0</v>
      </c>
      <c r="H279" s="616">
        <f ca="1">'COM 3P 16'!F104/1000000</f>
        <v>0</v>
      </c>
      <c r="I279" s="616">
        <f ca="1">'COM 3P 16'!G104/1000000</f>
        <v>0</v>
      </c>
      <c r="J279" s="616">
        <f ca="1">'COM 3P 16'!H104/1000000</f>
        <v>0</v>
      </c>
      <c r="K279" s="616">
        <f ca="1">'COM 3P 16'!I104/1000000</f>
        <v>0</v>
      </c>
      <c r="L279" s="616">
        <f ca="1">'COM 3P 16'!J104/1000000</f>
        <v>0</v>
      </c>
      <c r="M279" s="616">
        <f ca="1">'COM 3P 16'!K104/1000000</f>
        <v>0</v>
      </c>
      <c r="N279" s="616">
        <f ca="1">'COM 3P 16'!L104/1000000</f>
        <v>0</v>
      </c>
      <c r="O279" s="616">
        <f ca="1">'COM 3P 16'!M104/1000000</f>
        <v>0</v>
      </c>
      <c r="P279" s="616">
        <f ca="1">'COM 3P 16'!N104/1000000</f>
        <v>0</v>
      </c>
      <c r="Q279" s="616">
        <f ca="1">'COM 3P 16'!O104/1000000</f>
        <v>0</v>
      </c>
      <c r="R279" s="616">
        <f ca="1">'COM 3P 16'!P104/1000000</f>
        <v>0</v>
      </c>
      <c r="S279" s="616">
        <f ca="1">'COM 3P 16'!Q104/1000000</f>
        <v>0</v>
      </c>
      <c r="T279" s="616">
        <f ca="1">'COM 3P 16'!R104/1000000</f>
        <v>0</v>
      </c>
      <c r="U279" s="616">
        <f ca="1">'COM 3P 16'!S104/1000000</f>
        <v>0</v>
      </c>
      <c r="V279" s="616">
        <f ca="1">'COM 3P 16'!T104/1000000</f>
        <v>0</v>
      </c>
      <c r="W279" s="616">
        <f ca="1">'COM 3P 16'!U104/1000000</f>
        <v>0</v>
      </c>
      <c r="X279" s="616">
        <f ca="1">'COM 3P 16'!V104/1000000</f>
        <v>0</v>
      </c>
      <c r="Y279" s="616">
        <f ca="1">'COM 3P 16'!W104/1000000</f>
        <v>0</v>
      </c>
      <c r="Z279" s="616">
        <f ca="1">'COM 3P 16'!X104/1000000</f>
        <v>0</v>
      </c>
      <c r="AA279" s="616">
        <f ca="1">'COM 3P 16'!Y104/1000000</f>
        <v>0</v>
      </c>
      <c r="AB279" s="616">
        <f ca="1">'COM 3P 16'!Z104/1000000</f>
        <v>0</v>
      </c>
      <c r="AC279" s="616">
        <f ca="1">'COM 3P 16'!AA104/1000000</f>
        <v>0</v>
      </c>
      <c r="AD279" s="616">
        <f ca="1">'COM 3P 16'!AB104/1000000</f>
        <v>0</v>
      </c>
      <c r="AE279" s="616">
        <f ca="1">'COM 3P 16'!AC104/1000000</f>
        <v>0</v>
      </c>
      <c r="AF279" s="616">
        <f ca="1">'COM 3P 16'!AD104/1000000</f>
        <v>0</v>
      </c>
      <c r="AG279" s="616">
        <f ca="1">'COM 3P 16'!AE104/1000000</f>
        <v>0</v>
      </c>
      <c r="AH279" s="616">
        <f ca="1">'COM 3P 16'!AF104/1000000</f>
        <v>0</v>
      </c>
      <c r="AI279" s="616">
        <f ca="1">'COM 3P 16'!AG104/1000000</f>
        <v>0</v>
      </c>
      <c r="AJ279" s="616">
        <f ca="1">'COM 3P 16'!AH104/1000000</f>
        <v>0</v>
      </c>
      <c r="AK279" s="610"/>
      <c r="AL279" s="610"/>
      <c r="AM279" s="626"/>
      <c r="AN279" s="246"/>
      <c r="AO279" s="246"/>
    </row>
    <row r="280" spans="1:41" x14ac:dyDescent="0.2">
      <c r="A280" s="600"/>
      <c r="B280" s="625"/>
      <c r="C280" s="605" t="s">
        <v>116</v>
      </c>
      <c r="D280" s="599"/>
      <c r="E280" s="599"/>
      <c r="F280" s="616">
        <f ca="1">'COM 3P 16'!D105/1000000</f>
        <v>0</v>
      </c>
      <c r="G280" s="616">
        <f ca="1">'COM 3P 16'!E105/1000000</f>
        <v>0</v>
      </c>
      <c r="H280" s="616">
        <f ca="1">'COM 3P 16'!F105/1000000</f>
        <v>0</v>
      </c>
      <c r="I280" s="616">
        <f ca="1">'COM 3P 16'!G105/1000000</f>
        <v>0</v>
      </c>
      <c r="J280" s="616">
        <f ca="1">'COM 3P 16'!H105/1000000</f>
        <v>0</v>
      </c>
      <c r="K280" s="616">
        <f ca="1">'COM 3P 16'!I105/1000000</f>
        <v>0</v>
      </c>
      <c r="L280" s="616">
        <f ca="1">'COM 3P 16'!J105/1000000</f>
        <v>0</v>
      </c>
      <c r="M280" s="616">
        <f ca="1">'COM 3P 16'!K105/1000000</f>
        <v>0</v>
      </c>
      <c r="N280" s="616">
        <f ca="1">'COM 3P 16'!L105/1000000</f>
        <v>0</v>
      </c>
      <c r="O280" s="616">
        <f ca="1">'COM 3P 16'!M105/1000000</f>
        <v>0</v>
      </c>
      <c r="P280" s="616">
        <f ca="1">'COM 3P 16'!N105/1000000</f>
        <v>0</v>
      </c>
      <c r="Q280" s="616">
        <f ca="1">'COM 3P 16'!O105/1000000</f>
        <v>0</v>
      </c>
      <c r="R280" s="616">
        <f ca="1">'COM 3P 16'!P105/1000000</f>
        <v>0</v>
      </c>
      <c r="S280" s="616">
        <f ca="1">'COM 3P 16'!Q105/1000000</f>
        <v>0</v>
      </c>
      <c r="T280" s="616">
        <f ca="1">'COM 3P 16'!R105/1000000</f>
        <v>0</v>
      </c>
      <c r="U280" s="616">
        <f ca="1">'COM 3P 16'!S105/1000000</f>
        <v>0</v>
      </c>
      <c r="V280" s="616">
        <f ca="1">'COM 3P 16'!T105/1000000</f>
        <v>0</v>
      </c>
      <c r="W280" s="616">
        <f ca="1">'COM 3P 16'!U105/1000000</f>
        <v>0</v>
      </c>
      <c r="X280" s="616">
        <f ca="1">'COM 3P 16'!V105/1000000</f>
        <v>0</v>
      </c>
      <c r="Y280" s="616">
        <f ca="1">'COM 3P 16'!W105/1000000</f>
        <v>0</v>
      </c>
      <c r="Z280" s="616">
        <f ca="1">'COM 3P 16'!X105/1000000</f>
        <v>0</v>
      </c>
      <c r="AA280" s="616">
        <f ca="1">'COM 3P 16'!Y105/1000000</f>
        <v>0</v>
      </c>
      <c r="AB280" s="616">
        <f ca="1">'COM 3P 16'!Z105/1000000</f>
        <v>0</v>
      </c>
      <c r="AC280" s="616">
        <f ca="1">'COM 3P 16'!AA105/1000000</f>
        <v>0</v>
      </c>
      <c r="AD280" s="616">
        <f ca="1">'COM 3P 16'!AB105/1000000</f>
        <v>0</v>
      </c>
      <c r="AE280" s="616">
        <f ca="1">'COM 3P 16'!AC105/1000000</f>
        <v>0</v>
      </c>
      <c r="AF280" s="616">
        <f ca="1">'COM 3P 16'!AD105/1000000</f>
        <v>0</v>
      </c>
      <c r="AG280" s="616">
        <f ca="1">'COM 3P 16'!AE105/1000000</f>
        <v>0</v>
      </c>
      <c r="AH280" s="616">
        <f ca="1">'COM 3P 16'!AF105/1000000</f>
        <v>0</v>
      </c>
      <c r="AI280" s="616">
        <f ca="1">'COM 3P 16'!AG105/1000000</f>
        <v>0</v>
      </c>
      <c r="AJ280" s="616">
        <f ca="1">'COM 3P 16'!AH105/1000000</f>
        <v>0</v>
      </c>
      <c r="AK280" s="610"/>
      <c r="AL280" s="610"/>
      <c r="AM280" s="626"/>
      <c r="AN280" s="246"/>
      <c r="AO280" s="246"/>
    </row>
    <row r="281" spans="1:41" x14ac:dyDescent="0.2">
      <c r="A281" s="600"/>
      <c r="B281" s="625"/>
      <c r="C281" s="606" t="s">
        <v>119</v>
      </c>
      <c r="D281" s="599"/>
      <c r="E281" s="599"/>
      <c r="F281" s="616">
        <f ca="1">'COM 3P 16'!D106/1000000</f>
        <v>0</v>
      </c>
      <c r="G281" s="616">
        <f ca="1">'COM 3P 16'!E106/1000000</f>
        <v>0</v>
      </c>
      <c r="H281" s="616">
        <f ca="1">'COM 3P 16'!F106/1000000</f>
        <v>0</v>
      </c>
      <c r="I281" s="616">
        <f ca="1">'COM 3P 16'!G106/1000000</f>
        <v>0</v>
      </c>
      <c r="J281" s="616">
        <f ca="1">'COM 3P 16'!H106/1000000</f>
        <v>0</v>
      </c>
      <c r="K281" s="616">
        <f ca="1">'COM 3P 16'!I106/1000000</f>
        <v>0</v>
      </c>
      <c r="L281" s="616">
        <f ca="1">'COM 3P 16'!J106/1000000</f>
        <v>0</v>
      </c>
      <c r="M281" s="616">
        <f ca="1">'COM 3P 16'!K106/1000000</f>
        <v>0</v>
      </c>
      <c r="N281" s="616">
        <f ca="1">'COM 3P 16'!L106/1000000</f>
        <v>0</v>
      </c>
      <c r="O281" s="616">
        <f ca="1">'COM 3P 16'!M106/1000000</f>
        <v>0</v>
      </c>
      <c r="P281" s="616">
        <f ca="1">'COM 3P 16'!N106/1000000</f>
        <v>0</v>
      </c>
      <c r="Q281" s="616">
        <f ca="1">'COM 3P 16'!O106/1000000</f>
        <v>0</v>
      </c>
      <c r="R281" s="616">
        <f ca="1">'COM 3P 16'!P106/1000000</f>
        <v>0</v>
      </c>
      <c r="S281" s="616">
        <f ca="1">'COM 3P 16'!Q106/1000000</f>
        <v>0</v>
      </c>
      <c r="T281" s="616">
        <f ca="1">'COM 3P 16'!R106/1000000</f>
        <v>0</v>
      </c>
      <c r="U281" s="616">
        <f ca="1">'COM 3P 16'!S106/1000000</f>
        <v>0</v>
      </c>
      <c r="V281" s="616">
        <f ca="1">'COM 3P 16'!T106/1000000</f>
        <v>0</v>
      </c>
      <c r="W281" s="616">
        <f ca="1">'COM 3P 16'!U106/1000000</f>
        <v>0</v>
      </c>
      <c r="X281" s="616">
        <f ca="1">'COM 3P 16'!V106/1000000</f>
        <v>0</v>
      </c>
      <c r="Y281" s="616">
        <f ca="1">'COM 3P 16'!W106/1000000</f>
        <v>0</v>
      </c>
      <c r="Z281" s="616">
        <f ca="1">'COM 3P 16'!X106/1000000</f>
        <v>0</v>
      </c>
      <c r="AA281" s="616">
        <f ca="1">'COM 3P 16'!Y106/1000000</f>
        <v>0</v>
      </c>
      <c r="AB281" s="616">
        <f ca="1">'COM 3P 16'!Z106/1000000</f>
        <v>0</v>
      </c>
      <c r="AC281" s="616">
        <f ca="1">'COM 3P 16'!AA106/1000000</f>
        <v>0</v>
      </c>
      <c r="AD281" s="616">
        <f ca="1">'COM 3P 16'!AB106/1000000</f>
        <v>0</v>
      </c>
      <c r="AE281" s="616">
        <f ca="1">'COM 3P 16'!AC106/1000000</f>
        <v>0</v>
      </c>
      <c r="AF281" s="616">
        <f ca="1">'COM 3P 16'!AD106/1000000</f>
        <v>0</v>
      </c>
      <c r="AG281" s="616">
        <f ca="1">'COM 3P 16'!AE106/1000000</f>
        <v>0</v>
      </c>
      <c r="AH281" s="616">
        <f ca="1">'COM 3P 16'!AF106/1000000</f>
        <v>0</v>
      </c>
      <c r="AI281" s="616">
        <f ca="1">'COM 3P 16'!AG106/1000000</f>
        <v>0</v>
      </c>
      <c r="AJ281" s="616">
        <f ca="1">'COM 3P 16'!AH106/1000000</f>
        <v>0</v>
      </c>
      <c r="AK281" s="610"/>
      <c r="AL281" s="610"/>
      <c r="AM281" s="626"/>
      <c r="AN281" s="246"/>
      <c r="AO281" s="246"/>
    </row>
    <row r="282" spans="1:41" x14ac:dyDescent="0.2">
      <c r="A282" s="600"/>
      <c r="B282" s="625"/>
      <c r="C282" s="125"/>
      <c r="D282" s="599"/>
      <c r="E282" s="599"/>
      <c r="F282" s="617"/>
      <c r="G282" s="617"/>
      <c r="H282" s="617"/>
      <c r="I282" s="617"/>
      <c r="J282" s="617"/>
      <c r="K282" s="617"/>
      <c r="L282" s="617"/>
      <c r="M282" s="617"/>
      <c r="N282" s="617"/>
      <c r="O282" s="617"/>
      <c r="P282" s="617"/>
      <c r="Q282" s="617"/>
      <c r="R282" s="617"/>
      <c r="S282" s="617"/>
      <c r="T282" s="617"/>
      <c r="U282" s="617"/>
      <c r="V282" s="617"/>
      <c r="W282" s="617"/>
      <c r="X282" s="617"/>
      <c r="Y282" s="617"/>
      <c r="Z282" s="617"/>
      <c r="AA282" s="617"/>
      <c r="AB282" s="617"/>
      <c r="AC282" s="617"/>
      <c r="AD282" s="617"/>
      <c r="AE282" s="617"/>
      <c r="AF282" s="617"/>
      <c r="AG282" s="617"/>
      <c r="AH282" s="617"/>
      <c r="AI282" s="617"/>
      <c r="AJ282" s="617"/>
      <c r="AK282" s="612"/>
      <c r="AL282" s="612"/>
      <c r="AM282" s="627"/>
      <c r="AN282" s="600"/>
      <c r="AO282" s="600"/>
    </row>
    <row r="283" spans="1:41" x14ac:dyDescent="0.2">
      <c r="A283" s="600"/>
      <c r="B283" s="261" t="s">
        <v>297</v>
      </c>
      <c r="C283" s="125"/>
      <c r="D283" s="599"/>
      <c r="E283" s="599"/>
      <c r="F283" s="617"/>
      <c r="G283" s="617"/>
      <c r="H283" s="617"/>
      <c r="I283" s="617"/>
      <c r="J283" s="617"/>
      <c r="K283" s="617"/>
      <c r="L283" s="617"/>
      <c r="M283" s="617"/>
      <c r="N283" s="617"/>
      <c r="O283" s="617"/>
      <c r="P283" s="617"/>
      <c r="Q283" s="617"/>
      <c r="R283" s="617"/>
      <c r="S283" s="617"/>
      <c r="T283" s="617"/>
      <c r="U283" s="617"/>
      <c r="V283" s="617"/>
      <c r="W283" s="617"/>
      <c r="X283" s="617"/>
      <c r="Y283" s="617"/>
      <c r="Z283" s="617"/>
      <c r="AA283" s="617"/>
      <c r="AB283" s="617"/>
      <c r="AC283" s="617"/>
      <c r="AD283" s="617"/>
      <c r="AE283" s="617"/>
      <c r="AF283" s="617"/>
      <c r="AG283" s="617"/>
      <c r="AH283" s="617"/>
      <c r="AI283" s="617"/>
      <c r="AJ283" s="617"/>
      <c r="AK283" s="612"/>
      <c r="AL283" s="612"/>
      <c r="AM283" s="627"/>
      <c r="AN283" s="600"/>
      <c r="AO283" s="600"/>
    </row>
    <row r="284" spans="1:41" x14ac:dyDescent="0.2">
      <c r="A284" s="600"/>
      <c r="B284" s="625"/>
      <c r="C284" s="605" t="s">
        <v>131</v>
      </c>
      <c r="D284" s="599"/>
      <c r="E284" s="599"/>
      <c r="F284" s="616">
        <f ca="1">'COM 3P 16'!D101/1000000</f>
        <v>-1.5882402458933798</v>
      </c>
      <c r="G284" s="616">
        <f ca="1">'COM 3P 16'!E101/1000000</f>
        <v>0.3845239142382238</v>
      </c>
      <c r="H284" s="616">
        <f ca="1">'COM 3P 16'!F101/1000000</f>
        <v>0.48555617814977242</v>
      </c>
      <c r="I284" s="616">
        <f ca="1">'COM 3P 16'!G101/1000000</f>
        <v>0.38179026478050171</v>
      </c>
      <c r="J284" s="616">
        <f ca="1">'COM 3P 16'!H101/1000000</f>
        <v>0.30544406722284329</v>
      </c>
      <c r="K284" s="616">
        <f ca="1">'COM 3P 16'!I101/1000000</f>
        <v>0.2896760108222996</v>
      </c>
      <c r="L284" s="616">
        <f ca="1">'COM 3P 16'!J101/1000000</f>
        <v>0.22793100404689737</v>
      </c>
      <c r="M284" s="616">
        <f ca="1">'COM 3P 16'!K101/1000000</f>
        <v>0.16896170197648083</v>
      </c>
      <c r="N284" s="616">
        <f ca="1">'COM 3P 16'!L101/1000000</f>
        <v>0.16320545379806248</v>
      </c>
      <c r="O284" s="616">
        <f ca="1">'COM 3P 16'!M101/1000000</f>
        <v>0.15527588240503318</v>
      </c>
      <c r="P284" s="616">
        <f ca="1">'COM 3P 16'!N101/1000000</f>
        <v>5.8315052486396068E-2</v>
      </c>
      <c r="Q284" s="616">
        <f ca="1">'COM 3P 16'!O101/1000000</f>
        <v>0.10016800988446325</v>
      </c>
      <c r="R284" s="616">
        <f ca="1">'COM 3P 16'!P101/1000000</f>
        <v>0.10127985912515006</v>
      </c>
      <c r="S284" s="616">
        <f ca="1">'COM 3P 16'!Q101/1000000</f>
        <v>0.10240586426113925</v>
      </c>
      <c r="T284" s="616">
        <f ca="1">'COM 3P 16'!R101/1000000</f>
        <v>0.10354612649815213</v>
      </c>
      <c r="U284" s="616">
        <f ca="1">'COM 3P 16'!S101/1000000</f>
        <v>0.1047007460542009</v>
      </c>
      <c r="V284" s="616">
        <f ca="1">'COM 3P 16'!T101/1000000</f>
        <v>0.10586982208124311</v>
      </c>
      <c r="W284" s="616">
        <f ca="1">'COM 3P 16'!U101/1000000</f>
        <v>0.10705345258408527</v>
      </c>
      <c r="X284" s="616">
        <f ca="1">'COM 3P 16'!V101/1000000</f>
        <v>0.10825173433645303</v>
      </c>
      <c r="Y284" s="616">
        <f ca="1">'COM 3P 16'!W101/1000000</f>
        <v>0.10946476279414676</v>
      </c>
      <c r="Z284" s="616">
        <f ca="1">'COM 3P 16'!X101/1000000</f>
        <v>2.099263200519606E-2</v>
      </c>
      <c r="AA284" s="616">
        <f ca="1">'COM 3P 16'!Y101/1000000</f>
        <v>0.11193543451692742</v>
      </c>
      <c r="AB284" s="616">
        <f ca="1">'COM 3P 16'!Z101/1000000</f>
        <v>0.1131932612798527</v>
      </c>
      <c r="AC284" s="616">
        <f ca="1">'COM 3P 16'!AA101/1000000</f>
        <v>0.11446620154828961</v>
      </c>
      <c r="AD284" s="616">
        <f ca="1">'COM 3P 16'!AB101/1000000</f>
        <v>0.11575434277761608</v>
      </c>
      <c r="AE284" s="616">
        <f ca="1">'COM 3P 16'!AC101/1000000</f>
        <v>0.11705777051806418</v>
      </c>
      <c r="AF284" s="616">
        <f ca="1">'COM 3P 16'!AD101/1000000</f>
        <v>0</v>
      </c>
      <c r="AG284" s="616">
        <f ca="1">'COM 3P 16'!AE101/1000000</f>
        <v>0</v>
      </c>
      <c r="AH284" s="616">
        <f ca="1">'COM 3P 16'!AF101/1000000</f>
        <v>0</v>
      </c>
      <c r="AI284" s="616">
        <f ca="1">'COM 3P 16'!AG101/1000000</f>
        <v>0</v>
      </c>
      <c r="AJ284" s="616">
        <f ca="1">'COM 3P 16'!AH101/1000000</f>
        <v>0</v>
      </c>
      <c r="AK284" s="610"/>
      <c r="AL284" s="610"/>
      <c r="AM284" s="626"/>
      <c r="AN284" s="246"/>
      <c r="AO284" s="246"/>
    </row>
    <row r="285" spans="1:41" x14ac:dyDescent="0.2">
      <c r="A285" s="600"/>
      <c r="B285" s="625"/>
      <c r="C285" s="606" t="s">
        <v>117</v>
      </c>
      <c r="D285" s="599"/>
      <c r="E285" s="599"/>
      <c r="F285" s="616">
        <f ca="1">'COM 3P 16'!D102/1000000</f>
        <v>0</v>
      </c>
      <c r="G285" s="616">
        <f ca="1">'COM 3P 16'!E102/1000000</f>
        <v>3.9773357719999999E-2</v>
      </c>
      <c r="H285" s="616">
        <f ca="1">'COM 3P 16'!F102/1000000</f>
        <v>4.0179730750028002E-2</v>
      </c>
      <c r="I285" s="616">
        <f ca="1">'COM 3P 16'!G102/1000000</f>
        <v>4.0592158738203418E-2</v>
      </c>
      <c r="J285" s="616">
        <f ca="1">'COM 3P 16'!H102/1000000</f>
        <v>4.1010731903402653E-2</v>
      </c>
      <c r="K285" s="616">
        <f ca="1">'COM 3P 16'!I102/1000000</f>
        <v>4.1435541808763354E-2</v>
      </c>
      <c r="L285" s="616">
        <f ca="1">'COM 3P 16'!J102/1000000</f>
        <v>4.1866681381713934E-2</v>
      </c>
      <c r="M285" s="616">
        <f ca="1">'COM 3P 16'!K102/1000000</f>
        <v>4.230424493430146E-2</v>
      </c>
      <c r="N285" s="616">
        <f ca="1">'COM 3P 16'!L102/1000000</f>
        <v>4.2748328183822543E-2</v>
      </c>
      <c r="O285" s="616">
        <f ca="1">'COM 3P 16'!M102/1000000</f>
        <v>4.3199028273761507E-2</v>
      </c>
      <c r="P285" s="616">
        <f ca="1">'COM 3P 16'!N102/1000000</f>
        <v>4.3656443795040557E-2</v>
      </c>
      <c r="Q285" s="616">
        <f ca="1">'COM 3P 16'!O102/1000000</f>
        <v>4.4120674807586656E-2</v>
      </c>
      <c r="R285" s="616">
        <f ca="1">'COM 3P 16'!P102/1000000</f>
        <v>4.4591822862219688E-2</v>
      </c>
      <c r="S285" s="616">
        <f ca="1">'COM 3P 16'!Q102/1000000</f>
        <v>4.5069991022866775E-2</v>
      </c>
      <c r="T285" s="616">
        <f ca="1">'COM 3P 16'!R102/1000000</f>
        <v>4.5555283889107477E-2</v>
      </c>
      <c r="U285" s="616">
        <f ca="1">'COM 3P 16'!S102/1000000</f>
        <v>4.6047807619055192E-2</v>
      </c>
      <c r="V285" s="616">
        <f ca="1">'COM 3P 16'!T102/1000000</f>
        <v>4.6547669952579106E-2</v>
      </c>
      <c r="W285" s="616">
        <f ca="1">'COM 3P 16'!U102/1000000</f>
        <v>4.7054980234872541E-2</v>
      </c>
      <c r="X285" s="616">
        <f ca="1">'COM 3P 16'!V102/1000000</f>
        <v>4.7569849440372139E-2</v>
      </c>
      <c r="Y285" s="616">
        <f ca="1">'COM 3P 16'!W102/1000000</f>
        <v>4.8092390197033687E-2</v>
      </c>
      <c r="Z285" s="616">
        <f ca="1">'COM 3P 16'!X102/1000000</f>
        <v>4.8622716810969482E-2</v>
      </c>
      <c r="AA285" s="616">
        <f ca="1">'COM 3P 16'!Y102/1000000</f>
        <v>4.9160945291452922E-2</v>
      </c>
      <c r="AB285" s="616">
        <f ca="1">'COM 3P 16'!Z102/1000000</f>
        <v>4.9707193376295575E-2</v>
      </c>
      <c r="AC285" s="616">
        <f ca="1">'COM 3P 16'!AA102/1000000</f>
        <v>5.0261580557602381E-2</v>
      </c>
      <c r="AD285" s="616">
        <f ca="1">'COM 3P 16'!AB102/1000000</f>
        <v>5.0824228107910645E-2</v>
      </c>
      <c r="AE285" s="616">
        <f ca="1">'COM 3P 16'!AC102/1000000</f>
        <v>5.1395259106718515E-2</v>
      </c>
      <c r="AF285" s="616">
        <f ca="1">'COM 3P 16'!AD102/1000000</f>
        <v>0</v>
      </c>
      <c r="AG285" s="616">
        <f ca="1">'COM 3P 16'!AE102/1000000</f>
        <v>0</v>
      </c>
      <c r="AH285" s="616">
        <f ca="1">'COM 3P 16'!AF102/1000000</f>
        <v>0</v>
      </c>
      <c r="AI285" s="616">
        <f ca="1">'COM 3P 16'!AG102/1000000</f>
        <v>0</v>
      </c>
      <c r="AJ285" s="616">
        <f ca="1">'COM 3P 16'!AH102/1000000</f>
        <v>0</v>
      </c>
      <c r="AK285" s="610"/>
      <c r="AL285" s="610"/>
      <c r="AM285" s="626"/>
      <c r="AN285" s="246"/>
      <c r="AO285" s="246"/>
    </row>
    <row r="286" spans="1:41" x14ac:dyDescent="0.2">
      <c r="A286" s="600"/>
      <c r="B286" s="625"/>
      <c r="C286" s="607" t="s">
        <v>126</v>
      </c>
      <c r="D286" s="599"/>
      <c r="E286" s="599"/>
      <c r="F286" s="616">
        <f ca="1">'COM 3P 16'!D103/1000000</f>
        <v>0</v>
      </c>
      <c r="G286" s="616">
        <f ca="1">'COM 3P 16'!E103/1000000</f>
        <v>0</v>
      </c>
      <c r="H286" s="616">
        <f ca="1">'COM 3P 16'!F103/1000000</f>
        <v>0</v>
      </c>
      <c r="I286" s="616">
        <f ca="1">'COM 3P 16'!G103/1000000</f>
        <v>0</v>
      </c>
      <c r="J286" s="616">
        <f ca="1">'COM 3P 16'!H103/1000000</f>
        <v>0</v>
      </c>
      <c r="K286" s="616">
        <f ca="1">'COM 3P 16'!I103/1000000</f>
        <v>0</v>
      </c>
      <c r="L286" s="616">
        <f ca="1">'COM 3P 16'!J103/1000000</f>
        <v>0</v>
      </c>
      <c r="M286" s="616">
        <f ca="1">'COM 3P 16'!K103/1000000</f>
        <v>0</v>
      </c>
      <c r="N286" s="616">
        <f ca="1">'COM 3P 16'!L103/1000000</f>
        <v>0</v>
      </c>
      <c r="O286" s="616">
        <f ca="1">'COM 3P 16'!M103/1000000</f>
        <v>0</v>
      </c>
      <c r="P286" s="616">
        <f ca="1">'COM 3P 16'!N103/1000000</f>
        <v>0</v>
      </c>
      <c r="Q286" s="616">
        <f ca="1">'COM 3P 16'!O103/1000000</f>
        <v>0</v>
      </c>
      <c r="R286" s="616">
        <f ca="1">'COM 3P 16'!P103/1000000</f>
        <v>0</v>
      </c>
      <c r="S286" s="616">
        <f ca="1">'COM 3P 16'!Q103/1000000</f>
        <v>0</v>
      </c>
      <c r="T286" s="616">
        <f ca="1">'COM 3P 16'!R103/1000000</f>
        <v>0</v>
      </c>
      <c r="U286" s="616">
        <f ca="1">'COM 3P 16'!S103/1000000</f>
        <v>0</v>
      </c>
      <c r="V286" s="616">
        <f ca="1">'COM 3P 16'!T103/1000000</f>
        <v>0</v>
      </c>
      <c r="W286" s="616">
        <f ca="1">'COM 3P 16'!U103/1000000</f>
        <v>0</v>
      </c>
      <c r="X286" s="616">
        <f ca="1">'COM 3P 16'!V103/1000000</f>
        <v>0</v>
      </c>
      <c r="Y286" s="616">
        <f ca="1">'COM 3P 16'!W103/1000000</f>
        <v>0</v>
      </c>
      <c r="Z286" s="616">
        <f ca="1">'COM 3P 16'!X103/1000000</f>
        <v>0</v>
      </c>
      <c r="AA286" s="616">
        <f ca="1">'COM 3P 16'!Y103/1000000</f>
        <v>0</v>
      </c>
      <c r="AB286" s="616">
        <f ca="1">'COM 3P 16'!Z103/1000000</f>
        <v>0</v>
      </c>
      <c r="AC286" s="616">
        <f ca="1">'COM 3P 16'!AA103/1000000</f>
        <v>0</v>
      </c>
      <c r="AD286" s="616">
        <f ca="1">'COM 3P 16'!AB103/1000000</f>
        <v>0</v>
      </c>
      <c r="AE286" s="616">
        <f ca="1">'COM 3P 16'!AC103/1000000</f>
        <v>0</v>
      </c>
      <c r="AF286" s="616">
        <f ca="1">'COM 3P 16'!AD103/1000000</f>
        <v>0</v>
      </c>
      <c r="AG286" s="616">
        <f ca="1">'COM 3P 16'!AE103/1000000</f>
        <v>0</v>
      </c>
      <c r="AH286" s="616">
        <f ca="1">'COM 3P 16'!AF103/1000000</f>
        <v>0</v>
      </c>
      <c r="AI286" s="616">
        <f ca="1">'COM 3P 16'!AG103/1000000</f>
        <v>0</v>
      </c>
      <c r="AJ286" s="616">
        <f ca="1">'COM 3P 16'!AH103/1000000</f>
        <v>0</v>
      </c>
      <c r="AK286" s="610"/>
      <c r="AL286" s="610"/>
      <c r="AM286" s="626"/>
      <c r="AN286" s="246"/>
      <c r="AO286" s="246"/>
    </row>
    <row r="287" spans="1:41" x14ac:dyDescent="0.2">
      <c r="A287" s="600"/>
      <c r="B287" s="625"/>
      <c r="C287" s="605" t="s">
        <v>127</v>
      </c>
      <c r="D287" s="599"/>
      <c r="E287" s="599"/>
      <c r="F287" s="616">
        <f ca="1">'COM 3P 16'!D104/1000000</f>
        <v>0</v>
      </c>
      <c r="G287" s="616">
        <f ca="1">'COM 3P 16'!E104/1000000</f>
        <v>0</v>
      </c>
      <c r="H287" s="616">
        <f ca="1">'COM 3P 16'!F104/1000000</f>
        <v>0</v>
      </c>
      <c r="I287" s="616">
        <f ca="1">'COM 3P 16'!G104/1000000</f>
        <v>0</v>
      </c>
      <c r="J287" s="616">
        <f ca="1">'COM 3P 16'!H104/1000000</f>
        <v>0</v>
      </c>
      <c r="K287" s="616">
        <f ca="1">'COM 3P 16'!I104/1000000</f>
        <v>0</v>
      </c>
      <c r="L287" s="616">
        <f ca="1">'COM 3P 16'!J104/1000000</f>
        <v>0</v>
      </c>
      <c r="M287" s="616">
        <f ca="1">'COM 3P 16'!K104/1000000</f>
        <v>0</v>
      </c>
      <c r="N287" s="616">
        <f ca="1">'COM 3P 16'!L104/1000000</f>
        <v>0</v>
      </c>
      <c r="O287" s="616">
        <f ca="1">'COM 3P 16'!M104/1000000</f>
        <v>0</v>
      </c>
      <c r="P287" s="616">
        <f ca="1">'COM 3P 16'!N104/1000000</f>
        <v>0</v>
      </c>
      <c r="Q287" s="616">
        <f ca="1">'COM 3P 16'!O104/1000000</f>
        <v>0</v>
      </c>
      <c r="R287" s="616">
        <f ca="1">'COM 3P 16'!P104/1000000</f>
        <v>0</v>
      </c>
      <c r="S287" s="616">
        <f ca="1">'COM 3P 16'!Q104/1000000</f>
        <v>0</v>
      </c>
      <c r="T287" s="616">
        <f ca="1">'COM 3P 16'!R104/1000000</f>
        <v>0</v>
      </c>
      <c r="U287" s="616">
        <f ca="1">'COM 3P 16'!S104/1000000</f>
        <v>0</v>
      </c>
      <c r="V287" s="616">
        <f ca="1">'COM 3P 16'!T104/1000000</f>
        <v>0</v>
      </c>
      <c r="W287" s="616">
        <f ca="1">'COM 3P 16'!U104/1000000</f>
        <v>0</v>
      </c>
      <c r="X287" s="616">
        <f ca="1">'COM 3P 16'!V104/1000000</f>
        <v>0</v>
      </c>
      <c r="Y287" s="616">
        <f ca="1">'COM 3P 16'!W104/1000000</f>
        <v>0</v>
      </c>
      <c r="Z287" s="616">
        <f ca="1">'COM 3P 16'!X104/1000000</f>
        <v>0</v>
      </c>
      <c r="AA287" s="616">
        <f ca="1">'COM 3P 16'!Y104/1000000</f>
        <v>0</v>
      </c>
      <c r="AB287" s="616">
        <f ca="1">'COM 3P 16'!Z104/1000000</f>
        <v>0</v>
      </c>
      <c r="AC287" s="616">
        <f ca="1">'COM 3P 16'!AA104/1000000</f>
        <v>0</v>
      </c>
      <c r="AD287" s="616">
        <f ca="1">'COM 3P 16'!AB104/1000000</f>
        <v>0</v>
      </c>
      <c r="AE287" s="616">
        <f ca="1">'COM 3P 16'!AC104/1000000</f>
        <v>0</v>
      </c>
      <c r="AF287" s="616">
        <f ca="1">'COM 3P 16'!AD104/1000000</f>
        <v>0</v>
      </c>
      <c r="AG287" s="616">
        <f ca="1">'COM 3P 16'!AE104/1000000</f>
        <v>0</v>
      </c>
      <c r="AH287" s="616">
        <f ca="1">'COM 3P 16'!AF104/1000000</f>
        <v>0</v>
      </c>
      <c r="AI287" s="616">
        <f ca="1">'COM 3P 16'!AG104/1000000</f>
        <v>0</v>
      </c>
      <c r="AJ287" s="616">
        <f ca="1">'COM 3P 16'!AH104/1000000</f>
        <v>0</v>
      </c>
      <c r="AK287" s="610"/>
      <c r="AL287" s="610"/>
      <c r="AM287" s="626"/>
      <c r="AN287" s="246"/>
      <c r="AO287" s="246"/>
    </row>
    <row r="288" spans="1:41" x14ac:dyDescent="0.2">
      <c r="A288" s="600"/>
      <c r="B288" s="625"/>
      <c r="C288" s="605" t="s">
        <v>116</v>
      </c>
      <c r="D288" s="599"/>
      <c r="E288" s="599"/>
      <c r="F288" s="616">
        <f ca="1">'COM 3P 16'!D105/1000000</f>
        <v>0</v>
      </c>
      <c r="G288" s="616">
        <f ca="1">'COM 3P 16'!E105/1000000</f>
        <v>0</v>
      </c>
      <c r="H288" s="616">
        <f ca="1">'COM 3P 16'!F105/1000000</f>
        <v>0</v>
      </c>
      <c r="I288" s="616">
        <f ca="1">'COM 3P 16'!G105/1000000</f>
        <v>0</v>
      </c>
      <c r="J288" s="616">
        <f ca="1">'COM 3P 16'!H105/1000000</f>
        <v>0</v>
      </c>
      <c r="K288" s="616">
        <f ca="1">'COM 3P 16'!I105/1000000</f>
        <v>0</v>
      </c>
      <c r="L288" s="616">
        <f ca="1">'COM 3P 16'!J105/1000000</f>
        <v>0</v>
      </c>
      <c r="M288" s="616">
        <f ca="1">'COM 3P 16'!K105/1000000</f>
        <v>0</v>
      </c>
      <c r="N288" s="616">
        <f ca="1">'COM 3P 16'!L105/1000000</f>
        <v>0</v>
      </c>
      <c r="O288" s="616">
        <f ca="1">'COM 3P 16'!M105/1000000</f>
        <v>0</v>
      </c>
      <c r="P288" s="616">
        <f ca="1">'COM 3P 16'!N105/1000000</f>
        <v>0</v>
      </c>
      <c r="Q288" s="616">
        <f ca="1">'COM 3P 16'!O105/1000000</f>
        <v>0</v>
      </c>
      <c r="R288" s="616">
        <f ca="1">'COM 3P 16'!P105/1000000</f>
        <v>0</v>
      </c>
      <c r="S288" s="616">
        <f ca="1">'COM 3P 16'!Q105/1000000</f>
        <v>0</v>
      </c>
      <c r="T288" s="616">
        <f ca="1">'COM 3P 16'!R105/1000000</f>
        <v>0</v>
      </c>
      <c r="U288" s="616">
        <f ca="1">'COM 3P 16'!S105/1000000</f>
        <v>0</v>
      </c>
      <c r="V288" s="616">
        <f ca="1">'COM 3P 16'!T105/1000000</f>
        <v>0</v>
      </c>
      <c r="W288" s="616">
        <f ca="1">'COM 3P 16'!U105/1000000</f>
        <v>0</v>
      </c>
      <c r="X288" s="616">
        <f ca="1">'COM 3P 16'!V105/1000000</f>
        <v>0</v>
      </c>
      <c r="Y288" s="616">
        <f ca="1">'COM 3P 16'!W105/1000000</f>
        <v>0</v>
      </c>
      <c r="Z288" s="616">
        <f ca="1">'COM 3P 16'!X105/1000000</f>
        <v>0</v>
      </c>
      <c r="AA288" s="616">
        <f ca="1">'COM 3P 16'!Y105/1000000</f>
        <v>0</v>
      </c>
      <c r="AB288" s="616">
        <f ca="1">'COM 3P 16'!Z105/1000000</f>
        <v>0</v>
      </c>
      <c r="AC288" s="616">
        <f ca="1">'COM 3P 16'!AA105/1000000</f>
        <v>0</v>
      </c>
      <c r="AD288" s="616">
        <f ca="1">'COM 3P 16'!AB105/1000000</f>
        <v>0</v>
      </c>
      <c r="AE288" s="616">
        <f ca="1">'COM 3P 16'!AC105/1000000</f>
        <v>0</v>
      </c>
      <c r="AF288" s="616">
        <f ca="1">'COM 3P 16'!AD105/1000000</f>
        <v>0</v>
      </c>
      <c r="AG288" s="616">
        <f ca="1">'COM 3P 16'!AE105/1000000</f>
        <v>0</v>
      </c>
      <c r="AH288" s="616">
        <f ca="1">'COM 3P 16'!AF105/1000000</f>
        <v>0</v>
      </c>
      <c r="AI288" s="616">
        <f ca="1">'COM 3P 16'!AG105/1000000</f>
        <v>0</v>
      </c>
      <c r="AJ288" s="616">
        <f ca="1">'COM 3P 16'!AH105/1000000</f>
        <v>0</v>
      </c>
      <c r="AK288" s="610"/>
      <c r="AL288" s="610"/>
      <c r="AM288" s="626"/>
      <c r="AN288" s="246"/>
      <c r="AO288" s="246"/>
    </row>
    <row r="289" spans="1:41" x14ac:dyDescent="0.2">
      <c r="A289" s="600"/>
      <c r="B289" s="625"/>
      <c r="C289" s="606" t="s">
        <v>119</v>
      </c>
      <c r="D289" s="599"/>
      <c r="E289" s="599"/>
      <c r="F289" s="616">
        <f ca="1">'COM 3P 16'!D106/1000000</f>
        <v>0</v>
      </c>
      <c r="G289" s="616">
        <f ca="1">'COM 3P 16'!E106/1000000</f>
        <v>0</v>
      </c>
      <c r="H289" s="616">
        <f ca="1">'COM 3P 16'!F106/1000000</f>
        <v>0</v>
      </c>
      <c r="I289" s="616">
        <f ca="1">'COM 3P 16'!G106/1000000</f>
        <v>0</v>
      </c>
      <c r="J289" s="616">
        <f ca="1">'COM 3P 16'!H106/1000000</f>
        <v>0</v>
      </c>
      <c r="K289" s="616">
        <f ca="1">'COM 3P 16'!I106/1000000</f>
        <v>0</v>
      </c>
      <c r="L289" s="616">
        <f ca="1">'COM 3P 16'!J106/1000000</f>
        <v>0</v>
      </c>
      <c r="M289" s="616">
        <f ca="1">'COM 3P 16'!K106/1000000</f>
        <v>0</v>
      </c>
      <c r="N289" s="616">
        <f ca="1">'COM 3P 16'!L106/1000000</f>
        <v>0</v>
      </c>
      <c r="O289" s="616">
        <f ca="1">'COM 3P 16'!M106/1000000</f>
        <v>0</v>
      </c>
      <c r="P289" s="616">
        <f ca="1">'COM 3P 16'!N106/1000000</f>
        <v>0</v>
      </c>
      <c r="Q289" s="616">
        <f ca="1">'COM 3P 16'!O106/1000000</f>
        <v>0</v>
      </c>
      <c r="R289" s="616">
        <f ca="1">'COM 3P 16'!P106/1000000</f>
        <v>0</v>
      </c>
      <c r="S289" s="616">
        <f ca="1">'COM 3P 16'!Q106/1000000</f>
        <v>0</v>
      </c>
      <c r="T289" s="616">
        <f ca="1">'COM 3P 16'!R106/1000000</f>
        <v>0</v>
      </c>
      <c r="U289" s="616">
        <f ca="1">'COM 3P 16'!S106/1000000</f>
        <v>0</v>
      </c>
      <c r="V289" s="616">
        <f ca="1">'COM 3P 16'!T106/1000000</f>
        <v>0</v>
      </c>
      <c r="W289" s="616">
        <f ca="1">'COM 3P 16'!U106/1000000</f>
        <v>0</v>
      </c>
      <c r="X289" s="616">
        <f ca="1">'COM 3P 16'!V106/1000000</f>
        <v>0</v>
      </c>
      <c r="Y289" s="616">
        <f ca="1">'COM 3P 16'!W106/1000000</f>
        <v>0</v>
      </c>
      <c r="Z289" s="616">
        <f ca="1">'COM 3P 16'!X106/1000000</f>
        <v>0</v>
      </c>
      <c r="AA289" s="616">
        <f ca="1">'COM 3P 16'!Y106/1000000</f>
        <v>0</v>
      </c>
      <c r="AB289" s="616">
        <f ca="1">'COM 3P 16'!Z106/1000000</f>
        <v>0</v>
      </c>
      <c r="AC289" s="616">
        <f ca="1">'COM 3P 16'!AA106/1000000</f>
        <v>0</v>
      </c>
      <c r="AD289" s="616">
        <f ca="1">'COM 3P 16'!AB106/1000000</f>
        <v>0</v>
      </c>
      <c r="AE289" s="616">
        <f ca="1">'COM 3P 16'!AC106/1000000</f>
        <v>0</v>
      </c>
      <c r="AF289" s="616">
        <f ca="1">'COM 3P 16'!AD106/1000000</f>
        <v>0</v>
      </c>
      <c r="AG289" s="616">
        <f ca="1">'COM 3P 16'!AE106/1000000</f>
        <v>0</v>
      </c>
      <c r="AH289" s="616">
        <f ca="1">'COM 3P 16'!AF106/1000000</f>
        <v>0</v>
      </c>
      <c r="AI289" s="616">
        <f ca="1">'COM 3P 16'!AG106/1000000</f>
        <v>0</v>
      </c>
      <c r="AJ289" s="616">
        <f ca="1">'COM 3P 16'!AH106/1000000</f>
        <v>0</v>
      </c>
      <c r="AK289" s="610"/>
      <c r="AL289" s="610"/>
      <c r="AM289" s="626"/>
      <c r="AN289" s="246"/>
      <c r="AO289" s="246"/>
    </row>
    <row r="290" spans="1:41" x14ac:dyDescent="0.2">
      <c r="A290" s="600"/>
      <c r="B290" s="625"/>
      <c r="C290" s="125"/>
      <c r="D290" s="599"/>
      <c r="E290" s="599"/>
      <c r="F290" s="617"/>
      <c r="G290" s="617"/>
      <c r="H290" s="617"/>
      <c r="I290" s="617"/>
      <c r="J290" s="617"/>
      <c r="K290" s="617"/>
      <c r="L290" s="617"/>
      <c r="M290" s="617"/>
      <c r="N290" s="617"/>
      <c r="O290" s="617"/>
      <c r="P290" s="617"/>
      <c r="Q290" s="617"/>
      <c r="R290" s="617"/>
      <c r="S290" s="617"/>
      <c r="T290" s="617"/>
      <c r="U290" s="617"/>
      <c r="V290" s="617"/>
      <c r="W290" s="617"/>
      <c r="X290" s="617"/>
      <c r="Y290" s="617"/>
      <c r="Z290" s="617"/>
      <c r="AA290" s="617"/>
      <c r="AB290" s="617"/>
      <c r="AC290" s="617"/>
      <c r="AD290" s="617"/>
      <c r="AE290" s="617"/>
      <c r="AF290" s="617"/>
      <c r="AG290" s="617"/>
      <c r="AH290" s="617"/>
      <c r="AI290" s="617"/>
      <c r="AJ290" s="617"/>
      <c r="AK290" s="612"/>
      <c r="AL290" s="612"/>
      <c r="AM290" s="627"/>
      <c r="AN290" s="600"/>
      <c r="AO290" s="600"/>
    </row>
    <row r="291" spans="1:41" x14ac:dyDescent="0.2">
      <c r="A291" s="600"/>
      <c r="B291" s="261" t="s">
        <v>298</v>
      </c>
      <c r="C291" s="125"/>
      <c r="D291" s="599"/>
      <c r="E291" s="599"/>
      <c r="F291" s="617"/>
      <c r="G291" s="617"/>
      <c r="H291" s="617"/>
      <c r="I291" s="617"/>
      <c r="J291" s="617"/>
      <c r="K291" s="617"/>
      <c r="L291" s="617"/>
      <c r="M291" s="617"/>
      <c r="N291" s="617"/>
      <c r="O291" s="617"/>
      <c r="P291" s="617"/>
      <c r="Q291" s="617"/>
      <c r="R291" s="617"/>
      <c r="S291" s="617"/>
      <c r="T291" s="617"/>
      <c r="U291" s="617"/>
      <c r="V291" s="617"/>
      <c r="W291" s="617"/>
      <c r="X291" s="617"/>
      <c r="Y291" s="617"/>
      <c r="Z291" s="617"/>
      <c r="AA291" s="617"/>
      <c r="AB291" s="617"/>
      <c r="AC291" s="617"/>
      <c r="AD291" s="617"/>
      <c r="AE291" s="617"/>
      <c r="AF291" s="617"/>
      <c r="AG291" s="617"/>
      <c r="AH291" s="617"/>
      <c r="AI291" s="617"/>
      <c r="AJ291" s="617"/>
      <c r="AK291" s="612"/>
      <c r="AL291" s="612"/>
      <c r="AM291" s="627"/>
      <c r="AN291" s="600"/>
      <c r="AO291" s="600"/>
    </row>
    <row r="292" spans="1:41" x14ac:dyDescent="0.2">
      <c r="A292" s="600"/>
      <c r="B292" s="625"/>
      <c r="C292" s="605" t="s">
        <v>131</v>
      </c>
      <c r="D292" s="599"/>
      <c r="E292" s="599"/>
      <c r="F292" s="616">
        <f ca="1">'COM 3P 16'!D101/1000000</f>
        <v>-1.5882402458933798</v>
      </c>
      <c r="G292" s="616">
        <f ca="1">'COM 3P 16'!E101/1000000</f>
        <v>0.3845239142382238</v>
      </c>
      <c r="H292" s="616">
        <f ca="1">'COM 3P 16'!F101/1000000</f>
        <v>0.48555617814977242</v>
      </c>
      <c r="I292" s="616">
        <f ca="1">'COM 3P 16'!G101/1000000</f>
        <v>0.38179026478050171</v>
      </c>
      <c r="J292" s="616">
        <f ca="1">'COM 3P 16'!H101/1000000</f>
        <v>0.30544406722284329</v>
      </c>
      <c r="K292" s="616">
        <f ca="1">'COM 3P 16'!I101/1000000</f>
        <v>0.2896760108222996</v>
      </c>
      <c r="L292" s="616">
        <f ca="1">'COM 3P 16'!J101/1000000</f>
        <v>0.22793100404689737</v>
      </c>
      <c r="M292" s="616">
        <f ca="1">'COM 3P 16'!K101/1000000</f>
        <v>0.16896170197648083</v>
      </c>
      <c r="N292" s="616">
        <f ca="1">'COM 3P 16'!L101/1000000</f>
        <v>0.16320545379806248</v>
      </c>
      <c r="O292" s="616">
        <f ca="1">'COM 3P 16'!M101/1000000</f>
        <v>0.15527588240503318</v>
      </c>
      <c r="P292" s="616">
        <f ca="1">'COM 3P 16'!N101/1000000</f>
        <v>5.8315052486396068E-2</v>
      </c>
      <c r="Q292" s="616">
        <f ca="1">'COM 3P 16'!O101/1000000</f>
        <v>0.10016800988446325</v>
      </c>
      <c r="R292" s="616">
        <f ca="1">'COM 3P 16'!P101/1000000</f>
        <v>0.10127985912515006</v>
      </c>
      <c r="S292" s="616">
        <f ca="1">'COM 3P 16'!Q101/1000000</f>
        <v>0.10240586426113925</v>
      </c>
      <c r="T292" s="616">
        <f ca="1">'COM 3P 16'!R101/1000000</f>
        <v>0.10354612649815213</v>
      </c>
      <c r="U292" s="616">
        <f ca="1">'COM 3P 16'!S101/1000000</f>
        <v>0.1047007460542009</v>
      </c>
      <c r="V292" s="616">
        <f ca="1">'COM 3P 16'!T101/1000000</f>
        <v>0.10586982208124311</v>
      </c>
      <c r="W292" s="616">
        <f ca="1">'COM 3P 16'!U101/1000000</f>
        <v>0.10705345258408527</v>
      </c>
      <c r="X292" s="616">
        <f ca="1">'COM 3P 16'!V101/1000000</f>
        <v>0.10825173433645303</v>
      </c>
      <c r="Y292" s="616">
        <f ca="1">'COM 3P 16'!W101/1000000</f>
        <v>0.10946476279414676</v>
      </c>
      <c r="Z292" s="616">
        <f ca="1">'COM 3P 16'!X101/1000000</f>
        <v>2.099263200519606E-2</v>
      </c>
      <c r="AA292" s="616">
        <f ca="1">'COM 3P 16'!Y101/1000000</f>
        <v>0.11193543451692742</v>
      </c>
      <c r="AB292" s="616">
        <f ca="1">'COM 3P 16'!Z101/1000000</f>
        <v>0.1131932612798527</v>
      </c>
      <c r="AC292" s="616">
        <f ca="1">'COM 3P 16'!AA101/1000000</f>
        <v>0.11446620154828961</v>
      </c>
      <c r="AD292" s="616">
        <f ca="1">'COM 3P 16'!AB101/1000000</f>
        <v>0.11575434277761608</v>
      </c>
      <c r="AE292" s="616">
        <f ca="1">'COM 3P 16'!AC101/1000000</f>
        <v>0.11705777051806418</v>
      </c>
      <c r="AF292" s="616">
        <f ca="1">'COM 3P 16'!AD101/1000000</f>
        <v>0</v>
      </c>
      <c r="AG292" s="616">
        <f ca="1">'COM 3P 16'!AE101/1000000</f>
        <v>0</v>
      </c>
      <c r="AH292" s="616">
        <f ca="1">'COM 3P 16'!AF101/1000000</f>
        <v>0</v>
      </c>
      <c r="AI292" s="616">
        <f ca="1">'COM 3P 16'!AG101/1000000</f>
        <v>0</v>
      </c>
      <c r="AJ292" s="616">
        <f ca="1">'COM 3P 16'!AH101/1000000</f>
        <v>0</v>
      </c>
      <c r="AK292" s="610"/>
      <c r="AL292" s="610"/>
      <c r="AM292" s="626"/>
      <c r="AN292" s="246"/>
      <c r="AO292" s="246"/>
    </row>
    <row r="293" spans="1:41" x14ac:dyDescent="0.2">
      <c r="A293" s="600"/>
      <c r="B293" s="625"/>
      <c r="C293" s="606" t="s">
        <v>117</v>
      </c>
      <c r="D293" s="599"/>
      <c r="E293" s="599"/>
      <c r="F293" s="616">
        <f ca="1">'COM 3P 16'!D102/1000000</f>
        <v>0</v>
      </c>
      <c r="G293" s="616">
        <f ca="1">'COM 3P 16'!E102/1000000</f>
        <v>3.9773357719999999E-2</v>
      </c>
      <c r="H293" s="616">
        <f ca="1">'COM 3P 16'!F102/1000000</f>
        <v>4.0179730750028002E-2</v>
      </c>
      <c r="I293" s="616">
        <f ca="1">'COM 3P 16'!G102/1000000</f>
        <v>4.0592158738203418E-2</v>
      </c>
      <c r="J293" s="616">
        <f ca="1">'COM 3P 16'!H102/1000000</f>
        <v>4.1010731903402653E-2</v>
      </c>
      <c r="K293" s="616">
        <f ca="1">'COM 3P 16'!I102/1000000</f>
        <v>4.1435541808763354E-2</v>
      </c>
      <c r="L293" s="616">
        <f ca="1">'COM 3P 16'!J102/1000000</f>
        <v>4.1866681381713934E-2</v>
      </c>
      <c r="M293" s="616">
        <f ca="1">'COM 3P 16'!K102/1000000</f>
        <v>4.230424493430146E-2</v>
      </c>
      <c r="N293" s="616">
        <f ca="1">'COM 3P 16'!L102/1000000</f>
        <v>4.2748328183822543E-2</v>
      </c>
      <c r="O293" s="616">
        <f ca="1">'COM 3P 16'!M102/1000000</f>
        <v>4.3199028273761507E-2</v>
      </c>
      <c r="P293" s="616">
        <f ca="1">'COM 3P 16'!N102/1000000</f>
        <v>4.3656443795040557E-2</v>
      </c>
      <c r="Q293" s="616">
        <f ca="1">'COM 3P 16'!O102/1000000</f>
        <v>4.4120674807586656E-2</v>
      </c>
      <c r="R293" s="616">
        <f ca="1">'COM 3P 16'!P102/1000000</f>
        <v>4.4591822862219688E-2</v>
      </c>
      <c r="S293" s="616">
        <f ca="1">'COM 3P 16'!Q102/1000000</f>
        <v>4.5069991022866775E-2</v>
      </c>
      <c r="T293" s="616">
        <f ca="1">'COM 3P 16'!R102/1000000</f>
        <v>4.5555283889107477E-2</v>
      </c>
      <c r="U293" s="616">
        <f ca="1">'COM 3P 16'!S102/1000000</f>
        <v>4.6047807619055192E-2</v>
      </c>
      <c r="V293" s="616">
        <f ca="1">'COM 3P 16'!T102/1000000</f>
        <v>4.6547669952579106E-2</v>
      </c>
      <c r="W293" s="616">
        <f ca="1">'COM 3P 16'!U102/1000000</f>
        <v>4.7054980234872541E-2</v>
      </c>
      <c r="X293" s="616">
        <f ca="1">'COM 3P 16'!V102/1000000</f>
        <v>4.7569849440372139E-2</v>
      </c>
      <c r="Y293" s="616">
        <f ca="1">'COM 3P 16'!W102/1000000</f>
        <v>4.8092390197033687E-2</v>
      </c>
      <c r="Z293" s="616">
        <f ca="1">'COM 3P 16'!X102/1000000</f>
        <v>4.8622716810969482E-2</v>
      </c>
      <c r="AA293" s="616">
        <f ca="1">'COM 3P 16'!Y102/1000000</f>
        <v>4.9160945291452922E-2</v>
      </c>
      <c r="AB293" s="616">
        <f ca="1">'COM 3P 16'!Z102/1000000</f>
        <v>4.9707193376295575E-2</v>
      </c>
      <c r="AC293" s="616">
        <f ca="1">'COM 3P 16'!AA102/1000000</f>
        <v>5.0261580557602381E-2</v>
      </c>
      <c r="AD293" s="616">
        <f ca="1">'COM 3P 16'!AB102/1000000</f>
        <v>5.0824228107910645E-2</v>
      </c>
      <c r="AE293" s="616">
        <f ca="1">'COM 3P 16'!AC102/1000000</f>
        <v>5.1395259106718515E-2</v>
      </c>
      <c r="AF293" s="616">
        <f ca="1">'COM 3P 16'!AD102/1000000</f>
        <v>0</v>
      </c>
      <c r="AG293" s="616">
        <f ca="1">'COM 3P 16'!AE102/1000000</f>
        <v>0</v>
      </c>
      <c r="AH293" s="616">
        <f ca="1">'COM 3P 16'!AF102/1000000</f>
        <v>0</v>
      </c>
      <c r="AI293" s="616">
        <f ca="1">'COM 3P 16'!AG102/1000000</f>
        <v>0</v>
      </c>
      <c r="AJ293" s="616">
        <f ca="1">'COM 3P 16'!AH102/1000000</f>
        <v>0</v>
      </c>
      <c r="AK293" s="610"/>
      <c r="AL293" s="610"/>
      <c r="AM293" s="626"/>
      <c r="AN293" s="246"/>
      <c r="AO293" s="246"/>
    </row>
    <row r="294" spans="1:41" x14ac:dyDescent="0.2">
      <c r="A294" s="600"/>
      <c r="B294" s="625"/>
      <c r="C294" s="607" t="s">
        <v>126</v>
      </c>
      <c r="D294" s="599"/>
      <c r="E294" s="599"/>
      <c r="F294" s="616">
        <f ca="1">'COM 3P 16'!D103/1000000</f>
        <v>0</v>
      </c>
      <c r="G294" s="616">
        <f ca="1">'COM 3P 16'!E103/1000000</f>
        <v>0</v>
      </c>
      <c r="H294" s="616">
        <f ca="1">'COM 3P 16'!F103/1000000</f>
        <v>0</v>
      </c>
      <c r="I294" s="616">
        <f ca="1">'COM 3P 16'!G103/1000000</f>
        <v>0</v>
      </c>
      <c r="J294" s="616">
        <f ca="1">'COM 3P 16'!H103/1000000</f>
        <v>0</v>
      </c>
      <c r="K294" s="616">
        <f ca="1">'COM 3P 16'!I103/1000000</f>
        <v>0</v>
      </c>
      <c r="L294" s="616">
        <f ca="1">'COM 3P 16'!J103/1000000</f>
        <v>0</v>
      </c>
      <c r="M294" s="616">
        <f ca="1">'COM 3P 16'!K103/1000000</f>
        <v>0</v>
      </c>
      <c r="N294" s="616">
        <f ca="1">'COM 3P 16'!L103/1000000</f>
        <v>0</v>
      </c>
      <c r="O294" s="616">
        <f ca="1">'COM 3P 16'!M103/1000000</f>
        <v>0</v>
      </c>
      <c r="P294" s="616">
        <f ca="1">'COM 3P 16'!N103/1000000</f>
        <v>0</v>
      </c>
      <c r="Q294" s="616">
        <f ca="1">'COM 3P 16'!O103/1000000</f>
        <v>0</v>
      </c>
      <c r="R294" s="616">
        <f ca="1">'COM 3P 16'!P103/1000000</f>
        <v>0</v>
      </c>
      <c r="S294" s="616">
        <f ca="1">'COM 3P 16'!Q103/1000000</f>
        <v>0</v>
      </c>
      <c r="T294" s="616">
        <f ca="1">'COM 3P 16'!R103/1000000</f>
        <v>0</v>
      </c>
      <c r="U294" s="616">
        <f ca="1">'COM 3P 16'!S103/1000000</f>
        <v>0</v>
      </c>
      <c r="V294" s="616">
        <f ca="1">'COM 3P 16'!T103/1000000</f>
        <v>0</v>
      </c>
      <c r="W294" s="616">
        <f ca="1">'COM 3P 16'!U103/1000000</f>
        <v>0</v>
      </c>
      <c r="X294" s="616">
        <f ca="1">'COM 3P 16'!V103/1000000</f>
        <v>0</v>
      </c>
      <c r="Y294" s="616">
        <f ca="1">'COM 3P 16'!W103/1000000</f>
        <v>0</v>
      </c>
      <c r="Z294" s="616">
        <f ca="1">'COM 3P 16'!X103/1000000</f>
        <v>0</v>
      </c>
      <c r="AA294" s="616">
        <f ca="1">'COM 3P 16'!Y103/1000000</f>
        <v>0</v>
      </c>
      <c r="AB294" s="616">
        <f ca="1">'COM 3P 16'!Z103/1000000</f>
        <v>0</v>
      </c>
      <c r="AC294" s="616">
        <f ca="1">'COM 3P 16'!AA103/1000000</f>
        <v>0</v>
      </c>
      <c r="AD294" s="616">
        <f ca="1">'COM 3P 16'!AB103/1000000</f>
        <v>0</v>
      </c>
      <c r="AE294" s="616">
        <f ca="1">'COM 3P 16'!AC103/1000000</f>
        <v>0</v>
      </c>
      <c r="AF294" s="616">
        <f ca="1">'COM 3P 16'!AD103/1000000</f>
        <v>0</v>
      </c>
      <c r="AG294" s="616">
        <f ca="1">'COM 3P 16'!AE103/1000000</f>
        <v>0</v>
      </c>
      <c r="AH294" s="616">
        <f ca="1">'COM 3P 16'!AF103/1000000</f>
        <v>0</v>
      </c>
      <c r="AI294" s="616">
        <f ca="1">'COM 3P 16'!AG103/1000000</f>
        <v>0</v>
      </c>
      <c r="AJ294" s="616">
        <f ca="1">'COM 3P 16'!AH103/1000000</f>
        <v>0</v>
      </c>
      <c r="AK294" s="610"/>
      <c r="AL294" s="610"/>
      <c r="AM294" s="626"/>
      <c r="AN294" s="246"/>
      <c r="AO294" s="246"/>
    </row>
    <row r="295" spans="1:41" x14ac:dyDescent="0.2">
      <c r="A295" s="600"/>
      <c r="B295" s="625"/>
      <c r="C295" s="605" t="s">
        <v>127</v>
      </c>
      <c r="D295" s="599"/>
      <c r="E295" s="599"/>
      <c r="F295" s="616">
        <f ca="1">'COM 3P 16'!D104/1000000</f>
        <v>0</v>
      </c>
      <c r="G295" s="616">
        <f ca="1">'COM 3P 16'!E104/1000000</f>
        <v>0</v>
      </c>
      <c r="H295" s="616">
        <f ca="1">'COM 3P 16'!F104/1000000</f>
        <v>0</v>
      </c>
      <c r="I295" s="616">
        <f ca="1">'COM 3P 16'!G104/1000000</f>
        <v>0</v>
      </c>
      <c r="J295" s="616">
        <f ca="1">'COM 3P 16'!H104/1000000</f>
        <v>0</v>
      </c>
      <c r="K295" s="616">
        <f ca="1">'COM 3P 16'!I104/1000000</f>
        <v>0</v>
      </c>
      <c r="L295" s="616">
        <f ca="1">'COM 3P 16'!J104/1000000</f>
        <v>0</v>
      </c>
      <c r="M295" s="616">
        <f ca="1">'COM 3P 16'!K104/1000000</f>
        <v>0</v>
      </c>
      <c r="N295" s="616">
        <f ca="1">'COM 3P 16'!L104/1000000</f>
        <v>0</v>
      </c>
      <c r="O295" s="616">
        <f ca="1">'COM 3P 16'!M104/1000000</f>
        <v>0</v>
      </c>
      <c r="P295" s="616">
        <f ca="1">'COM 3P 16'!N104/1000000</f>
        <v>0</v>
      </c>
      <c r="Q295" s="616">
        <f ca="1">'COM 3P 16'!O104/1000000</f>
        <v>0</v>
      </c>
      <c r="R295" s="616">
        <f ca="1">'COM 3P 16'!P104/1000000</f>
        <v>0</v>
      </c>
      <c r="S295" s="616">
        <f ca="1">'COM 3P 16'!Q104/1000000</f>
        <v>0</v>
      </c>
      <c r="T295" s="616">
        <f ca="1">'COM 3P 16'!R104/1000000</f>
        <v>0</v>
      </c>
      <c r="U295" s="616">
        <f ca="1">'COM 3P 16'!S104/1000000</f>
        <v>0</v>
      </c>
      <c r="V295" s="616">
        <f ca="1">'COM 3P 16'!T104/1000000</f>
        <v>0</v>
      </c>
      <c r="W295" s="616">
        <f ca="1">'COM 3P 16'!U104/1000000</f>
        <v>0</v>
      </c>
      <c r="X295" s="616">
        <f ca="1">'COM 3P 16'!V104/1000000</f>
        <v>0</v>
      </c>
      <c r="Y295" s="616">
        <f ca="1">'COM 3P 16'!W104/1000000</f>
        <v>0</v>
      </c>
      <c r="Z295" s="616">
        <f ca="1">'COM 3P 16'!X104/1000000</f>
        <v>0</v>
      </c>
      <c r="AA295" s="616">
        <f ca="1">'COM 3P 16'!Y104/1000000</f>
        <v>0</v>
      </c>
      <c r="AB295" s="616">
        <f ca="1">'COM 3P 16'!Z104/1000000</f>
        <v>0</v>
      </c>
      <c r="AC295" s="616">
        <f ca="1">'COM 3P 16'!AA104/1000000</f>
        <v>0</v>
      </c>
      <c r="AD295" s="616">
        <f ca="1">'COM 3P 16'!AB104/1000000</f>
        <v>0</v>
      </c>
      <c r="AE295" s="616">
        <f ca="1">'COM 3P 16'!AC104/1000000</f>
        <v>0</v>
      </c>
      <c r="AF295" s="616">
        <f ca="1">'COM 3P 16'!AD104/1000000</f>
        <v>0</v>
      </c>
      <c r="AG295" s="616">
        <f ca="1">'COM 3P 16'!AE104/1000000</f>
        <v>0</v>
      </c>
      <c r="AH295" s="616">
        <f ca="1">'COM 3P 16'!AF104/1000000</f>
        <v>0</v>
      </c>
      <c r="AI295" s="616">
        <f ca="1">'COM 3P 16'!AG104/1000000</f>
        <v>0</v>
      </c>
      <c r="AJ295" s="616">
        <f ca="1">'COM 3P 16'!AH104/1000000</f>
        <v>0</v>
      </c>
      <c r="AK295" s="610"/>
      <c r="AL295" s="610"/>
      <c r="AM295" s="626"/>
      <c r="AN295" s="246"/>
      <c r="AO295" s="246"/>
    </row>
    <row r="296" spans="1:41" x14ac:dyDescent="0.2">
      <c r="A296" s="600"/>
      <c r="B296" s="625"/>
      <c r="C296" s="605" t="s">
        <v>116</v>
      </c>
      <c r="D296" s="599"/>
      <c r="E296" s="599"/>
      <c r="F296" s="616">
        <f ca="1">'COM 3P 16'!D105/1000000</f>
        <v>0</v>
      </c>
      <c r="G296" s="616">
        <f ca="1">'COM 3P 16'!E105/1000000</f>
        <v>0</v>
      </c>
      <c r="H296" s="616">
        <f ca="1">'COM 3P 16'!F105/1000000</f>
        <v>0</v>
      </c>
      <c r="I296" s="616">
        <f ca="1">'COM 3P 16'!G105/1000000</f>
        <v>0</v>
      </c>
      <c r="J296" s="616">
        <f ca="1">'COM 3P 16'!H105/1000000</f>
        <v>0</v>
      </c>
      <c r="K296" s="616">
        <f ca="1">'COM 3P 16'!I105/1000000</f>
        <v>0</v>
      </c>
      <c r="L296" s="616">
        <f ca="1">'COM 3P 16'!J105/1000000</f>
        <v>0</v>
      </c>
      <c r="M296" s="616">
        <f ca="1">'COM 3P 16'!K105/1000000</f>
        <v>0</v>
      </c>
      <c r="N296" s="616">
        <f ca="1">'COM 3P 16'!L105/1000000</f>
        <v>0</v>
      </c>
      <c r="O296" s="616">
        <f ca="1">'COM 3P 16'!M105/1000000</f>
        <v>0</v>
      </c>
      <c r="P296" s="616">
        <f ca="1">'COM 3P 16'!N105/1000000</f>
        <v>0</v>
      </c>
      <c r="Q296" s="616">
        <f ca="1">'COM 3P 16'!O105/1000000</f>
        <v>0</v>
      </c>
      <c r="R296" s="616">
        <f ca="1">'COM 3P 16'!P105/1000000</f>
        <v>0</v>
      </c>
      <c r="S296" s="616">
        <f ca="1">'COM 3P 16'!Q105/1000000</f>
        <v>0</v>
      </c>
      <c r="T296" s="616">
        <f ca="1">'COM 3P 16'!R105/1000000</f>
        <v>0</v>
      </c>
      <c r="U296" s="616">
        <f ca="1">'COM 3P 16'!S105/1000000</f>
        <v>0</v>
      </c>
      <c r="V296" s="616">
        <f ca="1">'COM 3P 16'!T105/1000000</f>
        <v>0</v>
      </c>
      <c r="W296" s="616">
        <f ca="1">'COM 3P 16'!U105/1000000</f>
        <v>0</v>
      </c>
      <c r="X296" s="616">
        <f ca="1">'COM 3P 16'!V105/1000000</f>
        <v>0</v>
      </c>
      <c r="Y296" s="616">
        <f ca="1">'COM 3P 16'!W105/1000000</f>
        <v>0</v>
      </c>
      <c r="Z296" s="616">
        <f ca="1">'COM 3P 16'!X105/1000000</f>
        <v>0</v>
      </c>
      <c r="AA296" s="616">
        <f ca="1">'COM 3P 16'!Y105/1000000</f>
        <v>0</v>
      </c>
      <c r="AB296" s="616">
        <f ca="1">'COM 3P 16'!Z105/1000000</f>
        <v>0</v>
      </c>
      <c r="AC296" s="616">
        <f ca="1">'COM 3P 16'!AA105/1000000</f>
        <v>0</v>
      </c>
      <c r="AD296" s="616">
        <f ca="1">'COM 3P 16'!AB105/1000000</f>
        <v>0</v>
      </c>
      <c r="AE296" s="616">
        <f ca="1">'COM 3P 16'!AC105/1000000</f>
        <v>0</v>
      </c>
      <c r="AF296" s="616">
        <f ca="1">'COM 3P 16'!AD105/1000000</f>
        <v>0</v>
      </c>
      <c r="AG296" s="616">
        <f ca="1">'COM 3P 16'!AE105/1000000</f>
        <v>0</v>
      </c>
      <c r="AH296" s="616">
        <f ca="1">'COM 3P 16'!AF105/1000000</f>
        <v>0</v>
      </c>
      <c r="AI296" s="616">
        <f ca="1">'COM 3P 16'!AG105/1000000</f>
        <v>0</v>
      </c>
      <c r="AJ296" s="616">
        <f ca="1">'COM 3P 16'!AH105/1000000</f>
        <v>0</v>
      </c>
      <c r="AK296" s="610"/>
      <c r="AL296" s="610"/>
      <c r="AM296" s="626"/>
      <c r="AN296" s="246"/>
      <c r="AO296" s="246"/>
    </row>
    <row r="297" spans="1:41" x14ac:dyDescent="0.2">
      <c r="A297" s="600"/>
      <c r="B297" s="625"/>
      <c r="C297" s="606" t="s">
        <v>119</v>
      </c>
      <c r="D297" s="599"/>
      <c r="E297" s="599"/>
      <c r="F297" s="616">
        <f ca="1">'COM 3P 16'!D106/1000000</f>
        <v>0</v>
      </c>
      <c r="G297" s="616">
        <f ca="1">'COM 3P 16'!E106/1000000</f>
        <v>0</v>
      </c>
      <c r="H297" s="616">
        <f ca="1">'COM 3P 16'!F106/1000000</f>
        <v>0</v>
      </c>
      <c r="I297" s="616">
        <f ca="1">'COM 3P 16'!G106/1000000</f>
        <v>0</v>
      </c>
      <c r="J297" s="616">
        <f ca="1">'COM 3P 16'!H106/1000000</f>
        <v>0</v>
      </c>
      <c r="K297" s="616">
        <f ca="1">'COM 3P 16'!I106/1000000</f>
        <v>0</v>
      </c>
      <c r="L297" s="616">
        <f ca="1">'COM 3P 16'!J106/1000000</f>
        <v>0</v>
      </c>
      <c r="M297" s="616">
        <f ca="1">'COM 3P 16'!K106/1000000</f>
        <v>0</v>
      </c>
      <c r="N297" s="616">
        <f ca="1">'COM 3P 16'!L106/1000000</f>
        <v>0</v>
      </c>
      <c r="O297" s="616">
        <f ca="1">'COM 3P 16'!M106/1000000</f>
        <v>0</v>
      </c>
      <c r="P297" s="616">
        <f ca="1">'COM 3P 16'!N106/1000000</f>
        <v>0</v>
      </c>
      <c r="Q297" s="616">
        <f ca="1">'COM 3P 16'!O106/1000000</f>
        <v>0</v>
      </c>
      <c r="R297" s="616">
        <f ca="1">'COM 3P 16'!P106/1000000</f>
        <v>0</v>
      </c>
      <c r="S297" s="616">
        <f ca="1">'COM 3P 16'!Q106/1000000</f>
        <v>0</v>
      </c>
      <c r="T297" s="616">
        <f ca="1">'COM 3P 16'!R106/1000000</f>
        <v>0</v>
      </c>
      <c r="U297" s="616">
        <f ca="1">'COM 3P 16'!S106/1000000</f>
        <v>0</v>
      </c>
      <c r="V297" s="616">
        <f ca="1">'COM 3P 16'!T106/1000000</f>
        <v>0</v>
      </c>
      <c r="W297" s="616">
        <f ca="1">'COM 3P 16'!U106/1000000</f>
        <v>0</v>
      </c>
      <c r="X297" s="616">
        <f ca="1">'COM 3P 16'!V106/1000000</f>
        <v>0</v>
      </c>
      <c r="Y297" s="616">
        <f ca="1">'COM 3P 16'!W106/1000000</f>
        <v>0</v>
      </c>
      <c r="Z297" s="616">
        <f ca="1">'COM 3P 16'!X106/1000000</f>
        <v>0</v>
      </c>
      <c r="AA297" s="616">
        <f ca="1">'COM 3P 16'!Y106/1000000</f>
        <v>0</v>
      </c>
      <c r="AB297" s="616">
        <f ca="1">'COM 3P 16'!Z106/1000000</f>
        <v>0</v>
      </c>
      <c r="AC297" s="616">
        <f ca="1">'COM 3P 16'!AA106/1000000</f>
        <v>0</v>
      </c>
      <c r="AD297" s="616">
        <f ca="1">'COM 3P 16'!AB106/1000000</f>
        <v>0</v>
      </c>
      <c r="AE297" s="616">
        <f ca="1">'COM 3P 16'!AC106/1000000</f>
        <v>0</v>
      </c>
      <c r="AF297" s="616">
        <f ca="1">'COM 3P 16'!AD106/1000000</f>
        <v>0</v>
      </c>
      <c r="AG297" s="616">
        <f ca="1">'COM 3P 16'!AE106/1000000</f>
        <v>0</v>
      </c>
      <c r="AH297" s="616">
        <f ca="1">'COM 3P 16'!AF106/1000000</f>
        <v>0</v>
      </c>
      <c r="AI297" s="616">
        <f ca="1">'COM 3P 16'!AG106/1000000</f>
        <v>0</v>
      </c>
      <c r="AJ297" s="616">
        <f ca="1">'COM 3P 16'!AH106/1000000</f>
        <v>0</v>
      </c>
      <c r="AK297" s="610"/>
      <c r="AL297" s="610"/>
      <c r="AM297" s="626"/>
      <c r="AN297" s="246"/>
      <c r="AO297" s="246"/>
    </row>
    <row r="298" spans="1:41" x14ac:dyDescent="0.2">
      <c r="A298" s="600"/>
      <c r="B298" s="625"/>
      <c r="C298" s="125"/>
      <c r="D298" s="599"/>
      <c r="E298" s="599"/>
      <c r="F298" s="617"/>
      <c r="G298" s="617"/>
      <c r="H298" s="617"/>
      <c r="I298" s="617"/>
      <c r="J298" s="617"/>
      <c r="K298" s="617"/>
      <c r="L298" s="617"/>
      <c r="M298" s="617"/>
      <c r="N298" s="617"/>
      <c r="O298" s="617"/>
      <c r="P298" s="617"/>
      <c r="Q298" s="617"/>
      <c r="R298" s="617"/>
      <c r="S298" s="617"/>
      <c r="T298" s="617"/>
      <c r="U298" s="617"/>
      <c r="V298" s="617"/>
      <c r="W298" s="617"/>
      <c r="X298" s="617"/>
      <c r="Y298" s="617"/>
      <c r="Z298" s="617"/>
      <c r="AA298" s="617"/>
      <c r="AB298" s="617"/>
      <c r="AC298" s="617"/>
      <c r="AD298" s="617"/>
      <c r="AE298" s="617"/>
      <c r="AF298" s="617"/>
      <c r="AG298" s="617"/>
      <c r="AH298" s="617"/>
      <c r="AI298" s="617"/>
      <c r="AJ298" s="617"/>
      <c r="AK298" s="612"/>
      <c r="AL298" s="612"/>
      <c r="AM298" s="627"/>
      <c r="AN298" s="600"/>
      <c r="AO298" s="600"/>
    </row>
    <row r="299" spans="1:41" x14ac:dyDescent="0.2">
      <c r="A299" s="600"/>
      <c r="B299" s="261" t="s">
        <v>299</v>
      </c>
      <c r="C299" s="125"/>
      <c r="D299" s="599"/>
      <c r="E299" s="599"/>
      <c r="F299" s="617"/>
      <c r="G299" s="617"/>
      <c r="H299" s="617"/>
      <c r="I299" s="617"/>
      <c r="J299" s="617"/>
      <c r="K299" s="617"/>
      <c r="L299" s="617"/>
      <c r="M299" s="617"/>
      <c r="N299" s="617"/>
      <c r="O299" s="617"/>
      <c r="P299" s="617"/>
      <c r="Q299" s="617"/>
      <c r="R299" s="617"/>
      <c r="S299" s="617"/>
      <c r="T299" s="617"/>
      <c r="U299" s="617"/>
      <c r="V299" s="617"/>
      <c r="W299" s="617"/>
      <c r="X299" s="617"/>
      <c r="Y299" s="617"/>
      <c r="Z299" s="617"/>
      <c r="AA299" s="617"/>
      <c r="AB299" s="617"/>
      <c r="AC299" s="617"/>
      <c r="AD299" s="617"/>
      <c r="AE299" s="617"/>
      <c r="AF299" s="617"/>
      <c r="AG299" s="617"/>
      <c r="AH299" s="617"/>
      <c r="AI299" s="617"/>
      <c r="AJ299" s="617"/>
      <c r="AK299" s="612"/>
      <c r="AL299" s="612"/>
      <c r="AM299" s="627"/>
      <c r="AN299" s="600"/>
      <c r="AO299" s="600"/>
    </row>
    <row r="300" spans="1:41" x14ac:dyDescent="0.2">
      <c r="A300" s="600"/>
      <c r="B300" s="625"/>
      <c r="C300" s="605" t="s">
        <v>131</v>
      </c>
      <c r="D300" s="599"/>
      <c r="E300" s="599"/>
      <c r="F300" s="616">
        <f ca="1">'COM 3P 16'!D101/1000000</f>
        <v>-1.5882402458933798</v>
      </c>
      <c r="G300" s="616">
        <f ca="1">'COM 3P 16'!E101/1000000</f>
        <v>0.3845239142382238</v>
      </c>
      <c r="H300" s="616">
        <f ca="1">'COM 3P 16'!F101/1000000</f>
        <v>0.48555617814977242</v>
      </c>
      <c r="I300" s="616">
        <f ca="1">'COM 3P 16'!G101/1000000</f>
        <v>0.38179026478050171</v>
      </c>
      <c r="J300" s="616">
        <f ca="1">'COM 3P 16'!H101/1000000</f>
        <v>0.30544406722284329</v>
      </c>
      <c r="K300" s="616">
        <f ca="1">'COM 3P 16'!I101/1000000</f>
        <v>0.2896760108222996</v>
      </c>
      <c r="L300" s="616">
        <f ca="1">'COM 3P 16'!J101/1000000</f>
        <v>0.22793100404689737</v>
      </c>
      <c r="M300" s="616">
        <f ca="1">'COM 3P 16'!K101/1000000</f>
        <v>0.16896170197648083</v>
      </c>
      <c r="N300" s="616">
        <f ca="1">'COM 3P 16'!L101/1000000</f>
        <v>0.16320545379806248</v>
      </c>
      <c r="O300" s="616">
        <f ca="1">'COM 3P 16'!M101/1000000</f>
        <v>0.15527588240503318</v>
      </c>
      <c r="P300" s="616">
        <f ca="1">'COM 3P 16'!N101/1000000</f>
        <v>5.8315052486396068E-2</v>
      </c>
      <c r="Q300" s="616">
        <f ca="1">'COM 3P 16'!O101/1000000</f>
        <v>0.10016800988446325</v>
      </c>
      <c r="R300" s="616">
        <f ca="1">'COM 3P 16'!P101/1000000</f>
        <v>0.10127985912515006</v>
      </c>
      <c r="S300" s="616">
        <f ca="1">'COM 3P 16'!Q101/1000000</f>
        <v>0.10240586426113925</v>
      </c>
      <c r="T300" s="616">
        <f ca="1">'COM 3P 16'!R101/1000000</f>
        <v>0.10354612649815213</v>
      </c>
      <c r="U300" s="616">
        <f ca="1">'COM 3P 16'!S101/1000000</f>
        <v>0.1047007460542009</v>
      </c>
      <c r="V300" s="616">
        <f ca="1">'COM 3P 16'!T101/1000000</f>
        <v>0.10586982208124311</v>
      </c>
      <c r="W300" s="616">
        <f ca="1">'COM 3P 16'!U101/1000000</f>
        <v>0.10705345258408527</v>
      </c>
      <c r="X300" s="616">
        <f ca="1">'COM 3P 16'!V101/1000000</f>
        <v>0.10825173433645303</v>
      </c>
      <c r="Y300" s="616">
        <f ca="1">'COM 3P 16'!W101/1000000</f>
        <v>0.10946476279414676</v>
      </c>
      <c r="Z300" s="616">
        <f ca="1">'COM 3P 16'!X101/1000000</f>
        <v>2.099263200519606E-2</v>
      </c>
      <c r="AA300" s="616">
        <f ca="1">'COM 3P 16'!Y101/1000000</f>
        <v>0.11193543451692742</v>
      </c>
      <c r="AB300" s="616">
        <f ca="1">'COM 3P 16'!Z101/1000000</f>
        <v>0.1131932612798527</v>
      </c>
      <c r="AC300" s="616">
        <f ca="1">'COM 3P 16'!AA101/1000000</f>
        <v>0.11446620154828961</v>
      </c>
      <c r="AD300" s="616">
        <f ca="1">'COM 3P 16'!AB101/1000000</f>
        <v>0.11575434277761608</v>
      </c>
      <c r="AE300" s="616">
        <f ca="1">'COM 3P 16'!AC101/1000000</f>
        <v>0.11705777051806418</v>
      </c>
      <c r="AF300" s="616">
        <f ca="1">'COM 3P 16'!AD101/1000000</f>
        <v>0</v>
      </c>
      <c r="AG300" s="616">
        <f ca="1">'COM 3P 16'!AE101/1000000</f>
        <v>0</v>
      </c>
      <c r="AH300" s="616">
        <f ca="1">'COM 3P 16'!AF101/1000000</f>
        <v>0</v>
      </c>
      <c r="AI300" s="616">
        <f ca="1">'COM 3P 16'!AG101/1000000</f>
        <v>0</v>
      </c>
      <c r="AJ300" s="616">
        <f ca="1">'COM 3P 16'!AH101/1000000</f>
        <v>0</v>
      </c>
      <c r="AK300" s="610"/>
      <c r="AL300" s="610"/>
      <c r="AM300" s="626"/>
      <c r="AN300" s="246"/>
      <c r="AO300" s="246"/>
    </row>
    <row r="301" spans="1:41" x14ac:dyDescent="0.2">
      <c r="A301" s="600"/>
      <c r="B301" s="625"/>
      <c r="C301" s="606" t="s">
        <v>117</v>
      </c>
      <c r="D301" s="599"/>
      <c r="E301" s="599"/>
      <c r="F301" s="616">
        <f ca="1">'COM 3P 16'!D102/1000000</f>
        <v>0</v>
      </c>
      <c r="G301" s="616">
        <f ca="1">'COM 3P 16'!E102/1000000</f>
        <v>3.9773357719999999E-2</v>
      </c>
      <c r="H301" s="616">
        <f ca="1">'COM 3P 16'!F102/1000000</f>
        <v>4.0179730750028002E-2</v>
      </c>
      <c r="I301" s="616">
        <f ca="1">'COM 3P 16'!G102/1000000</f>
        <v>4.0592158738203418E-2</v>
      </c>
      <c r="J301" s="616">
        <f ca="1">'COM 3P 16'!H102/1000000</f>
        <v>4.1010731903402653E-2</v>
      </c>
      <c r="K301" s="616">
        <f ca="1">'COM 3P 16'!I102/1000000</f>
        <v>4.1435541808763354E-2</v>
      </c>
      <c r="L301" s="616">
        <f ca="1">'COM 3P 16'!J102/1000000</f>
        <v>4.1866681381713934E-2</v>
      </c>
      <c r="M301" s="616">
        <f ca="1">'COM 3P 16'!K102/1000000</f>
        <v>4.230424493430146E-2</v>
      </c>
      <c r="N301" s="616">
        <f ca="1">'COM 3P 16'!L102/1000000</f>
        <v>4.2748328183822543E-2</v>
      </c>
      <c r="O301" s="616">
        <f ca="1">'COM 3P 16'!M102/1000000</f>
        <v>4.3199028273761507E-2</v>
      </c>
      <c r="P301" s="616">
        <f ca="1">'COM 3P 16'!N102/1000000</f>
        <v>4.3656443795040557E-2</v>
      </c>
      <c r="Q301" s="616">
        <f ca="1">'COM 3P 16'!O102/1000000</f>
        <v>4.4120674807586656E-2</v>
      </c>
      <c r="R301" s="616">
        <f ca="1">'COM 3P 16'!P102/1000000</f>
        <v>4.4591822862219688E-2</v>
      </c>
      <c r="S301" s="616">
        <f ca="1">'COM 3P 16'!Q102/1000000</f>
        <v>4.5069991022866775E-2</v>
      </c>
      <c r="T301" s="616">
        <f ca="1">'COM 3P 16'!R102/1000000</f>
        <v>4.5555283889107477E-2</v>
      </c>
      <c r="U301" s="616">
        <f ca="1">'COM 3P 16'!S102/1000000</f>
        <v>4.6047807619055192E-2</v>
      </c>
      <c r="V301" s="616">
        <f ca="1">'COM 3P 16'!T102/1000000</f>
        <v>4.6547669952579106E-2</v>
      </c>
      <c r="W301" s="616">
        <f ca="1">'COM 3P 16'!U102/1000000</f>
        <v>4.7054980234872541E-2</v>
      </c>
      <c r="X301" s="616">
        <f ca="1">'COM 3P 16'!V102/1000000</f>
        <v>4.7569849440372139E-2</v>
      </c>
      <c r="Y301" s="616">
        <f ca="1">'COM 3P 16'!W102/1000000</f>
        <v>4.8092390197033687E-2</v>
      </c>
      <c r="Z301" s="616">
        <f ca="1">'COM 3P 16'!X102/1000000</f>
        <v>4.8622716810969482E-2</v>
      </c>
      <c r="AA301" s="616">
        <f ca="1">'COM 3P 16'!Y102/1000000</f>
        <v>4.9160945291452922E-2</v>
      </c>
      <c r="AB301" s="616">
        <f ca="1">'COM 3P 16'!Z102/1000000</f>
        <v>4.9707193376295575E-2</v>
      </c>
      <c r="AC301" s="616">
        <f ca="1">'COM 3P 16'!AA102/1000000</f>
        <v>5.0261580557602381E-2</v>
      </c>
      <c r="AD301" s="616">
        <f ca="1">'COM 3P 16'!AB102/1000000</f>
        <v>5.0824228107910645E-2</v>
      </c>
      <c r="AE301" s="616">
        <f ca="1">'COM 3P 16'!AC102/1000000</f>
        <v>5.1395259106718515E-2</v>
      </c>
      <c r="AF301" s="616">
        <f ca="1">'COM 3P 16'!AD102/1000000</f>
        <v>0</v>
      </c>
      <c r="AG301" s="616">
        <f ca="1">'COM 3P 16'!AE102/1000000</f>
        <v>0</v>
      </c>
      <c r="AH301" s="616">
        <f ca="1">'COM 3P 16'!AF102/1000000</f>
        <v>0</v>
      </c>
      <c r="AI301" s="616">
        <f ca="1">'COM 3P 16'!AG102/1000000</f>
        <v>0</v>
      </c>
      <c r="AJ301" s="616">
        <f ca="1">'COM 3P 16'!AH102/1000000</f>
        <v>0</v>
      </c>
      <c r="AK301" s="610"/>
      <c r="AL301" s="610"/>
      <c r="AM301" s="626"/>
      <c r="AN301" s="246"/>
      <c r="AO301" s="246"/>
    </row>
    <row r="302" spans="1:41" x14ac:dyDescent="0.2">
      <c r="A302" s="600"/>
      <c r="B302" s="625"/>
      <c r="C302" s="607" t="s">
        <v>126</v>
      </c>
      <c r="D302" s="599"/>
      <c r="E302" s="599"/>
      <c r="F302" s="616">
        <f ca="1">'COM 3P 16'!D103/1000000</f>
        <v>0</v>
      </c>
      <c r="G302" s="616">
        <f ca="1">'COM 3P 16'!E103/1000000</f>
        <v>0</v>
      </c>
      <c r="H302" s="616">
        <f ca="1">'COM 3P 16'!F103/1000000</f>
        <v>0</v>
      </c>
      <c r="I302" s="616">
        <f ca="1">'COM 3P 16'!G103/1000000</f>
        <v>0</v>
      </c>
      <c r="J302" s="616">
        <f ca="1">'COM 3P 16'!H103/1000000</f>
        <v>0</v>
      </c>
      <c r="K302" s="616">
        <f ca="1">'COM 3P 16'!I103/1000000</f>
        <v>0</v>
      </c>
      <c r="L302" s="616">
        <f ca="1">'COM 3P 16'!J103/1000000</f>
        <v>0</v>
      </c>
      <c r="M302" s="616">
        <f ca="1">'COM 3P 16'!K103/1000000</f>
        <v>0</v>
      </c>
      <c r="N302" s="616">
        <f ca="1">'COM 3P 16'!L103/1000000</f>
        <v>0</v>
      </c>
      <c r="O302" s="616">
        <f ca="1">'COM 3P 16'!M103/1000000</f>
        <v>0</v>
      </c>
      <c r="P302" s="616">
        <f ca="1">'COM 3P 16'!N103/1000000</f>
        <v>0</v>
      </c>
      <c r="Q302" s="616">
        <f ca="1">'COM 3P 16'!O103/1000000</f>
        <v>0</v>
      </c>
      <c r="R302" s="616">
        <f ca="1">'COM 3P 16'!P103/1000000</f>
        <v>0</v>
      </c>
      <c r="S302" s="616">
        <f ca="1">'COM 3P 16'!Q103/1000000</f>
        <v>0</v>
      </c>
      <c r="T302" s="616">
        <f ca="1">'COM 3P 16'!R103/1000000</f>
        <v>0</v>
      </c>
      <c r="U302" s="616">
        <f ca="1">'COM 3P 16'!S103/1000000</f>
        <v>0</v>
      </c>
      <c r="V302" s="616">
        <f ca="1">'COM 3P 16'!T103/1000000</f>
        <v>0</v>
      </c>
      <c r="W302" s="616">
        <f ca="1">'COM 3P 16'!U103/1000000</f>
        <v>0</v>
      </c>
      <c r="X302" s="616">
        <f ca="1">'COM 3P 16'!V103/1000000</f>
        <v>0</v>
      </c>
      <c r="Y302" s="616">
        <f ca="1">'COM 3P 16'!W103/1000000</f>
        <v>0</v>
      </c>
      <c r="Z302" s="616">
        <f ca="1">'COM 3P 16'!X103/1000000</f>
        <v>0</v>
      </c>
      <c r="AA302" s="616">
        <f ca="1">'COM 3P 16'!Y103/1000000</f>
        <v>0</v>
      </c>
      <c r="AB302" s="616">
        <f ca="1">'COM 3P 16'!Z103/1000000</f>
        <v>0</v>
      </c>
      <c r="AC302" s="616">
        <f ca="1">'COM 3P 16'!AA103/1000000</f>
        <v>0</v>
      </c>
      <c r="AD302" s="616">
        <f ca="1">'COM 3P 16'!AB103/1000000</f>
        <v>0</v>
      </c>
      <c r="AE302" s="616">
        <f ca="1">'COM 3P 16'!AC103/1000000</f>
        <v>0</v>
      </c>
      <c r="AF302" s="616">
        <f ca="1">'COM 3P 16'!AD103/1000000</f>
        <v>0</v>
      </c>
      <c r="AG302" s="616">
        <f ca="1">'COM 3P 16'!AE103/1000000</f>
        <v>0</v>
      </c>
      <c r="AH302" s="616">
        <f ca="1">'COM 3P 16'!AF103/1000000</f>
        <v>0</v>
      </c>
      <c r="AI302" s="616">
        <f ca="1">'COM 3P 16'!AG103/1000000</f>
        <v>0</v>
      </c>
      <c r="AJ302" s="616">
        <f ca="1">'COM 3P 16'!AH103/1000000</f>
        <v>0</v>
      </c>
      <c r="AK302" s="610"/>
      <c r="AL302" s="610"/>
      <c r="AM302" s="626"/>
      <c r="AN302" s="246"/>
      <c r="AO302" s="246"/>
    </row>
    <row r="303" spans="1:41" x14ac:dyDescent="0.2">
      <c r="A303" s="600"/>
      <c r="B303" s="625"/>
      <c r="C303" s="605" t="s">
        <v>127</v>
      </c>
      <c r="D303" s="599"/>
      <c r="E303" s="599"/>
      <c r="F303" s="616">
        <f ca="1">'COM 3P 16'!D104/1000000</f>
        <v>0</v>
      </c>
      <c r="G303" s="616">
        <f ca="1">'COM 3P 16'!E104/1000000</f>
        <v>0</v>
      </c>
      <c r="H303" s="616">
        <f ca="1">'COM 3P 16'!F104/1000000</f>
        <v>0</v>
      </c>
      <c r="I303" s="616">
        <f ca="1">'COM 3P 16'!G104/1000000</f>
        <v>0</v>
      </c>
      <c r="J303" s="616">
        <f ca="1">'COM 3P 16'!H104/1000000</f>
        <v>0</v>
      </c>
      <c r="K303" s="616">
        <f ca="1">'COM 3P 16'!I104/1000000</f>
        <v>0</v>
      </c>
      <c r="L303" s="616">
        <f ca="1">'COM 3P 16'!J104/1000000</f>
        <v>0</v>
      </c>
      <c r="M303" s="616">
        <f ca="1">'COM 3P 16'!K104/1000000</f>
        <v>0</v>
      </c>
      <c r="N303" s="616">
        <f ca="1">'COM 3P 16'!L104/1000000</f>
        <v>0</v>
      </c>
      <c r="O303" s="616">
        <f ca="1">'COM 3P 16'!M104/1000000</f>
        <v>0</v>
      </c>
      <c r="P303" s="616">
        <f ca="1">'COM 3P 16'!N104/1000000</f>
        <v>0</v>
      </c>
      <c r="Q303" s="616">
        <f ca="1">'COM 3P 16'!O104/1000000</f>
        <v>0</v>
      </c>
      <c r="R303" s="616">
        <f ca="1">'COM 3P 16'!P104/1000000</f>
        <v>0</v>
      </c>
      <c r="S303" s="616">
        <f ca="1">'COM 3P 16'!Q104/1000000</f>
        <v>0</v>
      </c>
      <c r="T303" s="616">
        <f ca="1">'COM 3P 16'!R104/1000000</f>
        <v>0</v>
      </c>
      <c r="U303" s="616">
        <f ca="1">'COM 3P 16'!S104/1000000</f>
        <v>0</v>
      </c>
      <c r="V303" s="616">
        <f ca="1">'COM 3P 16'!T104/1000000</f>
        <v>0</v>
      </c>
      <c r="W303" s="616">
        <f ca="1">'COM 3P 16'!U104/1000000</f>
        <v>0</v>
      </c>
      <c r="X303" s="616">
        <f ca="1">'COM 3P 16'!V104/1000000</f>
        <v>0</v>
      </c>
      <c r="Y303" s="616">
        <f ca="1">'COM 3P 16'!W104/1000000</f>
        <v>0</v>
      </c>
      <c r="Z303" s="616">
        <f ca="1">'COM 3P 16'!X104/1000000</f>
        <v>0</v>
      </c>
      <c r="AA303" s="616">
        <f ca="1">'COM 3P 16'!Y104/1000000</f>
        <v>0</v>
      </c>
      <c r="AB303" s="616">
        <f ca="1">'COM 3P 16'!Z104/1000000</f>
        <v>0</v>
      </c>
      <c r="AC303" s="616">
        <f ca="1">'COM 3P 16'!AA104/1000000</f>
        <v>0</v>
      </c>
      <c r="AD303" s="616">
        <f ca="1">'COM 3P 16'!AB104/1000000</f>
        <v>0</v>
      </c>
      <c r="AE303" s="616">
        <f ca="1">'COM 3P 16'!AC104/1000000</f>
        <v>0</v>
      </c>
      <c r="AF303" s="616">
        <f ca="1">'COM 3P 16'!AD104/1000000</f>
        <v>0</v>
      </c>
      <c r="AG303" s="616">
        <f ca="1">'COM 3P 16'!AE104/1000000</f>
        <v>0</v>
      </c>
      <c r="AH303" s="616">
        <f ca="1">'COM 3P 16'!AF104/1000000</f>
        <v>0</v>
      </c>
      <c r="AI303" s="616">
        <f ca="1">'COM 3P 16'!AG104/1000000</f>
        <v>0</v>
      </c>
      <c r="AJ303" s="616">
        <f ca="1">'COM 3P 16'!AH104/1000000</f>
        <v>0</v>
      </c>
      <c r="AK303" s="610"/>
      <c r="AL303" s="610"/>
      <c r="AM303" s="626"/>
      <c r="AN303" s="246"/>
      <c r="AO303" s="246"/>
    </row>
    <row r="304" spans="1:41" x14ac:dyDescent="0.2">
      <c r="A304" s="600"/>
      <c r="B304" s="625"/>
      <c r="C304" s="605" t="s">
        <v>116</v>
      </c>
      <c r="D304" s="599"/>
      <c r="E304" s="599"/>
      <c r="F304" s="616">
        <f ca="1">'COM 3P 16'!D105/1000000</f>
        <v>0</v>
      </c>
      <c r="G304" s="616">
        <f ca="1">'COM 3P 16'!E105/1000000</f>
        <v>0</v>
      </c>
      <c r="H304" s="616">
        <f ca="1">'COM 3P 16'!F105/1000000</f>
        <v>0</v>
      </c>
      <c r="I304" s="616">
        <f ca="1">'COM 3P 16'!G105/1000000</f>
        <v>0</v>
      </c>
      <c r="J304" s="616">
        <f ca="1">'COM 3P 16'!H105/1000000</f>
        <v>0</v>
      </c>
      <c r="K304" s="616">
        <f ca="1">'COM 3P 16'!I105/1000000</f>
        <v>0</v>
      </c>
      <c r="L304" s="616">
        <f ca="1">'COM 3P 16'!J105/1000000</f>
        <v>0</v>
      </c>
      <c r="M304" s="616">
        <f ca="1">'COM 3P 16'!K105/1000000</f>
        <v>0</v>
      </c>
      <c r="N304" s="616">
        <f ca="1">'COM 3P 16'!L105/1000000</f>
        <v>0</v>
      </c>
      <c r="O304" s="616">
        <f ca="1">'COM 3P 16'!M105/1000000</f>
        <v>0</v>
      </c>
      <c r="P304" s="616">
        <f ca="1">'COM 3P 16'!N105/1000000</f>
        <v>0</v>
      </c>
      <c r="Q304" s="616">
        <f ca="1">'COM 3P 16'!O105/1000000</f>
        <v>0</v>
      </c>
      <c r="R304" s="616">
        <f ca="1">'COM 3P 16'!P105/1000000</f>
        <v>0</v>
      </c>
      <c r="S304" s="616">
        <f ca="1">'COM 3P 16'!Q105/1000000</f>
        <v>0</v>
      </c>
      <c r="T304" s="616">
        <f ca="1">'COM 3P 16'!R105/1000000</f>
        <v>0</v>
      </c>
      <c r="U304" s="616">
        <f ca="1">'COM 3P 16'!S105/1000000</f>
        <v>0</v>
      </c>
      <c r="V304" s="616">
        <f ca="1">'COM 3P 16'!T105/1000000</f>
        <v>0</v>
      </c>
      <c r="W304" s="616">
        <f ca="1">'COM 3P 16'!U105/1000000</f>
        <v>0</v>
      </c>
      <c r="X304" s="616">
        <f ca="1">'COM 3P 16'!V105/1000000</f>
        <v>0</v>
      </c>
      <c r="Y304" s="616">
        <f ca="1">'COM 3P 16'!W105/1000000</f>
        <v>0</v>
      </c>
      <c r="Z304" s="616">
        <f ca="1">'COM 3P 16'!X105/1000000</f>
        <v>0</v>
      </c>
      <c r="AA304" s="616">
        <f ca="1">'COM 3P 16'!Y105/1000000</f>
        <v>0</v>
      </c>
      <c r="AB304" s="616">
        <f ca="1">'COM 3P 16'!Z105/1000000</f>
        <v>0</v>
      </c>
      <c r="AC304" s="616">
        <f ca="1">'COM 3P 16'!AA105/1000000</f>
        <v>0</v>
      </c>
      <c r="AD304" s="616">
        <f ca="1">'COM 3P 16'!AB105/1000000</f>
        <v>0</v>
      </c>
      <c r="AE304" s="616">
        <f ca="1">'COM 3P 16'!AC105/1000000</f>
        <v>0</v>
      </c>
      <c r="AF304" s="616">
        <f ca="1">'COM 3P 16'!AD105/1000000</f>
        <v>0</v>
      </c>
      <c r="AG304" s="616">
        <f ca="1">'COM 3P 16'!AE105/1000000</f>
        <v>0</v>
      </c>
      <c r="AH304" s="616">
        <f ca="1">'COM 3P 16'!AF105/1000000</f>
        <v>0</v>
      </c>
      <c r="AI304" s="616">
        <f ca="1">'COM 3P 16'!AG105/1000000</f>
        <v>0</v>
      </c>
      <c r="AJ304" s="616">
        <f ca="1">'COM 3P 16'!AH105/1000000</f>
        <v>0</v>
      </c>
      <c r="AK304" s="610"/>
      <c r="AL304" s="610"/>
      <c r="AM304" s="626"/>
      <c r="AN304" s="246"/>
      <c r="AO304" s="246"/>
    </row>
    <row r="305" spans="1:41" x14ac:dyDescent="0.2">
      <c r="A305" s="600"/>
      <c r="B305" s="625"/>
      <c r="C305" s="606" t="s">
        <v>119</v>
      </c>
      <c r="D305" s="599"/>
      <c r="E305" s="599"/>
      <c r="F305" s="616">
        <f ca="1">'COM 3P 16'!D106/1000000</f>
        <v>0</v>
      </c>
      <c r="G305" s="616">
        <f ca="1">'COM 3P 16'!E106/1000000</f>
        <v>0</v>
      </c>
      <c r="H305" s="616">
        <f ca="1">'COM 3P 16'!F106/1000000</f>
        <v>0</v>
      </c>
      <c r="I305" s="616">
        <f ca="1">'COM 3P 16'!G106/1000000</f>
        <v>0</v>
      </c>
      <c r="J305" s="616">
        <f ca="1">'COM 3P 16'!H106/1000000</f>
        <v>0</v>
      </c>
      <c r="K305" s="616">
        <f ca="1">'COM 3P 16'!I106/1000000</f>
        <v>0</v>
      </c>
      <c r="L305" s="616">
        <f ca="1">'COM 3P 16'!J106/1000000</f>
        <v>0</v>
      </c>
      <c r="M305" s="616">
        <f ca="1">'COM 3P 16'!K106/1000000</f>
        <v>0</v>
      </c>
      <c r="N305" s="616">
        <f ca="1">'COM 3P 16'!L106/1000000</f>
        <v>0</v>
      </c>
      <c r="O305" s="616">
        <f ca="1">'COM 3P 16'!M106/1000000</f>
        <v>0</v>
      </c>
      <c r="P305" s="616">
        <f ca="1">'COM 3P 16'!N106/1000000</f>
        <v>0</v>
      </c>
      <c r="Q305" s="616">
        <f ca="1">'COM 3P 16'!O106/1000000</f>
        <v>0</v>
      </c>
      <c r="R305" s="616">
        <f ca="1">'COM 3P 16'!P106/1000000</f>
        <v>0</v>
      </c>
      <c r="S305" s="616">
        <f ca="1">'COM 3P 16'!Q106/1000000</f>
        <v>0</v>
      </c>
      <c r="T305" s="616">
        <f ca="1">'COM 3P 16'!R106/1000000</f>
        <v>0</v>
      </c>
      <c r="U305" s="616">
        <f ca="1">'COM 3P 16'!S106/1000000</f>
        <v>0</v>
      </c>
      <c r="V305" s="616">
        <f ca="1">'COM 3P 16'!T106/1000000</f>
        <v>0</v>
      </c>
      <c r="W305" s="616">
        <f ca="1">'COM 3P 16'!U106/1000000</f>
        <v>0</v>
      </c>
      <c r="X305" s="616">
        <f ca="1">'COM 3P 16'!V106/1000000</f>
        <v>0</v>
      </c>
      <c r="Y305" s="616">
        <f ca="1">'COM 3P 16'!W106/1000000</f>
        <v>0</v>
      </c>
      <c r="Z305" s="616">
        <f ca="1">'COM 3P 16'!X106/1000000</f>
        <v>0</v>
      </c>
      <c r="AA305" s="616">
        <f ca="1">'COM 3P 16'!Y106/1000000</f>
        <v>0</v>
      </c>
      <c r="AB305" s="616">
        <f ca="1">'COM 3P 16'!Z106/1000000</f>
        <v>0</v>
      </c>
      <c r="AC305" s="616">
        <f ca="1">'COM 3P 16'!AA106/1000000</f>
        <v>0</v>
      </c>
      <c r="AD305" s="616">
        <f ca="1">'COM 3P 16'!AB106/1000000</f>
        <v>0</v>
      </c>
      <c r="AE305" s="616">
        <f ca="1">'COM 3P 16'!AC106/1000000</f>
        <v>0</v>
      </c>
      <c r="AF305" s="616">
        <f ca="1">'COM 3P 16'!AD106/1000000</f>
        <v>0</v>
      </c>
      <c r="AG305" s="616">
        <f ca="1">'COM 3P 16'!AE106/1000000</f>
        <v>0</v>
      </c>
      <c r="AH305" s="616">
        <f ca="1">'COM 3P 16'!AF106/1000000</f>
        <v>0</v>
      </c>
      <c r="AI305" s="616">
        <f ca="1">'COM 3P 16'!AG106/1000000</f>
        <v>0</v>
      </c>
      <c r="AJ305" s="616">
        <f ca="1">'COM 3P 16'!AH106/1000000</f>
        <v>0</v>
      </c>
      <c r="AK305" s="610"/>
      <c r="AL305" s="610"/>
      <c r="AM305" s="626"/>
      <c r="AN305" s="246"/>
      <c r="AO305" s="246"/>
    </row>
    <row r="306" spans="1:41" x14ac:dyDescent="0.2">
      <c r="A306" s="600"/>
      <c r="B306" s="625"/>
      <c r="C306" s="125"/>
      <c r="D306" s="599"/>
      <c r="E306" s="599"/>
      <c r="F306" s="617"/>
      <c r="G306" s="617"/>
      <c r="H306" s="617"/>
      <c r="I306" s="617"/>
      <c r="J306" s="617"/>
      <c r="K306" s="617"/>
      <c r="L306" s="617"/>
      <c r="M306" s="617"/>
      <c r="N306" s="617"/>
      <c r="O306" s="617"/>
      <c r="P306" s="617"/>
      <c r="Q306" s="617"/>
      <c r="R306" s="617"/>
      <c r="S306" s="617"/>
      <c r="T306" s="617"/>
      <c r="U306" s="617"/>
      <c r="V306" s="617"/>
      <c r="W306" s="617"/>
      <c r="X306" s="617"/>
      <c r="Y306" s="617"/>
      <c r="Z306" s="617"/>
      <c r="AA306" s="617"/>
      <c r="AB306" s="617"/>
      <c r="AC306" s="617"/>
      <c r="AD306" s="617"/>
      <c r="AE306" s="617"/>
      <c r="AF306" s="617"/>
      <c r="AG306" s="617"/>
      <c r="AH306" s="617"/>
      <c r="AI306" s="617"/>
      <c r="AJ306" s="617"/>
      <c r="AK306" s="612"/>
      <c r="AL306" s="612"/>
      <c r="AM306" s="627"/>
      <c r="AN306" s="600"/>
      <c r="AO306" s="600"/>
    </row>
    <row r="307" spans="1:41" x14ac:dyDescent="0.2">
      <c r="A307" s="600"/>
      <c r="B307" s="261" t="s">
        <v>300</v>
      </c>
      <c r="C307" s="125"/>
      <c r="D307" s="599"/>
      <c r="E307" s="599"/>
      <c r="F307" s="617"/>
      <c r="G307" s="617"/>
      <c r="H307" s="617"/>
      <c r="I307" s="617"/>
      <c r="J307" s="617"/>
      <c r="K307" s="617"/>
      <c r="L307" s="617"/>
      <c r="M307" s="617"/>
      <c r="N307" s="617"/>
      <c r="O307" s="617"/>
      <c r="P307" s="617"/>
      <c r="Q307" s="617"/>
      <c r="R307" s="617"/>
      <c r="S307" s="617"/>
      <c r="T307" s="617"/>
      <c r="U307" s="617"/>
      <c r="V307" s="617"/>
      <c r="W307" s="617"/>
      <c r="X307" s="617"/>
      <c r="Y307" s="617"/>
      <c r="Z307" s="617"/>
      <c r="AA307" s="617"/>
      <c r="AB307" s="617"/>
      <c r="AC307" s="617"/>
      <c r="AD307" s="617"/>
      <c r="AE307" s="617"/>
      <c r="AF307" s="617"/>
      <c r="AG307" s="617"/>
      <c r="AH307" s="617"/>
      <c r="AI307" s="617"/>
      <c r="AJ307" s="617"/>
      <c r="AK307" s="612"/>
      <c r="AL307" s="612"/>
      <c r="AM307" s="627"/>
      <c r="AN307" s="600"/>
      <c r="AO307" s="600"/>
    </row>
    <row r="308" spans="1:41" x14ac:dyDescent="0.2">
      <c r="A308" s="600"/>
      <c r="B308" s="625"/>
      <c r="C308" s="605" t="s">
        <v>131</v>
      </c>
      <c r="D308" s="599"/>
      <c r="E308" s="599"/>
      <c r="F308" s="616">
        <f ca="1">'P&amp;G DO 16'!D101/1000000</f>
        <v>0</v>
      </c>
      <c r="G308" s="616">
        <f ca="1">'P&amp;G DO 16'!E101/1000000</f>
        <v>0</v>
      </c>
      <c r="H308" s="616">
        <f ca="1">'P&amp;G DO 16'!F101/1000000</f>
        <v>0</v>
      </c>
      <c r="I308" s="616">
        <f ca="1">'P&amp;G DO 16'!G101/1000000</f>
        <v>0</v>
      </c>
      <c r="J308" s="616">
        <f ca="1">'P&amp;G DO 16'!H101/1000000</f>
        <v>0</v>
      </c>
      <c r="K308" s="616">
        <f ca="1">'P&amp;G DO 16'!I101/1000000</f>
        <v>0</v>
      </c>
      <c r="L308" s="616">
        <f ca="1">'P&amp;G DO 16'!J101/1000000</f>
        <v>0</v>
      </c>
      <c r="M308" s="616">
        <f ca="1">'P&amp;G DO 16'!K101/1000000</f>
        <v>0</v>
      </c>
      <c r="N308" s="616">
        <f ca="1">'P&amp;G DO 16'!L101/1000000</f>
        <v>0</v>
      </c>
      <c r="O308" s="616">
        <f ca="1">'P&amp;G DO 16'!M101/1000000</f>
        <v>0</v>
      </c>
      <c r="P308" s="616">
        <f ca="1">'P&amp;G DO 16'!N101/1000000</f>
        <v>0</v>
      </c>
      <c r="Q308" s="616">
        <f ca="1">'P&amp;G DO 16'!O101/1000000</f>
        <v>0</v>
      </c>
      <c r="R308" s="616">
        <f ca="1">'P&amp;G DO 16'!P101/1000000</f>
        <v>0</v>
      </c>
      <c r="S308" s="616">
        <f ca="1">'P&amp;G DO 16'!Q101/1000000</f>
        <v>0</v>
      </c>
      <c r="T308" s="616">
        <f ca="1">'P&amp;G DO 16'!R101/1000000</f>
        <v>0</v>
      </c>
      <c r="U308" s="616">
        <f ca="1">'P&amp;G DO 16'!S101/1000000</f>
        <v>0</v>
      </c>
      <c r="V308" s="616">
        <f ca="1">'P&amp;G DO 16'!T101/1000000</f>
        <v>0</v>
      </c>
      <c r="W308" s="616">
        <f ca="1">'P&amp;G DO 16'!U101/1000000</f>
        <v>0</v>
      </c>
      <c r="X308" s="616">
        <f ca="1">'P&amp;G DO 16'!V101/1000000</f>
        <v>0</v>
      </c>
      <c r="Y308" s="616">
        <f ca="1">'P&amp;G DO 16'!W101/1000000</f>
        <v>0</v>
      </c>
      <c r="Z308" s="616">
        <f ca="1">'P&amp;G DO 16'!X101/1000000</f>
        <v>0</v>
      </c>
      <c r="AA308" s="616">
        <f ca="1">'P&amp;G DO 16'!Y101/1000000</f>
        <v>0</v>
      </c>
      <c r="AB308" s="616">
        <f ca="1">'P&amp;G DO 16'!Z101/1000000</f>
        <v>0</v>
      </c>
      <c r="AC308" s="616">
        <f ca="1">'P&amp;G DO 16'!AA101/1000000</f>
        <v>0</v>
      </c>
      <c r="AD308" s="616">
        <f ca="1">'P&amp;G DO 16'!AB101/1000000</f>
        <v>0</v>
      </c>
      <c r="AE308" s="616">
        <f ca="1">'P&amp;G DO 16'!AC101/1000000</f>
        <v>0</v>
      </c>
      <c r="AF308" s="616">
        <f ca="1">'P&amp;G DO 16'!AD101/1000000</f>
        <v>0</v>
      </c>
      <c r="AG308" s="616">
        <f ca="1">'P&amp;G DO 16'!AE101/1000000</f>
        <v>0</v>
      </c>
      <c r="AH308" s="616">
        <f ca="1">'P&amp;G DO 16'!AF101/1000000</f>
        <v>0</v>
      </c>
      <c r="AI308" s="616">
        <f ca="1">'P&amp;G DO 16'!AG101/1000000</f>
        <v>0</v>
      </c>
      <c r="AJ308" s="616">
        <f ca="1">'P&amp;G DO 16'!AH101/1000000</f>
        <v>0</v>
      </c>
      <c r="AK308" s="610"/>
      <c r="AL308" s="610"/>
      <c r="AM308" s="626"/>
      <c r="AN308" s="246"/>
      <c r="AO308" s="246"/>
    </row>
    <row r="309" spans="1:41" x14ac:dyDescent="0.2">
      <c r="A309" s="600"/>
      <c r="B309" s="625"/>
      <c r="C309" s="606" t="s">
        <v>117</v>
      </c>
      <c r="D309" s="599"/>
      <c r="E309" s="599"/>
      <c r="F309" s="616">
        <f ca="1">'P&amp;G DO 16'!D102/1000000</f>
        <v>0</v>
      </c>
      <c r="G309" s="616">
        <f ca="1">'P&amp;G DO 16'!E102/1000000</f>
        <v>0</v>
      </c>
      <c r="H309" s="616">
        <f ca="1">'P&amp;G DO 16'!F102/1000000</f>
        <v>0</v>
      </c>
      <c r="I309" s="616">
        <f ca="1">'P&amp;G DO 16'!G102/1000000</f>
        <v>0</v>
      </c>
      <c r="J309" s="616">
        <f ca="1">'P&amp;G DO 16'!H102/1000000</f>
        <v>0</v>
      </c>
      <c r="K309" s="616">
        <f ca="1">'P&amp;G DO 16'!I102/1000000</f>
        <v>0</v>
      </c>
      <c r="L309" s="616">
        <f ca="1">'P&amp;G DO 16'!J102/1000000</f>
        <v>0</v>
      </c>
      <c r="M309" s="616">
        <f ca="1">'P&amp;G DO 16'!K102/1000000</f>
        <v>0</v>
      </c>
      <c r="N309" s="616">
        <f ca="1">'P&amp;G DO 16'!L102/1000000</f>
        <v>0</v>
      </c>
      <c r="O309" s="616">
        <f ca="1">'P&amp;G DO 16'!M102/1000000</f>
        <v>0</v>
      </c>
      <c r="P309" s="616">
        <f ca="1">'P&amp;G DO 16'!N102/1000000</f>
        <v>0</v>
      </c>
      <c r="Q309" s="616">
        <f ca="1">'P&amp;G DO 16'!O102/1000000</f>
        <v>0</v>
      </c>
      <c r="R309" s="616">
        <f ca="1">'P&amp;G DO 16'!P102/1000000</f>
        <v>0</v>
      </c>
      <c r="S309" s="616">
        <f ca="1">'P&amp;G DO 16'!Q102/1000000</f>
        <v>0</v>
      </c>
      <c r="T309" s="616">
        <f ca="1">'P&amp;G DO 16'!R102/1000000</f>
        <v>0</v>
      </c>
      <c r="U309" s="616">
        <f ca="1">'P&amp;G DO 16'!S102/1000000</f>
        <v>0</v>
      </c>
      <c r="V309" s="616">
        <f ca="1">'P&amp;G DO 16'!T102/1000000</f>
        <v>0</v>
      </c>
      <c r="W309" s="616">
        <f ca="1">'P&amp;G DO 16'!U102/1000000</f>
        <v>0</v>
      </c>
      <c r="X309" s="616">
        <f ca="1">'P&amp;G DO 16'!V102/1000000</f>
        <v>0</v>
      </c>
      <c r="Y309" s="616">
        <f ca="1">'P&amp;G DO 16'!W102/1000000</f>
        <v>0</v>
      </c>
      <c r="Z309" s="616">
        <f ca="1">'P&amp;G DO 16'!X102/1000000</f>
        <v>0</v>
      </c>
      <c r="AA309" s="616">
        <f ca="1">'P&amp;G DO 16'!Y102/1000000</f>
        <v>0</v>
      </c>
      <c r="AB309" s="616">
        <f ca="1">'P&amp;G DO 16'!Z102/1000000</f>
        <v>0</v>
      </c>
      <c r="AC309" s="616">
        <f ca="1">'P&amp;G DO 16'!AA102/1000000</f>
        <v>0</v>
      </c>
      <c r="AD309" s="616">
        <f ca="1">'P&amp;G DO 16'!AB102/1000000</f>
        <v>0</v>
      </c>
      <c r="AE309" s="616">
        <f ca="1">'P&amp;G DO 16'!AC102/1000000</f>
        <v>0</v>
      </c>
      <c r="AF309" s="616">
        <f ca="1">'P&amp;G DO 16'!AD102/1000000</f>
        <v>0</v>
      </c>
      <c r="AG309" s="616">
        <f ca="1">'P&amp;G DO 16'!AE102/1000000</f>
        <v>0</v>
      </c>
      <c r="AH309" s="616">
        <f ca="1">'P&amp;G DO 16'!AF102/1000000</f>
        <v>0</v>
      </c>
      <c r="AI309" s="616">
        <f ca="1">'P&amp;G DO 16'!AG102/1000000</f>
        <v>0</v>
      </c>
      <c r="AJ309" s="616">
        <f ca="1">'P&amp;G DO 16'!AH102/1000000</f>
        <v>0</v>
      </c>
      <c r="AK309" s="610"/>
      <c r="AL309" s="610"/>
      <c r="AM309" s="626"/>
      <c r="AN309" s="246"/>
      <c r="AO309" s="246"/>
    </row>
    <row r="310" spans="1:41" x14ac:dyDescent="0.2">
      <c r="A310" s="600"/>
      <c r="B310" s="625"/>
      <c r="C310" s="607" t="s">
        <v>126</v>
      </c>
      <c r="D310" s="599"/>
      <c r="E310" s="599"/>
      <c r="F310" s="616">
        <f ca="1">'P&amp;G DO 16'!D103/1000000</f>
        <v>0</v>
      </c>
      <c r="G310" s="616">
        <f ca="1">'P&amp;G DO 16'!E103/1000000</f>
        <v>0</v>
      </c>
      <c r="H310" s="616">
        <f ca="1">'P&amp;G DO 16'!F103/1000000</f>
        <v>0</v>
      </c>
      <c r="I310" s="616">
        <f ca="1">'P&amp;G DO 16'!G103/1000000</f>
        <v>0</v>
      </c>
      <c r="J310" s="616">
        <f ca="1">'P&amp;G DO 16'!H103/1000000</f>
        <v>0</v>
      </c>
      <c r="K310" s="616">
        <f ca="1">'P&amp;G DO 16'!I103/1000000</f>
        <v>0</v>
      </c>
      <c r="L310" s="616">
        <f ca="1">'P&amp;G DO 16'!J103/1000000</f>
        <v>0</v>
      </c>
      <c r="M310" s="616">
        <f ca="1">'P&amp;G DO 16'!K103/1000000</f>
        <v>0</v>
      </c>
      <c r="N310" s="616">
        <f ca="1">'P&amp;G DO 16'!L103/1000000</f>
        <v>0</v>
      </c>
      <c r="O310" s="616">
        <f ca="1">'P&amp;G DO 16'!M103/1000000</f>
        <v>0</v>
      </c>
      <c r="P310" s="616">
        <f ca="1">'P&amp;G DO 16'!N103/1000000</f>
        <v>0</v>
      </c>
      <c r="Q310" s="616">
        <f ca="1">'P&amp;G DO 16'!O103/1000000</f>
        <v>0</v>
      </c>
      <c r="R310" s="616">
        <f ca="1">'P&amp;G DO 16'!P103/1000000</f>
        <v>0</v>
      </c>
      <c r="S310" s="616">
        <f ca="1">'P&amp;G DO 16'!Q103/1000000</f>
        <v>0</v>
      </c>
      <c r="T310" s="616">
        <f ca="1">'P&amp;G DO 16'!R103/1000000</f>
        <v>0</v>
      </c>
      <c r="U310" s="616">
        <f ca="1">'P&amp;G DO 16'!S103/1000000</f>
        <v>0</v>
      </c>
      <c r="V310" s="616">
        <f ca="1">'P&amp;G DO 16'!T103/1000000</f>
        <v>0</v>
      </c>
      <c r="W310" s="616">
        <f ca="1">'P&amp;G DO 16'!U103/1000000</f>
        <v>0</v>
      </c>
      <c r="X310" s="616">
        <f ca="1">'P&amp;G DO 16'!V103/1000000</f>
        <v>0</v>
      </c>
      <c r="Y310" s="616">
        <f ca="1">'P&amp;G DO 16'!W103/1000000</f>
        <v>0</v>
      </c>
      <c r="Z310" s="616">
        <f ca="1">'P&amp;G DO 16'!X103/1000000</f>
        <v>0</v>
      </c>
      <c r="AA310" s="616">
        <f ca="1">'P&amp;G DO 16'!Y103/1000000</f>
        <v>0</v>
      </c>
      <c r="AB310" s="616">
        <f ca="1">'P&amp;G DO 16'!Z103/1000000</f>
        <v>0</v>
      </c>
      <c r="AC310" s="616">
        <f ca="1">'P&amp;G DO 16'!AA103/1000000</f>
        <v>0</v>
      </c>
      <c r="AD310" s="616">
        <f ca="1">'P&amp;G DO 16'!AB103/1000000</f>
        <v>0</v>
      </c>
      <c r="AE310" s="616">
        <f ca="1">'P&amp;G DO 16'!AC103/1000000</f>
        <v>0</v>
      </c>
      <c r="AF310" s="616">
        <f ca="1">'P&amp;G DO 16'!AD103/1000000</f>
        <v>0</v>
      </c>
      <c r="AG310" s="616">
        <f ca="1">'P&amp;G DO 16'!AE103/1000000</f>
        <v>0</v>
      </c>
      <c r="AH310" s="616">
        <f ca="1">'P&amp;G DO 16'!AF103/1000000</f>
        <v>0</v>
      </c>
      <c r="AI310" s="616">
        <f ca="1">'P&amp;G DO 16'!AG103/1000000</f>
        <v>0</v>
      </c>
      <c r="AJ310" s="616">
        <f ca="1">'P&amp;G DO 16'!AH103/1000000</f>
        <v>0</v>
      </c>
      <c r="AK310" s="610"/>
      <c r="AL310" s="610"/>
      <c r="AM310" s="626"/>
      <c r="AN310" s="246"/>
      <c r="AO310" s="246"/>
    </row>
    <row r="311" spans="1:41" x14ac:dyDescent="0.2">
      <c r="A311" s="600"/>
      <c r="B311" s="625"/>
      <c r="C311" s="605" t="s">
        <v>127</v>
      </c>
      <c r="D311" s="599"/>
      <c r="E311" s="599"/>
      <c r="F311" s="616">
        <f ca="1">'P&amp;G DO 16'!D104/1000000</f>
        <v>0</v>
      </c>
      <c r="G311" s="616">
        <f ca="1">'P&amp;G DO 16'!E104/1000000</f>
        <v>0</v>
      </c>
      <c r="H311" s="616">
        <f ca="1">'P&amp;G DO 16'!F104/1000000</f>
        <v>0</v>
      </c>
      <c r="I311" s="616">
        <f ca="1">'P&amp;G DO 16'!G104/1000000</f>
        <v>0</v>
      </c>
      <c r="J311" s="616">
        <f ca="1">'P&amp;G DO 16'!H104/1000000</f>
        <v>0</v>
      </c>
      <c r="K311" s="616">
        <f ca="1">'P&amp;G DO 16'!I104/1000000</f>
        <v>0</v>
      </c>
      <c r="L311" s="616">
        <f ca="1">'P&amp;G DO 16'!J104/1000000</f>
        <v>0</v>
      </c>
      <c r="M311" s="616">
        <f ca="1">'P&amp;G DO 16'!K104/1000000</f>
        <v>0</v>
      </c>
      <c r="N311" s="616">
        <f ca="1">'P&amp;G DO 16'!L104/1000000</f>
        <v>0</v>
      </c>
      <c r="O311" s="616">
        <f ca="1">'P&amp;G DO 16'!M104/1000000</f>
        <v>0</v>
      </c>
      <c r="P311" s="616">
        <f ca="1">'P&amp;G DO 16'!N104/1000000</f>
        <v>0</v>
      </c>
      <c r="Q311" s="616">
        <f ca="1">'P&amp;G DO 16'!O104/1000000</f>
        <v>0</v>
      </c>
      <c r="R311" s="616">
        <f ca="1">'P&amp;G DO 16'!P104/1000000</f>
        <v>0</v>
      </c>
      <c r="S311" s="616">
        <f ca="1">'P&amp;G DO 16'!Q104/1000000</f>
        <v>0</v>
      </c>
      <c r="T311" s="616">
        <f ca="1">'P&amp;G DO 16'!R104/1000000</f>
        <v>0</v>
      </c>
      <c r="U311" s="616">
        <f ca="1">'P&amp;G DO 16'!S104/1000000</f>
        <v>0</v>
      </c>
      <c r="V311" s="616">
        <f ca="1">'P&amp;G DO 16'!T104/1000000</f>
        <v>0</v>
      </c>
      <c r="W311" s="616">
        <f ca="1">'P&amp;G DO 16'!U104/1000000</f>
        <v>0</v>
      </c>
      <c r="X311" s="616">
        <f ca="1">'P&amp;G DO 16'!V104/1000000</f>
        <v>0</v>
      </c>
      <c r="Y311" s="616">
        <f ca="1">'P&amp;G DO 16'!W104/1000000</f>
        <v>0</v>
      </c>
      <c r="Z311" s="616">
        <f ca="1">'P&amp;G DO 16'!X104/1000000</f>
        <v>0</v>
      </c>
      <c r="AA311" s="616">
        <f ca="1">'P&amp;G DO 16'!Y104/1000000</f>
        <v>0</v>
      </c>
      <c r="AB311" s="616">
        <f ca="1">'P&amp;G DO 16'!Z104/1000000</f>
        <v>0</v>
      </c>
      <c r="AC311" s="616">
        <f ca="1">'P&amp;G DO 16'!AA104/1000000</f>
        <v>0</v>
      </c>
      <c r="AD311" s="616">
        <f ca="1">'P&amp;G DO 16'!AB104/1000000</f>
        <v>0</v>
      </c>
      <c r="AE311" s="616">
        <f ca="1">'P&amp;G DO 16'!AC104/1000000</f>
        <v>0</v>
      </c>
      <c r="AF311" s="616">
        <f ca="1">'P&amp;G DO 16'!AD104/1000000</f>
        <v>0</v>
      </c>
      <c r="AG311" s="616">
        <f ca="1">'P&amp;G DO 16'!AE104/1000000</f>
        <v>0</v>
      </c>
      <c r="AH311" s="616">
        <f ca="1">'P&amp;G DO 16'!AF104/1000000</f>
        <v>0</v>
      </c>
      <c r="AI311" s="616">
        <f ca="1">'P&amp;G DO 16'!AG104/1000000</f>
        <v>0</v>
      </c>
      <c r="AJ311" s="616">
        <f ca="1">'P&amp;G DO 16'!AH104/1000000</f>
        <v>0</v>
      </c>
      <c r="AK311" s="610"/>
      <c r="AL311" s="610"/>
      <c r="AM311" s="626"/>
      <c r="AN311" s="246"/>
      <c r="AO311" s="246"/>
    </row>
    <row r="312" spans="1:41" x14ac:dyDescent="0.2">
      <c r="A312" s="600"/>
      <c r="B312" s="625"/>
      <c r="C312" s="605" t="s">
        <v>116</v>
      </c>
      <c r="D312" s="599"/>
      <c r="E312" s="599"/>
      <c r="F312" s="616">
        <f ca="1">'P&amp;G DO 16'!D105/1000000</f>
        <v>-0.79440196937970564</v>
      </c>
      <c r="G312" s="616">
        <f ca="1">'P&amp;G DO 16'!E105/1000000</f>
        <v>0.1969288241800797</v>
      </c>
      <c r="H312" s="616">
        <f ca="1">'P&amp;G DO 16'!F105/1000000</f>
        <v>0.19620583548464715</v>
      </c>
      <c r="I312" s="616">
        <f ca="1">'P&amp;G DO 16'!G105/1000000</f>
        <v>0.20585844986343577</v>
      </c>
      <c r="J312" s="616">
        <f ca="1">'P&amp;G DO 16'!H105/1000000</f>
        <v>0.19491124622960623</v>
      </c>
      <c r="K312" s="616">
        <f ca="1">'P&amp;G DO 16'!I105/1000000</f>
        <v>0.17730290118817374</v>
      </c>
      <c r="L312" s="616">
        <f ca="1">'P&amp;G DO 16'!J105/1000000</f>
        <v>0.16415364575396402</v>
      </c>
      <c r="M312" s="616">
        <f ca="1">'P&amp;G DO 16'!K105/1000000</f>
        <v>0.15455540065846574</v>
      </c>
      <c r="N312" s="616">
        <f ca="1">'P&amp;G DO 16'!L105/1000000</f>
        <v>0.14970284933554856</v>
      </c>
      <c r="O312" s="616">
        <f ca="1">'P&amp;G DO 16'!M105/1000000</f>
        <v>0.14223444143965</v>
      </c>
      <c r="P312" s="616">
        <f ca="1">'P&amp;G DO 16'!N105/1000000</f>
        <v>-1.4297716025821864E-2</v>
      </c>
      <c r="Q312" s="616">
        <f ca="1">'P&amp;G DO 16'!O105/1000000</f>
        <v>1.2205826349247363E-2</v>
      </c>
      <c r="R312" s="616">
        <f ca="1">'P&amp;G DO 16'!P105/1000000</f>
        <v>1.4536254070580791E-2</v>
      </c>
      <c r="S312" s="616">
        <f ca="1">'P&amp;G DO 16'!Q105/1000000</f>
        <v>1.6897373963651218E-2</v>
      </c>
      <c r="T312" s="616">
        <f ca="1">'P&amp;G DO 16'!R105/1000000</f>
        <v>1.9289459868374978E-2</v>
      </c>
      <c r="U312" s="616">
        <f ca="1">'P&amp;G DO 16'!S105/1000000</f>
        <v>0.22113266724146471</v>
      </c>
      <c r="V312" s="616">
        <f ca="1">'P&amp;G DO 16'!T105/1000000</f>
        <v>0.22358750620883849</v>
      </c>
      <c r="W312" s="616">
        <f ca="1">'P&amp;G DO 16'!U105/1000000</f>
        <v>0.22607413171327603</v>
      </c>
      <c r="X312" s="616">
        <f ca="1">'P&amp;G DO 16'!V105/1000000</f>
        <v>0.22859281655818658</v>
      </c>
      <c r="Y312" s="616">
        <f ca="1">'P&amp;G DO 16'!W105/1000000</f>
        <v>0.23114383299661012</v>
      </c>
      <c r="Z312" s="616">
        <f ca="1">'P&amp;G DO 16'!X105/1000000</f>
        <v>8.3727452605611763E-2</v>
      </c>
      <c r="AA312" s="616">
        <f ca="1">'P&amp;G DO 16'!Y105/1000000</f>
        <v>0.23634394615588003</v>
      </c>
      <c r="AB312" s="616">
        <f ca="1">'P&amp;G DO 16'!Z105/1000000</f>
        <v>0.23899358347638375</v>
      </c>
      <c r="AC312" s="616">
        <f ca="1">'P&amp;G DO 16'!AA105/1000000</f>
        <v>0.24167663331393952</v>
      </c>
      <c r="AD312" s="616">
        <f ca="1">'P&amp;G DO 16'!AB105/1000000</f>
        <v>0.24439336318753618</v>
      </c>
      <c r="AE312" s="616">
        <f ca="1">'P&amp;G DO 16'!AC105/1000000</f>
        <v>0.24714403923726069</v>
      </c>
      <c r="AF312" s="616">
        <f ca="1">'P&amp;G DO 16'!AD105/1000000</f>
        <v>0</v>
      </c>
      <c r="AG312" s="616">
        <f ca="1">'P&amp;G DO 16'!AE105/1000000</f>
        <v>0</v>
      </c>
      <c r="AH312" s="616">
        <f ca="1">'P&amp;G DO 16'!AF105/1000000</f>
        <v>0</v>
      </c>
      <c r="AI312" s="616">
        <f ca="1">'P&amp;G DO 16'!AG105/1000000</f>
        <v>0</v>
      </c>
      <c r="AJ312" s="616">
        <f ca="1">'P&amp;G DO 16'!AH105/1000000</f>
        <v>0</v>
      </c>
      <c r="AK312" s="610"/>
      <c r="AL312" s="610"/>
      <c r="AM312" s="626"/>
      <c r="AN312" s="246"/>
      <c r="AO312" s="246"/>
    </row>
    <row r="313" spans="1:41" x14ac:dyDescent="0.2">
      <c r="A313" s="600"/>
      <c r="B313" s="625"/>
      <c r="C313" s="606" t="s">
        <v>119</v>
      </c>
      <c r="D313" s="599"/>
      <c r="E313" s="599"/>
      <c r="F313" s="616">
        <f ca="1">'P&amp;G DO 16'!D106/1000000</f>
        <v>0</v>
      </c>
      <c r="G313" s="616">
        <f ca="1">'P&amp;G DO 16'!E106/1000000</f>
        <v>0</v>
      </c>
      <c r="H313" s="616">
        <f ca="1">'P&amp;G DO 16'!F106/1000000</f>
        <v>0</v>
      </c>
      <c r="I313" s="616">
        <f ca="1">'P&amp;G DO 16'!G106/1000000</f>
        <v>0</v>
      </c>
      <c r="J313" s="616">
        <f ca="1">'P&amp;G DO 16'!H106/1000000</f>
        <v>0</v>
      </c>
      <c r="K313" s="616">
        <f ca="1">'P&amp;G DO 16'!I106/1000000</f>
        <v>0</v>
      </c>
      <c r="L313" s="616">
        <f ca="1">'P&amp;G DO 16'!J106/1000000</f>
        <v>0</v>
      </c>
      <c r="M313" s="616">
        <f ca="1">'P&amp;G DO 16'!K106/1000000</f>
        <v>0</v>
      </c>
      <c r="N313" s="616">
        <f ca="1">'P&amp;G DO 16'!L106/1000000</f>
        <v>0</v>
      </c>
      <c r="O313" s="616">
        <f ca="1">'P&amp;G DO 16'!M106/1000000</f>
        <v>0</v>
      </c>
      <c r="P313" s="616">
        <f ca="1">'P&amp;G DO 16'!N106/1000000</f>
        <v>0</v>
      </c>
      <c r="Q313" s="616">
        <f ca="1">'P&amp;G DO 16'!O106/1000000</f>
        <v>0</v>
      </c>
      <c r="R313" s="616">
        <f ca="1">'P&amp;G DO 16'!P106/1000000</f>
        <v>0</v>
      </c>
      <c r="S313" s="616">
        <f ca="1">'P&amp;G DO 16'!Q106/1000000</f>
        <v>0</v>
      </c>
      <c r="T313" s="616">
        <f ca="1">'P&amp;G DO 16'!R106/1000000</f>
        <v>0</v>
      </c>
      <c r="U313" s="616">
        <f ca="1">'P&amp;G DO 16'!S106/1000000</f>
        <v>0</v>
      </c>
      <c r="V313" s="616">
        <f ca="1">'P&amp;G DO 16'!T106/1000000</f>
        <v>0</v>
      </c>
      <c r="W313" s="616">
        <f ca="1">'P&amp;G DO 16'!U106/1000000</f>
        <v>0</v>
      </c>
      <c r="X313" s="616">
        <f ca="1">'P&amp;G DO 16'!V106/1000000</f>
        <v>0</v>
      </c>
      <c r="Y313" s="616">
        <f ca="1">'P&amp;G DO 16'!W106/1000000</f>
        <v>0</v>
      </c>
      <c r="Z313" s="616">
        <f ca="1">'P&amp;G DO 16'!X106/1000000</f>
        <v>0</v>
      </c>
      <c r="AA313" s="616">
        <f ca="1">'P&amp;G DO 16'!Y106/1000000</f>
        <v>0</v>
      </c>
      <c r="AB313" s="616">
        <f ca="1">'P&amp;G DO 16'!Z106/1000000</f>
        <v>0</v>
      </c>
      <c r="AC313" s="616">
        <f ca="1">'P&amp;G DO 16'!AA106/1000000</f>
        <v>0</v>
      </c>
      <c r="AD313" s="616">
        <f ca="1">'P&amp;G DO 16'!AB106/1000000</f>
        <v>0</v>
      </c>
      <c r="AE313" s="616">
        <f ca="1">'P&amp;G DO 16'!AC106/1000000</f>
        <v>0</v>
      </c>
      <c r="AF313" s="616">
        <f ca="1">'P&amp;G DO 16'!AD106/1000000</f>
        <v>0</v>
      </c>
      <c r="AG313" s="616">
        <f ca="1">'P&amp;G DO 16'!AE106/1000000</f>
        <v>0</v>
      </c>
      <c r="AH313" s="616">
        <f ca="1">'P&amp;G DO 16'!AF106/1000000</f>
        <v>0</v>
      </c>
      <c r="AI313" s="616">
        <f ca="1">'P&amp;G DO 16'!AG106/1000000</f>
        <v>0</v>
      </c>
      <c r="AJ313" s="616">
        <f ca="1">'P&amp;G DO 16'!AH106/1000000</f>
        <v>0</v>
      </c>
      <c r="AK313" s="610"/>
      <c r="AL313" s="610"/>
      <c r="AM313" s="626"/>
      <c r="AN313" s="246"/>
      <c r="AO313" s="246"/>
    </row>
    <row r="314" spans="1:41" x14ac:dyDescent="0.2">
      <c r="A314" s="600"/>
      <c r="B314" s="625"/>
      <c r="C314" s="125"/>
      <c r="D314" s="599"/>
      <c r="E314" s="599"/>
      <c r="F314" s="617"/>
      <c r="G314" s="617"/>
      <c r="H314" s="617"/>
      <c r="I314" s="617"/>
      <c r="J314" s="617"/>
      <c r="K314" s="617"/>
      <c r="L314" s="617"/>
      <c r="M314" s="617"/>
      <c r="N314" s="617"/>
      <c r="O314" s="617"/>
      <c r="P314" s="617"/>
      <c r="Q314" s="617"/>
      <c r="R314" s="617"/>
      <c r="S314" s="617"/>
      <c r="T314" s="617"/>
      <c r="U314" s="617"/>
      <c r="V314" s="617"/>
      <c r="W314" s="617"/>
      <c r="X314" s="617"/>
      <c r="Y314" s="617"/>
      <c r="Z314" s="617"/>
      <c r="AA314" s="617"/>
      <c r="AB314" s="617"/>
      <c r="AC314" s="617"/>
      <c r="AD314" s="617"/>
      <c r="AE314" s="617"/>
      <c r="AF314" s="617"/>
      <c r="AG314" s="617"/>
      <c r="AH314" s="617"/>
      <c r="AI314" s="617"/>
      <c r="AJ314" s="617"/>
      <c r="AK314" s="612"/>
      <c r="AL314" s="612"/>
      <c r="AM314" s="627"/>
      <c r="AN314" s="600"/>
      <c r="AO314" s="600"/>
    </row>
    <row r="315" spans="1:41" x14ac:dyDescent="0.2">
      <c r="A315" s="600"/>
      <c r="B315" s="261" t="s">
        <v>314</v>
      </c>
      <c r="C315" s="125"/>
      <c r="D315" s="599"/>
      <c r="E315" s="599"/>
      <c r="F315" s="617"/>
      <c r="G315" s="617"/>
      <c r="H315" s="617"/>
      <c r="I315" s="617"/>
      <c r="J315" s="617"/>
      <c r="K315" s="617"/>
      <c r="L315" s="617"/>
      <c r="M315" s="617"/>
      <c r="N315" s="617"/>
      <c r="O315" s="617"/>
      <c r="P315" s="617"/>
      <c r="Q315" s="617"/>
      <c r="R315" s="617"/>
      <c r="S315" s="617"/>
      <c r="T315" s="617"/>
      <c r="U315" s="617"/>
      <c r="V315" s="617"/>
      <c r="W315" s="617"/>
      <c r="X315" s="617"/>
      <c r="Y315" s="617"/>
      <c r="Z315" s="617"/>
      <c r="AA315" s="617"/>
      <c r="AB315" s="617"/>
      <c r="AC315" s="617"/>
      <c r="AD315" s="617"/>
      <c r="AE315" s="617"/>
      <c r="AF315" s="617"/>
      <c r="AG315" s="617"/>
      <c r="AH315" s="617"/>
      <c r="AI315" s="617"/>
      <c r="AJ315" s="617"/>
      <c r="AK315" s="612"/>
      <c r="AL315" s="612"/>
      <c r="AM315" s="627"/>
      <c r="AN315" s="600"/>
      <c r="AO315" s="600"/>
    </row>
    <row r="316" spans="1:41" x14ac:dyDescent="0.2">
      <c r="A316" s="600"/>
      <c r="B316" s="625"/>
      <c r="C316" s="605" t="s">
        <v>131</v>
      </c>
      <c r="D316" s="599"/>
      <c r="E316" s="599"/>
      <c r="F316" s="616">
        <f ca="1">'RES 3P 16'!D101/1000000</f>
        <v>-2.4480961975249445</v>
      </c>
      <c r="G316" s="616">
        <f ca="1">'RES 3P 16'!E101/1000000</f>
        <v>0.46889105200596132</v>
      </c>
      <c r="H316" s="616">
        <f ca="1">'RES 3P 16'!F101/1000000</f>
        <v>0.62531869027501297</v>
      </c>
      <c r="I316" s="616">
        <f ca="1">'RES 3P 16'!G101/1000000</f>
        <v>0.46155058735775939</v>
      </c>
      <c r="J316" s="616">
        <f ca="1">'RES 3P 16'!H101/1000000</f>
        <v>0.34898070907110157</v>
      </c>
      <c r="K316" s="616">
        <f ca="1">'RES 3P 16'!I101/1000000</f>
        <v>0.33266137747232655</v>
      </c>
      <c r="L316" s="616">
        <f ca="1">'RES 3P 16'!J101/1000000</f>
        <v>0.24351637300334122</v>
      </c>
      <c r="M316" s="616">
        <f ca="1">'RES 3P 16'!K101/1000000</f>
        <v>0.15708480547255774</v>
      </c>
      <c r="N316" s="616">
        <f ca="1">'RES 3P 16'!L101/1000000</f>
        <v>0.15058880866071542</v>
      </c>
      <c r="O316" s="616">
        <f ca="1">'RES 3P 16'!M101/1000000</f>
        <v>0.14185213456953283</v>
      </c>
      <c r="P316" s="616">
        <f ca="1">'RES 3P 16'!N101/1000000</f>
        <v>0.14431777664815851</v>
      </c>
      <c r="Q316" s="616">
        <f ca="1">'RES 3P 16'!O101/1000000</f>
        <v>0.12907339522405833</v>
      </c>
      <c r="R316" s="616">
        <f ca="1">'RES 3P 16'!P101/1000000</f>
        <v>0.13050455720630513</v>
      </c>
      <c r="S316" s="616">
        <f ca="1">'RES 3P 16'!Q101/1000000</f>
        <v>0.13195463284370348</v>
      </c>
      <c r="T316" s="616">
        <f ca="1">'RES 3P 16'!R101/1000000</f>
        <v>0.13342379423259659</v>
      </c>
      <c r="U316" s="616">
        <f ca="1">'RES 3P 16'!S101/1000000</f>
        <v>0.13491221353788854</v>
      </c>
      <c r="V316" s="616">
        <f ca="1">'RES 3P 16'!T101/1000000</f>
        <v>0.13642006293043774</v>
      </c>
      <c r="W316" s="616">
        <f ca="1">'RES 3P 16'!U101/1000000</f>
        <v>0.13794751452193293</v>
      </c>
      <c r="X316" s="616">
        <f ca="1">'RES 3P 16'!V101/1000000</f>
        <v>0.13949474029717457</v>
      </c>
      <c r="Y316" s="616">
        <f ca="1">'RES 3P 16'!W101/1000000</f>
        <v>0.14106191204368299</v>
      </c>
      <c r="Z316" s="616">
        <f ca="1">'RES 3P 16'!X101/1000000</f>
        <v>5.294920127855042E-2</v>
      </c>
      <c r="AA316" s="616">
        <f ca="1">'RES 3P 16'!Y101/1000000</f>
        <v>0.14425677917245475</v>
      </c>
      <c r="AB316" s="616">
        <f ca="1">'RES 3P 16'!Z101/1000000</f>
        <v>0.14588481647074739</v>
      </c>
      <c r="AC316" s="616">
        <f ca="1">'RES 3P 16'!AA101/1000000</f>
        <v>0.14753348341152861</v>
      </c>
      <c r="AD316" s="616">
        <f ca="1">'RES 3P 16'!AB101/1000000</f>
        <v>0.14920294964061737</v>
      </c>
      <c r="AE316" s="616">
        <f ca="1">'RES 3P 16'!AC101/1000000</f>
        <v>0.15089338412332426</v>
      </c>
      <c r="AF316" s="616">
        <f ca="1">'RES 3P 16'!AD101/1000000</f>
        <v>0</v>
      </c>
      <c r="AG316" s="616">
        <f ca="1">'RES 3P 16'!AE101/1000000</f>
        <v>0</v>
      </c>
      <c r="AH316" s="616">
        <f ca="1">'RES 3P 16'!AF101/1000000</f>
        <v>0</v>
      </c>
      <c r="AI316" s="616">
        <f ca="1">'RES 3P 16'!AG101/1000000</f>
        <v>0</v>
      </c>
      <c r="AJ316" s="616">
        <f ca="1">'RES 3P 16'!AH101/1000000</f>
        <v>0</v>
      </c>
      <c r="AK316" s="610"/>
      <c r="AL316" s="610"/>
      <c r="AM316" s="626"/>
      <c r="AN316" s="246"/>
      <c r="AO316" s="246"/>
    </row>
    <row r="317" spans="1:41" x14ac:dyDescent="0.2">
      <c r="A317" s="600"/>
      <c r="B317" s="625"/>
      <c r="C317" s="606" t="s">
        <v>117</v>
      </c>
      <c r="D317" s="599"/>
      <c r="E317" s="599"/>
      <c r="F317" s="616">
        <f ca="1">'RES 3P 16'!D102/1000000</f>
        <v>0</v>
      </c>
      <c r="G317" s="616">
        <f ca="1">'RES 3P 16'!E102/1000000</f>
        <v>0</v>
      </c>
      <c r="H317" s="616">
        <f ca="1">'RES 3P 16'!F102/1000000</f>
        <v>0</v>
      </c>
      <c r="I317" s="616">
        <f ca="1">'RES 3P 16'!G102/1000000</f>
        <v>0</v>
      </c>
      <c r="J317" s="616">
        <f ca="1">'RES 3P 16'!H102/1000000</f>
        <v>0</v>
      </c>
      <c r="K317" s="616">
        <f ca="1">'RES 3P 16'!I102/1000000</f>
        <v>0</v>
      </c>
      <c r="L317" s="616">
        <f ca="1">'RES 3P 16'!J102/1000000</f>
        <v>0</v>
      </c>
      <c r="M317" s="616">
        <f ca="1">'RES 3P 16'!K102/1000000</f>
        <v>0</v>
      </c>
      <c r="N317" s="616">
        <f ca="1">'RES 3P 16'!L102/1000000</f>
        <v>0</v>
      </c>
      <c r="O317" s="616">
        <f ca="1">'RES 3P 16'!M102/1000000</f>
        <v>0</v>
      </c>
      <c r="P317" s="616">
        <f ca="1">'RES 3P 16'!N102/1000000</f>
        <v>0</v>
      </c>
      <c r="Q317" s="616">
        <f ca="1">'RES 3P 16'!O102/1000000</f>
        <v>0</v>
      </c>
      <c r="R317" s="616">
        <f ca="1">'RES 3P 16'!P102/1000000</f>
        <v>0</v>
      </c>
      <c r="S317" s="616">
        <f ca="1">'RES 3P 16'!Q102/1000000</f>
        <v>0</v>
      </c>
      <c r="T317" s="616">
        <f ca="1">'RES 3P 16'!R102/1000000</f>
        <v>0</v>
      </c>
      <c r="U317" s="616">
        <f ca="1">'RES 3P 16'!S102/1000000</f>
        <v>0</v>
      </c>
      <c r="V317" s="616">
        <f ca="1">'RES 3P 16'!T102/1000000</f>
        <v>0</v>
      </c>
      <c r="W317" s="616">
        <f ca="1">'RES 3P 16'!U102/1000000</f>
        <v>0</v>
      </c>
      <c r="X317" s="616">
        <f ca="1">'RES 3P 16'!V102/1000000</f>
        <v>0</v>
      </c>
      <c r="Y317" s="616">
        <f ca="1">'RES 3P 16'!W102/1000000</f>
        <v>0</v>
      </c>
      <c r="Z317" s="616">
        <f ca="1">'RES 3P 16'!X102/1000000</f>
        <v>0</v>
      </c>
      <c r="AA317" s="616">
        <f ca="1">'RES 3P 16'!Y102/1000000</f>
        <v>0</v>
      </c>
      <c r="AB317" s="616">
        <f ca="1">'RES 3P 16'!Z102/1000000</f>
        <v>0</v>
      </c>
      <c r="AC317" s="616">
        <f ca="1">'RES 3P 16'!AA102/1000000</f>
        <v>0</v>
      </c>
      <c r="AD317" s="616">
        <f ca="1">'RES 3P 16'!AB102/1000000</f>
        <v>0</v>
      </c>
      <c r="AE317" s="616">
        <f ca="1">'RES 3P 16'!AC102/1000000</f>
        <v>0</v>
      </c>
      <c r="AF317" s="616">
        <f ca="1">'RES 3P 16'!AD102/1000000</f>
        <v>0</v>
      </c>
      <c r="AG317" s="616">
        <f ca="1">'RES 3P 16'!AE102/1000000</f>
        <v>0</v>
      </c>
      <c r="AH317" s="616">
        <f ca="1">'RES 3P 16'!AF102/1000000</f>
        <v>0</v>
      </c>
      <c r="AI317" s="616">
        <f ca="1">'RES 3P 16'!AG102/1000000</f>
        <v>0</v>
      </c>
      <c r="AJ317" s="616">
        <f ca="1">'RES 3P 16'!AH102/1000000</f>
        <v>0</v>
      </c>
      <c r="AK317" s="610"/>
      <c r="AL317" s="610"/>
      <c r="AM317" s="626"/>
      <c r="AN317" s="246"/>
      <c r="AO317" s="246"/>
    </row>
    <row r="318" spans="1:41" x14ac:dyDescent="0.2">
      <c r="A318" s="600"/>
      <c r="B318" s="625"/>
      <c r="C318" s="607" t="s">
        <v>126</v>
      </c>
      <c r="D318" s="599"/>
      <c r="E318" s="599"/>
      <c r="F318" s="616">
        <f ca="1">'RES 3P 16'!D103/1000000</f>
        <v>0</v>
      </c>
      <c r="G318" s="616">
        <f ca="1">'RES 3P 16'!E103/1000000</f>
        <v>3.2728029263999994E-2</v>
      </c>
      <c r="H318" s="616">
        <f ca="1">'RES 3P 16'!F103/1000000</f>
        <v>3.3215676900033596E-2</v>
      </c>
      <c r="I318" s="616">
        <f ca="1">'RES 3P 16'!G103/1000000</f>
        <v>3.37105904858441E-2</v>
      </c>
      <c r="J318" s="616">
        <f ca="1">'RES 3P 16'!H103/1000000</f>
        <v>3.4212878284083176E-2</v>
      </c>
      <c r="K318" s="616">
        <f ca="1">'RES 3P 16'!I103/1000000</f>
        <v>3.4722650170516019E-2</v>
      </c>
      <c r="L318" s="616">
        <f ca="1">'RES 3P 16'!J103/1000000</f>
        <v>3.5240017658056712E-2</v>
      </c>
      <c r="M318" s="616">
        <f ca="1">'RES 3P 16'!K103/1000000</f>
        <v>3.5765093921161749E-2</v>
      </c>
      <c r="N318" s="616">
        <f ca="1">'RES 3P 16'!L103/1000000</f>
        <v>3.6297993820587057E-2</v>
      </c>
      <c r="O318" s="616">
        <f ca="1">'RES 3P 16'!M103/1000000</f>
        <v>3.6838833928513809E-2</v>
      </c>
      <c r="P318" s="616">
        <f ca="1">'RES 3P 16'!N103/1000000</f>
        <v>3.7387732554048661E-2</v>
      </c>
      <c r="Q318" s="616">
        <f ca="1">'RES 3P 16'!O103/1000000</f>
        <v>3.7944809769103985E-2</v>
      </c>
      <c r="R318" s="616">
        <f ca="1">'RES 3P 16'!P103/1000000</f>
        <v>3.8510187434663633E-2</v>
      </c>
      <c r="S318" s="616">
        <f ca="1">'RES 3P 16'!Q103/1000000</f>
        <v>3.9083989227440129E-2</v>
      </c>
      <c r="T318" s="616">
        <f ca="1">'RES 3P 16'!R103/1000000</f>
        <v>3.9666340666928986E-2</v>
      </c>
      <c r="U318" s="616">
        <f ca="1">'RES 3P 16'!S103/1000000</f>
        <v>4.025736914286622E-2</v>
      </c>
      <c r="V318" s="616">
        <f ca="1">'RES 3P 16'!T103/1000000</f>
        <v>4.0857203943094923E-2</v>
      </c>
      <c r="W318" s="616">
        <f ca="1">'RES 3P 16'!U103/1000000</f>
        <v>4.1465976281847047E-2</v>
      </c>
      <c r="X318" s="616">
        <f ca="1">'RES 3P 16'!V103/1000000</f>
        <v>4.208381932844657E-2</v>
      </c>
      <c r="Y318" s="616">
        <f ca="1">'RES 3P 16'!W103/1000000</f>
        <v>4.2710868236440415E-2</v>
      </c>
      <c r="Z318" s="616">
        <f ca="1">'RES 3P 16'!X103/1000000</f>
        <v>4.3347260173163371E-2</v>
      </c>
      <c r="AA318" s="616">
        <f ca="1">'RES 3P 16'!Y103/1000000</f>
        <v>4.3993134349743508E-2</v>
      </c>
      <c r="AB318" s="616">
        <f ca="1">'RES 3P 16'!Z103/1000000</f>
        <v>4.4648632051554678E-2</v>
      </c>
      <c r="AC318" s="616">
        <f ca="1">'RES 3P 16'!AA103/1000000</f>
        <v>4.5313896669122847E-2</v>
      </c>
      <c r="AD318" s="616">
        <f ca="1">'RES 3P 16'!AB103/1000000</f>
        <v>4.5989073729492777E-2</v>
      </c>
      <c r="AE318" s="616">
        <f ca="1">'RES 3P 16'!AC103/1000000</f>
        <v>4.6674310928062221E-2</v>
      </c>
      <c r="AF318" s="616">
        <f ca="1">'RES 3P 16'!AD103/1000000</f>
        <v>0</v>
      </c>
      <c r="AG318" s="616">
        <f ca="1">'RES 3P 16'!AE103/1000000</f>
        <v>0</v>
      </c>
      <c r="AH318" s="616">
        <f ca="1">'RES 3P 16'!AF103/1000000</f>
        <v>0</v>
      </c>
      <c r="AI318" s="616">
        <f ca="1">'RES 3P 16'!AG103/1000000</f>
        <v>0</v>
      </c>
      <c r="AJ318" s="616">
        <f ca="1">'RES 3P 16'!AH103/1000000</f>
        <v>0</v>
      </c>
      <c r="AK318" s="610"/>
      <c r="AL318" s="610"/>
      <c r="AM318" s="626"/>
      <c r="AN318" s="246"/>
      <c r="AO318" s="246"/>
    </row>
    <row r="319" spans="1:41" x14ac:dyDescent="0.2">
      <c r="A319" s="600"/>
      <c r="B319" s="625"/>
      <c r="C319" s="605" t="s">
        <v>127</v>
      </c>
      <c r="D319" s="599"/>
      <c r="E319" s="599"/>
      <c r="F319" s="616">
        <f ca="1">'RES 3P 16'!D104/1000000</f>
        <v>0</v>
      </c>
      <c r="G319" s="616">
        <f ca="1">'RES 3P 16'!E104/1000000</f>
        <v>0</v>
      </c>
      <c r="H319" s="616">
        <f ca="1">'RES 3P 16'!F104/1000000</f>
        <v>0</v>
      </c>
      <c r="I319" s="616">
        <f ca="1">'RES 3P 16'!G104/1000000</f>
        <v>0</v>
      </c>
      <c r="J319" s="616">
        <f ca="1">'RES 3P 16'!H104/1000000</f>
        <v>0</v>
      </c>
      <c r="K319" s="616">
        <f ca="1">'RES 3P 16'!I104/1000000</f>
        <v>0</v>
      </c>
      <c r="L319" s="616">
        <f ca="1">'RES 3P 16'!J104/1000000</f>
        <v>0</v>
      </c>
      <c r="M319" s="616">
        <f ca="1">'RES 3P 16'!K104/1000000</f>
        <v>0</v>
      </c>
      <c r="N319" s="616">
        <f ca="1">'RES 3P 16'!L104/1000000</f>
        <v>0</v>
      </c>
      <c r="O319" s="616">
        <f ca="1">'RES 3P 16'!M104/1000000</f>
        <v>0</v>
      </c>
      <c r="P319" s="616">
        <f ca="1">'RES 3P 16'!N104/1000000</f>
        <v>0</v>
      </c>
      <c r="Q319" s="616">
        <f ca="1">'RES 3P 16'!O104/1000000</f>
        <v>0</v>
      </c>
      <c r="R319" s="616">
        <f ca="1">'RES 3P 16'!P104/1000000</f>
        <v>0</v>
      </c>
      <c r="S319" s="616">
        <f ca="1">'RES 3P 16'!Q104/1000000</f>
        <v>0</v>
      </c>
      <c r="T319" s="616">
        <f ca="1">'RES 3P 16'!R104/1000000</f>
        <v>0</v>
      </c>
      <c r="U319" s="616">
        <f ca="1">'RES 3P 16'!S104/1000000</f>
        <v>0</v>
      </c>
      <c r="V319" s="616">
        <f ca="1">'RES 3P 16'!T104/1000000</f>
        <v>0</v>
      </c>
      <c r="W319" s="616">
        <f ca="1">'RES 3P 16'!U104/1000000</f>
        <v>0</v>
      </c>
      <c r="X319" s="616">
        <f ca="1">'RES 3P 16'!V104/1000000</f>
        <v>0</v>
      </c>
      <c r="Y319" s="616">
        <f ca="1">'RES 3P 16'!W104/1000000</f>
        <v>0</v>
      </c>
      <c r="Z319" s="616">
        <f ca="1">'RES 3P 16'!X104/1000000</f>
        <v>0</v>
      </c>
      <c r="AA319" s="616">
        <f ca="1">'RES 3P 16'!Y104/1000000</f>
        <v>0</v>
      </c>
      <c r="AB319" s="616">
        <f ca="1">'RES 3P 16'!Z104/1000000</f>
        <v>0</v>
      </c>
      <c r="AC319" s="616">
        <f ca="1">'RES 3P 16'!AA104/1000000</f>
        <v>0</v>
      </c>
      <c r="AD319" s="616">
        <f ca="1">'RES 3P 16'!AB104/1000000</f>
        <v>0</v>
      </c>
      <c r="AE319" s="616">
        <f ca="1">'RES 3P 16'!AC104/1000000</f>
        <v>0</v>
      </c>
      <c r="AF319" s="616">
        <f ca="1">'RES 3P 16'!AD104/1000000</f>
        <v>0</v>
      </c>
      <c r="AG319" s="616">
        <f ca="1">'RES 3P 16'!AE104/1000000</f>
        <v>0</v>
      </c>
      <c r="AH319" s="616">
        <f ca="1">'RES 3P 16'!AF104/1000000</f>
        <v>0</v>
      </c>
      <c r="AI319" s="616">
        <f ca="1">'RES 3P 16'!AG104/1000000</f>
        <v>0</v>
      </c>
      <c r="AJ319" s="616">
        <f ca="1">'RES 3P 16'!AH104/1000000</f>
        <v>0</v>
      </c>
      <c r="AK319" s="610"/>
      <c r="AL319" s="610"/>
      <c r="AM319" s="626"/>
      <c r="AN319" s="246"/>
      <c r="AO319" s="246"/>
    </row>
    <row r="320" spans="1:41" x14ac:dyDescent="0.2">
      <c r="A320" s="600"/>
      <c r="B320" s="625"/>
      <c r="C320" s="605" t="s">
        <v>116</v>
      </c>
      <c r="D320" s="599"/>
      <c r="E320" s="599"/>
      <c r="F320" s="616">
        <f ca="1">'RES 3P 16'!D105/1000000</f>
        <v>0</v>
      </c>
      <c r="G320" s="616">
        <f ca="1">'RES 3P 16'!E105/1000000</f>
        <v>0</v>
      </c>
      <c r="H320" s="616">
        <f ca="1">'RES 3P 16'!F105/1000000</f>
        <v>0</v>
      </c>
      <c r="I320" s="616">
        <f ca="1">'RES 3P 16'!G105/1000000</f>
        <v>0</v>
      </c>
      <c r="J320" s="616">
        <f ca="1">'RES 3P 16'!H105/1000000</f>
        <v>0</v>
      </c>
      <c r="K320" s="616">
        <f ca="1">'RES 3P 16'!I105/1000000</f>
        <v>0</v>
      </c>
      <c r="L320" s="616">
        <f ca="1">'RES 3P 16'!J105/1000000</f>
        <v>0</v>
      </c>
      <c r="M320" s="616">
        <f ca="1">'RES 3P 16'!K105/1000000</f>
        <v>0</v>
      </c>
      <c r="N320" s="616">
        <f ca="1">'RES 3P 16'!L105/1000000</f>
        <v>0</v>
      </c>
      <c r="O320" s="616">
        <f ca="1">'RES 3P 16'!M105/1000000</f>
        <v>0</v>
      </c>
      <c r="P320" s="616">
        <f ca="1">'RES 3P 16'!N105/1000000</f>
        <v>0</v>
      </c>
      <c r="Q320" s="616">
        <f ca="1">'RES 3P 16'!O105/1000000</f>
        <v>0</v>
      </c>
      <c r="R320" s="616">
        <f ca="1">'RES 3P 16'!P105/1000000</f>
        <v>0</v>
      </c>
      <c r="S320" s="616">
        <f ca="1">'RES 3P 16'!Q105/1000000</f>
        <v>0</v>
      </c>
      <c r="T320" s="616">
        <f ca="1">'RES 3P 16'!R105/1000000</f>
        <v>0</v>
      </c>
      <c r="U320" s="616">
        <f ca="1">'RES 3P 16'!S105/1000000</f>
        <v>0</v>
      </c>
      <c r="V320" s="616">
        <f ca="1">'RES 3P 16'!T105/1000000</f>
        <v>0</v>
      </c>
      <c r="W320" s="616">
        <f ca="1">'RES 3P 16'!U105/1000000</f>
        <v>0</v>
      </c>
      <c r="X320" s="616">
        <f ca="1">'RES 3P 16'!V105/1000000</f>
        <v>0</v>
      </c>
      <c r="Y320" s="616">
        <f ca="1">'RES 3P 16'!W105/1000000</f>
        <v>0</v>
      </c>
      <c r="Z320" s="616">
        <f ca="1">'RES 3P 16'!X105/1000000</f>
        <v>0</v>
      </c>
      <c r="AA320" s="616">
        <f ca="1">'RES 3P 16'!Y105/1000000</f>
        <v>0</v>
      </c>
      <c r="AB320" s="616">
        <f ca="1">'RES 3P 16'!Z105/1000000</f>
        <v>0</v>
      </c>
      <c r="AC320" s="616">
        <f ca="1">'RES 3P 16'!AA105/1000000</f>
        <v>0</v>
      </c>
      <c r="AD320" s="616">
        <f ca="1">'RES 3P 16'!AB105/1000000</f>
        <v>0</v>
      </c>
      <c r="AE320" s="616">
        <f ca="1">'RES 3P 16'!AC105/1000000</f>
        <v>0</v>
      </c>
      <c r="AF320" s="616">
        <f ca="1">'RES 3P 16'!AD105/1000000</f>
        <v>0</v>
      </c>
      <c r="AG320" s="616">
        <f ca="1">'RES 3P 16'!AE105/1000000</f>
        <v>0</v>
      </c>
      <c r="AH320" s="616">
        <f ca="1">'RES 3P 16'!AF105/1000000</f>
        <v>0</v>
      </c>
      <c r="AI320" s="616">
        <f ca="1">'RES 3P 16'!AG105/1000000</f>
        <v>0</v>
      </c>
      <c r="AJ320" s="616">
        <f ca="1">'RES 3P 16'!AH105/1000000</f>
        <v>0</v>
      </c>
      <c r="AK320" s="610"/>
      <c r="AL320" s="610"/>
      <c r="AM320" s="626"/>
      <c r="AN320" s="246"/>
      <c r="AO320" s="246"/>
    </row>
    <row r="321" spans="1:46" x14ac:dyDescent="0.2">
      <c r="A321" s="600"/>
      <c r="B321" s="625"/>
      <c r="C321" s="606" t="s">
        <v>119</v>
      </c>
      <c r="D321" s="599"/>
      <c r="E321" s="599"/>
      <c r="F321" s="616">
        <f ca="1">'RES 3P 16'!D106/1000000</f>
        <v>0</v>
      </c>
      <c r="G321" s="616">
        <f ca="1">'RES 3P 16'!E106/1000000</f>
        <v>0</v>
      </c>
      <c r="H321" s="616">
        <f ca="1">'RES 3P 16'!F106/1000000</f>
        <v>0</v>
      </c>
      <c r="I321" s="616">
        <f ca="1">'RES 3P 16'!G106/1000000</f>
        <v>0</v>
      </c>
      <c r="J321" s="616">
        <f ca="1">'RES 3P 16'!H106/1000000</f>
        <v>0</v>
      </c>
      <c r="K321" s="616">
        <f ca="1">'RES 3P 16'!I106/1000000</f>
        <v>0</v>
      </c>
      <c r="L321" s="616">
        <f ca="1">'RES 3P 16'!J106/1000000</f>
        <v>0</v>
      </c>
      <c r="M321" s="616">
        <f ca="1">'RES 3P 16'!K106/1000000</f>
        <v>0</v>
      </c>
      <c r="N321" s="616">
        <f ca="1">'RES 3P 16'!L106/1000000</f>
        <v>0</v>
      </c>
      <c r="O321" s="616">
        <f ca="1">'RES 3P 16'!M106/1000000</f>
        <v>0</v>
      </c>
      <c r="P321" s="616">
        <f ca="1">'RES 3P 16'!N106/1000000</f>
        <v>0</v>
      </c>
      <c r="Q321" s="616">
        <f ca="1">'RES 3P 16'!O106/1000000</f>
        <v>0</v>
      </c>
      <c r="R321" s="616">
        <f ca="1">'RES 3P 16'!P106/1000000</f>
        <v>0</v>
      </c>
      <c r="S321" s="616">
        <f ca="1">'RES 3P 16'!Q106/1000000</f>
        <v>0</v>
      </c>
      <c r="T321" s="616">
        <f ca="1">'RES 3P 16'!R106/1000000</f>
        <v>0</v>
      </c>
      <c r="U321" s="616">
        <f ca="1">'RES 3P 16'!S106/1000000</f>
        <v>0</v>
      </c>
      <c r="V321" s="616">
        <f ca="1">'RES 3P 16'!T106/1000000</f>
        <v>0</v>
      </c>
      <c r="W321" s="616">
        <f ca="1">'RES 3P 16'!U106/1000000</f>
        <v>0</v>
      </c>
      <c r="X321" s="616">
        <f ca="1">'RES 3P 16'!V106/1000000</f>
        <v>0</v>
      </c>
      <c r="Y321" s="616">
        <f ca="1">'RES 3P 16'!W106/1000000</f>
        <v>0</v>
      </c>
      <c r="Z321" s="616">
        <f ca="1">'RES 3P 16'!X106/1000000</f>
        <v>0</v>
      </c>
      <c r="AA321" s="616">
        <f ca="1">'RES 3P 16'!Y106/1000000</f>
        <v>0</v>
      </c>
      <c r="AB321" s="616">
        <f ca="1">'RES 3P 16'!Z106/1000000</f>
        <v>0</v>
      </c>
      <c r="AC321" s="616">
        <f ca="1">'RES 3P 16'!AA106/1000000</f>
        <v>0</v>
      </c>
      <c r="AD321" s="616">
        <f ca="1">'RES 3P 16'!AB106/1000000</f>
        <v>0</v>
      </c>
      <c r="AE321" s="616">
        <f ca="1">'RES 3P 16'!AC106/1000000</f>
        <v>0</v>
      </c>
      <c r="AF321" s="616">
        <f ca="1">'RES 3P 16'!AD106/1000000</f>
        <v>0</v>
      </c>
      <c r="AG321" s="616">
        <f ca="1">'RES 3P 16'!AE106/1000000</f>
        <v>0</v>
      </c>
      <c r="AH321" s="616">
        <f ca="1">'RES 3P 16'!AF106/1000000</f>
        <v>0</v>
      </c>
      <c r="AI321" s="616">
        <f ca="1">'RES 3P 16'!AG106/1000000</f>
        <v>0</v>
      </c>
      <c r="AJ321" s="616">
        <f ca="1">'RES 3P 16'!AH106/1000000</f>
        <v>0</v>
      </c>
      <c r="AK321" s="610"/>
      <c r="AL321" s="610"/>
      <c r="AM321" s="626"/>
      <c r="AN321" s="246"/>
      <c r="AO321" s="246"/>
    </row>
    <row r="322" spans="1:46" x14ac:dyDescent="0.2">
      <c r="A322" s="600"/>
      <c r="B322" s="625"/>
      <c r="C322" s="125"/>
      <c r="D322" s="599"/>
      <c r="E322" s="599"/>
      <c r="F322" s="617"/>
      <c r="G322" s="617"/>
      <c r="H322" s="617"/>
      <c r="I322" s="617"/>
      <c r="J322" s="617"/>
      <c r="K322" s="617"/>
      <c r="L322" s="617"/>
      <c r="M322" s="617"/>
      <c r="N322" s="617"/>
      <c r="O322" s="617"/>
      <c r="P322" s="617"/>
      <c r="Q322" s="617"/>
      <c r="R322" s="617"/>
      <c r="S322" s="617"/>
      <c r="T322" s="617"/>
      <c r="U322" s="617"/>
      <c r="V322" s="617"/>
      <c r="W322" s="617"/>
      <c r="X322" s="617"/>
      <c r="Y322" s="617"/>
      <c r="Z322" s="617"/>
      <c r="AA322" s="617"/>
      <c r="AB322" s="617"/>
      <c r="AC322" s="617"/>
      <c r="AD322" s="617"/>
      <c r="AE322" s="617"/>
      <c r="AF322" s="617"/>
      <c r="AG322" s="617"/>
      <c r="AH322" s="617"/>
      <c r="AI322" s="617"/>
      <c r="AJ322" s="617"/>
      <c r="AK322" s="612"/>
      <c r="AL322" s="612"/>
      <c r="AM322" s="627"/>
      <c r="AN322" s="600"/>
      <c r="AO322" s="600"/>
    </row>
    <row r="323" spans="1:46" x14ac:dyDescent="0.2">
      <c r="A323" s="600"/>
      <c r="B323" s="261" t="s">
        <v>315</v>
      </c>
      <c r="C323" s="125"/>
      <c r="D323" s="599"/>
      <c r="E323" s="599"/>
      <c r="F323" s="617"/>
      <c r="G323" s="617"/>
      <c r="H323" s="617"/>
      <c r="I323" s="617"/>
      <c r="J323" s="617"/>
      <c r="K323" s="617"/>
      <c r="L323" s="617"/>
      <c r="M323" s="617"/>
      <c r="N323" s="617"/>
      <c r="O323" s="617"/>
      <c r="P323" s="617"/>
      <c r="Q323" s="617"/>
      <c r="R323" s="617"/>
      <c r="S323" s="617"/>
      <c r="T323" s="617"/>
      <c r="U323" s="617"/>
      <c r="V323" s="617"/>
      <c r="W323" s="617"/>
      <c r="X323" s="617"/>
      <c r="Y323" s="617"/>
      <c r="Z323" s="617"/>
      <c r="AA323" s="617"/>
      <c r="AB323" s="617"/>
      <c r="AC323" s="617"/>
      <c r="AD323" s="617"/>
      <c r="AE323" s="617"/>
      <c r="AF323" s="617"/>
      <c r="AG323" s="617"/>
      <c r="AH323" s="617"/>
      <c r="AI323" s="617"/>
      <c r="AJ323" s="617"/>
      <c r="AK323" s="612"/>
      <c r="AL323" s="612"/>
      <c r="AM323" s="627"/>
      <c r="AN323" s="600"/>
      <c r="AO323" s="600"/>
    </row>
    <row r="324" spans="1:46" x14ac:dyDescent="0.2">
      <c r="A324" s="600"/>
      <c r="B324" s="625"/>
      <c r="C324" s="605" t="s">
        <v>131</v>
      </c>
      <c r="D324" s="599"/>
      <c r="E324" s="599"/>
      <c r="F324" s="616">
        <f ca="1">'RES DO 16'!D101/1000000</f>
        <v>0</v>
      </c>
      <c r="G324" s="616">
        <f ca="1">'RES DO 16'!E101/1000000</f>
        <v>0</v>
      </c>
      <c r="H324" s="616">
        <f ca="1">'RES DO 16'!F101/1000000</f>
        <v>0</v>
      </c>
      <c r="I324" s="616">
        <f ca="1">'RES DO 16'!G101/1000000</f>
        <v>0</v>
      </c>
      <c r="J324" s="616">
        <f ca="1">'RES DO 16'!H101/1000000</f>
        <v>0</v>
      </c>
      <c r="K324" s="616">
        <f ca="1">'RES DO 16'!I101/1000000</f>
        <v>0</v>
      </c>
      <c r="L324" s="616">
        <f ca="1">'RES DO 16'!J101/1000000</f>
        <v>0</v>
      </c>
      <c r="M324" s="616">
        <f ca="1">'RES DO 16'!K101/1000000</f>
        <v>0</v>
      </c>
      <c r="N324" s="616">
        <f ca="1">'RES DO 16'!L101/1000000</f>
        <v>0</v>
      </c>
      <c r="O324" s="616">
        <f ca="1">'RES DO 16'!M101/1000000</f>
        <v>0</v>
      </c>
      <c r="P324" s="616">
        <f ca="1">'RES DO 16'!N101/1000000</f>
        <v>0</v>
      </c>
      <c r="Q324" s="616">
        <f ca="1">'RES DO 16'!O101/1000000</f>
        <v>0</v>
      </c>
      <c r="R324" s="616">
        <f ca="1">'RES DO 16'!P101/1000000</f>
        <v>0</v>
      </c>
      <c r="S324" s="616">
        <f ca="1">'RES DO 16'!Q101/1000000</f>
        <v>0</v>
      </c>
      <c r="T324" s="616">
        <f ca="1">'RES DO 16'!R101/1000000</f>
        <v>0</v>
      </c>
      <c r="U324" s="616">
        <f ca="1">'RES DO 16'!S101/1000000</f>
        <v>0</v>
      </c>
      <c r="V324" s="616">
        <f ca="1">'RES DO 16'!T101/1000000</f>
        <v>0</v>
      </c>
      <c r="W324" s="616">
        <f ca="1">'RES DO 16'!U101/1000000</f>
        <v>0</v>
      </c>
      <c r="X324" s="616">
        <f ca="1">'RES DO 16'!V101/1000000</f>
        <v>0</v>
      </c>
      <c r="Y324" s="616">
        <f ca="1">'RES DO 16'!W101/1000000</f>
        <v>0</v>
      </c>
      <c r="Z324" s="616">
        <f ca="1">'RES DO 16'!X101/1000000</f>
        <v>0</v>
      </c>
      <c r="AA324" s="616">
        <f ca="1">'RES DO 16'!Y101/1000000</f>
        <v>0</v>
      </c>
      <c r="AB324" s="616">
        <f ca="1">'RES DO 16'!Z101/1000000</f>
        <v>0</v>
      </c>
      <c r="AC324" s="616">
        <f ca="1">'RES DO 16'!AA101/1000000</f>
        <v>0</v>
      </c>
      <c r="AD324" s="616">
        <f ca="1">'RES DO 16'!AB101/1000000</f>
        <v>0</v>
      </c>
      <c r="AE324" s="616">
        <f ca="1">'RES DO 16'!AC101/1000000</f>
        <v>0</v>
      </c>
      <c r="AF324" s="616">
        <f ca="1">'RES DO 16'!AD101/1000000</f>
        <v>0</v>
      </c>
      <c r="AG324" s="616">
        <f ca="1">'RES DO 16'!AE101/1000000</f>
        <v>0</v>
      </c>
      <c r="AH324" s="616">
        <f ca="1">'RES DO 16'!AF101/1000000</f>
        <v>0</v>
      </c>
      <c r="AI324" s="616">
        <f ca="1">'RES DO 16'!AG101/1000000</f>
        <v>0</v>
      </c>
      <c r="AJ324" s="616">
        <f ca="1">'RES DO 16'!AH101/1000000</f>
        <v>0</v>
      </c>
      <c r="AK324" s="610"/>
      <c r="AL324" s="610"/>
      <c r="AM324" s="626"/>
      <c r="AN324" s="246"/>
      <c r="AO324" s="246"/>
    </row>
    <row r="325" spans="1:46" x14ac:dyDescent="0.2">
      <c r="A325" s="600"/>
      <c r="B325" s="625"/>
      <c r="C325" s="606" t="s">
        <v>117</v>
      </c>
      <c r="D325" s="599"/>
      <c r="E325" s="599"/>
      <c r="F325" s="616">
        <f ca="1">'RES DO 16'!D102/1000000</f>
        <v>0</v>
      </c>
      <c r="G325" s="616">
        <f ca="1">'RES DO 16'!E102/1000000</f>
        <v>0</v>
      </c>
      <c r="H325" s="616">
        <f ca="1">'RES DO 16'!F102/1000000</f>
        <v>0</v>
      </c>
      <c r="I325" s="616">
        <f ca="1">'RES DO 16'!G102/1000000</f>
        <v>0</v>
      </c>
      <c r="J325" s="616">
        <f ca="1">'RES DO 16'!H102/1000000</f>
        <v>0</v>
      </c>
      <c r="K325" s="616">
        <f ca="1">'RES DO 16'!I102/1000000</f>
        <v>0</v>
      </c>
      <c r="L325" s="616">
        <f ca="1">'RES DO 16'!J102/1000000</f>
        <v>0</v>
      </c>
      <c r="M325" s="616">
        <f ca="1">'RES DO 16'!K102/1000000</f>
        <v>0</v>
      </c>
      <c r="N325" s="616">
        <f ca="1">'RES DO 16'!L102/1000000</f>
        <v>0</v>
      </c>
      <c r="O325" s="616">
        <f ca="1">'RES DO 16'!M102/1000000</f>
        <v>0</v>
      </c>
      <c r="P325" s="616">
        <f ca="1">'RES DO 16'!N102/1000000</f>
        <v>0</v>
      </c>
      <c r="Q325" s="616">
        <f ca="1">'RES DO 16'!O102/1000000</f>
        <v>0</v>
      </c>
      <c r="R325" s="616">
        <f ca="1">'RES DO 16'!P102/1000000</f>
        <v>0</v>
      </c>
      <c r="S325" s="616">
        <f ca="1">'RES DO 16'!Q102/1000000</f>
        <v>0</v>
      </c>
      <c r="T325" s="616">
        <f ca="1">'RES DO 16'!R102/1000000</f>
        <v>0</v>
      </c>
      <c r="U325" s="616">
        <f ca="1">'RES DO 16'!S102/1000000</f>
        <v>0</v>
      </c>
      <c r="V325" s="616">
        <f ca="1">'RES DO 16'!T102/1000000</f>
        <v>0</v>
      </c>
      <c r="W325" s="616">
        <f ca="1">'RES DO 16'!U102/1000000</f>
        <v>0</v>
      </c>
      <c r="X325" s="616">
        <f ca="1">'RES DO 16'!V102/1000000</f>
        <v>0</v>
      </c>
      <c r="Y325" s="616">
        <f ca="1">'RES DO 16'!W102/1000000</f>
        <v>0</v>
      </c>
      <c r="Z325" s="616">
        <f ca="1">'RES DO 16'!X102/1000000</f>
        <v>0</v>
      </c>
      <c r="AA325" s="616">
        <f ca="1">'RES DO 16'!Y102/1000000</f>
        <v>0</v>
      </c>
      <c r="AB325" s="616">
        <f ca="1">'RES DO 16'!Z102/1000000</f>
        <v>0</v>
      </c>
      <c r="AC325" s="616">
        <f ca="1">'RES DO 16'!AA102/1000000</f>
        <v>0</v>
      </c>
      <c r="AD325" s="616">
        <f ca="1">'RES DO 16'!AB102/1000000</f>
        <v>0</v>
      </c>
      <c r="AE325" s="616">
        <f ca="1">'RES DO 16'!AC102/1000000</f>
        <v>0</v>
      </c>
      <c r="AF325" s="616">
        <f ca="1">'RES DO 16'!AD102/1000000</f>
        <v>0</v>
      </c>
      <c r="AG325" s="616">
        <f ca="1">'RES DO 16'!AE102/1000000</f>
        <v>0</v>
      </c>
      <c r="AH325" s="616">
        <f ca="1">'RES DO 16'!AF102/1000000</f>
        <v>0</v>
      </c>
      <c r="AI325" s="616">
        <f ca="1">'RES DO 16'!AG102/1000000</f>
        <v>0</v>
      </c>
      <c r="AJ325" s="616">
        <f ca="1">'RES DO 16'!AH102/1000000</f>
        <v>0</v>
      </c>
      <c r="AK325" s="610"/>
      <c r="AL325" s="610"/>
      <c r="AM325" s="626"/>
      <c r="AN325" s="246"/>
      <c r="AO325" s="246"/>
    </row>
    <row r="326" spans="1:46" x14ac:dyDescent="0.2">
      <c r="A326" s="600"/>
      <c r="B326" s="625"/>
      <c r="C326" s="607" t="s">
        <v>126</v>
      </c>
      <c r="D326" s="599"/>
      <c r="E326" s="599"/>
      <c r="F326" s="616">
        <f ca="1">'RES DO 16'!D103/1000000</f>
        <v>-2.4480961975249445</v>
      </c>
      <c r="G326" s="616">
        <f ca="1">'RES DO 16'!E103/1000000</f>
        <v>0.32096057035478276</v>
      </c>
      <c r="H326" s="616">
        <f ca="1">'RES DO 16'!F103/1000000</f>
        <v>0.31953721108215499</v>
      </c>
      <c r="I326" s="616">
        <f ca="1">'RES DO 16'!G103/1000000</f>
        <v>0.32864073957510825</v>
      </c>
      <c r="J326" s="616">
        <f ca="1">'RES DO 16'!H103/1000000</f>
        <v>0.31675167647501251</v>
      </c>
      <c r="K326" s="616">
        <f ca="1">'RES DO 16'!I103/1000000</f>
        <v>0.29805110666753815</v>
      </c>
      <c r="L326" s="616">
        <f ca="1">'RES DO 16'!J103/1000000</f>
        <v>0.28385221857181109</v>
      </c>
      <c r="M326" s="616">
        <f ca="1">'RES DO 16'!K103/1000000</f>
        <v>0.27322914724373731</v>
      </c>
      <c r="N326" s="616">
        <f ca="1">'RES DO 16'!L103/1000000</f>
        <v>0.26739551127947597</v>
      </c>
      <c r="O326" s="616">
        <f ca="1">'RES DO 16'!M103/1000000</f>
        <v>0.25885874573559398</v>
      </c>
      <c r="P326" s="616">
        <f ca="1">'RES DO 16'!N103/1000000</f>
        <v>0.13723095220819947</v>
      </c>
      <c r="Q326" s="616">
        <f ca="1">'RES DO 16'!O103/1000000</f>
        <v>0.11741065966596531</v>
      </c>
      <c r="R326" s="616">
        <f ca="1">'RES DO 16'!P103/1000000</f>
        <v>0.11874184902086123</v>
      </c>
      <c r="S326" s="616">
        <f ca="1">'RES DO 16'!Q103/1000000</f>
        <v>0.19740537188177529</v>
      </c>
      <c r="T326" s="616">
        <f ca="1">'RES DO 16'!R103/1000000</f>
        <v>0.19971512060715596</v>
      </c>
      <c r="U326" s="616">
        <f ca="1">'RES DO 16'!S103/1000000</f>
        <v>0.20205593882415571</v>
      </c>
      <c r="V326" s="616">
        <f ca="1">'RES DO 16'!T103/1000000</f>
        <v>0.20442814360399741</v>
      </c>
      <c r="W326" s="616">
        <f ca="1">'RES DO 16'!U103/1000000</f>
        <v>0.20683205340676064</v>
      </c>
      <c r="X326" s="616">
        <f ca="1">'RES DO 16'!V103/1000000</f>
        <v>0.20926798801713226</v>
      </c>
      <c r="Y326" s="616">
        <f ca="1">'RES DO 16'!W103/1000000</f>
        <v>0.21173626847708452</v>
      </c>
      <c r="Z326" s="616">
        <f ca="1">'RES DO 16'!X103/1000000</f>
        <v>0.1002372170153806</v>
      </c>
      <c r="AA326" s="616">
        <f ca="1">'RES DO 16'!Y103/1000000</f>
        <v>0.21677115697380772</v>
      </c>
      <c r="AB326" s="616">
        <f ca="1">'RES DO 16'!Z103/1000000</f>
        <v>0.2193384127300311</v>
      </c>
      <c r="AC326" s="616">
        <f ca="1">'RES DO 16'!AA103/1000000</f>
        <v>0.22193930961696443</v>
      </c>
      <c r="AD326" s="616">
        <f ca="1">'RES DO 16'!AB103/1000000</f>
        <v>0.22457417383854361</v>
      </c>
      <c r="AE326" s="616">
        <f ca="1">'RES DO 16'!AC103/1000000</f>
        <v>0.22724333238179292</v>
      </c>
      <c r="AF326" s="616">
        <f ca="1">'RES DO 16'!AD103/1000000</f>
        <v>0</v>
      </c>
      <c r="AG326" s="616">
        <f ca="1">'RES DO 16'!AE103/1000000</f>
        <v>0</v>
      </c>
      <c r="AH326" s="616">
        <f ca="1">'RES DO 16'!AF103/1000000</f>
        <v>0</v>
      </c>
      <c r="AI326" s="616">
        <f ca="1">'RES DO 16'!AG103/1000000</f>
        <v>0</v>
      </c>
      <c r="AJ326" s="616">
        <f ca="1">'RES DO 16'!AH103/1000000</f>
        <v>0</v>
      </c>
      <c r="AK326" s="610"/>
      <c r="AL326" s="610"/>
      <c r="AM326" s="626"/>
      <c r="AN326" s="246"/>
      <c r="AO326" s="246"/>
    </row>
    <row r="327" spans="1:46" x14ac:dyDescent="0.2">
      <c r="A327" s="600"/>
      <c r="B327" s="625"/>
      <c r="C327" s="605" t="s">
        <v>127</v>
      </c>
      <c r="D327" s="599"/>
      <c r="E327" s="599"/>
      <c r="F327" s="616">
        <f ca="1">'RES DO 16'!D104/1000000</f>
        <v>0</v>
      </c>
      <c r="G327" s="616">
        <f ca="1">'RES DO 16'!E104/1000000</f>
        <v>0</v>
      </c>
      <c r="H327" s="616">
        <f ca="1">'RES DO 16'!F104/1000000</f>
        <v>0</v>
      </c>
      <c r="I327" s="616">
        <f ca="1">'RES DO 16'!G104/1000000</f>
        <v>0</v>
      </c>
      <c r="J327" s="616">
        <f ca="1">'RES DO 16'!H104/1000000</f>
        <v>0</v>
      </c>
      <c r="K327" s="616">
        <f ca="1">'RES DO 16'!I104/1000000</f>
        <v>0</v>
      </c>
      <c r="L327" s="616">
        <f ca="1">'RES DO 16'!J104/1000000</f>
        <v>0</v>
      </c>
      <c r="M327" s="616">
        <f ca="1">'RES DO 16'!K104/1000000</f>
        <v>0</v>
      </c>
      <c r="N327" s="616">
        <f ca="1">'RES DO 16'!L104/1000000</f>
        <v>0</v>
      </c>
      <c r="O327" s="616">
        <f ca="1">'RES DO 16'!M104/1000000</f>
        <v>0</v>
      </c>
      <c r="P327" s="616">
        <f ca="1">'RES DO 16'!N104/1000000</f>
        <v>0</v>
      </c>
      <c r="Q327" s="616">
        <f ca="1">'RES DO 16'!O104/1000000</f>
        <v>0</v>
      </c>
      <c r="R327" s="616">
        <f ca="1">'RES DO 16'!P104/1000000</f>
        <v>0</v>
      </c>
      <c r="S327" s="616">
        <f ca="1">'RES DO 16'!Q104/1000000</f>
        <v>0</v>
      </c>
      <c r="T327" s="616">
        <f ca="1">'RES DO 16'!R104/1000000</f>
        <v>0</v>
      </c>
      <c r="U327" s="616">
        <f ca="1">'RES DO 16'!S104/1000000</f>
        <v>0</v>
      </c>
      <c r="V327" s="616">
        <f ca="1">'RES DO 16'!T104/1000000</f>
        <v>0</v>
      </c>
      <c r="W327" s="616">
        <f ca="1">'RES DO 16'!U104/1000000</f>
        <v>0</v>
      </c>
      <c r="X327" s="616">
        <f ca="1">'RES DO 16'!V104/1000000</f>
        <v>0</v>
      </c>
      <c r="Y327" s="616">
        <f ca="1">'RES DO 16'!W104/1000000</f>
        <v>0</v>
      </c>
      <c r="Z327" s="616">
        <f ca="1">'RES DO 16'!X104/1000000</f>
        <v>0</v>
      </c>
      <c r="AA327" s="616">
        <f ca="1">'RES DO 16'!Y104/1000000</f>
        <v>0</v>
      </c>
      <c r="AB327" s="616">
        <f ca="1">'RES DO 16'!Z104/1000000</f>
        <v>0</v>
      </c>
      <c r="AC327" s="616">
        <f ca="1">'RES DO 16'!AA104/1000000</f>
        <v>0</v>
      </c>
      <c r="AD327" s="616">
        <f ca="1">'RES DO 16'!AB104/1000000</f>
        <v>0</v>
      </c>
      <c r="AE327" s="616">
        <f ca="1">'RES DO 16'!AC104/1000000</f>
        <v>0</v>
      </c>
      <c r="AF327" s="616">
        <f ca="1">'RES DO 16'!AD104/1000000</f>
        <v>0</v>
      </c>
      <c r="AG327" s="616">
        <f ca="1">'RES DO 16'!AE104/1000000</f>
        <v>0</v>
      </c>
      <c r="AH327" s="616">
        <f ca="1">'RES DO 16'!AF104/1000000</f>
        <v>0</v>
      </c>
      <c r="AI327" s="616">
        <f ca="1">'RES DO 16'!AG104/1000000</f>
        <v>0</v>
      </c>
      <c r="AJ327" s="616">
        <f ca="1">'RES DO 16'!AH104/1000000</f>
        <v>0</v>
      </c>
      <c r="AK327" s="610"/>
      <c r="AL327" s="610"/>
      <c r="AM327" s="626"/>
      <c r="AN327" s="246"/>
      <c r="AO327" s="246"/>
    </row>
    <row r="328" spans="1:46" x14ac:dyDescent="0.2">
      <c r="A328" s="600"/>
      <c r="B328" s="625"/>
      <c r="C328" s="605" t="s">
        <v>116</v>
      </c>
      <c r="D328" s="599"/>
      <c r="E328" s="599"/>
      <c r="F328" s="616">
        <f ca="1">'RES DO 16'!D105/1000000</f>
        <v>0</v>
      </c>
      <c r="G328" s="616">
        <f ca="1">'RES DO 16'!E105/1000000</f>
        <v>0</v>
      </c>
      <c r="H328" s="616">
        <f ca="1">'RES DO 16'!F105/1000000</f>
        <v>0</v>
      </c>
      <c r="I328" s="616">
        <f ca="1">'RES DO 16'!G105/1000000</f>
        <v>0</v>
      </c>
      <c r="J328" s="616">
        <f ca="1">'RES DO 16'!H105/1000000</f>
        <v>0</v>
      </c>
      <c r="K328" s="616">
        <f ca="1">'RES DO 16'!I105/1000000</f>
        <v>0</v>
      </c>
      <c r="L328" s="616">
        <f ca="1">'RES DO 16'!J105/1000000</f>
        <v>0</v>
      </c>
      <c r="M328" s="616">
        <f ca="1">'RES DO 16'!K105/1000000</f>
        <v>0</v>
      </c>
      <c r="N328" s="616">
        <f ca="1">'RES DO 16'!L105/1000000</f>
        <v>0</v>
      </c>
      <c r="O328" s="616">
        <f ca="1">'RES DO 16'!M105/1000000</f>
        <v>0</v>
      </c>
      <c r="P328" s="616">
        <f ca="1">'RES DO 16'!N105/1000000</f>
        <v>0</v>
      </c>
      <c r="Q328" s="616">
        <f ca="1">'RES DO 16'!O105/1000000</f>
        <v>0</v>
      </c>
      <c r="R328" s="616">
        <f ca="1">'RES DO 16'!P105/1000000</f>
        <v>0</v>
      </c>
      <c r="S328" s="616">
        <f ca="1">'RES DO 16'!Q105/1000000</f>
        <v>0</v>
      </c>
      <c r="T328" s="616">
        <f ca="1">'RES DO 16'!R105/1000000</f>
        <v>0</v>
      </c>
      <c r="U328" s="616">
        <f ca="1">'RES DO 16'!S105/1000000</f>
        <v>0</v>
      </c>
      <c r="V328" s="616">
        <f ca="1">'RES DO 16'!T105/1000000</f>
        <v>0</v>
      </c>
      <c r="W328" s="616">
        <f ca="1">'RES DO 16'!U105/1000000</f>
        <v>0</v>
      </c>
      <c r="X328" s="616">
        <f ca="1">'RES DO 16'!V105/1000000</f>
        <v>0</v>
      </c>
      <c r="Y328" s="616">
        <f ca="1">'RES DO 16'!W105/1000000</f>
        <v>0</v>
      </c>
      <c r="Z328" s="616">
        <f ca="1">'RES DO 16'!X105/1000000</f>
        <v>0</v>
      </c>
      <c r="AA328" s="616">
        <f ca="1">'RES DO 16'!Y105/1000000</f>
        <v>0</v>
      </c>
      <c r="AB328" s="616">
        <f ca="1">'RES DO 16'!Z105/1000000</f>
        <v>0</v>
      </c>
      <c r="AC328" s="616">
        <f ca="1">'RES DO 16'!AA105/1000000</f>
        <v>0</v>
      </c>
      <c r="AD328" s="616">
        <f ca="1">'RES DO 16'!AB105/1000000</f>
        <v>0</v>
      </c>
      <c r="AE328" s="616">
        <f ca="1">'RES DO 16'!AC105/1000000</f>
        <v>0</v>
      </c>
      <c r="AF328" s="616">
        <f ca="1">'RES DO 16'!AD105/1000000</f>
        <v>0</v>
      </c>
      <c r="AG328" s="616">
        <f ca="1">'RES DO 16'!AE105/1000000</f>
        <v>0</v>
      </c>
      <c r="AH328" s="616">
        <f ca="1">'RES DO 16'!AF105/1000000</f>
        <v>0</v>
      </c>
      <c r="AI328" s="616">
        <f ca="1">'RES DO 16'!AG105/1000000</f>
        <v>0</v>
      </c>
      <c r="AJ328" s="616">
        <f ca="1">'RES DO 16'!AH105/1000000</f>
        <v>0</v>
      </c>
      <c r="AK328" s="610"/>
      <c r="AL328" s="610"/>
      <c r="AM328" s="626"/>
      <c r="AN328" s="246"/>
      <c r="AO328" s="246"/>
    </row>
    <row r="329" spans="1:46" x14ac:dyDescent="0.2">
      <c r="A329" s="600"/>
      <c r="B329" s="625"/>
      <c r="C329" s="606" t="s">
        <v>119</v>
      </c>
      <c r="D329" s="599"/>
      <c r="E329" s="599"/>
      <c r="F329" s="616">
        <f ca="1">'RES DO 16'!D106/1000000</f>
        <v>0</v>
      </c>
      <c r="G329" s="616">
        <f ca="1">'RES DO 16'!E106/1000000</f>
        <v>0</v>
      </c>
      <c r="H329" s="616">
        <f ca="1">'RES DO 16'!F106/1000000</f>
        <v>0</v>
      </c>
      <c r="I329" s="616">
        <f ca="1">'RES DO 16'!G106/1000000</f>
        <v>0</v>
      </c>
      <c r="J329" s="616">
        <f ca="1">'RES DO 16'!H106/1000000</f>
        <v>0</v>
      </c>
      <c r="K329" s="616">
        <f ca="1">'RES DO 16'!I106/1000000</f>
        <v>0</v>
      </c>
      <c r="L329" s="616">
        <f ca="1">'RES DO 16'!J106/1000000</f>
        <v>0</v>
      </c>
      <c r="M329" s="616">
        <f ca="1">'RES DO 16'!K106/1000000</f>
        <v>0</v>
      </c>
      <c r="N329" s="616">
        <f ca="1">'RES DO 16'!L106/1000000</f>
        <v>0</v>
      </c>
      <c r="O329" s="616">
        <f ca="1">'RES DO 16'!M106/1000000</f>
        <v>0</v>
      </c>
      <c r="P329" s="616">
        <f ca="1">'RES DO 16'!N106/1000000</f>
        <v>0</v>
      </c>
      <c r="Q329" s="616">
        <f ca="1">'RES DO 16'!O106/1000000</f>
        <v>0</v>
      </c>
      <c r="R329" s="616">
        <f ca="1">'RES DO 16'!P106/1000000</f>
        <v>0</v>
      </c>
      <c r="S329" s="616">
        <f ca="1">'RES DO 16'!Q106/1000000</f>
        <v>0</v>
      </c>
      <c r="T329" s="616">
        <f ca="1">'RES DO 16'!R106/1000000</f>
        <v>0</v>
      </c>
      <c r="U329" s="616">
        <f ca="1">'RES DO 16'!S106/1000000</f>
        <v>0</v>
      </c>
      <c r="V329" s="616">
        <f ca="1">'RES DO 16'!T106/1000000</f>
        <v>0</v>
      </c>
      <c r="W329" s="616">
        <f ca="1">'RES DO 16'!U106/1000000</f>
        <v>0</v>
      </c>
      <c r="X329" s="616">
        <f ca="1">'RES DO 16'!V106/1000000</f>
        <v>0</v>
      </c>
      <c r="Y329" s="616">
        <f ca="1">'RES DO 16'!W106/1000000</f>
        <v>0</v>
      </c>
      <c r="Z329" s="616">
        <f ca="1">'RES DO 16'!X106/1000000</f>
        <v>0</v>
      </c>
      <c r="AA329" s="616">
        <f ca="1">'RES DO 16'!Y106/1000000</f>
        <v>0</v>
      </c>
      <c r="AB329" s="616">
        <f ca="1">'RES DO 16'!Z106/1000000</f>
        <v>0</v>
      </c>
      <c r="AC329" s="616">
        <f ca="1">'RES DO 16'!AA106/1000000</f>
        <v>0</v>
      </c>
      <c r="AD329" s="616">
        <f ca="1">'RES DO 16'!AB106/1000000</f>
        <v>0</v>
      </c>
      <c r="AE329" s="616">
        <f ca="1">'RES DO 16'!AC106/1000000</f>
        <v>0</v>
      </c>
      <c r="AF329" s="616">
        <f ca="1">'RES DO 16'!AD106/1000000</f>
        <v>0</v>
      </c>
      <c r="AG329" s="616">
        <f ca="1">'RES DO 16'!AE106/1000000</f>
        <v>0</v>
      </c>
      <c r="AH329" s="616">
        <f ca="1">'RES DO 16'!AF106/1000000</f>
        <v>0</v>
      </c>
      <c r="AI329" s="616">
        <f ca="1">'RES DO 16'!AG106/1000000</f>
        <v>0</v>
      </c>
      <c r="AJ329" s="616">
        <f ca="1">'RES DO 16'!AH106/1000000</f>
        <v>0</v>
      </c>
      <c r="AK329" s="610"/>
      <c r="AL329" s="610"/>
      <c r="AM329" s="626"/>
      <c r="AN329" s="246"/>
      <c r="AO329" s="246"/>
    </row>
    <row r="330" spans="1:46" x14ac:dyDescent="0.2">
      <c r="A330" s="600"/>
      <c r="B330" s="625"/>
      <c r="C330" s="125"/>
      <c r="D330" s="599"/>
      <c r="E330" s="599"/>
      <c r="F330" s="599"/>
      <c r="G330" s="599"/>
      <c r="H330" s="599"/>
      <c r="I330" s="599"/>
      <c r="J330" s="599"/>
      <c r="K330" s="599"/>
      <c r="L330" s="599"/>
      <c r="M330" s="599"/>
      <c r="N330" s="599"/>
      <c r="O330" s="599"/>
      <c r="P330" s="599"/>
      <c r="Q330" s="599"/>
      <c r="R330" s="599"/>
      <c r="S330" s="599"/>
      <c r="T330" s="599"/>
      <c r="U330" s="599"/>
      <c r="V330" s="599"/>
      <c r="W330" s="599"/>
      <c r="X330" s="599"/>
      <c r="Y330" s="599"/>
      <c r="Z330" s="599"/>
      <c r="AA330" s="599"/>
      <c r="AB330" s="599"/>
      <c r="AC330" s="599"/>
      <c r="AD330" s="599"/>
      <c r="AE330" s="599"/>
      <c r="AF330" s="599"/>
      <c r="AG330" s="599"/>
      <c r="AH330" s="599"/>
      <c r="AI330" s="599"/>
      <c r="AJ330" s="599"/>
      <c r="AK330" s="599"/>
      <c r="AL330" s="599"/>
      <c r="AM330" s="628"/>
    </row>
    <row r="331" spans="1:46" x14ac:dyDescent="0.2">
      <c r="A331" s="600"/>
      <c r="B331" s="625"/>
      <c r="C331" s="125"/>
      <c r="D331" s="599"/>
      <c r="E331" s="599"/>
      <c r="F331" s="599"/>
      <c r="G331" s="599"/>
      <c r="H331" s="599"/>
      <c r="I331" s="599"/>
      <c r="J331" s="599"/>
      <c r="K331" s="599"/>
      <c r="L331" s="599"/>
      <c r="M331" s="599"/>
      <c r="N331" s="599"/>
      <c r="O331" s="599"/>
      <c r="P331" s="599"/>
      <c r="Q331" s="599"/>
      <c r="R331" s="599"/>
      <c r="S331" s="599"/>
      <c r="T331" s="599"/>
      <c r="U331" s="599"/>
      <c r="V331" s="599"/>
      <c r="W331" s="599"/>
      <c r="X331" s="599"/>
      <c r="Y331" s="599"/>
      <c r="Z331" s="599"/>
      <c r="AA331" s="599"/>
      <c r="AB331" s="599"/>
      <c r="AC331" s="599"/>
      <c r="AD331" s="599"/>
      <c r="AE331" s="599"/>
      <c r="AF331" s="599"/>
      <c r="AG331" s="599"/>
      <c r="AH331" s="599"/>
      <c r="AI331" s="599"/>
      <c r="AJ331" s="599"/>
      <c r="AK331" s="599"/>
      <c r="AL331" s="599"/>
      <c r="AM331" s="628"/>
    </row>
    <row r="332" spans="1:46" x14ac:dyDescent="0.2">
      <c r="B332" s="261" t="s">
        <v>316</v>
      </c>
      <c r="C332" s="125"/>
      <c r="D332" s="599"/>
      <c r="E332" s="599"/>
      <c r="F332" s="599"/>
      <c r="G332" s="599"/>
      <c r="H332" s="599"/>
      <c r="I332" s="599"/>
      <c r="J332" s="599"/>
      <c r="K332" s="599"/>
      <c r="L332" s="599"/>
      <c r="M332" s="599"/>
      <c r="N332" s="599"/>
      <c r="O332" s="599"/>
      <c r="P332" s="599"/>
      <c r="Q332" s="599"/>
      <c r="R332" s="599"/>
      <c r="S332" s="599"/>
      <c r="T332" s="599"/>
      <c r="U332" s="599"/>
      <c r="V332" s="599"/>
      <c r="W332" s="599"/>
      <c r="X332" s="599"/>
      <c r="Y332" s="599"/>
      <c r="Z332" s="599"/>
      <c r="AA332" s="599"/>
      <c r="AB332" s="599"/>
      <c r="AC332" s="599"/>
      <c r="AD332" s="599"/>
      <c r="AE332" s="599"/>
      <c r="AF332" s="599"/>
      <c r="AG332" s="599"/>
      <c r="AH332" s="599"/>
      <c r="AI332" s="599"/>
      <c r="AJ332" s="599"/>
      <c r="AK332" s="599"/>
      <c r="AL332" s="599"/>
      <c r="AM332" s="628"/>
    </row>
    <row r="333" spans="1:46" x14ac:dyDescent="0.2">
      <c r="B333" s="625"/>
      <c r="C333" s="605" t="s">
        <v>131</v>
      </c>
      <c r="D333" s="599"/>
      <c r="E333" s="599"/>
      <c r="F333" s="599"/>
      <c r="G333" s="618">
        <f ca="1">'COM 3P 17'!D101/1000000</f>
        <v>-1.4428425035424417</v>
      </c>
      <c r="H333" s="618">
        <f ca="1">'COM 3P 17'!E101/1000000</f>
        <v>0.37317250062129292</v>
      </c>
      <c r="I333" s="618">
        <f ca="1">'COM 3P 17'!F101/1000000</f>
        <v>0.47317283994251014</v>
      </c>
      <c r="J333" s="618">
        <f ca="1">'COM 3P 17'!G101/1000000</f>
        <v>0.36302611707097371</v>
      </c>
      <c r="K333" s="618">
        <f ca="1">'COM 3P 17'!H101/1000000</f>
        <v>0.2874336621732328</v>
      </c>
      <c r="L333" s="618">
        <f ca="1">'COM 3P 17'!I101/1000000</f>
        <v>0.27530290874404062</v>
      </c>
      <c r="M333" s="618">
        <f ca="1">'COM 3P 17'!J101/1000000</f>
        <v>0.22100951686453807</v>
      </c>
      <c r="N333" s="618">
        <f ca="1">'COM 3P 17'!K101/1000000</f>
        <v>0.17046348911430387</v>
      </c>
      <c r="O333" s="618">
        <f ca="1">'COM 3P 17'!L101/1000000</f>
        <v>0.16270298027811592</v>
      </c>
      <c r="P333" s="618">
        <f ca="1">'COM 3P 17'!M101/1000000</f>
        <v>0.15562344664189551</v>
      </c>
      <c r="Q333" s="618">
        <f ca="1">'COM 3P 17'!N101/1000000</f>
        <v>5.9510972721312477E-2</v>
      </c>
      <c r="R333" s="618">
        <f ca="1">'COM 3P 17'!O101/1000000</f>
        <v>0.10231104841842276</v>
      </c>
      <c r="S333" s="618">
        <f ca="1">'COM 3P 17'!P101/1000000</f>
        <v>0.10345482893326562</v>
      </c>
      <c r="T333" s="618">
        <f ca="1">'COM 3P 17'!Q101/1000000</f>
        <v>0.10461324111939566</v>
      </c>
      <c r="U333" s="618">
        <f ca="1">'COM 3P 17'!R101/1000000</f>
        <v>0.10578639327159656</v>
      </c>
      <c r="V333" s="618">
        <f ca="1">'COM 3P 17'!S101/1000000</f>
        <v>0.10697439280256964</v>
      </c>
      <c r="W333" s="618">
        <f ca="1">'COM 3P 17'!T101/1000000</f>
        <v>0.10817734616616256</v>
      </c>
      <c r="X333" s="618">
        <f ca="1">'COM 3P 17'!U101/1000000</f>
        <v>0.10939535877787004</v>
      </c>
      <c r="Y333" s="618">
        <f ca="1">'COM 3P 17'!V101/1000000</f>
        <v>0.11062853493252518</v>
      </c>
      <c r="Z333" s="618">
        <f ca="1">'COM 3P 17'!W101/1000000</f>
        <v>0.11187697771910031</v>
      </c>
      <c r="AA333" s="618">
        <f ca="1">'COM 3P 17'!X101/1000000</f>
        <v>2.344078893253149E-2</v>
      </c>
      <c r="AB333" s="618">
        <f ca="1">'COM 3P 17'!Y101/1000000</f>
        <v>0.11442006898248015</v>
      </c>
      <c r="AC333" s="618">
        <f ca="1">'COM 3P 17'!Z101/1000000</f>
        <v>0.11571491679894218</v>
      </c>
      <c r="AD333" s="618">
        <f ca="1">'COM 3P 17'!AA101/1000000</f>
        <v>0.1170254297346135</v>
      </c>
      <c r="AE333" s="618">
        <f ca="1">'COM 3P 17'!AB101/1000000</f>
        <v>0.11835170346391621</v>
      </c>
      <c r="AF333" s="618">
        <f ca="1">'COM 3P 17'!AC101/1000000</f>
        <v>0.11969383187859016</v>
      </c>
      <c r="AG333" s="618">
        <f ca="1">'COM 3P 17'!AD101/1000000</f>
        <v>0</v>
      </c>
      <c r="AH333" s="618">
        <f ca="1">'COM 3P 17'!AE101/1000000</f>
        <v>0</v>
      </c>
      <c r="AI333" s="618">
        <f ca="1">'COM 3P 17'!AF101/1000000</f>
        <v>0</v>
      </c>
      <c r="AJ333" s="618">
        <f ca="1">'COM 3P 17'!AG101/1000000</f>
        <v>0</v>
      </c>
      <c r="AK333" s="618">
        <f ca="1">'COM 3P 17'!AH101/1000000</f>
        <v>0</v>
      </c>
      <c r="AL333" s="610"/>
      <c r="AM333" s="626"/>
      <c r="AN333" s="246"/>
      <c r="AO333" s="246"/>
      <c r="AP333" s="246"/>
      <c r="AQ333" s="246"/>
      <c r="AR333" s="246"/>
      <c r="AS333" s="246"/>
      <c r="AT333" s="246"/>
    </row>
    <row r="334" spans="1:46" x14ac:dyDescent="0.2">
      <c r="B334" s="625"/>
      <c r="C334" s="606" t="s">
        <v>117</v>
      </c>
      <c r="D334" s="599"/>
      <c r="E334" s="599"/>
      <c r="F334" s="599"/>
      <c r="G334" s="618">
        <f ca="1">'COM 3P 17'!D102/1000000</f>
        <v>0</v>
      </c>
      <c r="H334" s="618">
        <f ca="1">'COM 3P 17'!E102/1000000</f>
        <v>4.03188248744E-2</v>
      </c>
      <c r="I334" s="618">
        <f ca="1">'COM 3P 17'!F102/1000000</f>
        <v>4.0733325365028564E-2</v>
      </c>
      <c r="J334" s="618">
        <f ca="1">'COM 3P 17'!G102/1000000</f>
        <v>4.1154001912967482E-2</v>
      </c>
      <c r="K334" s="618">
        <f ca="1">'COM 3P 17'!H102/1000000</f>
        <v>4.1580946541470695E-2</v>
      </c>
      <c r="L334" s="618">
        <f ca="1">'COM 3P 17'!I102/1000000</f>
        <v>4.2014252644938618E-2</v>
      </c>
      <c r="M334" s="618">
        <f ca="1">'COM 3P 17'!J102/1000000</f>
        <v>4.24540150093482E-2</v>
      </c>
      <c r="N334" s="618">
        <f ca="1">'COM 3P 17'!K102/1000000</f>
        <v>4.2900329832987499E-2</v>
      </c>
      <c r="O334" s="618">
        <f ca="1">'COM 3P 17'!L102/1000000</f>
        <v>4.3353294747499008E-2</v>
      </c>
      <c r="P334" s="618">
        <f ca="1">'COM 3P 17'!M102/1000000</f>
        <v>4.3813008839236743E-2</v>
      </c>
      <c r="Q334" s="618">
        <f ca="1">'COM 3P 17'!N102/1000000</f>
        <v>4.4279572670941368E-2</v>
      </c>
      <c r="R334" s="618">
        <f ca="1">'COM 3P 17'!O102/1000000</f>
        <v>4.4753088303738392E-2</v>
      </c>
      <c r="S334" s="618">
        <f ca="1">'COM 3P 17'!P102/1000000</f>
        <v>4.523365931946409E-2</v>
      </c>
      <c r="T334" s="618">
        <f ca="1">'COM 3P 17'!Q102/1000000</f>
        <v>4.5721390843324106E-2</v>
      </c>
      <c r="U334" s="618">
        <f ca="1">'COM 3P 17'!R102/1000000</f>
        <v>4.6216389566889629E-2</v>
      </c>
      <c r="V334" s="618">
        <f ca="1">'COM 3P 17'!S102/1000000</f>
        <v>4.6718763771436286E-2</v>
      </c>
      <c r="W334" s="618">
        <f ca="1">'COM 3P 17'!T102/1000000</f>
        <v>4.722862335163068E-2</v>
      </c>
      <c r="X334" s="618">
        <f ca="1">'COM 3P 17'!U102/1000000</f>
        <v>4.774607983956998E-2</v>
      </c>
      <c r="Y334" s="618">
        <f ca="1">'COM 3P 17'!V102/1000000</f>
        <v>4.8271246429179585E-2</v>
      </c>
      <c r="Z334" s="618">
        <f ca="1">'COM 3P 17'!W102/1000000</f>
        <v>4.8804238000974352E-2</v>
      </c>
      <c r="AA334" s="618">
        <f ca="1">'COM 3P 17'!X102/1000000</f>
        <v>4.9345171147188872E-2</v>
      </c>
      <c r="AB334" s="618">
        <f ca="1">'COM 3P 17'!Y102/1000000</f>
        <v>4.9894164197281994E-2</v>
      </c>
      <c r="AC334" s="618">
        <f ca="1">'COM 3P 17'!Z102/1000000</f>
        <v>5.0451337243821476E-2</v>
      </c>
      <c r="AD334" s="618">
        <f ca="1">'COM 3P 17'!AA102/1000000</f>
        <v>5.1016812168754429E-2</v>
      </c>
      <c r="AE334" s="618">
        <f ca="1">'COM 3P 17'!AB102/1000000</f>
        <v>5.1590712670068858E-2</v>
      </c>
      <c r="AF334" s="618">
        <f ca="1">'COM 3P 17'!AC102/1000000</f>
        <v>5.217316428885288E-2</v>
      </c>
      <c r="AG334" s="618">
        <f ca="1">'COM 3P 17'!AD102/1000000</f>
        <v>0</v>
      </c>
      <c r="AH334" s="618">
        <f ca="1">'COM 3P 17'!AE102/1000000</f>
        <v>0</v>
      </c>
      <c r="AI334" s="618">
        <f ca="1">'COM 3P 17'!AF102/1000000</f>
        <v>0</v>
      </c>
      <c r="AJ334" s="618">
        <f ca="1">'COM 3P 17'!AG102/1000000</f>
        <v>0</v>
      </c>
      <c r="AK334" s="618">
        <f ca="1">'COM 3P 17'!AH102/1000000</f>
        <v>0</v>
      </c>
      <c r="AL334" s="610"/>
      <c r="AM334" s="626"/>
      <c r="AN334" s="246"/>
      <c r="AO334" s="246"/>
      <c r="AP334" s="246"/>
      <c r="AQ334" s="246"/>
      <c r="AR334" s="246"/>
      <c r="AS334" s="246"/>
      <c r="AT334" s="246"/>
    </row>
    <row r="335" spans="1:46" x14ac:dyDescent="0.2">
      <c r="B335" s="625"/>
      <c r="C335" s="607" t="s">
        <v>126</v>
      </c>
      <c r="D335" s="599"/>
      <c r="E335" s="599"/>
      <c r="F335" s="599"/>
      <c r="G335" s="618">
        <f ca="1">'COM 3P 17'!D103/1000000</f>
        <v>0</v>
      </c>
      <c r="H335" s="618">
        <f ca="1">'COM 3P 17'!E103/1000000</f>
        <v>0</v>
      </c>
      <c r="I335" s="618">
        <f ca="1">'COM 3P 17'!F103/1000000</f>
        <v>0</v>
      </c>
      <c r="J335" s="618">
        <f ca="1">'COM 3P 17'!G103/1000000</f>
        <v>0</v>
      </c>
      <c r="K335" s="618">
        <f ca="1">'COM 3P 17'!H103/1000000</f>
        <v>0</v>
      </c>
      <c r="L335" s="618">
        <f ca="1">'COM 3P 17'!I103/1000000</f>
        <v>0</v>
      </c>
      <c r="M335" s="618">
        <f ca="1">'COM 3P 17'!J103/1000000</f>
        <v>0</v>
      </c>
      <c r="N335" s="618">
        <f ca="1">'COM 3P 17'!K103/1000000</f>
        <v>0</v>
      </c>
      <c r="O335" s="618">
        <f ca="1">'COM 3P 17'!L103/1000000</f>
        <v>0</v>
      </c>
      <c r="P335" s="618">
        <f ca="1">'COM 3P 17'!M103/1000000</f>
        <v>0</v>
      </c>
      <c r="Q335" s="618">
        <f ca="1">'COM 3P 17'!N103/1000000</f>
        <v>0</v>
      </c>
      <c r="R335" s="618">
        <f ca="1">'COM 3P 17'!O103/1000000</f>
        <v>0</v>
      </c>
      <c r="S335" s="618">
        <f ca="1">'COM 3P 17'!P103/1000000</f>
        <v>0</v>
      </c>
      <c r="T335" s="618">
        <f ca="1">'COM 3P 17'!Q103/1000000</f>
        <v>0</v>
      </c>
      <c r="U335" s="618">
        <f ca="1">'COM 3P 17'!R103/1000000</f>
        <v>0</v>
      </c>
      <c r="V335" s="618">
        <f ca="1">'COM 3P 17'!S103/1000000</f>
        <v>0</v>
      </c>
      <c r="W335" s="618">
        <f ca="1">'COM 3P 17'!T103/1000000</f>
        <v>0</v>
      </c>
      <c r="X335" s="618">
        <f ca="1">'COM 3P 17'!U103/1000000</f>
        <v>0</v>
      </c>
      <c r="Y335" s="618">
        <f ca="1">'COM 3P 17'!V103/1000000</f>
        <v>0</v>
      </c>
      <c r="Z335" s="618">
        <f ca="1">'COM 3P 17'!W103/1000000</f>
        <v>0</v>
      </c>
      <c r="AA335" s="618">
        <f ca="1">'COM 3P 17'!X103/1000000</f>
        <v>0</v>
      </c>
      <c r="AB335" s="618">
        <f ca="1">'COM 3P 17'!Y103/1000000</f>
        <v>0</v>
      </c>
      <c r="AC335" s="618">
        <f ca="1">'COM 3P 17'!Z103/1000000</f>
        <v>0</v>
      </c>
      <c r="AD335" s="618">
        <f ca="1">'COM 3P 17'!AA103/1000000</f>
        <v>0</v>
      </c>
      <c r="AE335" s="618">
        <f ca="1">'COM 3P 17'!AB103/1000000</f>
        <v>0</v>
      </c>
      <c r="AF335" s="618">
        <f ca="1">'COM 3P 17'!AC103/1000000</f>
        <v>0</v>
      </c>
      <c r="AG335" s="618">
        <f ca="1">'COM 3P 17'!AD103/1000000</f>
        <v>0</v>
      </c>
      <c r="AH335" s="618">
        <f ca="1">'COM 3P 17'!AE103/1000000</f>
        <v>0</v>
      </c>
      <c r="AI335" s="618">
        <f ca="1">'COM 3P 17'!AF103/1000000</f>
        <v>0</v>
      </c>
      <c r="AJ335" s="618">
        <f ca="1">'COM 3P 17'!AG103/1000000</f>
        <v>0</v>
      </c>
      <c r="AK335" s="618">
        <f ca="1">'COM 3P 17'!AH103/1000000</f>
        <v>0</v>
      </c>
      <c r="AL335" s="610"/>
      <c r="AM335" s="626"/>
      <c r="AN335" s="246"/>
      <c r="AO335" s="246"/>
      <c r="AP335" s="246"/>
      <c r="AQ335" s="246"/>
      <c r="AR335" s="246"/>
      <c r="AS335" s="246"/>
      <c r="AT335" s="246"/>
    </row>
    <row r="336" spans="1:46" x14ac:dyDescent="0.2">
      <c r="B336" s="625"/>
      <c r="C336" s="605" t="s">
        <v>127</v>
      </c>
      <c r="D336" s="599"/>
      <c r="E336" s="599"/>
      <c r="F336" s="599"/>
      <c r="G336" s="618">
        <f ca="1">'COM 3P 17'!D104/1000000</f>
        <v>0</v>
      </c>
      <c r="H336" s="618">
        <f ca="1">'COM 3P 17'!E104/1000000</f>
        <v>0</v>
      </c>
      <c r="I336" s="618">
        <f ca="1">'COM 3P 17'!F104/1000000</f>
        <v>0</v>
      </c>
      <c r="J336" s="618">
        <f ca="1">'COM 3P 17'!G104/1000000</f>
        <v>0</v>
      </c>
      <c r="K336" s="618">
        <f ca="1">'COM 3P 17'!H104/1000000</f>
        <v>0</v>
      </c>
      <c r="L336" s="618">
        <f ca="1">'COM 3P 17'!I104/1000000</f>
        <v>0</v>
      </c>
      <c r="M336" s="618">
        <f ca="1">'COM 3P 17'!J104/1000000</f>
        <v>0</v>
      </c>
      <c r="N336" s="618">
        <f ca="1">'COM 3P 17'!K104/1000000</f>
        <v>0</v>
      </c>
      <c r="O336" s="618">
        <f ca="1">'COM 3P 17'!L104/1000000</f>
        <v>0</v>
      </c>
      <c r="P336" s="618">
        <f ca="1">'COM 3P 17'!M104/1000000</f>
        <v>0</v>
      </c>
      <c r="Q336" s="618">
        <f ca="1">'COM 3P 17'!N104/1000000</f>
        <v>0</v>
      </c>
      <c r="R336" s="618">
        <f ca="1">'COM 3P 17'!O104/1000000</f>
        <v>0</v>
      </c>
      <c r="S336" s="618">
        <f ca="1">'COM 3P 17'!P104/1000000</f>
        <v>0</v>
      </c>
      <c r="T336" s="618">
        <f ca="1">'COM 3P 17'!Q104/1000000</f>
        <v>0</v>
      </c>
      <c r="U336" s="618">
        <f ca="1">'COM 3P 17'!R104/1000000</f>
        <v>0</v>
      </c>
      <c r="V336" s="618">
        <f ca="1">'COM 3P 17'!S104/1000000</f>
        <v>0</v>
      </c>
      <c r="W336" s="618">
        <f ca="1">'COM 3P 17'!T104/1000000</f>
        <v>0</v>
      </c>
      <c r="X336" s="618">
        <f ca="1">'COM 3P 17'!U104/1000000</f>
        <v>0</v>
      </c>
      <c r="Y336" s="618">
        <f ca="1">'COM 3P 17'!V104/1000000</f>
        <v>0</v>
      </c>
      <c r="Z336" s="618">
        <f ca="1">'COM 3P 17'!W104/1000000</f>
        <v>0</v>
      </c>
      <c r="AA336" s="618">
        <f ca="1">'COM 3P 17'!X104/1000000</f>
        <v>0</v>
      </c>
      <c r="AB336" s="618">
        <f ca="1">'COM 3P 17'!Y104/1000000</f>
        <v>0</v>
      </c>
      <c r="AC336" s="618">
        <f ca="1">'COM 3P 17'!Z104/1000000</f>
        <v>0</v>
      </c>
      <c r="AD336" s="618">
        <f ca="1">'COM 3P 17'!AA104/1000000</f>
        <v>0</v>
      </c>
      <c r="AE336" s="618">
        <f ca="1">'COM 3P 17'!AB104/1000000</f>
        <v>0</v>
      </c>
      <c r="AF336" s="618">
        <f ca="1">'COM 3P 17'!AC104/1000000</f>
        <v>0</v>
      </c>
      <c r="AG336" s="618">
        <f ca="1">'COM 3P 17'!AD104/1000000</f>
        <v>0</v>
      </c>
      <c r="AH336" s="618">
        <f ca="1">'COM 3P 17'!AE104/1000000</f>
        <v>0</v>
      </c>
      <c r="AI336" s="618">
        <f ca="1">'COM 3P 17'!AF104/1000000</f>
        <v>0</v>
      </c>
      <c r="AJ336" s="618">
        <f ca="1">'COM 3P 17'!AG104/1000000</f>
        <v>0</v>
      </c>
      <c r="AK336" s="618">
        <f ca="1">'COM 3P 17'!AH104/1000000</f>
        <v>0</v>
      </c>
      <c r="AL336" s="610"/>
      <c r="AM336" s="626"/>
      <c r="AN336" s="246"/>
      <c r="AO336" s="246"/>
      <c r="AP336" s="246"/>
      <c r="AQ336" s="246"/>
      <c r="AR336" s="246"/>
      <c r="AS336" s="246"/>
      <c r="AT336" s="246"/>
    </row>
    <row r="337" spans="2:46" x14ac:dyDescent="0.2">
      <c r="B337" s="625"/>
      <c r="C337" s="605" t="s">
        <v>116</v>
      </c>
      <c r="D337" s="599"/>
      <c r="E337" s="599"/>
      <c r="F337" s="599"/>
      <c r="G337" s="618">
        <f ca="1">'COM 3P 17'!D105/1000000</f>
        <v>0</v>
      </c>
      <c r="H337" s="618">
        <f ca="1">'COM 3P 17'!E105/1000000</f>
        <v>0</v>
      </c>
      <c r="I337" s="618">
        <f ca="1">'COM 3P 17'!F105/1000000</f>
        <v>0</v>
      </c>
      <c r="J337" s="618">
        <f ca="1">'COM 3P 17'!G105/1000000</f>
        <v>0</v>
      </c>
      <c r="K337" s="618">
        <f ca="1">'COM 3P 17'!H105/1000000</f>
        <v>0</v>
      </c>
      <c r="L337" s="618">
        <f ca="1">'COM 3P 17'!I105/1000000</f>
        <v>0</v>
      </c>
      <c r="M337" s="618">
        <f ca="1">'COM 3P 17'!J105/1000000</f>
        <v>0</v>
      </c>
      <c r="N337" s="618">
        <f ca="1">'COM 3P 17'!K105/1000000</f>
        <v>0</v>
      </c>
      <c r="O337" s="618">
        <f ca="1">'COM 3P 17'!L105/1000000</f>
        <v>0</v>
      </c>
      <c r="P337" s="618">
        <f ca="1">'COM 3P 17'!M105/1000000</f>
        <v>0</v>
      </c>
      <c r="Q337" s="618">
        <f ca="1">'COM 3P 17'!N105/1000000</f>
        <v>0</v>
      </c>
      <c r="R337" s="618">
        <f ca="1">'COM 3P 17'!O105/1000000</f>
        <v>0</v>
      </c>
      <c r="S337" s="618">
        <f ca="1">'COM 3P 17'!P105/1000000</f>
        <v>0</v>
      </c>
      <c r="T337" s="618">
        <f ca="1">'COM 3P 17'!Q105/1000000</f>
        <v>0</v>
      </c>
      <c r="U337" s="618">
        <f ca="1">'COM 3P 17'!R105/1000000</f>
        <v>0</v>
      </c>
      <c r="V337" s="618">
        <f ca="1">'COM 3P 17'!S105/1000000</f>
        <v>0</v>
      </c>
      <c r="W337" s="618">
        <f ca="1">'COM 3P 17'!T105/1000000</f>
        <v>0</v>
      </c>
      <c r="X337" s="618">
        <f ca="1">'COM 3P 17'!U105/1000000</f>
        <v>0</v>
      </c>
      <c r="Y337" s="618">
        <f ca="1">'COM 3P 17'!V105/1000000</f>
        <v>0</v>
      </c>
      <c r="Z337" s="618">
        <f ca="1">'COM 3P 17'!W105/1000000</f>
        <v>0</v>
      </c>
      <c r="AA337" s="618">
        <f ca="1">'COM 3P 17'!X105/1000000</f>
        <v>0</v>
      </c>
      <c r="AB337" s="618">
        <f ca="1">'COM 3P 17'!Y105/1000000</f>
        <v>0</v>
      </c>
      <c r="AC337" s="618">
        <f ca="1">'COM 3P 17'!Z105/1000000</f>
        <v>0</v>
      </c>
      <c r="AD337" s="618">
        <f ca="1">'COM 3P 17'!AA105/1000000</f>
        <v>0</v>
      </c>
      <c r="AE337" s="618">
        <f ca="1">'COM 3P 17'!AB105/1000000</f>
        <v>0</v>
      </c>
      <c r="AF337" s="618">
        <f ca="1">'COM 3P 17'!AC105/1000000</f>
        <v>0</v>
      </c>
      <c r="AG337" s="618">
        <f ca="1">'COM 3P 17'!AD105/1000000</f>
        <v>0</v>
      </c>
      <c r="AH337" s="618">
        <f ca="1">'COM 3P 17'!AE105/1000000</f>
        <v>0</v>
      </c>
      <c r="AI337" s="618">
        <f ca="1">'COM 3P 17'!AF105/1000000</f>
        <v>0</v>
      </c>
      <c r="AJ337" s="618">
        <f ca="1">'COM 3P 17'!AG105/1000000</f>
        <v>0</v>
      </c>
      <c r="AK337" s="618">
        <f ca="1">'COM 3P 17'!AH105/1000000</f>
        <v>0</v>
      </c>
      <c r="AL337" s="610"/>
      <c r="AM337" s="626"/>
      <c r="AN337" s="246"/>
      <c r="AO337" s="246"/>
      <c r="AP337" s="246"/>
      <c r="AQ337" s="246"/>
      <c r="AR337" s="246"/>
      <c r="AS337" s="246"/>
      <c r="AT337" s="246"/>
    </row>
    <row r="338" spans="2:46" x14ac:dyDescent="0.2">
      <c r="B338" s="625"/>
      <c r="C338" s="606" t="s">
        <v>119</v>
      </c>
      <c r="D338" s="599"/>
      <c r="E338" s="599"/>
      <c r="F338" s="599"/>
      <c r="G338" s="618">
        <f ca="1">'COM 3P 17'!D106/1000000</f>
        <v>0</v>
      </c>
      <c r="H338" s="618">
        <f ca="1">'COM 3P 17'!E106/1000000</f>
        <v>0</v>
      </c>
      <c r="I338" s="618">
        <f ca="1">'COM 3P 17'!F106/1000000</f>
        <v>0</v>
      </c>
      <c r="J338" s="618">
        <f ca="1">'COM 3P 17'!G106/1000000</f>
        <v>0</v>
      </c>
      <c r="K338" s="618">
        <f ca="1">'COM 3P 17'!H106/1000000</f>
        <v>0</v>
      </c>
      <c r="L338" s="618">
        <f ca="1">'COM 3P 17'!I106/1000000</f>
        <v>0</v>
      </c>
      <c r="M338" s="618">
        <f ca="1">'COM 3P 17'!J106/1000000</f>
        <v>0</v>
      </c>
      <c r="N338" s="618">
        <f ca="1">'COM 3P 17'!K106/1000000</f>
        <v>0</v>
      </c>
      <c r="O338" s="618">
        <f ca="1">'COM 3P 17'!L106/1000000</f>
        <v>0</v>
      </c>
      <c r="P338" s="618">
        <f ca="1">'COM 3P 17'!M106/1000000</f>
        <v>0</v>
      </c>
      <c r="Q338" s="618">
        <f ca="1">'COM 3P 17'!N106/1000000</f>
        <v>0</v>
      </c>
      <c r="R338" s="618">
        <f ca="1">'COM 3P 17'!O106/1000000</f>
        <v>0</v>
      </c>
      <c r="S338" s="618">
        <f ca="1">'COM 3P 17'!P106/1000000</f>
        <v>0</v>
      </c>
      <c r="T338" s="618">
        <f ca="1">'COM 3P 17'!Q106/1000000</f>
        <v>0</v>
      </c>
      <c r="U338" s="618">
        <f ca="1">'COM 3P 17'!R106/1000000</f>
        <v>0</v>
      </c>
      <c r="V338" s="618">
        <f ca="1">'COM 3P 17'!S106/1000000</f>
        <v>0</v>
      </c>
      <c r="W338" s="618">
        <f ca="1">'COM 3P 17'!T106/1000000</f>
        <v>0</v>
      </c>
      <c r="X338" s="618">
        <f ca="1">'COM 3P 17'!U106/1000000</f>
        <v>0</v>
      </c>
      <c r="Y338" s="618">
        <f ca="1">'COM 3P 17'!V106/1000000</f>
        <v>0</v>
      </c>
      <c r="Z338" s="618">
        <f ca="1">'COM 3P 17'!W106/1000000</f>
        <v>0</v>
      </c>
      <c r="AA338" s="618">
        <f ca="1">'COM 3P 17'!X106/1000000</f>
        <v>0</v>
      </c>
      <c r="AB338" s="618">
        <f ca="1">'COM 3P 17'!Y106/1000000</f>
        <v>0</v>
      </c>
      <c r="AC338" s="618">
        <f ca="1">'COM 3P 17'!Z106/1000000</f>
        <v>0</v>
      </c>
      <c r="AD338" s="618">
        <f ca="1">'COM 3P 17'!AA106/1000000</f>
        <v>0</v>
      </c>
      <c r="AE338" s="618">
        <f ca="1">'COM 3P 17'!AB106/1000000</f>
        <v>0</v>
      </c>
      <c r="AF338" s="618">
        <f ca="1">'COM 3P 17'!AC106/1000000</f>
        <v>0</v>
      </c>
      <c r="AG338" s="618">
        <f ca="1">'COM 3P 17'!AD106/1000000</f>
        <v>0</v>
      </c>
      <c r="AH338" s="618">
        <f ca="1">'COM 3P 17'!AE106/1000000</f>
        <v>0</v>
      </c>
      <c r="AI338" s="618">
        <f ca="1">'COM 3P 17'!AF106/1000000</f>
        <v>0</v>
      </c>
      <c r="AJ338" s="618">
        <f ca="1">'COM 3P 17'!AG106/1000000</f>
        <v>0</v>
      </c>
      <c r="AK338" s="618">
        <f ca="1">'COM 3P 17'!AH106/1000000</f>
        <v>0</v>
      </c>
      <c r="AL338" s="610"/>
      <c r="AM338" s="626"/>
      <c r="AN338" s="246"/>
      <c r="AO338" s="246"/>
      <c r="AP338" s="246"/>
      <c r="AQ338" s="246"/>
      <c r="AR338" s="246"/>
      <c r="AS338" s="246"/>
      <c r="AT338" s="246"/>
    </row>
    <row r="339" spans="2:46" x14ac:dyDescent="0.2">
      <c r="B339" s="625"/>
      <c r="C339" s="125"/>
      <c r="D339" s="599"/>
      <c r="E339" s="599"/>
      <c r="F339" s="59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2"/>
      <c r="AM339" s="627"/>
      <c r="AN339" s="600"/>
      <c r="AO339" s="600"/>
      <c r="AP339" s="600"/>
    </row>
    <row r="340" spans="2:46" x14ac:dyDescent="0.2">
      <c r="B340" s="261" t="s">
        <v>317</v>
      </c>
      <c r="C340" s="246"/>
      <c r="D340" s="599"/>
      <c r="E340" s="599"/>
      <c r="F340" s="599"/>
      <c r="G340" s="619"/>
      <c r="H340" s="619"/>
      <c r="I340" s="619"/>
      <c r="J340" s="619"/>
      <c r="K340" s="619"/>
      <c r="L340" s="619"/>
      <c r="M340" s="619"/>
      <c r="N340" s="619"/>
      <c r="O340" s="619"/>
      <c r="P340" s="619"/>
      <c r="Q340" s="619"/>
      <c r="R340" s="619"/>
      <c r="S340" s="619"/>
      <c r="T340" s="619"/>
      <c r="U340" s="619"/>
      <c r="V340" s="619"/>
      <c r="W340" s="619"/>
      <c r="X340" s="619"/>
      <c r="Y340" s="619"/>
      <c r="Z340" s="619"/>
      <c r="AA340" s="619"/>
      <c r="AB340" s="619"/>
      <c r="AC340" s="619"/>
      <c r="AD340" s="619"/>
      <c r="AE340" s="619"/>
      <c r="AF340" s="619"/>
      <c r="AG340" s="619"/>
      <c r="AH340" s="619"/>
      <c r="AI340" s="619"/>
      <c r="AJ340" s="619"/>
      <c r="AK340" s="619"/>
      <c r="AL340" s="612"/>
      <c r="AM340" s="627"/>
      <c r="AN340" s="600"/>
      <c r="AO340" s="600"/>
      <c r="AP340" s="600"/>
    </row>
    <row r="341" spans="2:46" x14ac:dyDescent="0.2">
      <c r="B341" s="625"/>
      <c r="C341" s="605" t="s">
        <v>131</v>
      </c>
      <c r="D341" s="599"/>
      <c r="E341" s="599"/>
      <c r="F341" s="599"/>
      <c r="G341" s="618">
        <f ca="1">'COM DO 17'!D101/1000000</f>
        <v>0</v>
      </c>
      <c r="H341" s="618">
        <f ca="1">'COM DO 17'!E101/1000000</f>
        <v>0</v>
      </c>
      <c r="I341" s="618">
        <f ca="1">'COM DO 17'!F101/1000000</f>
        <v>0</v>
      </c>
      <c r="J341" s="618">
        <f ca="1">'COM DO 17'!G101/1000000</f>
        <v>0</v>
      </c>
      <c r="K341" s="618">
        <f ca="1">'COM DO 17'!H101/1000000</f>
        <v>0</v>
      </c>
      <c r="L341" s="618">
        <f ca="1">'COM DO 17'!I101/1000000</f>
        <v>0</v>
      </c>
      <c r="M341" s="618">
        <f ca="1">'COM DO 17'!J101/1000000</f>
        <v>0</v>
      </c>
      <c r="N341" s="618">
        <f ca="1">'COM DO 17'!K101/1000000</f>
        <v>0</v>
      </c>
      <c r="O341" s="618">
        <f ca="1">'COM DO 17'!L101/1000000</f>
        <v>0</v>
      </c>
      <c r="P341" s="618">
        <f ca="1">'COM DO 17'!M101/1000000</f>
        <v>0</v>
      </c>
      <c r="Q341" s="618">
        <f ca="1">'COM DO 17'!N101/1000000</f>
        <v>0</v>
      </c>
      <c r="R341" s="618">
        <f ca="1">'COM DO 17'!O101/1000000</f>
        <v>0</v>
      </c>
      <c r="S341" s="618">
        <f ca="1">'COM DO 17'!P101/1000000</f>
        <v>0</v>
      </c>
      <c r="T341" s="618">
        <f ca="1">'COM DO 17'!Q101/1000000</f>
        <v>0</v>
      </c>
      <c r="U341" s="618">
        <f ca="1">'COM DO 17'!R101/1000000</f>
        <v>0</v>
      </c>
      <c r="V341" s="618">
        <f ca="1">'COM DO 17'!S101/1000000</f>
        <v>0</v>
      </c>
      <c r="W341" s="618">
        <f ca="1">'COM DO 17'!T101/1000000</f>
        <v>0</v>
      </c>
      <c r="X341" s="618">
        <f ca="1">'COM DO 17'!U101/1000000</f>
        <v>0</v>
      </c>
      <c r="Y341" s="618">
        <f ca="1">'COM DO 17'!V101/1000000</f>
        <v>0</v>
      </c>
      <c r="Z341" s="618">
        <f ca="1">'COM DO 17'!W101/1000000</f>
        <v>0</v>
      </c>
      <c r="AA341" s="618">
        <f ca="1">'COM DO 17'!X101/1000000</f>
        <v>0</v>
      </c>
      <c r="AB341" s="618">
        <f ca="1">'COM DO 17'!Y101/1000000</f>
        <v>0</v>
      </c>
      <c r="AC341" s="618">
        <f ca="1">'COM DO 17'!Z101/1000000</f>
        <v>0</v>
      </c>
      <c r="AD341" s="618">
        <f ca="1">'COM DO 17'!AA101/1000000</f>
        <v>0</v>
      </c>
      <c r="AE341" s="618">
        <f ca="1">'COM DO 17'!AB101/1000000</f>
        <v>0</v>
      </c>
      <c r="AF341" s="618">
        <f ca="1">'COM DO 17'!AC101/1000000</f>
        <v>0</v>
      </c>
      <c r="AG341" s="618">
        <f ca="1">'COM DO 17'!AD101/1000000</f>
        <v>0</v>
      </c>
      <c r="AH341" s="618">
        <f ca="1">'COM DO 17'!AE101/1000000</f>
        <v>0</v>
      </c>
      <c r="AI341" s="618">
        <f ca="1">'COM DO 17'!AF101/1000000</f>
        <v>0</v>
      </c>
      <c r="AJ341" s="618">
        <f ca="1">'COM DO 17'!AG101/1000000</f>
        <v>0</v>
      </c>
      <c r="AK341" s="618">
        <f ca="1">'COM DO 17'!AH101/1000000</f>
        <v>0</v>
      </c>
      <c r="AL341" s="610"/>
      <c r="AM341" s="626"/>
      <c r="AN341" s="246"/>
      <c r="AO341" s="246"/>
      <c r="AP341" s="246"/>
    </row>
    <row r="342" spans="2:46" x14ac:dyDescent="0.2">
      <c r="B342" s="625"/>
      <c r="C342" s="606" t="s">
        <v>117</v>
      </c>
      <c r="D342" s="599"/>
      <c r="E342" s="599"/>
      <c r="F342" s="599"/>
      <c r="G342" s="618">
        <f ca="1">'COM DO 17'!D102/1000000</f>
        <v>-1.4428425035424417</v>
      </c>
      <c r="H342" s="618">
        <f ca="1">'COM DO 17'!E102/1000000</f>
        <v>0.40629745529637162</v>
      </c>
      <c r="I342" s="618">
        <f ca="1">'COM DO 17'!F102/1000000</f>
        <v>0.50676309076427717</v>
      </c>
      <c r="J342" s="618">
        <f ca="1">'COM DO 17'!G102/1000000</f>
        <v>0.39709840281289832</v>
      </c>
      <c r="K342" s="618">
        <f ca="1">'COM DO 17'!H102/1000000</f>
        <v>0.32200555936816183</v>
      </c>
      <c r="L342" s="618">
        <f ca="1">'COM DO 17'!I102/1000000</f>
        <v>0.3103928794679125</v>
      </c>
      <c r="M342" s="618">
        <f ca="1">'COM DO 17'!J102/1000000</f>
        <v>0.25663695935014003</v>
      </c>
      <c r="N342" s="618">
        <f ca="1">'COM DO 17'!K102/1000000</f>
        <v>0.2066487913643241</v>
      </c>
      <c r="O342" s="618">
        <f ca="1">'COM DO 17'!L102/1000000</f>
        <v>0.19946757685688896</v>
      </c>
      <c r="P342" s="618">
        <f ca="1">'COM DO 17'!M102/1000000</f>
        <v>0.19298987883599505</v>
      </c>
      <c r="Q342" s="618">
        <f ca="1">'COM DO 17'!N102/1000000</f>
        <v>9.7502952270546853E-2</v>
      </c>
      <c r="R342" s="618">
        <f ca="1">'COM DO 17'!O102/1000000</f>
        <v>8.748914366999036E-2</v>
      </c>
      <c r="S342" s="618">
        <f ca="1">'COM DO 17'!P102/1000000</f>
        <v>8.8020119571502756E-2</v>
      </c>
      <c r="T342" s="618">
        <f ca="1">'COM DO 17'!Q102/1000000</f>
        <v>8.8515997963322698E-2</v>
      </c>
      <c r="U342" s="618">
        <f ca="1">'COM DO 17'!R102/1000000</f>
        <v>0.13342379423259657</v>
      </c>
      <c r="V342" s="618">
        <f ca="1">'COM DO 17'!S102/1000000</f>
        <v>0.13491221353788854</v>
      </c>
      <c r="W342" s="618">
        <f ca="1">'COM DO 17'!T102/1000000</f>
        <v>0.13642006293043774</v>
      </c>
      <c r="X342" s="618">
        <f ca="1">'COM DO 17'!U102/1000000</f>
        <v>0.13794751452193291</v>
      </c>
      <c r="Y342" s="618">
        <f ca="1">'COM DO 17'!V102/1000000</f>
        <v>0.13949474029717457</v>
      </c>
      <c r="Z342" s="618">
        <f ca="1">'COM DO 17'!W102/1000000</f>
        <v>0.14106191204368296</v>
      </c>
      <c r="AA342" s="618">
        <f ca="1">'COM DO 17'!X102/1000000</f>
        <v>5.2949201278550448E-2</v>
      </c>
      <c r="AB342" s="618">
        <f ca="1">'COM DO 17'!Y102/1000000</f>
        <v>0.14425677917245477</v>
      </c>
      <c r="AC342" s="618">
        <f ca="1">'COM DO 17'!Z102/1000000</f>
        <v>0.14588481647074744</v>
      </c>
      <c r="AD342" s="618">
        <f ca="1">'COM DO 17'!AA102/1000000</f>
        <v>0.14753348341152861</v>
      </c>
      <c r="AE342" s="618">
        <f ca="1">'COM DO 17'!AB102/1000000</f>
        <v>0.14920294964061737</v>
      </c>
      <c r="AF342" s="618">
        <f ca="1">'COM DO 17'!AC102/1000000</f>
        <v>0.1508933841233242</v>
      </c>
      <c r="AG342" s="618">
        <f ca="1">'COM DO 17'!AD102/1000000</f>
        <v>0</v>
      </c>
      <c r="AH342" s="618">
        <f ca="1">'COM DO 17'!AE102/1000000</f>
        <v>0</v>
      </c>
      <c r="AI342" s="618">
        <f ca="1">'COM DO 17'!AF102/1000000</f>
        <v>0</v>
      </c>
      <c r="AJ342" s="618">
        <f ca="1">'COM DO 17'!AG102/1000000</f>
        <v>0</v>
      </c>
      <c r="AK342" s="618">
        <f ca="1">'COM DO 17'!AH102/1000000</f>
        <v>0</v>
      </c>
      <c r="AL342" s="610"/>
      <c r="AM342" s="626"/>
      <c r="AN342" s="246"/>
      <c r="AO342" s="246"/>
      <c r="AP342" s="246"/>
    </row>
    <row r="343" spans="2:46" x14ac:dyDescent="0.2">
      <c r="B343" s="625"/>
      <c r="C343" s="607" t="s">
        <v>126</v>
      </c>
      <c r="D343" s="599"/>
      <c r="E343" s="599"/>
      <c r="F343" s="599"/>
      <c r="G343" s="618">
        <f ca="1">'COM DO 17'!D103/1000000</f>
        <v>0</v>
      </c>
      <c r="H343" s="618">
        <f ca="1">'COM DO 17'!E103/1000000</f>
        <v>0</v>
      </c>
      <c r="I343" s="618">
        <f ca="1">'COM DO 17'!F103/1000000</f>
        <v>0</v>
      </c>
      <c r="J343" s="618">
        <f ca="1">'COM DO 17'!G103/1000000</f>
        <v>0</v>
      </c>
      <c r="K343" s="618">
        <f ca="1">'COM DO 17'!H103/1000000</f>
        <v>0</v>
      </c>
      <c r="L343" s="618">
        <f ca="1">'COM DO 17'!I103/1000000</f>
        <v>0</v>
      </c>
      <c r="M343" s="618">
        <f ca="1">'COM DO 17'!J103/1000000</f>
        <v>0</v>
      </c>
      <c r="N343" s="618">
        <f ca="1">'COM DO 17'!K103/1000000</f>
        <v>0</v>
      </c>
      <c r="O343" s="618">
        <f ca="1">'COM DO 17'!L103/1000000</f>
        <v>0</v>
      </c>
      <c r="P343" s="618">
        <f ca="1">'COM DO 17'!M103/1000000</f>
        <v>0</v>
      </c>
      <c r="Q343" s="618">
        <f ca="1">'COM DO 17'!N103/1000000</f>
        <v>0</v>
      </c>
      <c r="R343" s="618">
        <f ca="1">'COM DO 17'!O103/1000000</f>
        <v>0</v>
      </c>
      <c r="S343" s="618">
        <f ca="1">'COM DO 17'!P103/1000000</f>
        <v>0</v>
      </c>
      <c r="T343" s="618">
        <f ca="1">'COM DO 17'!Q103/1000000</f>
        <v>0</v>
      </c>
      <c r="U343" s="618">
        <f ca="1">'COM DO 17'!R103/1000000</f>
        <v>0</v>
      </c>
      <c r="V343" s="618">
        <f ca="1">'COM DO 17'!S103/1000000</f>
        <v>0</v>
      </c>
      <c r="W343" s="618">
        <f ca="1">'COM DO 17'!T103/1000000</f>
        <v>0</v>
      </c>
      <c r="X343" s="618">
        <f ca="1">'COM DO 17'!U103/1000000</f>
        <v>0</v>
      </c>
      <c r="Y343" s="618">
        <f ca="1">'COM DO 17'!V103/1000000</f>
        <v>0</v>
      </c>
      <c r="Z343" s="618">
        <f ca="1">'COM DO 17'!W103/1000000</f>
        <v>0</v>
      </c>
      <c r="AA343" s="618">
        <f ca="1">'COM DO 17'!X103/1000000</f>
        <v>0</v>
      </c>
      <c r="AB343" s="618">
        <f ca="1">'COM DO 17'!Y103/1000000</f>
        <v>0</v>
      </c>
      <c r="AC343" s="618">
        <f ca="1">'COM DO 17'!Z103/1000000</f>
        <v>0</v>
      </c>
      <c r="AD343" s="618">
        <f ca="1">'COM DO 17'!AA103/1000000</f>
        <v>0</v>
      </c>
      <c r="AE343" s="618">
        <f ca="1">'COM DO 17'!AB103/1000000</f>
        <v>0</v>
      </c>
      <c r="AF343" s="618">
        <f ca="1">'COM DO 17'!AC103/1000000</f>
        <v>0</v>
      </c>
      <c r="AG343" s="618">
        <f ca="1">'COM DO 17'!AD103/1000000</f>
        <v>0</v>
      </c>
      <c r="AH343" s="618">
        <f ca="1">'COM DO 17'!AE103/1000000</f>
        <v>0</v>
      </c>
      <c r="AI343" s="618">
        <f ca="1">'COM DO 17'!AF103/1000000</f>
        <v>0</v>
      </c>
      <c r="AJ343" s="618">
        <f ca="1">'COM DO 17'!AG103/1000000</f>
        <v>0</v>
      </c>
      <c r="AK343" s="618">
        <f ca="1">'COM DO 17'!AH103/1000000</f>
        <v>0</v>
      </c>
      <c r="AL343" s="610"/>
      <c r="AM343" s="626"/>
      <c r="AN343" s="246"/>
      <c r="AO343" s="246"/>
      <c r="AP343" s="246"/>
    </row>
    <row r="344" spans="2:46" x14ac:dyDescent="0.2">
      <c r="B344" s="625"/>
      <c r="C344" s="605" t="s">
        <v>127</v>
      </c>
      <c r="D344" s="599"/>
      <c r="E344" s="599"/>
      <c r="F344" s="599"/>
      <c r="G344" s="618">
        <f ca="1">'COM DO 17'!D104/1000000</f>
        <v>0</v>
      </c>
      <c r="H344" s="618">
        <f ca="1">'COM DO 17'!E104/1000000</f>
        <v>0</v>
      </c>
      <c r="I344" s="618">
        <f ca="1">'COM DO 17'!F104/1000000</f>
        <v>0</v>
      </c>
      <c r="J344" s="618">
        <f ca="1">'COM DO 17'!G104/1000000</f>
        <v>0</v>
      </c>
      <c r="K344" s="618">
        <f ca="1">'COM DO 17'!H104/1000000</f>
        <v>0</v>
      </c>
      <c r="L344" s="618">
        <f ca="1">'COM DO 17'!I104/1000000</f>
        <v>0</v>
      </c>
      <c r="M344" s="618">
        <f ca="1">'COM DO 17'!J104/1000000</f>
        <v>0</v>
      </c>
      <c r="N344" s="618">
        <f ca="1">'COM DO 17'!K104/1000000</f>
        <v>0</v>
      </c>
      <c r="O344" s="618">
        <f ca="1">'COM DO 17'!L104/1000000</f>
        <v>0</v>
      </c>
      <c r="P344" s="618">
        <f ca="1">'COM DO 17'!M104/1000000</f>
        <v>0</v>
      </c>
      <c r="Q344" s="618">
        <f ca="1">'COM DO 17'!N104/1000000</f>
        <v>0</v>
      </c>
      <c r="R344" s="618">
        <f ca="1">'COM DO 17'!O104/1000000</f>
        <v>0</v>
      </c>
      <c r="S344" s="618">
        <f ca="1">'COM DO 17'!P104/1000000</f>
        <v>0</v>
      </c>
      <c r="T344" s="618">
        <f ca="1">'COM DO 17'!Q104/1000000</f>
        <v>0</v>
      </c>
      <c r="U344" s="618">
        <f ca="1">'COM DO 17'!R104/1000000</f>
        <v>0</v>
      </c>
      <c r="V344" s="618">
        <f ca="1">'COM DO 17'!S104/1000000</f>
        <v>0</v>
      </c>
      <c r="W344" s="618">
        <f ca="1">'COM DO 17'!T104/1000000</f>
        <v>0</v>
      </c>
      <c r="X344" s="618">
        <f ca="1">'COM DO 17'!U104/1000000</f>
        <v>0</v>
      </c>
      <c r="Y344" s="618">
        <f ca="1">'COM DO 17'!V104/1000000</f>
        <v>0</v>
      </c>
      <c r="Z344" s="618">
        <f ca="1">'COM DO 17'!W104/1000000</f>
        <v>0</v>
      </c>
      <c r="AA344" s="618">
        <f ca="1">'COM DO 17'!X104/1000000</f>
        <v>0</v>
      </c>
      <c r="AB344" s="618">
        <f ca="1">'COM DO 17'!Y104/1000000</f>
        <v>0</v>
      </c>
      <c r="AC344" s="618">
        <f ca="1">'COM DO 17'!Z104/1000000</f>
        <v>0</v>
      </c>
      <c r="AD344" s="618">
        <f ca="1">'COM DO 17'!AA104/1000000</f>
        <v>0</v>
      </c>
      <c r="AE344" s="618">
        <f ca="1">'COM DO 17'!AB104/1000000</f>
        <v>0</v>
      </c>
      <c r="AF344" s="618">
        <f ca="1">'COM DO 17'!AC104/1000000</f>
        <v>0</v>
      </c>
      <c r="AG344" s="618">
        <f ca="1">'COM DO 17'!AD104/1000000</f>
        <v>0</v>
      </c>
      <c r="AH344" s="618">
        <f ca="1">'COM DO 17'!AE104/1000000</f>
        <v>0</v>
      </c>
      <c r="AI344" s="618">
        <f ca="1">'COM DO 17'!AF104/1000000</f>
        <v>0</v>
      </c>
      <c r="AJ344" s="618">
        <f ca="1">'COM DO 17'!AG104/1000000</f>
        <v>0</v>
      </c>
      <c r="AK344" s="618">
        <f ca="1">'COM DO 17'!AH104/1000000</f>
        <v>0</v>
      </c>
      <c r="AL344" s="610"/>
      <c r="AM344" s="626"/>
      <c r="AN344" s="246"/>
      <c r="AO344" s="246"/>
      <c r="AP344" s="246"/>
    </row>
    <row r="345" spans="2:46" x14ac:dyDescent="0.2">
      <c r="B345" s="625"/>
      <c r="C345" s="605" t="s">
        <v>116</v>
      </c>
      <c r="D345" s="599"/>
      <c r="E345" s="599"/>
      <c r="F345" s="599"/>
      <c r="G345" s="618">
        <f ca="1">'COM DO 17'!D105/1000000</f>
        <v>0</v>
      </c>
      <c r="H345" s="618">
        <f ca="1">'COM DO 17'!E105/1000000</f>
        <v>0</v>
      </c>
      <c r="I345" s="618">
        <f ca="1">'COM DO 17'!F105/1000000</f>
        <v>0</v>
      </c>
      <c r="J345" s="618">
        <f ca="1">'COM DO 17'!G105/1000000</f>
        <v>0</v>
      </c>
      <c r="K345" s="618">
        <f ca="1">'COM DO 17'!H105/1000000</f>
        <v>0</v>
      </c>
      <c r="L345" s="618">
        <f ca="1">'COM DO 17'!I105/1000000</f>
        <v>0</v>
      </c>
      <c r="M345" s="618">
        <f ca="1">'COM DO 17'!J105/1000000</f>
        <v>0</v>
      </c>
      <c r="N345" s="618">
        <f ca="1">'COM DO 17'!K105/1000000</f>
        <v>0</v>
      </c>
      <c r="O345" s="618">
        <f ca="1">'COM DO 17'!L105/1000000</f>
        <v>0</v>
      </c>
      <c r="P345" s="618">
        <f ca="1">'COM DO 17'!M105/1000000</f>
        <v>0</v>
      </c>
      <c r="Q345" s="618">
        <f ca="1">'COM DO 17'!N105/1000000</f>
        <v>0</v>
      </c>
      <c r="R345" s="618">
        <f ca="1">'COM DO 17'!O105/1000000</f>
        <v>0</v>
      </c>
      <c r="S345" s="618">
        <f ca="1">'COM DO 17'!P105/1000000</f>
        <v>0</v>
      </c>
      <c r="T345" s="618">
        <f ca="1">'COM DO 17'!Q105/1000000</f>
        <v>0</v>
      </c>
      <c r="U345" s="618">
        <f ca="1">'COM DO 17'!R105/1000000</f>
        <v>0</v>
      </c>
      <c r="V345" s="618">
        <f ca="1">'COM DO 17'!S105/1000000</f>
        <v>0</v>
      </c>
      <c r="W345" s="618">
        <f ca="1">'COM DO 17'!T105/1000000</f>
        <v>0</v>
      </c>
      <c r="X345" s="618">
        <f ca="1">'COM DO 17'!U105/1000000</f>
        <v>0</v>
      </c>
      <c r="Y345" s="618">
        <f ca="1">'COM DO 17'!V105/1000000</f>
        <v>0</v>
      </c>
      <c r="Z345" s="618">
        <f ca="1">'COM DO 17'!W105/1000000</f>
        <v>0</v>
      </c>
      <c r="AA345" s="618">
        <f ca="1">'COM DO 17'!X105/1000000</f>
        <v>0</v>
      </c>
      <c r="AB345" s="618">
        <f ca="1">'COM DO 17'!Y105/1000000</f>
        <v>0</v>
      </c>
      <c r="AC345" s="618">
        <f ca="1">'COM DO 17'!Z105/1000000</f>
        <v>0</v>
      </c>
      <c r="AD345" s="618">
        <f ca="1">'COM DO 17'!AA105/1000000</f>
        <v>0</v>
      </c>
      <c r="AE345" s="618">
        <f ca="1">'COM DO 17'!AB105/1000000</f>
        <v>0</v>
      </c>
      <c r="AF345" s="618">
        <f ca="1">'COM DO 17'!AC105/1000000</f>
        <v>0</v>
      </c>
      <c r="AG345" s="618">
        <f ca="1">'COM DO 17'!AD105/1000000</f>
        <v>0</v>
      </c>
      <c r="AH345" s="618">
        <f ca="1">'COM DO 17'!AE105/1000000</f>
        <v>0</v>
      </c>
      <c r="AI345" s="618">
        <f ca="1">'COM DO 17'!AF105/1000000</f>
        <v>0</v>
      </c>
      <c r="AJ345" s="618">
        <f ca="1">'COM DO 17'!AG105/1000000</f>
        <v>0</v>
      </c>
      <c r="AK345" s="618">
        <f ca="1">'COM DO 17'!AH105/1000000</f>
        <v>0</v>
      </c>
      <c r="AL345" s="610"/>
      <c r="AM345" s="626"/>
      <c r="AN345" s="246"/>
      <c r="AO345" s="246"/>
      <c r="AP345" s="246"/>
    </row>
    <row r="346" spans="2:46" x14ac:dyDescent="0.2">
      <c r="B346" s="625"/>
      <c r="C346" s="606" t="s">
        <v>119</v>
      </c>
      <c r="D346" s="599"/>
      <c r="E346" s="599"/>
      <c r="F346" s="599"/>
      <c r="G346" s="618">
        <f ca="1">'COM DO 17'!D106/1000000</f>
        <v>0</v>
      </c>
      <c r="H346" s="618">
        <f ca="1">'COM DO 17'!E106/1000000</f>
        <v>0</v>
      </c>
      <c r="I346" s="618">
        <f ca="1">'COM DO 17'!F106/1000000</f>
        <v>0</v>
      </c>
      <c r="J346" s="618">
        <f ca="1">'COM DO 17'!G106/1000000</f>
        <v>0</v>
      </c>
      <c r="K346" s="618">
        <f ca="1">'COM DO 17'!H106/1000000</f>
        <v>0</v>
      </c>
      <c r="L346" s="618">
        <f ca="1">'COM DO 17'!I106/1000000</f>
        <v>0</v>
      </c>
      <c r="M346" s="618">
        <f ca="1">'COM DO 17'!J106/1000000</f>
        <v>0</v>
      </c>
      <c r="N346" s="618">
        <f ca="1">'COM DO 17'!K106/1000000</f>
        <v>0</v>
      </c>
      <c r="O346" s="618">
        <f ca="1">'COM DO 17'!L106/1000000</f>
        <v>0</v>
      </c>
      <c r="P346" s="618">
        <f ca="1">'COM DO 17'!M106/1000000</f>
        <v>0</v>
      </c>
      <c r="Q346" s="618">
        <f ca="1">'COM DO 17'!N106/1000000</f>
        <v>0</v>
      </c>
      <c r="R346" s="618">
        <f ca="1">'COM DO 17'!O106/1000000</f>
        <v>0</v>
      </c>
      <c r="S346" s="618">
        <f ca="1">'COM DO 17'!P106/1000000</f>
        <v>0</v>
      </c>
      <c r="T346" s="618">
        <f ca="1">'COM DO 17'!Q106/1000000</f>
        <v>0</v>
      </c>
      <c r="U346" s="618">
        <f ca="1">'COM DO 17'!R106/1000000</f>
        <v>0</v>
      </c>
      <c r="V346" s="618">
        <f ca="1">'COM DO 17'!S106/1000000</f>
        <v>0</v>
      </c>
      <c r="W346" s="618">
        <f ca="1">'COM DO 17'!T106/1000000</f>
        <v>0</v>
      </c>
      <c r="X346" s="618">
        <f ca="1">'COM DO 17'!U106/1000000</f>
        <v>0</v>
      </c>
      <c r="Y346" s="618">
        <f ca="1">'COM DO 17'!V106/1000000</f>
        <v>0</v>
      </c>
      <c r="Z346" s="618">
        <f ca="1">'COM DO 17'!W106/1000000</f>
        <v>0</v>
      </c>
      <c r="AA346" s="618">
        <f ca="1">'COM DO 17'!X106/1000000</f>
        <v>0</v>
      </c>
      <c r="AB346" s="618">
        <f ca="1">'COM DO 17'!Y106/1000000</f>
        <v>0</v>
      </c>
      <c r="AC346" s="618">
        <f ca="1">'COM DO 17'!Z106/1000000</f>
        <v>0</v>
      </c>
      <c r="AD346" s="618">
        <f ca="1">'COM DO 17'!AA106/1000000</f>
        <v>0</v>
      </c>
      <c r="AE346" s="618">
        <f ca="1">'COM DO 17'!AB106/1000000</f>
        <v>0</v>
      </c>
      <c r="AF346" s="618">
        <f ca="1">'COM DO 17'!AC106/1000000</f>
        <v>0</v>
      </c>
      <c r="AG346" s="618">
        <f ca="1">'COM DO 17'!AD106/1000000</f>
        <v>0</v>
      </c>
      <c r="AH346" s="618">
        <f ca="1">'COM DO 17'!AE106/1000000</f>
        <v>0</v>
      </c>
      <c r="AI346" s="618">
        <f ca="1">'COM DO 17'!AF106/1000000</f>
        <v>0</v>
      </c>
      <c r="AJ346" s="618">
        <f ca="1">'COM DO 17'!AG106/1000000</f>
        <v>0</v>
      </c>
      <c r="AK346" s="618">
        <f ca="1">'COM DO 17'!AH106/1000000</f>
        <v>0</v>
      </c>
      <c r="AL346" s="610"/>
      <c r="AM346" s="626"/>
      <c r="AN346" s="246"/>
      <c r="AO346" s="246"/>
      <c r="AP346" s="246"/>
    </row>
    <row r="347" spans="2:46" x14ac:dyDescent="0.2">
      <c r="B347" s="625"/>
      <c r="C347" s="125"/>
      <c r="D347" s="599"/>
      <c r="E347" s="599"/>
      <c r="F347" s="599"/>
      <c r="G347" s="618"/>
      <c r="H347" s="619"/>
      <c r="I347" s="619"/>
      <c r="J347" s="619"/>
      <c r="K347" s="619"/>
      <c r="L347" s="619"/>
      <c r="M347" s="619"/>
      <c r="N347" s="619"/>
      <c r="O347" s="619"/>
      <c r="P347" s="619"/>
      <c r="Q347" s="619"/>
      <c r="R347" s="619"/>
      <c r="S347" s="619"/>
      <c r="T347" s="619"/>
      <c r="U347" s="619"/>
      <c r="V347" s="619"/>
      <c r="W347" s="619"/>
      <c r="X347" s="619"/>
      <c r="Y347" s="619"/>
      <c r="Z347" s="619"/>
      <c r="AA347" s="619"/>
      <c r="AB347" s="619"/>
      <c r="AC347" s="619"/>
      <c r="AD347" s="619"/>
      <c r="AE347" s="619"/>
      <c r="AF347" s="619"/>
      <c r="AG347" s="619"/>
      <c r="AH347" s="619"/>
      <c r="AI347" s="619"/>
      <c r="AJ347" s="619"/>
      <c r="AK347" s="619"/>
      <c r="AL347" s="612"/>
      <c r="AM347" s="627"/>
      <c r="AN347" s="600"/>
      <c r="AO347" s="600"/>
      <c r="AP347" s="600"/>
    </row>
    <row r="348" spans="2:46" x14ac:dyDescent="0.2">
      <c r="B348" s="261" t="s">
        <v>318</v>
      </c>
      <c r="C348" s="125"/>
      <c r="D348" s="599"/>
      <c r="E348" s="599"/>
      <c r="F348" s="599"/>
      <c r="G348" s="619"/>
      <c r="H348" s="619"/>
      <c r="I348" s="619"/>
      <c r="J348" s="619"/>
      <c r="K348" s="619"/>
      <c r="L348" s="619"/>
      <c r="M348" s="619"/>
      <c r="N348" s="619"/>
      <c r="O348" s="619"/>
      <c r="P348" s="619"/>
      <c r="Q348" s="619"/>
      <c r="R348" s="619"/>
      <c r="S348" s="619"/>
      <c r="T348" s="619"/>
      <c r="U348" s="619"/>
      <c r="V348" s="619"/>
      <c r="W348" s="619"/>
      <c r="X348" s="619"/>
      <c r="Y348" s="619"/>
      <c r="Z348" s="619"/>
      <c r="AA348" s="619"/>
      <c r="AB348" s="619"/>
      <c r="AC348" s="619"/>
      <c r="AD348" s="619"/>
      <c r="AE348" s="619"/>
      <c r="AF348" s="619"/>
      <c r="AG348" s="619"/>
      <c r="AH348" s="619"/>
      <c r="AI348" s="619"/>
      <c r="AJ348" s="619"/>
      <c r="AK348" s="619"/>
      <c r="AL348" s="612"/>
      <c r="AM348" s="627"/>
      <c r="AN348" s="600"/>
      <c r="AO348" s="600"/>
      <c r="AP348" s="600"/>
    </row>
    <row r="349" spans="2:46" x14ac:dyDescent="0.2">
      <c r="B349" s="625"/>
      <c r="C349" s="605" t="s">
        <v>131</v>
      </c>
      <c r="D349" s="599"/>
      <c r="E349" s="599"/>
      <c r="F349" s="599"/>
      <c r="G349" s="618">
        <f ca="1">'CSS 3P 17'!D101/1000000</f>
        <v>-1.3700300597462627</v>
      </c>
      <c r="H349" s="618">
        <f ca="1">'CSS 3P 17'!E101/1000000</f>
        <v>0.34158905369063575</v>
      </c>
      <c r="I349" s="618">
        <f ca="1">'CSS 3P 17'!F101/1000000</f>
        <v>0.4360435318590084</v>
      </c>
      <c r="J349" s="618">
        <f ca="1">'CSS 3P 17'!G101/1000000</f>
        <v>0.33272510198076199</v>
      </c>
      <c r="K349" s="618">
        <f ca="1">'CSS 3P 17'!H101/1000000</f>
        <v>0.26279493353202371</v>
      </c>
      <c r="L349" s="618">
        <f ca="1">'CSS 3P 17'!I101/1000000</f>
        <v>0.25275123830607721</v>
      </c>
      <c r="M349" s="618">
        <f ca="1">'CSS 3P 17'!J101/1000000</f>
        <v>0.20237796401285313</v>
      </c>
      <c r="N349" s="618">
        <f ca="1">'CSS 3P 17'!K101/1000000</f>
        <v>0.15516652071582165</v>
      </c>
      <c r="O349" s="618">
        <f ca="1">'CSS 3P 17'!L101/1000000</f>
        <v>0.1488148206644504</v>
      </c>
      <c r="P349" s="618">
        <f ca="1">'CSS 3P 17'!M101/1000000</f>
        <v>0.14303983242227919</v>
      </c>
      <c r="Q349" s="618">
        <f ca="1">'CSS 3P 17'!N101/1000000</f>
        <v>4.812986811423306E-2</v>
      </c>
      <c r="R349" s="618">
        <f ca="1">'CSS 3P 17'!O101/1000000</f>
        <v>5.6013572537590046E-2</v>
      </c>
      <c r="S349" s="618">
        <f ca="1">'CSS 3P 17'!P101/1000000</f>
        <v>0.10345482893326562</v>
      </c>
      <c r="T349" s="618">
        <f ca="1">'CSS 3P 17'!Q101/1000000</f>
        <v>0.10461324111939566</v>
      </c>
      <c r="U349" s="618">
        <f ca="1">'CSS 3P 17'!R101/1000000</f>
        <v>0.10578639327159656</v>
      </c>
      <c r="V349" s="618">
        <f ca="1">'CSS 3P 17'!S101/1000000</f>
        <v>0.10697439280256964</v>
      </c>
      <c r="W349" s="618">
        <f ca="1">'CSS 3P 17'!T101/1000000</f>
        <v>0.10817734616616256</v>
      </c>
      <c r="X349" s="618">
        <f ca="1">'CSS 3P 17'!U101/1000000</f>
        <v>0.10939535877787004</v>
      </c>
      <c r="Y349" s="618">
        <f ca="1">'CSS 3P 17'!V101/1000000</f>
        <v>0.11062853493252518</v>
      </c>
      <c r="Z349" s="618">
        <f ca="1">'CSS 3P 17'!W101/1000000</f>
        <v>0.11187697771910031</v>
      </c>
      <c r="AA349" s="618">
        <f ca="1">'CSS 3P 17'!X101/1000000</f>
        <v>2.344078893253149E-2</v>
      </c>
      <c r="AB349" s="618">
        <f ca="1">'CSS 3P 17'!Y101/1000000</f>
        <v>0.11442006898248015</v>
      </c>
      <c r="AC349" s="618">
        <f ca="1">'CSS 3P 17'!Z101/1000000</f>
        <v>0.11571491679894218</v>
      </c>
      <c r="AD349" s="618">
        <f ca="1">'CSS 3P 17'!AA101/1000000</f>
        <v>0.1170254297346135</v>
      </c>
      <c r="AE349" s="618">
        <f ca="1">'CSS 3P 17'!AB101/1000000</f>
        <v>0.11835170346391621</v>
      </c>
      <c r="AF349" s="618">
        <f ca="1">'CSS 3P 17'!AC101/1000000</f>
        <v>0.11969383187859016</v>
      </c>
      <c r="AG349" s="618">
        <f ca="1">'CSS 3P 17'!AD101/1000000</f>
        <v>0</v>
      </c>
      <c r="AH349" s="618">
        <f ca="1">'CSS 3P 17'!AE101/1000000</f>
        <v>0</v>
      </c>
      <c r="AI349" s="618">
        <f ca="1">'CSS 3P 17'!AF101/1000000</f>
        <v>0</v>
      </c>
      <c r="AJ349" s="618">
        <f ca="1">'CSS 3P 17'!AG101/1000000</f>
        <v>0</v>
      </c>
      <c r="AK349" s="618">
        <f ca="1">'CSS 3P 17'!AH101/1000000</f>
        <v>0</v>
      </c>
      <c r="AL349" s="610"/>
      <c r="AM349" s="626"/>
      <c r="AN349" s="246"/>
      <c r="AO349" s="246"/>
      <c r="AP349" s="246"/>
    </row>
    <row r="350" spans="2:46" x14ac:dyDescent="0.2">
      <c r="B350" s="625"/>
      <c r="C350" s="606" t="s">
        <v>117</v>
      </c>
      <c r="D350" s="599"/>
      <c r="E350" s="599"/>
      <c r="F350" s="599"/>
      <c r="G350" s="618">
        <f ca="1">'CSS 3P 17'!D102/1000000</f>
        <v>0</v>
      </c>
      <c r="H350" s="618">
        <f ca="1">'CSS 3P 17'!E102/1000000</f>
        <v>1.00797062186E-2</v>
      </c>
      <c r="I350" s="618">
        <f ca="1">'CSS 3P 17'!F102/1000000</f>
        <v>1.0183331341257141E-2</v>
      </c>
      <c r="J350" s="618">
        <f ca="1">'CSS 3P 17'!G102/1000000</f>
        <v>1.028850047824187E-2</v>
      </c>
      <c r="K350" s="618">
        <f ca="1">'CSS 3P 17'!H102/1000000</f>
        <v>1.0395236635367674E-2</v>
      </c>
      <c r="L350" s="618">
        <f ca="1">'CSS 3P 17'!I102/1000000</f>
        <v>1.0503563161234655E-2</v>
      </c>
      <c r="M350" s="618">
        <f ca="1">'CSS 3P 17'!J102/1000000</f>
        <v>1.061350375233705E-2</v>
      </c>
      <c r="N350" s="618">
        <f ca="1">'CSS 3P 17'!K102/1000000</f>
        <v>1.0725082458246875E-2</v>
      </c>
      <c r="O350" s="618">
        <f ca="1">'CSS 3P 17'!L102/1000000</f>
        <v>1.0838323686874752E-2</v>
      </c>
      <c r="P350" s="618">
        <f ca="1">'CSS 3P 17'!M102/1000000</f>
        <v>1.0953252209809186E-2</v>
      </c>
      <c r="Q350" s="618">
        <f ca="1">'CSS 3P 17'!N102/1000000</f>
        <v>1.1069893167735342E-2</v>
      </c>
      <c r="R350" s="618">
        <f ca="1">'CSS 3P 17'!O102/1000000</f>
        <v>1.1188272075934598E-2</v>
      </c>
      <c r="S350" s="618">
        <f ca="1">'CSS 3P 17'!P102/1000000</f>
        <v>1.1308414829866022E-2</v>
      </c>
      <c r="T350" s="618">
        <f ca="1">'CSS 3P 17'!Q102/1000000</f>
        <v>1.1430347710831026E-2</v>
      </c>
      <c r="U350" s="618">
        <f ca="1">'CSS 3P 17'!R102/1000000</f>
        <v>1.1554097391722407E-2</v>
      </c>
      <c r="V350" s="618">
        <f ca="1">'CSS 3P 17'!S102/1000000</f>
        <v>1.1679690942859072E-2</v>
      </c>
      <c r="W350" s="618">
        <f ca="1">'CSS 3P 17'!T102/1000000</f>
        <v>1.180715583790767E-2</v>
      </c>
      <c r="X350" s="618">
        <f ca="1">'CSS 3P 17'!U102/1000000</f>
        <v>1.1936519959892495E-2</v>
      </c>
      <c r="Y350" s="618">
        <f ca="1">'CSS 3P 17'!V102/1000000</f>
        <v>1.2067811607294896E-2</v>
      </c>
      <c r="Z350" s="618">
        <f ca="1">'CSS 3P 17'!W102/1000000</f>
        <v>1.2201059500243588E-2</v>
      </c>
      <c r="AA350" s="618">
        <f ca="1">'CSS 3P 17'!X102/1000000</f>
        <v>1.2336292786797218E-2</v>
      </c>
      <c r="AB350" s="618">
        <f ca="1">'CSS 3P 17'!Y102/1000000</f>
        <v>1.2473541049320499E-2</v>
      </c>
      <c r="AC350" s="618">
        <f ca="1">'CSS 3P 17'!Z102/1000000</f>
        <v>1.2612834310955369E-2</v>
      </c>
      <c r="AD350" s="618">
        <f ca="1">'CSS 3P 17'!AA102/1000000</f>
        <v>1.2754203042188607E-2</v>
      </c>
      <c r="AE350" s="618">
        <f ca="1">'CSS 3P 17'!AB102/1000000</f>
        <v>1.2897678167517215E-2</v>
      </c>
      <c r="AF350" s="618">
        <f ca="1">'CSS 3P 17'!AC102/1000000</f>
        <v>1.304329107221322E-2</v>
      </c>
      <c r="AG350" s="618">
        <f ca="1">'CSS 3P 17'!AD102/1000000</f>
        <v>0</v>
      </c>
      <c r="AH350" s="618">
        <f ca="1">'CSS 3P 17'!AE102/1000000</f>
        <v>0</v>
      </c>
      <c r="AI350" s="618">
        <f ca="1">'CSS 3P 17'!AF102/1000000</f>
        <v>0</v>
      </c>
      <c r="AJ350" s="618">
        <f ca="1">'CSS 3P 17'!AG102/1000000</f>
        <v>0</v>
      </c>
      <c r="AK350" s="618">
        <f ca="1">'CSS 3P 17'!AH102/1000000</f>
        <v>0</v>
      </c>
      <c r="AL350" s="610"/>
      <c r="AM350" s="626"/>
      <c r="AN350" s="246"/>
      <c r="AO350" s="246"/>
      <c r="AP350" s="246"/>
    </row>
    <row r="351" spans="2:46" x14ac:dyDescent="0.2">
      <c r="B351" s="625"/>
      <c r="C351" s="607" t="s">
        <v>126</v>
      </c>
      <c r="D351" s="599"/>
      <c r="E351" s="599"/>
      <c r="F351" s="599"/>
      <c r="G351" s="618">
        <f ca="1">'CSS 3P 17'!D103/1000000</f>
        <v>0</v>
      </c>
      <c r="H351" s="618">
        <f ca="1">'CSS 3P 17'!E103/1000000</f>
        <v>2.01594124372E-2</v>
      </c>
      <c r="I351" s="618">
        <f ca="1">'CSS 3P 17'!F103/1000000</f>
        <v>2.0366662682514282E-2</v>
      </c>
      <c r="J351" s="618">
        <f ca="1">'CSS 3P 17'!G103/1000000</f>
        <v>2.0577000956483741E-2</v>
      </c>
      <c r="K351" s="618">
        <f ca="1">'CSS 3P 17'!H103/1000000</f>
        <v>2.0790473270735348E-2</v>
      </c>
      <c r="L351" s="618">
        <f ca="1">'CSS 3P 17'!I103/1000000</f>
        <v>2.1007126322469309E-2</v>
      </c>
      <c r="M351" s="618">
        <f ca="1">'CSS 3P 17'!J103/1000000</f>
        <v>2.12270075046741E-2</v>
      </c>
      <c r="N351" s="618">
        <f ca="1">'CSS 3P 17'!K103/1000000</f>
        <v>2.145016491649375E-2</v>
      </c>
      <c r="O351" s="618">
        <f ca="1">'CSS 3P 17'!L103/1000000</f>
        <v>2.1676647373749504E-2</v>
      </c>
      <c r="P351" s="618">
        <f ca="1">'CSS 3P 17'!M103/1000000</f>
        <v>2.1906504419618372E-2</v>
      </c>
      <c r="Q351" s="618">
        <f ca="1">'CSS 3P 17'!N103/1000000</f>
        <v>2.2139786335470684E-2</v>
      </c>
      <c r="R351" s="618">
        <f ca="1">'CSS 3P 17'!O103/1000000</f>
        <v>2.2376544151869196E-2</v>
      </c>
      <c r="S351" s="618">
        <f ca="1">'CSS 3P 17'!P103/1000000</f>
        <v>2.2616829659732045E-2</v>
      </c>
      <c r="T351" s="618">
        <f ca="1">'CSS 3P 17'!Q103/1000000</f>
        <v>2.2860695421662053E-2</v>
      </c>
      <c r="U351" s="618">
        <f ca="1">'CSS 3P 17'!R103/1000000</f>
        <v>2.3108194783444815E-2</v>
      </c>
      <c r="V351" s="618">
        <f ca="1">'CSS 3P 17'!S103/1000000</f>
        <v>2.3359381885718143E-2</v>
      </c>
      <c r="W351" s="618">
        <f ca="1">'CSS 3P 17'!T103/1000000</f>
        <v>2.361431167581534E-2</v>
      </c>
      <c r="X351" s="618">
        <f ca="1">'CSS 3P 17'!U103/1000000</f>
        <v>2.387303991978499E-2</v>
      </c>
      <c r="Y351" s="618">
        <f ca="1">'CSS 3P 17'!V103/1000000</f>
        <v>2.4135623214589792E-2</v>
      </c>
      <c r="Z351" s="618">
        <f ca="1">'CSS 3P 17'!W103/1000000</f>
        <v>2.4402119000487176E-2</v>
      </c>
      <c r="AA351" s="618">
        <f ca="1">'CSS 3P 17'!X103/1000000</f>
        <v>2.4672585573594436E-2</v>
      </c>
      <c r="AB351" s="618">
        <f ca="1">'CSS 3P 17'!Y103/1000000</f>
        <v>2.4947082098640997E-2</v>
      </c>
      <c r="AC351" s="618">
        <f ca="1">'CSS 3P 17'!Z103/1000000</f>
        <v>2.5225668621910738E-2</v>
      </c>
      <c r="AD351" s="618">
        <f ca="1">'CSS 3P 17'!AA103/1000000</f>
        <v>2.5508406084377214E-2</v>
      </c>
      <c r="AE351" s="618">
        <f ca="1">'CSS 3P 17'!AB103/1000000</f>
        <v>2.5795356335034429E-2</v>
      </c>
      <c r="AF351" s="618">
        <f ca="1">'CSS 3P 17'!AC103/1000000</f>
        <v>2.608658214442644E-2</v>
      </c>
      <c r="AG351" s="618">
        <f ca="1">'CSS 3P 17'!AD103/1000000</f>
        <v>0</v>
      </c>
      <c r="AH351" s="618">
        <f ca="1">'CSS 3P 17'!AE103/1000000</f>
        <v>0</v>
      </c>
      <c r="AI351" s="618">
        <f ca="1">'CSS 3P 17'!AF103/1000000</f>
        <v>0</v>
      </c>
      <c r="AJ351" s="618">
        <f ca="1">'CSS 3P 17'!AG103/1000000</f>
        <v>0</v>
      </c>
      <c r="AK351" s="618">
        <f ca="1">'CSS 3P 17'!AH103/1000000</f>
        <v>0</v>
      </c>
      <c r="AL351" s="610"/>
      <c r="AM351" s="626"/>
      <c r="AN351" s="246"/>
      <c r="AO351" s="246"/>
      <c r="AP351" s="246"/>
    </row>
    <row r="352" spans="2:46" x14ac:dyDescent="0.2">
      <c r="B352" s="625"/>
      <c r="C352" s="605" t="s">
        <v>127</v>
      </c>
      <c r="D352" s="599"/>
      <c r="E352" s="599"/>
      <c r="F352" s="599"/>
      <c r="G352" s="618">
        <f ca="1">'CSS 3P 17'!D104/1000000</f>
        <v>0</v>
      </c>
      <c r="H352" s="618">
        <f ca="1">'CSS 3P 17'!E104/1000000</f>
        <v>0</v>
      </c>
      <c r="I352" s="618">
        <f ca="1">'CSS 3P 17'!F104/1000000</f>
        <v>0</v>
      </c>
      <c r="J352" s="618">
        <f ca="1">'CSS 3P 17'!G104/1000000</f>
        <v>0</v>
      </c>
      <c r="K352" s="618">
        <f ca="1">'CSS 3P 17'!H104/1000000</f>
        <v>0</v>
      </c>
      <c r="L352" s="618">
        <f ca="1">'CSS 3P 17'!I104/1000000</f>
        <v>0</v>
      </c>
      <c r="M352" s="618">
        <f ca="1">'CSS 3P 17'!J104/1000000</f>
        <v>0</v>
      </c>
      <c r="N352" s="618">
        <f ca="1">'CSS 3P 17'!K104/1000000</f>
        <v>0</v>
      </c>
      <c r="O352" s="618">
        <f ca="1">'CSS 3P 17'!L104/1000000</f>
        <v>0</v>
      </c>
      <c r="P352" s="618">
        <f ca="1">'CSS 3P 17'!M104/1000000</f>
        <v>0</v>
      </c>
      <c r="Q352" s="618">
        <f ca="1">'CSS 3P 17'!N104/1000000</f>
        <v>0</v>
      </c>
      <c r="R352" s="618">
        <f ca="1">'CSS 3P 17'!O104/1000000</f>
        <v>0</v>
      </c>
      <c r="S352" s="618">
        <f ca="1">'CSS 3P 17'!P104/1000000</f>
        <v>0</v>
      </c>
      <c r="T352" s="618">
        <f ca="1">'CSS 3P 17'!Q104/1000000</f>
        <v>0</v>
      </c>
      <c r="U352" s="618">
        <f ca="1">'CSS 3P 17'!R104/1000000</f>
        <v>0</v>
      </c>
      <c r="V352" s="618">
        <f ca="1">'CSS 3P 17'!S104/1000000</f>
        <v>0</v>
      </c>
      <c r="W352" s="618">
        <f ca="1">'CSS 3P 17'!T104/1000000</f>
        <v>0</v>
      </c>
      <c r="X352" s="618">
        <f ca="1">'CSS 3P 17'!U104/1000000</f>
        <v>0</v>
      </c>
      <c r="Y352" s="618">
        <f ca="1">'CSS 3P 17'!V104/1000000</f>
        <v>0</v>
      </c>
      <c r="Z352" s="618">
        <f ca="1">'CSS 3P 17'!W104/1000000</f>
        <v>0</v>
      </c>
      <c r="AA352" s="618">
        <f ca="1">'CSS 3P 17'!X104/1000000</f>
        <v>0</v>
      </c>
      <c r="AB352" s="618">
        <f ca="1">'CSS 3P 17'!Y104/1000000</f>
        <v>0</v>
      </c>
      <c r="AC352" s="618">
        <f ca="1">'CSS 3P 17'!Z104/1000000</f>
        <v>0</v>
      </c>
      <c r="AD352" s="618">
        <f ca="1">'CSS 3P 17'!AA104/1000000</f>
        <v>0</v>
      </c>
      <c r="AE352" s="618">
        <f ca="1">'CSS 3P 17'!AB104/1000000</f>
        <v>0</v>
      </c>
      <c r="AF352" s="618">
        <f ca="1">'CSS 3P 17'!AC104/1000000</f>
        <v>0</v>
      </c>
      <c r="AG352" s="618">
        <f ca="1">'CSS 3P 17'!AD104/1000000</f>
        <v>0</v>
      </c>
      <c r="AH352" s="618">
        <f ca="1">'CSS 3P 17'!AE104/1000000</f>
        <v>0</v>
      </c>
      <c r="AI352" s="618">
        <f ca="1">'CSS 3P 17'!AF104/1000000</f>
        <v>0</v>
      </c>
      <c r="AJ352" s="618">
        <f ca="1">'CSS 3P 17'!AG104/1000000</f>
        <v>0</v>
      </c>
      <c r="AK352" s="618">
        <f ca="1">'CSS 3P 17'!AH104/1000000</f>
        <v>0</v>
      </c>
      <c r="AL352" s="610"/>
      <c r="AM352" s="626"/>
      <c r="AN352" s="246"/>
      <c r="AO352" s="246"/>
      <c r="AP352" s="246"/>
    </row>
    <row r="353" spans="2:42" x14ac:dyDescent="0.2">
      <c r="B353" s="625"/>
      <c r="C353" s="605" t="s">
        <v>116</v>
      </c>
      <c r="D353" s="599"/>
      <c r="E353" s="599"/>
      <c r="F353" s="599"/>
      <c r="G353" s="618">
        <f ca="1">'CSS 3P 17'!D105/1000000</f>
        <v>0</v>
      </c>
      <c r="H353" s="618">
        <f ca="1">'CSS 3P 17'!E105/1000000</f>
        <v>1.00797062186E-2</v>
      </c>
      <c r="I353" s="618">
        <f ca="1">'CSS 3P 17'!F105/1000000</f>
        <v>1.0183331341257141E-2</v>
      </c>
      <c r="J353" s="618">
        <f ca="1">'CSS 3P 17'!G105/1000000</f>
        <v>1.028850047824187E-2</v>
      </c>
      <c r="K353" s="618">
        <f ca="1">'CSS 3P 17'!H105/1000000</f>
        <v>1.0395236635367674E-2</v>
      </c>
      <c r="L353" s="618">
        <f ca="1">'CSS 3P 17'!I105/1000000</f>
        <v>1.0503563161234655E-2</v>
      </c>
      <c r="M353" s="618">
        <f ca="1">'CSS 3P 17'!J105/1000000</f>
        <v>1.061350375233705E-2</v>
      </c>
      <c r="N353" s="618">
        <f ca="1">'CSS 3P 17'!K105/1000000</f>
        <v>1.0725082458246875E-2</v>
      </c>
      <c r="O353" s="618">
        <f ca="1">'CSS 3P 17'!L105/1000000</f>
        <v>1.0838323686874752E-2</v>
      </c>
      <c r="P353" s="618">
        <f ca="1">'CSS 3P 17'!M105/1000000</f>
        <v>1.0953252209809186E-2</v>
      </c>
      <c r="Q353" s="618">
        <f ca="1">'CSS 3P 17'!N105/1000000</f>
        <v>1.1069893167735342E-2</v>
      </c>
      <c r="R353" s="618">
        <f ca="1">'CSS 3P 17'!O105/1000000</f>
        <v>1.1188272075934598E-2</v>
      </c>
      <c r="S353" s="618">
        <f ca="1">'CSS 3P 17'!P105/1000000</f>
        <v>1.1308414829866022E-2</v>
      </c>
      <c r="T353" s="618">
        <f ca="1">'CSS 3P 17'!Q105/1000000</f>
        <v>1.1430347710831026E-2</v>
      </c>
      <c r="U353" s="618">
        <f ca="1">'CSS 3P 17'!R105/1000000</f>
        <v>1.1554097391722407E-2</v>
      </c>
      <c r="V353" s="618">
        <f ca="1">'CSS 3P 17'!S105/1000000</f>
        <v>1.1679690942859072E-2</v>
      </c>
      <c r="W353" s="618">
        <f ca="1">'CSS 3P 17'!T105/1000000</f>
        <v>1.180715583790767E-2</v>
      </c>
      <c r="X353" s="618">
        <f ca="1">'CSS 3P 17'!U105/1000000</f>
        <v>1.1936519959892495E-2</v>
      </c>
      <c r="Y353" s="618">
        <f ca="1">'CSS 3P 17'!V105/1000000</f>
        <v>1.2067811607294896E-2</v>
      </c>
      <c r="Z353" s="618">
        <f ca="1">'CSS 3P 17'!W105/1000000</f>
        <v>1.2201059500243588E-2</v>
      </c>
      <c r="AA353" s="618">
        <f ca="1">'CSS 3P 17'!X105/1000000</f>
        <v>1.2336292786797218E-2</v>
      </c>
      <c r="AB353" s="618">
        <f ca="1">'CSS 3P 17'!Y105/1000000</f>
        <v>1.2473541049320499E-2</v>
      </c>
      <c r="AC353" s="618">
        <f ca="1">'CSS 3P 17'!Z105/1000000</f>
        <v>1.2612834310955369E-2</v>
      </c>
      <c r="AD353" s="618">
        <f ca="1">'CSS 3P 17'!AA105/1000000</f>
        <v>1.2754203042188607E-2</v>
      </c>
      <c r="AE353" s="618">
        <f ca="1">'CSS 3P 17'!AB105/1000000</f>
        <v>1.2897678167517215E-2</v>
      </c>
      <c r="AF353" s="618">
        <f ca="1">'CSS 3P 17'!AC105/1000000</f>
        <v>1.304329107221322E-2</v>
      </c>
      <c r="AG353" s="618">
        <f ca="1">'CSS 3P 17'!AD105/1000000</f>
        <v>0</v>
      </c>
      <c r="AH353" s="618">
        <f ca="1">'CSS 3P 17'!AE105/1000000</f>
        <v>0</v>
      </c>
      <c r="AI353" s="618">
        <f ca="1">'CSS 3P 17'!AF105/1000000</f>
        <v>0</v>
      </c>
      <c r="AJ353" s="618">
        <f ca="1">'CSS 3P 17'!AG105/1000000</f>
        <v>0</v>
      </c>
      <c r="AK353" s="618">
        <f ca="1">'CSS 3P 17'!AH105/1000000</f>
        <v>0</v>
      </c>
      <c r="AL353" s="610"/>
      <c r="AM353" s="626"/>
      <c r="AN353" s="246"/>
      <c r="AO353" s="246"/>
      <c r="AP353" s="246"/>
    </row>
    <row r="354" spans="2:42" x14ac:dyDescent="0.2">
      <c r="B354" s="625"/>
      <c r="C354" s="606" t="s">
        <v>119</v>
      </c>
      <c r="D354" s="599"/>
      <c r="E354" s="599"/>
      <c r="F354" s="599"/>
      <c r="G354" s="618">
        <f ca="1">'CSS 3P 17'!D106/1000000</f>
        <v>0</v>
      </c>
      <c r="H354" s="618">
        <f ca="1">'CSS 3P 17'!E106/1000000</f>
        <v>0</v>
      </c>
      <c r="I354" s="618">
        <f ca="1">'CSS 3P 17'!F106/1000000</f>
        <v>0</v>
      </c>
      <c r="J354" s="618">
        <f ca="1">'CSS 3P 17'!G106/1000000</f>
        <v>0</v>
      </c>
      <c r="K354" s="618">
        <f ca="1">'CSS 3P 17'!H106/1000000</f>
        <v>0</v>
      </c>
      <c r="L354" s="618">
        <f ca="1">'CSS 3P 17'!I106/1000000</f>
        <v>0</v>
      </c>
      <c r="M354" s="618">
        <f ca="1">'CSS 3P 17'!J106/1000000</f>
        <v>0</v>
      </c>
      <c r="N354" s="618">
        <f ca="1">'CSS 3P 17'!K106/1000000</f>
        <v>0</v>
      </c>
      <c r="O354" s="618">
        <f ca="1">'CSS 3P 17'!L106/1000000</f>
        <v>0</v>
      </c>
      <c r="P354" s="618">
        <f ca="1">'CSS 3P 17'!M106/1000000</f>
        <v>0</v>
      </c>
      <c r="Q354" s="618">
        <f ca="1">'CSS 3P 17'!N106/1000000</f>
        <v>0</v>
      </c>
      <c r="R354" s="618">
        <f ca="1">'CSS 3P 17'!O106/1000000</f>
        <v>0</v>
      </c>
      <c r="S354" s="618">
        <f ca="1">'CSS 3P 17'!P106/1000000</f>
        <v>0</v>
      </c>
      <c r="T354" s="618">
        <f ca="1">'CSS 3P 17'!Q106/1000000</f>
        <v>0</v>
      </c>
      <c r="U354" s="618">
        <f ca="1">'CSS 3P 17'!R106/1000000</f>
        <v>0</v>
      </c>
      <c r="V354" s="618">
        <f ca="1">'CSS 3P 17'!S106/1000000</f>
        <v>0</v>
      </c>
      <c r="W354" s="618">
        <f ca="1">'CSS 3P 17'!T106/1000000</f>
        <v>0</v>
      </c>
      <c r="X354" s="618">
        <f ca="1">'CSS 3P 17'!U106/1000000</f>
        <v>0</v>
      </c>
      <c r="Y354" s="618">
        <f ca="1">'CSS 3P 17'!V106/1000000</f>
        <v>0</v>
      </c>
      <c r="Z354" s="618">
        <f ca="1">'CSS 3P 17'!W106/1000000</f>
        <v>0</v>
      </c>
      <c r="AA354" s="618">
        <f ca="1">'CSS 3P 17'!X106/1000000</f>
        <v>0</v>
      </c>
      <c r="AB354" s="618">
        <f ca="1">'CSS 3P 17'!Y106/1000000</f>
        <v>0</v>
      </c>
      <c r="AC354" s="618">
        <f ca="1">'CSS 3P 17'!Z106/1000000</f>
        <v>0</v>
      </c>
      <c r="AD354" s="618">
        <f ca="1">'CSS 3P 17'!AA106/1000000</f>
        <v>0</v>
      </c>
      <c r="AE354" s="618">
        <f ca="1">'CSS 3P 17'!AB106/1000000</f>
        <v>0</v>
      </c>
      <c r="AF354" s="618">
        <f ca="1">'CSS 3P 17'!AC106/1000000</f>
        <v>0</v>
      </c>
      <c r="AG354" s="618">
        <f ca="1">'CSS 3P 17'!AD106/1000000</f>
        <v>0</v>
      </c>
      <c r="AH354" s="618">
        <f ca="1">'CSS 3P 17'!AE106/1000000</f>
        <v>0</v>
      </c>
      <c r="AI354" s="618">
        <f ca="1">'CSS 3P 17'!AF106/1000000</f>
        <v>0</v>
      </c>
      <c r="AJ354" s="618">
        <f ca="1">'CSS 3P 17'!AG106/1000000</f>
        <v>0</v>
      </c>
      <c r="AK354" s="618">
        <f ca="1">'CSS 3P 17'!AH106/1000000</f>
        <v>0</v>
      </c>
      <c r="AL354" s="610"/>
      <c r="AM354" s="626"/>
      <c r="AN354" s="246"/>
      <c r="AO354" s="246"/>
      <c r="AP354" s="246"/>
    </row>
    <row r="355" spans="2:42" x14ac:dyDescent="0.2">
      <c r="B355" s="625"/>
      <c r="C355" s="125"/>
      <c r="D355" s="599"/>
      <c r="E355" s="599"/>
      <c r="F355" s="599"/>
      <c r="G355" s="619"/>
      <c r="H355" s="619"/>
      <c r="I355" s="619"/>
      <c r="J355" s="619"/>
      <c r="K355" s="619"/>
      <c r="L355" s="619"/>
      <c r="M355" s="619"/>
      <c r="N355" s="619"/>
      <c r="O355" s="619"/>
      <c r="P355" s="619"/>
      <c r="Q355" s="619"/>
      <c r="R355" s="619"/>
      <c r="S355" s="619"/>
      <c r="T355" s="619"/>
      <c r="U355" s="619"/>
      <c r="V355" s="619"/>
      <c r="W355" s="619"/>
      <c r="X355" s="619"/>
      <c r="Y355" s="619"/>
      <c r="Z355" s="619"/>
      <c r="AA355" s="619"/>
      <c r="AB355" s="619"/>
      <c r="AC355" s="619"/>
      <c r="AD355" s="619"/>
      <c r="AE355" s="619"/>
      <c r="AF355" s="619"/>
      <c r="AG355" s="619"/>
      <c r="AH355" s="619"/>
      <c r="AI355" s="619"/>
      <c r="AJ355" s="619"/>
      <c r="AK355" s="619"/>
      <c r="AL355" s="612"/>
      <c r="AM355" s="627"/>
      <c r="AN355" s="600"/>
      <c r="AO355" s="600"/>
      <c r="AP355" s="600"/>
    </row>
    <row r="356" spans="2:42" x14ac:dyDescent="0.2">
      <c r="B356" s="261" t="s">
        <v>319</v>
      </c>
      <c r="C356" s="125"/>
      <c r="D356" s="599"/>
      <c r="E356" s="599"/>
      <c r="F356" s="599"/>
      <c r="G356" s="619"/>
      <c r="H356" s="619"/>
      <c r="I356" s="619"/>
      <c r="J356" s="619"/>
      <c r="K356" s="619"/>
      <c r="L356" s="619"/>
      <c r="M356" s="619"/>
      <c r="N356" s="619"/>
      <c r="O356" s="619"/>
      <c r="P356" s="619"/>
      <c r="Q356" s="619"/>
      <c r="R356" s="619"/>
      <c r="S356" s="619"/>
      <c r="T356" s="619"/>
      <c r="U356" s="619"/>
      <c r="V356" s="619"/>
      <c r="W356" s="619"/>
      <c r="X356" s="619"/>
      <c r="Y356" s="619"/>
      <c r="Z356" s="619"/>
      <c r="AA356" s="619"/>
      <c r="AB356" s="619"/>
      <c r="AC356" s="619"/>
      <c r="AD356" s="619"/>
      <c r="AE356" s="619"/>
      <c r="AF356" s="619"/>
      <c r="AG356" s="619"/>
      <c r="AH356" s="619"/>
      <c r="AI356" s="619"/>
      <c r="AJ356" s="619"/>
      <c r="AK356" s="619"/>
      <c r="AL356" s="612"/>
      <c r="AM356" s="627"/>
      <c r="AN356" s="600"/>
      <c r="AO356" s="600"/>
      <c r="AP356" s="600"/>
    </row>
    <row r="357" spans="2:42" x14ac:dyDescent="0.2">
      <c r="B357" s="625"/>
      <c r="C357" s="605" t="s">
        <v>131</v>
      </c>
      <c r="D357" s="599"/>
      <c r="E357" s="599"/>
      <c r="F357" s="599"/>
      <c r="G357" s="618">
        <f ca="1">'CSS DO 17'!D101/1000000</f>
        <v>0</v>
      </c>
      <c r="H357" s="618">
        <f ca="1">'CSS DO 17'!E101/1000000</f>
        <v>0</v>
      </c>
      <c r="I357" s="618">
        <f ca="1">'CSS DO 17'!F101/1000000</f>
        <v>0</v>
      </c>
      <c r="J357" s="618">
        <f ca="1">'CSS DO 17'!G101/1000000</f>
        <v>0</v>
      </c>
      <c r="K357" s="618">
        <f ca="1">'CSS DO 17'!H101/1000000</f>
        <v>0</v>
      </c>
      <c r="L357" s="618">
        <f ca="1">'CSS DO 17'!I101/1000000</f>
        <v>0</v>
      </c>
      <c r="M357" s="618">
        <f ca="1">'CSS DO 17'!J101/1000000</f>
        <v>0</v>
      </c>
      <c r="N357" s="618">
        <f ca="1">'CSS DO 17'!K101/1000000</f>
        <v>0</v>
      </c>
      <c r="O357" s="618">
        <f ca="1">'CSS DO 17'!L101/1000000</f>
        <v>0</v>
      </c>
      <c r="P357" s="618">
        <f ca="1">'CSS DO 17'!M101/1000000</f>
        <v>0</v>
      </c>
      <c r="Q357" s="618">
        <f ca="1">'CSS DO 17'!N101/1000000</f>
        <v>0</v>
      </c>
      <c r="R357" s="618">
        <f ca="1">'CSS DO 17'!O101/1000000</f>
        <v>0</v>
      </c>
      <c r="S357" s="618">
        <f ca="1">'CSS DO 17'!P101/1000000</f>
        <v>0</v>
      </c>
      <c r="T357" s="618">
        <f ca="1">'CSS DO 17'!Q101/1000000</f>
        <v>0</v>
      </c>
      <c r="U357" s="618">
        <f ca="1">'CSS DO 17'!R101/1000000</f>
        <v>0</v>
      </c>
      <c r="V357" s="618">
        <f ca="1">'CSS DO 17'!S101/1000000</f>
        <v>0</v>
      </c>
      <c r="W357" s="618">
        <f ca="1">'CSS DO 17'!T101/1000000</f>
        <v>0</v>
      </c>
      <c r="X357" s="618">
        <f ca="1">'CSS DO 17'!U101/1000000</f>
        <v>0</v>
      </c>
      <c r="Y357" s="618">
        <f ca="1">'CSS DO 17'!V101/1000000</f>
        <v>0</v>
      </c>
      <c r="Z357" s="618">
        <f ca="1">'CSS DO 17'!W101/1000000</f>
        <v>0</v>
      </c>
      <c r="AA357" s="618">
        <f ca="1">'CSS DO 17'!X101/1000000</f>
        <v>0</v>
      </c>
      <c r="AB357" s="618">
        <f ca="1">'CSS DO 17'!Y101/1000000</f>
        <v>0</v>
      </c>
      <c r="AC357" s="618">
        <f ca="1">'CSS DO 17'!Z101/1000000</f>
        <v>0</v>
      </c>
      <c r="AD357" s="618">
        <f ca="1">'CSS DO 17'!AA101/1000000</f>
        <v>0</v>
      </c>
      <c r="AE357" s="618">
        <f ca="1">'CSS DO 17'!AB101/1000000</f>
        <v>0</v>
      </c>
      <c r="AF357" s="618">
        <f ca="1">'CSS DO 17'!AC101/1000000</f>
        <v>0</v>
      </c>
      <c r="AG357" s="618">
        <f ca="1">'CSS DO 17'!AD101/1000000</f>
        <v>0</v>
      </c>
      <c r="AH357" s="618">
        <f ca="1">'CSS DO 17'!AE101/1000000</f>
        <v>0</v>
      </c>
      <c r="AI357" s="618">
        <f ca="1">'CSS DO 17'!AF101/1000000</f>
        <v>0</v>
      </c>
      <c r="AJ357" s="618">
        <f ca="1">'CSS DO 17'!AG101/1000000</f>
        <v>0</v>
      </c>
      <c r="AK357" s="618">
        <f ca="1">'CSS DO 17'!AH101/1000000</f>
        <v>0</v>
      </c>
      <c r="AL357" s="610"/>
      <c r="AM357" s="626"/>
      <c r="AN357" s="246"/>
      <c r="AO357" s="246"/>
      <c r="AP357" s="246"/>
    </row>
    <row r="358" spans="2:42" x14ac:dyDescent="0.2">
      <c r="B358" s="625"/>
      <c r="C358" s="606" t="s">
        <v>117</v>
      </c>
      <c r="D358" s="599"/>
      <c r="E358" s="599"/>
      <c r="F358" s="599"/>
      <c r="G358" s="618">
        <f ca="1">'CSS DO 17'!D102/1000000</f>
        <v>0</v>
      </c>
      <c r="H358" s="618">
        <f ca="1">'CSS DO 17'!E102/1000000</f>
        <v>0</v>
      </c>
      <c r="I358" s="618">
        <f ca="1">'CSS DO 17'!F102/1000000</f>
        <v>0</v>
      </c>
      <c r="J358" s="618">
        <f ca="1">'CSS DO 17'!G102/1000000</f>
        <v>0</v>
      </c>
      <c r="K358" s="618">
        <f ca="1">'CSS DO 17'!H102/1000000</f>
        <v>0</v>
      </c>
      <c r="L358" s="618">
        <f ca="1">'CSS DO 17'!I102/1000000</f>
        <v>0</v>
      </c>
      <c r="M358" s="618">
        <f ca="1">'CSS DO 17'!J102/1000000</f>
        <v>0</v>
      </c>
      <c r="N358" s="618">
        <f ca="1">'CSS DO 17'!K102/1000000</f>
        <v>0</v>
      </c>
      <c r="O358" s="618">
        <f ca="1">'CSS DO 17'!L102/1000000</f>
        <v>0</v>
      </c>
      <c r="P358" s="618">
        <f ca="1">'CSS DO 17'!M102/1000000</f>
        <v>0</v>
      </c>
      <c r="Q358" s="618">
        <f ca="1">'CSS DO 17'!N102/1000000</f>
        <v>0</v>
      </c>
      <c r="R358" s="618">
        <f ca="1">'CSS DO 17'!O102/1000000</f>
        <v>0</v>
      </c>
      <c r="S358" s="618">
        <f ca="1">'CSS DO 17'!P102/1000000</f>
        <v>0</v>
      </c>
      <c r="T358" s="618">
        <f ca="1">'CSS DO 17'!Q102/1000000</f>
        <v>0</v>
      </c>
      <c r="U358" s="618">
        <f ca="1">'CSS DO 17'!R102/1000000</f>
        <v>0</v>
      </c>
      <c r="V358" s="618">
        <f ca="1">'CSS DO 17'!S102/1000000</f>
        <v>0</v>
      </c>
      <c r="W358" s="618">
        <f ca="1">'CSS DO 17'!T102/1000000</f>
        <v>0</v>
      </c>
      <c r="X358" s="618">
        <f ca="1">'CSS DO 17'!U102/1000000</f>
        <v>0</v>
      </c>
      <c r="Y358" s="618">
        <f ca="1">'CSS DO 17'!V102/1000000</f>
        <v>0</v>
      </c>
      <c r="Z358" s="618">
        <f ca="1">'CSS DO 17'!W102/1000000</f>
        <v>0</v>
      </c>
      <c r="AA358" s="618">
        <f ca="1">'CSS DO 17'!X102/1000000</f>
        <v>0</v>
      </c>
      <c r="AB358" s="618">
        <f ca="1">'CSS DO 17'!Y102/1000000</f>
        <v>0</v>
      </c>
      <c r="AC358" s="618">
        <f ca="1">'CSS DO 17'!Z102/1000000</f>
        <v>0</v>
      </c>
      <c r="AD358" s="618">
        <f ca="1">'CSS DO 17'!AA102/1000000</f>
        <v>0</v>
      </c>
      <c r="AE358" s="618">
        <f ca="1">'CSS DO 17'!AB102/1000000</f>
        <v>0</v>
      </c>
      <c r="AF358" s="618">
        <f ca="1">'CSS DO 17'!AC102/1000000</f>
        <v>0</v>
      </c>
      <c r="AG358" s="618">
        <f ca="1">'CSS DO 17'!AD102/1000000</f>
        <v>0</v>
      </c>
      <c r="AH358" s="618">
        <f ca="1">'CSS DO 17'!AE102/1000000</f>
        <v>0</v>
      </c>
      <c r="AI358" s="618">
        <f ca="1">'CSS DO 17'!AF102/1000000</f>
        <v>0</v>
      </c>
      <c r="AJ358" s="618">
        <f ca="1">'CSS DO 17'!AG102/1000000</f>
        <v>0</v>
      </c>
      <c r="AK358" s="618">
        <f ca="1">'CSS DO 17'!AH102/1000000</f>
        <v>0</v>
      </c>
      <c r="AL358" s="610"/>
      <c r="AM358" s="626"/>
      <c r="AN358" s="246"/>
      <c r="AO358" s="246"/>
      <c r="AP358" s="246"/>
    </row>
    <row r="359" spans="2:42" x14ac:dyDescent="0.2">
      <c r="B359" s="625"/>
      <c r="C359" s="607" t="s">
        <v>126</v>
      </c>
      <c r="D359" s="599"/>
      <c r="E359" s="599"/>
      <c r="F359" s="599"/>
      <c r="G359" s="618">
        <f ca="1">'CSS DO 17'!D103/1000000</f>
        <v>-1.3700300597462627</v>
      </c>
      <c r="H359" s="618">
        <f ca="1">'CSS DO 17'!E103/1000000</f>
        <v>0.27624430491597013</v>
      </c>
      <c r="I359" s="618">
        <f ca="1">'CSS DO 17'!F103/1000000</f>
        <v>0.28374196708482824</v>
      </c>
      <c r="J359" s="618">
        <f ca="1">'CSS DO 17'!G103/1000000</f>
        <v>0.27404960432575082</v>
      </c>
      <c r="K359" s="618">
        <f ca="1">'CSS DO 17'!H103/1000000</f>
        <v>0.25878161725533605</v>
      </c>
      <c r="L359" s="618">
        <f ca="1">'CSS DO 17'!I103/1000000</f>
        <v>0.24720360227655264</v>
      </c>
      <c r="M359" s="618">
        <f ca="1">'CSS DO 17'!J103/1000000</f>
        <v>0.23855738172400645</v>
      </c>
      <c r="N359" s="618">
        <f ca="1">'CSS DO 17'!K103/1000000</f>
        <v>0.23383701300503759</v>
      </c>
      <c r="O359" s="618">
        <f ca="1">'CSS DO 17'!L103/1000000</f>
        <v>0.22690619607517157</v>
      </c>
      <c r="P359" s="618">
        <f ca="1">'CSS DO 17'!M103/1000000</f>
        <v>0.22072334236229002</v>
      </c>
      <c r="Q359" s="618">
        <f ca="1">'CSS DO 17'!N103/1000000</f>
        <v>0.10487613260392059</v>
      </c>
      <c r="R359" s="618">
        <f ca="1">'CSS DO 17'!O103/1000000</f>
        <v>0.11558662374516597</v>
      </c>
      <c r="S359" s="618">
        <f ca="1">'CSS DO 17'!P103/1000000</f>
        <v>0.1167197656431149</v>
      </c>
      <c r="T359" s="618">
        <f ca="1">'CSS DO 17'!Q103/1000000</f>
        <v>0.16240570196148119</v>
      </c>
      <c r="U359" s="618">
        <f ca="1">'CSS DO 17'!R103/1000000</f>
        <v>0.16421390059396498</v>
      </c>
      <c r="V359" s="618">
        <f ca="1">'CSS DO 17'!S103/1000000</f>
        <v>0.16604580127740126</v>
      </c>
      <c r="W359" s="618">
        <f ca="1">'CSS DO 17'!T103/1000000</f>
        <v>0.16790161591438491</v>
      </c>
      <c r="X359" s="618">
        <f ca="1">'CSS DO 17'!U103/1000000</f>
        <v>0.16978155633468661</v>
      </c>
      <c r="Y359" s="618">
        <f ca="1">'CSS DO 17'!V103/1000000</f>
        <v>0.17168583421190714</v>
      </c>
      <c r="Z359" s="618">
        <f ca="1">'CSS DO 17'!W103/1000000</f>
        <v>0.17361466097684058</v>
      </c>
      <c r="AA359" s="618">
        <f ca="1">'CSS DO 17'!X103/1000000</f>
        <v>6.5168247727446699E-2</v>
      </c>
      <c r="AB359" s="618">
        <f ca="1">'CSS DO 17'!Y103/1000000</f>
        <v>0.17754680513532897</v>
      </c>
      <c r="AC359" s="618">
        <f ca="1">'CSS DO 17'!Z103/1000000</f>
        <v>0.1795505433486122</v>
      </c>
      <c r="AD359" s="618">
        <f ca="1">'CSS DO 17'!AA103/1000000</f>
        <v>0.18157967189111215</v>
      </c>
      <c r="AE359" s="618">
        <f ca="1">'CSS DO 17'!AB103/1000000</f>
        <v>0.18363439955768293</v>
      </c>
      <c r="AF359" s="618">
        <f ca="1">'CSS DO 17'!AC103/1000000</f>
        <v>0.1857149343056298</v>
      </c>
      <c r="AG359" s="618">
        <f ca="1">'CSS DO 17'!AD103/1000000</f>
        <v>0</v>
      </c>
      <c r="AH359" s="618">
        <f ca="1">'CSS DO 17'!AE103/1000000</f>
        <v>0</v>
      </c>
      <c r="AI359" s="618">
        <f ca="1">'CSS DO 17'!AF103/1000000</f>
        <v>0</v>
      </c>
      <c r="AJ359" s="618">
        <f ca="1">'CSS DO 17'!AG103/1000000</f>
        <v>0</v>
      </c>
      <c r="AK359" s="618">
        <f ca="1">'CSS DO 17'!AH103/1000000</f>
        <v>0</v>
      </c>
      <c r="AL359" s="610"/>
      <c r="AM359" s="626"/>
      <c r="AN359" s="246"/>
      <c r="AO359" s="246"/>
      <c r="AP359" s="246"/>
    </row>
    <row r="360" spans="2:42" x14ac:dyDescent="0.2">
      <c r="B360" s="625"/>
      <c r="C360" s="605" t="s">
        <v>127</v>
      </c>
      <c r="D360" s="599"/>
      <c r="E360" s="599"/>
      <c r="F360" s="599"/>
      <c r="G360" s="618">
        <f ca="1">'CSS DO 17'!D104/1000000</f>
        <v>0</v>
      </c>
      <c r="H360" s="618">
        <f ca="1">'CSS DO 17'!E104/1000000</f>
        <v>0</v>
      </c>
      <c r="I360" s="618">
        <f ca="1">'CSS DO 17'!F104/1000000</f>
        <v>0</v>
      </c>
      <c r="J360" s="618">
        <f ca="1">'CSS DO 17'!G104/1000000</f>
        <v>0</v>
      </c>
      <c r="K360" s="618">
        <f ca="1">'CSS DO 17'!H104/1000000</f>
        <v>0</v>
      </c>
      <c r="L360" s="618">
        <f ca="1">'CSS DO 17'!I104/1000000</f>
        <v>0</v>
      </c>
      <c r="M360" s="618">
        <f ca="1">'CSS DO 17'!J104/1000000</f>
        <v>0</v>
      </c>
      <c r="N360" s="618">
        <f ca="1">'CSS DO 17'!K104/1000000</f>
        <v>0</v>
      </c>
      <c r="O360" s="618">
        <f ca="1">'CSS DO 17'!L104/1000000</f>
        <v>0</v>
      </c>
      <c r="P360" s="618">
        <f ca="1">'CSS DO 17'!M104/1000000</f>
        <v>0</v>
      </c>
      <c r="Q360" s="618">
        <f ca="1">'CSS DO 17'!N104/1000000</f>
        <v>0</v>
      </c>
      <c r="R360" s="618">
        <f ca="1">'CSS DO 17'!O104/1000000</f>
        <v>0</v>
      </c>
      <c r="S360" s="618">
        <f ca="1">'CSS DO 17'!P104/1000000</f>
        <v>0</v>
      </c>
      <c r="T360" s="618">
        <f ca="1">'CSS DO 17'!Q104/1000000</f>
        <v>0</v>
      </c>
      <c r="U360" s="618">
        <f ca="1">'CSS DO 17'!R104/1000000</f>
        <v>0</v>
      </c>
      <c r="V360" s="618">
        <f ca="1">'CSS DO 17'!S104/1000000</f>
        <v>0</v>
      </c>
      <c r="W360" s="618">
        <f ca="1">'CSS DO 17'!T104/1000000</f>
        <v>0</v>
      </c>
      <c r="X360" s="618">
        <f ca="1">'CSS DO 17'!U104/1000000</f>
        <v>0</v>
      </c>
      <c r="Y360" s="618">
        <f ca="1">'CSS DO 17'!V104/1000000</f>
        <v>0</v>
      </c>
      <c r="Z360" s="618">
        <f ca="1">'CSS DO 17'!W104/1000000</f>
        <v>0</v>
      </c>
      <c r="AA360" s="618">
        <f ca="1">'CSS DO 17'!X104/1000000</f>
        <v>0</v>
      </c>
      <c r="AB360" s="618">
        <f ca="1">'CSS DO 17'!Y104/1000000</f>
        <v>0</v>
      </c>
      <c r="AC360" s="618">
        <f ca="1">'CSS DO 17'!Z104/1000000</f>
        <v>0</v>
      </c>
      <c r="AD360" s="618">
        <f ca="1">'CSS DO 17'!AA104/1000000</f>
        <v>0</v>
      </c>
      <c r="AE360" s="618">
        <f ca="1">'CSS DO 17'!AB104/1000000</f>
        <v>0</v>
      </c>
      <c r="AF360" s="618">
        <f ca="1">'CSS DO 17'!AC104/1000000</f>
        <v>0</v>
      </c>
      <c r="AG360" s="618">
        <f ca="1">'CSS DO 17'!AD104/1000000</f>
        <v>0</v>
      </c>
      <c r="AH360" s="618">
        <f ca="1">'CSS DO 17'!AE104/1000000</f>
        <v>0</v>
      </c>
      <c r="AI360" s="618">
        <f ca="1">'CSS DO 17'!AF104/1000000</f>
        <v>0</v>
      </c>
      <c r="AJ360" s="618">
        <f ca="1">'CSS DO 17'!AG104/1000000</f>
        <v>0</v>
      </c>
      <c r="AK360" s="618">
        <f ca="1">'CSS DO 17'!AH104/1000000</f>
        <v>0</v>
      </c>
      <c r="AL360" s="610"/>
      <c r="AM360" s="626"/>
      <c r="AN360" s="246"/>
      <c r="AO360" s="246"/>
      <c r="AP360" s="246"/>
    </row>
    <row r="361" spans="2:42" x14ac:dyDescent="0.2">
      <c r="B361" s="625"/>
      <c r="C361" s="605" t="s">
        <v>116</v>
      </c>
      <c r="D361" s="599"/>
      <c r="E361" s="599"/>
      <c r="F361" s="599"/>
      <c r="G361" s="618">
        <f ca="1">'CSS DO 17'!D105/1000000</f>
        <v>0</v>
      </c>
      <c r="H361" s="618">
        <f ca="1">'CSS DO 17'!E105/1000000</f>
        <v>0</v>
      </c>
      <c r="I361" s="618">
        <f ca="1">'CSS DO 17'!F105/1000000</f>
        <v>0</v>
      </c>
      <c r="J361" s="618">
        <f ca="1">'CSS DO 17'!G105/1000000</f>
        <v>0</v>
      </c>
      <c r="K361" s="618">
        <f ca="1">'CSS DO 17'!H105/1000000</f>
        <v>0</v>
      </c>
      <c r="L361" s="618">
        <f ca="1">'CSS DO 17'!I105/1000000</f>
        <v>0</v>
      </c>
      <c r="M361" s="618">
        <f ca="1">'CSS DO 17'!J105/1000000</f>
        <v>0</v>
      </c>
      <c r="N361" s="618">
        <f ca="1">'CSS DO 17'!K105/1000000</f>
        <v>0</v>
      </c>
      <c r="O361" s="618">
        <f ca="1">'CSS DO 17'!L105/1000000</f>
        <v>0</v>
      </c>
      <c r="P361" s="618">
        <f ca="1">'CSS DO 17'!M105/1000000</f>
        <v>0</v>
      </c>
      <c r="Q361" s="618">
        <f ca="1">'CSS DO 17'!N105/1000000</f>
        <v>0</v>
      </c>
      <c r="R361" s="618">
        <f ca="1">'CSS DO 17'!O105/1000000</f>
        <v>0</v>
      </c>
      <c r="S361" s="618">
        <f ca="1">'CSS DO 17'!P105/1000000</f>
        <v>0</v>
      </c>
      <c r="T361" s="618">
        <f ca="1">'CSS DO 17'!Q105/1000000</f>
        <v>0</v>
      </c>
      <c r="U361" s="618">
        <f ca="1">'CSS DO 17'!R105/1000000</f>
        <v>0</v>
      </c>
      <c r="V361" s="618">
        <f ca="1">'CSS DO 17'!S105/1000000</f>
        <v>0</v>
      </c>
      <c r="W361" s="618">
        <f ca="1">'CSS DO 17'!T105/1000000</f>
        <v>0</v>
      </c>
      <c r="X361" s="618">
        <f ca="1">'CSS DO 17'!U105/1000000</f>
        <v>0</v>
      </c>
      <c r="Y361" s="618">
        <f ca="1">'CSS DO 17'!V105/1000000</f>
        <v>0</v>
      </c>
      <c r="Z361" s="618">
        <f ca="1">'CSS DO 17'!W105/1000000</f>
        <v>0</v>
      </c>
      <c r="AA361" s="618">
        <f ca="1">'CSS DO 17'!X105/1000000</f>
        <v>0</v>
      </c>
      <c r="AB361" s="618">
        <f ca="1">'CSS DO 17'!Y105/1000000</f>
        <v>0</v>
      </c>
      <c r="AC361" s="618">
        <f ca="1">'CSS DO 17'!Z105/1000000</f>
        <v>0</v>
      </c>
      <c r="AD361" s="618">
        <f ca="1">'CSS DO 17'!AA105/1000000</f>
        <v>0</v>
      </c>
      <c r="AE361" s="618">
        <f ca="1">'CSS DO 17'!AB105/1000000</f>
        <v>0</v>
      </c>
      <c r="AF361" s="618">
        <f ca="1">'CSS DO 17'!AC105/1000000</f>
        <v>0</v>
      </c>
      <c r="AG361" s="618">
        <f ca="1">'CSS DO 17'!AD105/1000000</f>
        <v>0</v>
      </c>
      <c r="AH361" s="618">
        <f ca="1">'CSS DO 17'!AE105/1000000</f>
        <v>0</v>
      </c>
      <c r="AI361" s="618">
        <f ca="1">'CSS DO 17'!AF105/1000000</f>
        <v>0</v>
      </c>
      <c r="AJ361" s="618">
        <f ca="1">'CSS DO 17'!AG105/1000000</f>
        <v>0</v>
      </c>
      <c r="AK361" s="618">
        <f ca="1">'CSS DO 17'!AH105/1000000</f>
        <v>0</v>
      </c>
      <c r="AL361" s="610"/>
      <c r="AM361" s="626"/>
      <c r="AN361" s="246"/>
      <c r="AO361" s="246"/>
      <c r="AP361" s="246"/>
    </row>
    <row r="362" spans="2:42" x14ac:dyDescent="0.2">
      <c r="B362" s="625"/>
      <c r="C362" s="606" t="s">
        <v>119</v>
      </c>
      <c r="D362" s="599"/>
      <c r="E362" s="599"/>
      <c r="F362" s="599"/>
      <c r="G362" s="618">
        <f ca="1">'CSS DO 17'!D106/1000000</f>
        <v>0</v>
      </c>
      <c r="H362" s="618">
        <f ca="1">'CSS DO 17'!E106/1000000</f>
        <v>0</v>
      </c>
      <c r="I362" s="618">
        <f ca="1">'CSS DO 17'!F106/1000000</f>
        <v>0</v>
      </c>
      <c r="J362" s="618">
        <f ca="1">'CSS DO 17'!G106/1000000</f>
        <v>0</v>
      </c>
      <c r="K362" s="618">
        <f ca="1">'CSS DO 17'!H106/1000000</f>
        <v>0</v>
      </c>
      <c r="L362" s="618">
        <f ca="1">'CSS DO 17'!I106/1000000</f>
        <v>0</v>
      </c>
      <c r="M362" s="618">
        <f ca="1">'CSS DO 17'!J106/1000000</f>
        <v>0</v>
      </c>
      <c r="N362" s="618">
        <f ca="1">'CSS DO 17'!K106/1000000</f>
        <v>0</v>
      </c>
      <c r="O362" s="618">
        <f ca="1">'CSS DO 17'!L106/1000000</f>
        <v>0</v>
      </c>
      <c r="P362" s="618">
        <f ca="1">'CSS DO 17'!M106/1000000</f>
        <v>0</v>
      </c>
      <c r="Q362" s="618">
        <f ca="1">'CSS DO 17'!N106/1000000</f>
        <v>0</v>
      </c>
      <c r="R362" s="618">
        <f ca="1">'CSS DO 17'!O106/1000000</f>
        <v>0</v>
      </c>
      <c r="S362" s="618">
        <f ca="1">'CSS DO 17'!P106/1000000</f>
        <v>0</v>
      </c>
      <c r="T362" s="618">
        <f ca="1">'CSS DO 17'!Q106/1000000</f>
        <v>0</v>
      </c>
      <c r="U362" s="618">
        <f ca="1">'CSS DO 17'!R106/1000000</f>
        <v>0</v>
      </c>
      <c r="V362" s="618">
        <f ca="1">'CSS DO 17'!S106/1000000</f>
        <v>0</v>
      </c>
      <c r="W362" s="618">
        <f ca="1">'CSS DO 17'!T106/1000000</f>
        <v>0</v>
      </c>
      <c r="X362" s="618">
        <f ca="1">'CSS DO 17'!U106/1000000</f>
        <v>0</v>
      </c>
      <c r="Y362" s="618">
        <f ca="1">'CSS DO 17'!V106/1000000</f>
        <v>0</v>
      </c>
      <c r="Z362" s="618">
        <f ca="1">'CSS DO 17'!W106/1000000</f>
        <v>0</v>
      </c>
      <c r="AA362" s="618">
        <f ca="1">'CSS DO 17'!X106/1000000</f>
        <v>0</v>
      </c>
      <c r="AB362" s="618">
        <f ca="1">'CSS DO 17'!Y106/1000000</f>
        <v>0</v>
      </c>
      <c r="AC362" s="618">
        <f ca="1">'CSS DO 17'!Z106/1000000</f>
        <v>0</v>
      </c>
      <c r="AD362" s="618">
        <f ca="1">'CSS DO 17'!AA106/1000000</f>
        <v>0</v>
      </c>
      <c r="AE362" s="618">
        <f ca="1">'CSS DO 17'!AB106/1000000</f>
        <v>0</v>
      </c>
      <c r="AF362" s="618">
        <f ca="1">'CSS DO 17'!AC106/1000000</f>
        <v>0</v>
      </c>
      <c r="AG362" s="618">
        <f ca="1">'CSS DO 17'!AD106/1000000</f>
        <v>0</v>
      </c>
      <c r="AH362" s="618">
        <f ca="1">'CSS DO 17'!AE106/1000000</f>
        <v>0</v>
      </c>
      <c r="AI362" s="618">
        <f ca="1">'CSS DO 17'!AF106/1000000</f>
        <v>0</v>
      </c>
      <c r="AJ362" s="618">
        <f ca="1">'CSS DO 17'!AG106/1000000</f>
        <v>0</v>
      </c>
      <c r="AK362" s="618">
        <f ca="1">'CSS DO 17'!AH106/1000000</f>
        <v>0</v>
      </c>
      <c r="AL362" s="610"/>
      <c r="AM362" s="626"/>
      <c r="AN362" s="246"/>
      <c r="AO362" s="246"/>
      <c r="AP362" s="246"/>
    </row>
    <row r="363" spans="2:42" x14ac:dyDescent="0.2">
      <c r="B363" s="625"/>
      <c r="C363" s="125"/>
      <c r="D363" s="599"/>
      <c r="E363" s="599"/>
      <c r="F363" s="599"/>
      <c r="G363" s="619"/>
      <c r="H363" s="619"/>
      <c r="I363" s="619"/>
      <c r="J363" s="619"/>
      <c r="K363" s="619"/>
      <c r="L363" s="619"/>
      <c r="M363" s="619"/>
      <c r="N363" s="619"/>
      <c r="O363" s="619"/>
      <c r="P363" s="619"/>
      <c r="Q363" s="619"/>
      <c r="R363" s="619"/>
      <c r="S363" s="619"/>
      <c r="T363" s="619"/>
      <c r="U363" s="619"/>
      <c r="V363" s="619"/>
      <c r="W363" s="619"/>
      <c r="X363" s="619"/>
      <c r="Y363" s="619"/>
      <c r="Z363" s="619"/>
      <c r="AA363" s="619"/>
      <c r="AB363" s="619"/>
      <c r="AC363" s="619"/>
      <c r="AD363" s="619"/>
      <c r="AE363" s="619"/>
      <c r="AF363" s="619"/>
      <c r="AG363" s="619"/>
      <c r="AH363" s="619"/>
      <c r="AI363" s="619"/>
      <c r="AJ363" s="619"/>
      <c r="AK363" s="619"/>
      <c r="AL363" s="612"/>
      <c r="AM363" s="627"/>
      <c r="AN363" s="600"/>
      <c r="AO363" s="600"/>
      <c r="AP363" s="600"/>
    </row>
    <row r="364" spans="2:42" x14ac:dyDescent="0.2">
      <c r="B364" s="261" t="s">
        <v>320</v>
      </c>
      <c r="C364" s="125"/>
      <c r="D364" s="599"/>
      <c r="E364" s="599"/>
      <c r="F364" s="599"/>
      <c r="G364" s="619"/>
      <c r="H364" s="619"/>
      <c r="I364" s="619"/>
      <c r="J364" s="619"/>
      <c r="K364" s="619"/>
      <c r="L364" s="619"/>
      <c r="M364" s="619"/>
      <c r="N364" s="619"/>
      <c r="O364" s="619"/>
      <c r="P364" s="619"/>
      <c r="Q364" s="619"/>
      <c r="R364" s="619"/>
      <c r="S364" s="619"/>
      <c r="T364" s="619"/>
      <c r="U364" s="619"/>
      <c r="V364" s="619"/>
      <c r="W364" s="619"/>
      <c r="X364" s="619"/>
      <c r="Y364" s="619"/>
      <c r="Z364" s="619"/>
      <c r="AA364" s="619"/>
      <c r="AB364" s="619"/>
      <c r="AC364" s="619"/>
      <c r="AD364" s="619"/>
      <c r="AE364" s="619"/>
      <c r="AF364" s="619"/>
      <c r="AG364" s="619"/>
      <c r="AH364" s="619"/>
      <c r="AI364" s="619"/>
      <c r="AJ364" s="619"/>
      <c r="AK364" s="619"/>
      <c r="AL364" s="612"/>
      <c r="AM364" s="627"/>
      <c r="AN364" s="600"/>
      <c r="AO364" s="600"/>
      <c r="AP364" s="600"/>
    </row>
    <row r="365" spans="2:42" x14ac:dyDescent="0.2">
      <c r="B365" s="625"/>
      <c r="C365" s="605" t="s">
        <v>131</v>
      </c>
      <c r="D365" s="599"/>
      <c r="E365" s="599"/>
      <c r="F365" s="599"/>
      <c r="G365" s="618">
        <f ca="1">'LOI 3P 17'!D101/1000000</f>
        <v>-1.2591184456750164</v>
      </c>
      <c r="H365" s="618">
        <f ca="1">'LOI 3P 17'!E101/1000000</f>
        <v>0.36025125093876448</v>
      </c>
      <c r="I365" s="618">
        <f ca="1">'LOI 3P 17'!F101/1000000</f>
        <v>0.44843674494940239</v>
      </c>
      <c r="J365" s="618">
        <f ca="1">'LOI 3P 17'!G101/1000000</f>
        <v>0.35128711549206298</v>
      </c>
      <c r="K365" s="618">
        <f ca="1">'LOI 3P 17'!H101/1000000</f>
        <v>0.28366485716538709</v>
      </c>
      <c r="L365" s="618">
        <f ca="1">'LOI 3P 17'!I101/1000000</f>
        <v>0.27184976821611617</v>
      </c>
      <c r="M365" s="618">
        <f ca="1">'LOI 3P 17'!J101/1000000</f>
        <v>0.22358146623541281</v>
      </c>
      <c r="N365" s="618">
        <f ca="1">'LOI 3P 17'!K101/1000000</f>
        <v>0.17903745220879366</v>
      </c>
      <c r="O365" s="618">
        <f ca="1">'LOI 3P 17'!L101/1000000</f>
        <v>0.17158820585078985</v>
      </c>
      <c r="P365" s="618">
        <f ca="1">'LOI 3P 17'!M101/1000000</f>
        <v>0.16482726814568086</v>
      </c>
      <c r="Q365" s="618">
        <f ca="1">'LOI 3P 17'!N101/1000000</f>
        <v>6.9041673285248753E-2</v>
      </c>
      <c r="R365" s="618">
        <f ca="1">'LOI 3P 17'!O101/1000000</f>
        <v>5.9761612765494791E-2</v>
      </c>
      <c r="S365" s="618">
        <f ca="1">'LOI 3P 17'!P101/1000000</f>
        <v>0.10345482893326562</v>
      </c>
      <c r="T365" s="618">
        <f ca="1">'LOI 3P 17'!Q101/1000000</f>
        <v>0.10461324111939566</v>
      </c>
      <c r="U365" s="618">
        <f ca="1">'LOI 3P 17'!R101/1000000</f>
        <v>0.10578639327159656</v>
      </c>
      <c r="V365" s="618">
        <f ca="1">'LOI 3P 17'!S101/1000000</f>
        <v>0.10697439280256964</v>
      </c>
      <c r="W365" s="618">
        <f ca="1">'LOI 3P 17'!T101/1000000</f>
        <v>0.10817734616616256</v>
      </c>
      <c r="X365" s="618">
        <f ca="1">'LOI 3P 17'!U101/1000000</f>
        <v>0.10939535877787004</v>
      </c>
      <c r="Y365" s="618">
        <f ca="1">'LOI 3P 17'!V101/1000000</f>
        <v>0.11062853493252518</v>
      </c>
      <c r="Z365" s="618">
        <f ca="1">'LOI 3P 17'!W101/1000000</f>
        <v>0.11187697771910031</v>
      </c>
      <c r="AA365" s="618">
        <f ca="1">'LOI 3P 17'!X101/1000000</f>
        <v>2.344078893253149E-2</v>
      </c>
      <c r="AB365" s="618">
        <f ca="1">'LOI 3P 17'!Y101/1000000</f>
        <v>0.11442006898248015</v>
      </c>
      <c r="AC365" s="618">
        <f ca="1">'LOI 3P 17'!Z101/1000000</f>
        <v>0.11571491679894218</v>
      </c>
      <c r="AD365" s="618">
        <f ca="1">'LOI 3P 17'!AA101/1000000</f>
        <v>0.1170254297346135</v>
      </c>
      <c r="AE365" s="618">
        <f ca="1">'LOI 3P 17'!AB101/1000000</f>
        <v>0.11835170346391621</v>
      </c>
      <c r="AF365" s="618">
        <f ca="1">'LOI 3P 17'!AC101/1000000</f>
        <v>0.11969383187859016</v>
      </c>
      <c r="AG365" s="618">
        <f ca="1">'LOI 3P 17'!AD101/1000000</f>
        <v>0</v>
      </c>
      <c r="AH365" s="618">
        <f ca="1">'LOI 3P 17'!AE101/1000000</f>
        <v>0</v>
      </c>
      <c r="AI365" s="618">
        <f ca="1">'LOI 3P 17'!AF101/1000000</f>
        <v>0</v>
      </c>
      <c r="AJ365" s="618">
        <f ca="1">'LOI 3P 17'!AG101/1000000</f>
        <v>0</v>
      </c>
      <c r="AK365" s="618">
        <f ca="1">'LOI 3P 17'!AH101/1000000</f>
        <v>0</v>
      </c>
      <c r="AL365" s="610"/>
      <c r="AM365" s="626"/>
      <c r="AN365" s="246"/>
      <c r="AO365" s="246"/>
      <c r="AP365" s="246"/>
    </row>
    <row r="366" spans="2:42" x14ac:dyDescent="0.2">
      <c r="B366" s="625"/>
      <c r="C366" s="606" t="s">
        <v>117</v>
      </c>
      <c r="D366" s="599"/>
      <c r="E366" s="599"/>
      <c r="F366" s="599"/>
      <c r="G366" s="618">
        <f ca="1">'LOI 3P 17'!D102/1000000</f>
        <v>0</v>
      </c>
      <c r="H366" s="618">
        <f ca="1">'LOI 3P 17'!E102/1000000</f>
        <v>0</v>
      </c>
      <c r="I366" s="618">
        <f ca="1">'LOI 3P 17'!F102/1000000</f>
        <v>0</v>
      </c>
      <c r="J366" s="618">
        <f ca="1">'LOI 3P 17'!G102/1000000</f>
        <v>0</v>
      </c>
      <c r="K366" s="618">
        <f ca="1">'LOI 3P 17'!H102/1000000</f>
        <v>0</v>
      </c>
      <c r="L366" s="618">
        <f ca="1">'LOI 3P 17'!I102/1000000</f>
        <v>0</v>
      </c>
      <c r="M366" s="618">
        <f ca="1">'LOI 3P 17'!J102/1000000</f>
        <v>0</v>
      </c>
      <c r="N366" s="618">
        <f ca="1">'LOI 3P 17'!K102/1000000</f>
        <v>0</v>
      </c>
      <c r="O366" s="618">
        <f ca="1">'LOI 3P 17'!L102/1000000</f>
        <v>0</v>
      </c>
      <c r="P366" s="618">
        <f ca="1">'LOI 3P 17'!M102/1000000</f>
        <v>0</v>
      </c>
      <c r="Q366" s="618">
        <f ca="1">'LOI 3P 17'!N102/1000000</f>
        <v>0</v>
      </c>
      <c r="R366" s="618">
        <f ca="1">'LOI 3P 17'!O102/1000000</f>
        <v>0</v>
      </c>
      <c r="S366" s="618">
        <f ca="1">'LOI 3P 17'!P102/1000000</f>
        <v>0</v>
      </c>
      <c r="T366" s="618">
        <f ca="1">'LOI 3P 17'!Q102/1000000</f>
        <v>0</v>
      </c>
      <c r="U366" s="618">
        <f ca="1">'LOI 3P 17'!R102/1000000</f>
        <v>0</v>
      </c>
      <c r="V366" s="618">
        <f ca="1">'LOI 3P 17'!S102/1000000</f>
        <v>0</v>
      </c>
      <c r="W366" s="618">
        <f ca="1">'LOI 3P 17'!T102/1000000</f>
        <v>0</v>
      </c>
      <c r="X366" s="618">
        <f ca="1">'LOI 3P 17'!U102/1000000</f>
        <v>0</v>
      </c>
      <c r="Y366" s="618">
        <f ca="1">'LOI 3P 17'!V102/1000000</f>
        <v>0</v>
      </c>
      <c r="Z366" s="618">
        <f ca="1">'LOI 3P 17'!W102/1000000</f>
        <v>0</v>
      </c>
      <c r="AA366" s="618">
        <f ca="1">'LOI 3P 17'!X102/1000000</f>
        <v>0</v>
      </c>
      <c r="AB366" s="618">
        <f ca="1">'LOI 3P 17'!Y102/1000000</f>
        <v>0</v>
      </c>
      <c r="AC366" s="618">
        <f ca="1">'LOI 3P 17'!Z102/1000000</f>
        <v>0</v>
      </c>
      <c r="AD366" s="618">
        <f ca="1">'LOI 3P 17'!AA102/1000000</f>
        <v>0</v>
      </c>
      <c r="AE366" s="618">
        <f ca="1">'LOI 3P 17'!AB102/1000000</f>
        <v>0</v>
      </c>
      <c r="AF366" s="618">
        <f ca="1">'LOI 3P 17'!AC102/1000000</f>
        <v>0</v>
      </c>
      <c r="AG366" s="618">
        <f ca="1">'LOI 3P 17'!AD102/1000000</f>
        <v>0</v>
      </c>
      <c r="AH366" s="618">
        <f ca="1">'LOI 3P 17'!AE102/1000000</f>
        <v>0</v>
      </c>
      <c r="AI366" s="618">
        <f ca="1">'LOI 3P 17'!AF102/1000000</f>
        <v>0</v>
      </c>
      <c r="AJ366" s="618">
        <f ca="1">'LOI 3P 17'!AG102/1000000</f>
        <v>0</v>
      </c>
      <c r="AK366" s="618">
        <f ca="1">'LOI 3P 17'!AH102/1000000</f>
        <v>0</v>
      </c>
      <c r="AL366" s="610"/>
      <c r="AM366" s="626"/>
      <c r="AN366" s="246"/>
      <c r="AO366" s="246"/>
      <c r="AP366" s="246"/>
    </row>
    <row r="367" spans="2:42" x14ac:dyDescent="0.2">
      <c r="B367" s="625"/>
      <c r="C367" s="607" t="s">
        <v>126</v>
      </c>
      <c r="D367" s="599"/>
      <c r="E367" s="599"/>
      <c r="F367" s="599"/>
      <c r="G367" s="618">
        <f ca="1">'LOI 3P 17'!D103/1000000</f>
        <v>0</v>
      </c>
      <c r="H367" s="618">
        <f ca="1">'LOI 3P 17'!E103/1000000</f>
        <v>1.6127529949760001E-2</v>
      </c>
      <c r="I367" s="618">
        <f ca="1">'LOI 3P 17'!F103/1000000</f>
        <v>1.6293330146011427E-2</v>
      </c>
      <c r="J367" s="618">
        <f ca="1">'LOI 3P 17'!G103/1000000</f>
        <v>1.6461600765186993E-2</v>
      </c>
      <c r="K367" s="618">
        <f ca="1">'LOI 3P 17'!H103/1000000</f>
        <v>1.6632378616588277E-2</v>
      </c>
      <c r="L367" s="618">
        <f ca="1">'LOI 3P 17'!I103/1000000</f>
        <v>1.680570105797545E-2</v>
      </c>
      <c r="M367" s="618">
        <f ca="1">'LOI 3P 17'!J103/1000000</f>
        <v>1.6981606003739283E-2</v>
      </c>
      <c r="N367" s="618">
        <f ca="1">'LOI 3P 17'!K103/1000000</f>
        <v>1.7160131933194999E-2</v>
      </c>
      <c r="O367" s="618">
        <f ca="1">'LOI 3P 17'!L103/1000000</f>
        <v>1.7341317898999606E-2</v>
      </c>
      <c r="P367" s="618">
        <f ca="1">'LOI 3P 17'!M103/1000000</f>
        <v>1.7525203535694697E-2</v>
      </c>
      <c r="Q367" s="618">
        <f ca="1">'LOI 3P 17'!N103/1000000</f>
        <v>1.7711829068376549E-2</v>
      </c>
      <c r="R367" s="618">
        <f ca="1">'LOI 3P 17'!O103/1000000</f>
        <v>1.790123532149536E-2</v>
      </c>
      <c r="S367" s="618">
        <f ca="1">'LOI 3P 17'!P103/1000000</f>
        <v>1.8093463727785634E-2</v>
      </c>
      <c r="T367" s="618">
        <f ca="1">'LOI 3P 17'!Q103/1000000</f>
        <v>1.8288556337329644E-2</v>
      </c>
      <c r="U367" s="618">
        <f ca="1">'LOI 3P 17'!R103/1000000</f>
        <v>1.8486555826755853E-2</v>
      </c>
      <c r="V367" s="618">
        <f ca="1">'LOI 3P 17'!S103/1000000</f>
        <v>1.8687505508574516E-2</v>
      </c>
      <c r="W367" s="618">
        <f ca="1">'LOI 3P 17'!T103/1000000</f>
        <v>1.8891449340652275E-2</v>
      </c>
      <c r="X367" s="618">
        <f ca="1">'LOI 3P 17'!U103/1000000</f>
        <v>1.9098431935827994E-2</v>
      </c>
      <c r="Y367" s="618">
        <f ca="1">'LOI 3P 17'!V103/1000000</f>
        <v>1.9308498571671832E-2</v>
      </c>
      <c r="Z367" s="618">
        <f ca="1">'LOI 3P 17'!W103/1000000</f>
        <v>1.9521695200389742E-2</v>
      </c>
      <c r="AA367" s="618">
        <f ca="1">'LOI 3P 17'!X103/1000000</f>
        <v>1.973806845887555E-2</v>
      </c>
      <c r="AB367" s="618">
        <f ca="1">'LOI 3P 17'!Y103/1000000</f>
        <v>1.99576656789128E-2</v>
      </c>
      <c r="AC367" s="618">
        <f ca="1">'LOI 3P 17'!Z103/1000000</f>
        <v>2.0180534897528593E-2</v>
      </c>
      <c r="AD367" s="618">
        <f ca="1">'LOI 3P 17'!AA103/1000000</f>
        <v>2.0406724867501773E-2</v>
      </c>
      <c r="AE367" s="618">
        <f ca="1">'LOI 3P 17'!AB103/1000000</f>
        <v>2.0636285068027543E-2</v>
      </c>
      <c r="AF367" s="618">
        <f ca="1">'LOI 3P 17'!AC103/1000000</f>
        <v>2.0869265715541156E-2</v>
      </c>
      <c r="AG367" s="618">
        <f ca="1">'LOI 3P 17'!AD103/1000000</f>
        <v>0</v>
      </c>
      <c r="AH367" s="618">
        <f ca="1">'LOI 3P 17'!AE103/1000000</f>
        <v>0</v>
      </c>
      <c r="AI367" s="618">
        <f ca="1">'LOI 3P 17'!AF103/1000000</f>
        <v>0</v>
      </c>
      <c r="AJ367" s="618">
        <f ca="1">'LOI 3P 17'!AG103/1000000</f>
        <v>0</v>
      </c>
      <c r="AK367" s="618">
        <f ca="1">'LOI 3P 17'!AH103/1000000</f>
        <v>0</v>
      </c>
      <c r="AL367" s="610"/>
      <c r="AM367" s="626"/>
      <c r="AN367" s="246"/>
      <c r="AO367" s="246"/>
      <c r="AP367" s="246"/>
    </row>
    <row r="368" spans="2:42" x14ac:dyDescent="0.2">
      <c r="B368" s="625"/>
      <c r="C368" s="605" t="s">
        <v>127</v>
      </c>
      <c r="D368" s="599"/>
      <c r="E368" s="599"/>
      <c r="F368" s="599"/>
      <c r="G368" s="618">
        <f ca="1">'LOI 3P 17'!D104/1000000</f>
        <v>0</v>
      </c>
      <c r="H368" s="618">
        <f ca="1">'LOI 3P 17'!E104/1000000</f>
        <v>2.4191294924639999E-2</v>
      </c>
      <c r="I368" s="618">
        <f ca="1">'LOI 3P 17'!F104/1000000</f>
        <v>2.4439995219017137E-2</v>
      </c>
      <c r="J368" s="618">
        <f ca="1">'LOI 3P 17'!G104/1000000</f>
        <v>2.4692401147780488E-2</v>
      </c>
      <c r="K368" s="618">
        <f ca="1">'LOI 3P 17'!H104/1000000</f>
        <v>2.4948567924882415E-2</v>
      </c>
      <c r="L368" s="618">
        <f ca="1">'LOI 3P 17'!I104/1000000</f>
        <v>2.5208551586963172E-2</v>
      </c>
      <c r="M368" s="618">
        <f ca="1">'LOI 3P 17'!J104/1000000</f>
        <v>2.5472409005608918E-2</v>
      </c>
      <c r="N368" s="618">
        <f ca="1">'LOI 3P 17'!K104/1000000</f>
        <v>2.5740197899792497E-2</v>
      </c>
      <c r="O368" s="618">
        <f ca="1">'LOI 3P 17'!L104/1000000</f>
        <v>2.6011976848499402E-2</v>
      </c>
      <c r="P368" s="618">
        <f ca="1">'LOI 3P 17'!M104/1000000</f>
        <v>2.6287805303542043E-2</v>
      </c>
      <c r="Q368" s="618">
        <f ca="1">'LOI 3P 17'!N104/1000000</f>
        <v>2.6567743602564815E-2</v>
      </c>
      <c r="R368" s="618">
        <f ca="1">'LOI 3P 17'!O104/1000000</f>
        <v>2.6851852982243032E-2</v>
      </c>
      <c r="S368" s="618">
        <f ca="1">'LOI 3P 17'!P104/1000000</f>
        <v>2.7140195591678455E-2</v>
      </c>
      <c r="T368" s="618">
        <f ca="1">'LOI 3P 17'!Q104/1000000</f>
        <v>2.7432834505994465E-2</v>
      </c>
      <c r="U368" s="618">
        <f ca="1">'LOI 3P 17'!R104/1000000</f>
        <v>2.7729833740133776E-2</v>
      </c>
      <c r="V368" s="618">
        <f ca="1">'LOI 3P 17'!S104/1000000</f>
        <v>2.803125826286177E-2</v>
      </c>
      <c r="W368" s="618">
        <f ca="1">'LOI 3P 17'!T104/1000000</f>
        <v>2.8337174010978409E-2</v>
      </c>
      <c r="X368" s="618">
        <f ca="1">'LOI 3P 17'!U104/1000000</f>
        <v>2.8647647903741989E-2</v>
      </c>
      <c r="Y368" s="618">
        <f ca="1">'LOI 3P 17'!V104/1000000</f>
        <v>2.8962747857507753E-2</v>
      </c>
      <c r="Z368" s="618">
        <f ca="1">'LOI 3P 17'!W104/1000000</f>
        <v>2.9282542800584607E-2</v>
      </c>
      <c r="AA368" s="618">
        <f ca="1">'LOI 3P 17'!X104/1000000</f>
        <v>2.9607102688313319E-2</v>
      </c>
      <c r="AB368" s="618">
        <f ca="1">'LOI 3P 17'!Y104/1000000</f>
        <v>2.9936498518369194E-2</v>
      </c>
      <c r="AC368" s="618">
        <f ca="1">'LOI 3P 17'!Z104/1000000</f>
        <v>3.0270802346292886E-2</v>
      </c>
      <c r="AD368" s="618">
        <f ca="1">'LOI 3P 17'!AA104/1000000</f>
        <v>3.0610087301252652E-2</v>
      </c>
      <c r="AE368" s="618">
        <f ca="1">'LOI 3P 17'!AB104/1000000</f>
        <v>3.0954427602041316E-2</v>
      </c>
      <c r="AF368" s="618">
        <f ca="1">'LOI 3P 17'!AC104/1000000</f>
        <v>3.1303898573311728E-2</v>
      </c>
      <c r="AG368" s="618">
        <f ca="1">'LOI 3P 17'!AD104/1000000</f>
        <v>0</v>
      </c>
      <c r="AH368" s="618">
        <f ca="1">'LOI 3P 17'!AE104/1000000</f>
        <v>0</v>
      </c>
      <c r="AI368" s="618">
        <f ca="1">'LOI 3P 17'!AF104/1000000</f>
        <v>0</v>
      </c>
      <c r="AJ368" s="618">
        <f ca="1">'LOI 3P 17'!AG104/1000000</f>
        <v>0</v>
      </c>
      <c r="AK368" s="618">
        <f ca="1">'LOI 3P 17'!AH104/1000000</f>
        <v>0</v>
      </c>
      <c r="AL368" s="610"/>
      <c r="AM368" s="626"/>
      <c r="AN368" s="246"/>
      <c r="AO368" s="246"/>
      <c r="AP368" s="246"/>
    </row>
    <row r="369" spans="2:42" x14ac:dyDescent="0.2">
      <c r="B369" s="625"/>
      <c r="C369" s="605" t="s">
        <v>116</v>
      </c>
      <c r="D369" s="599"/>
      <c r="E369" s="599"/>
      <c r="F369" s="599"/>
      <c r="G369" s="618">
        <f ca="1">'LOI 3P 17'!D105/1000000</f>
        <v>0</v>
      </c>
      <c r="H369" s="618">
        <f ca="1">'LOI 3P 17'!E105/1000000</f>
        <v>0</v>
      </c>
      <c r="I369" s="618">
        <f ca="1">'LOI 3P 17'!F105/1000000</f>
        <v>0</v>
      </c>
      <c r="J369" s="618">
        <f ca="1">'LOI 3P 17'!G105/1000000</f>
        <v>0</v>
      </c>
      <c r="K369" s="618">
        <f ca="1">'LOI 3P 17'!H105/1000000</f>
        <v>0</v>
      </c>
      <c r="L369" s="618">
        <f ca="1">'LOI 3P 17'!I105/1000000</f>
        <v>0</v>
      </c>
      <c r="M369" s="618">
        <f ca="1">'LOI 3P 17'!J105/1000000</f>
        <v>0</v>
      </c>
      <c r="N369" s="618">
        <f ca="1">'LOI 3P 17'!K105/1000000</f>
        <v>0</v>
      </c>
      <c r="O369" s="618">
        <f ca="1">'LOI 3P 17'!L105/1000000</f>
        <v>0</v>
      </c>
      <c r="P369" s="618">
        <f ca="1">'LOI 3P 17'!M105/1000000</f>
        <v>0</v>
      </c>
      <c r="Q369" s="618">
        <f ca="1">'LOI 3P 17'!N105/1000000</f>
        <v>0</v>
      </c>
      <c r="R369" s="618">
        <f ca="1">'LOI 3P 17'!O105/1000000</f>
        <v>0</v>
      </c>
      <c r="S369" s="618">
        <f ca="1">'LOI 3P 17'!P105/1000000</f>
        <v>0</v>
      </c>
      <c r="T369" s="618">
        <f ca="1">'LOI 3P 17'!Q105/1000000</f>
        <v>0</v>
      </c>
      <c r="U369" s="618">
        <f ca="1">'LOI 3P 17'!R105/1000000</f>
        <v>0</v>
      </c>
      <c r="V369" s="618">
        <f ca="1">'LOI 3P 17'!S105/1000000</f>
        <v>0</v>
      </c>
      <c r="W369" s="618">
        <f ca="1">'LOI 3P 17'!T105/1000000</f>
        <v>0</v>
      </c>
      <c r="X369" s="618">
        <f ca="1">'LOI 3P 17'!U105/1000000</f>
        <v>0</v>
      </c>
      <c r="Y369" s="618">
        <f ca="1">'LOI 3P 17'!V105/1000000</f>
        <v>0</v>
      </c>
      <c r="Z369" s="618">
        <f ca="1">'LOI 3P 17'!W105/1000000</f>
        <v>0</v>
      </c>
      <c r="AA369" s="618">
        <f ca="1">'LOI 3P 17'!X105/1000000</f>
        <v>0</v>
      </c>
      <c r="AB369" s="618">
        <f ca="1">'LOI 3P 17'!Y105/1000000</f>
        <v>0</v>
      </c>
      <c r="AC369" s="618">
        <f ca="1">'LOI 3P 17'!Z105/1000000</f>
        <v>0</v>
      </c>
      <c r="AD369" s="618">
        <f ca="1">'LOI 3P 17'!AA105/1000000</f>
        <v>0</v>
      </c>
      <c r="AE369" s="618">
        <f ca="1">'LOI 3P 17'!AB105/1000000</f>
        <v>0</v>
      </c>
      <c r="AF369" s="618">
        <f ca="1">'LOI 3P 17'!AC105/1000000</f>
        <v>0</v>
      </c>
      <c r="AG369" s="618">
        <f ca="1">'LOI 3P 17'!AD105/1000000</f>
        <v>0</v>
      </c>
      <c r="AH369" s="618">
        <f ca="1">'LOI 3P 17'!AE105/1000000</f>
        <v>0</v>
      </c>
      <c r="AI369" s="618">
        <f ca="1">'LOI 3P 17'!AF105/1000000</f>
        <v>0</v>
      </c>
      <c r="AJ369" s="618">
        <f ca="1">'LOI 3P 17'!AG105/1000000</f>
        <v>0</v>
      </c>
      <c r="AK369" s="618">
        <f ca="1">'LOI 3P 17'!AH105/1000000</f>
        <v>0</v>
      </c>
      <c r="AL369" s="610"/>
      <c r="AM369" s="626"/>
      <c r="AN369" s="246"/>
      <c r="AO369" s="246"/>
      <c r="AP369" s="246"/>
    </row>
    <row r="370" spans="2:42" x14ac:dyDescent="0.2">
      <c r="B370" s="625"/>
      <c r="C370" s="606" t="s">
        <v>119</v>
      </c>
      <c r="D370" s="599"/>
      <c r="E370" s="599"/>
      <c r="F370" s="599"/>
      <c r="G370" s="618">
        <f ca="1">'LOI 3P 17'!D106/1000000</f>
        <v>0</v>
      </c>
      <c r="H370" s="618">
        <f ca="1">'LOI 3P 17'!E106/1000000</f>
        <v>0</v>
      </c>
      <c r="I370" s="618">
        <f ca="1">'LOI 3P 17'!F106/1000000</f>
        <v>0</v>
      </c>
      <c r="J370" s="618">
        <f ca="1">'LOI 3P 17'!G106/1000000</f>
        <v>0</v>
      </c>
      <c r="K370" s="618">
        <f ca="1">'LOI 3P 17'!H106/1000000</f>
        <v>0</v>
      </c>
      <c r="L370" s="618">
        <f ca="1">'LOI 3P 17'!I106/1000000</f>
        <v>0</v>
      </c>
      <c r="M370" s="618">
        <f ca="1">'LOI 3P 17'!J106/1000000</f>
        <v>0</v>
      </c>
      <c r="N370" s="618">
        <f ca="1">'LOI 3P 17'!K106/1000000</f>
        <v>0</v>
      </c>
      <c r="O370" s="618">
        <f ca="1">'LOI 3P 17'!L106/1000000</f>
        <v>0</v>
      </c>
      <c r="P370" s="618">
        <f ca="1">'LOI 3P 17'!M106/1000000</f>
        <v>0</v>
      </c>
      <c r="Q370" s="618">
        <f ca="1">'LOI 3P 17'!N106/1000000</f>
        <v>0</v>
      </c>
      <c r="R370" s="618">
        <f ca="1">'LOI 3P 17'!O106/1000000</f>
        <v>0</v>
      </c>
      <c r="S370" s="618">
        <f ca="1">'LOI 3P 17'!P106/1000000</f>
        <v>0</v>
      </c>
      <c r="T370" s="618">
        <f ca="1">'LOI 3P 17'!Q106/1000000</f>
        <v>0</v>
      </c>
      <c r="U370" s="618">
        <f ca="1">'LOI 3P 17'!R106/1000000</f>
        <v>0</v>
      </c>
      <c r="V370" s="618">
        <f ca="1">'LOI 3P 17'!S106/1000000</f>
        <v>0</v>
      </c>
      <c r="W370" s="618">
        <f ca="1">'LOI 3P 17'!T106/1000000</f>
        <v>0</v>
      </c>
      <c r="X370" s="618">
        <f ca="1">'LOI 3P 17'!U106/1000000</f>
        <v>0</v>
      </c>
      <c r="Y370" s="618">
        <f ca="1">'LOI 3P 17'!V106/1000000</f>
        <v>0</v>
      </c>
      <c r="Z370" s="618">
        <f ca="1">'LOI 3P 17'!W106/1000000</f>
        <v>0</v>
      </c>
      <c r="AA370" s="618">
        <f ca="1">'LOI 3P 17'!X106/1000000</f>
        <v>0</v>
      </c>
      <c r="AB370" s="618">
        <f ca="1">'LOI 3P 17'!Y106/1000000</f>
        <v>0</v>
      </c>
      <c r="AC370" s="618">
        <f ca="1">'LOI 3P 17'!Z106/1000000</f>
        <v>0</v>
      </c>
      <c r="AD370" s="618">
        <f ca="1">'LOI 3P 17'!AA106/1000000</f>
        <v>0</v>
      </c>
      <c r="AE370" s="618">
        <f ca="1">'LOI 3P 17'!AB106/1000000</f>
        <v>0</v>
      </c>
      <c r="AF370" s="618">
        <f ca="1">'LOI 3P 17'!AC106/1000000</f>
        <v>0</v>
      </c>
      <c r="AG370" s="618">
        <f ca="1">'LOI 3P 17'!AD106/1000000</f>
        <v>0</v>
      </c>
      <c r="AH370" s="618">
        <f ca="1">'LOI 3P 17'!AE106/1000000</f>
        <v>0</v>
      </c>
      <c r="AI370" s="618">
        <f ca="1">'LOI 3P 17'!AF106/1000000</f>
        <v>0</v>
      </c>
      <c r="AJ370" s="618">
        <f ca="1">'LOI 3P 17'!AG106/1000000</f>
        <v>0</v>
      </c>
      <c r="AK370" s="618">
        <f ca="1">'LOI 3P 17'!AH106/1000000</f>
        <v>0</v>
      </c>
      <c r="AL370" s="610"/>
      <c r="AM370" s="626"/>
      <c r="AN370" s="246"/>
      <c r="AO370" s="246"/>
      <c r="AP370" s="246"/>
    </row>
    <row r="371" spans="2:42" x14ac:dyDescent="0.2">
      <c r="B371" s="625"/>
      <c r="C371" s="125"/>
      <c r="D371" s="599"/>
      <c r="E371" s="599"/>
      <c r="F371" s="599"/>
      <c r="G371" s="619"/>
      <c r="H371" s="619"/>
      <c r="I371" s="619"/>
      <c r="J371" s="619"/>
      <c r="K371" s="619"/>
      <c r="L371" s="619"/>
      <c r="M371" s="619"/>
      <c r="N371" s="619"/>
      <c r="O371" s="619"/>
      <c r="P371" s="619"/>
      <c r="Q371" s="619"/>
      <c r="R371" s="619"/>
      <c r="S371" s="619"/>
      <c r="T371" s="619"/>
      <c r="U371" s="619"/>
      <c r="V371" s="619"/>
      <c r="W371" s="619"/>
      <c r="X371" s="619"/>
      <c r="Y371" s="619"/>
      <c r="Z371" s="619"/>
      <c r="AA371" s="619"/>
      <c r="AB371" s="619"/>
      <c r="AC371" s="619"/>
      <c r="AD371" s="619"/>
      <c r="AE371" s="619"/>
      <c r="AF371" s="619"/>
      <c r="AG371" s="619"/>
      <c r="AH371" s="619"/>
      <c r="AI371" s="619"/>
      <c r="AJ371" s="619"/>
      <c r="AK371" s="619"/>
      <c r="AL371" s="612"/>
      <c r="AM371" s="627"/>
      <c r="AN371" s="600"/>
      <c r="AO371" s="600"/>
      <c r="AP371" s="600"/>
    </row>
    <row r="372" spans="2:42" x14ac:dyDescent="0.2">
      <c r="B372" s="261" t="s">
        <v>321</v>
      </c>
      <c r="C372" s="125"/>
      <c r="D372" s="599"/>
      <c r="E372" s="599"/>
      <c r="F372" s="599"/>
      <c r="G372" s="619"/>
      <c r="H372" s="619"/>
      <c r="I372" s="619"/>
      <c r="J372" s="619"/>
      <c r="K372" s="619"/>
      <c r="L372" s="619"/>
      <c r="M372" s="619"/>
      <c r="N372" s="619"/>
      <c r="O372" s="619"/>
      <c r="P372" s="619"/>
      <c r="Q372" s="619"/>
      <c r="R372" s="619"/>
      <c r="S372" s="619"/>
      <c r="T372" s="619"/>
      <c r="U372" s="619"/>
      <c r="V372" s="619"/>
      <c r="W372" s="619"/>
      <c r="X372" s="619"/>
      <c r="Y372" s="619"/>
      <c r="Z372" s="619"/>
      <c r="AA372" s="619"/>
      <c r="AB372" s="619"/>
      <c r="AC372" s="619"/>
      <c r="AD372" s="619"/>
      <c r="AE372" s="619"/>
      <c r="AF372" s="619"/>
      <c r="AG372" s="619"/>
      <c r="AH372" s="619"/>
      <c r="AI372" s="619"/>
      <c r="AJ372" s="619"/>
      <c r="AK372" s="619"/>
      <c r="AL372" s="612"/>
      <c r="AM372" s="627"/>
      <c r="AN372" s="600"/>
      <c r="AO372" s="600"/>
      <c r="AP372" s="600"/>
    </row>
    <row r="373" spans="2:42" x14ac:dyDescent="0.2">
      <c r="B373" s="625"/>
      <c r="C373" s="605" t="s">
        <v>131</v>
      </c>
      <c r="D373" s="599"/>
      <c r="E373" s="599"/>
      <c r="F373" s="599"/>
      <c r="G373" s="618">
        <f ca="1">'LOI DO 17'!D101/1000000</f>
        <v>0</v>
      </c>
      <c r="H373" s="618">
        <f ca="1">'LOI DO 17'!E101/1000000</f>
        <v>0</v>
      </c>
      <c r="I373" s="618">
        <f ca="1">'LOI DO 17'!F101/1000000</f>
        <v>0</v>
      </c>
      <c r="J373" s="618">
        <f ca="1">'LOI DO 17'!G101/1000000</f>
        <v>0</v>
      </c>
      <c r="K373" s="618">
        <f ca="1">'LOI DO 17'!H101/1000000</f>
        <v>0</v>
      </c>
      <c r="L373" s="618">
        <f ca="1">'LOI DO 17'!I101/1000000</f>
        <v>0</v>
      </c>
      <c r="M373" s="618">
        <f ca="1">'LOI DO 17'!J101/1000000</f>
        <v>0</v>
      </c>
      <c r="N373" s="618">
        <f ca="1">'LOI DO 17'!K101/1000000</f>
        <v>0</v>
      </c>
      <c r="O373" s="618">
        <f ca="1">'LOI DO 17'!L101/1000000</f>
        <v>0</v>
      </c>
      <c r="P373" s="618">
        <f ca="1">'LOI DO 17'!M101/1000000</f>
        <v>0</v>
      </c>
      <c r="Q373" s="618">
        <f ca="1">'LOI DO 17'!N101/1000000</f>
        <v>0</v>
      </c>
      <c r="R373" s="618">
        <f ca="1">'LOI DO 17'!O101/1000000</f>
        <v>0</v>
      </c>
      <c r="S373" s="618">
        <f ca="1">'LOI DO 17'!P101/1000000</f>
        <v>0</v>
      </c>
      <c r="T373" s="618">
        <f ca="1">'LOI DO 17'!Q101/1000000</f>
        <v>0</v>
      </c>
      <c r="U373" s="618">
        <f ca="1">'LOI DO 17'!R101/1000000</f>
        <v>0</v>
      </c>
      <c r="V373" s="618">
        <f ca="1">'LOI DO 17'!S101/1000000</f>
        <v>0</v>
      </c>
      <c r="W373" s="618">
        <f ca="1">'LOI DO 17'!T101/1000000</f>
        <v>0</v>
      </c>
      <c r="X373" s="618">
        <f ca="1">'LOI DO 17'!U101/1000000</f>
        <v>0</v>
      </c>
      <c r="Y373" s="618">
        <f ca="1">'LOI DO 17'!V101/1000000</f>
        <v>0</v>
      </c>
      <c r="Z373" s="618">
        <f ca="1">'LOI DO 17'!W101/1000000</f>
        <v>0</v>
      </c>
      <c r="AA373" s="618">
        <f ca="1">'LOI DO 17'!X101/1000000</f>
        <v>0</v>
      </c>
      <c r="AB373" s="618">
        <f ca="1">'LOI DO 17'!Y101/1000000</f>
        <v>0</v>
      </c>
      <c r="AC373" s="618">
        <f ca="1">'LOI DO 17'!Z101/1000000</f>
        <v>0</v>
      </c>
      <c r="AD373" s="618">
        <f ca="1">'LOI DO 17'!AA101/1000000</f>
        <v>0</v>
      </c>
      <c r="AE373" s="618">
        <f ca="1">'LOI DO 17'!AB101/1000000</f>
        <v>0</v>
      </c>
      <c r="AF373" s="618">
        <f ca="1">'LOI DO 17'!AC101/1000000</f>
        <v>0</v>
      </c>
      <c r="AG373" s="618">
        <f ca="1">'LOI DO 17'!AD101/1000000</f>
        <v>0</v>
      </c>
      <c r="AH373" s="618">
        <f ca="1">'LOI DO 17'!AE101/1000000</f>
        <v>0</v>
      </c>
      <c r="AI373" s="618">
        <f ca="1">'LOI DO 17'!AF101/1000000</f>
        <v>0</v>
      </c>
      <c r="AJ373" s="618">
        <f ca="1">'LOI DO 17'!AG101/1000000</f>
        <v>0</v>
      </c>
      <c r="AK373" s="618">
        <f ca="1">'LOI DO 17'!AH101/1000000</f>
        <v>0</v>
      </c>
      <c r="AL373" s="610"/>
      <c r="AM373" s="626"/>
      <c r="AN373" s="246"/>
      <c r="AO373" s="246"/>
      <c r="AP373" s="246"/>
    </row>
    <row r="374" spans="2:42" x14ac:dyDescent="0.2">
      <c r="B374" s="625"/>
      <c r="C374" s="606" t="s">
        <v>117</v>
      </c>
      <c r="D374" s="599"/>
      <c r="E374" s="599"/>
      <c r="F374" s="599"/>
      <c r="G374" s="618">
        <f ca="1">'LOI DO 17'!D102/1000000</f>
        <v>0</v>
      </c>
      <c r="H374" s="618">
        <f ca="1">'LOI DO 17'!E102/1000000</f>
        <v>0</v>
      </c>
      <c r="I374" s="618">
        <f ca="1">'LOI DO 17'!F102/1000000</f>
        <v>0</v>
      </c>
      <c r="J374" s="618">
        <f ca="1">'LOI DO 17'!G102/1000000</f>
        <v>0</v>
      </c>
      <c r="K374" s="618">
        <f ca="1">'LOI DO 17'!H102/1000000</f>
        <v>0</v>
      </c>
      <c r="L374" s="618">
        <f ca="1">'LOI DO 17'!I102/1000000</f>
        <v>0</v>
      </c>
      <c r="M374" s="618">
        <f ca="1">'LOI DO 17'!J102/1000000</f>
        <v>0</v>
      </c>
      <c r="N374" s="618">
        <f ca="1">'LOI DO 17'!K102/1000000</f>
        <v>0</v>
      </c>
      <c r="O374" s="618">
        <f ca="1">'LOI DO 17'!L102/1000000</f>
        <v>0</v>
      </c>
      <c r="P374" s="618">
        <f ca="1">'LOI DO 17'!M102/1000000</f>
        <v>0</v>
      </c>
      <c r="Q374" s="618">
        <f ca="1">'LOI DO 17'!N102/1000000</f>
        <v>0</v>
      </c>
      <c r="R374" s="618">
        <f ca="1">'LOI DO 17'!O102/1000000</f>
        <v>0</v>
      </c>
      <c r="S374" s="618">
        <f ca="1">'LOI DO 17'!P102/1000000</f>
        <v>0</v>
      </c>
      <c r="T374" s="618">
        <f ca="1">'LOI DO 17'!Q102/1000000</f>
        <v>0</v>
      </c>
      <c r="U374" s="618">
        <f ca="1">'LOI DO 17'!R102/1000000</f>
        <v>0</v>
      </c>
      <c r="V374" s="618">
        <f ca="1">'LOI DO 17'!S102/1000000</f>
        <v>0</v>
      </c>
      <c r="W374" s="618">
        <f ca="1">'LOI DO 17'!T102/1000000</f>
        <v>0</v>
      </c>
      <c r="X374" s="618">
        <f ca="1">'LOI DO 17'!U102/1000000</f>
        <v>0</v>
      </c>
      <c r="Y374" s="618">
        <f ca="1">'LOI DO 17'!V102/1000000</f>
        <v>0</v>
      </c>
      <c r="Z374" s="618">
        <f ca="1">'LOI DO 17'!W102/1000000</f>
        <v>0</v>
      </c>
      <c r="AA374" s="618">
        <f ca="1">'LOI DO 17'!X102/1000000</f>
        <v>0</v>
      </c>
      <c r="AB374" s="618">
        <f ca="1">'LOI DO 17'!Y102/1000000</f>
        <v>0</v>
      </c>
      <c r="AC374" s="618">
        <f ca="1">'LOI DO 17'!Z102/1000000</f>
        <v>0</v>
      </c>
      <c r="AD374" s="618">
        <f ca="1">'LOI DO 17'!AA102/1000000</f>
        <v>0</v>
      </c>
      <c r="AE374" s="618">
        <f ca="1">'LOI DO 17'!AB102/1000000</f>
        <v>0</v>
      </c>
      <c r="AF374" s="618">
        <f ca="1">'LOI DO 17'!AC102/1000000</f>
        <v>0</v>
      </c>
      <c r="AG374" s="618">
        <f ca="1">'LOI DO 17'!AD102/1000000</f>
        <v>0</v>
      </c>
      <c r="AH374" s="618">
        <f ca="1">'LOI DO 17'!AE102/1000000</f>
        <v>0</v>
      </c>
      <c r="AI374" s="618">
        <f ca="1">'LOI DO 17'!AF102/1000000</f>
        <v>0</v>
      </c>
      <c r="AJ374" s="618">
        <f ca="1">'LOI DO 17'!AG102/1000000</f>
        <v>0</v>
      </c>
      <c r="AK374" s="618">
        <f ca="1">'LOI DO 17'!AH102/1000000</f>
        <v>0</v>
      </c>
      <c r="AL374" s="610"/>
      <c r="AM374" s="626"/>
      <c r="AN374" s="246"/>
      <c r="AO374" s="246"/>
      <c r="AP374" s="246"/>
    </row>
    <row r="375" spans="2:42" x14ac:dyDescent="0.2">
      <c r="B375" s="625"/>
      <c r="C375" s="607" t="s">
        <v>126</v>
      </c>
      <c r="D375" s="599"/>
      <c r="E375" s="599"/>
      <c r="F375" s="599"/>
      <c r="G375" s="618">
        <f ca="1">'LOI DO 17'!D103/1000000</f>
        <v>0</v>
      </c>
      <c r="H375" s="618">
        <f ca="1">'LOI DO 17'!E103/1000000</f>
        <v>0</v>
      </c>
      <c r="I375" s="618">
        <f ca="1">'LOI DO 17'!F103/1000000</f>
        <v>0</v>
      </c>
      <c r="J375" s="618">
        <f ca="1">'LOI DO 17'!G103/1000000</f>
        <v>0</v>
      </c>
      <c r="K375" s="618">
        <f ca="1">'LOI DO 17'!H103/1000000</f>
        <v>0</v>
      </c>
      <c r="L375" s="618">
        <f ca="1">'LOI DO 17'!I103/1000000</f>
        <v>0</v>
      </c>
      <c r="M375" s="618">
        <f ca="1">'LOI DO 17'!J103/1000000</f>
        <v>0</v>
      </c>
      <c r="N375" s="618">
        <f ca="1">'LOI DO 17'!K103/1000000</f>
        <v>0</v>
      </c>
      <c r="O375" s="618">
        <f ca="1">'LOI DO 17'!L103/1000000</f>
        <v>0</v>
      </c>
      <c r="P375" s="618">
        <f ca="1">'LOI DO 17'!M103/1000000</f>
        <v>0</v>
      </c>
      <c r="Q375" s="618">
        <f ca="1">'LOI DO 17'!N103/1000000</f>
        <v>0</v>
      </c>
      <c r="R375" s="618">
        <f ca="1">'LOI DO 17'!O103/1000000</f>
        <v>0</v>
      </c>
      <c r="S375" s="618">
        <f ca="1">'LOI DO 17'!P103/1000000</f>
        <v>0</v>
      </c>
      <c r="T375" s="618">
        <f ca="1">'LOI DO 17'!Q103/1000000</f>
        <v>0</v>
      </c>
      <c r="U375" s="618">
        <f ca="1">'LOI DO 17'!R103/1000000</f>
        <v>0</v>
      </c>
      <c r="V375" s="618">
        <f ca="1">'LOI DO 17'!S103/1000000</f>
        <v>0</v>
      </c>
      <c r="W375" s="618">
        <f ca="1">'LOI DO 17'!T103/1000000</f>
        <v>0</v>
      </c>
      <c r="X375" s="618">
        <f ca="1">'LOI DO 17'!U103/1000000</f>
        <v>0</v>
      </c>
      <c r="Y375" s="618">
        <f ca="1">'LOI DO 17'!V103/1000000</f>
        <v>0</v>
      </c>
      <c r="Z375" s="618">
        <f ca="1">'LOI DO 17'!W103/1000000</f>
        <v>0</v>
      </c>
      <c r="AA375" s="618">
        <f ca="1">'LOI DO 17'!X103/1000000</f>
        <v>0</v>
      </c>
      <c r="AB375" s="618">
        <f ca="1">'LOI DO 17'!Y103/1000000</f>
        <v>0</v>
      </c>
      <c r="AC375" s="618">
        <f ca="1">'LOI DO 17'!Z103/1000000</f>
        <v>0</v>
      </c>
      <c r="AD375" s="618">
        <f ca="1">'LOI DO 17'!AA103/1000000</f>
        <v>0</v>
      </c>
      <c r="AE375" s="618">
        <f ca="1">'LOI DO 17'!AB103/1000000</f>
        <v>0</v>
      </c>
      <c r="AF375" s="618">
        <f ca="1">'LOI DO 17'!AC103/1000000</f>
        <v>0</v>
      </c>
      <c r="AG375" s="618">
        <f ca="1">'LOI DO 17'!AD103/1000000</f>
        <v>0</v>
      </c>
      <c r="AH375" s="618">
        <f ca="1">'LOI DO 17'!AE103/1000000</f>
        <v>0</v>
      </c>
      <c r="AI375" s="618">
        <f ca="1">'LOI DO 17'!AF103/1000000</f>
        <v>0</v>
      </c>
      <c r="AJ375" s="618">
        <f ca="1">'LOI DO 17'!AG103/1000000</f>
        <v>0</v>
      </c>
      <c r="AK375" s="618">
        <f ca="1">'LOI DO 17'!AH103/1000000</f>
        <v>0</v>
      </c>
      <c r="AL375" s="610"/>
      <c r="AM375" s="626"/>
      <c r="AN375" s="246"/>
      <c r="AO375" s="246"/>
      <c r="AP375" s="246"/>
    </row>
    <row r="376" spans="2:42" x14ac:dyDescent="0.2">
      <c r="B376" s="625"/>
      <c r="C376" s="605" t="s">
        <v>127</v>
      </c>
      <c r="D376" s="599"/>
      <c r="E376" s="599"/>
      <c r="F376" s="599"/>
      <c r="G376" s="618">
        <f ca="1">'LOI DO 17'!D104/1000000</f>
        <v>-2.9760981443227652</v>
      </c>
      <c r="H376" s="618">
        <f ca="1">'LOI DO 17'!E104/1000000</f>
        <v>0.47392250086465443</v>
      </c>
      <c r="I376" s="618">
        <f ca="1">'LOI DO 17'!F104/1000000</f>
        <v>0.48606022358896478</v>
      </c>
      <c r="J376" s="618">
        <f ca="1">'LOI DO 17'!G104/1000000</f>
        <v>0.47078453432059902</v>
      </c>
      <c r="K376" s="618">
        <f ca="1">'LOI DO 17'!H104/1000000</f>
        <v>0.44663859693254832</v>
      </c>
      <c r="L376" s="618">
        <f ca="1">'LOI DO 17'!I104/1000000</f>
        <v>0.42841607145135258</v>
      </c>
      <c r="M376" s="618">
        <f ca="1">'LOI DO 17'!J104/1000000</f>
        <v>0.4149088203297101</v>
      </c>
      <c r="N376" s="618">
        <f ca="1">'LOI DO 17'!K104/1000000</f>
        <v>0.4077061051117199</v>
      </c>
      <c r="O376" s="618">
        <f ca="1">'LOI DO 17'!L104/1000000</f>
        <v>0.39701444805873692</v>
      </c>
      <c r="P376" s="618">
        <f ca="1">'LOI DO 17'!M104/1000000</f>
        <v>0.38755929670167832</v>
      </c>
      <c r="Q376" s="618">
        <f ca="1">'LOI DO 17'!N104/1000000</f>
        <v>0.22932379397201211</v>
      </c>
      <c r="R376" s="618">
        <f ca="1">'LOI DO 17'!O104/1000000</f>
        <v>0.21584179803354231</v>
      </c>
      <c r="S376" s="618">
        <f ca="1">'LOI DO 17'!P104/1000000</f>
        <v>0.21823504549549352</v>
      </c>
      <c r="T376" s="618">
        <f ca="1">'LOI DO 17'!Q104/1000000</f>
        <v>0.22065992114331684</v>
      </c>
      <c r="U376" s="618">
        <f ca="1">'LOI DO 17'!R104/1000000</f>
        <v>0.22311671276353939</v>
      </c>
      <c r="V376" s="618">
        <f ca="1">'LOI DO 17'!S104/1000000</f>
        <v>0.22560570825733869</v>
      </c>
      <c r="W376" s="618">
        <f ca="1">'LOI DO 17'!T104/1000000</f>
        <v>0.22812719553584904</v>
      </c>
      <c r="X376" s="618">
        <f ca="1">'LOI DO 17'!U104/1000000</f>
        <v>0.230681462411259</v>
      </c>
      <c r="Y376" s="618">
        <f ca="1">'LOI DO 17'!V104/1000000</f>
        <v>0.23326879648356952</v>
      </c>
      <c r="Z376" s="618">
        <f ca="1">'LOI DO 17'!W104/1000000</f>
        <v>0.23588948502288121</v>
      </c>
      <c r="AA376" s="618">
        <f ca="1">'LOI DO 17'!X104/1000000</f>
        <v>8.8543814847074326E-2</v>
      </c>
      <c r="AB376" s="618">
        <f ca="1">'LOI DO 17'!Y104/1000000</f>
        <v>0.24123207219474044</v>
      </c>
      <c r="AC376" s="618">
        <f ca="1">'LOI DO 17'!Z104/1000000</f>
        <v>0.24395454259322313</v>
      </c>
      <c r="AD376" s="618">
        <f ca="1">'LOI DO 17'!AA104/1000000</f>
        <v>0.24671151072161979</v>
      </c>
      <c r="AE376" s="618">
        <f ca="1">'LOI DO 17'!AB104/1000000</f>
        <v>0.24950326026859093</v>
      </c>
      <c r="AF376" s="618">
        <f ca="1">'LOI DO 17'!AC104/1000000</f>
        <v>0.25233007378482314</v>
      </c>
      <c r="AG376" s="618">
        <f ca="1">'LOI DO 17'!AD104/1000000</f>
        <v>0</v>
      </c>
      <c r="AH376" s="618">
        <f ca="1">'LOI DO 17'!AE104/1000000</f>
        <v>0</v>
      </c>
      <c r="AI376" s="618">
        <f ca="1">'LOI DO 17'!AF104/1000000</f>
        <v>0</v>
      </c>
      <c r="AJ376" s="618">
        <f ca="1">'LOI DO 17'!AG104/1000000</f>
        <v>0</v>
      </c>
      <c r="AK376" s="618">
        <f ca="1">'LOI DO 17'!AH104/1000000</f>
        <v>0</v>
      </c>
      <c r="AL376" s="610"/>
      <c r="AM376" s="626"/>
      <c r="AN376" s="246"/>
      <c r="AO376" s="246"/>
      <c r="AP376" s="246"/>
    </row>
    <row r="377" spans="2:42" x14ac:dyDescent="0.2">
      <c r="B377" s="625"/>
      <c r="C377" s="605" t="s">
        <v>116</v>
      </c>
      <c r="D377" s="599"/>
      <c r="E377" s="599"/>
      <c r="F377" s="599"/>
      <c r="G377" s="618">
        <f ca="1">'LOI DO 17'!D105/1000000</f>
        <v>0</v>
      </c>
      <c r="H377" s="618">
        <f ca="1">'LOI DO 17'!E105/1000000</f>
        <v>0</v>
      </c>
      <c r="I377" s="618">
        <f ca="1">'LOI DO 17'!F105/1000000</f>
        <v>0</v>
      </c>
      <c r="J377" s="618">
        <f ca="1">'LOI DO 17'!G105/1000000</f>
        <v>0</v>
      </c>
      <c r="K377" s="618">
        <f ca="1">'LOI DO 17'!H105/1000000</f>
        <v>0</v>
      </c>
      <c r="L377" s="618">
        <f ca="1">'LOI DO 17'!I105/1000000</f>
        <v>0</v>
      </c>
      <c r="M377" s="618">
        <f ca="1">'LOI DO 17'!J105/1000000</f>
        <v>0</v>
      </c>
      <c r="N377" s="618">
        <f ca="1">'LOI DO 17'!K105/1000000</f>
        <v>0</v>
      </c>
      <c r="O377" s="618">
        <f ca="1">'LOI DO 17'!L105/1000000</f>
        <v>0</v>
      </c>
      <c r="P377" s="618">
        <f ca="1">'LOI DO 17'!M105/1000000</f>
        <v>0</v>
      </c>
      <c r="Q377" s="618">
        <f ca="1">'LOI DO 17'!N105/1000000</f>
        <v>0</v>
      </c>
      <c r="R377" s="618">
        <f ca="1">'LOI DO 17'!O105/1000000</f>
        <v>0</v>
      </c>
      <c r="S377" s="618">
        <f ca="1">'LOI DO 17'!P105/1000000</f>
        <v>0</v>
      </c>
      <c r="T377" s="618">
        <f ca="1">'LOI DO 17'!Q105/1000000</f>
        <v>0</v>
      </c>
      <c r="U377" s="618">
        <f ca="1">'LOI DO 17'!R105/1000000</f>
        <v>0</v>
      </c>
      <c r="V377" s="618">
        <f ca="1">'LOI DO 17'!S105/1000000</f>
        <v>0</v>
      </c>
      <c r="W377" s="618">
        <f ca="1">'LOI DO 17'!T105/1000000</f>
        <v>0</v>
      </c>
      <c r="X377" s="618">
        <f ca="1">'LOI DO 17'!U105/1000000</f>
        <v>0</v>
      </c>
      <c r="Y377" s="618">
        <f ca="1">'LOI DO 17'!V105/1000000</f>
        <v>0</v>
      </c>
      <c r="Z377" s="618">
        <f ca="1">'LOI DO 17'!W105/1000000</f>
        <v>0</v>
      </c>
      <c r="AA377" s="618">
        <f ca="1">'LOI DO 17'!X105/1000000</f>
        <v>0</v>
      </c>
      <c r="AB377" s="618">
        <f ca="1">'LOI DO 17'!Y105/1000000</f>
        <v>0</v>
      </c>
      <c r="AC377" s="618">
        <f ca="1">'LOI DO 17'!Z105/1000000</f>
        <v>0</v>
      </c>
      <c r="AD377" s="618">
        <f ca="1">'LOI DO 17'!AA105/1000000</f>
        <v>0</v>
      </c>
      <c r="AE377" s="618">
        <f ca="1">'LOI DO 17'!AB105/1000000</f>
        <v>0</v>
      </c>
      <c r="AF377" s="618">
        <f ca="1">'LOI DO 17'!AC105/1000000</f>
        <v>0</v>
      </c>
      <c r="AG377" s="618">
        <f ca="1">'LOI DO 17'!AD105/1000000</f>
        <v>0</v>
      </c>
      <c r="AH377" s="618">
        <f ca="1">'LOI DO 17'!AE105/1000000</f>
        <v>0</v>
      </c>
      <c r="AI377" s="618">
        <f ca="1">'LOI DO 17'!AF105/1000000</f>
        <v>0</v>
      </c>
      <c r="AJ377" s="618">
        <f ca="1">'LOI DO 17'!AG105/1000000</f>
        <v>0</v>
      </c>
      <c r="AK377" s="618">
        <f ca="1">'LOI DO 17'!AH105/1000000</f>
        <v>0</v>
      </c>
      <c r="AL377" s="610"/>
      <c r="AM377" s="626"/>
      <c r="AN377" s="246"/>
      <c r="AO377" s="246"/>
      <c r="AP377" s="246"/>
    </row>
    <row r="378" spans="2:42" x14ac:dyDescent="0.2">
      <c r="B378" s="625"/>
      <c r="C378" s="606" t="s">
        <v>119</v>
      </c>
      <c r="D378" s="599"/>
      <c r="E378" s="599"/>
      <c r="F378" s="599"/>
      <c r="G378" s="618">
        <f ca="1">'LOI DO 17'!D106/1000000</f>
        <v>0</v>
      </c>
      <c r="H378" s="618">
        <f ca="1">'LOI DO 17'!E106/1000000</f>
        <v>0</v>
      </c>
      <c r="I378" s="618">
        <f ca="1">'LOI DO 17'!F106/1000000</f>
        <v>0</v>
      </c>
      <c r="J378" s="618">
        <f ca="1">'LOI DO 17'!G106/1000000</f>
        <v>0</v>
      </c>
      <c r="K378" s="618">
        <f ca="1">'LOI DO 17'!H106/1000000</f>
        <v>0</v>
      </c>
      <c r="L378" s="618">
        <f ca="1">'LOI DO 17'!I106/1000000</f>
        <v>0</v>
      </c>
      <c r="M378" s="618">
        <f ca="1">'LOI DO 17'!J106/1000000</f>
        <v>0</v>
      </c>
      <c r="N378" s="618">
        <f ca="1">'LOI DO 17'!K106/1000000</f>
        <v>0</v>
      </c>
      <c r="O378" s="618">
        <f ca="1">'LOI DO 17'!L106/1000000</f>
        <v>0</v>
      </c>
      <c r="P378" s="618">
        <f ca="1">'LOI DO 17'!M106/1000000</f>
        <v>0</v>
      </c>
      <c r="Q378" s="618">
        <f ca="1">'LOI DO 17'!N106/1000000</f>
        <v>0</v>
      </c>
      <c r="R378" s="618">
        <f ca="1">'LOI DO 17'!O106/1000000</f>
        <v>0</v>
      </c>
      <c r="S378" s="618">
        <f ca="1">'LOI DO 17'!P106/1000000</f>
        <v>0</v>
      </c>
      <c r="T378" s="618">
        <f ca="1">'LOI DO 17'!Q106/1000000</f>
        <v>0</v>
      </c>
      <c r="U378" s="618">
        <f ca="1">'LOI DO 17'!R106/1000000</f>
        <v>0</v>
      </c>
      <c r="V378" s="618">
        <f ca="1">'LOI DO 17'!S106/1000000</f>
        <v>0</v>
      </c>
      <c r="W378" s="618">
        <f ca="1">'LOI DO 17'!T106/1000000</f>
        <v>0</v>
      </c>
      <c r="X378" s="618">
        <f ca="1">'LOI DO 17'!U106/1000000</f>
        <v>0</v>
      </c>
      <c r="Y378" s="618">
        <f ca="1">'LOI DO 17'!V106/1000000</f>
        <v>0</v>
      </c>
      <c r="Z378" s="618">
        <f ca="1">'LOI DO 17'!W106/1000000</f>
        <v>0</v>
      </c>
      <c r="AA378" s="618">
        <f ca="1">'LOI DO 17'!X106/1000000</f>
        <v>0</v>
      </c>
      <c r="AB378" s="618">
        <f ca="1">'LOI DO 17'!Y106/1000000</f>
        <v>0</v>
      </c>
      <c r="AC378" s="618">
        <f ca="1">'LOI DO 17'!Z106/1000000</f>
        <v>0</v>
      </c>
      <c r="AD378" s="618">
        <f ca="1">'LOI DO 17'!AA106/1000000</f>
        <v>0</v>
      </c>
      <c r="AE378" s="618">
        <f ca="1">'LOI DO 17'!AB106/1000000</f>
        <v>0</v>
      </c>
      <c r="AF378" s="618">
        <f ca="1">'LOI DO 17'!AC106/1000000</f>
        <v>0</v>
      </c>
      <c r="AG378" s="618">
        <f ca="1">'LOI DO 17'!AD106/1000000</f>
        <v>0</v>
      </c>
      <c r="AH378" s="618">
        <f ca="1">'LOI DO 17'!AE106/1000000</f>
        <v>0</v>
      </c>
      <c r="AI378" s="618">
        <f ca="1">'LOI DO 17'!AF106/1000000</f>
        <v>0</v>
      </c>
      <c r="AJ378" s="618">
        <f ca="1">'LOI DO 17'!AG106/1000000</f>
        <v>0</v>
      </c>
      <c r="AK378" s="618">
        <f ca="1">'LOI DO 17'!AH106/1000000</f>
        <v>0</v>
      </c>
      <c r="AL378" s="610"/>
      <c r="AM378" s="626"/>
      <c r="AN378" s="246"/>
      <c r="AO378" s="246"/>
      <c r="AP378" s="246"/>
    </row>
    <row r="379" spans="2:42" x14ac:dyDescent="0.2">
      <c r="B379" s="625"/>
      <c r="C379" s="125"/>
      <c r="D379" s="599"/>
      <c r="E379" s="599"/>
      <c r="F379" s="599"/>
      <c r="G379" s="619"/>
      <c r="H379" s="619"/>
      <c r="I379" s="619"/>
      <c r="J379" s="619"/>
      <c r="K379" s="619"/>
      <c r="L379" s="619"/>
      <c r="M379" s="619"/>
      <c r="N379" s="619"/>
      <c r="O379" s="619"/>
      <c r="P379" s="619"/>
      <c r="Q379" s="619"/>
      <c r="R379" s="619"/>
      <c r="S379" s="619"/>
      <c r="T379" s="619"/>
      <c r="U379" s="619"/>
      <c r="V379" s="619"/>
      <c r="W379" s="619"/>
      <c r="X379" s="619"/>
      <c r="Y379" s="619"/>
      <c r="Z379" s="619"/>
      <c r="AA379" s="619"/>
      <c r="AB379" s="619"/>
      <c r="AC379" s="619"/>
      <c r="AD379" s="619"/>
      <c r="AE379" s="619"/>
      <c r="AF379" s="619"/>
      <c r="AG379" s="619"/>
      <c r="AH379" s="619"/>
      <c r="AI379" s="619"/>
      <c r="AJ379" s="619"/>
      <c r="AK379" s="619"/>
      <c r="AL379" s="612"/>
      <c r="AM379" s="627"/>
      <c r="AN379" s="600"/>
      <c r="AO379" s="600"/>
      <c r="AP379" s="600"/>
    </row>
    <row r="380" spans="2:42" x14ac:dyDescent="0.2">
      <c r="B380" s="261" t="s">
        <v>322</v>
      </c>
      <c r="C380" s="125"/>
      <c r="D380" s="599"/>
      <c r="E380" s="599"/>
      <c r="F380" s="599"/>
      <c r="G380" s="619"/>
      <c r="H380" s="619"/>
      <c r="I380" s="619"/>
      <c r="J380" s="619"/>
      <c r="K380" s="619"/>
      <c r="L380" s="619"/>
      <c r="M380" s="619"/>
      <c r="N380" s="619"/>
      <c r="O380" s="619"/>
      <c r="P380" s="619"/>
      <c r="Q380" s="619"/>
      <c r="R380" s="619"/>
      <c r="S380" s="619"/>
      <c r="T380" s="619"/>
      <c r="U380" s="619"/>
      <c r="V380" s="619"/>
      <c r="W380" s="619"/>
      <c r="X380" s="619"/>
      <c r="Y380" s="619"/>
      <c r="Z380" s="619"/>
      <c r="AA380" s="619"/>
      <c r="AB380" s="619"/>
      <c r="AC380" s="619"/>
      <c r="AD380" s="619"/>
      <c r="AE380" s="619"/>
      <c r="AF380" s="619"/>
      <c r="AG380" s="619"/>
      <c r="AH380" s="619"/>
      <c r="AI380" s="619"/>
      <c r="AJ380" s="619"/>
      <c r="AK380" s="619"/>
      <c r="AL380" s="612"/>
      <c r="AM380" s="627"/>
      <c r="AN380" s="600"/>
      <c r="AO380" s="600"/>
      <c r="AP380" s="600"/>
    </row>
    <row r="381" spans="2:42" x14ac:dyDescent="0.2">
      <c r="B381" s="625"/>
      <c r="C381" s="605" t="s">
        <v>131</v>
      </c>
      <c r="D381" s="599"/>
      <c r="E381" s="599"/>
      <c r="F381" s="599"/>
      <c r="G381" s="618">
        <f ca="1">'NPO 3P 17'!D101/1000000</f>
        <v>-1.4541738613844046</v>
      </c>
      <c r="H381" s="618">
        <f ca="1">'NPO 3P 17'!E101/1000000</f>
        <v>0.3391866347339596</v>
      </c>
      <c r="I381" s="618">
        <f ca="1">'NPO 3P 17'!F101/1000000</f>
        <v>0.43877317133463839</v>
      </c>
      <c r="J381" s="618">
        <f ca="1">'NPO 3P 17'!G101/1000000</f>
        <v>0.3301083608173756</v>
      </c>
      <c r="K381" s="618">
        <f ca="1">'NPO 3P 17'!H101/1000000</f>
        <v>0.2574228651189342</v>
      </c>
      <c r="L381" s="618">
        <f ca="1">'NPO 3P 17'!I101/1000000</f>
        <v>0.24794256132020415</v>
      </c>
      <c r="M381" s="618">
        <f ca="1">'NPO 3P 17'!J101/1000000</f>
        <v>0.19536987243144435</v>
      </c>
      <c r="N381" s="618">
        <f ca="1">'NPO 3P 17'!K101/1000000</f>
        <v>0.14577068798143336</v>
      </c>
      <c r="O381" s="618">
        <f ca="1">'NPO 3P 17'!L101/1000000</f>
        <v>0.13975391296241396</v>
      </c>
      <c r="P381" s="618">
        <f ca="1">'NPO 3P 17'!M101/1000000</f>
        <v>0.13427502693094087</v>
      </c>
      <c r="Q381" s="618">
        <f ca="1">'NPO 3P 17'!N101/1000000</f>
        <v>3.9622660152450577E-2</v>
      </c>
      <c r="R381" s="618">
        <f ca="1">'NPO 3P 17'!O101/1000000</f>
        <v>5.3170097973546569E-2</v>
      </c>
      <c r="S381" s="618">
        <f ca="1">'NPO 3P 17'!P101/1000000</f>
        <v>0.10345482893326562</v>
      </c>
      <c r="T381" s="618">
        <f ca="1">'NPO 3P 17'!Q101/1000000</f>
        <v>0.10461324111939566</v>
      </c>
      <c r="U381" s="618">
        <f ca="1">'NPO 3P 17'!R101/1000000</f>
        <v>0.10578639327159656</v>
      </c>
      <c r="V381" s="618">
        <f ca="1">'NPO 3P 17'!S101/1000000</f>
        <v>0.10697439280256964</v>
      </c>
      <c r="W381" s="618">
        <f ca="1">'NPO 3P 17'!T101/1000000</f>
        <v>0.10817734616616256</v>
      </c>
      <c r="X381" s="618">
        <f ca="1">'NPO 3P 17'!U101/1000000</f>
        <v>0.10939535877787004</v>
      </c>
      <c r="Y381" s="618">
        <f ca="1">'NPO 3P 17'!V101/1000000</f>
        <v>0.11062853493252518</v>
      </c>
      <c r="Z381" s="618">
        <f ca="1">'NPO 3P 17'!W101/1000000</f>
        <v>0.11187697771910031</v>
      </c>
      <c r="AA381" s="618">
        <f ca="1">'NPO 3P 17'!X101/1000000</f>
        <v>2.344078893253149E-2</v>
      </c>
      <c r="AB381" s="618">
        <f ca="1">'NPO 3P 17'!Y101/1000000</f>
        <v>0.11442006898248015</v>
      </c>
      <c r="AC381" s="618">
        <f ca="1">'NPO 3P 17'!Z101/1000000</f>
        <v>0.11571491679894218</v>
      </c>
      <c r="AD381" s="618">
        <f ca="1">'NPO 3P 17'!AA101/1000000</f>
        <v>0.1170254297346135</v>
      </c>
      <c r="AE381" s="618">
        <f ca="1">'NPO 3P 17'!AB101/1000000</f>
        <v>0.11835170346391621</v>
      </c>
      <c r="AF381" s="618">
        <f ca="1">'NPO 3P 17'!AC101/1000000</f>
        <v>0.11969383187859016</v>
      </c>
      <c r="AG381" s="618">
        <f ca="1">'NPO 3P 17'!AD101/1000000</f>
        <v>0</v>
      </c>
      <c r="AH381" s="618">
        <f ca="1">'NPO 3P 17'!AE101/1000000</f>
        <v>0</v>
      </c>
      <c r="AI381" s="618">
        <f ca="1">'NPO 3P 17'!AF101/1000000</f>
        <v>0</v>
      </c>
      <c r="AJ381" s="618">
        <f ca="1">'NPO 3P 17'!AG101/1000000</f>
        <v>0</v>
      </c>
      <c r="AK381" s="618">
        <f ca="1">'NPO 3P 17'!AH101/1000000</f>
        <v>0</v>
      </c>
      <c r="AL381" s="610"/>
      <c r="AM381" s="626"/>
      <c r="AN381" s="246"/>
      <c r="AO381" s="246"/>
      <c r="AP381" s="246"/>
    </row>
    <row r="382" spans="2:42" x14ac:dyDescent="0.2">
      <c r="B382" s="625"/>
      <c r="C382" s="606" t="s">
        <v>117</v>
      </c>
      <c r="D382" s="599"/>
      <c r="E382" s="599"/>
      <c r="F382" s="599"/>
      <c r="G382" s="618">
        <f ca="1">'NPO 3P 17'!D102/1000000</f>
        <v>0</v>
      </c>
      <c r="H382" s="618">
        <f ca="1">'NPO 3P 17'!E102/1000000</f>
        <v>0</v>
      </c>
      <c r="I382" s="618">
        <f ca="1">'NPO 3P 17'!F102/1000000</f>
        <v>0</v>
      </c>
      <c r="J382" s="618">
        <f ca="1">'NPO 3P 17'!G102/1000000</f>
        <v>0</v>
      </c>
      <c r="K382" s="618">
        <f ca="1">'NPO 3P 17'!H102/1000000</f>
        <v>0</v>
      </c>
      <c r="L382" s="618">
        <f ca="1">'NPO 3P 17'!I102/1000000</f>
        <v>0</v>
      </c>
      <c r="M382" s="618">
        <f ca="1">'NPO 3P 17'!J102/1000000</f>
        <v>0</v>
      </c>
      <c r="N382" s="618">
        <f ca="1">'NPO 3P 17'!K102/1000000</f>
        <v>0</v>
      </c>
      <c r="O382" s="618">
        <f ca="1">'NPO 3P 17'!L102/1000000</f>
        <v>0</v>
      </c>
      <c r="P382" s="618">
        <f ca="1">'NPO 3P 17'!M102/1000000</f>
        <v>0</v>
      </c>
      <c r="Q382" s="618">
        <f ca="1">'NPO 3P 17'!N102/1000000</f>
        <v>0</v>
      </c>
      <c r="R382" s="618">
        <f ca="1">'NPO 3P 17'!O102/1000000</f>
        <v>0</v>
      </c>
      <c r="S382" s="618">
        <f ca="1">'NPO 3P 17'!P102/1000000</f>
        <v>0</v>
      </c>
      <c r="T382" s="618">
        <f ca="1">'NPO 3P 17'!Q102/1000000</f>
        <v>0</v>
      </c>
      <c r="U382" s="618">
        <f ca="1">'NPO 3P 17'!R102/1000000</f>
        <v>0</v>
      </c>
      <c r="V382" s="618">
        <f ca="1">'NPO 3P 17'!S102/1000000</f>
        <v>0</v>
      </c>
      <c r="W382" s="618">
        <f ca="1">'NPO 3P 17'!T102/1000000</f>
        <v>0</v>
      </c>
      <c r="X382" s="618">
        <f ca="1">'NPO 3P 17'!U102/1000000</f>
        <v>0</v>
      </c>
      <c r="Y382" s="618">
        <f ca="1">'NPO 3P 17'!V102/1000000</f>
        <v>0</v>
      </c>
      <c r="Z382" s="618">
        <f ca="1">'NPO 3P 17'!W102/1000000</f>
        <v>0</v>
      </c>
      <c r="AA382" s="618">
        <f ca="1">'NPO 3P 17'!X102/1000000</f>
        <v>0</v>
      </c>
      <c r="AB382" s="618">
        <f ca="1">'NPO 3P 17'!Y102/1000000</f>
        <v>0</v>
      </c>
      <c r="AC382" s="618">
        <f ca="1">'NPO 3P 17'!Z102/1000000</f>
        <v>0</v>
      </c>
      <c r="AD382" s="618">
        <f ca="1">'NPO 3P 17'!AA102/1000000</f>
        <v>0</v>
      </c>
      <c r="AE382" s="618">
        <f ca="1">'NPO 3P 17'!AB102/1000000</f>
        <v>0</v>
      </c>
      <c r="AF382" s="618">
        <f ca="1">'NPO 3P 17'!AC102/1000000</f>
        <v>0</v>
      </c>
      <c r="AG382" s="618">
        <f ca="1">'NPO 3P 17'!AD102/1000000</f>
        <v>0</v>
      </c>
      <c r="AH382" s="618">
        <f ca="1">'NPO 3P 17'!AE102/1000000</f>
        <v>0</v>
      </c>
      <c r="AI382" s="618">
        <f ca="1">'NPO 3P 17'!AF102/1000000</f>
        <v>0</v>
      </c>
      <c r="AJ382" s="618">
        <f ca="1">'NPO 3P 17'!AG102/1000000</f>
        <v>0</v>
      </c>
      <c r="AK382" s="618">
        <f ca="1">'NPO 3P 17'!AH102/1000000</f>
        <v>0</v>
      </c>
      <c r="AL382" s="610"/>
      <c r="AM382" s="626"/>
      <c r="AN382" s="246"/>
      <c r="AO382" s="246"/>
      <c r="AP382" s="246"/>
    </row>
    <row r="383" spans="2:42" x14ac:dyDescent="0.2">
      <c r="B383" s="625"/>
      <c r="C383" s="607" t="s">
        <v>126</v>
      </c>
      <c r="D383" s="599"/>
      <c r="E383" s="599"/>
      <c r="F383" s="599"/>
      <c r="G383" s="618">
        <f ca="1">'NPO 3P 17'!D103/1000000</f>
        <v>0</v>
      </c>
      <c r="H383" s="618">
        <f ca="1">'NPO 3P 17'!E103/1000000</f>
        <v>0</v>
      </c>
      <c r="I383" s="618">
        <f ca="1">'NPO 3P 17'!F103/1000000</f>
        <v>0</v>
      </c>
      <c r="J383" s="618">
        <f ca="1">'NPO 3P 17'!G103/1000000</f>
        <v>0</v>
      </c>
      <c r="K383" s="618">
        <f ca="1">'NPO 3P 17'!H103/1000000</f>
        <v>0</v>
      </c>
      <c r="L383" s="618">
        <f ca="1">'NPO 3P 17'!I103/1000000</f>
        <v>0</v>
      </c>
      <c r="M383" s="618">
        <f ca="1">'NPO 3P 17'!J103/1000000</f>
        <v>0</v>
      </c>
      <c r="N383" s="618">
        <f ca="1">'NPO 3P 17'!K103/1000000</f>
        <v>0</v>
      </c>
      <c r="O383" s="618">
        <f ca="1">'NPO 3P 17'!L103/1000000</f>
        <v>0</v>
      </c>
      <c r="P383" s="618">
        <f ca="1">'NPO 3P 17'!M103/1000000</f>
        <v>0</v>
      </c>
      <c r="Q383" s="618">
        <f ca="1">'NPO 3P 17'!N103/1000000</f>
        <v>0</v>
      </c>
      <c r="R383" s="618">
        <f ca="1">'NPO 3P 17'!O103/1000000</f>
        <v>0</v>
      </c>
      <c r="S383" s="618">
        <f ca="1">'NPO 3P 17'!P103/1000000</f>
        <v>0</v>
      </c>
      <c r="T383" s="618">
        <f ca="1">'NPO 3P 17'!Q103/1000000</f>
        <v>0</v>
      </c>
      <c r="U383" s="618">
        <f ca="1">'NPO 3P 17'!R103/1000000</f>
        <v>0</v>
      </c>
      <c r="V383" s="618">
        <f ca="1">'NPO 3P 17'!S103/1000000</f>
        <v>0</v>
      </c>
      <c r="W383" s="618">
        <f ca="1">'NPO 3P 17'!T103/1000000</f>
        <v>0</v>
      </c>
      <c r="X383" s="618">
        <f ca="1">'NPO 3P 17'!U103/1000000</f>
        <v>0</v>
      </c>
      <c r="Y383" s="618">
        <f ca="1">'NPO 3P 17'!V103/1000000</f>
        <v>0</v>
      </c>
      <c r="Z383" s="618">
        <f ca="1">'NPO 3P 17'!W103/1000000</f>
        <v>0</v>
      </c>
      <c r="AA383" s="618">
        <f ca="1">'NPO 3P 17'!X103/1000000</f>
        <v>0</v>
      </c>
      <c r="AB383" s="618">
        <f ca="1">'NPO 3P 17'!Y103/1000000</f>
        <v>0</v>
      </c>
      <c r="AC383" s="618">
        <f ca="1">'NPO 3P 17'!Z103/1000000</f>
        <v>0</v>
      </c>
      <c r="AD383" s="618">
        <f ca="1">'NPO 3P 17'!AA103/1000000</f>
        <v>0</v>
      </c>
      <c r="AE383" s="618">
        <f ca="1">'NPO 3P 17'!AB103/1000000</f>
        <v>0</v>
      </c>
      <c r="AF383" s="618">
        <f ca="1">'NPO 3P 17'!AC103/1000000</f>
        <v>0</v>
      </c>
      <c r="AG383" s="618">
        <f ca="1">'NPO 3P 17'!AD103/1000000</f>
        <v>0</v>
      </c>
      <c r="AH383" s="618">
        <f ca="1">'NPO 3P 17'!AE103/1000000</f>
        <v>0</v>
      </c>
      <c r="AI383" s="618">
        <f ca="1">'NPO 3P 17'!AF103/1000000</f>
        <v>0</v>
      </c>
      <c r="AJ383" s="618">
        <f ca="1">'NPO 3P 17'!AG103/1000000</f>
        <v>0</v>
      </c>
      <c r="AK383" s="618">
        <f ca="1">'NPO 3P 17'!AH103/1000000</f>
        <v>0</v>
      </c>
      <c r="AL383" s="610"/>
      <c r="AM383" s="626"/>
      <c r="AN383" s="246"/>
      <c r="AO383" s="246"/>
      <c r="AP383" s="246"/>
    </row>
    <row r="384" spans="2:42" x14ac:dyDescent="0.2">
      <c r="B384" s="625"/>
      <c r="C384" s="605" t="s">
        <v>127</v>
      </c>
      <c r="D384" s="599"/>
      <c r="E384" s="599"/>
      <c r="F384" s="599"/>
      <c r="G384" s="618">
        <f ca="1">'NPO 3P 17'!D104/1000000</f>
        <v>0</v>
      </c>
      <c r="H384" s="618">
        <f ca="1">'NPO 3P 17'!E104/1000000</f>
        <v>0</v>
      </c>
      <c r="I384" s="618">
        <f ca="1">'NPO 3P 17'!F104/1000000</f>
        <v>0</v>
      </c>
      <c r="J384" s="618">
        <f ca="1">'NPO 3P 17'!G104/1000000</f>
        <v>0</v>
      </c>
      <c r="K384" s="618">
        <f ca="1">'NPO 3P 17'!H104/1000000</f>
        <v>0</v>
      </c>
      <c r="L384" s="618">
        <f ca="1">'NPO 3P 17'!I104/1000000</f>
        <v>0</v>
      </c>
      <c r="M384" s="618">
        <f ca="1">'NPO 3P 17'!J104/1000000</f>
        <v>0</v>
      </c>
      <c r="N384" s="618">
        <f ca="1">'NPO 3P 17'!K104/1000000</f>
        <v>0</v>
      </c>
      <c r="O384" s="618">
        <f ca="1">'NPO 3P 17'!L104/1000000</f>
        <v>0</v>
      </c>
      <c r="P384" s="618">
        <f ca="1">'NPO 3P 17'!M104/1000000</f>
        <v>0</v>
      </c>
      <c r="Q384" s="618">
        <f ca="1">'NPO 3P 17'!N104/1000000</f>
        <v>0</v>
      </c>
      <c r="R384" s="618">
        <f ca="1">'NPO 3P 17'!O104/1000000</f>
        <v>0</v>
      </c>
      <c r="S384" s="618">
        <f ca="1">'NPO 3P 17'!P104/1000000</f>
        <v>0</v>
      </c>
      <c r="T384" s="618">
        <f ca="1">'NPO 3P 17'!Q104/1000000</f>
        <v>0</v>
      </c>
      <c r="U384" s="618">
        <f ca="1">'NPO 3P 17'!R104/1000000</f>
        <v>0</v>
      </c>
      <c r="V384" s="618">
        <f ca="1">'NPO 3P 17'!S104/1000000</f>
        <v>0</v>
      </c>
      <c r="W384" s="618">
        <f ca="1">'NPO 3P 17'!T104/1000000</f>
        <v>0</v>
      </c>
      <c r="X384" s="618">
        <f ca="1">'NPO 3P 17'!U104/1000000</f>
        <v>0</v>
      </c>
      <c r="Y384" s="618">
        <f ca="1">'NPO 3P 17'!V104/1000000</f>
        <v>0</v>
      </c>
      <c r="Z384" s="618">
        <f ca="1">'NPO 3P 17'!W104/1000000</f>
        <v>0</v>
      </c>
      <c r="AA384" s="618">
        <f ca="1">'NPO 3P 17'!X104/1000000</f>
        <v>0</v>
      </c>
      <c r="AB384" s="618">
        <f ca="1">'NPO 3P 17'!Y104/1000000</f>
        <v>0</v>
      </c>
      <c r="AC384" s="618">
        <f ca="1">'NPO 3P 17'!Z104/1000000</f>
        <v>0</v>
      </c>
      <c r="AD384" s="618">
        <f ca="1">'NPO 3P 17'!AA104/1000000</f>
        <v>0</v>
      </c>
      <c r="AE384" s="618">
        <f ca="1">'NPO 3P 17'!AB104/1000000</f>
        <v>0</v>
      </c>
      <c r="AF384" s="618">
        <f ca="1">'NPO 3P 17'!AC104/1000000</f>
        <v>0</v>
      </c>
      <c r="AG384" s="618">
        <f ca="1">'NPO 3P 17'!AD104/1000000</f>
        <v>0</v>
      </c>
      <c r="AH384" s="618">
        <f ca="1">'NPO 3P 17'!AE104/1000000</f>
        <v>0</v>
      </c>
      <c r="AI384" s="618">
        <f ca="1">'NPO 3P 17'!AF104/1000000</f>
        <v>0</v>
      </c>
      <c r="AJ384" s="618">
        <f ca="1">'NPO 3P 17'!AG104/1000000</f>
        <v>0</v>
      </c>
      <c r="AK384" s="618">
        <f ca="1">'NPO 3P 17'!AH104/1000000</f>
        <v>0</v>
      </c>
      <c r="AL384" s="610"/>
      <c r="AM384" s="626"/>
      <c r="AN384" s="246"/>
      <c r="AO384" s="246"/>
      <c r="AP384" s="246"/>
    </row>
    <row r="385" spans="2:42" x14ac:dyDescent="0.2">
      <c r="B385" s="625"/>
      <c r="C385" s="605" t="s">
        <v>116</v>
      </c>
      <c r="D385" s="599"/>
      <c r="E385" s="599"/>
      <c r="F385" s="599"/>
      <c r="G385" s="618">
        <f ca="1">'NPO 3P 17'!D105/1000000</f>
        <v>0</v>
      </c>
      <c r="H385" s="618">
        <f ca="1">'NPO 3P 17'!E105/1000000</f>
        <v>0</v>
      </c>
      <c r="I385" s="618">
        <f ca="1">'NPO 3P 17'!F105/1000000</f>
        <v>0</v>
      </c>
      <c r="J385" s="618">
        <f ca="1">'NPO 3P 17'!G105/1000000</f>
        <v>0</v>
      </c>
      <c r="K385" s="618">
        <f ca="1">'NPO 3P 17'!H105/1000000</f>
        <v>0</v>
      </c>
      <c r="L385" s="618">
        <f ca="1">'NPO 3P 17'!I105/1000000</f>
        <v>0</v>
      </c>
      <c r="M385" s="618">
        <f ca="1">'NPO 3P 17'!J105/1000000</f>
        <v>0</v>
      </c>
      <c r="N385" s="618">
        <f ca="1">'NPO 3P 17'!K105/1000000</f>
        <v>0</v>
      </c>
      <c r="O385" s="618">
        <f ca="1">'NPO 3P 17'!L105/1000000</f>
        <v>0</v>
      </c>
      <c r="P385" s="618">
        <f ca="1">'NPO 3P 17'!M105/1000000</f>
        <v>0</v>
      </c>
      <c r="Q385" s="618">
        <f ca="1">'NPO 3P 17'!N105/1000000</f>
        <v>0</v>
      </c>
      <c r="R385" s="618">
        <f ca="1">'NPO 3P 17'!O105/1000000</f>
        <v>0</v>
      </c>
      <c r="S385" s="618">
        <f ca="1">'NPO 3P 17'!P105/1000000</f>
        <v>0</v>
      </c>
      <c r="T385" s="618">
        <f ca="1">'NPO 3P 17'!Q105/1000000</f>
        <v>0</v>
      </c>
      <c r="U385" s="618">
        <f ca="1">'NPO 3P 17'!R105/1000000</f>
        <v>0</v>
      </c>
      <c r="V385" s="618">
        <f ca="1">'NPO 3P 17'!S105/1000000</f>
        <v>0</v>
      </c>
      <c r="W385" s="618">
        <f ca="1">'NPO 3P 17'!T105/1000000</f>
        <v>0</v>
      </c>
      <c r="X385" s="618">
        <f ca="1">'NPO 3P 17'!U105/1000000</f>
        <v>0</v>
      </c>
      <c r="Y385" s="618">
        <f ca="1">'NPO 3P 17'!V105/1000000</f>
        <v>0</v>
      </c>
      <c r="Z385" s="618">
        <f ca="1">'NPO 3P 17'!W105/1000000</f>
        <v>0</v>
      </c>
      <c r="AA385" s="618">
        <f ca="1">'NPO 3P 17'!X105/1000000</f>
        <v>0</v>
      </c>
      <c r="AB385" s="618">
        <f ca="1">'NPO 3P 17'!Y105/1000000</f>
        <v>0</v>
      </c>
      <c r="AC385" s="618">
        <f ca="1">'NPO 3P 17'!Z105/1000000</f>
        <v>0</v>
      </c>
      <c r="AD385" s="618">
        <f ca="1">'NPO 3P 17'!AA105/1000000</f>
        <v>0</v>
      </c>
      <c r="AE385" s="618">
        <f ca="1">'NPO 3P 17'!AB105/1000000</f>
        <v>0</v>
      </c>
      <c r="AF385" s="618">
        <f ca="1">'NPO 3P 17'!AC105/1000000</f>
        <v>0</v>
      </c>
      <c r="AG385" s="618">
        <f ca="1">'NPO 3P 17'!AD105/1000000</f>
        <v>0</v>
      </c>
      <c r="AH385" s="618">
        <f ca="1">'NPO 3P 17'!AE105/1000000</f>
        <v>0</v>
      </c>
      <c r="AI385" s="618">
        <f ca="1">'NPO 3P 17'!AF105/1000000</f>
        <v>0</v>
      </c>
      <c r="AJ385" s="618">
        <f ca="1">'NPO 3P 17'!AG105/1000000</f>
        <v>0</v>
      </c>
      <c r="AK385" s="618">
        <f ca="1">'NPO 3P 17'!AH105/1000000</f>
        <v>0</v>
      </c>
      <c r="AL385" s="610"/>
      <c r="AM385" s="626"/>
      <c r="AN385" s="246"/>
      <c r="AO385" s="246"/>
      <c r="AP385" s="246"/>
    </row>
    <row r="386" spans="2:42" x14ac:dyDescent="0.2">
      <c r="B386" s="625"/>
      <c r="C386" s="606" t="s">
        <v>119</v>
      </c>
      <c r="D386" s="599"/>
      <c r="E386" s="599"/>
      <c r="F386" s="599"/>
      <c r="G386" s="618">
        <f ca="1">'NPO 3P 17'!D106/1000000</f>
        <v>0</v>
      </c>
      <c r="H386" s="618">
        <f ca="1">'NPO 3P 17'!E106/1000000</f>
        <v>4.03188248744E-2</v>
      </c>
      <c r="I386" s="618">
        <f ca="1">'NPO 3P 17'!F106/1000000</f>
        <v>4.0733325365028564E-2</v>
      </c>
      <c r="J386" s="618">
        <f ca="1">'NPO 3P 17'!G106/1000000</f>
        <v>4.1154001912967482E-2</v>
      </c>
      <c r="K386" s="618">
        <f ca="1">'NPO 3P 17'!H106/1000000</f>
        <v>4.1580946541470695E-2</v>
      </c>
      <c r="L386" s="618">
        <f ca="1">'NPO 3P 17'!I106/1000000</f>
        <v>4.2014252644938618E-2</v>
      </c>
      <c r="M386" s="618">
        <f ca="1">'NPO 3P 17'!J106/1000000</f>
        <v>4.24540150093482E-2</v>
      </c>
      <c r="N386" s="618">
        <f ca="1">'NPO 3P 17'!K106/1000000</f>
        <v>4.2900329832987499E-2</v>
      </c>
      <c r="O386" s="618">
        <f ca="1">'NPO 3P 17'!L106/1000000</f>
        <v>4.3353294747499008E-2</v>
      </c>
      <c r="P386" s="618">
        <f ca="1">'NPO 3P 17'!M106/1000000</f>
        <v>4.3813008839236743E-2</v>
      </c>
      <c r="Q386" s="618">
        <f ca="1">'NPO 3P 17'!N106/1000000</f>
        <v>4.4279572670941368E-2</v>
      </c>
      <c r="R386" s="618">
        <f ca="1">'NPO 3P 17'!O106/1000000</f>
        <v>4.4753088303738392E-2</v>
      </c>
      <c r="S386" s="618">
        <f ca="1">'NPO 3P 17'!P106/1000000</f>
        <v>4.523365931946409E-2</v>
      </c>
      <c r="T386" s="618">
        <f ca="1">'NPO 3P 17'!Q106/1000000</f>
        <v>4.5721390843324106E-2</v>
      </c>
      <c r="U386" s="618">
        <f ca="1">'NPO 3P 17'!R106/1000000</f>
        <v>4.6216389566889629E-2</v>
      </c>
      <c r="V386" s="618">
        <f ca="1">'NPO 3P 17'!S106/1000000</f>
        <v>4.6718763771436286E-2</v>
      </c>
      <c r="W386" s="618">
        <f ca="1">'NPO 3P 17'!T106/1000000</f>
        <v>4.722862335163068E-2</v>
      </c>
      <c r="X386" s="618">
        <f ca="1">'NPO 3P 17'!U106/1000000</f>
        <v>4.774607983956998E-2</v>
      </c>
      <c r="Y386" s="618">
        <f ca="1">'NPO 3P 17'!V106/1000000</f>
        <v>4.8271246429179585E-2</v>
      </c>
      <c r="Z386" s="618">
        <f ca="1">'NPO 3P 17'!W106/1000000</f>
        <v>4.8804238000974352E-2</v>
      </c>
      <c r="AA386" s="618">
        <f ca="1">'NPO 3P 17'!X106/1000000</f>
        <v>4.9345171147188872E-2</v>
      </c>
      <c r="AB386" s="618">
        <f ca="1">'NPO 3P 17'!Y106/1000000</f>
        <v>4.9894164197281994E-2</v>
      </c>
      <c r="AC386" s="618">
        <f ca="1">'NPO 3P 17'!Z106/1000000</f>
        <v>5.0451337243821476E-2</v>
      </c>
      <c r="AD386" s="618">
        <f ca="1">'NPO 3P 17'!AA106/1000000</f>
        <v>5.1016812168754429E-2</v>
      </c>
      <c r="AE386" s="618">
        <f ca="1">'NPO 3P 17'!AB106/1000000</f>
        <v>5.1590712670068858E-2</v>
      </c>
      <c r="AF386" s="618">
        <f ca="1">'NPO 3P 17'!AC106/1000000</f>
        <v>5.217316428885288E-2</v>
      </c>
      <c r="AG386" s="618">
        <f ca="1">'NPO 3P 17'!AD106/1000000</f>
        <v>0</v>
      </c>
      <c r="AH386" s="618">
        <f ca="1">'NPO 3P 17'!AE106/1000000</f>
        <v>0</v>
      </c>
      <c r="AI386" s="618">
        <f ca="1">'NPO 3P 17'!AF106/1000000</f>
        <v>0</v>
      </c>
      <c r="AJ386" s="618">
        <f ca="1">'NPO 3P 17'!AG106/1000000</f>
        <v>0</v>
      </c>
      <c r="AK386" s="618">
        <f ca="1">'NPO 3P 17'!AH106/1000000</f>
        <v>0</v>
      </c>
      <c r="AL386" s="610"/>
      <c r="AM386" s="626"/>
      <c r="AN386" s="246"/>
      <c r="AO386" s="246"/>
      <c r="AP386" s="246"/>
    </row>
    <row r="387" spans="2:42" x14ac:dyDescent="0.2">
      <c r="B387" s="625"/>
      <c r="C387" s="125"/>
      <c r="D387" s="599"/>
      <c r="E387" s="599"/>
      <c r="F387" s="599"/>
      <c r="G387" s="619"/>
      <c r="H387" s="619"/>
      <c r="I387" s="619"/>
      <c r="J387" s="619"/>
      <c r="K387" s="619"/>
      <c r="L387" s="619"/>
      <c r="M387" s="619"/>
      <c r="N387" s="619"/>
      <c r="O387" s="619"/>
      <c r="P387" s="619"/>
      <c r="Q387" s="619"/>
      <c r="R387" s="619"/>
      <c r="S387" s="619"/>
      <c r="T387" s="619"/>
      <c r="U387" s="619"/>
      <c r="V387" s="619"/>
      <c r="W387" s="619"/>
      <c r="X387" s="619"/>
      <c r="Y387" s="619"/>
      <c r="Z387" s="619"/>
      <c r="AA387" s="619"/>
      <c r="AB387" s="619"/>
      <c r="AC387" s="619"/>
      <c r="AD387" s="619"/>
      <c r="AE387" s="619"/>
      <c r="AF387" s="619"/>
      <c r="AG387" s="619"/>
      <c r="AH387" s="619"/>
      <c r="AI387" s="619"/>
      <c r="AJ387" s="619"/>
      <c r="AK387" s="619"/>
      <c r="AL387" s="612"/>
      <c r="AM387" s="627"/>
      <c r="AN387" s="600"/>
      <c r="AO387" s="600"/>
      <c r="AP387" s="600"/>
    </row>
    <row r="388" spans="2:42" x14ac:dyDescent="0.2">
      <c r="B388" s="261" t="s">
        <v>323</v>
      </c>
      <c r="C388" s="125"/>
      <c r="D388" s="599"/>
      <c r="E388" s="599"/>
      <c r="F388" s="599"/>
      <c r="G388" s="619"/>
      <c r="H388" s="619"/>
      <c r="I388" s="619"/>
      <c r="J388" s="619"/>
      <c r="K388" s="619"/>
      <c r="L388" s="619"/>
      <c r="M388" s="619"/>
      <c r="N388" s="619"/>
      <c r="O388" s="619"/>
      <c r="P388" s="619"/>
      <c r="Q388" s="619"/>
      <c r="R388" s="619"/>
      <c r="S388" s="619"/>
      <c r="T388" s="619"/>
      <c r="U388" s="619"/>
      <c r="V388" s="619"/>
      <c r="W388" s="619"/>
      <c r="X388" s="619"/>
      <c r="Y388" s="619"/>
      <c r="Z388" s="619"/>
      <c r="AA388" s="619"/>
      <c r="AB388" s="619"/>
      <c r="AC388" s="619"/>
      <c r="AD388" s="619"/>
      <c r="AE388" s="619"/>
      <c r="AF388" s="619"/>
      <c r="AG388" s="619"/>
      <c r="AH388" s="619"/>
      <c r="AI388" s="619"/>
      <c r="AJ388" s="619"/>
      <c r="AK388" s="619"/>
      <c r="AL388" s="612"/>
      <c r="AM388" s="627"/>
      <c r="AN388" s="600"/>
      <c r="AO388" s="600"/>
      <c r="AP388" s="600"/>
    </row>
    <row r="389" spans="2:42" x14ac:dyDescent="0.2">
      <c r="B389" s="625"/>
      <c r="C389" s="605" t="s">
        <v>131</v>
      </c>
      <c r="D389" s="599"/>
      <c r="E389" s="599"/>
      <c r="F389" s="599"/>
      <c r="G389" s="618">
        <f ca="1">'NPO DO 17'!D101/1000000</f>
        <v>0</v>
      </c>
      <c r="H389" s="618">
        <f ca="1">'NPO DO 17'!E101/1000000</f>
        <v>0</v>
      </c>
      <c r="I389" s="618">
        <f ca="1">'NPO DO 17'!F101/1000000</f>
        <v>0</v>
      </c>
      <c r="J389" s="618">
        <f ca="1">'NPO DO 17'!G101/1000000</f>
        <v>0</v>
      </c>
      <c r="K389" s="618">
        <f ca="1">'NPO DO 17'!H101/1000000</f>
        <v>0</v>
      </c>
      <c r="L389" s="618">
        <f ca="1">'NPO DO 17'!I101/1000000</f>
        <v>0</v>
      </c>
      <c r="M389" s="618">
        <f ca="1">'NPO DO 17'!J101/1000000</f>
        <v>0</v>
      </c>
      <c r="N389" s="618">
        <f ca="1">'NPO DO 17'!K101/1000000</f>
        <v>0</v>
      </c>
      <c r="O389" s="618">
        <f ca="1">'NPO DO 17'!L101/1000000</f>
        <v>0</v>
      </c>
      <c r="P389" s="618">
        <f ca="1">'NPO DO 17'!M101/1000000</f>
        <v>0</v>
      </c>
      <c r="Q389" s="618">
        <f ca="1">'NPO DO 17'!N101/1000000</f>
        <v>0</v>
      </c>
      <c r="R389" s="618">
        <f ca="1">'NPO DO 17'!O101/1000000</f>
        <v>0</v>
      </c>
      <c r="S389" s="618">
        <f ca="1">'NPO DO 17'!P101/1000000</f>
        <v>0</v>
      </c>
      <c r="T389" s="618">
        <f ca="1">'NPO DO 17'!Q101/1000000</f>
        <v>0</v>
      </c>
      <c r="U389" s="618">
        <f ca="1">'NPO DO 17'!R101/1000000</f>
        <v>0</v>
      </c>
      <c r="V389" s="618">
        <f ca="1">'NPO DO 17'!S101/1000000</f>
        <v>0</v>
      </c>
      <c r="W389" s="618">
        <f ca="1">'NPO DO 17'!T101/1000000</f>
        <v>0</v>
      </c>
      <c r="X389" s="618">
        <f ca="1">'NPO DO 17'!U101/1000000</f>
        <v>0</v>
      </c>
      <c r="Y389" s="618">
        <f ca="1">'NPO DO 17'!V101/1000000</f>
        <v>0</v>
      </c>
      <c r="Z389" s="618">
        <f ca="1">'NPO DO 17'!W101/1000000</f>
        <v>0</v>
      </c>
      <c r="AA389" s="618">
        <f ca="1">'NPO DO 17'!X101/1000000</f>
        <v>0</v>
      </c>
      <c r="AB389" s="618">
        <f ca="1">'NPO DO 17'!Y101/1000000</f>
        <v>0</v>
      </c>
      <c r="AC389" s="618">
        <f ca="1">'NPO DO 17'!Z101/1000000</f>
        <v>0</v>
      </c>
      <c r="AD389" s="618">
        <f ca="1">'NPO DO 17'!AA101/1000000</f>
        <v>0</v>
      </c>
      <c r="AE389" s="618">
        <f ca="1">'NPO DO 17'!AB101/1000000</f>
        <v>0</v>
      </c>
      <c r="AF389" s="618">
        <f ca="1">'NPO DO 17'!AC101/1000000</f>
        <v>0</v>
      </c>
      <c r="AG389" s="618">
        <f ca="1">'NPO DO 17'!AD101/1000000</f>
        <v>0</v>
      </c>
      <c r="AH389" s="618">
        <f ca="1">'NPO DO 17'!AE101/1000000</f>
        <v>0</v>
      </c>
      <c r="AI389" s="618">
        <f ca="1">'NPO DO 17'!AF101/1000000</f>
        <v>0</v>
      </c>
      <c r="AJ389" s="618">
        <f ca="1">'NPO DO 17'!AG101/1000000</f>
        <v>0</v>
      </c>
      <c r="AK389" s="618">
        <f ca="1">'NPO DO 17'!AH101/1000000</f>
        <v>0</v>
      </c>
      <c r="AL389" s="610"/>
      <c r="AM389" s="626"/>
      <c r="AN389" s="246"/>
      <c r="AO389" s="246"/>
      <c r="AP389" s="246"/>
    </row>
    <row r="390" spans="2:42" x14ac:dyDescent="0.2">
      <c r="B390" s="625"/>
      <c r="C390" s="606" t="s">
        <v>117</v>
      </c>
      <c r="D390" s="599"/>
      <c r="E390" s="599"/>
      <c r="F390" s="599"/>
      <c r="G390" s="618">
        <f ca="1">'NPO DO 17'!D102/1000000</f>
        <v>0</v>
      </c>
      <c r="H390" s="618">
        <f ca="1">'NPO DO 17'!E102/1000000</f>
        <v>0</v>
      </c>
      <c r="I390" s="618">
        <f ca="1">'NPO DO 17'!F102/1000000</f>
        <v>0</v>
      </c>
      <c r="J390" s="618">
        <f ca="1">'NPO DO 17'!G102/1000000</f>
        <v>0</v>
      </c>
      <c r="K390" s="618">
        <f ca="1">'NPO DO 17'!H102/1000000</f>
        <v>0</v>
      </c>
      <c r="L390" s="618">
        <f ca="1">'NPO DO 17'!I102/1000000</f>
        <v>0</v>
      </c>
      <c r="M390" s="618">
        <f ca="1">'NPO DO 17'!J102/1000000</f>
        <v>0</v>
      </c>
      <c r="N390" s="618">
        <f ca="1">'NPO DO 17'!K102/1000000</f>
        <v>0</v>
      </c>
      <c r="O390" s="618">
        <f ca="1">'NPO DO 17'!L102/1000000</f>
        <v>0</v>
      </c>
      <c r="P390" s="618">
        <f ca="1">'NPO DO 17'!M102/1000000</f>
        <v>0</v>
      </c>
      <c r="Q390" s="618">
        <f ca="1">'NPO DO 17'!N102/1000000</f>
        <v>0</v>
      </c>
      <c r="R390" s="618">
        <f ca="1">'NPO DO 17'!O102/1000000</f>
        <v>0</v>
      </c>
      <c r="S390" s="618">
        <f ca="1">'NPO DO 17'!P102/1000000</f>
        <v>0</v>
      </c>
      <c r="T390" s="618">
        <f ca="1">'NPO DO 17'!Q102/1000000</f>
        <v>0</v>
      </c>
      <c r="U390" s="618">
        <f ca="1">'NPO DO 17'!R102/1000000</f>
        <v>0</v>
      </c>
      <c r="V390" s="618">
        <f ca="1">'NPO DO 17'!S102/1000000</f>
        <v>0</v>
      </c>
      <c r="W390" s="618">
        <f ca="1">'NPO DO 17'!T102/1000000</f>
        <v>0</v>
      </c>
      <c r="X390" s="618">
        <f ca="1">'NPO DO 17'!U102/1000000</f>
        <v>0</v>
      </c>
      <c r="Y390" s="618">
        <f ca="1">'NPO DO 17'!V102/1000000</f>
        <v>0</v>
      </c>
      <c r="Z390" s="618">
        <f ca="1">'NPO DO 17'!W102/1000000</f>
        <v>0</v>
      </c>
      <c r="AA390" s="618">
        <f ca="1">'NPO DO 17'!X102/1000000</f>
        <v>0</v>
      </c>
      <c r="AB390" s="618">
        <f ca="1">'NPO DO 17'!Y102/1000000</f>
        <v>0</v>
      </c>
      <c r="AC390" s="618">
        <f ca="1">'NPO DO 17'!Z102/1000000</f>
        <v>0</v>
      </c>
      <c r="AD390" s="618">
        <f ca="1">'NPO DO 17'!AA102/1000000</f>
        <v>0</v>
      </c>
      <c r="AE390" s="618">
        <f ca="1">'NPO DO 17'!AB102/1000000</f>
        <v>0</v>
      </c>
      <c r="AF390" s="618">
        <f ca="1">'NPO DO 17'!AC102/1000000</f>
        <v>0</v>
      </c>
      <c r="AG390" s="618">
        <f ca="1">'NPO DO 17'!AD102/1000000</f>
        <v>0</v>
      </c>
      <c r="AH390" s="618">
        <f ca="1">'NPO DO 17'!AE102/1000000</f>
        <v>0</v>
      </c>
      <c r="AI390" s="618">
        <f ca="1">'NPO DO 17'!AF102/1000000</f>
        <v>0</v>
      </c>
      <c r="AJ390" s="618">
        <f ca="1">'NPO DO 17'!AG102/1000000</f>
        <v>0</v>
      </c>
      <c r="AK390" s="618">
        <f ca="1">'NPO DO 17'!AH102/1000000</f>
        <v>0</v>
      </c>
      <c r="AL390" s="610"/>
      <c r="AM390" s="626"/>
      <c r="AN390" s="246"/>
      <c r="AO390" s="246"/>
      <c r="AP390" s="246"/>
    </row>
    <row r="391" spans="2:42" x14ac:dyDescent="0.2">
      <c r="B391" s="625"/>
      <c r="C391" s="607" t="s">
        <v>126</v>
      </c>
      <c r="D391" s="599"/>
      <c r="E391" s="599"/>
      <c r="F391" s="599"/>
      <c r="G391" s="618">
        <f ca="1">'NPO DO 17'!D103/1000000</f>
        <v>0</v>
      </c>
      <c r="H391" s="618">
        <f ca="1">'NPO DO 17'!E103/1000000</f>
        <v>0</v>
      </c>
      <c r="I391" s="618">
        <f ca="1">'NPO DO 17'!F103/1000000</f>
        <v>0</v>
      </c>
      <c r="J391" s="618">
        <f ca="1">'NPO DO 17'!G103/1000000</f>
        <v>0</v>
      </c>
      <c r="K391" s="618">
        <f ca="1">'NPO DO 17'!H103/1000000</f>
        <v>0</v>
      </c>
      <c r="L391" s="618">
        <f ca="1">'NPO DO 17'!I103/1000000</f>
        <v>0</v>
      </c>
      <c r="M391" s="618">
        <f ca="1">'NPO DO 17'!J103/1000000</f>
        <v>0</v>
      </c>
      <c r="N391" s="618">
        <f ca="1">'NPO DO 17'!K103/1000000</f>
        <v>0</v>
      </c>
      <c r="O391" s="618">
        <f ca="1">'NPO DO 17'!L103/1000000</f>
        <v>0</v>
      </c>
      <c r="P391" s="618">
        <f ca="1">'NPO DO 17'!M103/1000000</f>
        <v>0</v>
      </c>
      <c r="Q391" s="618">
        <f ca="1">'NPO DO 17'!N103/1000000</f>
        <v>0</v>
      </c>
      <c r="R391" s="618">
        <f ca="1">'NPO DO 17'!O103/1000000</f>
        <v>0</v>
      </c>
      <c r="S391" s="618">
        <f ca="1">'NPO DO 17'!P103/1000000</f>
        <v>0</v>
      </c>
      <c r="T391" s="618">
        <f ca="1">'NPO DO 17'!Q103/1000000</f>
        <v>0</v>
      </c>
      <c r="U391" s="618">
        <f ca="1">'NPO DO 17'!R103/1000000</f>
        <v>0</v>
      </c>
      <c r="V391" s="618">
        <f ca="1">'NPO DO 17'!S103/1000000</f>
        <v>0</v>
      </c>
      <c r="W391" s="618">
        <f ca="1">'NPO DO 17'!T103/1000000</f>
        <v>0</v>
      </c>
      <c r="X391" s="618">
        <f ca="1">'NPO DO 17'!U103/1000000</f>
        <v>0</v>
      </c>
      <c r="Y391" s="618">
        <f ca="1">'NPO DO 17'!V103/1000000</f>
        <v>0</v>
      </c>
      <c r="Z391" s="618">
        <f ca="1">'NPO DO 17'!W103/1000000</f>
        <v>0</v>
      </c>
      <c r="AA391" s="618">
        <f ca="1">'NPO DO 17'!X103/1000000</f>
        <v>0</v>
      </c>
      <c r="AB391" s="618">
        <f ca="1">'NPO DO 17'!Y103/1000000</f>
        <v>0</v>
      </c>
      <c r="AC391" s="618">
        <f ca="1">'NPO DO 17'!Z103/1000000</f>
        <v>0</v>
      </c>
      <c r="AD391" s="618">
        <f ca="1">'NPO DO 17'!AA103/1000000</f>
        <v>0</v>
      </c>
      <c r="AE391" s="618">
        <f ca="1">'NPO DO 17'!AB103/1000000</f>
        <v>0</v>
      </c>
      <c r="AF391" s="618">
        <f ca="1">'NPO DO 17'!AC103/1000000</f>
        <v>0</v>
      </c>
      <c r="AG391" s="618">
        <f ca="1">'NPO DO 17'!AD103/1000000</f>
        <v>0</v>
      </c>
      <c r="AH391" s="618">
        <f ca="1">'NPO DO 17'!AE103/1000000</f>
        <v>0</v>
      </c>
      <c r="AI391" s="618">
        <f ca="1">'NPO DO 17'!AF103/1000000</f>
        <v>0</v>
      </c>
      <c r="AJ391" s="618">
        <f ca="1">'NPO DO 17'!AG103/1000000</f>
        <v>0</v>
      </c>
      <c r="AK391" s="618">
        <f ca="1">'NPO DO 17'!AH103/1000000</f>
        <v>0</v>
      </c>
      <c r="AL391" s="610"/>
      <c r="AM391" s="626"/>
      <c r="AN391" s="246"/>
      <c r="AO391" s="246"/>
      <c r="AP391" s="246"/>
    </row>
    <row r="392" spans="2:42" x14ac:dyDescent="0.2">
      <c r="B392" s="625"/>
      <c r="C392" s="605" t="s">
        <v>127</v>
      </c>
      <c r="D392" s="599"/>
      <c r="E392" s="599"/>
      <c r="F392" s="599"/>
      <c r="G392" s="618">
        <f ca="1">'NPO DO 17'!D104/1000000</f>
        <v>0</v>
      </c>
      <c r="H392" s="618">
        <f ca="1">'NPO DO 17'!E104/1000000</f>
        <v>0</v>
      </c>
      <c r="I392" s="618">
        <f ca="1">'NPO DO 17'!F104/1000000</f>
        <v>0</v>
      </c>
      <c r="J392" s="618">
        <f ca="1">'NPO DO 17'!G104/1000000</f>
        <v>0</v>
      </c>
      <c r="K392" s="618">
        <f ca="1">'NPO DO 17'!H104/1000000</f>
        <v>0</v>
      </c>
      <c r="L392" s="618">
        <f ca="1">'NPO DO 17'!I104/1000000</f>
        <v>0</v>
      </c>
      <c r="M392" s="618">
        <f ca="1">'NPO DO 17'!J104/1000000</f>
        <v>0</v>
      </c>
      <c r="N392" s="618">
        <f ca="1">'NPO DO 17'!K104/1000000</f>
        <v>0</v>
      </c>
      <c r="O392" s="618">
        <f ca="1">'NPO DO 17'!L104/1000000</f>
        <v>0</v>
      </c>
      <c r="P392" s="618">
        <f ca="1">'NPO DO 17'!M104/1000000</f>
        <v>0</v>
      </c>
      <c r="Q392" s="618">
        <f ca="1">'NPO DO 17'!N104/1000000</f>
        <v>0</v>
      </c>
      <c r="R392" s="618">
        <f ca="1">'NPO DO 17'!O104/1000000</f>
        <v>0</v>
      </c>
      <c r="S392" s="618">
        <f ca="1">'NPO DO 17'!P104/1000000</f>
        <v>0</v>
      </c>
      <c r="T392" s="618">
        <f ca="1">'NPO DO 17'!Q104/1000000</f>
        <v>0</v>
      </c>
      <c r="U392" s="618">
        <f ca="1">'NPO DO 17'!R104/1000000</f>
        <v>0</v>
      </c>
      <c r="V392" s="618">
        <f ca="1">'NPO DO 17'!S104/1000000</f>
        <v>0</v>
      </c>
      <c r="W392" s="618">
        <f ca="1">'NPO DO 17'!T104/1000000</f>
        <v>0</v>
      </c>
      <c r="X392" s="618">
        <f ca="1">'NPO DO 17'!U104/1000000</f>
        <v>0</v>
      </c>
      <c r="Y392" s="618">
        <f ca="1">'NPO DO 17'!V104/1000000</f>
        <v>0</v>
      </c>
      <c r="Z392" s="618">
        <f ca="1">'NPO DO 17'!W104/1000000</f>
        <v>0</v>
      </c>
      <c r="AA392" s="618">
        <f ca="1">'NPO DO 17'!X104/1000000</f>
        <v>0</v>
      </c>
      <c r="AB392" s="618">
        <f ca="1">'NPO DO 17'!Y104/1000000</f>
        <v>0</v>
      </c>
      <c r="AC392" s="618">
        <f ca="1">'NPO DO 17'!Z104/1000000</f>
        <v>0</v>
      </c>
      <c r="AD392" s="618">
        <f ca="1">'NPO DO 17'!AA104/1000000</f>
        <v>0</v>
      </c>
      <c r="AE392" s="618">
        <f ca="1">'NPO DO 17'!AB104/1000000</f>
        <v>0</v>
      </c>
      <c r="AF392" s="618">
        <f ca="1">'NPO DO 17'!AC104/1000000</f>
        <v>0</v>
      </c>
      <c r="AG392" s="618">
        <f ca="1">'NPO DO 17'!AD104/1000000</f>
        <v>0</v>
      </c>
      <c r="AH392" s="618">
        <f ca="1">'NPO DO 17'!AE104/1000000</f>
        <v>0</v>
      </c>
      <c r="AI392" s="618">
        <f ca="1">'NPO DO 17'!AF104/1000000</f>
        <v>0</v>
      </c>
      <c r="AJ392" s="618">
        <f ca="1">'NPO DO 17'!AG104/1000000</f>
        <v>0</v>
      </c>
      <c r="AK392" s="618">
        <f ca="1">'NPO DO 17'!AH104/1000000</f>
        <v>0</v>
      </c>
      <c r="AL392" s="610"/>
      <c r="AM392" s="626"/>
      <c r="AN392" s="246"/>
      <c r="AO392" s="246"/>
      <c r="AP392" s="246"/>
    </row>
    <row r="393" spans="2:42" x14ac:dyDescent="0.2">
      <c r="B393" s="625"/>
      <c r="C393" s="605" t="s">
        <v>116</v>
      </c>
      <c r="D393" s="599"/>
      <c r="E393" s="599"/>
      <c r="F393" s="599"/>
      <c r="G393" s="618">
        <f ca="1">'NPO DO 17'!D105/1000000</f>
        <v>0</v>
      </c>
      <c r="H393" s="618">
        <f ca="1">'NPO DO 17'!E105/1000000</f>
        <v>0</v>
      </c>
      <c r="I393" s="618">
        <f ca="1">'NPO DO 17'!F105/1000000</f>
        <v>0</v>
      </c>
      <c r="J393" s="618">
        <f ca="1">'NPO DO 17'!G105/1000000</f>
        <v>0</v>
      </c>
      <c r="K393" s="618">
        <f ca="1">'NPO DO 17'!H105/1000000</f>
        <v>0</v>
      </c>
      <c r="L393" s="618">
        <f ca="1">'NPO DO 17'!I105/1000000</f>
        <v>0</v>
      </c>
      <c r="M393" s="618">
        <f ca="1">'NPO DO 17'!J105/1000000</f>
        <v>0</v>
      </c>
      <c r="N393" s="618">
        <f ca="1">'NPO DO 17'!K105/1000000</f>
        <v>0</v>
      </c>
      <c r="O393" s="618">
        <f ca="1">'NPO DO 17'!L105/1000000</f>
        <v>0</v>
      </c>
      <c r="P393" s="618">
        <f ca="1">'NPO DO 17'!M105/1000000</f>
        <v>0</v>
      </c>
      <c r="Q393" s="618">
        <f ca="1">'NPO DO 17'!N105/1000000</f>
        <v>0</v>
      </c>
      <c r="R393" s="618">
        <f ca="1">'NPO DO 17'!O105/1000000</f>
        <v>0</v>
      </c>
      <c r="S393" s="618">
        <f ca="1">'NPO DO 17'!P105/1000000</f>
        <v>0</v>
      </c>
      <c r="T393" s="618">
        <f ca="1">'NPO DO 17'!Q105/1000000</f>
        <v>0</v>
      </c>
      <c r="U393" s="618">
        <f ca="1">'NPO DO 17'!R105/1000000</f>
        <v>0</v>
      </c>
      <c r="V393" s="618">
        <f ca="1">'NPO DO 17'!S105/1000000</f>
        <v>0</v>
      </c>
      <c r="W393" s="618">
        <f ca="1">'NPO DO 17'!T105/1000000</f>
        <v>0</v>
      </c>
      <c r="X393" s="618">
        <f ca="1">'NPO DO 17'!U105/1000000</f>
        <v>0</v>
      </c>
      <c r="Y393" s="618">
        <f ca="1">'NPO DO 17'!V105/1000000</f>
        <v>0</v>
      </c>
      <c r="Z393" s="618">
        <f ca="1">'NPO DO 17'!W105/1000000</f>
        <v>0</v>
      </c>
      <c r="AA393" s="618">
        <f ca="1">'NPO DO 17'!X105/1000000</f>
        <v>0</v>
      </c>
      <c r="AB393" s="618">
        <f ca="1">'NPO DO 17'!Y105/1000000</f>
        <v>0</v>
      </c>
      <c r="AC393" s="618">
        <f ca="1">'NPO DO 17'!Z105/1000000</f>
        <v>0</v>
      </c>
      <c r="AD393" s="618">
        <f ca="1">'NPO DO 17'!AA105/1000000</f>
        <v>0</v>
      </c>
      <c r="AE393" s="618">
        <f ca="1">'NPO DO 17'!AB105/1000000</f>
        <v>0</v>
      </c>
      <c r="AF393" s="618">
        <f ca="1">'NPO DO 17'!AC105/1000000</f>
        <v>0</v>
      </c>
      <c r="AG393" s="618">
        <f ca="1">'NPO DO 17'!AD105/1000000</f>
        <v>0</v>
      </c>
      <c r="AH393" s="618">
        <f ca="1">'NPO DO 17'!AE105/1000000</f>
        <v>0</v>
      </c>
      <c r="AI393" s="618">
        <f ca="1">'NPO DO 17'!AF105/1000000</f>
        <v>0</v>
      </c>
      <c r="AJ393" s="618">
        <f ca="1">'NPO DO 17'!AG105/1000000</f>
        <v>0</v>
      </c>
      <c r="AK393" s="618">
        <f ca="1">'NPO DO 17'!AH105/1000000</f>
        <v>0</v>
      </c>
      <c r="AL393" s="610"/>
      <c r="AM393" s="626"/>
      <c r="AN393" s="246"/>
      <c r="AO393" s="246"/>
      <c r="AP393" s="246"/>
    </row>
    <row r="394" spans="2:42" x14ac:dyDescent="0.2">
      <c r="B394" s="625"/>
      <c r="C394" s="606" t="s">
        <v>119</v>
      </c>
      <c r="D394" s="599"/>
      <c r="E394" s="599"/>
      <c r="F394" s="599"/>
      <c r="G394" s="618">
        <f ca="1">'NPO DO 17'!D106/1000000</f>
        <v>-3.437138217817683</v>
      </c>
      <c r="H394" s="618">
        <f ca="1">'NPO DO 17'!E106/1000000</f>
        <v>0.41254427266780586</v>
      </c>
      <c r="I394" s="618">
        <f ca="1">'NPO DO 17'!F106/1000000</f>
        <v>0.42271857660537315</v>
      </c>
      <c r="J394" s="618">
        <f ca="1">'NPO DO 17'!G106/1000000</f>
        <v>0.41092213730124943</v>
      </c>
      <c r="K394" s="618">
        <f ca="1">'NPO DO 17'!H106/1000000</f>
        <v>0.39202037178793164</v>
      </c>
      <c r="L394" s="618">
        <f ca="1">'NPO DO 17'!I106/1000000</f>
        <v>0.37787286038851314</v>
      </c>
      <c r="M394" s="618">
        <f ca="1">'NPO DO 17'!J106/1000000</f>
        <v>0.36751114140668856</v>
      </c>
      <c r="N394" s="618">
        <f ca="1">'NPO DO 17'!K106/1000000</f>
        <v>0.36220932345336498</v>
      </c>
      <c r="O394" s="618">
        <f ca="1">'NPO DO 17'!L106/1000000</f>
        <v>0.35411639923843896</v>
      </c>
      <c r="P394" s="618">
        <f ca="1">'NPO DO 17'!M106/1000000</f>
        <v>0.34702064056649679</v>
      </c>
      <c r="Q394" s="618">
        <f ca="1">'NPO DO 17'!N106/1000000</f>
        <v>0.19090859125343534</v>
      </c>
      <c r="R394" s="618">
        <f ca="1">'NPO DO 17'!O106/1000000</f>
        <v>0.21584179803354231</v>
      </c>
      <c r="S394" s="618">
        <f ca="1">'NPO DO 17'!P106/1000000</f>
        <v>0.21823504549549352</v>
      </c>
      <c r="T394" s="618">
        <f ca="1">'NPO DO 17'!Q106/1000000</f>
        <v>0.22065992114331684</v>
      </c>
      <c r="U394" s="618">
        <f ca="1">'NPO DO 17'!R106/1000000</f>
        <v>0.22311671276353939</v>
      </c>
      <c r="V394" s="618">
        <f ca="1">'NPO DO 17'!S106/1000000</f>
        <v>0.22560570825733869</v>
      </c>
      <c r="W394" s="618">
        <f ca="1">'NPO DO 17'!T106/1000000</f>
        <v>0.22812719553584904</v>
      </c>
      <c r="X394" s="618">
        <f ca="1">'NPO DO 17'!U106/1000000</f>
        <v>0.230681462411259</v>
      </c>
      <c r="Y394" s="618">
        <f ca="1">'NPO DO 17'!V106/1000000</f>
        <v>0.23326879648356952</v>
      </c>
      <c r="Z394" s="618">
        <f ca="1">'NPO DO 17'!W106/1000000</f>
        <v>0.23588948502288121</v>
      </c>
      <c r="AA394" s="618">
        <f ca="1">'NPO DO 17'!X106/1000000</f>
        <v>8.8543814847074326E-2</v>
      </c>
      <c r="AB394" s="618">
        <f ca="1">'NPO DO 17'!Y106/1000000</f>
        <v>0.24123207219474044</v>
      </c>
      <c r="AC394" s="618">
        <f ca="1">'NPO DO 17'!Z106/1000000</f>
        <v>0.24395454259322313</v>
      </c>
      <c r="AD394" s="618">
        <f ca="1">'NPO DO 17'!AA106/1000000</f>
        <v>0.24671151072161979</v>
      </c>
      <c r="AE394" s="618">
        <f ca="1">'NPO DO 17'!AB106/1000000</f>
        <v>0.24950326026859093</v>
      </c>
      <c r="AF394" s="618">
        <f ca="1">'NPO DO 17'!AC106/1000000</f>
        <v>0.25233007378482314</v>
      </c>
      <c r="AG394" s="618">
        <f ca="1">'NPO DO 17'!AD106/1000000</f>
        <v>0</v>
      </c>
      <c r="AH394" s="618">
        <f ca="1">'NPO DO 17'!AE106/1000000</f>
        <v>0</v>
      </c>
      <c r="AI394" s="618">
        <f ca="1">'NPO DO 17'!AF106/1000000</f>
        <v>0</v>
      </c>
      <c r="AJ394" s="618">
        <f ca="1">'NPO DO 17'!AG106/1000000</f>
        <v>0</v>
      </c>
      <c r="AK394" s="618">
        <f ca="1">'NPO DO 17'!AH106/1000000</f>
        <v>0</v>
      </c>
      <c r="AL394" s="610"/>
      <c r="AM394" s="626"/>
      <c r="AN394" s="246"/>
      <c r="AO394" s="246"/>
      <c r="AP394" s="246"/>
    </row>
    <row r="395" spans="2:42" x14ac:dyDescent="0.2">
      <c r="B395" s="625"/>
      <c r="C395" s="125"/>
      <c r="D395" s="599"/>
      <c r="E395" s="599"/>
      <c r="F395" s="599"/>
      <c r="G395" s="619"/>
      <c r="H395" s="619"/>
      <c r="I395" s="619"/>
      <c r="J395" s="619"/>
      <c r="K395" s="619"/>
      <c r="L395" s="619"/>
      <c r="M395" s="619"/>
      <c r="N395" s="619"/>
      <c r="O395" s="619"/>
      <c r="P395" s="619"/>
      <c r="Q395" s="619"/>
      <c r="R395" s="619"/>
      <c r="S395" s="619"/>
      <c r="T395" s="619"/>
      <c r="U395" s="619"/>
      <c r="V395" s="619"/>
      <c r="W395" s="619"/>
      <c r="X395" s="619"/>
      <c r="Y395" s="619"/>
      <c r="Z395" s="619"/>
      <c r="AA395" s="619"/>
      <c r="AB395" s="619"/>
      <c r="AC395" s="619"/>
      <c r="AD395" s="619"/>
      <c r="AE395" s="619"/>
      <c r="AF395" s="619"/>
      <c r="AG395" s="619"/>
      <c r="AH395" s="619"/>
      <c r="AI395" s="619"/>
      <c r="AJ395" s="619"/>
      <c r="AK395" s="619"/>
      <c r="AL395" s="612"/>
      <c r="AM395" s="627"/>
      <c r="AN395" s="600"/>
      <c r="AO395" s="600"/>
      <c r="AP395" s="600"/>
    </row>
    <row r="396" spans="2:42" x14ac:dyDescent="0.2">
      <c r="B396" s="261" t="s">
        <v>324</v>
      </c>
      <c r="C396" s="125"/>
      <c r="D396" s="599"/>
      <c r="E396" s="599"/>
      <c r="F396" s="599"/>
      <c r="G396" s="619"/>
      <c r="H396" s="619"/>
      <c r="I396" s="619"/>
      <c r="J396" s="619"/>
      <c r="K396" s="619"/>
      <c r="L396" s="619"/>
      <c r="M396" s="619"/>
      <c r="N396" s="619"/>
      <c r="O396" s="619"/>
      <c r="P396" s="619"/>
      <c r="Q396" s="619"/>
      <c r="R396" s="619"/>
      <c r="S396" s="619"/>
      <c r="T396" s="619"/>
      <c r="U396" s="619"/>
      <c r="V396" s="619"/>
      <c r="W396" s="619"/>
      <c r="X396" s="619"/>
      <c r="Y396" s="619"/>
      <c r="Z396" s="619"/>
      <c r="AA396" s="619"/>
      <c r="AB396" s="619"/>
      <c r="AC396" s="619"/>
      <c r="AD396" s="619"/>
      <c r="AE396" s="619"/>
      <c r="AF396" s="619"/>
      <c r="AG396" s="619"/>
      <c r="AH396" s="619"/>
      <c r="AI396" s="619"/>
      <c r="AJ396" s="619"/>
      <c r="AK396" s="619"/>
      <c r="AL396" s="612"/>
      <c r="AM396" s="627"/>
      <c r="AN396" s="600"/>
      <c r="AO396" s="600"/>
      <c r="AP396" s="600"/>
    </row>
    <row r="397" spans="2:42" x14ac:dyDescent="0.2">
      <c r="B397" s="625"/>
      <c r="C397" s="605" t="s">
        <v>131</v>
      </c>
      <c r="D397" s="599"/>
      <c r="E397" s="599"/>
      <c r="F397" s="599"/>
      <c r="G397" s="618">
        <f ca="1">'P&amp;G 3P 17'!D101/1000000</f>
        <v>-1.3517645049966704</v>
      </c>
      <c r="H397" s="618">
        <f ca="1">'P&amp;G 3P 17'!E101/1000000</f>
        <v>0.33283683885550508</v>
      </c>
      <c r="I397" s="618">
        <f ca="1">'P&amp;G 3P 17'!F101/1000000</f>
        <v>0.42588061741146016</v>
      </c>
      <c r="J397" s="618">
        <f ca="1">'P&amp;G 3P 17'!G101/1000000</f>
        <v>0.32424844025860766</v>
      </c>
      <c r="K397" s="618">
        <f ca="1">'P&amp;G 3P 17'!H101/1000000</f>
        <v>0.2557087349021217</v>
      </c>
      <c r="L397" s="618">
        <f ca="1">'P&amp;G 3P 17'!I101/1000000</f>
        <v>0.24615844071168214</v>
      </c>
      <c r="M397" s="618">
        <f ca="1">'P&amp;G 3P 17'!J101/1000000</f>
        <v>0.19673786814525959</v>
      </c>
      <c r="N397" s="618">
        <f ca="1">'P&amp;G 3P 17'!K101/1000000</f>
        <v>0.15033195405208175</v>
      </c>
      <c r="O397" s="618">
        <f ca="1">'P&amp;G 3P 17'!L101/1000000</f>
        <v>0.14430019611817721</v>
      </c>
      <c r="P397" s="618">
        <f ca="1">'P&amp;G 3P 17'!M101/1000000</f>
        <v>0.13881741524209362</v>
      </c>
      <c r="Q397" s="618">
        <f ca="1">'P&amp;G 3P 17'!N101/1000000</f>
        <v>4.4172368332570065E-2</v>
      </c>
      <c r="R397" s="618">
        <f ca="1">'P&amp;G 3P 17'!O101/1000000</f>
        <v>5.6630821096812084E-2</v>
      </c>
      <c r="S397" s="618">
        <f ca="1">'P&amp;G 3P 17'!P101/1000000</f>
        <v>0.10345482893326562</v>
      </c>
      <c r="T397" s="618">
        <f ca="1">'P&amp;G 3P 17'!Q101/1000000</f>
        <v>0.10461324111939566</v>
      </c>
      <c r="U397" s="618">
        <f ca="1">'P&amp;G 3P 17'!R101/1000000</f>
        <v>0.10578639327159656</v>
      </c>
      <c r="V397" s="618">
        <f ca="1">'P&amp;G 3P 17'!S101/1000000</f>
        <v>0.10697439280256964</v>
      </c>
      <c r="W397" s="618">
        <f ca="1">'P&amp;G 3P 17'!T101/1000000</f>
        <v>0.10817734616616256</v>
      </c>
      <c r="X397" s="618">
        <f ca="1">'P&amp;G 3P 17'!U101/1000000</f>
        <v>0.10939535877787004</v>
      </c>
      <c r="Y397" s="618">
        <f ca="1">'P&amp;G 3P 17'!V101/1000000</f>
        <v>0.11062853493252518</v>
      </c>
      <c r="Z397" s="618">
        <f ca="1">'P&amp;G 3P 17'!W101/1000000</f>
        <v>0.11187697771910031</v>
      </c>
      <c r="AA397" s="618">
        <f ca="1">'P&amp;G 3P 17'!X101/1000000</f>
        <v>2.344078893253149E-2</v>
      </c>
      <c r="AB397" s="618">
        <f ca="1">'P&amp;G 3P 17'!Y101/1000000</f>
        <v>0.11442006898248015</v>
      </c>
      <c r="AC397" s="618">
        <f ca="1">'P&amp;G 3P 17'!Z101/1000000</f>
        <v>0.11571491679894218</v>
      </c>
      <c r="AD397" s="618">
        <f ca="1">'P&amp;G 3P 17'!AA101/1000000</f>
        <v>0.1170254297346135</v>
      </c>
      <c r="AE397" s="618">
        <f ca="1">'P&amp;G 3P 17'!AB101/1000000</f>
        <v>0.11835170346391621</v>
      </c>
      <c r="AF397" s="618">
        <f ca="1">'P&amp;G 3P 17'!AC101/1000000</f>
        <v>0.11969383187859016</v>
      </c>
      <c r="AG397" s="618">
        <f ca="1">'P&amp;G 3P 17'!AD101/1000000</f>
        <v>0</v>
      </c>
      <c r="AH397" s="618">
        <f ca="1">'P&amp;G 3P 17'!AE101/1000000</f>
        <v>0</v>
      </c>
      <c r="AI397" s="618">
        <f ca="1">'P&amp;G 3P 17'!AF101/1000000</f>
        <v>0</v>
      </c>
      <c r="AJ397" s="618">
        <f ca="1">'P&amp;G 3P 17'!AG101/1000000</f>
        <v>0</v>
      </c>
      <c r="AK397" s="618">
        <f ca="1">'P&amp;G 3P 17'!AH101/1000000</f>
        <v>0</v>
      </c>
      <c r="AL397" s="610"/>
      <c r="AM397" s="626"/>
      <c r="AN397" s="246"/>
      <c r="AO397" s="246"/>
      <c r="AP397" s="246"/>
    </row>
    <row r="398" spans="2:42" x14ac:dyDescent="0.2">
      <c r="B398" s="625"/>
      <c r="C398" s="606" t="s">
        <v>117</v>
      </c>
      <c r="D398" s="599"/>
      <c r="E398" s="599"/>
      <c r="F398" s="599"/>
      <c r="G398" s="618">
        <f ca="1">'P&amp;G 3P 17'!D102/1000000</f>
        <v>0</v>
      </c>
      <c r="H398" s="618">
        <f ca="1">'P&amp;G 3P 17'!E102/1000000</f>
        <v>0</v>
      </c>
      <c r="I398" s="618">
        <f ca="1">'P&amp;G 3P 17'!F102/1000000</f>
        <v>0</v>
      </c>
      <c r="J398" s="618">
        <f ca="1">'P&amp;G 3P 17'!G102/1000000</f>
        <v>0</v>
      </c>
      <c r="K398" s="618">
        <f ca="1">'P&amp;G 3P 17'!H102/1000000</f>
        <v>0</v>
      </c>
      <c r="L398" s="618">
        <f ca="1">'P&amp;G 3P 17'!I102/1000000</f>
        <v>0</v>
      </c>
      <c r="M398" s="618">
        <f ca="1">'P&amp;G 3P 17'!J102/1000000</f>
        <v>0</v>
      </c>
      <c r="N398" s="618">
        <f ca="1">'P&amp;G 3P 17'!K102/1000000</f>
        <v>0</v>
      </c>
      <c r="O398" s="618">
        <f ca="1">'P&amp;G 3P 17'!L102/1000000</f>
        <v>0</v>
      </c>
      <c r="P398" s="618">
        <f ca="1">'P&amp;G 3P 17'!M102/1000000</f>
        <v>0</v>
      </c>
      <c r="Q398" s="618">
        <f ca="1">'P&amp;G 3P 17'!N102/1000000</f>
        <v>0</v>
      </c>
      <c r="R398" s="618">
        <f ca="1">'P&amp;G 3P 17'!O102/1000000</f>
        <v>0</v>
      </c>
      <c r="S398" s="618">
        <f ca="1">'P&amp;G 3P 17'!P102/1000000</f>
        <v>0</v>
      </c>
      <c r="T398" s="618">
        <f ca="1">'P&amp;G 3P 17'!Q102/1000000</f>
        <v>0</v>
      </c>
      <c r="U398" s="618">
        <f ca="1">'P&amp;G 3P 17'!R102/1000000</f>
        <v>0</v>
      </c>
      <c r="V398" s="618">
        <f ca="1">'P&amp;G 3P 17'!S102/1000000</f>
        <v>0</v>
      </c>
      <c r="W398" s="618">
        <f ca="1">'P&amp;G 3P 17'!T102/1000000</f>
        <v>0</v>
      </c>
      <c r="X398" s="618">
        <f ca="1">'P&amp;G 3P 17'!U102/1000000</f>
        <v>0</v>
      </c>
      <c r="Y398" s="618">
        <f ca="1">'P&amp;G 3P 17'!V102/1000000</f>
        <v>0</v>
      </c>
      <c r="Z398" s="618">
        <f ca="1">'P&amp;G 3P 17'!W102/1000000</f>
        <v>0</v>
      </c>
      <c r="AA398" s="618">
        <f ca="1">'P&amp;G 3P 17'!X102/1000000</f>
        <v>0</v>
      </c>
      <c r="AB398" s="618">
        <f ca="1">'P&amp;G 3P 17'!Y102/1000000</f>
        <v>0</v>
      </c>
      <c r="AC398" s="618">
        <f ca="1">'P&amp;G 3P 17'!Z102/1000000</f>
        <v>0</v>
      </c>
      <c r="AD398" s="618">
        <f ca="1">'P&amp;G 3P 17'!AA102/1000000</f>
        <v>0</v>
      </c>
      <c r="AE398" s="618">
        <f ca="1">'P&amp;G 3P 17'!AB102/1000000</f>
        <v>0</v>
      </c>
      <c r="AF398" s="618">
        <f ca="1">'P&amp;G 3P 17'!AC102/1000000</f>
        <v>0</v>
      </c>
      <c r="AG398" s="618">
        <f ca="1">'P&amp;G 3P 17'!AD102/1000000</f>
        <v>0</v>
      </c>
      <c r="AH398" s="618">
        <f ca="1">'P&amp;G 3P 17'!AE102/1000000</f>
        <v>0</v>
      </c>
      <c r="AI398" s="618">
        <f ca="1">'P&amp;G 3P 17'!AF102/1000000</f>
        <v>0</v>
      </c>
      <c r="AJ398" s="618">
        <f ca="1">'P&amp;G 3P 17'!AG102/1000000</f>
        <v>0</v>
      </c>
      <c r="AK398" s="618">
        <f ca="1">'P&amp;G 3P 17'!AH102/1000000</f>
        <v>0</v>
      </c>
      <c r="AL398" s="610"/>
      <c r="AM398" s="626"/>
      <c r="AN398" s="246"/>
      <c r="AO398" s="246"/>
      <c r="AP398" s="246"/>
    </row>
    <row r="399" spans="2:42" x14ac:dyDescent="0.2">
      <c r="B399" s="625"/>
      <c r="C399" s="607" t="s">
        <v>126</v>
      </c>
      <c r="D399" s="599"/>
      <c r="E399" s="599"/>
      <c r="F399" s="599"/>
      <c r="G399" s="618">
        <f ca="1">'P&amp;G 3P 17'!D103/1000000</f>
        <v>0</v>
      </c>
      <c r="H399" s="618">
        <f ca="1">'P&amp;G 3P 17'!E103/1000000</f>
        <v>0</v>
      </c>
      <c r="I399" s="618">
        <f ca="1">'P&amp;G 3P 17'!F103/1000000</f>
        <v>0</v>
      </c>
      <c r="J399" s="618">
        <f ca="1">'P&amp;G 3P 17'!G103/1000000</f>
        <v>0</v>
      </c>
      <c r="K399" s="618">
        <f ca="1">'P&amp;G 3P 17'!H103/1000000</f>
        <v>0</v>
      </c>
      <c r="L399" s="618">
        <f ca="1">'P&amp;G 3P 17'!I103/1000000</f>
        <v>0</v>
      </c>
      <c r="M399" s="618">
        <f ca="1">'P&amp;G 3P 17'!J103/1000000</f>
        <v>0</v>
      </c>
      <c r="N399" s="618">
        <f ca="1">'P&amp;G 3P 17'!K103/1000000</f>
        <v>0</v>
      </c>
      <c r="O399" s="618">
        <f ca="1">'P&amp;G 3P 17'!L103/1000000</f>
        <v>0</v>
      </c>
      <c r="P399" s="618">
        <f ca="1">'P&amp;G 3P 17'!M103/1000000</f>
        <v>0</v>
      </c>
      <c r="Q399" s="618">
        <f ca="1">'P&amp;G 3P 17'!N103/1000000</f>
        <v>0</v>
      </c>
      <c r="R399" s="618">
        <f ca="1">'P&amp;G 3P 17'!O103/1000000</f>
        <v>0</v>
      </c>
      <c r="S399" s="618">
        <f ca="1">'P&amp;G 3P 17'!P103/1000000</f>
        <v>0</v>
      </c>
      <c r="T399" s="618">
        <f ca="1">'P&amp;G 3P 17'!Q103/1000000</f>
        <v>0</v>
      </c>
      <c r="U399" s="618">
        <f ca="1">'P&amp;G 3P 17'!R103/1000000</f>
        <v>0</v>
      </c>
      <c r="V399" s="618">
        <f ca="1">'P&amp;G 3P 17'!S103/1000000</f>
        <v>0</v>
      </c>
      <c r="W399" s="618">
        <f ca="1">'P&amp;G 3P 17'!T103/1000000</f>
        <v>0</v>
      </c>
      <c r="X399" s="618">
        <f ca="1">'P&amp;G 3P 17'!U103/1000000</f>
        <v>0</v>
      </c>
      <c r="Y399" s="618">
        <f ca="1">'P&amp;G 3P 17'!V103/1000000</f>
        <v>0</v>
      </c>
      <c r="Z399" s="618">
        <f ca="1">'P&amp;G 3P 17'!W103/1000000</f>
        <v>0</v>
      </c>
      <c r="AA399" s="618">
        <f ca="1">'P&amp;G 3P 17'!X103/1000000</f>
        <v>0</v>
      </c>
      <c r="AB399" s="618">
        <f ca="1">'P&amp;G 3P 17'!Y103/1000000</f>
        <v>0</v>
      </c>
      <c r="AC399" s="618">
        <f ca="1">'P&amp;G 3P 17'!Z103/1000000</f>
        <v>0</v>
      </c>
      <c r="AD399" s="618">
        <f ca="1">'P&amp;G 3P 17'!AA103/1000000</f>
        <v>0</v>
      </c>
      <c r="AE399" s="618">
        <f ca="1">'P&amp;G 3P 17'!AB103/1000000</f>
        <v>0</v>
      </c>
      <c r="AF399" s="618">
        <f ca="1">'P&amp;G 3P 17'!AC103/1000000</f>
        <v>0</v>
      </c>
      <c r="AG399" s="618">
        <f ca="1">'P&amp;G 3P 17'!AD103/1000000</f>
        <v>0</v>
      </c>
      <c r="AH399" s="618">
        <f ca="1">'P&amp;G 3P 17'!AE103/1000000</f>
        <v>0</v>
      </c>
      <c r="AI399" s="618">
        <f ca="1">'P&amp;G 3P 17'!AF103/1000000</f>
        <v>0</v>
      </c>
      <c r="AJ399" s="618">
        <f ca="1">'P&amp;G 3P 17'!AG103/1000000</f>
        <v>0</v>
      </c>
      <c r="AK399" s="618">
        <f ca="1">'P&amp;G 3P 17'!AH103/1000000</f>
        <v>0</v>
      </c>
      <c r="AL399" s="610"/>
      <c r="AM399" s="626"/>
      <c r="AN399" s="246"/>
      <c r="AO399" s="246"/>
      <c r="AP399" s="246"/>
    </row>
    <row r="400" spans="2:42" x14ac:dyDescent="0.2">
      <c r="B400" s="625"/>
      <c r="C400" s="605" t="s">
        <v>127</v>
      </c>
      <c r="D400" s="599"/>
      <c r="E400" s="599"/>
      <c r="F400" s="599"/>
      <c r="G400" s="618">
        <f ca="1">'P&amp;G 3P 17'!D104/1000000</f>
        <v>0</v>
      </c>
      <c r="H400" s="618">
        <f ca="1">'P&amp;G 3P 17'!E104/1000000</f>
        <v>0</v>
      </c>
      <c r="I400" s="618">
        <f ca="1">'P&amp;G 3P 17'!F104/1000000</f>
        <v>0</v>
      </c>
      <c r="J400" s="618">
        <f ca="1">'P&amp;G 3P 17'!G104/1000000</f>
        <v>0</v>
      </c>
      <c r="K400" s="618">
        <f ca="1">'P&amp;G 3P 17'!H104/1000000</f>
        <v>0</v>
      </c>
      <c r="L400" s="618">
        <f ca="1">'P&amp;G 3P 17'!I104/1000000</f>
        <v>0</v>
      </c>
      <c r="M400" s="618">
        <f ca="1">'P&amp;G 3P 17'!J104/1000000</f>
        <v>0</v>
      </c>
      <c r="N400" s="618">
        <f ca="1">'P&amp;G 3P 17'!K104/1000000</f>
        <v>0</v>
      </c>
      <c r="O400" s="618">
        <f ca="1">'P&amp;G 3P 17'!L104/1000000</f>
        <v>0</v>
      </c>
      <c r="P400" s="618">
        <f ca="1">'P&amp;G 3P 17'!M104/1000000</f>
        <v>0</v>
      </c>
      <c r="Q400" s="618">
        <f ca="1">'P&amp;G 3P 17'!N104/1000000</f>
        <v>0</v>
      </c>
      <c r="R400" s="618">
        <f ca="1">'P&amp;G 3P 17'!O104/1000000</f>
        <v>0</v>
      </c>
      <c r="S400" s="618">
        <f ca="1">'P&amp;G 3P 17'!P104/1000000</f>
        <v>0</v>
      </c>
      <c r="T400" s="618">
        <f ca="1">'P&amp;G 3P 17'!Q104/1000000</f>
        <v>0</v>
      </c>
      <c r="U400" s="618">
        <f ca="1">'P&amp;G 3P 17'!R104/1000000</f>
        <v>0</v>
      </c>
      <c r="V400" s="618">
        <f ca="1">'P&amp;G 3P 17'!S104/1000000</f>
        <v>0</v>
      </c>
      <c r="W400" s="618">
        <f ca="1">'P&amp;G 3P 17'!T104/1000000</f>
        <v>0</v>
      </c>
      <c r="X400" s="618">
        <f ca="1">'P&amp;G 3P 17'!U104/1000000</f>
        <v>0</v>
      </c>
      <c r="Y400" s="618">
        <f ca="1">'P&amp;G 3P 17'!V104/1000000</f>
        <v>0</v>
      </c>
      <c r="Z400" s="618">
        <f ca="1">'P&amp;G 3P 17'!W104/1000000</f>
        <v>0</v>
      </c>
      <c r="AA400" s="618">
        <f ca="1">'P&amp;G 3P 17'!X104/1000000</f>
        <v>0</v>
      </c>
      <c r="AB400" s="618">
        <f ca="1">'P&amp;G 3P 17'!Y104/1000000</f>
        <v>0</v>
      </c>
      <c r="AC400" s="618">
        <f ca="1">'P&amp;G 3P 17'!Z104/1000000</f>
        <v>0</v>
      </c>
      <c r="AD400" s="618">
        <f ca="1">'P&amp;G 3P 17'!AA104/1000000</f>
        <v>0</v>
      </c>
      <c r="AE400" s="618">
        <f ca="1">'P&amp;G 3P 17'!AB104/1000000</f>
        <v>0</v>
      </c>
      <c r="AF400" s="618">
        <f ca="1">'P&amp;G 3P 17'!AC104/1000000</f>
        <v>0</v>
      </c>
      <c r="AG400" s="618">
        <f ca="1">'P&amp;G 3P 17'!AD104/1000000</f>
        <v>0</v>
      </c>
      <c r="AH400" s="618">
        <f ca="1">'P&amp;G 3P 17'!AE104/1000000</f>
        <v>0</v>
      </c>
      <c r="AI400" s="618">
        <f ca="1">'P&amp;G 3P 17'!AF104/1000000</f>
        <v>0</v>
      </c>
      <c r="AJ400" s="618">
        <f ca="1">'P&amp;G 3P 17'!AG104/1000000</f>
        <v>0</v>
      </c>
      <c r="AK400" s="618">
        <f ca="1">'P&amp;G 3P 17'!AH104/1000000</f>
        <v>0</v>
      </c>
      <c r="AL400" s="610"/>
      <c r="AM400" s="626"/>
      <c r="AN400" s="246"/>
      <c r="AO400" s="246"/>
      <c r="AP400" s="246"/>
    </row>
    <row r="401" spans="2:42" x14ac:dyDescent="0.2">
      <c r="B401" s="625"/>
      <c r="C401" s="605" t="s">
        <v>116</v>
      </c>
      <c r="D401" s="599"/>
      <c r="E401" s="599"/>
      <c r="F401" s="599"/>
      <c r="G401" s="618">
        <f ca="1">'P&amp;G 3P 17'!D105/1000000</f>
        <v>0</v>
      </c>
      <c r="H401" s="618">
        <f ca="1">'P&amp;G 3P 17'!E105/1000000</f>
        <v>4.03188248744E-2</v>
      </c>
      <c r="I401" s="618">
        <f ca="1">'P&amp;G 3P 17'!F105/1000000</f>
        <v>4.0733325365028564E-2</v>
      </c>
      <c r="J401" s="618">
        <f ca="1">'P&amp;G 3P 17'!G105/1000000</f>
        <v>4.1154001912967482E-2</v>
      </c>
      <c r="K401" s="618">
        <f ca="1">'P&amp;G 3P 17'!H105/1000000</f>
        <v>4.1580946541470695E-2</v>
      </c>
      <c r="L401" s="618">
        <f ca="1">'P&amp;G 3P 17'!I105/1000000</f>
        <v>4.2014252644938618E-2</v>
      </c>
      <c r="M401" s="618">
        <f ca="1">'P&amp;G 3P 17'!J105/1000000</f>
        <v>4.24540150093482E-2</v>
      </c>
      <c r="N401" s="618">
        <f ca="1">'P&amp;G 3P 17'!K105/1000000</f>
        <v>4.2900329832987499E-2</v>
      </c>
      <c r="O401" s="618">
        <f ca="1">'P&amp;G 3P 17'!L105/1000000</f>
        <v>4.3353294747499008E-2</v>
      </c>
      <c r="P401" s="618">
        <f ca="1">'P&amp;G 3P 17'!M105/1000000</f>
        <v>4.3813008839236743E-2</v>
      </c>
      <c r="Q401" s="618">
        <f ca="1">'P&amp;G 3P 17'!N105/1000000</f>
        <v>4.4279572670941368E-2</v>
      </c>
      <c r="R401" s="618">
        <f ca="1">'P&amp;G 3P 17'!O105/1000000</f>
        <v>4.4753088303738392E-2</v>
      </c>
      <c r="S401" s="618">
        <f ca="1">'P&amp;G 3P 17'!P105/1000000</f>
        <v>4.523365931946409E-2</v>
      </c>
      <c r="T401" s="618">
        <f ca="1">'P&amp;G 3P 17'!Q105/1000000</f>
        <v>4.5721390843324106E-2</v>
      </c>
      <c r="U401" s="618">
        <f ca="1">'P&amp;G 3P 17'!R105/1000000</f>
        <v>4.6216389566889629E-2</v>
      </c>
      <c r="V401" s="618">
        <f ca="1">'P&amp;G 3P 17'!S105/1000000</f>
        <v>4.6718763771436286E-2</v>
      </c>
      <c r="W401" s="618">
        <f ca="1">'P&amp;G 3P 17'!T105/1000000</f>
        <v>4.722862335163068E-2</v>
      </c>
      <c r="X401" s="618">
        <f ca="1">'P&amp;G 3P 17'!U105/1000000</f>
        <v>4.774607983956998E-2</v>
      </c>
      <c r="Y401" s="618">
        <f ca="1">'P&amp;G 3P 17'!V105/1000000</f>
        <v>4.8271246429179585E-2</v>
      </c>
      <c r="Z401" s="618">
        <f ca="1">'P&amp;G 3P 17'!W105/1000000</f>
        <v>4.8804238000974352E-2</v>
      </c>
      <c r="AA401" s="618">
        <f ca="1">'P&amp;G 3P 17'!X105/1000000</f>
        <v>4.9345171147188872E-2</v>
      </c>
      <c r="AB401" s="618">
        <f ca="1">'P&amp;G 3P 17'!Y105/1000000</f>
        <v>4.9894164197281994E-2</v>
      </c>
      <c r="AC401" s="618">
        <f ca="1">'P&amp;G 3P 17'!Z105/1000000</f>
        <v>5.0451337243821476E-2</v>
      </c>
      <c r="AD401" s="618">
        <f ca="1">'P&amp;G 3P 17'!AA105/1000000</f>
        <v>5.1016812168754429E-2</v>
      </c>
      <c r="AE401" s="618">
        <f ca="1">'P&amp;G 3P 17'!AB105/1000000</f>
        <v>5.1590712670068858E-2</v>
      </c>
      <c r="AF401" s="618">
        <f ca="1">'P&amp;G 3P 17'!AC105/1000000</f>
        <v>5.217316428885288E-2</v>
      </c>
      <c r="AG401" s="618">
        <f ca="1">'P&amp;G 3P 17'!AD105/1000000</f>
        <v>0</v>
      </c>
      <c r="AH401" s="618">
        <f ca="1">'P&amp;G 3P 17'!AE105/1000000</f>
        <v>0</v>
      </c>
      <c r="AI401" s="618">
        <f ca="1">'P&amp;G 3P 17'!AF105/1000000</f>
        <v>0</v>
      </c>
      <c r="AJ401" s="618">
        <f ca="1">'P&amp;G 3P 17'!AG105/1000000</f>
        <v>0</v>
      </c>
      <c r="AK401" s="618">
        <f ca="1">'P&amp;G 3P 17'!AH105/1000000</f>
        <v>0</v>
      </c>
      <c r="AL401" s="610"/>
      <c r="AM401" s="626"/>
      <c r="AN401" s="246"/>
      <c r="AO401" s="246"/>
      <c r="AP401" s="246"/>
    </row>
    <row r="402" spans="2:42" x14ac:dyDescent="0.2">
      <c r="B402" s="625"/>
      <c r="C402" s="606" t="s">
        <v>119</v>
      </c>
      <c r="D402" s="599"/>
      <c r="E402" s="599"/>
      <c r="F402" s="599"/>
      <c r="G402" s="618">
        <f ca="1">'P&amp;G 3P 17'!D106/1000000</f>
        <v>0</v>
      </c>
      <c r="H402" s="618">
        <f ca="1">'P&amp;G 3P 17'!E106/1000000</f>
        <v>0</v>
      </c>
      <c r="I402" s="618">
        <f ca="1">'P&amp;G 3P 17'!F106/1000000</f>
        <v>0</v>
      </c>
      <c r="J402" s="618">
        <f ca="1">'P&amp;G 3P 17'!G106/1000000</f>
        <v>0</v>
      </c>
      <c r="K402" s="618">
        <f ca="1">'P&amp;G 3P 17'!H106/1000000</f>
        <v>0</v>
      </c>
      <c r="L402" s="618">
        <f ca="1">'P&amp;G 3P 17'!I106/1000000</f>
        <v>0</v>
      </c>
      <c r="M402" s="618">
        <f ca="1">'P&amp;G 3P 17'!J106/1000000</f>
        <v>0</v>
      </c>
      <c r="N402" s="618">
        <f ca="1">'P&amp;G 3P 17'!K106/1000000</f>
        <v>0</v>
      </c>
      <c r="O402" s="618">
        <f ca="1">'P&amp;G 3P 17'!L106/1000000</f>
        <v>0</v>
      </c>
      <c r="P402" s="618">
        <f ca="1">'P&amp;G 3P 17'!M106/1000000</f>
        <v>0</v>
      </c>
      <c r="Q402" s="618">
        <f ca="1">'P&amp;G 3P 17'!N106/1000000</f>
        <v>0</v>
      </c>
      <c r="R402" s="618">
        <f ca="1">'P&amp;G 3P 17'!O106/1000000</f>
        <v>0</v>
      </c>
      <c r="S402" s="618">
        <f ca="1">'P&amp;G 3P 17'!P106/1000000</f>
        <v>0</v>
      </c>
      <c r="T402" s="618">
        <f ca="1">'P&amp;G 3P 17'!Q106/1000000</f>
        <v>0</v>
      </c>
      <c r="U402" s="618">
        <f ca="1">'P&amp;G 3P 17'!R106/1000000</f>
        <v>0</v>
      </c>
      <c r="V402" s="618">
        <f ca="1">'P&amp;G 3P 17'!S106/1000000</f>
        <v>0</v>
      </c>
      <c r="W402" s="618">
        <f ca="1">'P&amp;G 3P 17'!T106/1000000</f>
        <v>0</v>
      </c>
      <c r="X402" s="618">
        <f ca="1">'P&amp;G 3P 17'!U106/1000000</f>
        <v>0</v>
      </c>
      <c r="Y402" s="618">
        <f ca="1">'P&amp;G 3P 17'!V106/1000000</f>
        <v>0</v>
      </c>
      <c r="Z402" s="618">
        <f ca="1">'P&amp;G 3P 17'!W106/1000000</f>
        <v>0</v>
      </c>
      <c r="AA402" s="618">
        <f ca="1">'P&amp;G 3P 17'!X106/1000000</f>
        <v>0</v>
      </c>
      <c r="AB402" s="618">
        <f ca="1">'P&amp;G 3P 17'!Y106/1000000</f>
        <v>0</v>
      </c>
      <c r="AC402" s="618">
        <f ca="1">'P&amp;G 3P 17'!Z106/1000000</f>
        <v>0</v>
      </c>
      <c r="AD402" s="618">
        <f ca="1">'P&amp;G 3P 17'!AA106/1000000</f>
        <v>0</v>
      </c>
      <c r="AE402" s="618">
        <f ca="1">'P&amp;G 3P 17'!AB106/1000000</f>
        <v>0</v>
      </c>
      <c r="AF402" s="618">
        <f ca="1">'P&amp;G 3P 17'!AC106/1000000</f>
        <v>0</v>
      </c>
      <c r="AG402" s="618">
        <f ca="1">'P&amp;G 3P 17'!AD106/1000000</f>
        <v>0</v>
      </c>
      <c r="AH402" s="618">
        <f ca="1">'P&amp;G 3P 17'!AE106/1000000</f>
        <v>0</v>
      </c>
      <c r="AI402" s="618">
        <f ca="1">'P&amp;G 3P 17'!AF106/1000000</f>
        <v>0</v>
      </c>
      <c r="AJ402" s="618">
        <f ca="1">'P&amp;G 3P 17'!AG106/1000000</f>
        <v>0</v>
      </c>
      <c r="AK402" s="618">
        <f ca="1">'P&amp;G 3P 17'!AH106/1000000</f>
        <v>0</v>
      </c>
      <c r="AL402" s="610"/>
      <c r="AM402" s="626"/>
      <c r="AN402" s="246"/>
      <c r="AO402" s="246"/>
      <c r="AP402" s="246"/>
    </row>
    <row r="403" spans="2:42" x14ac:dyDescent="0.2">
      <c r="B403" s="625"/>
      <c r="C403" s="125"/>
      <c r="D403" s="599"/>
      <c r="E403" s="599"/>
      <c r="F403" s="599"/>
      <c r="G403" s="619"/>
      <c r="H403" s="619"/>
      <c r="I403" s="619"/>
      <c r="J403" s="619"/>
      <c r="K403" s="619"/>
      <c r="L403" s="619"/>
      <c r="M403" s="619"/>
      <c r="N403" s="619"/>
      <c r="O403" s="619"/>
      <c r="P403" s="619"/>
      <c r="Q403" s="619"/>
      <c r="R403" s="619"/>
      <c r="S403" s="619"/>
      <c r="T403" s="619"/>
      <c r="U403" s="619"/>
      <c r="V403" s="619"/>
      <c r="W403" s="619"/>
      <c r="X403" s="619"/>
      <c r="Y403" s="619"/>
      <c r="Z403" s="619"/>
      <c r="AA403" s="619"/>
      <c r="AB403" s="619"/>
      <c r="AC403" s="619"/>
      <c r="AD403" s="619"/>
      <c r="AE403" s="619"/>
      <c r="AF403" s="619"/>
      <c r="AG403" s="619"/>
      <c r="AH403" s="619"/>
      <c r="AI403" s="619"/>
      <c r="AJ403" s="619"/>
      <c r="AK403" s="619"/>
      <c r="AL403" s="612"/>
      <c r="AM403" s="627"/>
      <c r="AN403" s="600"/>
      <c r="AO403" s="600"/>
      <c r="AP403" s="600"/>
    </row>
    <row r="404" spans="2:42" x14ac:dyDescent="0.2">
      <c r="B404" s="261" t="s">
        <v>301</v>
      </c>
      <c r="C404" s="125"/>
      <c r="D404" s="599"/>
      <c r="E404" s="599"/>
      <c r="F404" s="599"/>
      <c r="G404" s="619"/>
      <c r="H404" s="619"/>
      <c r="I404" s="619"/>
      <c r="J404" s="619"/>
      <c r="K404" s="619"/>
      <c r="L404" s="619"/>
      <c r="M404" s="619"/>
      <c r="N404" s="619"/>
      <c r="O404" s="619"/>
      <c r="P404" s="619"/>
      <c r="Q404" s="619"/>
      <c r="R404" s="619"/>
      <c r="S404" s="619"/>
      <c r="T404" s="619"/>
      <c r="U404" s="619"/>
      <c r="V404" s="619"/>
      <c r="W404" s="619"/>
      <c r="X404" s="619"/>
      <c r="Y404" s="619"/>
      <c r="Z404" s="619"/>
      <c r="AA404" s="619"/>
      <c r="AB404" s="619"/>
      <c r="AC404" s="619"/>
      <c r="AD404" s="619"/>
      <c r="AE404" s="619"/>
      <c r="AF404" s="619"/>
      <c r="AG404" s="619"/>
      <c r="AH404" s="619"/>
      <c r="AI404" s="619"/>
      <c r="AJ404" s="619"/>
      <c r="AK404" s="619"/>
      <c r="AL404" s="612"/>
      <c r="AM404" s="627"/>
      <c r="AN404" s="600"/>
      <c r="AO404" s="600"/>
      <c r="AP404" s="600"/>
    </row>
    <row r="405" spans="2:42" x14ac:dyDescent="0.2">
      <c r="B405" s="625"/>
      <c r="C405" s="605" t="s">
        <v>131</v>
      </c>
      <c r="D405" s="599"/>
      <c r="E405" s="599"/>
      <c r="F405" s="599"/>
      <c r="G405" s="618">
        <f ca="1">'P&amp;G DO 17'!D101/1000000</f>
        <v>0</v>
      </c>
      <c r="H405" s="618">
        <f ca="1">'P&amp;G DO 17'!E101/1000000</f>
        <v>0</v>
      </c>
      <c r="I405" s="618">
        <f ca="1">'P&amp;G DO 17'!F101/1000000</f>
        <v>0</v>
      </c>
      <c r="J405" s="618">
        <f ca="1">'P&amp;G DO 17'!G101/1000000</f>
        <v>0</v>
      </c>
      <c r="K405" s="618">
        <f ca="1">'P&amp;G DO 17'!H101/1000000</f>
        <v>0</v>
      </c>
      <c r="L405" s="618">
        <f ca="1">'P&amp;G DO 17'!I101/1000000</f>
        <v>0</v>
      </c>
      <c r="M405" s="618">
        <f ca="1">'P&amp;G DO 17'!J101/1000000</f>
        <v>0</v>
      </c>
      <c r="N405" s="618">
        <f ca="1">'P&amp;G DO 17'!K101/1000000</f>
        <v>0</v>
      </c>
      <c r="O405" s="618">
        <f ca="1">'P&amp;G DO 17'!L101/1000000</f>
        <v>0</v>
      </c>
      <c r="P405" s="618">
        <f ca="1">'P&amp;G DO 17'!M101/1000000</f>
        <v>0</v>
      </c>
      <c r="Q405" s="618">
        <f ca="1">'P&amp;G DO 17'!N101/1000000</f>
        <v>0</v>
      </c>
      <c r="R405" s="618">
        <f ca="1">'P&amp;G DO 17'!O101/1000000</f>
        <v>0</v>
      </c>
      <c r="S405" s="618">
        <f ca="1">'P&amp;G DO 17'!P101/1000000</f>
        <v>0</v>
      </c>
      <c r="T405" s="618">
        <f ca="1">'P&amp;G DO 17'!Q101/1000000</f>
        <v>0</v>
      </c>
      <c r="U405" s="618">
        <f ca="1">'P&amp;G DO 17'!R101/1000000</f>
        <v>0</v>
      </c>
      <c r="V405" s="618">
        <f ca="1">'P&amp;G DO 17'!S101/1000000</f>
        <v>0</v>
      </c>
      <c r="W405" s="618">
        <f ca="1">'P&amp;G DO 17'!T101/1000000</f>
        <v>0</v>
      </c>
      <c r="X405" s="618">
        <f ca="1">'P&amp;G DO 17'!U101/1000000</f>
        <v>0</v>
      </c>
      <c r="Y405" s="618">
        <f ca="1">'P&amp;G DO 17'!V101/1000000</f>
        <v>0</v>
      </c>
      <c r="Z405" s="618">
        <f ca="1">'P&amp;G DO 17'!W101/1000000</f>
        <v>0</v>
      </c>
      <c r="AA405" s="618">
        <f ca="1">'P&amp;G DO 17'!X101/1000000</f>
        <v>0</v>
      </c>
      <c r="AB405" s="618">
        <f ca="1">'P&amp;G DO 17'!Y101/1000000</f>
        <v>0</v>
      </c>
      <c r="AC405" s="618">
        <f ca="1">'P&amp;G DO 17'!Z101/1000000</f>
        <v>0</v>
      </c>
      <c r="AD405" s="618">
        <f ca="1">'P&amp;G DO 17'!AA101/1000000</f>
        <v>0</v>
      </c>
      <c r="AE405" s="618">
        <f ca="1">'P&amp;G DO 17'!AB101/1000000</f>
        <v>0</v>
      </c>
      <c r="AF405" s="618">
        <f ca="1">'P&amp;G DO 17'!AC101/1000000</f>
        <v>0</v>
      </c>
      <c r="AG405" s="618">
        <f ca="1">'P&amp;G DO 17'!AD101/1000000</f>
        <v>0</v>
      </c>
      <c r="AH405" s="618">
        <f ca="1">'P&amp;G DO 17'!AE101/1000000</f>
        <v>0</v>
      </c>
      <c r="AI405" s="618">
        <f ca="1">'P&amp;G DO 17'!AF101/1000000</f>
        <v>0</v>
      </c>
      <c r="AJ405" s="618">
        <f ca="1">'P&amp;G DO 17'!AG101/1000000</f>
        <v>0</v>
      </c>
      <c r="AK405" s="618">
        <f ca="1">'P&amp;G DO 17'!AH101/1000000</f>
        <v>0</v>
      </c>
      <c r="AL405" s="610"/>
      <c r="AM405" s="626"/>
      <c r="AN405" s="246"/>
      <c r="AO405" s="246"/>
      <c r="AP405" s="246"/>
    </row>
    <row r="406" spans="2:42" x14ac:dyDescent="0.2">
      <c r="B406" s="625"/>
      <c r="C406" s="606" t="s">
        <v>117</v>
      </c>
      <c r="D406" s="599"/>
      <c r="E406" s="599"/>
      <c r="F406" s="599"/>
      <c r="G406" s="618">
        <f ca="1">'P&amp;G DO 17'!D102/1000000</f>
        <v>0</v>
      </c>
      <c r="H406" s="618">
        <f ca="1">'P&amp;G DO 17'!E102/1000000</f>
        <v>0</v>
      </c>
      <c r="I406" s="618">
        <f ca="1">'P&amp;G DO 17'!F102/1000000</f>
        <v>0</v>
      </c>
      <c r="J406" s="618">
        <f ca="1">'P&amp;G DO 17'!G102/1000000</f>
        <v>0</v>
      </c>
      <c r="K406" s="618">
        <f ca="1">'P&amp;G DO 17'!H102/1000000</f>
        <v>0</v>
      </c>
      <c r="L406" s="618">
        <f ca="1">'P&amp;G DO 17'!I102/1000000</f>
        <v>0</v>
      </c>
      <c r="M406" s="618">
        <f ca="1">'P&amp;G DO 17'!J102/1000000</f>
        <v>0</v>
      </c>
      <c r="N406" s="618">
        <f ca="1">'P&amp;G DO 17'!K102/1000000</f>
        <v>0</v>
      </c>
      <c r="O406" s="618">
        <f ca="1">'P&amp;G DO 17'!L102/1000000</f>
        <v>0</v>
      </c>
      <c r="P406" s="618">
        <f ca="1">'P&amp;G DO 17'!M102/1000000</f>
        <v>0</v>
      </c>
      <c r="Q406" s="618">
        <f ca="1">'P&amp;G DO 17'!N102/1000000</f>
        <v>0</v>
      </c>
      <c r="R406" s="618">
        <f ca="1">'P&amp;G DO 17'!O102/1000000</f>
        <v>0</v>
      </c>
      <c r="S406" s="618">
        <f ca="1">'P&amp;G DO 17'!P102/1000000</f>
        <v>0</v>
      </c>
      <c r="T406" s="618">
        <f ca="1">'P&amp;G DO 17'!Q102/1000000</f>
        <v>0</v>
      </c>
      <c r="U406" s="618">
        <f ca="1">'P&amp;G DO 17'!R102/1000000</f>
        <v>0</v>
      </c>
      <c r="V406" s="618">
        <f ca="1">'P&amp;G DO 17'!S102/1000000</f>
        <v>0</v>
      </c>
      <c r="W406" s="618">
        <f ca="1">'P&amp;G DO 17'!T102/1000000</f>
        <v>0</v>
      </c>
      <c r="X406" s="618">
        <f ca="1">'P&amp;G DO 17'!U102/1000000</f>
        <v>0</v>
      </c>
      <c r="Y406" s="618">
        <f ca="1">'P&amp;G DO 17'!V102/1000000</f>
        <v>0</v>
      </c>
      <c r="Z406" s="618">
        <f ca="1">'P&amp;G DO 17'!W102/1000000</f>
        <v>0</v>
      </c>
      <c r="AA406" s="618">
        <f ca="1">'P&amp;G DO 17'!X102/1000000</f>
        <v>0</v>
      </c>
      <c r="AB406" s="618">
        <f ca="1">'P&amp;G DO 17'!Y102/1000000</f>
        <v>0</v>
      </c>
      <c r="AC406" s="618">
        <f ca="1">'P&amp;G DO 17'!Z102/1000000</f>
        <v>0</v>
      </c>
      <c r="AD406" s="618">
        <f ca="1">'P&amp;G DO 17'!AA102/1000000</f>
        <v>0</v>
      </c>
      <c r="AE406" s="618">
        <f ca="1">'P&amp;G DO 17'!AB102/1000000</f>
        <v>0</v>
      </c>
      <c r="AF406" s="618">
        <f ca="1">'P&amp;G DO 17'!AC102/1000000</f>
        <v>0</v>
      </c>
      <c r="AG406" s="618">
        <f ca="1">'P&amp;G DO 17'!AD102/1000000</f>
        <v>0</v>
      </c>
      <c r="AH406" s="618">
        <f ca="1">'P&amp;G DO 17'!AE102/1000000</f>
        <v>0</v>
      </c>
      <c r="AI406" s="618">
        <f ca="1">'P&amp;G DO 17'!AF102/1000000</f>
        <v>0</v>
      </c>
      <c r="AJ406" s="618">
        <f ca="1">'P&amp;G DO 17'!AG102/1000000</f>
        <v>0</v>
      </c>
      <c r="AK406" s="618">
        <f ca="1">'P&amp;G DO 17'!AH102/1000000</f>
        <v>0</v>
      </c>
      <c r="AL406" s="610"/>
      <c r="AM406" s="626"/>
      <c r="AN406" s="246"/>
      <c r="AO406" s="246"/>
      <c r="AP406" s="246"/>
    </row>
    <row r="407" spans="2:42" x14ac:dyDescent="0.2">
      <c r="B407" s="625"/>
      <c r="C407" s="607" t="s">
        <v>126</v>
      </c>
      <c r="D407" s="599"/>
      <c r="E407" s="599"/>
      <c r="F407" s="599"/>
      <c r="G407" s="618">
        <f ca="1">'P&amp;G DO 17'!D103/1000000</f>
        <v>0</v>
      </c>
      <c r="H407" s="618">
        <f ca="1">'P&amp;G DO 17'!E103/1000000</f>
        <v>0</v>
      </c>
      <c r="I407" s="618">
        <f ca="1">'P&amp;G DO 17'!F103/1000000</f>
        <v>0</v>
      </c>
      <c r="J407" s="618">
        <f ca="1">'P&amp;G DO 17'!G103/1000000</f>
        <v>0</v>
      </c>
      <c r="K407" s="618">
        <f ca="1">'P&amp;G DO 17'!H103/1000000</f>
        <v>0</v>
      </c>
      <c r="L407" s="618">
        <f ca="1">'P&amp;G DO 17'!I103/1000000</f>
        <v>0</v>
      </c>
      <c r="M407" s="618">
        <f ca="1">'P&amp;G DO 17'!J103/1000000</f>
        <v>0</v>
      </c>
      <c r="N407" s="618">
        <f ca="1">'P&amp;G DO 17'!K103/1000000</f>
        <v>0</v>
      </c>
      <c r="O407" s="618">
        <f ca="1">'P&amp;G DO 17'!L103/1000000</f>
        <v>0</v>
      </c>
      <c r="P407" s="618">
        <f ca="1">'P&amp;G DO 17'!M103/1000000</f>
        <v>0</v>
      </c>
      <c r="Q407" s="618">
        <f ca="1">'P&amp;G DO 17'!N103/1000000</f>
        <v>0</v>
      </c>
      <c r="R407" s="618">
        <f ca="1">'P&amp;G DO 17'!O103/1000000</f>
        <v>0</v>
      </c>
      <c r="S407" s="618">
        <f ca="1">'P&amp;G DO 17'!P103/1000000</f>
        <v>0</v>
      </c>
      <c r="T407" s="618">
        <f ca="1">'P&amp;G DO 17'!Q103/1000000</f>
        <v>0</v>
      </c>
      <c r="U407" s="618">
        <f ca="1">'P&amp;G DO 17'!R103/1000000</f>
        <v>0</v>
      </c>
      <c r="V407" s="618">
        <f ca="1">'P&amp;G DO 17'!S103/1000000</f>
        <v>0</v>
      </c>
      <c r="W407" s="618">
        <f ca="1">'P&amp;G DO 17'!T103/1000000</f>
        <v>0</v>
      </c>
      <c r="X407" s="618">
        <f ca="1">'P&amp;G DO 17'!U103/1000000</f>
        <v>0</v>
      </c>
      <c r="Y407" s="618">
        <f ca="1">'P&amp;G DO 17'!V103/1000000</f>
        <v>0</v>
      </c>
      <c r="Z407" s="618">
        <f ca="1">'P&amp;G DO 17'!W103/1000000</f>
        <v>0</v>
      </c>
      <c r="AA407" s="618">
        <f ca="1">'P&amp;G DO 17'!X103/1000000</f>
        <v>0</v>
      </c>
      <c r="AB407" s="618">
        <f ca="1">'P&amp;G DO 17'!Y103/1000000</f>
        <v>0</v>
      </c>
      <c r="AC407" s="618">
        <f ca="1">'P&amp;G DO 17'!Z103/1000000</f>
        <v>0</v>
      </c>
      <c r="AD407" s="618">
        <f ca="1">'P&amp;G DO 17'!AA103/1000000</f>
        <v>0</v>
      </c>
      <c r="AE407" s="618">
        <f ca="1">'P&amp;G DO 17'!AB103/1000000</f>
        <v>0</v>
      </c>
      <c r="AF407" s="618">
        <f ca="1">'P&amp;G DO 17'!AC103/1000000</f>
        <v>0</v>
      </c>
      <c r="AG407" s="618">
        <f ca="1">'P&amp;G DO 17'!AD103/1000000</f>
        <v>0</v>
      </c>
      <c r="AH407" s="618">
        <f ca="1">'P&amp;G DO 17'!AE103/1000000</f>
        <v>0</v>
      </c>
      <c r="AI407" s="618">
        <f ca="1">'P&amp;G DO 17'!AF103/1000000</f>
        <v>0</v>
      </c>
      <c r="AJ407" s="618">
        <f ca="1">'P&amp;G DO 17'!AG103/1000000</f>
        <v>0</v>
      </c>
      <c r="AK407" s="618">
        <f ca="1">'P&amp;G DO 17'!AH103/1000000</f>
        <v>0</v>
      </c>
      <c r="AL407" s="610"/>
      <c r="AM407" s="626"/>
      <c r="AN407" s="246"/>
      <c r="AO407" s="246"/>
      <c r="AP407" s="246"/>
    </row>
    <row r="408" spans="2:42" x14ac:dyDescent="0.2">
      <c r="B408" s="625"/>
      <c r="C408" s="605" t="s">
        <v>127</v>
      </c>
      <c r="D408" s="599"/>
      <c r="E408" s="599"/>
      <c r="F408" s="599"/>
      <c r="G408" s="618">
        <f ca="1">'P&amp;G DO 17'!D104/1000000</f>
        <v>0</v>
      </c>
      <c r="H408" s="618">
        <f ca="1">'P&amp;G DO 17'!E104/1000000</f>
        <v>0</v>
      </c>
      <c r="I408" s="618">
        <f ca="1">'P&amp;G DO 17'!F104/1000000</f>
        <v>0</v>
      </c>
      <c r="J408" s="618">
        <f ca="1">'P&amp;G DO 17'!G104/1000000</f>
        <v>0</v>
      </c>
      <c r="K408" s="618">
        <f ca="1">'P&amp;G DO 17'!H104/1000000</f>
        <v>0</v>
      </c>
      <c r="L408" s="618">
        <f ca="1">'P&amp;G DO 17'!I104/1000000</f>
        <v>0</v>
      </c>
      <c r="M408" s="618">
        <f ca="1">'P&amp;G DO 17'!J104/1000000</f>
        <v>0</v>
      </c>
      <c r="N408" s="618">
        <f ca="1">'P&amp;G DO 17'!K104/1000000</f>
        <v>0</v>
      </c>
      <c r="O408" s="618">
        <f ca="1">'P&amp;G DO 17'!L104/1000000</f>
        <v>0</v>
      </c>
      <c r="P408" s="618">
        <f ca="1">'P&amp;G DO 17'!M104/1000000</f>
        <v>0</v>
      </c>
      <c r="Q408" s="618">
        <f ca="1">'P&amp;G DO 17'!N104/1000000</f>
        <v>0</v>
      </c>
      <c r="R408" s="618">
        <f ca="1">'P&amp;G DO 17'!O104/1000000</f>
        <v>0</v>
      </c>
      <c r="S408" s="618">
        <f ca="1">'P&amp;G DO 17'!P104/1000000</f>
        <v>0</v>
      </c>
      <c r="T408" s="618">
        <f ca="1">'P&amp;G DO 17'!Q104/1000000</f>
        <v>0</v>
      </c>
      <c r="U408" s="618">
        <f ca="1">'P&amp;G DO 17'!R104/1000000</f>
        <v>0</v>
      </c>
      <c r="V408" s="618">
        <f ca="1">'P&amp;G DO 17'!S104/1000000</f>
        <v>0</v>
      </c>
      <c r="W408" s="618">
        <f ca="1">'P&amp;G DO 17'!T104/1000000</f>
        <v>0</v>
      </c>
      <c r="X408" s="618">
        <f ca="1">'P&amp;G DO 17'!U104/1000000</f>
        <v>0</v>
      </c>
      <c r="Y408" s="618">
        <f ca="1">'P&amp;G DO 17'!V104/1000000</f>
        <v>0</v>
      </c>
      <c r="Z408" s="618">
        <f ca="1">'P&amp;G DO 17'!W104/1000000</f>
        <v>0</v>
      </c>
      <c r="AA408" s="618">
        <f ca="1">'P&amp;G DO 17'!X104/1000000</f>
        <v>0</v>
      </c>
      <c r="AB408" s="618">
        <f ca="1">'P&amp;G DO 17'!Y104/1000000</f>
        <v>0</v>
      </c>
      <c r="AC408" s="618">
        <f ca="1">'P&amp;G DO 17'!Z104/1000000</f>
        <v>0</v>
      </c>
      <c r="AD408" s="618">
        <f ca="1">'P&amp;G DO 17'!AA104/1000000</f>
        <v>0</v>
      </c>
      <c r="AE408" s="618">
        <f ca="1">'P&amp;G DO 17'!AB104/1000000</f>
        <v>0</v>
      </c>
      <c r="AF408" s="618">
        <f ca="1">'P&amp;G DO 17'!AC104/1000000</f>
        <v>0</v>
      </c>
      <c r="AG408" s="618">
        <f ca="1">'P&amp;G DO 17'!AD104/1000000</f>
        <v>0</v>
      </c>
      <c r="AH408" s="618">
        <f ca="1">'P&amp;G DO 17'!AE104/1000000</f>
        <v>0</v>
      </c>
      <c r="AI408" s="618">
        <f ca="1">'P&amp;G DO 17'!AF104/1000000</f>
        <v>0</v>
      </c>
      <c r="AJ408" s="618">
        <f ca="1">'P&amp;G DO 17'!AG104/1000000</f>
        <v>0</v>
      </c>
      <c r="AK408" s="618">
        <f ca="1">'P&amp;G DO 17'!AH104/1000000</f>
        <v>0</v>
      </c>
      <c r="AL408" s="610"/>
      <c r="AM408" s="626"/>
      <c r="AN408" s="246"/>
      <c r="AO408" s="246"/>
      <c r="AP408" s="246"/>
    </row>
    <row r="409" spans="2:42" x14ac:dyDescent="0.2">
      <c r="B409" s="625"/>
      <c r="C409" s="605" t="s">
        <v>116</v>
      </c>
      <c r="D409" s="599"/>
      <c r="E409" s="599"/>
      <c r="F409" s="599"/>
      <c r="G409" s="618">
        <f ca="1">'P&amp;G DO 17'!D105/1000000</f>
        <v>-0.73732609363454749</v>
      </c>
      <c r="H409" s="618">
        <f ca="1">'P&amp;G DO 17'!E105/1000000</f>
        <v>0.23056493566231751</v>
      </c>
      <c r="I409" s="618">
        <f ca="1">'P&amp;G DO 17'!F105/1000000</f>
        <v>0.2408388114331628</v>
      </c>
      <c r="J409" s="618">
        <f ca="1">'P&amp;G DO 17'!G105/1000000</f>
        <v>0.22886592719548179</v>
      </c>
      <c r="K409" s="618">
        <f ca="1">'P&amp;G DO 17'!H105/1000000</f>
        <v>0.20969821138612019</v>
      </c>
      <c r="L409" s="618">
        <f ca="1">'P&amp;G DO 17'!I105/1000000</f>
        <v>0.19534404177119716</v>
      </c>
      <c r="M409" s="618">
        <f ca="1">'P&amp;G DO 17'!J105/1000000</f>
        <v>0.18482280185379257</v>
      </c>
      <c r="N409" s="618">
        <f ca="1">'P&amp;G DO 17'!K105/1000000</f>
        <v>0.17942458275223008</v>
      </c>
      <c r="O409" s="618">
        <f ca="1">'P&amp;G DO 17'!L105/1000000</f>
        <v>0.17119986770662013</v>
      </c>
      <c r="P409" s="618">
        <f ca="1">'P&amp;G DO 17'!M105/1000000</f>
        <v>0.16398445598018646</v>
      </c>
      <c r="Q409" s="618">
        <f ca="1">'P&amp;G DO 17'!N105/1000000</f>
        <v>7.7647189180826536E-3</v>
      </c>
      <c r="R409" s="618">
        <f ca="1">'P&amp;G DO 17'!O105/1000000</f>
        <v>3.074975642005974E-2</v>
      </c>
      <c r="S409" s="618">
        <f ca="1">'P&amp;G DO 17'!P105/1000000</f>
        <v>3.3143003882010934E-2</v>
      </c>
      <c r="T409" s="618">
        <f ca="1">'P&amp;G DO 17'!Q105/1000000</f>
        <v>3.5567879529834256E-2</v>
      </c>
      <c r="U409" s="618">
        <f ca="1">'P&amp;G DO 17'!R105/1000000</f>
        <v>3.8024671150056817E-2</v>
      </c>
      <c r="V409" s="618">
        <f ca="1">'P&amp;G DO 17'!S105/1000000</f>
        <v>0.22560570825733869</v>
      </c>
      <c r="W409" s="618">
        <f ca="1">'P&amp;G DO 17'!T105/1000000</f>
        <v>0.22812719553584904</v>
      </c>
      <c r="X409" s="618">
        <f ca="1">'P&amp;G DO 17'!U105/1000000</f>
        <v>0.230681462411259</v>
      </c>
      <c r="Y409" s="618">
        <f ca="1">'P&amp;G DO 17'!V105/1000000</f>
        <v>0.23326879648356952</v>
      </c>
      <c r="Z409" s="618">
        <f ca="1">'P&amp;G DO 17'!W105/1000000</f>
        <v>0.23588948502288121</v>
      </c>
      <c r="AA409" s="618">
        <f ca="1">'P&amp;G DO 17'!X105/1000000</f>
        <v>8.8543814847074326E-2</v>
      </c>
      <c r="AB409" s="618">
        <f ca="1">'P&amp;G DO 17'!Y105/1000000</f>
        <v>0.24123207219474044</v>
      </c>
      <c r="AC409" s="618">
        <f ca="1">'P&amp;G DO 17'!Z105/1000000</f>
        <v>0.24395454259322313</v>
      </c>
      <c r="AD409" s="618">
        <f ca="1">'P&amp;G DO 17'!AA105/1000000</f>
        <v>0.24671151072161979</v>
      </c>
      <c r="AE409" s="618">
        <f ca="1">'P&amp;G DO 17'!AB105/1000000</f>
        <v>0.24950326026859093</v>
      </c>
      <c r="AF409" s="618">
        <f ca="1">'P&amp;G DO 17'!AC105/1000000</f>
        <v>0.25233007378482314</v>
      </c>
      <c r="AG409" s="618">
        <f ca="1">'P&amp;G DO 17'!AD105/1000000</f>
        <v>0</v>
      </c>
      <c r="AH409" s="618">
        <f ca="1">'P&amp;G DO 17'!AE105/1000000</f>
        <v>0</v>
      </c>
      <c r="AI409" s="618">
        <f ca="1">'P&amp;G DO 17'!AF105/1000000</f>
        <v>0</v>
      </c>
      <c r="AJ409" s="618">
        <f ca="1">'P&amp;G DO 17'!AG105/1000000</f>
        <v>0</v>
      </c>
      <c r="AK409" s="618">
        <f ca="1">'P&amp;G DO 17'!AH105/1000000</f>
        <v>0</v>
      </c>
      <c r="AL409" s="610"/>
      <c r="AM409" s="626"/>
      <c r="AN409" s="246"/>
      <c r="AO409" s="246"/>
      <c r="AP409" s="246"/>
    </row>
    <row r="410" spans="2:42" x14ac:dyDescent="0.2">
      <c r="B410" s="625"/>
      <c r="C410" s="606" t="s">
        <v>119</v>
      </c>
      <c r="D410" s="599"/>
      <c r="E410" s="599"/>
      <c r="F410" s="599"/>
      <c r="G410" s="618">
        <f ca="1">'P&amp;G DO 17'!D106/1000000</f>
        <v>0</v>
      </c>
      <c r="H410" s="618">
        <f ca="1">'P&amp;G DO 17'!E106/1000000</f>
        <v>0</v>
      </c>
      <c r="I410" s="618">
        <f ca="1">'P&amp;G DO 17'!F106/1000000</f>
        <v>0</v>
      </c>
      <c r="J410" s="618">
        <f ca="1">'P&amp;G DO 17'!G106/1000000</f>
        <v>0</v>
      </c>
      <c r="K410" s="618">
        <f ca="1">'P&amp;G DO 17'!H106/1000000</f>
        <v>0</v>
      </c>
      <c r="L410" s="618">
        <f ca="1">'P&amp;G DO 17'!I106/1000000</f>
        <v>0</v>
      </c>
      <c r="M410" s="618">
        <f ca="1">'P&amp;G DO 17'!J106/1000000</f>
        <v>0</v>
      </c>
      <c r="N410" s="618">
        <f ca="1">'P&amp;G DO 17'!K106/1000000</f>
        <v>0</v>
      </c>
      <c r="O410" s="618">
        <f ca="1">'P&amp;G DO 17'!L106/1000000</f>
        <v>0</v>
      </c>
      <c r="P410" s="618">
        <f ca="1">'P&amp;G DO 17'!M106/1000000</f>
        <v>0</v>
      </c>
      <c r="Q410" s="618">
        <f ca="1">'P&amp;G DO 17'!N106/1000000</f>
        <v>0</v>
      </c>
      <c r="R410" s="618">
        <f ca="1">'P&amp;G DO 17'!O106/1000000</f>
        <v>0</v>
      </c>
      <c r="S410" s="618">
        <f ca="1">'P&amp;G DO 17'!P106/1000000</f>
        <v>0</v>
      </c>
      <c r="T410" s="618">
        <f ca="1">'P&amp;G DO 17'!Q106/1000000</f>
        <v>0</v>
      </c>
      <c r="U410" s="618">
        <f ca="1">'P&amp;G DO 17'!R106/1000000</f>
        <v>0</v>
      </c>
      <c r="V410" s="618">
        <f ca="1">'P&amp;G DO 17'!S106/1000000</f>
        <v>0</v>
      </c>
      <c r="W410" s="618">
        <f ca="1">'P&amp;G DO 17'!T106/1000000</f>
        <v>0</v>
      </c>
      <c r="X410" s="618">
        <f ca="1">'P&amp;G DO 17'!U106/1000000</f>
        <v>0</v>
      </c>
      <c r="Y410" s="618">
        <f ca="1">'P&amp;G DO 17'!V106/1000000</f>
        <v>0</v>
      </c>
      <c r="Z410" s="618">
        <f ca="1">'P&amp;G DO 17'!W106/1000000</f>
        <v>0</v>
      </c>
      <c r="AA410" s="618">
        <f ca="1">'P&amp;G DO 17'!X106/1000000</f>
        <v>0</v>
      </c>
      <c r="AB410" s="618">
        <f ca="1">'P&amp;G DO 17'!Y106/1000000</f>
        <v>0</v>
      </c>
      <c r="AC410" s="618">
        <f ca="1">'P&amp;G DO 17'!Z106/1000000</f>
        <v>0</v>
      </c>
      <c r="AD410" s="618">
        <f ca="1">'P&amp;G DO 17'!AA106/1000000</f>
        <v>0</v>
      </c>
      <c r="AE410" s="618">
        <f ca="1">'P&amp;G DO 17'!AB106/1000000</f>
        <v>0</v>
      </c>
      <c r="AF410" s="618">
        <f ca="1">'P&amp;G DO 17'!AC106/1000000</f>
        <v>0</v>
      </c>
      <c r="AG410" s="618">
        <f ca="1">'P&amp;G DO 17'!AD106/1000000</f>
        <v>0</v>
      </c>
      <c r="AH410" s="618">
        <f ca="1">'P&amp;G DO 17'!AE106/1000000</f>
        <v>0</v>
      </c>
      <c r="AI410" s="618">
        <f ca="1">'P&amp;G DO 17'!AF106/1000000</f>
        <v>0</v>
      </c>
      <c r="AJ410" s="618">
        <f ca="1">'P&amp;G DO 17'!AG106/1000000</f>
        <v>0</v>
      </c>
      <c r="AK410" s="618">
        <f ca="1">'P&amp;G DO 17'!AH106/1000000</f>
        <v>0</v>
      </c>
      <c r="AL410" s="610"/>
      <c r="AM410" s="626"/>
      <c r="AN410" s="246"/>
      <c r="AO410" s="246"/>
      <c r="AP410" s="246"/>
    </row>
    <row r="411" spans="2:42" x14ac:dyDescent="0.2">
      <c r="B411" s="625"/>
      <c r="C411" s="125"/>
      <c r="D411" s="599"/>
      <c r="E411" s="599"/>
      <c r="F411" s="59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2"/>
      <c r="AM411" s="627"/>
      <c r="AN411" s="600"/>
      <c r="AO411" s="600"/>
      <c r="AP411" s="600"/>
    </row>
    <row r="412" spans="2:42" x14ac:dyDescent="0.2">
      <c r="B412" s="261" t="s">
        <v>348</v>
      </c>
      <c r="C412" s="125"/>
      <c r="D412" s="599"/>
      <c r="E412" s="599"/>
      <c r="F412" s="59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2"/>
      <c r="AM412" s="627"/>
      <c r="AN412" s="600"/>
      <c r="AO412" s="600"/>
      <c r="AP412" s="600"/>
    </row>
    <row r="413" spans="2:42" x14ac:dyDescent="0.2">
      <c r="B413" s="625"/>
      <c r="C413" s="605" t="s">
        <v>131</v>
      </c>
      <c r="D413" s="599"/>
      <c r="E413" s="599"/>
      <c r="F413" s="599"/>
      <c r="G413" s="618">
        <f ca="1">'RES 3P 17'!D101/1000000</f>
        <v>-2.1755869324641655</v>
      </c>
      <c r="H413" s="618">
        <f ca="1">'RES 3P 17'!E101/1000000</f>
        <v>0.41756854280773015</v>
      </c>
      <c r="I413" s="618">
        <f ca="1">'RES 3P 17'!F101/1000000</f>
        <v>0.56380129910562793</v>
      </c>
      <c r="J413" s="618">
        <f ca="1">'RES 3P 17'!G101/1000000</f>
        <v>0.40435066400581415</v>
      </c>
      <c r="K413" s="618">
        <f ca="1">'RES 3P 17'!H101/1000000</f>
        <v>0.30061272299658226</v>
      </c>
      <c r="L413" s="618">
        <f ca="1">'RES 3P 17'!I101/1000000</f>
        <v>0.2901307178714615</v>
      </c>
      <c r="M413" s="618">
        <f ca="1">'RES 3P 17'!J101/1000000</f>
        <v>0.21413091360119119</v>
      </c>
      <c r="N413" s="618">
        <f ca="1">'RES 3P 17'!K101/1000000</f>
        <v>0.14118744307613326</v>
      </c>
      <c r="O413" s="618">
        <f ca="1">'RES 3P 17'!L101/1000000</f>
        <v>0.13416233552740026</v>
      </c>
      <c r="P413" s="618">
        <f ca="1">'RES 3P 17'!M101/1000000</f>
        <v>0.12763574865626831</v>
      </c>
      <c r="Q413" s="618">
        <f ca="1">'RES 3P 17'!N101/1000000</f>
        <v>0.12103363120202175</v>
      </c>
      <c r="R413" s="618">
        <f ca="1">'RES 3P 17'!O101/1000000</f>
        <v>0.13164504146480971</v>
      </c>
      <c r="S413" s="618">
        <f ca="1">'RES 3P 17'!P101/1000000</f>
        <v>0.13311452097604368</v>
      </c>
      <c r="T413" s="618">
        <f ca="1">'RES 3P 17'!Q101/1000000</f>
        <v>0.13460348507361117</v>
      </c>
      <c r="U413" s="618">
        <f ca="1">'RES 3P 17'!R101/1000000</f>
        <v>0.1361121143607299</v>
      </c>
      <c r="V413" s="618">
        <f ca="1">'RES 3P 17'!S101/1000000</f>
        <v>0.13764058963593107</v>
      </c>
      <c r="W413" s="618">
        <f ca="1">'RES 3P 17'!T101/1000000</f>
        <v>0.13918909183234104</v>
      </c>
      <c r="X413" s="618">
        <f ca="1">'RES 3P 17'!U101/1000000</f>
        <v>0.14075780195447463</v>
      </c>
      <c r="Y413" s="618">
        <f ca="1">'RES 3P 17'!V101/1000000</f>
        <v>0.14234690101246117</v>
      </c>
      <c r="Z413" s="618">
        <f ca="1">'RES 3P 17'!W101/1000000</f>
        <v>0.14395656995362732</v>
      </c>
      <c r="AA413" s="618">
        <f ca="1">'RES 3P 17'!X101/1000000</f>
        <v>5.588698959135293E-2</v>
      </c>
      <c r="AB413" s="618">
        <f ca="1">'RES 3P 17'!Y101/1000000</f>
        <v>0.14723834053111803</v>
      </c>
      <c r="AC413" s="618">
        <f ca="1">'RES 3P 17'!Z101/1000000</f>
        <v>0.14891080309365479</v>
      </c>
      <c r="AD413" s="618">
        <f ca="1">'RES 3P 17'!AA101/1000000</f>
        <v>0.15060455723511737</v>
      </c>
      <c r="AE413" s="618">
        <f ca="1">'RES 3P 17'!AB101/1000000</f>
        <v>0.15231978246417754</v>
      </c>
      <c r="AF413" s="618">
        <f ca="1">'RES 3P 17'!AC101/1000000</f>
        <v>0.15405665775595548</v>
      </c>
      <c r="AG413" s="618">
        <f ca="1">'RES 3P 17'!AD101/1000000</f>
        <v>0</v>
      </c>
      <c r="AH413" s="618">
        <f ca="1">'RES 3P 17'!AE101/1000000</f>
        <v>0</v>
      </c>
      <c r="AI413" s="618">
        <f ca="1">'RES 3P 17'!AF101/1000000</f>
        <v>0</v>
      </c>
      <c r="AJ413" s="618">
        <f ca="1">'RES 3P 17'!AG101/1000000</f>
        <v>0</v>
      </c>
      <c r="AK413" s="618">
        <f ca="1">'RES 3P 17'!AH101/1000000</f>
        <v>0</v>
      </c>
      <c r="AL413" s="610"/>
      <c r="AM413" s="626"/>
      <c r="AN413" s="246"/>
      <c r="AO413" s="246"/>
      <c r="AP413" s="246"/>
    </row>
    <row r="414" spans="2:42" x14ac:dyDescent="0.2">
      <c r="B414" s="625"/>
      <c r="C414" s="606" t="s">
        <v>117</v>
      </c>
      <c r="D414" s="599"/>
      <c r="E414" s="599"/>
      <c r="F414" s="599"/>
      <c r="G414" s="618">
        <f ca="1">'RES 3P 17'!D102/1000000</f>
        <v>0</v>
      </c>
      <c r="H414" s="618">
        <f ca="1">'RES 3P 17'!E102/1000000</f>
        <v>0</v>
      </c>
      <c r="I414" s="618">
        <f ca="1">'RES 3P 17'!F102/1000000</f>
        <v>0</v>
      </c>
      <c r="J414" s="618">
        <f ca="1">'RES 3P 17'!G102/1000000</f>
        <v>0</v>
      </c>
      <c r="K414" s="618">
        <f ca="1">'RES 3P 17'!H102/1000000</f>
        <v>0</v>
      </c>
      <c r="L414" s="618">
        <f ca="1">'RES 3P 17'!I102/1000000</f>
        <v>0</v>
      </c>
      <c r="M414" s="618">
        <f ca="1">'RES 3P 17'!J102/1000000</f>
        <v>0</v>
      </c>
      <c r="N414" s="618">
        <f ca="1">'RES 3P 17'!K102/1000000</f>
        <v>0</v>
      </c>
      <c r="O414" s="618">
        <f ca="1">'RES 3P 17'!L102/1000000</f>
        <v>0</v>
      </c>
      <c r="P414" s="618">
        <f ca="1">'RES 3P 17'!M102/1000000</f>
        <v>0</v>
      </c>
      <c r="Q414" s="618">
        <f ca="1">'RES 3P 17'!N102/1000000</f>
        <v>0</v>
      </c>
      <c r="R414" s="618">
        <f ca="1">'RES 3P 17'!O102/1000000</f>
        <v>0</v>
      </c>
      <c r="S414" s="618">
        <f ca="1">'RES 3P 17'!P102/1000000</f>
        <v>0</v>
      </c>
      <c r="T414" s="618">
        <f ca="1">'RES 3P 17'!Q102/1000000</f>
        <v>0</v>
      </c>
      <c r="U414" s="618">
        <f ca="1">'RES 3P 17'!R102/1000000</f>
        <v>0</v>
      </c>
      <c r="V414" s="618">
        <f ca="1">'RES 3P 17'!S102/1000000</f>
        <v>0</v>
      </c>
      <c r="W414" s="618">
        <f ca="1">'RES 3P 17'!T102/1000000</f>
        <v>0</v>
      </c>
      <c r="X414" s="618">
        <f ca="1">'RES 3P 17'!U102/1000000</f>
        <v>0</v>
      </c>
      <c r="Y414" s="618">
        <f ca="1">'RES 3P 17'!V102/1000000</f>
        <v>0</v>
      </c>
      <c r="Z414" s="618">
        <f ca="1">'RES 3P 17'!W102/1000000</f>
        <v>0</v>
      </c>
      <c r="AA414" s="618">
        <f ca="1">'RES 3P 17'!X102/1000000</f>
        <v>0</v>
      </c>
      <c r="AB414" s="618">
        <f ca="1">'RES 3P 17'!Y102/1000000</f>
        <v>0</v>
      </c>
      <c r="AC414" s="618">
        <f ca="1">'RES 3P 17'!Z102/1000000</f>
        <v>0</v>
      </c>
      <c r="AD414" s="618">
        <f ca="1">'RES 3P 17'!AA102/1000000</f>
        <v>0</v>
      </c>
      <c r="AE414" s="618">
        <f ca="1">'RES 3P 17'!AB102/1000000</f>
        <v>0</v>
      </c>
      <c r="AF414" s="618">
        <f ca="1">'RES 3P 17'!AC102/1000000</f>
        <v>0</v>
      </c>
      <c r="AG414" s="618">
        <f ca="1">'RES 3P 17'!AD102/1000000</f>
        <v>0</v>
      </c>
      <c r="AH414" s="618">
        <f ca="1">'RES 3P 17'!AE102/1000000</f>
        <v>0</v>
      </c>
      <c r="AI414" s="618">
        <f ca="1">'RES 3P 17'!AF102/1000000</f>
        <v>0</v>
      </c>
      <c r="AJ414" s="618">
        <f ca="1">'RES 3P 17'!AG102/1000000</f>
        <v>0</v>
      </c>
      <c r="AK414" s="618">
        <f ca="1">'RES 3P 17'!AH102/1000000</f>
        <v>0</v>
      </c>
      <c r="AL414" s="610"/>
      <c r="AM414" s="626"/>
      <c r="AN414" s="246"/>
      <c r="AO414" s="246"/>
      <c r="AP414" s="246"/>
    </row>
    <row r="415" spans="2:42" x14ac:dyDescent="0.2">
      <c r="B415" s="625"/>
      <c r="C415" s="607" t="s">
        <v>126</v>
      </c>
      <c r="D415" s="599"/>
      <c r="E415" s="599"/>
      <c r="F415" s="599"/>
      <c r="G415" s="618">
        <f ca="1">'RES 3P 17'!D103/1000000</f>
        <v>0</v>
      </c>
      <c r="H415" s="618">
        <f ca="1">'RES 3P 17'!E103/1000000</f>
        <v>3.3382589849279998E-2</v>
      </c>
      <c r="I415" s="618">
        <f ca="1">'RES 3P 17'!F103/1000000</f>
        <v>3.3879990438034267E-2</v>
      </c>
      <c r="J415" s="618">
        <f ca="1">'RES 3P 17'!G103/1000000</f>
        <v>3.4384802295560978E-2</v>
      </c>
      <c r="K415" s="618">
        <f ca="1">'RES 3P 17'!H103/1000000</f>
        <v>3.4897135849764838E-2</v>
      </c>
      <c r="L415" s="618">
        <f ca="1">'RES 3P 17'!I103/1000000</f>
        <v>3.5417103173926344E-2</v>
      </c>
      <c r="M415" s="618">
        <f ca="1">'RES 3P 17'!J103/1000000</f>
        <v>3.5944818011217836E-2</v>
      </c>
      <c r="N415" s="618">
        <f ca="1">'RES 3P 17'!K103/1000000</f>
        <v>3.6480395799584994E-2</v>
      </c>
      <c r="O415" s="618">
        <f ca="1">'RES 3P 17'!L103/1000000</f>
        <v>3.7023953696998797E-2</v>
      </c>
      <c r="P415" s="618">
        <f ca="1">'RES 3P 17'!M103/1000000</f>
        <v>3.7575610607084087E-2</v>
      </c>
      <c r="Q415" s="618">
        <f ca="1">'RES 3P 17'!N103/1000000</f>
        <v>3.8135487205129631E-2</v>
      </c>
      <c r="R415" s="618">
        <f ca="1">'RES 3P 17'!O103/1000000</f>
        <v>3.8703705964486065E-2</v>
      </c>
      <c r="S415" s="618">
        <f ca="1">'RES 3P 17'!P103/1000000</f>
        <v>3.9280391183356897E-2</v>
      </c>
      <c r="T415" s="618">
        <f ca="1">'RES 3P 17'!Q103/1000000</f>
        <v>3.986566901198893E-2</v>
      </c>
      <c r="U415" s="618">
        <f ca="1">'RES 3P 17'!R103/1000000</f>
        <v>4.0459667480267553E-2</v>
      </c>
      <c r="V415" s="618">
        <f ca="1">'RES 3P 17'!S103/1000000</f>
        <v>4.1062516525723548E-2</v>
      </c>
      <c r="W415" s="618">
        <f ca="1">'RES 3P 17'!T103/1000000</f>
        <v>4.1674348021956818E-2</v>
      </c>
      <c r="X415" s="618">
        <f ca="1">'RES 3P 17'!U103/1000000</f>
        <v>4.2295295807483986E-2</v>
      </c>
      <c r="Y415" s="618">
        <f ca="1">'RES 3P 17'!V103/1000000</f>
        <v>4.2925495715015499E-2</v>
      </c>
      <c r="Z415" s="618">
        <f ca="1">'RES 3P 17'!W103/1000000</f>
        <v>4.3565085601169229E-2</v>
      </c>
      <c r="AA415" s="618">
        <f ca="1">'RES 3P 17'!X103/1000000</f>
        <v>4.4214205376626632E-2</v>
      </c>
      <c r="AB415" s="618">
        <f ca="1">'RES 3P 17'!Y103/1000000</f>
        <v>4.4872997036738381E-2</v>
      </c>
      <c r="AC415" s="618">
        <f ca="1">'RES 3P 17'!Z103/1000000</f>
        <v>4.5541604692585773E-2</v>
      </c>
      <c r="AD415" s="618">
        <f ca="1">'RES 3P 17'!AA103/1000000</f>
        <v>4.6220174602505305E-2</v>
      </c>
      <c r="AE415" s="618">
        <f ca="1">'RES 3P 17'!AB103/1000000</f>
        <v>4.6908855204082632E-2</v>
      </c>
      <c r="AF415" s="618">
        <f ca="1">'RES 3P 17'!AC103/1000000</f>
        <v>4.7607797146623464E-2</v>
      </c>
      <c r="AG415" s="618">
        <f ca="1">'RES 3P 17'!AD103/1000000</f>
        <v>0</v>
      </c>
      <c r="AH415" s="618">
        <f ca="1">'RES 3P 17'!AE103/1000000</f>
        <v>0</v>
      </c>
      <c r="AI415" s="618">
        <f ca="1">'RES 3P 17'!AF103/1000000</f>
        <v>0</v>
      </c>
      <c r="AJ415" s="618">
        <f ca="1">'RES 3P 17'!AG103/1000000</f>
        <v>0</v>
      </c>
      <c r="AK415" s="618">
        <f ca="1">'RES 3P 17'!AH103/1000000</f>
        <v>0</v>
      </c>
      <c r="AL415" s="610"/>
      <c r="AM415" s="626"/>
      <c r="AN415" s="246"/>
      <c r="AO415" s="246"/>
      <c r="AP415" s="246"/>
    </row>
    <row r="416" spans="2:42" x14ac:dyDescent="0.2">
      <c r="B416" s="625"/>
      <c r="C416" s="605" t="s">
        <v>127</v>
      </c>
      <c r="D416" s="599"/>
      <c r="E416" s="599"/>
      <c r="F416" s="599"/>
      <c r="G416" s="618">
        <f ca="1">'RES 3P 17'!D104/1000000</f>
        <v>0</v>
      </c>
      <c r="H416" s="618">
        <f ca="1">'RES 3P 17'!E104/1000000</f>
        <v>0</v>
      </c>
      <c r="I416" s="618">
        <f ca="1">'RES 3P 17'!F104/1000000</f>
        <v>0</v>
      </c>
      <c r="J416" s="618">
        <f ca="1">'RES 3P 17'!G104/1000000</f>
        <v>0</v>
      </c>
      <c r="K416" s="618">
        <f ca="1">'RES 3P 17'!H104/1000000</f>
        <v>0</v>
      </c>
      <c r="L416" s="618">
        <f ca="1">'RES 3P 17'!I104/1000000</f>
        <v>0</v>
      </c>
      <c r="M416" s="618">
        <f ca="1">'RES 3P 17'!J104/1000000</f>
        <v>0</v>
      </c>
      <c r="N416" s="618">
        <f ca="1">'RES 3P 17'!K104/1000000</f>
        <v>0</v>
      </c>
      <c r="O416" s="618">
        <f ca="1">'RES 3P 17'!L104/1000000</f>
        <v>0</v>
      </c>
      <c r="P416" s="618">
        <f ca="1">'RES 3P 17'!M104/1000000</f>
        <v>0</v>
      </c>
      <c r="Q416" s="618">
        <f ca="1">'RES 3P 17'!N104/1000000</f>
        <v>0</v>
      </c>
      <c r="R416" s="618">
        <f ca="1">'RES 3P 17'!O104/1000000</f>
        <v>0</v>
      </c>
      <c r="S416" s="618">
        <f ca="1">'RES 3P 17'!P104/1000000</f>
        <v>0</v>
      </c>
      <c r="T416" s="618">
        <f ca="1">'RES 3P 17'!Q104/1000000</f>
        <v>0</v>
      </c>
      <c r="U416" s="618">
        <f ca="1">'RES 3P 17'!R104/1000000</f>
        <v>0</v>
      </c>
      <c r="V416" s="618">
        <f ca="1">'RES 3P 17'!S104/1000000</f>
        <v>0</v>
      </c>
      <c r="W416" s="618">
        <f ca="1">'RES 3P 17'!T104/1000000</f>
        <v>0</v>
      </c>
      <c r="X416" s="618">
        <f ca="1">'RES 3P 17'!U104/1000000</f>
        <v>0</v>
      </c>
      <c r="Y416" s="618">
        <f ca="1">'RES 3P 17'!V104/1000000</f>
        <v>0</v>
      </c>
      <c r="Z416" s="618">
        <f ca="1">'RES 3P 17'!W104/1000000</f>
        <v>0</v>
      </c>
      <c r="AA416" s="618">
        <f ca="1">'RES 3P 17'!X104/1000000</f>
        <v>0</v>
      </c>
      <c r="AB416" s="618">
        <f ca="1">'RES 3P 17'!Y104/1000000</f>
        <v>0</v>
      </c>
      <c r="AC416" s="618">
        <f ca="1">'RES 3P 17'!Z104/1000000</f>
        <v>0</v>
      </c>
      <c r="AD416" s="618">
        <f ca="1">'RES 3P 17'!AA104/1000000</f>
        <v>0</v>
      </c>
      <c r="AE416" s="618">
        <f ca="1">'RES 3P 17'!AB104/1000000</f>
        <v>0</v>
      </c>
      <c r="AF416" s="618">
        <f ca="1">'RES 3P 17'!AC104/1000000</f>
        <v>0</v>
      </c>
      <c r="AG416" s="618">
        <f ca="1">'RES 3P 17'!AD104/1000000</f>
        <v>0</v>
      </c>
      <c r="AH416" s="618">
        <f ca="1">'RES 3P 17'!AE104/1000000</f>
        <v>0</v>
      </c>
      <c r="AI416" s="618">
        <f ca="1">'RES 3P 17'!AF104/1000000</f>
        <v>0</v>
      </c>
      <c r="AJ416" s="618">
        <f ca="1">'RES 3P 17'!AG104/1000000</f>
        <v>0</v>
      </c>
      <c r="AK416" s="618">
        <f ca="1">'RES 3P 17'!AH104/1000000</f>
        <v>0</v>
      </c>
      <c r="AL416" s="610"/>
      <c r="AM416" s="626"/>
      <c r="AN416" s="246"/>
      <c r="AO416" s="246"/>
      <c r="AP416" s="246"/>
    </row>
    <row r="417" spans="2:43" x14ac:dyDescent="0.2">
      <c r="B417" s="625"/>
      <c r="C417" s="605" t="s">
        <v>116</v>
      </c>
      <c r="D417" s="599"/>
      <c r="E417" s="599"/>
      <c r="F417" s="599"/>
      <c r="G417" s="618">
        <f ca="1">'RES 3P 17'!D105/1000000</f>
        <v>0</v>
      </c>
      <c r="H417" s="618">
        <f ca="1">'RES 3P 17'!E105/1000000</f>
        <v>0</v>
      </c>
      <c r="I417" s="618">
        <f ca="1">'RES 3P 17'!F105/1000000</f>
        <v>0</v>
      </c>
      <c r="J417" s="618">
        <f ca="1">'RES 3P 17'!G105/1000000</f>
        <v>0</v>
      </c>
      <c r="K417" s="618">
        <f ca="1">'RES 3P 17'!H105/1000000</f>
        <v>0</v>
      </c>
      <c r="L417" s="618">
        <f ca="1">'RES 3P 17'!I105/1000000</f>
        <v>0</v>
      </c>
      <c r="M417" s="618">
        <f ca="1">'RES 3P 17'!J105/1000000</f>
        <v>0</v>
      </c>
      <c r="N417" s="618">
        <f ca="1">'RES 3P 17'!K105/1000000</f>
        <v>0</v>
      </c>
      <c r="O417" s="618">
        <f ca="1">'RES 3P 17'!L105/1000000</f>
        <v>0</v>
      </c>
      <c r="P417" s="618">
        <f ca="1">'RES 3P 17'!M105/1000000</f>
        <v>0</v>
      </c>
      <c r="Q417" s="618">
        <f ca="1">'RES 3P 17'!N105/1000000</f>
        <v>0</v>
      </c>
      <c r="R417" s="618">
        <f ca="1">'RES 3P 17'!O105/1000000</f>
        <v>0</v>
      </c>
      <c r="S417" s="618">
        <f ca="1">'RES 3P 17'!P105/1000000</f>
        <v>0</v>
      </c>
      <c r="T417" s="618">
        <f ca="1">'RES 3P 17'!Q105/1000000</f>
        <v>0</v>
      </c>
      <c r="U417" s="618">
        <f ca="1">'RES 3P 17'!R105/1000000</f>
        <v>0</v>
      </c>
      <c r="V417" s="618">
        <f ca="1">'RES 3P 17'!S105/1000000</f>
        <v>0</v>
      </c>
      <c r="W417" s="618">
        <f ca="1">'RES 3P 17'!T105/1000000</f>
        <v>0</v>
      </c>
      <c r="X417" s="618">
        <f ca="1">'RES 3P 17'!U105/1000000</f>
        <v>0</v>
      </c>
      <c r="Y417" s="618">
        <f ca="1">'RES 3P 17'!V105/1000000</f>
        <v>0</v>
      </c>
      <c r="Z417" s="618">
        <f ca="1">'RES 3P 17'!W105/1000000</f>
        <v>0</v>
      </c>
      <c r="AA417" s="618">
        <f ca="1">'RES 3P 17'!X105/1000000</f>
        <v>0</v>
      </c>
      <c r="AB417" s="618">
        <f ca="1">'RES 3P 17'!Y105/1000000</f>
        <v>0</v>
      </c>
      <c r="AC417" s="618">
        <f ca="1">'RES 3P 17'!Z105/1000000</f>
        <v>0</v>
      </c>
      <c r="AD417" s="618">
        <f ca="1">'RES 3P 17'!AA105/1000000</f>
        <v>0</v>
      </c>
      <c r="AE417" s="618">
        <f ca="1">'RES 3P 17'!AB105/1000000</f>
        <v>0</v>
      </c>
      <c r="AF417" s="618">
        <f ca="1">'RES 3P 17'!AC105/1000000</f>
        <v>0</v>
      </c>
      <c r="AG417" s="618">
        <f ca="1">'RES 3P 17'!AD105/1000000</f>
        <v>0</v>
      </c>
      <c r="AH417" s="618">
        <f ca="1">'RES 3P 17'!AE105/1000000</f>
        <v>0</v>
      </c>
      <c r="AI417" s="618">
        <f ca="1">'RES 3P 17'!AF105/1000000</f>
        <v>0</v>
      </c>
      <c r="AJ417" s="618">
        <f ca="1">'RES 3P 17'!AG105/1000000</f>
        <v>0</v>
      </c>
      <c r="AK417" s="618">
        <f ca="1">'RES 3P 17'!AH105/1000000</f>
        <v>0</v>
      </c>
      <c r="AL417" s="610"/>
      <c r="AM417" s="626"/>
      <c r="AN417" s="246"/>
      <c r="AO417" s="246"/>
      <c r="AP417" s="246"/>
    </row>
    <row r="418" spans="2:43" x14ac:dyDescent="0.2">
      <c r="B418" s="625"/>
      <c r="C418" s="606" t="s">
        <v>119</v>
      </c>
      <c r="D418" s="599"/>
      <c r="E418" s="599"/>
      <c r="F418" s="599"/>
      <c r="G418" s="618">
        <f ca="1">'RES 3P 17'!D106/1000000</f>
        <v>0</v>
      </c>
      <c r="H418" s="618">
        <f ca="1">'RES 3P 17'!E106/1000000</f>
        <v>0</v>
      </c>
      <c r="I418" s="618">
        <f ca="1">'RES 3P 17'!F106/1000000</f>
        <v>0</v>
      </c>
      <c r="J418" s="618">
        <f ca="1">'RES 3P 17'!G106/1000000</f>
        <v>0</v>
      </c>
      <c r="K418" s="618">
        <f ca="1">'RES 3P 17'!H106/1000000</f>
        <v>0</v>
      </c>
      <c r="L418" s="618">
        <f ca="1">'RES 3P 17'!I106/1000000</f>
        <v>0</v>
      </c>
      <c r="M418" s="618">
        <f ca="1">'RES 3P 17'!J106/1000000</f>
        <v>0</v>
      </c>
      <c r="N418" s="618">
        <f ca="1">'RES 3P 17'!K106/1000000</f>
        <v>0</v>
      </c>
      <c r="O418" s="618">
        <f ca="1">'RES 3P 17'!L106/1000000</f>
        <v>0</v>
      </c>
      <c r="P418" s="618">
        <f ca="1">'RES 3P 17'!M106/1000000</f>
        <v>0</v>
      </c>
      <c r="Q418" s="618">
        <f ca="1">'RES 3P 17'!N106/1000000</f>
        <v>0</v>
      </c>
      <c r="R418" s="618">
        <f ca="1">'RES 3P 17'!O106/1000000</f>
        <v>0</v>
      </c>
      <c r="S418" s="618">
        <f ca="1">'RES 3P 17'!P106/1000000</f>
        <v>0</v>
      </c>
      <c r="T418" s="618">
        <f ca="1">'RES 3P 17'!Q106/1000000</f>
        <v>0</v>
      </c>
      <c r="U418" s="618">
        <f ca="1">'RES 3P 17'!R106/1000000</f>
        <v>0</v>
      </c>
      <c r="V418" s="618">
        <f ca="1">'RES 3P 17'!S106/1000000</f>
        <v>0</v>
      </c>
      <c r="W418" s="618">
        <f ca="1">'RES 3P 17'!T106/1000000</f>
        <v>0</v>
      </c>
      <c r="X418" s="618">
        <f ca="1">'RES 3P 17'!U106/1000000</f>
        <v>0</v>
      </c>
      <c r="Y418" s="618">
        <f ca="1">'RES 3P 17'!V106/1000000</f>
        <v>0</v>
      </c>
      <c r="Z418" s="618">
        <f ca="1">'RES 3P 17'!W106/1000000</f>
        <v>0</v>
      </c>
      <c r="AA418" s="618">
        <f ca="1">'RES 3P 17'!X106/1000000</f>
        <v>0</v>
      </c>
      <c r="AB418" s="618">
        <f ca="1">'RES 3P 17'!Y106/1000000</f>
        <v>0</v>
      </c>
      <c r="AC418" s="618">
        <f ca="1">'RES 3P 17'!Z106/1000000</f>
        <v>0</v>
      </c>
      <c r="AD418" s="618">
        <f ca="1">'RES 3P 17'!AA106/1000000</f>
        <v>0</v>
      </c>
      <c r="AE418" s="618">
        <f ca="1">'RES 3P 17'!AB106/1000000</f>
        <v>0</v>
      </c>
      <c r="AF418" s="618">
        <f ca="1">'RES 3P 17'!AC106/1000000</f>
        <v>0</v>
      </c>
      <c r="AG418" s="618">
        <f ca="1">'RES 3P 17'!AD106/1000000</f>
        <v>0</v>
      </c>
      <c r="AH418" s="618">
        <f ca="1">'RES 3P 17'!AE106/1000000</f>
        <v>0</v>
      </c>
      <c r="AI418" s="618">
        <f ca="1">'RES 3P 17'!AF106/1000000</f>
        <v>0</v>
      </c>
      <c r="AJ418" s="618">
        <f ca="1">'RES 3P 17'!AG106/1000000</f>
        <v>0</v>
      </c>
      <c r="AK418" s="618">
        <f ca="1">'RES 3P 17'!AH106/1000000</f>
        <v>0</v>
      </c>
      <c r="AL418" s="610"/>
      <c r="AM418" s="626"/>
      <c r="AN418" s="246"/>
      <c r="AO418" s="246"/>
      <c r="AP418" s="246"/>
    </row>
    <row r="419" spans="2:43" x14ac:dyDescent="0.2">
      <c r="B419" s="625"/>
      <c r="C419" s="125"/>
      <c r="D419" s="599"/>
      <c r="E419" s="599"/>
      <c r="F419" s="599"/>
      <c r="G419" s="619"/>
      <c r="H419" s="619"/>
      <c r="I419" s="619"/>
      <c r="J419" s="619"/>
      <c r="K419" s="619"/>
      <c r="L419" s="619"/>
      <c r="M419" s="619"/>
      <c r="N419" s="619"/>
      <c r="O419" s="619"/>
      <c r="P419" s="619"/>
      <c r="Q419" s="619"/>
      <c r="R419" s="619"/>
      <c r="S419" s="619"/>
      <c r="T419" s="619"/>
      <c r="U419" s="619"/>
      <c r="V419" s="619"/>
      <c r="W419" s="619"/>
      <c r="X419" s="619"/>
      <c r="Y419" s="619"/>
      <c r="Z419" s="619"/>
      <c r="AA419" s="619"/>
      <c r="AB419" s="619"/>
      <c r="AC419" s="619"/>
      <c r="AD419" s="619"/>
      <c r="AE419" s="619"/>
      <c r="AF419" s="619"/>
      <c r="AG419" s="619"/>
      <c r="AH419" s="619"/>
      <c r="AI419" s="619"/>
      <c r="AJ419" s="619"/>
      <c r="AK419" s="619"/>
      <c r="AL419" s="612"/>
      <c r="AM419" s="627"/>
      <c r="AN419" s="600"/>
      <c r="AO419" s="600"/>
      <c r="AP419" s="600"/>
    </row>
    <row r="420" spans="2:43" x14ac:dyDescent="0.2">
      <c r="B420" s="261" t="s">
        <v>347</v>
      </c>
      <c r="C420" s="125"/>
      <c r="D420" s="599"/>
      <c r="E420" s="599"/>
      <c r="F420" s="599"/>
      <c r="G420" s="619"/>
      <c r="H420" s="619"/>
      <c r="I420" s="619"/>
      <c r="J420" s="619"/>
      <c r="K420" s="619"/>
      <c r="L420" s="619"/>
      <c r="M420" s="619"/>
      <c r="N420" s="619"/>
      <c r="O420" s="619"/>
      <c r="P420" s="619"/>
      <c r="Q420" s="619"/>
      <c r="R420" s="619"/>
      <c r="S420" s="619"/>
      <c r="T420" s="619"/>
      <c r="U420" s="619"/>
      <c r="V420" s="619"/>
      <c r="W420" s="619"/>
      <c r="X420" s="619"/>
      <c r="Y420" s="619"/>
      <c r="Z420" s="619"/>
      <c r="AA420" s="619"/>
      <c r="AB420" s="619"/>
      <c r="AC420" s="619"/>
      <c r="AD420" s="619"/>
      <c r="AE420" s="619"/>
      <c r="AF420" s="619"/>
      <c r="AG420" s="619"/>
      <c r="AH420" s="619"/>
      <c r="AI420" s="619"/>
      <c r="AJ420" s="619"/>
      <c r="AK420" s="619"/>
      <c r="AL420" s="612"/>
      <c r="AM420" s="627"/>
      <c r="AN420" s="600"/>
      <c r="AO420" s="600"/>
      <c r="AP420" s="600"/>
    </row>
    <row r="421" spans="2:43" x14ac:dyDescent="0.2">
      <c r="B421" s="625"/>
      <c r="C421" s="605" t="s">
        <v>131</v>
      </c>
      <c r="D421" s="599"/>
      <c r="E421" s="599"/>
      <c r="F421" s="599"/>
      <c r="G421" s="618">
        <f ca="1">'RES DO 17'!D101/1000000</f>
        <v>0</v>
      </c>
      <c r="H421" s="618">
        <f ca="1">'RES DO 17'!E101/1000000</f>
        <v>0</v>
      </c>
      <c r="I421" s="618">
        <f ca="1">'RES DO 17'!F101/1000000</f>
        <v>0</v>
      </c>
      <c r="J421" s="618">
        <f ca="1">'RES DO 17'!G101/1000000</f>
        <v>0</v>
      </c>
      <c r="K421" s="618">
        <f ca="1">'RES DO 17'!H101/1000000</f>
        <v>0</v>
      </c>
      <c r="L421" s="618">
        <f ca="1">'RES DO 17'!I101/1000000</f>
        <v>0</v>
      </c>
      <c r="M421" s="618">
        <f ca="1">'RES DO 17'!J101/1000000</f>
        <v>0</v>
      </c>
      <c r="N421" s="618">
        <f ca="1">'RES DO 17'!K101/1000000</f>
        <v>0</v>
      </c>
      <c r="O421" s="618">
        <f ca="1">'RES DO 17'!L101/1000000</f>
        <v>0</v>
      </c>
      <c r="P421" s="618">
        <f ca="1">'RES DO 17'!M101/1000000</f>
        <v>0</v>
      </c>
      <c r="Q421" s="618">
        <f ca="1">'RES DO 17'!N101/1000000</f>
        <v>0</v>
      </c>
      <c r="R421" s="618">
        <f ca="1">'RES DO 17'!O101/1000000</f>
        <v>0</v>
      </c>
      <c r="S421" s="618">
        <f ca="1">'RES DO 17'!P101/1000000</f>
        <v>0</v>
      </c>
      <c r="T421" s="618">
        <f ca="1">'RES DO 17'!Q101/1000000</f>
        <v>0</v>
      </c>
      <c r="U421" s="618">
        <f ca="1">'RES DO 17'!R101/1000000</f>
        <v>0</v>
      </c>
      <c r="V421" s="618">
        <f ca="1">'RES DO 17'!S101/1000000</f>
        <v>0</v>
      </c>
      <c r="W421" s="618">
        <f ca="1">'RES DO 17'!T101/1000000</f>
        <v>0</v>
      </c>
      <c r="X421" s="618">
        <f ca="1">'RES DO 17'!U101/1000000</f>
        <v>0</v>
      </c>
      <c r="Y421" s="618">
        <f ca="1">'RES DO 17'!V101/1000000</f>
        <v>0</v>
      </c>
      <c r="Z421" s="618">
        <f ca="1">'RES DO 17'!W101/1000000</f>
        <v>0</v>
      </c>
      <c r="AA421" s="618">
        <f ca="1">'RES DO 17'!X101/1000000</f>
        <v>0</v>
      </c>
      <c r="AB421" s="618">
        <f ca="1">'RES DO 17'!Y101/1000000</f>
        <v>0</v>
      </c>
      <c r="AC421" s="618">
        <f ca="1">'RES DO 17'!Z101/1000000</f>
        <v>0</v>
      </c>
      <c r="AD421" s="618">
        <f ca="1">'RES DO 17'!AA101/1000000</f>
        <v>0</v>
      </c>
      <c r="AE421" s="618">
        <f ca="1">'RES DO 17'!AB101/1000000</f>
        <v>0</v>
      </c>
      <c r="AF421" s="618">
        <f ca="1">'RES DO 17'!AC101/1000000</f>
        <v>0</v>
      </c>
      <c r="AG421" s="618">
        <f ca="1">'RES DO 17'!AD101/1000000</f>
        <v>0</v>
      </c>
      <c r="AH421" s="618">
        <f ca="1">'RES DO 17'!AE101/1000000</f>
        <v>0</v>
      </c>
      <c r="AI421" s="618">
        <f ca="1">'RES DO 17'!AF101/1000000</f>
        <v>0</v>
      </c>
      <c r="AJ421" s="618">
        <f ca="1">'RES DO 17'!AG101/1000000</f>
        <v>0</v>
      </c>
      <c r="AK421" s="618">
        <f ca="1">'RES DO 17'!AH101/1000000</f>
        <v>0</v>
      </c>
      <c r="AL421" s="610"/>
      <c r="AM421" s="626"/>
      <c r="AN421" s="246"/>
      <c r="AO421" s="246"/>
      <c r="AP421" s="246"/>
    </row>
    <row r="422" spans="2:43" x14ac:dyDescent="0.2">
      <c r="B422" s="625"/>
      <c r="C422" s="606" t="s">
        <v>117</v>
      </c>
      <c r="D422" s="599"/>
      <c r="E422" s="599"/>
      <c r="F422" s="599"/>
      <c r="G422" s="618">
        <f ca="1">'RES DO 17'!D102/1000000</f>
        <v>0</v>
      </c>
      <c r="H422" s="618">
        <f ca="1">'RES DO 17'!E102/1000000</f>
        <v>0</v>
      </c>
      <c r="I422" s="618">
        <f ca="1">'RES DO 17'!F102/1000000</f>
        <v>0</v>
      </c>
      <c r="J422" s="618">
        <f ca="1">'RES DO 17'!G102/1000000</f>
        <v>0</v>
      </c>
      <c r="K422" s="618">
        <f ca="1">'RES DO 17'!H102/1000000</f>
        <v>0</v>
      </c>
      <c r="L422" s="618">
        <f ca="1">'RES DO 17'!I102/1000000</f>
        <v>0</v>
      </c>
      <c r="M422" s="618">
        <f ca="1">'RES DO 17'!J102/1000000</f>
        <v>0</v>
      </c>
      <c r="N422" s="618">
        <f ca="1">'RES DO 17'!K102/1000000</f>
        <v>0</v>
      </c>
      <c r="O422" s="618">
        <f ca="1">'RES DO 17'!L102/1000000</f>
        <v>0</v>
      </c>
      <c r="P422" s="618">
        <f ca="1">'RES DO 17'!M102/1000000</f>
        <v>0</v>
      </c>
      <c r="Q422" s="618">
        <f ca="1">'RES DO 17'!N102/1000000</f>
        <v>0</v>
      </c>
      <c r="R422" s="618">
        <f ca="1">'RES DO 17'!O102/1000000</f>
        <v>0</v>
      </c>
      <c r="S422" s="618">
        <f ca="1">'RES DO 17'!P102/1000000</f>
        <v>0</v>
      </c>
      <c r="T422" s="618">
        <f ca="1">'RES DO 17'!Q102/1000000</f>
        <v>0</v>
      </c>
      <c r="U422" s="618">
        <f ca="1">'RES DO 17'!R102/1000000</f>
        <v>0</v>
      </c>
      <c r="V422" s="618">
        <f ca="1">'RES DO 17'!S102/1000000</f>
        <v>0</v>
      </c>
      <c r="W422" s="618">
        <f ca="1">'RES DO 17'!T102/1000000</f>
        <v>0</v>
      </c>
      <c r="X422" s="618">
        <f ca="1">'RES DO 17'!U102/1000000</f>
        <v>0</v>
      </c>
      <c r="Y422" s="618">
        <f ca="1">'RES DO 17'!V102/1000000</f>
        <v>0</v>
      </c>
      <c r="Z422" s="618">
        <f ca="1">'RES DO 17'!W102/1000000</f>
        <v>0</v>
      </c>
      <c r="AA422" s="618">
        <f ca="1">'RES DO 17'!X102/1000000</f>
        <v>0</v>
      </c>
      <c r="AB422" s="618">
        <f ca="1">'RES DO 17'!Y102/1000000</f>
        <v>0</v>
      </c>
      <c r="AC422" s="618">
        <f ca="1">'RES DO 17'!Z102/1000000</f>
        <v>0</v>
      </c>
      <c r="AD422" s="618">
        <f ca="1">'RES DO 17'!AA102/1000000</f>
        <v>0</v>
      </c>
      <c r="AE422" s="618">
        <f ca="1">'RES DO 17'!AB102/1000000</f>
        <v>0</v>
      </c>
      <c r="AF422" s="618">
        <f ca="1">'RES DO 17'!AC102/1000000</f>
        <v>0</v>
      </c>
      <c r="AG422" s="618">
        <f ca="1">'RES DO 17'!AD102/1000000</f>
        <v>0</v>
      </c>
      <c r="AH422" s="618">
        <f ca="1">'RES DO 17'!AE102/1000000</f>
        <v>0</v>
      </c>
      <c r="AI422" s="618">
        <f ca="1">'RES DO 17'!AF102/1000000</f>
        <v>0</v>
      </c>
      <c r="AJ422" s="618">
        <f ca="1">'RES DO 17'!AG102/1000000</f>
        <v>0</v>
      </c>
      <c r="AK422" s="618">
        <f ca="1">'RES DO 17'!AH102/1000000</f>
        <v>0</v>
      </c>
      <c r="AL422" s="610"/>
      <c r="AM422" s="626"/>
      <c r="AN422" s="246"/>
      <c r="AO422" s="246"/>
      <c r="AP422" s="246"/>
    </row>
    <row r="423" spans="2:43" x14ac:dyDescent="0.2">
      <c r="B423" s="625"/>
      <c r="C423" s="607" t="s">
        <v>126</v>
      </c>
      <c r="D423" s="599"/>
      <c r="E423" s="599"/>
      <c r="F423" s="599"/>
      <c r="G423" s="618">
        <f ca="1">'RES DO 17'!D103/1000000</f>
        <v>-2.1755869324641655</v>
      </c>
      <c r="H423" s="618">
        <f ca="1">'RES DO 17'!E103/1000000</f>
        <v>0.28961881188684296</v>
      </c>
      <c r="I423" s="618">
        <f ca="1">'RES DO 17'!F103/1000000</f>
        <v>0.29757580506119258</v>
      </c>
      <c r="J423" s="618">
        <f ca="1">'RES DO 17'!G103/1000000</f>
        <v>0.28803422706466569</v>
      </c>
      <c r="K423" s="618">
        <f ca="1">'RES DO 17'!H103/1000000</f>
        <v>0.2728180639279088</v>
      </c>
      <c r="L423" s="618">
        <f ca="1">'RES DO 17'!I103/1000000</f>
        <v>0.26136009932159626</v>
      </c>
      <c r="M423" s="618">
        <f ca="1">'RES DO 17'!J103/1000000</f>
        <v>0.25288840724812023</v>
      </c>
      <c r="N423" s="618">
        <f ca="1">'RES DO 17'!K103/1000000</f>
        <v>0.24841492541842694</v>
      </c>
      <c r="O423" s="618">
        <f ca="1">'RES DO 17'!L103/1000000</f>
        <v>0.24169252705107952</v>
      </c>
      <c r="P423" s="618">
        <f ca="1">'RES DO 17'!M103/1000000</f>
        <v>0.23573296227357809</v>
      </c>
      <c r="Q423" s="618">
        <f ca="1">'RES DO 17'!N103/1000000</f>
        <v>0.11652362806277777</v>
      </c>
      <c r="R423" s="618">
        <f ca="1">'RES DO 17'!O103/1000000</f>
        <v>0.12966894452090763</v>
      </c>
      <c r="S423" s="618">
        <f ca="1">'RES DO 17'!P103/1000000</f>
        <v>0.1311596950112551</v>
      </c>
      <c r="T423" s="618">
        <f ca="1">'RES DO 17'!Q103/1000000</f>
        <v>0.20136588279015591</v>
      </c>
      <c r="U423" s="618">
        <f ca="1">'RES DO 17'!R103/1000000</f>
        <v>0.20373464312807138</v>
      </c>
      <c r="V423" s="618">
        <f ca="1">'RES DO 17'!S103/1000000</f>
        <v>0.20613535223063281</v>
      </c>
      <c r="W423" s="618">
        <f ca="1">'RES DO 17'!T103/1000000</f>
        <v>0.20856834027023102</v>
      </c>
      <c r="X423" s="618">
        <f ca="1">'RES DO 17'!U103/1000000</f>
        <v>0.21103393900332112</v>
      </c>
      <c r="Y423" s="618">
        <f ca="1">'RES DO 17'!V103/1000000</f>
        <v>0.21353248170908151</v>
      </c>
      <c r="Z423" s="618">
        <f ca="1">'RES DO 17'!W103/1000000</f>
        <v>0.21606430312504379</v>
      </c>
      <c r="AA423" s="618">
        <f ca="1">'RES DO 17'!X103/1000000</f>
        <v>0.10462973937959448</v>
      </c>
      <c r="AB423" s="618">
        <f ca="1">'RES DO 17'!Y103/1000000</f>
        <v>0.22122912792124841</v>
      </c>
      <c r="AC423" s="618">
        <f ca="1">'RES DO 17'!Z103/1000000</f>
        <v>0.22386280744458864</v>
      </c>
      <c r="AD423" s="618">
        <f ca="1">'RES DO 17'!AA103/1000000</f>
        <v>0.22653111781276888</v>
      </c>
      <c r="AE423" s="618">
        <f ca="1">'RES DO 17'!AB103/1000000</f>
        <v>0.22923439997646555</v>
      </c>
      <c r="AF423" s="618">
        <f ca="1">'RES DO 17'!AC103/1000000</f>
        <v>0.23197299588916989</v>
      </c>
      <c r="AG423" s="618">
        <f ca="1">'RES DO 17'!AD103/1000000</f>
        <v>0</v>
      </c>
      <c r="AH423" s="618">
        <f ca="1">'RES DO 17'!AE103/1000000</f>
        <v>0</v>
      </c>
      <c r="AI423" s="618">
        <f ca="1">'RES DO 17'!AF103/1000000</f>
        <v>0</v>
      </c>
      <c r="AJ423" s="618">
        <f ca="1">'RES DO 17'!AG103/1000000</f>
        <v>0</v>
      </c>
      <c r="AK423" s="618">
        <f ca="1">'RES DO 17'!AH103/1000000</f>
        <v>0</v>
      </c>
      <c r="AL423" s="610"/>
      <c r="AM423" s="626"/>
      <c r="AN423" s="246"/>
      <c r="AO423" s="246"/>
      <c r="AP423" s="246"/>
    </row>
    <row r="424" spans="2:43" x14ac:dyDescent="0.2">
      <c r="B424" s="625"/>
      <c r="C424" s="605" t="s">
        <v>127</v>
      </c>
      <c r="D424" s="599"/>
      <c r="E424" s="599"/>
      <c r="F424" s="599"/>
      <c r="G424" s="618">
        <f ca="1">'RES DO 17'!D104/1000000</f>
        <v>0</v>
      </c>
      <c r="H424" s="618">
        <f ca="1">'RES DO 17'!E104/1000000</f>
        <v>0</v>
      </c>
      <c r="I424" s="618">
        <f ca="1">'RES DO 17'!F104/1000000</f>
        <v>0</v>
      </c>
      <c r="J424" s="618">
        <f ca="1">'RES DO 17'!G104/1000000</f>
        <v>0</v>
      </c>
      <c r="K424" s="618">
        <f ca="1">'RES DO 17'!H104/1000000</f>
        <v>0</v>
      </c>
      <c r="L424" s="618">
        <f ca="1">'RES DO 17'!I104/1000000</f>
        <v>0</v>
      </c>
      <c r="M424" s="618">
        <f ca="1">'RES DO 17'!J104/1000000</f>
        <v>0</v>
      </c>
      <c r="N424" s="618">
        <f ca="1">'RES DO 17'!K104/1000000</f>
        <v>0</v>
      </c>
      <c r="O424" s="618">
        <f ca="1">'RES DO 17'!L104/1000000</f>
        <v>0</v>
      </c>
      <c r="P424" s="618">
        <f ca="1">'RES DO 17'!M104/1000000</f>
        <v>0</v>
      </c>
      <c r="Q424" s="618">
        <f ca="1">'RES DO 17'!N104/1000000</f>
        <v>0</v>
      </c>
      <c r="R424" s="618">
        <f ca="1">'RES DO 17'!O104/1000000</f>
        <v>0</v>
      </c>
      <c r="S424" s="618">
        <f ca="1">'RES DO 17'!P104/1000000</f>
        <v>0</v>
      </c>
      <c r="T424" s="618">
        <f ca="1">'RES DO 17'!Q104/1000000</f>
        <v>0</v>
      </c>
      <c r="U424" s="618">
        <f ca="1">'RES DO 17'!R104/1000000</f>
        <v>0</v>
      </c>
      <c r="V424" s="618">
        <f ca="1">'RES DO 17'!S104/1000000</f>
        <v>0</v>
      </c>
      <c r="W424" s="618">
        <f ca="1">'RES DO 17'!T104/1000000</f>
        <v>0</v>
      </c>
      <c r="X424" s="618">
        <f ca="1">'RES DO 17'!U104/1000000</f>
        <v>0</v>
      </c>
      <c r="Y424" s="618">
        <f ca="1">'RES DO 17'!V104/1000000</f>
        <v>0</v>
      </c>
      <c r="Z424" s="618">
        <f ca="1">'RES DO 17'!W104/1000000</f>
        <v>0</v>
      </c>
      <c r="AA424" s="618">
        <f ca="1">'RES DO 17'!X104/1000000</f>
        <v>0</v>
      </c>
      <c r="AB424" s="618">
        <f ca="1">'RES DO 17'!Y104/1000000</f>
        <v>0</v>
      </c>
      <c r="AC424" s="618">
        <f ca="1">'RES DO 17'!Z104/1000000</f>
        <v>0</v>
      </c>
      <c r="AD424" s="618">
        <f ca="1">'RES DO 17'!AA104/1000000</f>
        <v>0</v>
      </c>
      <c r="AE424" s="618">
        <f ca="1">'RES DO 17'!AB104/1000000</f>
        <v>0</v>
      </c>
      <c r="AF424" s="618">
        <f ca="1">'RES DO 17'!AC104/1000000</f>
        <v>0</v>
      </c>
      <c r="AG424" s="618">
        <f ca="1">'RES DO 17'!AD104/1000000</f>
        <v>0</v>
      </c>
      <c r="AH424" s="618">
        <f ca="1">'RES DO 17'!AE104/1000000</f>
        <v>0</v>
      </c>
      <c r="AI424" s="618">
        <f ca="1">'RES DO 17'!AF104/1000000</f>
        <v>0</v>
      </c>
      <c r="AJ424" s="618">
        <f ca="1">'RES DO 17'!AG104/1000000</f>
        <v>0</v>
      </c>
      <c r="AK424" s="618">
        <f ca="1">'RES DO 17'!AH104/1000000</f>
        <v>0</v>
      </c>
      <c r="AL424" s="610"/>
      <c r="AM424" s="626"/>
      <c r="AN424" s="246"/>
      <c r="AO424" s="246"/>
      <c r="AP424" s="246"/>
    </row>
    <row r="425" spans="2:43" x14ac:dyDescent="0.2">
      <c r="B425" s="625"/>
      <c r="C425" s="605" t="s">
        <v>116</v>
      </c>
      <c r="D425" s="599"/>
      <c r="E425" s="599"/>
      <c r="F425" s="599"/>
      <c r="G425" s="618">
        <f ca="1">'RES DO 17'!D105/1000000</f>
        <v>0</v>
      </c>
      <c r="H425" s="618">
        <f ca="1">'RES DO 17'!E105/1000000</f>
        <v>0</v>
      </c>
      <c r="I425" s="618">
        <f ca="1">'RES DO 17'!F105/1000000</f>
        <v>0</v>
      </c>
      <c r="J425" s="618">
        <f ca="1">'RES DO 17'!G105/1000000</f>
        <v>0</v>
      </c>
      <c r="K425" s="618">
        <f ca="1">'RES DO 17'!H105/1000000</f>
        <v>0</v>
      </c>
      <c r="L425" s="618">
        <f ca="1">'RES DO 17'!I105/1000000</f>
        <v>0</v>
      </c>
      <c r="M425" s="618">
        <f ca="1">'RES DO 17'!J105/1000000</f>
        <v>0</v>
      </c>
      <c r="N425" s="618">
        <f ca="1">'RES DO 17'!K105/1000000</f>
        <v>0</v>
      </c>
      <c r="O425" s="618">
        <f ca="1">'RES DO 17'!L105/1000000</f>
        <v>0</v>
      </c>
      <c r="P425" s="618">
        <f ca="1">'RES DO 17'!M105/1000000</f>
        <v>0</v>
      </c>
      <c r="Q425" s="618">
        <f ca="1">'RES DO 17'!N105/1000000</f>
        <v>0</v>
      </c>
      <c r="R425" s="618">
        <f ca="1">'RES DO 17'!O105/1000000</f>
        <v>0</v>
      </c>
      <c r="S425" s="618">
        <f ca="1">'RES DO 17'!P105/1000000</f>
        <v>0</v>
      </c>
      <c r="T425" s="618">
        <f ca="1">'RES DO 17'!Q105/1000000</f>
        <v>0</v>
      </c>
      <c r="U425" s="618">
        <f ca="1">'RES DO 17'!R105/1000000</f>
        <v>0</v>
      </c>
      <c r="V425" s="618">
        <f ca="1">'RES DO 17'!S105/1000000</f>
        <v>0</v>
      </c>
      <c r="W425" s="618">
        <f ca="1">'RES DO 17'!T105/1000000</f>
        <v>0</v>
      </c>
      <c r="X425" s="618">
        <f ca="1">'RES DO 17'!U105/1000000</f>
        <v>0</v>
      </c>
      <c r="Y425" s="618">
        <f ca="1">'RES DO 17'!V105/1000000</f>
        <v>0</v>
      </c>
      <c r="Z425" s="618">
        <f ca="1">'RES DO 17'!W105/1000000</f>
        <v>0</v>
      </c>
      <c r="AA425" s="618">
        <f ca="1">'RES DO 17'!X105/1000000</f>
        <v>0</v>
      </c>
      <c r="AB425" s="618">
        <f ca="1">'RES DO 17'!Y105/1000000</f>
        <v>0</v>
      </c>
      <c r="AC425" s="618">
        <f ca="1">'RES DO 17'!Z105/1000000</f>
        <v>0</v>
      </c>
      <c r="AD425" s="618">
        <f ca="1">'RES DO 17'!AA105/1000000</f>
        <v>0</v>
      </c>
      <c r="AE425" s="618">
        <f ca="1">'RES DO 17'!AB105/1000000</f>
        <v>0</v>
      </c>
      <c r="AF425" s="618">
        <f ca="1">'RES DO 17'!AC105/1000000</f>
        <v>0</v>
      </c>
      <c r="AG425" s="618">
        <f ca="1">'RES DO 17'!AD105/1000000</f>
        <v>0</v>
      </c>
      <c r="AH425" s="618">
        <f ca="1">'RES DO 17'!AE105/1000000</f>
        <v>0</v>
      </c>
      <c r="AI425" s="618">
        <f ca="1">'RES DO 17'!AF105/1000000</f>
        <v>0</v>
      </c>
      <c r="AJ425" s="618">
        <f ca="1">'RES DO 17'!AG105/1000000</f>
        <v>0</v>
      </c>
      <c r="AK425" s="618">
        <f ca="1">'RES DO 17'!AH105/1000000</f>
        <v>0</v>
      </c>
      <c r="AL425" s="610"/>
      <c r="AM425" s="626"/>
      <c r="AN425" s="246"/>
      <c r="AO425" s="246"/>
      <c r="AP425" s="246"/>
    </row>
    <row r="426" spans="2:43" x14ac:dyDescent="0.2">
      <c r="B426" s="625"/>
      <c r="C426" s="606" t="s">
        <v>119</v>
      </c>
      <c r="D426" s="599"/>
      <c r="E426" s="599"/>
      <c r="F426" s="599"/>
      <c r="G426" s="618">
        <f ca="1">'RES DO 17'!D106/1000000</f>
        <v>0</v>
      </c>
      <c r="H426" s="618">
        <f ca="1">'RES DO 17'!E106/1000000</f>
        <v>0</v>
      </c>
      <c r="I426" s="618">
        <f ca="1">'RES DO 17'!F106/1000000</f>
        <v>0</v>
      </c>
      <c r="J426" s="618">
        <f ca="1">'RES DO 17'!G106/1000000</f>
        <v>0</v>
      </c>
      <c r="K426" s="618">
        <f ca="1">'RES DO 17'!H106/1000000</f>
        <v>0</v>
      </c>
      <c r="L426" s="618">
        <f ca="1">'RES DO 17'!I106/1000000</f>
        <v>0</v>
      </c>
      <c r="M426" s="618">
        <f ca="1">'RES DO 17'!J106/1000000</f>
        <v>0</v>
      </c>
      <c r="N426" s="618">
        <f ca="1">'RES DO 17'!K106/1000000</f>
        <v>0</v>
      </c>
      <c r="O426" s="618">
        <f ca="1">'RES DO 17'!L106/1000000</f>
        <v>0</v>
      </c>
      <c r="P426" s="618">
        <f ca="1">'RES DO 17'!M106/1000000</f>
        <v>0</v>
      </c>
      <c r="Q426" s="618">
        <f ca="1">'RES DO 17'!N106/1000000</f>
        <v>0</v>
      </c>
      <c r="R426" s="618">
        <f ca="1">'RES DO 17'!O106/1000000</f>
        <v>0</v>
      </c>
      <c r="S426" s="618">
        <f ca="1">'RES DO 17'!P106/1000000</f>
        <v>0</v>
      </c>
      <c r="T426" s="618">
        <f ca="1">'RES DO 17'!Q106/1000000</f>
        <v>0</v>
      </c>
      <c r="U426" s="618">
        <f ca="1">'RES DO 17'!R106/1000000</f>
        <v>0</v>
      </c>
      <c r="V426" s="618">
        <f ca="1">'RES DO 17'!S106/1000000</f>
        <v>0</v>
      </c>
      <c r="W426" s="618">
        <f ca="1">'RES DO 17'!T106/1000000</f>
        <v>0</v>
      </c>
      <c r="X426" s="618">
        <f ca="1">'RES DO 17'!U106/1000000</f>
        <v>0</v>
      </c>
      <c r="Y426" s="618">
        <f ca="1">'RES DO 17'!V106/1000000</f>
        <v>0</v>
      </c>
      <c r="Z426" s="618">
        <f ca="1">'RES DO 17'!W106/1000000</f>
        <v>0</v>
      </c>
      <c r="AA426" s="618">
        <f ca="1">'RES DO 17'!X106/1000000</f>
        <v>0</v>
      </c>
      <c r="AB426" s="618">
        <f ca="1">'RES DO 17'!Y106/1000000</f>
        <v>0</v>
      </c>
      <c r="AC426" s="618">
        <f ca="1">'RES DO 17'!Z106/1000000</f>
        <v>0</v>
      </c>
      <c r="AD426" s="618">
        <f ca="1">'RES DO 17'!AA106/1000000</f>
        <v>0</v>
      </c>
      <c r="AE426" s="618">
        <f ca="1">'RES DO 17'!AB106/1000000</f>
        <v>0</v>
      </c>
      <c r="AF426" s="618">
        <f ca="1">'RES DO 17'!AC106/1000000</f>
        <v>0</v>
      </c>
      <c r="AG426" s="618">
        <f ca="1">'RES DO 17'!AD106/1000000</f>
        <v>0</v>
      </c>
      <c r="AH426" s="618">
        <f ca="1">'RES DO 17'!AE106/1000000</f>
        <v>0</v>
      </c>
      <c r="AI426" s="618">
        <f ca="1">'RES DO 17'!AF106/1000000</f>
        <v>0</v>
      </c>
      <c r="AJ426" s="618">
        <f ca="1">'RES DO 17'!AG106/1000000</f>
        <v>0</v>
      </c>
      <c r="AK426" s="618">
        <f ca="1">'RES DO 17'!AH106/1000000</f>
        <v>0</v>
      </c>
      <c r="AL426" s="610"/>
      <c r="AM426" s="626"/>
      <c r="AN426" s="246"/>
      <c r="AO426" s="246"/>
      <c r="AP426" s="246"/>
    </row>
    <row r="427" spans="2:43" x14ac:dyDescent="0.2">
      <c r="B427" s="625"/>
      <c r="C427" s="125"/>
      <c r="D427" s="599"/>
      <c r="E427" s="599"/>
      <c r="F427" s="599"/>
      <c r="G427" s="599"/>
      <c r="H427" s="599"/>
      <c r="I427" s="599"/>
      <c r="J427" s="599"/>
      <c r="K427" s="599"/>
      <c r="L427" s="599"/>
      <c r="M427" s="599"/>
      <c r="N427" s="599"/>
      <c r="O427" s="599"/>
      <c r="P427" s="599"/>
      <c r="Q427" s="599"/>
      <c r="R427" s="599"/>
      <c r="S427" s="599"/>
      <c r="T427" s="599"/>
      <c r="U427" s="599"/>
      <c r="V427" s="599"/>
      <c r="W427" s="599"/>
      <c r="X427" s="599"/>
      <c r="Y427" s="599"/>
      <c r="Z427" s="599"/>
      <c r="AA427" s="599"/>
      <c r="AB427" s="599"/>
      <c r="AC427" s="599"/>
      <c r="AD427" s="599"/>
      <c r="AE427" s="599"/>
      <c r="AF427" s="599"/>
      <c r="AG427" s="599"/>
      <c r="AH427" s="599"/>
      <c r="AI427" s="599"/>
      <c r="AJ427" s="599"/>
      <c r="AK427" s="599"/>
      <c r="AL427" s="599"/>
      <c r="AM427" s="628"/>
    </row>
    <row r="428" spans="2:43" x14ac:dyDescent="0.2">
      <c r="B428" s="625"/>
      <c r="C428" s="125"/>
      <c r="D428" s="599"/>
      <c r="E428" s="599"/>
      <c r="F428" s="599"/>
      <c r="G428" s="599"/>
      <c r="H428" s="599"/>
      <c r="I428" s="599"/>
      <c r="J428" s="599"/>
      <c r="K428" s="599"/>
      <c r="L428" s="599"/>
      <c r="M428" s="599"/>
      <c r="N428" s="599"/>
      <c r="O428" s="599"/>
      <c r="P428" s="599"/>
      <c r="Q428" s="599"/>
      <c r="R428" s="599"/>
      <c r="S428" s="599"/>
      <c r="T428" s="599"/>
      <c r="U428" s="599"/>
      <c r="V428" s="599"/>
      <c r="W428" s="599"/>
      <c r="X428" s="599"/>
      <c r="Y428" s="599"/>
      <c r="Z428" s="599"/>
      <c r="AA428" s="599"/>
      <c r="AB428" s="599"/>
      <c r="AC428" s="599"/>
      <c r="AD428" s="599"/>
      <c r="AE428" s="599"/>
      <c r="AF428" s="599"/>
      <c r="AG428" s="599"/>
      <c r="AH428" s="599"/>
      <c r="AI428" s="599"/>
      <c r="AJ428" s="599"/>
      <c r="AK428" s="599"/>
      <c r="AL428" s="599"/>
      <c r="AM428" s="628"/>
    </row>
    <row r="429" spans="2:43" x14ac:dyDescent="0.2">
      <c r="B429" s="261" t="s">
        <v>325</v>
      </c>
      <c r="C429" s="125"/>
      <c r="D429" s="599"/>
      <c r="E429" s="599"/>
      <c r="F429" s="599"/>
      <c r="G429" s="599"/>
      <c r="H429" s="599"/>
      <c r="I429" s="599"/>
      <c r="J429" s="599"/>
      <c r="K429" s="599"/>
      <c r="L429" s="599"/>
      <c r="M429" s="599"/>
      <c r="N429" s="599"/>
      <c r="O429" s="599"/>
      <c r="P429" s="599"/>
      <c r="Q429" s="599"/>
      <c r="R429" s="599"/>
      <c r="S429" s="599"/>
      <c r="T429" s="599"/>
      <c r="U429" s="599"/>
      <c r="V429" s="599"/>
      <c r="W429" s="599"/>
      <c r="X429" s="599"/>
      <c r="Y429" s="599"/>
      <c r="Z429" s="599"/>
      <c r="AA429" s="599"/>
      <c r="AB429" s="599"/>
      <c r="AC429" s="599"/>
      <c r="AD429" s="599"/>
      <c r="AE429" s="599"/>
      <c r="AF429" s="599"/>
      <c r="AG429" s="599"/>
      <c r="AH429" s="599"/>
      <c r="AI429" s="599"/>
      <c r="AJ429" s="599"/>
      <c r="AK429" s="599"/>
      <c r="AL429" s="599"/>
      <c r="AM429" s="628"/>
    </row>
    <row r="430" spans="2:43" x14ac:dyDescent="0.2">
      <c r="B430" s="625"/>
      <c r="C430" s="605" t="s">
        <v>131</v>
      </c>
      <c r="D430" s="599"/>
      <c r="E430" s="599"/>
      <c r="F430" s="599"/>
      <c r="G430" s="599"/>
      <c r="H430" s="620">
        <f ca="1">'COM 3P 18'!D101/1000000</f>
        <v>-1.4178264645462588</v>
      </c>
      <c r="I430" s="620">
        <f ca="1">'COM 3P 18'!E101/1000000</f>
        <v>0.34557777347556762</v>
      </c>
      <c r="J430" s="620">
        <f ca="1">'COM 3P 18'!F101/1000000</f>
        <v>0.390291668768245</v>
      </c>
      <c r="K430" s="620">
        <f ca="1">'COM 3P 18'!G101/1000000</f>
        <v>0.3151019582573697</v>
      </c>
      <c r="L430" s="620">
        <f ca="1">'COM 3P 18'!H101/1000000</f>
        <v>0.26728290574859737</v>
      </c>
      <c r="M430" s="620">
        <f ca="1">'COM 3P 18'!I101/1000000</f>
        <v>0.25782851099482068</v>
      </c>
      <c r="N430" s="620">
        <f ca="1">'COM 3P 18'!J101/1000000</f>
        <v>0.22592399688174705</v>
      </c>
      <c r="O430" s="620">
        <f ca="1">'COM 3P 18'!K101/1000000</f>
        <v>0.19171699259657907</v>
      </c>
      <c r="P430" s="620">
        <f ca="1">'COM 3P 18'!L101/1000000</f>
        <v>0.1847761426815876</v>
      </c>
      <c r="Q430" s="620">
        <f ca="1">'COM 3P 18'!M101/1000000</f>
        <v>0.17858356026770048</v>
      </c>
      <c r="R430" s="620">
        <f ca="1">'COM 3P 18'!N101/1000000</f>
        <v>6.3411185183738519E-2</v>
      </c>
      <c r="S430" s="620">
        <f ca="1">'COM 3P 18'!O101/1000000</f>
        <v>0.12700398261725934</v>
      </c>
      <c r="T430" s="620">
        <f ca="1">'COM 3P 18'!P101/1000000</f>
        <v>0.12843370081332198</v>
      </c>
      <c r="U430" s="620">
        <f ca="1">'COM 3P 18'!Q101/1000000</f>
        <v>0.12988179193339322</v>
      </c>
      <c r="V430" s="620">
        <f ca="1">'COM 3P 18'!R101/1000000</f>
        <v>0.1313483963855428</v>
      </c>
      <c r="W430" s="620">
        <f ca="1">'COM 3P 18'!S101/1000000</f>
        <v>0.13283365363671626</v>
      </c>
      <c r="X430" s="620">
        <f ca="1">'COM 3P 18'!T101/1000000</f>
        <v>0.13433770212137927</v>
      </c>
      <c r="Y430" s="620">
        <f ca="1">'COM 3P 18'!U101/1000000</f>
        <v>0.13586067914687555</v>
      </c>
      <c r="Z430" s="620">
        <f ca="1">'COM 3P 18'!V101/1000000</f>
        <v>0.13740272079539975</v>
      </c>
      <c r="AA430" s="620">
        <f ca="1">'COM 3P 18'!W101/1000000</f>
        <v>0.13896396182248749</v>
      </c>
      <c r="AB430" s="620">
        <f ca="1">'COM 3P 18'!X101/1000000</f>
        <v>3.1524535551918101E-2</v>
      </c>
      <c r="AC430" s="620">
        <f ca="1">'COM 3P 18'!Y101/1000000</f>
        <v>0.14214457376692569</v>
      </c>
      <c r="AD430" s="620">
        <f ca="1">'COM 3P 18'!Z101/1000000</f>
        <v>0.14376420659761019</v>
      </c>
      <c r="AE430" s="620">
        <f ca="1">'COM 3P 18'!AA101/1000000</f>
        <v>0.14540356240443761</v>
      </c>
      <c r="AF430" s="620">
        <f ca="1">'COM 3P 18'!AB101/1000000</f>
        <v>0.14706276765771456</v>
      </c>
      <c r="AG430" s="620">
        <f ca="1">'COM 3P 18'!AC101/1000000</f>
        <v>0.14874194681292019</v>
      </c>
      <c r="AH430" s="620">
        <f ca="1">'COM 3P 18'!AD101/1000000</f>
        <v>0</v>
      </c>
      <c r="AI430" s="620">
        <f ca="1">'COM 3P 18'!AE101/1000000</f>
        <v>0</v>
      </c>
      <c r="AJ430" s="620">
        <f ca="1">'COM 3P 18'!AF101/1000000</f>
        <v>0</v>
      </c>
      <c r="AK430" s="620">
        <f ca="1">'COM 3P 18'!AG101/1000000</f>
        <v>0</v>
      </c>
      <c r="AL430" s="620">
        <f ca="1">'COM 3P 18'!AH101/1000000</f>
        <v>0</v>
      </c>
      <c r="AM430" s="626"/>
      <c r="AN430" s="246"/>
      <c r="AO430" s="246"/>
      <c r="AP430" s="246"/>
      <c r="AQ430" s="246"/>
    </row>
    <row r="431" spans="2:43" x14ac:dyDescent="0.2">
      <c r="B431" s="625"/>
      <c r="C431" s="606" t="s">
        <v>117</v>
      </c>
      <c r="D431" s="599"/>
      <c r="E431" s="599"/>
      <c r="F431" s="599"/>
      <c r="G431" s="599"/>
      <c r="H431" s="620">
        <f ca="1">'COM 3P 18'!D102/1000000</f>
        <v>0</v>
      </c>
      <c r="I431" s="620">
        <f ca="1">'COM 3P 18'!E102/1000000</f>
        <v>4.0875201371887999E-2</v>
      </c>
      <c r="J431" s="620">
        <f ca="1">'COM 3P 18'!F102/1000000</f>
        <v>4.1297991872329132E-2</v>
      </c>
      <c r="K431" s="620">
        <f ca="1">'COM 3P 18'!G102/1000000</f>
        <v>4.1727081951226833E-2</v>
      </c>
      <c r="L431" s="620">
        <f ca="1">'COM 3P 18'!H102/1000000</f>
        <v>4.2162565472300115E-2</v>
      </c>
      <c r="M431" s="620">
        <f ca="1">'COM 3P 18'!I102/1000000</f>
        <v>4.260453769783739E-2</v>
      </c>
      <c r="N431" s="620">
        <f ca="1">'COM 3P 18'!J102/1000000</f>
        <v>4.3053095309535175E-2</v>
      </c>
      <c r="O431" s="620">
        <f ca="1">'COM 3P 18'!K102/1000000</f>
        <v>4.3508336429647243E-2</v>
      </c>
      <c r="P431" s="620">
        <f ca="1">'COM 3P 18'!L102/1000000</f>
        <v>4.3970360642448969E-2</v>
      </c>
      <c r="Q431" s="620">
        <f ca="1">'COM 3P 18'!M102/1000000</f>
        <v>4.4439269016021472E-2</v>
      </c>
      <c r="R431" s="620">
        <f ca="1">'COM 3P 18'!N102/1000000</f>
        <v>4.4915164124360189E-2</v>
      </c>
      <c r="S431" s="620">
        <f ca="1">'COM 3P 18'!O102/1000000</f>
        <v>4.5398150069813167E-2</v>
      </c>
      <c r="T431" s="620">
        <f ca="1">'COM 3P 18'!P102/1000000</f>
        <v>4.5888332505853363E-2</v>
      </c>
      <c r="U431" s="620">
        <f ca="1">'COM 3P 18'!Q102/1000000</f>
        <v>4.6385818660190592E-2</v>
      </c>
      <c r="V431" s="620">
        <f ca="1">'COM 3P 18'!R102/1000000</f>
        <v>4.6890717358227425E-2</v>
      </c>
      <c r="W431" s="620">
        <f ca="1">'COM 3P 18'!S102/1000000</f>
        <v>4.7403139046865016E-2</v>
      </c>
      <c r="X431" s="620">
        <f ca="1">'COM 3P 18'!T102/1000000</f>
        <v>4.7923195818663299E-2</v>
      </c>
      <c r="Y431" s="620">
        <f ca="1">'COM 3P 18'!U102/1000000</f>
        <v>4.8451001436361378E-2</v>
      </c>
      <c r="Z431" s="620">
        <f ca="1">'COM 3P 18'!V102/1000000</f>
        <v>4.8986671357763176E-2</v>
      </c>
      <c r="AA431" s="620">
        <f ca="1">'COM 3P 18'!W102/1000000</f>
        <v>4.9530322760993839E-2</v>
      </c>
      <c r="AB431" s="620">
        <f ca="1">'COM 3P 18'!X102/1000000</f>
        <v>5.0082074570132647E-2</v>
      </c>
      <c r="AC431" s="620">
        <f ca="1">'COM 3P 18'!Y102/1000000</f>
        <v>5.0642047481227623E-2</v>
      </c>
      <c r="AD431" s="620">
        <f ca="1">'COM 3P 18'!Z102/1000000</f>
        <v>5.1210363988697917E-2</v>
      </c>
      <c r="AE431" s="620">
        <f ca="1">'COM 3P 18'!AA102/1000000</f>
        <v>5.1787148412129516E-2</v>
      </c>
      <c r="AF431" s="620">
        <f ca="1">'COM 3P 18'!AB102/1000000</f>
        <v>5.2372526923470233E-2</v>
      </c>
      <c r="AG431" s="620">
        <f ca="1">'COM 3P 18'!AC102/1000000</f>
        <v>5.2966627574629943E-2</v>
      </c>
      <c r="AH431" s="620">
        <f ca="1">'COM 3P 18'!AD102/1000000</f>
        <v>0</v>
      </c>
      <c r="AI431" s="620">
        <f ca="1">'COM 3P 18'!AE102/1000000</f>
        <v>0</v>
      </c>
      <c r="AJ431" s="620">
        <f ca="1">'COM 3P 18'!AF102/1000000</f>
        <v>0</v>
      </c>
      <c r="AK431" s="620">
        <f ca="1">'COM 3P 18'!AG102/1000000</f>
        <v>0</v>
      </c>
      <c r="AL431" s="620">
        <f ca="1">'COM 3P 18'!AH102/1000000</f>
        <v>0</v>
      </c>
      <c r="AM431" s="626"/>
      <c r="AN431" s="246"/>
      <c r="AO431" s="246"/>
      <c r="AP431" s="246"/>
      <c r="AQ431" s="246"/>
    </row>
    <row r="432" spans="2:43" x14ac:dyDescent="0.2">
      <c r="B432" s="625"/>
      <c r="C432" s="607" t="s">
        <v>126</v>
      </c>
      <c r="D432" s="599"/>
      <c r="E432" s="599"/>
      <c r="F432" s="599"/>
      <c r="G432" s="599"/>
      <c r="H432" s="620">
        <f ca="1">'COM 3P 18'!D103/1000000</f>
        <v>0</v>
      </c>
      <c r="I432" s="620">
        <f ca="1">'COM 3P 18'!E103/1000000</f>
        <v>0</v>
      </c>
      <c r="J432" s="620">
        <f ca="1">'COM 3P 18'!F103/1000000</f>
        <v>0</v>
      </c>
      <c r="K432" s="620">
        <f ca="1">'COM 3P 18'!G103/1000000</f>
        <v>0</v>
      </c>
      <c r="L432" s="620">
        <f ca="1">'COM 3P 18'!H103/1000000</f>
        <v>0</v>
      </c>
      <c r="M432" s="620">
        <f ca="1">'COM 3P 18'!I103/1000000</f>
        <v>0</v>
      </c>
      <c r="N432" s="620">
        <f ca="1">'COM 3P 18'!J103/1000000</f>
        <v>0</v>
      </c>
      <c r="O432" s="620">
        <f ca="1">'COM 3P 18'!K103/1000000</f>
        <v>0</v>
      </c>
      <c r="P432" s="620">
        <f ca="1">'COM 3P 18'!L103/1000000</f>
        <v>0</v>
      </c>
      <c r="Q432" s="620">
        <f ca="1">'COM 3P 18'!M103/1000000</f>
        <v>0</v>
      </c>
      <c r="R432" s="620">
        <f ca="1">'COM 3P 18'!N103/1000000</f>
        <v>0</v>
      </c>
      <c r="S432" s="620">
        <f ca="1">'COM 3P 18'!O103/1000000</f>
        <v>0</v>
      </c>
      <c r="T432" s="620">
        <f ca="1">'COM 3P 18'!P103/1000000</f>
        <v>0</v>
      </c>
      <c r="U432" s="620">
        <f ca="1">'COM 3P 18'!Q103/1000000</f>
        <v>0</v>
      </c>
      <c r="V432" s="620">
        <f ca="1">'COM 3P 18'!R103/1000000</f>
        <v>0</v>
      </c>
      <c r="W432" s="620">
        <f ca="1">'COM 3P 18'!S103/1000000</f>
        <v>0</v>
      </c>
      <c r="X432" s="620">
        <f ca="1">'COM 3P 18'!T103/1000000</f>
        <v>0</v>
      </c>
      <c r="Y432" s="620">
        <f ca="1">'COM 3P 18'!U103/1000000</f>
        <v>0</v>
      </c>
      <c r="Z432" s="620">
        <f ca="1">'COM 3P 18'!V103/1000000</f>
        <v>0</v>
      </c>
      <c r="AA432" s="620">
        <f ca="1">'COM 3P 18'!W103/1000000</f>
        <v>0</v>
      </c>
      <c r="AB432" s="620">
        <f ca="1">'COM 3P 18'!X103/1000000</f>
        <v>0</v>
      </c>
      <c r="AC432" s="620">
        <f ca="1">'COM 3P 18'!Y103/1000000</f>
        <v>0</v>
      </c>
      <c r="AD432" s="620">
        <f ca="1">'COM 3P 18'!Z103/1000000</f>
        <v>0</v>
      </c>
      <c r="AE432" s="620">
        <f ca="1">'COM 3P 18'!AA103/1000000</f>
        <v>0</v>
      </c>
      <c r="AF432" s="620">
        <f ca="1">'COM 3P 18'!AB103/1000000</f>
        <v>0</v>
      </c>
      <c r="AG432" s="620">
        <f ca="1">'COM 3P 18'!AC103/1000000</f>
        <v>0</v>
      </c>
      <c r="AH432" s="620">
        <f ca="1">'COM 3P 18'!AD103/1000000</f>
        <v>0</v>
      </c>
      <c r="AI432" s="620">
        <f ca="1">'COM 3P 18'!AE103/1000000</f>
        <v>0</v>
      </c>
      <c r="AJ432" s="620">
        <f ca="1">'COM 3P 18'!AF103/1000000</f>
        <v>0</v>
      </c>
      <c r="AK432" s="620">
        <f ca="1">'COM 3P 18'!AG103/1000000</f>
        <v>0</v>
      </c>
      <c r="AL432" s="620">
        <f ca="1">'COM 3P 18'!AH103/1000000</f>
        <v>0</v>
      </c>
      <c r="AM432" s="626"/>
      <c r="AN432" s="246"/>
      <c r="AO432" s="246"/>
      <c r="AP432" s="246"/>
      <c r="AQ432" s="246"/>
    </row>
    <row r="433" spans="2:43" x14ac:dyDescent="0.2">
      <c r="B433" s="625"/>
      <c r="C433" s="605" t="s">
        <v>127</v>
      </c>
      <c r="D433" s="599"/>
      <c r="E433" s="599"/>
      <c r="F433" s="599"/>
      <c r="G433" s="599"/>
      <c r="H433" s="620">
        <f ca="1">'COM 3P 18'!D104/1000000</f>
        <v>0</v>
      </c>
      <c r="I433" s="620">
        <f ca="1">'COM 3P 18'!E104/1000000</f>
        <v>0</v>
      </c>
      <c r="J433" s="620">
        <f ca="1">'COM 3P 18'!F104/1000000</f>
        <v>0</v>
      </c>
      <c r="K433" s="620">
        <f ca="1">'COM 3P 18'!G104/1000000</f>
        <v>0</v>
      </c>
      <c r="L433" s="620">
        <f ca="1">'COM 3P 18'!H104/1000000</f>
        <v>0</v>
      </c>
      <c r="M433" s="620">
        <f ca="1">'COM 3P 18'!I104/1000000</f>
        <v>0</v>
      </c>
      <c r="N433" s="620">
        <f ca="1">'COM 3P 18'!J104/1000000</f>
        <v>0</v>
      </c>
      <c r="O433" s="620">
        <f ca="1">'COM 3P 18'!K104/1000000</f>
        <v>0</v>
      </c>
      <c r="P433" s="620">
        <f ca="1">'COM 3P 18'!L104/1000000</f>
        <v>0</v>
      </c>
      <c r="Q433" s="620">
        <f ca="1">'COM 3P 18'!M104/1000000</f>
        <v>0</v>
      </c>
      <c r="R433" s="620">
        <f ca="1">'COM 3P 18'!N104/1000000</f>
        <v>0</v>
      </c>
      <c r="S433" s="620">
        <f ca="1">'COM 3P 18'!O104/1000000</f>
        <v>0</v>
      </c>
      <c r="T433" s="620">
        <f ca="1">'COM 3P 18'!P104/1000000</f>
        <v>0</v>
      </c>
      <c r="U433" s="620">
        <f ca="1">'COM 3P 18'!Q104/1000000</f>
        <v>0</v>
      </c>
      <c r="V433" s="620">
        <f ca="1">'COM 3P 18'!R104/1000000</f>
        <v>0</v>
      </c>
      <c r="W433" s="620">
        <f ca="1">'COM 3P 18'!S104/1000000</f>
        <v>0</v>
      </c>
      <c r="X433" s="620">
        <f ca="1">'COM 3P 18'!T104/1000000</f>
        <v>0</v>
      </c>
      <c r="Y433" s="620">
        <f ca="1">'COM 3P 18'!U104/1000000</f>
        <v>0</v>
      </c>
      <c r="Z433" s="620">
        <f ca="1">'COM 3P 18'!V104/1000000</f>
        <v>0</v>
      </c>
      <c r="AA433" s="620">
        <f ca="1">'COM 3P 18'!W104/1000000</f>
        <v>0</v>
      </c>
      <c r="AB433" s="620">
        <f ca="1">'COM 3P 18'!X104/1000000</f>
        <v>0</v>
      </c>
      <c r="AC433" s="620">
        <f ca="1">'COM 3P 18'!Y104/1000000</f>
        <v>0</v>
      </c>
      <c r="AD433" s="620">
        <f ca="1">'COM 3P 18'!Z104/1000000</f>
        <v>0</v>
      </c>
      <c r="AE433" s="620">
        <f ca="1">'COM 3P 18'!AA104/1000000</f>
        <v>0</v>
      </c>
      <c r="AF433" s="620">
        <f ca="1">'COM 3P 18'!AB104/1000000</f>
        <v>0</v>
      </c>
      <c r="AG433" s="620">
        <f ca="1">'COM 3P 18'!AC104/1000000</f>
        <v>0</v>
      </c>
      <c r="AH433" s="620">
        <f ca="1">'COM 3P 18'!AD104/1000000</f>
        <v>0</v>
      </c>
      <c r="AI433" s="620">
        <f ca="1">'COM 3P 18'!AE104/1000000</f>
        <v>0</v>
      </c>
      <c r="AJ433" s="620">
        <f ca="1">'COM 3P 18'!AF104/1000000</f>
        <v>0</v>
      </c>
      <c r="AK433" s="620">
        <f ca="1">'COM 3P 18'!AG104/1000000</f>
        <v>0</v>
      </c>
      <c r="AL433" s="620">
        <f ca="1">'COM 3P 18'!AH104/1000000</f>
        <v>0</v>
      </c>
      <c r="AM433" s="626"/>
      <c r="AN433" s="246"/>
      <c r="AO433" s="246"/>
      <c r="AP433" s="246"/>
      <c r="AQ433" s="246"/>
    </row>
    <row r="434" spans="2:43" x14ac:dyDescent="0.2">
      <c r="B434" s="625"/>
      <c r="C434" s="605" t="s">
        <v>116</v>
      </c>
      <c r="D434" s="599"/>
      <c r="E434" s="599"/>
      <c r="F434" s="599"/>
      <c r="G434" s="599"/>
      <c r="H434" s="620">
        <f ca="1">'COM 3P 18'!D105/1000000</f>
        <v>0</v>
      </c>
      <c r="I434" s="620">
        <f ca="1">'COM 3P 18'!E105/1000000</f>
        <v>0</v>
      </c>
      <c r="J434" s="620">
        <f ca="1">'COM 3P 18'!F105/1000000</f>
        <v>0</v>
      </c>
      <c r="K434" s="620">
        <f ca="1">'COM 3P 18'!G105/1000000</f>
        <v>0</v>
      </c>
      <c r="L434" s="620">
        <f ca="1">'COM 3P 18'!H105/1000000</f>
        <v>0</v>
      </c>
      <c r="M434" s="620">
        <f ca="1">'COM 3P 18'!I105/1000000</f>
        <v>0</v>
      </c>
      <c r="N434" s="620">
        <f ca="1">'COM 3P 18'!J105/1000000</f>
        <v>0</v>
      </c>
      <c r="O434" s="620">
        <f ca="1">'COM 3P 18'!K105/1000000</f>
        <v>0</v>
      </c>
      <c r="P434" s="620">
        <f ca="1">'COM 3P 18'!L105/1000000</f>
        <v>0</v>
      </c>
      <c r="Q434" s="620">
        <f ca="1">'COM 3P 18'!M105/1000000</f>
        <v>0</v>
      </c>
      <c r="R434" s="620">
        <f ca="1">'COM 3P 18'!N105/1000000</f>
        <v>0</v>
      </c>
      <c r="S434" s="620">
        <f ca="1">'COM 3P 18'!O105/1000000</f>
        <v>0</v>
      </c>
      <c r="T434" s="620">
        <f ca="1">'COM 3P 18'!P105/1000000</f>
        <v>0</v>
      </c>
      <c r="U434" s="620">
        <f ca="1">'COM 3P 18'!Q105/1000000</f>
        <v>0</v>
      </c>
      <c r="V434" s="620">
        <f ca="1">'COM 3P 18'!R105/1000000</f>
        <v>0</v>
      </c>
      <c r="W434" s="620">
        <f ca="1">'COM 3P 18'!S105/1000000</f>
        <v>0</v>
      </c>
      <c r="X434" s="620">
        <f ca="1">'COM 3P 18'!T105/1000000</f>
        <v>0</v>
      </c>
      <c r="Y434" s="620">
        <f ca="1">'COM 3P 18'!U105/1000000</f>
        <v>0</v>
      </c>
      <c r="Z434" s="620">
        <f ca="1">'COM 3P 18'!V105/1000000</f>
        <v>0</v>
      </c>
      <c r="AA434" s="620">
        <f ca="1">'COM 3P 18'!W105/1000000</f>
        <v>0</v>
      </c>
      <c r="AB434" s="620">
        <f ca="1">'COM 3P 18'!X105/1000000</f>
        <v>0</v>
      </c>
      <c r="AC434" s="620">
        <f ca="1">'COM 3P 18'!Y105/1000000</f>
        <v>0</v>
      </c>
      <c r="AD434" s="620">
        <f ca="1">'COM 3P 18'!Z105/1000000</f>
        <v>0</v>
      </c>
      <c r="AE434" s="620">
        <f ca="1">'COM 3P 18'!AA105/1000000</f>
        <v>0</v>
      </c>
      <c r="AF434" s="620">
        <f ca="1">'COM 3P 18'!AB105/1000000</f>
        <v>0</v>
      </c>
      <c r="AG434" s="620">
        <f ca="1">'COM 3P 18'!AC105/1000000</f>
        <v>0</v>
      </c>
      <c r="AH434" s="620">
        <f ca="1">'COM 3P 18'!AD105/1000000</f>
        <v>0</v>
      </c>
      <c r="AI434" s="620">
        <f ca="1">'COM 3P 18'!AE105/1000000</f>
        <v>0</v>
      </c>
      <c r="AJ434" s="620">
        <f ca="1">'COM 3P 18'!AF105/1000000</f>
        <v>0</v>
      </c>
      <c r="AK434" s="620">
        <f ca="1">'COM 3P 18'!AG105/1000000</f>
        <v>0</v>
      </c>
      <c r="AL434" s="620">
        <f ca="1">'COM 3P 18'!AH105/1000000</f>
        <v>0</v>
      </c>
      <c r="AM434" s="626"/>
      <c r="AN434" s="246"/>
      <c r="AO434" s="246"/>
      <c r="AP434" s="246"/>
      <c r="AQ434" s="246"/>
    </row>
    <row r="435" spans="2:43" x14ac:dyDescent="0.2">
      <c r="B435" s="625"/>
      <c r="C435" s="606" t="s">
        <v>119</v>
      </c>
      <c r="D435" s="599"/>
      <c r="E435" s="599"/>
      <c r="F435" s="599"/>
      <c r="G435" s="599"/>
      <c r="H435" s="620">
        <f ca="1">'COM 3P 18'!D106/1000000</f>
        <v>0</v>
      </c>
      <c r="I435" s="620">
        <f ca="1">'COM 3P 18'!E106/1000000</f>
        <v>0</v>
      </c>
      <c r="J435" s="620">
        <f ca="1">'COM 3P 18'!F106/1000000</f>
        <v>0</v>
      </c>
      <c r="K435" s="620">
        <f ca="1">'COM 3P 18'!G106/1000000</f>
        <v>0</v>
      </c>
      <c r="L435" s="620">
        <f ca="1">'COM 3P 18'!H106/1000000</f>
        <v>0</v>
      </c>
      <c r="M435" s="620">
        <f ca="1">'COM 3P 18'!I106/1000000</f>
        <v>0</v>
      </c>
      <c r="N435" s="620">
        <f ca="1">'COM 3P 18'!J106/1000000</f>
        <v>0</v>
      </c>
      <c r="O435" s="620">
        <f ca="1">'COM 3P 18'!K106/1000000</f>
        <v>0</v>
      </c>
      <c r="P435" s="620">
        <f ca="1">'COM 3P 18'!L106/1000000</f>
        <v>0</v>
      </c>
      <c r="Q435" s="620">
        <f ca="1">'COM 3P 18'!M106/1000000</f>
        <v>0</v>
      </c>
      <c r="R435" s="620">
        <f ca="1">'COM 3P 18'!N106/1000000</f>
        <v>0</v>
      </c>
      <c r="S435" s="620">
        <f ca="1">'COM 3P 18'!O106/1000000</f>
        <v>0</v>
      </c>
      <c r="T435" s="620">
        <f ca="1">'COM 3P 18'!P106/1000000</f>
        <v>0</v>
      </c>
      <c r="U435" s="620">
        <f ca="1">'COM 3P 18'!Q106/1000000</f>
        <v>0</v>
      </c>
      <c r="V435" s="620">
        <f ca="1">'COM 3P 18'!R106/1000000</f>
        <v>0</v>
      </c>
      <c r="W435" s="620">
        <f ca="1">'COM 3P 18'!S106/1000000</f>
        <v>0</v>
      </c>
      <c r="X435" s="620">
        <f ca="1">'COM 3P 18'!T106/1000000</f>
        <v>0</v>
      </c>
      <c r="Y435" s="620">
        <f ca="1">'COM 3P 18'!U106/1000000</f>
        <v>0</v>
      </c>
      <c r="Z435" s="620">
        <f ca="1">'COM 3P 18'!V106/1000000</f>
        <v>0</v>
      </c>
      <c r="AA435" s="620">
        <f ca="1">'COM 3P 18'!W106/1000000</f>
        <v>0</v>
      </c>
      <c r="AB435" s="620">
        <f ca="1">'COM 3P 18'!X106/1000000</f>
        <v>0</v>
      </c>
      <c r="AC435" s="620">
        <f ca="1">'COM 3P 18'!Y106/1000000</f>
        <v>0</v>
      </c>
      <c r="AD435" s="620">
        <f ca="1">'COM 3P 18'!Z106/1000000</f>
        <v>0</v>
      </c>
      <c r="AE435" s="620">
        <f ca="1">'COM 3P 18'!AA106/1000000</f>
        <v>0</v>
      </c>
      <c r="AF435" s="620">
        <f ca="1">'COM 3P 18'!AB106/1000000</f>
        <v>0</v>
      </c>
      <c r="AG435" s="620">
        <f ca="1">'COM 3P 18'!AC106/1000000</f>
        <v>0</v>
      </c>
      <c r="AH435" s="620">
        <f ca="1">'COM 3P 18'!AD106/1000000</f>
        <v>0</v>
      </c>
      <c r="AI435" s="620">
        <f ca="1">'COM 3P 18'!AE106/1000000</f>
        <v>0</v>
      </c>
      <c r="AJ435" s="620">
        <f ca="1">'COM 3P 18'!AF106/1000000</f>
        <v>0</v>
      </c>
      <c r="AK435" s="620">
        <f ca="1">'COM 3P 18'!AG106/1000000</f>
        <v>0</v>
      </c>
      <c r="AL435" s="620">
        <f ca="1">'COM 3P 18'!AH106/1000000</f>
        <v>0</v>
      </c>
      <c r="AM435" s="626"/>
      <c r="AN435" s="246"/>
      <c r="AO435" s="246"/>
      <c r="AP435" s="246"/>
      <c r="AQ435" s="246"/>
    </row>
    <row r="436" spans="2:43" x14ac:dyDescent="0.2">
      <c r="B436" s="625"/>
      <c r="C436" s="125"/>
      <c r="D436" s="599"/>
      <c r="E436" s="599"/>
      <c r="F436" s="599"/>
      <c r="G436" s="599"/>
      <c r="H436" s="621"/>
      <c r="I436" s="621"/>
      <c r="J436" s="621"/>
      <c r="K436" s="621"/>
      <c r="L436" s="621"/>
      <c r="M436" s="621"/>
      <c r="N436" s="621"/>
      <c r="O436" s="621"/>
      <c r="P436" s="621"/>
      <c r="Q436" s="621"/>
      <c r="R436" s="621"/>
      <c r="S436" s="621"/>
      <c r="T436" s="621"/>
      <c r="U436" s="621"/>
      <c r="V436" s="621"/>
      <c r="W436" s="621"/>
      <c r="X436" s="621"/>
      <c r="Y436" s="621"/>
      <c r="Z436" s="621"/>
      <c r="AA436" s="621"/>
      <c r="AB436" s="621"/>
      <c r="AC436" s="621"/>
      <c r="AD436" s="621"/>
      <c r="AE436" s="621"/>
      <c r="AF436" s="621"/>
      <c r="AG436" s="621"/>
      <c r="AH436" s="621"/>
      <c r="AI436" s="621"/>
      <c r="AJ436" s="621"/>
      <c r="AK436" s="621"/>
      <c r="AL436" s="621"/>
      <c r="AM436" s="627"/>
      <c r="AN436" s="600"/>
      <c r="AO436" s="600"/>
      <c r="AP436" s="600"/>
      <c r="AQ436" s="600"/>
    </row>
    <row r="437" spans="2:43" x14ac:dyDescent="0.2">
      <c r="B437" s="261" t="s">
        <v>326</v>
      </c>
      <c r="C437" s="246"/>
      <c r="D437" s="599"/>
      <c r="E437" s="599"/>
      <c r="F437" s="599"/>
      <c r="G437" s="599"/>
      <c r="H437" s="621"/>
      <c r="I437" s="621"/>
      <c r="J437" s="621"/>
      <c r="K437" s="621"/>
      <c r="L437" s="621"/>
      <c r="M437" s="621"/>
      <c r="N437" s="621"/>
      <c r="O437" s="621"/>
      <c r="P437" s="621"/>
      <c r="Q437" s="621"/>
      <c r="R437" s="621"/>
      <c r="S437" s="621"/>
      <c r="T437" s="621"/>
      <c r="U437" s="621"/>
      <c r="V437" s="621"/>
      <c r="W437" s="621"/>
      <c r="X437" s="621"/>
      <c r="Y437" s="621"/>
      <c r="Z437" s="621"/>
      <c r="AA437" s="621"/>
      <c r="AB437" s="621"/>
      <c r="AC437" s="621"/>
      <c r="AD437" s="621"/>
      <c r="AE437" s="621"/>
      <c r="AF437" s="621"/>
      <c r="AG437" s="621"/>
      <c r="AH437" s="621"/>
      <c r="AI437" s="621"/>
      <c r="AJ437" s="621"/>
      <c r="AK437" s="621"/>
      <c r="AL437" s="621"/>
      <c r="AM437" s="627"/>
      <c r="AN437" s="600"/>
      <c r="AO437" s="600"/>
      <c r="AP437" s="600"/>
      <c r="AQ437" s="600"/>
    </row>
    <row r="438" spans="2:43" x14ac:dyDescent="0.2">
      <c r="B438" s="625"/>
      <c r="C438" s="605" t="s">
        <v>131</v>
      </c>
      <c r="D438" s="599"/>
      <c r="E438" s="599"/>
      <c r="F438" s="599"/>
      <c r="G438" s="599"/>
      <c r="H438" s="620">
        <f ca="1">'COM DO 18'!D101/1000000</f>
        <v>0</v>
      </c>
      <c r="I438" s="620">
        <f ca="1">'COM DO 18'!E101/1000000</f>
        <v>0</v>
      </c>
      <c r="J438" s="620">
        <f ca="1">'COM DO 18'!F101/1000000</f>
        <v>0</v>
      </c>
      <c r="K438" s="620">
        <f ca="1">'COM DO 18'!G101/1000000</f>
        <v>0</v>
      </c>
      <c r="L438" s="620">
        <f ca="1">'COM DO 18'!H101/1000000</f>
        <v>0</v>
      </c>
      <c r="M438" s="620">
        <f ca="1">'COM DO 18'!I101/1000000</f>
        <v>0</v>
      </c>
      <c r="N438" s="620">
        <f ca="1">'COM DO 18'!J101/1000000</f>
        <v>0</v>
      </c>
      <c r="O438" s="620">
        <f ca="1">'COM DO 18'!K101/1000000</f>
        <v>0</v>
      </c>
      <c r="P438" s="620">
        <f ca="1">'COM DO 18'!L101/1000000</f>
        <v>0</v>
      </c>
      <c r="Q438" s="620">
        <f ca="1">'COM DO 18'!M101/1000000</f>
        <v>0</v>
      </c>
      <c r="R438" s="620">
        <f ca="1">'COM DO 18'!N101/1000000</f>
        <v>0</v>
      </c>
      <c r="S438" s="620">
        <f ca="1">'COM DO 18'!O101/1000000</f>
        <v>0</v>
      </c>
      <c r="T438" s="620">
        <f ca="1">'COM DO 18'!P101/1000000</f>
        <v>0</v>
      </c>
      <c r="U438" s="620">
        <f ca="1">'COM DO 18'!Q101/1000000</f>
        <v>0</v>
      </c>
      <c r="V438" s="620">
        <f ca="1">'COM DO 18'!R101/1000000</f>
        <v>0</v>
      </c>
      <c r="W438" s="620">
        <f ca="1">'COM DO 18'!S101/1000000</f>
        <v>0</v>
      </c>
      <c r="X438" s="620">
        <f ca="1">'COM DO 18'!T101/1000000</f>
        <v>0</v>
      </c>
      <c r="Y438" s="620">
        <f ca="1">'COM DO 18'!U101/1000000</f>
        <v>0</v>
      </c>
      <c r="Z438" s="620">
        <f ca="1">'COM DO 18'!V101/1000000</f>
        <v>0</v>
      </c>
      <c r="AA438" s="620">
        <f ca="1">'COM DO 18'!W101/1000000</f>
        <v>0</v>
      </c>
      <c r="AB438" s="620">
        <f ca="1">'COM DO 18'!X101/1000000</f>
        <v>0</v>
      </c>
      <c r="AC438" s="620">
        <f ca="1">'COM DO 18'!Y101/1000000</f>
        <v>0</v>
      </c>
      <c r="AD438" s="620">
        <f ca="1">'COM DO 18'!Z101/1000000</f>
        <v>0</v>
      </c>
      <c r="AE438" s="620">
        <f ca="1">'COM DO 18'!AA101/1000000</f>
        <v>0</v>
      </c>
      <c r="AF438" s="620">
        <f ca="1">'COM DO 18'!AB101/1000000</f>
        <v>0</v>
      </c>
      <c r="AG438" s="620">
        <f ca="1">'COM DO 18'!AC101/1000000</f>
        <v>0</v>
      </c>
      <c r="AH438" s="620">
        <f ca="1">'COM DO 18'!AD101/1000000</f>
        <v>0</v>
      </c>
      <c r="AI438" s="620">
        <f ca="1">'COM DO 18'!AE101/1000000</f>
        <v>0</v>
      </c>
      <c r="AJ438" s="620">
        <f ca="1">'COM DO 18'!AF101/1000000</f>
        <v>0</v>
      </c>
      <c r="AK438" s="620">
        <f ca="1">'COM DO 18'!AG101/1000000</f>
        <v>0</v>
      </c>
      <c r="AL438" s="620">
        <f ca="1">'COM DO 18'!AH101/1000000</f>
        <v>0</v>
      </c>
      <c r="AM438" s="626"/>
      <c r="AN438" s="246"/>
      <c r="AO438" s="246"/>
      <c r="AP438" s="246"/>
      <c r="AQ438" s="246"/>
    </row>
    <row r="439" spans="2:43" x14ac:dyDescent="0.2">
      <c r="B439" s="625"/>
      <c r="C439" s="606" t="s">
        <v>117</v>
      </c>
      <c r="D439" s="599"/>
      <c r="E439" s="599"/>
      <c r="F439" s="599"/>
      <c r="G439" s="599"/>
      <c r="H439" s="620">
        <f ca="1">'COM DO 18'!D102/1000000</f>
        <v>-1.4178264645462588</v>
      </c>
      <c r="I439" s="620">
        <f ca="1">'COM DO 18'!E102/1000000</f>
        <v>0.38414387712166853</v>
      </c>
      <c r="J439" s="620">
        <f ca="1">'COM DO 18'!F102/1000000</f>
        <v>0.42931025700554809</v>
      </c>
      <c r="K439" s="620">
        <f ca="1">'COM DO 18'!G102/1000000</f>
        <v>0.35458632164682591</v>
      </c>
      <c r="L439" s="620">
        <f ca="1">'COM DO 18'!H102/1000000</f>
        <v>0.30724692579294871</v>
      </c>
      <c r="M439" s="620">
        <f ca="1">'COM DO 18'!I102/1000000</f>
        <v>0.2982866925183783</v>
      </c>
      <c r="N439" s="620">
        <f ca="1">'COM DO 18'!J102/1000000</f>
        <v>0.2668915023071135</v>
      </c>
      <c r="O439" s="620">
        <f ca="1">'COM DO 18'!K102/1000000</f>
        <v>0.23320967823144753</v>
      </c>
      <c r="P439" s="620">
        <f ca="1">'COM DO 18'!L102/1000000</f>
        <v>0.22681059713552909</v>
      </c>
      <c r="Q439" s="620">
        <f ca="1">'COM DO 18'!M102/1000000</f>
        <v>0.22117714512603565</v>
      </c>
      <c r="R439" s="620">
        <f ca="1">'COM DO 18'!N102/1000000</f>
        <v>0.10658207807320454</v>
      </c>
      <c r="S439" s="620">
        <f ca="1">'COM DO 18'!O102/1000000</f>
        <v>0.11823380821114718</v>
      </c>
      <c r="T439" s="620">
        <f ca="1">'COM DO 18'!P102/1000000</f>
        <v>0.11941862960291685</v>
      </c>
      <c r="U439" s="620">
        <f ca="1">'COM DO 18'!Q102/1000000</f>
        <v>0.12059106257722503</v>
      </c>
      <c r="V439" s="620">
        <f ca="1">'COM DO 18'!R102/1000000</f>
        <v>0.1654285697615025</v>
      </c>
      <c r="W439" s="620">
        <f ca="1">'COM DO 18'!S102/1000000</f>
        <v>0.16728625509597778</v>
      </c>
      <c r="X439" s="620">
        <f ca="1">'COM DO 18'!T102/1000000</f>
        <v>0.16916828084238375</v>
      </c>
      <c r="Y439" s="620">
        <f ca="1">'COM DO 18'!U102/1000000</f>
        <v>0.17107486699082297</v>
      </c>
      <c r="Z439" s="620">
        <f ca="1">'COM DO 18'!V102/1000000</f>
        <v>0.17300623353822203</v>
      </c>
      <c r="AA439" s="620">
        <f ca="1">'COM DO 18'!W102/1000000</f>
        <v>0.17496260040517786</v>
      </c>
      <c r="AB439" s="620">
        <f ca="1">'COM DO 18'!X102/1000000</f>
        <v>6.7924187349490545E-2</v>
      </c>
      <c r="AC439" s="620">
        <f ca="1">'COM DO 18'!Y102/1000000</f>
        <v>0.17895121387628193</v>
      </c>
      <c r="AD439" s="620">
        <f ca="1">'COM DO 18'!Z102/1000000</f>
        <v>0.18098389914459584</v>
      </c>
      <c r="AE439" s="620">
        <f ca="1">'COM DO 18'!AA102/1000000</f>
        <v>0.1830424618703734</v>
      </c>
      <c r="AF439" s="620">
        <f ca="1">'COM DO 18'!AB102/1000000</f>
        <v>0.18512712022569272</v>
      </c>
      <c r="AG439" s="620">
        <f ca="1">'COM DO 18'!AC102/1000000</f>
        <v>0.18723809173416125</v>
      </c>
      <c r="AH439" s="620">
        <f ca="1">'COM DO 18'!AD102/1000000</f>
        <v>0</v>
      </c>
      <c r="AI439" s="620">
        <f ca="1">'COM DO 18'!AE102/1000000</f>
        <v>0</v>
      </c>
      <c r="AJ439" s="620">
        <f ca="1">'COM DO 18'!AF102/1000000</f>
        <v>0</v>
      </c>
      <c r="AK439" s="620">
        <f ca="1">'COM DO 18'!AG102/1000000</f>
        <v>0</v>
      </c>
      <c r="AL439" s="620">
        <f ca="1">'COM DO 18'!AH102/1000000</f>
        <v>0</v>
      </c>
      <c r="AM439" s="626"/>
      <c r="AN439" s="246"/>
      <c r="AO439" s="246"/>
      <c r="AP439" s="246"/>
      <c r="AQ439" s="246"/>
    </row>
    <row r="440" spans="2:43" x14ac:dyDescent="0.2">
      <c r="B440" s="625"/>
      <c r="C440" s="607" t="s">
        <v>126</v>
      </c>
      <c r="D440" s="599"/>
      <c r="E440" s="599"/>
      <c r="F440" s="599"/>
      <c r="G440" s="599"/>
      <c r="H440" s="620">
        <f ca="1">'COM DO 18'!D103/1000000</f>
        <v>0</v>
      </c>
      <c r="I440" s="620">
        <f ca="1">'COM DO 18'!E103/1000000</f>
        <v>0</v>
      </c>
      <c r="J440" s="620">
        <f ca="1">'COM DO 18'!F103/1000000</f>
        <v>0</v>
      </c>
      <c r="K440" s="620">
        <f ca="1">'COM DO 18'!G103/1000000</f>
        <v>0</v>
      </c>
      <c r="L440" s="620">
        <f ca="1">'COM DO 18'!H103/1000000</f>
        <v>0</v>
      </c>
      <c r="M440" s="620">
        <f ca="1">'COM DO 18'!I103/1000000</f>
        <v>0</v>
      </c>
      <c r="N440" s="620">
        <f ca="1">'COM DO 18'!J103/1000000</f>
        <v>0</v>
      </c>
      <c r="O440" s="620">
        <f ca="1">'COM DO 18'!K103/1000000</f>
        <v>0</v>
      </c>
      <c r="P440" s="620">
        <f ca="1">'COM DO 18'!L103/1000000</f>
        <v>0</v>
      </c>
      <c r="Q440" s="620">
        <f ca="1">'COM DO 18'!M103/1000000</f>
        <v>0</v>
      </c>
      <c r="R440" s="620">
        <f ca="1">'COM DO 18'!N103/1000000</f>
        <v>0</v>
      </c>
      <c r="S440" s="620">
        <f ca="1">'COM DO 18'!O103/1000000</f>
        <v>0</v>
      </c>
      <c r="T440" s="620">
        <f ca="1">'COM DO 18'!P103/1000000</f>
        <v>0</v>
      </c>
      <c r="U440" s="620">
        <f ca="1">'COM DO 18'!Q103/1000000</f>
        <v>0</v>
      </c>
      <c r="V440" s="620">
        <f ca="1">'COM DO 18'!R103/1000000</f>
        <v>0</v>
      </c>
      <c r="W440" s="620">
        <f ca="1">'COM DO 18'!S103/1000000</f>
        <v>0</v>
      </c>
      <c r="X440" s="620">
        <f ca="1">'COM DO 18'!T103/1000000</f>
        <v>0</v>
      </c>
      <c r="Y440" s="620">
        <f ca="1">'COM DO 18'!U103/1000000</f>
        <v>0</v>
      </c>
      <c r="Z440" s="620">
        <f ca="1">'COM DO 18'!V103/1000000</f>
        <v>0</v>
      </c>
      <c r="AA440" s="620">
        <f ca="1">'COM DO 18'!W103/1000000</f>
        <v>0</v>
      </c>
      <c r="AB440" s="620">
        <f ca="1">'COM DO 18'!X103/1000000</f>
        <v>0</v>
      </c>
      <c r="AC440" s="620">
        <f ca="1">'COM DO 18'!Y103/1000000</f>
        <v>0</v>
      </c>
      <c r="AD440" s="620">
        <f ca="1">'COM DO 18'!Z103/1000000</f>
        <v>0</v>
      </c>
      <c r="AE440" s="620">
        <f ca="1">'COM DO 18'!AA103/1000000</f>
        <v>0</v>
      </c>
      <c r="AF440" s="620">
        <f ca="1">'COM DO 18'!AB103/1000000</f>
        <v>0</v>
      </c>
      <c r="AG440" s="620">
        <f ca="1">'COM DO 18'!AC103/1000000</f>
        <v>0</v>
      </c>
      <c r="AH440" s="620">
        <f ca="1">'COM DO 18'!AD103/1000000</f>
        <v>0</v>
      </c>
      <c r="AI440" s="620">
        <f ca="1">'COM DO 18'!AE103/1000000</f>
        <v>0</v>
      </c>
      <c r="AJ440" s="620">
        <f ca="1">'COM DO 18'!AF103/1000000</f>
        <v>0</v>
      </c>
      <c r="AK440" s="620">
        <f ca="1">'COM DO 18'!AG103/1000000</f>
        <v>0</v>
      </c>
      <c r="AL440" s="620">
        <f ca="1">'COM DO 18'!AH103/1000000</f>
        <v>0</v>
      </c>
      <c r="AM440" s="626"/>
      <c r="AN440" s="246"/>
      <c r="AO440" s="246"/>
      <c r="AP440" s="246"/>
      <c r="AQ440" s="246"/>
    </row>
    <row r="441" spans="2:43" x14ac:dyDescent="0.2">
      <c r="B441" s="625"/>
      <c r="C441" s="605" t="s">
        <v>127</v>
      </c>
      <c r="D441" s="599"/>
      <c r="E441" s="599"/>
      <c r="F441" s="599"/>
      <c r="G441" s="599"/>
      <c r="H441" s="620">
        <f ca="1">'COM DO 18'!D104/1000000</f>
        <v>0</v>
      </c>
      <c r="I441" s="620">
        <f ca="1">'COM DO 18'!E104/1000000</f>
        <v>0</v>
      </c>
      <c r="J441" s="620">
        <f ca="1">'COM DO 18'!F104/1000000</f>
        <v>0</v>
      </c>
      <c r="K441" s="620">
        <f ca="1">'COM DO 18'!G104/1000000</f>
        <v>0</v>
      </c>
      <c r="L441" s="620">
        <f ca="1">'COM DO 18'!H104/1000000</f>
        <v>0</v>
      </c>
      <c r="M441" s="620">
        <f ca="1">'COM DO 18'!I104/1000000</f>
        <v>0</v>
      </c>
      <c r="N441" s="620">
        <f ca="1">'COM DO 18'!J104/1000000</f>
        <v>0</v>
      </c>
      <c r="O441" s="620">
        <f ca="1">'COM DO 18'!K104/1000000</f>
        <v>0</v>
      </c>
      <c r="P441" s="620">
        <f ca="1">'COM DO 18'!L104/1000000</f>
        <v>0</v>
      </c>
      <c r="Q441" s="620">
        <f ca="1">'COM DO 18'!M104/1000000</f>
        <v>0</v>
      </c>
      <c r="R441" s="620">
        <f ca="1">'COM DO 18'!N104/1000000</f>
        <v>0</v>
      </c>
      <c r="S441" s="620">
        <f ca="1">'COM DO 18'!O104/1000000</f>
        <v>0</v>
      </c>
      <c r="T441" s="620">
        <f ca="1">'COM DO 18'!P104/1000000</f>
        <v>0</v>
      </c>
      <c r="U441" s="620">
        <f ca="1">'COM DO 18'!Q104/1000000</f>
        <v>0</v>
      </c>
      <c r="V441" s="620">
        <f ca="1">'COM DO 18'!R104/1000000</f>
        <v>0</v>
      </c>
      <c r="W441" s="620">
        <f ca="1">'COM DO 18'!S104/1000000</f>
        <v>0</v>
      </c>
      <c r="X441" s="620">
        <f ca="1">'COM DO 18'!T104/1000000</f>
        <v>0</v>
      </c>
      <c r="Y441" s="620">
        <f ca="1">'COM DO 18'!U104/1000000</f>
        <v>0</v>
      </c>
      <c r="Z441" s="620">
        <f ca="1">'COM DO 18'!V104/1000000</f>
        <v>0</v>
      </c>
      <c r="AA441" s="620">
        <f ca="1">'COM DO 18'!W104/1000000</f>
        <v>0</v>
      </c>
      <c r="AB441" s="620">
        <f ca="1">'COM DO 18'!X104/1000000</f>
        <v>0</v>
      </c>
      <c r="AC441" s="620">
        <f ca="1">'COM DO 18'!Y104/1000000</f>
        <v>0</v>
      </c>
      <c r="AD441" s="620">
        <f ca="1">'COM DO 18'!Z104/1000000</f>
        <v>0</v>
      </c>
      <c r="AE441" s="620">
        <f ca="1">'COM DO 18'!AA104/1000000</f>
        <v>0</v>
      </c>
      <c r="AF441" s="620">
        <f ca="1">'COM DO 18'!AB104/1000000</f>
        <v>0</v>
      </c>
      <c r="AG441" s="620">
        <f ca="1">'COM DO 18'!AC104/1000000</f>
        <v>0</v>
      </c>
      <c r="AH441" s="620">
        <f ca="1">'COM DO 18'!AD104/1000000</f>
        <v>0</v>
      </c>
      <c r="AI441" s="620">
        <f ca="1">'COM DO 18'!AE104/1000000</f>
        <v>0</v>
      </c>
      <c r="AJ441" s="620">
        <f ca="1">'COM DO 18'!AF104/1000000</f>
        <v>0</v>
      </c>
      <c r="AK441" s="620">
        <f ca="1">'COM DO 18'!AG104/1000000</f>
        <v>0</v>
      </c>
      <c r="AL441" s="620">
        <f ca="1">'COM DO 18'!AH104/1000000</f>
        <v>0</v>
      </c>
      <c r="AM441" s="626"/>
      <c r="AN441" s="246"/>
      <c r="AO441" s="246"/>
      <c r="AP441" s="246"/>
      <c r="AQ441" s="246"/>
    </row>
    <row r="442" spans="2:43" x14ac:dyDescent="0.2">
      <c r="B442" s="625"/>
      <c r="C442" s="605" t="s">
        <v>116</v>
      </c>
      <c r="D442" s="599"/>
      <c r="E442" s="599"/>
      <c r="F442" s="599"/>
      <c r="G442" s="599"/>
      <c r="H442" s="620">
        <f ca="1">'COM DO 18'!D105/1000000</f>
        <v>0</v>
      </c>
      <c r="I442" s="620">
        <f ca="1">'COM DO 18'!E105/1000000</f>
        <v>0</v>
      </c>
      <c r="J442" s="620">
        <f ca="1">'COM DO 18'!F105/1000000</f>
        <v>0</v>
      </c>
      <c r="K442" s="620">
        <f ca="1">'COM DO 18'!G105/1000000</f>
        <v>0</v>
      </c>
      <c r="L442" s="620">
        <f ca="1">'COM DO 18'!H105/1000000</f>
        <v>0</v>
      </c>
      <c r="M442" s="620">
        <f ca="1">'COM DO 18'!I105/1000000</f>
        <v>0</v>
      </c>
      <c r="N442" s="620">
        <f ca="1">'COM DO 18'!J105/1000000</f>
        <v>0</v>
      </c>
      <c r="O442" s="620">
        <f ca="1">'COM DO 18'!K105/1000000</f>
        <v>0</v>
      </c>
      <c r="P442" s="620">
        <f ca="1">'COM DO 18'!L105/1000000</f>
        <v>0</v>
      </c>
      <c r="Q442" s="620">
        <f ca="1">'COM DO 18'!M105/1000000</f>
        <v>0</v>
      </c>
      <c r="R442" s="620">
        <f ca="1">'COM DO 18'!N105/1000000</f>
        <v>0</v>
      </c>
      <c r="S442" s="620">
        <f ca="1">'COM DO 18'!O105/1000000</f>
        <v>0</v>
      </c>
      <c r="T442" s="620">
        <f ca="1">'COM DO 18'!P105/1000000</f>
        <v>0</v>
      </c>
      <c r="U442" s="620">
        <f ca="1">'COM DO 18'!Q105/1000000</f>
        <v>0</v>
      </c>
      <c r="V442" s="620">
        <f ca="1">'COM DO 18'!R105/1000000</f>
        <v>0</v>
      </c>
      <c r="W442" s="620">
        <f ca="1">'COM DO 18'!S105/1000000</f>
        <v>0</v>
      </c>
      <c r="X442" s="620">
        <f ca="1">'COM DO 18'!T105/1000000</f>
        <v>0</v>
      </c>
      <c r="Y442" s="620">
        <f ca="1">'COM DO 18'!U105/1000000</f>
        <v>0</v>
      </c>
      <c r="Z442" s="620">
        <f ca="1">'COM DO 18'!V105/1000000</f>
        <v>0</v>
      </c>
      <c r="AA442" s="620">
        <f ca="1">'COM DO 18'!W105/1000000</f>
        <v>0</v>
      </c>
      <c r="AB442" s="620">
        <f ca="1">'COM DO 18'!X105/1000000</f>
        <v>0</v>
      </c>
      <c r="AC442" s="620">
        <f ca="1">'COM DO 18'!Y105/1000000</f>
        <v>0</v>
      </c>
      <c r="AD442" s="620">
        <f ca="1">'COM DO 18'!Z105/1000000</f>
        <v>0</v>
      </c>
      <c r="AE442" s="620">
        <f ca="1">'COM DO 18'!AA105/1000000</f>
        <v>0</v>
      </c>
      <c r="AF442" s="620">
        <f ca="1">'COM DO 18'!AB105/1000000</f>
        <v>0</v>
      </c>
      <c r="AG442" s="620">
        <f ca="1">'COM DO 18'!AC105/1000000</f>
        <v>0</v>
      </c>
      <c r="AH442" s="620">
        <f ca="1">'COM DO 18'!AD105/1000000</f>
        <v>0</v>
      </c>
      <c r="AI442" s="620">
        <f ca="1">'COM DO 18'!AE105/1000000</f>
        <v>0</v>
      </c>
      <c r="AJ442" s="620">
        <f ca="1">'COM DO 18'!AF105/1000000</f>
        <v>0</v>
      </c>
      <c r="AK442" s="620">
        <f ca="1">'COM DO 18'!AG105/1000000</f>
        <v>0</v>
      </c>
      <c r="AL442" s="620">
        <f ca="1">'COM DO 18'!AH105/1000000</f>
        <v>0</v>
      </c>
      <c r="AM442" s="626"/>
      <c r="AN442" s="246"/>
      <c r="AO442" s="246"/>
      <c r="AP442" s="246"/>
      <c r="AQ442" s="246"/>
    </row>
    <row r="443" spans="2:43" x14ac:dyDescent="0.2">
      <c r="B443" s="625"/>
      <c r="C443" s="606" t="s">
        <v>119</v>
      </c>
      <c r="D443" s="599"/>
      <c r="E443" s="599"/>
      <c r="F443" s="599"/>
      <c r="G443" s="599"/>
      <c r="H443" s="620">
        <f ca="1">'COM DO 18'!D106/1000000</f>
        <v>0</v>
      </c>
      <c r="I443" s="620">
        <f ca="1">'COM DO 18'!E106/1000000</f>
        <v>0</v>
      </c>
      <c r="J443" s="620">
        <f ca="1">'COM DO 18'!F106/1000000</f>
        <v>0</v>
      </c>
      <c r="K443" s="620">
        <f ca="1">'COM DO 18'!G106/1000000</f>
        <v>0</v>
      </c>
      <c r="L443" s="620">
        <f ca="1">'COM DO 18'!H106/1000000</f>
        <v>0</v>
      </c>
      <c r="M443" s="620">
        <f ca="1">'COM DO 18'!I106/1000000</f>
        <v>0</v>
      </c>
      <c r="N443" s="620">
        <f ca="1">'COM DO 18'!J106/1000000</f>
        <v>0</v>
      </c>
      <c r="O443" s="620">
        <f ca="1">'COM DO 18'!K106/1000000</f>
        <v>0</v>
      </c>
      <c r="P443" s="620">
        <f ca="1">'COM DO 18'!L106/1000000</f>
        <v>0</v>
      </c>
      <c r="Q443" s="620">
        <f ca="1">'COM DO 18'!M106/1000000</f>
        <v>0</v>
      </c>
      <c r="R443" s="620">
        <f ca="1">'COM DO 18'!N106/1000000</f>
        <v>0</v>
      </c>
      <c r="S443" s="620">
        <f ca="1">'COM DO 18'!O106/1000000</f>
        <v>0</v>
      </c>
      <c r="T443" s="620">
        <f ca="1">'COM DO 18'!P106/1000000</f>
        <v>0</v>
      </c>
      <c r="U443" s="620">
        <f ca="1">'COM DO 18'!Q106/1000000</f>
        <v>0</v>
      </c>
      <c r="V443" s="620">
        <f ca="1">'COM DO 18'!R106/1000000</f>
        <v>0</v>
      </c>
      <c r="W443" s="620">
        <f ca="1">'COM DO 18'!S106/1000000</f>
        <v>0</v>
      </c>
      <c r="X443" s="620">
        <f ca="1">'COM DO 18'!T106/1000000</f>
        <v>0</v>
      </c>
      <c r="Y443" s="620">
        <f ca="1">'COM DO 18'!U106/1000000</f>
        <v>0</v>
      </c>
      <c r="Z443" s="620">
        <f ca="1">'COM DO 18'!V106/1000000</f>
        <v>0</v>
      </c>
      <c r="AA443" s="620">
        <f ca="1">'COM DO 18'!W106/1000000</f>
        <v>0</v>
      </c>
      <c r="AB443" s="620">
        <f ca="1">'COM DO 18'!X106/1000000</f>
        <v>0</v>
      </c>
      <c r="AC443" s="620">
        <f ca="1">'COM DO 18'!Y106/1000000</f>
        <v>0</v>
      </c>
      <c r="AD443" s="620">
        <f ca="1">'COM DO 18'!Z106/1000000</f>
        <v>0</v>
      </c>
      <c r="AE443" s="620">
        <f ca="1">'COM DO 18'!AA106/1000000</f>
        <v>0</v>
      </c>
      <c r="AF443" s="620">
        <f ca="1">'COM DO 18'!AB106/1000000</f>
        <v>0</v>
      </c>
      <c r="AG443" s="620">
        <f ca="1">'COM DO 18'!AC106/1000000</f>
        <v>0</v>
      </c>
      <c r="AH443" s="620">
        <f ca="1">'COM DO 18'!AD106/1000000</f>
        <v>0</v>
      </c>
      <c r="AI443" s="620">
        <f ca="1">'COM DO 18'!AE106/1000000</f>
        <v>0</v>
      </c>
      <c r="AJ443" s="620">
        <f ca="1">'COM DO 18'!AF106/1000000</f>
        <v>0</v>
      </c>
      <c r="AK443" s="620">
        <f ca="1">'COM DO 18'!AG106/1000000</f>
        <v>0</v>
      </c>
      <c r="AL443" s="620">
        <f ca="1">'COM DO 18'!AH106/1000000</f>
        <v>0</v>
      </c>
      <c r="AM443" s="626"/>
      <c r="AN443" s="246"/>
      <c r="AO443" s="246"/>
      <c r="AP443" s="246"/>
      <c r="AQ443" s="246"/>
    </row>
    <row r="444" spans="2:43" x14ac:dyDescent="0.2">
      <c r="B444" s="625"/>
      <c r="C444" s="125"/>
      <c r="D444" s="599"/>
      <c r="E444" s="599"/>
      <c r="F444" s="599"/>
      <c r="G444" s="599"/>
      <c r="H444" s="620"/>
      <c r="I444" s="621"/>
      <c r="J444" s="621"/>
      <c r="K444" s="621"/>
      <c r="L444" s="621"/>
      <c r="M444" s="621"/>
      <c r="N444" s="621"/>
      <c r="O444" s="621"/>
      <c r="P444" s="621"/>
      <c r="Q444" s="621"/>
      <c r="R444" s="621"/>
      <c r="S444" s="621"/>
      <c r="T444" s="621"/>
      <c r="U444" s="621"/>
      <c r="V444" s="621"/>
      <c r="W444" s="621"/>
      <c r="X444" s="621"/>
      <c r="Y444" s="621"/>
      <c r="Z444" s="621"/>
      <c r="AA444" s="621"/>
      <c r="AB444" s="621"/>
      <c r="AC444" s="621"/>
      <c r="AD444" s="621"/>
      <c r="AE444" s="621"/>
      <c r="AF444" s="621"/>
      <c r="AG444" s="621"/>
      <c r="AH444" s="621"/>
      <c r="AI444" s="621"/>
      <c r="AJ444" s="621"/>
      <c r="AK444" s="621"/>
      <c r="AL444" s="621"/>
      <c r="AM444" s="627"/>
      <c r="AN444" s="600"/>
      <c r="AO444" s="600"/>
      <c r="AP444" s="600"/>
      <c r="AQ444" s="600"/>
    </row>
    <row r="445" spans="2:43" x14ac:dyDescent="0.2">
      <c r="B445" s="261" t="s">
        <v>327</v>
      </c>
      <c r="C445" s="125"/>
      <c r="D445" s="599"/>
      <c r="E445" s="599"/>
      <c r="F445" s="599"/>
      <c r="G445" s="599"/>
      <c r="H445" s="621"/>
      <c r="I445" s="621"/>
      <c r="J445" s="621"/>
      <c r="K445" s="621"/>
      <c r="L445" s="621"/>
      <c r="M445" s="621"/>
      <c r="N445" s="621"/>
      <c r="O445" s="621"/>
      <c r="P445" s="621"/>
      <c r="Q445" s="621"/>
      <c r="R445" s="621"/>
      <c r="S445" s="621"/>
      <c r="T445" s="621"/>
      <c r="U445" s="621"/>
      <c r="V445" s="621"/>
      <c r="W445" s="621"/>
      <c r="X445" s="621"/>
      <c r="Y445" s="621"/>
      <c r="Z445" s="621"/>
      <c r="AA445" s="621"/>
      <c r="AB445" s="621"/>
      <c r="AC445" s="621"/>
      <c r="AD445" s="621"/>
      <c r="AE445" s="621"/>
      <c r="AF445" s="621"/>
      <c r="AG445" s="621"/>
      <c r="AH445" s="621"/>
      <c r="AI445" s="621"/>
      <c r="AJ445" s="621"/>
      <c r="AK445" s="621"/>
      <c r="AL445" s="621"/>
      <c r="AM445" s="627"/>
      <c r="AN445" s="600"/>
      <c r="AO445" s="600"/>
      <c r="AP445" s="600"/>
      <c r="AQ445" s="600"/>
    </row>
    <row r="446" spans="2:43" x14ac:dyDescent="0.2">
      <c r="B446" s="625"/>
      <c r="C446" s="605" t="s">
        <v>131</v>
      </c>
      <c r="D446" s="599"/>
      <c r="E446" s="599"/>
      <c r="F446" s="599"/>
      <c r="G446" s="599"/>
      <c r="H446" s="620">
        <f ca="1">'CSS 3P 18'!D101/1000000</f>
        <v>-1.3231282260425123</v>
      </c>
      <c r="I446" s="620">
        <f ca="1">'CSS 3P 18'!E101/1000000</f>
        <v>0.294237038511172</v>
      </c>
      <c r="J446" s="620">
        <f ca="1">'CSS 3P 18'!F101/1000000</f>
        <v>0.33818046219488074</v>
      </c>
      <c r="K446" s="620">
        <f ca="1">'CSS 3P 18'!G101/1000000</f>
        <v>0.27128391822292769</v>
      </c>
      <c r="L446" s="620">
        <f ca="1">'CSS 3P 18'!H101/1000000</f>
        <v>0.22923832522808912</v>
      </c>
      <c r="M446" s="620">
        <f ca="1">'CSS 3P 18'!I101/1000000</f>
        <v>0.22244629749932524</v>
      </c>
      <c r="N446" s="620">
        <f ca="1">'CSS 3P 18'!J101/1000000</f>
        <v>0.19396753276212811</v>
      </c>
      <c r="O446" s="620">
        <f ca="1">'CSS 3P 18'!K101/1000000</f>
        <v>0.16376075220768815</v>
      </c>
      <c r="P446" s="620">
        <f ca="1">'CSS 3P 18'!L101/1000000</f>
        <v>0.15886194214225402</v>
      </c>
      <c r="Q446" s="620">
        <f ca="1">'CSS 3P 18'!M101/1000000</f>
        <v>0.15452666870713375</v>
      </c>
      <c r="R446" s="620">
        <f ca="1">'CSS 3P 18'!N101/1000000</f>
        <v>4.1202885039107587E-2</v>
      </c>
      <c r="S446" s="620">
        <f ca="1">'CSS 3P 18'!O101/1000000</f>
        <v>8.1957892245505384E-2</v>
      </c>
      <c r="T446" s="620">
        <f ca="1">'CSS 3P 18'!P101/1000000</f>
        <v>0.12843370081332198</v>
      </c>
      <c r="U446" s="620">
        <f ca="1">'CSS 3P 18'!Q101/1000000</f>
        <v>0.12988179193339322</v>
      </c>
      <c r="V446" s="620">
        <f ca="1">'CSS 3P 18'!R101/1000000</f>
        <v>0.1313483963855428</v>
      </c>
      <c r="W446" s="620">
        <f ca="1">'CSS 3P 18'!S101/1000000</f>
        <v>0.13283365363671626</v>
      </c>
      <c r="X446" s="620">
        <f ca="1">'CSS 3P 18'!T101/1000000</f>
        <v>0.13433770212137927</v>
      </c>
      <c r="Y446" s="620">
        <f ca="1">'CSS 3P 18'!U101/1000000</f>
        <v>0.13586067914687555</v>
      </c>
      <c r="Z446" s="620">
        <f ca="1">'CSS 3P 18'!V101/1000000</f>
        <v>0.13740272079539975</v>
      </c>
      <c r="AA446" s="620">
        <f ca="1">'CSS 3P 18'!W101/1000000</f>
        <v>0.13896396182248749</v>
      </c>
      <c r="AB446" s="620">
        <f ca="1">'CSS 3P 18'!X101/1000000</f>
        <v>3.1524535551918101E-2</v>
      </c>
      <c r="AC446" s="620">
        <f ca="1">'CSS 3P 18'!Y101/1000000</f>
        <v>0.14214457376692569</v>
      </c>
      <c r="AD446" s="620">
        <f ca="1">'CSS 3P 18'!Z101/1000000</f>
        <v>0.14376420659761019</v>
      </c>
      <c r="AE446" s="620">
        <f ca="1">'CSS 3P 18'!AA101/1000000</f>
        <v>0.14540356240443761</v>
      </c>
      <c r="AF446" s="620">
        <f ca="1">'CSS 3P 18'!AB101/1000000</f>
        <v>0.14706276765771456</v>
      </c>
      <c r="AG446" s="620">
        <f ca="1">'CSS 3P 18'!AC101/1000000</f>
        <v>0.14874194681292019</v>
      </c>
      <c r="AH446" s="620">
        <f ca="1">'CSS 3P 18'!AD101/1000000</f>
        <v>0</v>
      </c>
      <c r="AI446" s="620">
        <f ca="1">'CSS 3P 18'!AE101/1000000</f>
        <v>0</v>
      </c>
      <c r="AJ446" s="620">
        <f ca="1">'CSS 3P 18'!AF101/1000000</f>
        <v>0</v>
      </c>
      <c r="AK446" s="620">
        <f ca="1">'CSS 3P 18'!AG101/1000000</f>
        <v>0</v>
      </c>
      <c r="AL446" s="620">
        <f ca="1">'CSS 3P 18'!AH101/1000000</f>
        <v>0</v>
      </c>
      <c r="AM446" s="626"/>
      <c r="AN446" s="246"/>
      <c r="AO446" s="246"/>
      <c r="AP446" s="246"/>
      <c r="AQ446" s="246"/>
    </row>
    <row r="447" spans="2:43" x14ac:dyDescent="0.2">
      <c r="B447" s="625"/>
      <c r="C447" s="606" t="s">
        <v>117</v>
      </c>
      <c r="D447" s="599"/>
      <c r="E447" s="599"/>
      <c r="F447" s="599"/>
      <c r="G447" s="599"/>
      <c r="H447" s="620">
        <f ca="1">'CSS 3P 18'!D102/1000000</f>
        <v>0</v>
      </c>
      <c r="I447" s="620">
        <f ca="1">'CSS 3P 18'!E102/1000000</f>
        <v>1.0218800342972E-2</v>
      </c>
      <c r="J447" s="620">
        <f ca="1">'CSS 3P 18'!F102/1000000</f>
        <v>1.0324497968082283E-2</v>
      </c>
      <c r="K447" s="620">
        <f ca="1">'CSS 3P 18'!G102/1000000</f>
        <v>1.0431770487806708E-2</v>
      </c>
      <c r="L447" s="620">
        <f ca="1">'CSS 3P 18'!H102/1000000</f>
        <v>1.0540641368075029E-2</v>
      </c>
      <c r="M447" s="620">
        <f ca="1">'CSS 3P 18'!I102/1000000</f>
        <v>1.0651134424459347E-2</v>
      </c>
      <c r="N447" s="620">
        <f ca="1">'CSS 3P 18'!J102/1000000</f>
        <v>1.0763273827383794E-2</v>
      </c>
      <c r="O447" s="620">
        <f ca="1">'CSS 3P 18'!K102/1000000</f>
        <v>1.0877084107411811E-2</v>
      </c>
      <c r="P447" s="620">
        <f ca="1">'CSS 3P 18'!L102/1000000</f>
        <v>1.0992590160612242E-2</v>
      </c>
      <c r="Q447" s="620">
        <f ca="1">'CSS 3P 18'!M102/1000000</f>
        <v>1.1109817254005368E-2</v>
      </c>
      <c r="R447" s="620">
        <f ca="1">'CSS 3P 18'!N102/1000000</f>
        <v>1.1228791031090047E-2</v>
      </c>
      <c r="S447" s="620">
        <f ca="1">'CSS 3P 18'!O102/1000000</f>
        <v>1.1349537517453292E-2</v>
      </c>
      <c r="T447" s="620">
        <f ca="1">'CSS 3P 18'!P102/1000000</f>
        <v>1.1472083126463341E-2</v>
      </c>
      <c r="U447" s="620">
        <f ca="1">'CSS 3P 18'!Q102/1000000</f>
        <v>1.1596454665047648E-2</v>
      </c>
      <c r="V447" s="620">
        <f ca="1">'CSS 3P 18'!R102/1000000</f>
        <v>1.1722679339556856E-2</v>
      </c>
      <c r="W447" s="620">
        <f ca="1">'CSS 3P 18'!S102/1000000</f>
        <v>1.1850784761716254E-2</v>
      </c>
      <c r="X447" s="620">
        <f ca="1">'CSS 3P 18'!T102/1000000</f>
        <v>1.1980798954665825E-2</v>
      </c>
      <c r="Y447" s="620">
        <f ca="1">'CSS 3P 18'!U102/1000000</f>
        <v>1.2112750359090345E-2</v>
      </c>
      <c r="Z447" s="620">
        <f ca="1">'CSS 3P 18'!V102/1000000</f>
        <v>1.2246667839440794E-2</v>
      </c>
      <c r="AA447" s="620">
        <f ca="1">'CSS 3P 18'!W102/1000000</f>
        <v>1.238258069024846E-2</v>
      </c>
      <c r="AB447" s="620">
        <f ca="1">'CSS 3P 18'!X102/1000000</f>
        <v>1.2520518642533162E-2</v>
      </c>
      <c r="AC447" s="620">
        <f ca="1">'CSS 3P 18'!Y102/1000000</f>
        <v>1.2660511870306906E-2</v>
      </c>
      <c r="AD447" s="620">
        <f ca="1">'CSS 3P 18'!Z102/1000000</f>
        <v>1.2802590997174479E-2</v>
      </c>
      <c r="AE447" s="620">
        <f ca="1">'CSS 3P 18'!AA102/1000000</f>
        <v>1.2946787103032379E-2</v>
      </c>
      <c r="AF447" s="620">
        <f ca="1">'CSS 3P 18'!AB102/1000000</f>
        <v>1.3093131730867558E-2</v>
      </c>
      <c r="AG447" s="620">
        <f ca="1">'CSS 3P 18'!AC102/1000000</f>
        <v>1.3241656893657486E-2</v>
      </c>
      <c r="AH447" s="620">
        <f ca="1">'CSS 3P 18'!AD102/1000000</f>
        <v>0</v>
      </c>
      <c r="AI447" s="620">
        <f ca="1">'CSS 3P 18'!AE102/1000000</f>
        <v>0</v>
      </c>
      <c r="AJ447" s="620">
        <f ca="1">'CSS 3P 18'!AF102/1000000</f>
        <v>0</v>
      </c>
      <c r="AK447" s="620">
        <f ca="1">'CSS 3P 18'!AG102/1000000</f>
        <v>0</v>
      </c>
      <c r="AL447" s="620">
        <f ca="1">'CSS 3P 18'!AH102/1000000</f>
        <v>0</v>
      </c>
      <c r="AM447" s="626"/>
      <c r="AN447" s="246"/>
      <c r="AO447" s="246"/>
      <c r="AP447" s="246"/>
      <c r="AQ447" s="246"/>
    </row>
    <row r="448" spans="2:43" x14ac:dyDescent="0.2">
      <c r="B448" s="625"/>
      <c r="C448" s="607" t="s">
        <v>126</v>
      </c>
      <c r="D448" s="599"/>
      <c r="E448" s="599"/>
      <c r="F448" s="599"/>
      <c r="G448" s="599"/>
      <c r="H448" s="620">
        <f ca="1">'CSS 3P 18'!D103/1000000</f>
        <v>0</v>
      </c>
      <c r="I448" s="620">
        <f ca="1">'CSS 3P 18'!E103/1000000</f>
        <v>2.0437600685944E-2</v>
      </c>
      <c r="J448" s="620">
        <f ca="1">'CSS 3P 18'!F103/1000000</f>
        <v>2.0648995936164566E-2</v>
      </c>
      <c r="K448" s="620">
        <f ca="1">'CSS 3P 18'!G103/1000000</f>
        <v>2.0863540975613416E-2</v>
      </c>
      <c r="L448" s="620">
        <f ca="1">'CSS 3P 18'!H103/1000000</f>
        <v>2.1081282736150057E-2</v>
      </c>
      <c r="M448" s="620">
        <f ca="1">'CSS 3P 18'!I103/1000000</f>
        <v>2.1302268848918695E-2</v>
      </c>
      <c r="N448" s="620">
        <f ca="1">'CSS 3P 18'!J103/1000000</f>
        <v>2.1526547654767587E-2</v>
      </c>
      <c r="O448" s="620">
        <f ca="1">'CSS 3P 18'!K103/1000000</f>
        <v>2.1754168214823622E-2</v>
      </c>
      <c r="P448" s="620">
        <f ca="1">'CSS 3P 18'!L103/1000000</f>
        <v>2.1985180321224485E-2</v>
      </c>
      <c r="Q448" s="620">
        <f ca="1">'CSS 3P 18'!M103/1000000</f>
        <v>2.2219634508010736E-2</v>
      </c>
      <c r="R448" s="620">
        <f ca="1">'CSS 3P 18'!N103/1000000</f>
        <v>2.2457582062180095E-2</v>
      </c>
      <c r="S448" s="620">
        <f ca="1">'CSS 3P 18'!O103/1000000</f>
        <v>2.2699075034906584E-2</v>
      </c>
      <c r="T448" s="620">
        <f ca="1">'CSS 3P 18'!P103/1000000</f>
        <v>2.2944166252926682E-2</v>
      </c>
      <c r="U448" s="620">
        <f ca="1">'CSS 3P 18'!Q103/1000000</f>
        <v>2.3192909330095296E-2</v>
      </c>
      <c r="V448" s="620">
        <f ca="1">'CSS 3P 18'!R103/1000000</f>
        <v>2.3445358679113713E-2</v>
      </c>
      <c r="W448" s="620">
        <f ca="1">'CSS 3P 18'!S103/1000000</f>
        <v>2.3701569523432508E-2</v>
      </c>
      <c r="X448" s="620">
        <f ca="1">'CSS 3P 18'!T103/1000000</f>
        <v>2.3961597909331649E-2</v>
      </c>
      <c r="Y448" s="620">
        <f ca="1">'CSS 3P 18'!U103/1000000</f>
        <v>2.4225500718180689E-2</v>
      </c>
      <c r="Z448" s="620">
        <f ca="1">'CSS 3P 18'!V103/1000000</f>
        <v>2.4493335678881588E-2</v>
      </c>
      <c r="AA448" s="620">
        <f ca="1">'CSS 3P 18'!W103/1000000</f>
        <v>2.476516138049692E-2</v>
      </c>
      <c r="AB448" s="620">
        <f ca="1">'CSS 3P 18'!X103/1000000</f>
        <v>2.5041037285066323E-2</v>
      </c>
      <c r="AC448" s="620">
        <f ca="1">'CSS 3P 18'!Y103/1000000</f>
        <v>2.5321023740613811E-2</v>
      </c>
      <c r="AD448" s="620">
        <f ca="1">'CSS 3P 18'!Z103/1000000</f>
        <v>2.5605181994348959E-2</v>
      </c>
      <c r="AE448" s="620">
        <f ca="1">'CSS 3P 18'!AA103/1000000</f>
        <v>2.5893574206064758E-2</v>
      </c>
      <c r="AF448" s="620">
        <f ca="1">'CSS 3P 18'!AB103/1000000</f>
        <v>2.6186263461735117E-2</v>
      </c>
      <c r="AG448" s="620">
        <f ca="1">'CSS 3P 18'!AC103/1000000</f>
        <v>2.6483313787314972E-2</v>
      </c>
      <c r="AH448" s="620">
        <f ca="1">'CSS 3P 18'!AD103/1000000</f>
        <v>0</v>
      </c>
      <c r="AI448" s="620">
        <f ca="1">'CSS 3P 18'!AE103/1000000</f>
        <v>0</v>
      </c>
      <c r="AJ448" s="620">
        <f ca="1">'CSS 3P 18'!AF103/1000000</f>
        <v>0</v>
      </c>
      <c r="AK448" s="620">
        <f ca="1">'CSS 3P 18'!AG103/1000000</f>
        <v>0</v>
      </c>
      <c r="AL448" s="620">
        <f ca="1">'CSS 3P 18'!AH103/1000000</f>
        <v>0</v>
      </c>
      <c r="AM448" s="626"/>
      <c r="AN448" s="246"/>
      <c r="AO448" s="246"/>
      <c r="AP448" s="246"/>
      <c r="AQ448" s="246"/>
    </row>
    <row r="449" spans="2:43" x14ac:dyDescent="0.2">
      <c r="B449" s="625"/>
      <c r="C449" s="605" t="s">
        <v>127</v>
      </c>
      <c r="D449" s="599"/>
      <c r="E449" s="599"/>
      <c r="F449" s="599"/>
      <c r="G449" s="599"/>
      <c r="H449" s="620">
        <f ca="1">'CSS 3P 18'!D104/1000000</f>
        <v>0</v>
      </c>
      <c r="I449" s="620">
        <f ca="1">'CSS 3P 18'!E104/1000000</f>
        <v>0</v>
      </c>
      <c r="J449" s="620">
        <f ca="1">'CSS 3P 18'!F104/1000000</f>
        <v>0</v>
      </c>
      <c r="K449" s="620">
        <f ca="1">'CSS 3P 18'!G104/1000000</f>
        <v>0</v>
      </c>
      <c r="L449" s="620">
        <f ca="1">'CSS 3P 18'!H104/1000000</f>
        <v>0</v>
      </c>
      <c r="M449" s="620">
        <f ca="1">'CSS 3P 18'!I104/1000000</f>
        <v>0</v>
      </c>
      <c r="N449" s="620">
        <f ca="1">'CSS 3P 18'!J104/1000000</f>
        <v>0</v>
      </c>
      <c r="O449" s="620">
        <f ca="1">'CSS 3P 18'!K104/1000000</f>
        <v>0</v>
      </c>
      <c r="P449" s="620">
        <f ca="1">'CSS 3P 18'!L104/1000000</f>
        <v>0</v>
      </c>
      <c r="Q449" s="620">
        <f ca="1">'CSS 3P 18'!M104/1000000</f>
        <v>0</v>
      </c>
      <c r="R449" s="620">
        <f ca="1">'CSS 3P 18'!N104/1000000</f>
        <v>0</v>
      </c>
      <c r="S449" s="620">
        <f ca="1">'CSS 3P 18'!O104/1000000</f>
        <v>0</v>
      </c>
      <c r="T449" s="620">
        <f ca="1">'CSS 3P 18'!P104/1000000</f>
        <v>0</v>
      </c>
      <c r="U449" s="620">
        <f ca="1">'CSS 3P 18'!Q104/1000000</f>
        <v>0</v>
      </c>
      <c r="V449" s="620">
        <f ca="1">'CSS 3P 18'!R104/1000000</f>
        <v>0</v>
      </c>
      <c r="W449" s="620">
        <f ca="1">'CSS 3P 18'!S104/1000000</f>
        <v>0</v>
      </c>
      <c r="X449" s="620">
        <f ca="1">'CSS 3P 18'!T104/1000000</f>
        <v>0</v>
      </c>
      <c r="Y449" s="620">
        <f ca="1">'CSS 3P 18'!U104/1000000</f>
        <v>0</v>
      </c>
      <c r="Z449" s="620">
        <f ca="1">'CSS 3P 18'!V104/1000000</f>
        <v>0</v>
      </c>
      <c r="AA449" s="620">
        <f ca="1">'CSS 3P 18'!W104/1000000</f>
        <v>0</v>
      </c>
      <c r="AB449" s="620">
        <f ca="1">'CSS 3P 18'!X104/1000000</f>
        <v>0</v>
      </c>
      <c r="AC449" s="620">
        <f ca="1">'CSS 3P 18'!Y104/1000000</f>
        <v>0</v>
      </c>
      <c r="AD449" s="620">
        <f ca="1">'CSS 3P 18'!Z104/1000000</f>
        <v>0</v>
      </c>
      <c r="AE449" s="620">
        <f ca="1">'CSS 3P 18'!AA104/1000000</f>
        <v>0</v>
      </c>
      <c r="AF449" s="620">
        <f ca="1">'CSS 3P 18'!AB104/1000000</f>
        <v>0</v>
      </c>
      <c r="AG449" s="620">
        <f ca="1">'CSS 3P 18'!AC104/1000000</f>
        <v>0</v>
      </c>
      <c r="AH449" s="620">
        <f ca="1">'CSS 3P 18'!AD104/1000000</f>
        <v>0</v>
      </c>
      <c r="AI449" s="620">
        <f ca="1">'CSS 3P 18'!AE104/1000000</f>
        <v>0</v>
      </c>
      <c r="AJ449" s="620">
        <f ca="1">'CSS 3P 18'!AF104/1000000</f>
        <v>0</v>
      </c>
      <c r="AK449" s="620">
        <f ca="1">'CSS 3P 18'!AG104/1000000</f>
        <v>0</v>
      </c>
      <c r="AL449" s="620">
        <f ca="1">'CSS 3P 18'!AH104/1000000</f>
        <v>0</v>
      </c>
      <c r="AM449" s="626"/>
      <c r="AN449" s="246"/>
      <c r="AO449" s="246"/>
      <c r="AP449" s="246"/>
      <c r="AQ449" s="246"/>
    </row>
    <row r="450" spans="2:43" x14ac:dyDescent="0.2">
      <c r="B450" s="625"/>
      <c r="C450" s="605" t="s">
        <v>116</v>
      </c>
      <c r="D450" s="599"/>
      <c r="E450" s="599"/>
      <c r="F450" s="599"/>
      <c r="G450" s="599"/>
      <c r="H450" s="620">
        <f ca="1">'CSS 3P 18'!D105/1000000</f>
        <v>0</v>
      </c>
      <c r="I450" s="620">
        <f ca="1">'CSS 3P 18'!E105/1000000</f>
        <v>1.0218800342972E-2</v>
      </c>
      <c r="J450" s="620">
        <f ca="1">'CSS 3P 18'!F105/1000000</f>
        <v>1.0324497968082283E-2</v>
      </c>
      <c r="K450" s="620">
        <f ca="1">'CSS 3P 18'!G105/1000000</f>
        <v>1.0431770487806708E-2</v>
      </c>
      <c r="L450" s="620">
        <f ca="1">'CSS 3P 18'!H105/1000000</f>
        <v>1.0540641368075029E-2</v>
      </c>
      <c r="M450" s="620">
        <f ca="1">'CSS 3P 18'!I105/1000000</f>
        <v>1.0651134424459347E-2</v>
      </c>
      <c r="N450" s="620">
        <f ca="1">'CSS 3P 18'!J105/1000000</f>
        <v>1.0763273827383794E-2</v>
      </c>
      <c r="O450" s="620">
        <f ca="1">'CSS 3P 18'!K105/1000000</f>
        <v>1.0877084107411811E-2</v>
      </c>
      <c r="P450" s="620">
        <f ca="1">'CSS 3P 18'!L105/1000000</f>
        <v>1.0992590160612242E-2</v>
      </c>
      <c r="Q450" s="620">
        <f ca="1">'CSS 3P 18'!M105/1000000</f>
        <v>1.1109817254005368E-2</v>
      </c>
      <c r="R450" s="620">
        <f ca="1">'CSS 3P 18'!N105/1000000</f>
        <v>1.1228791031090047E-2</v>
      </c>
      <c r="S450" s="620">
        <f ca="1">'CSS 3P 18'!O105/1000000</f>
        <v>1.1349537517453292E-2</v>
      </c>
      <c r="T450" s="620">
        <f ca="1">'CSS 3P 18'!P105/1000000</f>
        <v>1.1472083126463341E-2</v>
      </c>
      <c r="U450" s="620">
        <f ca="1">'CSS 3P 18'!Q105/1000000</f>
        <v>1.1596454665047648E-2</v>
      </c>
      <c r="V450" s="620">
        <f ca="1">'CSS 3P 18'!R105/1000000</f>
        <v>1.1722679339556856E-2</v>
      </c>
      <c r="W450" s="620">
        <f ca="1">'CSS 3P 18'!S105/1000000</f>
        <v>1.1850784761716254E-2</v>
      </c>
      <c r="X450" s="620">
        <f ca="1">'CSS 3P 18'!T105/1000000</f>
        <v>1.1980798954665825E-2</v>
      </c>
      <c r="Y450" s="620">
        <f ca="1">'CSS 3P 18'!U105/1000000</f>
        <v>1.2112750359090345E-2</v>
      </c>
      <c r="Z450" s="620">
        <f ca="1">'CSS 3P 18'!V105/1000000</f>
        <v>1.2246667839440794E-2</v>
      </c>
      <c r="AA450" s="620">
        <f ca="1">'CSS 3P 18'!W105/1000000</f>
        <v>1.238258069024846E-2</v>
      </c>
      <c r="AB450" s="620">
        <f ca="1">'CSS 3P 18'!X105/1000000</f>
        <v>1.2520518642533162E-2</v>
      </c>
      <c r="AC450" s="620">
        <f ca="1">'CSS 3P 18'!Y105/1000000</f>
        <v>1.2660511870306906E-2</v>
      </c>
      <c r="AD450" s="620">
        <f ca="1">'CSS 3P 18'!Z105/1000000</f>
        <v>1.2802590997174479E-2</v>
      </c>
      <c r="AE450" s="620">
        <f ca="1">'CSS 3P 18'!AA105/1000000</f>
        <v>1.2946787103032379E-2</v>
      </c>
      <c r="AF450" s="620">
        <f ca="1">'CSS 3P 18'!AB105/1000000</f>
        <v>1.3093131730867558E-2</v>
      </c>
      <c r="AG450" s="620">
        <f ca="1">'CSS 3P 18'!AC105/1000000</f>
        <v>1.3241656893657486E-2</v>
      </c>
      <c r="AH450" s="620">
        <f ca="1">'CSS 3P 18'!AD105/1000000</f>
        <v>0</v>
      </c>
      <c r="AI450" s="620">
        <f ca="1">'CSS 3P 18'!AE105/1000000</f>
        <v>0</v>
      </c>
      <c r="AJ450" s="620">
        <f ca="1">'CSS 3P 18'!AF105/1000000</f>
        <v>0</v>
      </c>
      <c r="AK450" s="620">
        <f ca="1">'CSS 3P 18'!AG105/1000000</f>
        <v>0</v>
      </c>
      <c r="AL450" s="620">
        <f ca="1">'CSS 3P 18'!AH105/1000000</f>
        <v>0</v>
      </c>
      <c r="AM450" s="626"/>
      <c r="AN450" s="246"/>
      <c r="AO450" s="246"/>
      <c r="AP450" s="246"/>
      <c r="AQ450" s="246"/>
    </row>
    <row r="451" spans="2:43" x14ac:dyDescent="0.2">
      <c r="B451" s="625"/>
      <c r="C451" s="606" t="s">
        <v>119</v>
      </c>
      <c r="D451" s="599"/>
      <c r="E451" s="599"/>
      <c r="F451" s="599"/>
      <c r="G451" s="599"/>
      <c r="H451" s="620">
        <f ca="1">'CSS 3P 18'!D106/1000000</f>
        <v>0</v>
      </c>
      <c r="I451" s="620">
        <f ca="1">'CSS 3P 18'!E106/1000000</f>
        <v>0</v>
      </c>
      <c r="J451" s="620">
        <f ca="1">'CSS 3P 18'!F106/1000000</f>
        <v>0</v>
      </c>
      <c r="K451" s="620">
        <f ca="1">'CSS 3P 18'!G106/1000000</f>
        <v>0</v>
      </c>
      <c r="L451" s="620">
        <f ca="1">'CSS 3P 18'!H106/1000000</f>
        <v>0</v>
      </c>
      <c r="M451" s="620">
        <f ca="1">'CSS 3P 18'!I106/1000000</f>
        <v>0</v>
      </c>
      <c r="N451" s="620">
        <f ca="1">'CSS 3P 18'!J106/1000000</f>
        <v>0</v>
      </c>
      <c r="O451" s="620">
        <f ca="1">'CSS 3P 18'!K106/1000000</f>
        <v>0</v>
      </c>
      <c r="P451" s="620">
        <f ca="1">'CSS 3P 18'!L106/1000000</f>
        <v>0</v>
      </c>
      <c r="Q451" s="620">
        <f ca="1">'CSS 3P 18'!M106/1000000</f>
        <v>0</v>
      </c>
      <c r="R451" s="620">
        <f ca="1">'CSS 3P 18'!N106/1000000</f>
        <v>0</v>
      </c>
      <c r="S451" s="620">
        <f ca="1">'CSS 3P 18'!O106/1000000</f>
        <v>0</v>
      </c>
      <c r="T451" s="620">
        <f ca="1">'CSS 3P 18'!P106/1000000</f>
        <v>0</v>
      </c>
      <c r="U451" s="620">
        <f ca="1">'CSS 3P 18'!Q106/1000000</f>
        <v>0</v>
      </c>
      <c r="V451" s="620">
        <f ca="1">'CSS 3P 18'!R106/1000000</f>
        <v>0</v>
      </c>
      <c r="W451" s="620">
        <f ca="1">'CSS 3P 18'!S106/1000000</f>
        <v>0</v>
      </c>
      <c r="X451" s="620">
        <f ca="1">'CSS 3P 18'!T106/1000000</f>
        <v>0</v>
      </c>
      <c r="Y451" s="620">
        <f ca="1">'CSS 3P 18'!U106/1000000</f>
        <v>0</v>
      </c>
      <c r="Z451" s="620">
        <f ca="1">'CSS 3P 18'!V106/1000000</f>
        <v>0</v>
      </c>
      <c r="AA451" s="620">
        <f ca="1">'CSS 3P 18'!W106/1000000</f>
        <v>0</v>
      </c>
      <c r="AB451" s="620">
        <f ca="1">'CSS 3P 18'!X106/1000000</f>
        <v>0</v>
      </c>
      <c r="AC451" s="620">
        <f ca="1">'CSS 3P 18'!Y106/1000000</f>
        <v>0</v>
      </c>
      <c r="AD451" s="620">
        <f ca="1">'CSS 3P 18'!Z106/1000000</f>
        <v>0</v>
      </c>
      <c r="AE451" s="620">
        <f ca="1">'CSS 3P 18'!AA106/1000000</f>
        <v>0</v>
      </c>
      <c r="AF451" s="620">
        <f ca="1">'CSS 3P 18'!AB106/1000000</f>
        <v>0</v>
      </c>
      <c r="AG451" s="620">
        <f ca="1">'CSS 3P 18'!AC106/1000000</f>
        <v>0</v>
      </c>
      <c r="AH451" s="620">
        <f ca="1">'CSS 3P 18'!AD106/1000000</f>
        <v>0</v>
      </c>
      <c r="AI451" s="620">
        <f ca="1">'CSS 3P 18'!AE106/1000000</f>
        <v>0</v>
      </c>
      <c r="AJ451" s="620">
        <f ca="1">'CSS 3P 18'!AF106/1000000</f>
        <v>0</v>
      </c>
      <c r="AK451" s="620">
        <f ca="1">'CSS 3P 18'!AG106/1000000</f>
        <v>0</v>
      </c>
      <c r="AL451" s="620">
        <f ca="1">'CSS 3P 18'!AH106/1000000</f>
        <v>0</v>
      </c>
      <c r="AM451" s="626"/>
      <c r="AN451" s="246"/>
      <c r="AO451" s="246"/>
      <c r="AP451" s="246"/>
      <c r="AQ451" s="246"/>
    </row>
    <row r="452" spans="2:43" x14ac:dyDescent="0.2">
      <c r="B452" s="625"/>
      <c r="C452" s="125"/>
      <c r="D452" s="599"/>
      <c r="E452" s="599"/>
      <c r="F452" s="599"/>
      <c r="G452" s="599"/>
      <c r="H452" s="621"/>
      <c r="I452" s="621"/>
      <c r="J452" s="621"/>
      <c r="K452" s="621"/>
      <c r="L452" s="621"/>
      <c r="M452" s="621"/>
      <c r="N452" s="621"/>
      <c r="O452" s="621"/>
      <c r="P452" s="621"/>
      <c r="Q452" s="621"/>
      <c r="R452" s="621"/>
      <c r="S452" s="621"/>
      <c r="T452" s="621"/>
      <c r="U452" s="621"/>
      <c r="V452" s="621"/>
      <c r="W452" s="621"/>
      <c r="X452" s="621"/>
      <c r="Y452" s="621"/>
      <c r="Z452" s="621"/>
      <c r="AA452" s="621"/>
      <c r="AB452" s="621"/>
      <c r="AC452" s="621"/>
      <c r="AD452" s="621"/>
      <c r="AE452" s="621"/>
      <c r="AF452" s="621"/>
      <c r="AG452" s="621"/>
      <c r="AH452" s="621"/>
      <c r="AI452" s="621"/>
      <c r="AJ452" s="621"/>
      <c r="AK452" s="621"/>
      <c r="AL452" s="621"/>
      <c r="AM452" s="627"/>
      <c r="AN452" s="600"/>
      <c r="AO452" s="600"/>
      <c r="AP452" s="600"/>
      <c r="AQ452" s="600"/>
    </row>
    <row r="453" spans="2:43" x14ac:dyDescent="0.2">
      <c r="B453" s="261" t="s">
        <v>328</v>
      </c>
      <c r="C453" s="125"/>
      <c r="D453" s="599"/>
      <c r="E453" s="599"/>
      <c r="F453" s="599"/>
      <c r="G453" s="599"/>
      <c r="H453" s="621"/>
      <c r="I453" s="621"/>
      <c r="J453" s="621"/>
      <c r="K453" s="621"/>
      <c r="L453" s="621"/>
      <c r="M453" s="621"/>
      <c r="N453" s="621"/>
      <c r="O453" s="621"/>
      <c r="P453" s="621"/>
      <c r="Q453" s="621"/>
      <c r="R453" s="621"/>
      <c r="S453" s="621"/>
      <c r="T453" s="621"/>
      <c r="U453" s="621"/>
      <c r="V453" s="621"/>
      <c r="W453" s="621"/>
      <c r="X453" s="621"/>
      <c r="Y453" s="621"/>
      <c r="Z453" s="621"/>
      <c r="AA453" s="621"/>
      <c r="AB453" s="621"/>
      <c r="AC453" s="621"/>
      <c r="AD453" s="621"/>
      <c r="AE453" s="621"/>
      <c r="AF453" s="621"/>
      <c r="AG453" s="621"/>
      <c r="AH453" s="621"/>
      <c r="AI453" s="621"/>
      <c r="AJ453" s="621"/>
      <c r="AK453" s="621"/>
      <c r="AL453" s="621"/>
      <c r="AM453" s="627"/>
      <c r="AN453" s="600"/>
      <c r="AO453" s="600"/>
      <c r="AP453" s="600"/>
      <c r="AQ453" s="600"/>
    </row>
    <row r="454" spans="2:43" x14ac:dyDescent="0.2">
      <c r="B454" s="625"/>
      <c r="C454" s="605" t="s">
        <v>131</v>
      </c>
      <c r="D454" s="599"/>
      <c r="E454" s="599"/>
      <c r="F454" s="599"/>
      <c r="G454" s="599"/>
      <c r="H454" s="620">
        <f ca="1">'CSS DO 18'!D101/1000000</f>
        <v>0</v>
      </c>
      <c r="I454" s="620">
        <f ca="1">'CSS DO 18'!E101/1000000</f>
        <v>0</v>
      </c>
      <c r="J454" s="620">
        <f ca="1">'CSS DO 18'!F101/1000000</f>
        <v>0</v>
      </c>
      <c r="K454" s="620">
        <f ca="1">'CSS DO 18'!G101/1000000</f>
        <v>0</v>
      </c>
      <c r="L454" s="620">
        <f ca="1">'CSS DO 18'!H101/1000000</f>
        <v>0</v>
      </c>
      <c r="M454" s="620">
        <f ca="1">'CSS DO 18'!I101/1000000</f>
        <v>0</v>
      </c>
      <c r="N454" s="620">
        <f ca="1">'CSS DO 18'!J101/1000000</f>
        <v>0</v>
      </c>
      <c r="O454" s="620">
        <f ca="1">'CSS DO 18'!K101/1000000</f>
        <v>0</v>
      </c>
      <c r="P454" s="620">
        <f ca="1">'CSS DO 18'!L101/1000000</f>
        <v>0</v>
      </c>
      <c r="Q454" s="620">
        <f ca="1">'CSS DO 18'!M101/1000000</f>
        <v>0</v>
      </c>
      <c r="R454" s="620">
        <f ca="1">'CSS DO 18'!N101/1000000</f>
        <v>0</v>
      </c>
      <c r="S454" s="620">
        <f ca="1">'CSS DO 18'!O101/1000000</f>
        <v>0</v>
      </c>
      <c r="T454" s="620">
        <f ca="1">'CSS DO 18'!P101/1000000</f>
        <v>0</v>
      </c>
      <c r="U454" s="620">
        <f ca="1">'CSS DO 18'!Q101/1000000</f>
        <v>0</v>
      </c>
      <c r="V454" s="620">
        <f ca="1">'CSS DO 18'!R101/1000000</f>
        <v>0</v>
      </c>
      <c r="W454" s="620">
        <f ca="1">'CSS DO 18'!S101/1000000</f>
        <v>0</v>
      </c>
      <c r="X454" s="620">
        <f ca="1">'CSS DO 18'!T101/1000000</f>
        <v>0</v>
      </c>
      <c r="Y454" s="620">
        <f ca="1">'CSS DO 18'!U101/1000000</f>
        <v>0</v>
      </c>
      <c r="Z454" s="620">
        <f ca="1">'CSS DO 18'!V101/1000000</f>
        <v>0</v>
      </c>
      <c r="AA454" s="620">
        <f ca="1">'CSS DO 18'!W101/1000000</f>
        <v>0</v>
      </c>
      <c r="AB454" s="620">
        <f ca="1">'CSS DO 18'!X101/1000000</f>
        <v>0</v>
      </c>
      <c r="AC454" s="620">
        <f ca="1">'CSS DO 18'!Y101/1000000</f>
        <v>0</v>
      </c>
      <c r="AD454" s="620">
        <f ca="1">'CSS DO 18'!Z101/1000000</f>
        <v>0</v>
      </c>
      <c r="AE454" s="620">
        <f ca="1">'CSS DO 18'!AA101/1000000</f>
        <v>0</v>
      </c>
      <c r="AF454" s="620">
        <f ca="1">'CSS DO 18'!AB101/1000000</f>
        <v>0</v>
      </c>
      <c r="AG454" s="620">
        <f ca="1">'CSS DO 18'!AC101/1000000</f>
        <v>0</v>
      </c>
      <c r="AH454" s="620">
        <f ca="1">'CSS DO 18'!AD101/1000000</f>
        <v>0</v>
      </c>
      <c r="AI454" s="620">
        <f ca="1">'CSS DO 18'!AE101/1000000</f>
        <v>0</v>
      </c>
      <c r="AJ454" s="620">
        <f ca="1">'CSS DO 18'!AF101/1000000</f>
        <v>0</v>
      </c>
      <c r="AK454" s="620">
        <f ca="1">'CSS DO 18'!AG101/1000000</f>
        <v>0</v>
      </c>
      <c r="AL454" s="620">
        <f ca="1">'CSS DO 18'!AH101/1000000</f>
        <v>0</v>
      </c>
      <c r="AM454" s="626"/>
      <c r="AN454" s="246"/>
      <c r="AO454" s="246"/>
      <c r="AP454" s="246"/>
      <c r="AQ454" s="246"/>
    </row>
    <row r="455" spans="2:43" x14ac:dyDescent="0.2">
      <c r="B455" s="625"/>
      <c r="C455" s="606" t="s">
        <v>117</v>
      </c>
      <c r="D455" s="599"/>
      <c r="E455" s="599"/>
      <c r="F455" s="599"/>
      <c r="G455" s="599"/>
      <c r="H455" s="620">
        <f ca="1">'CSS DO 18'!D102/1000000</f>
        <v>0</v>
      </c>
      <c r="I455" s="620">
        <f ca="1">'CSS DO 18'!E102/1000000</f>
        <v>0</v>
      </c>
      <c r="J455" s="620">
        <f ca="1">'CSS DO 18'!F102/1000000</f>
        <v>0</v>
      </c>
      <c r="K455" s="620">
        <f ca="1">'CSS DO 18'!G102/1000000</f>
        <v>0</v>
      </c>
      <c r="L455" s="620">
        <f ca="1">'CSS DO 18'!H102/1000000</f>
        <v>0</v>
      </c>
      <c r="M455" s="620">
        <f ca="1">'CSS DO 18'!I102/1000000</f>
        <v>0</v>
      </c>
      <c r="N455" s="620">
        <f ca="1">'CSS DO 18'!J102/1000000</f>
        <v>0</v>
      </c>
      <c r="O455" s="620">
        <f ca="1">'CSS DO 18'!K102/1000000</f>
        <v>0</v>
      </c>
      <c r="P455" s="620">
        <f ca="1">'CSS DO 18'!L102/1000000</f>
        <v>0</v>
      </c>
      <c r="Q455" s="620">
        <f ca="1">'CSS DO 18'!M102/1000000</f>
        <v>0</v>
      </c>
      <c r="R455" s="620">
        <f ca="1">'CSS DO 18'!N102/1000000</f>
        <v>0</v>
      </c>
      <c r="S455" s="620">
        <f ca="1">'CSS DO 18'!O102/1000000</f>
        <v>0</v>
      </c>
      <c r="T455" s="620">
        <f ca="1">'CSS DO 18'!P102/1000000</f>
        <v>0</v>
      </c>
      <c r="U455" s="620">
        <f ca="1">'CSS DO 18'!Q102/1000000</f>
        <v>0</v>
      </c>
      <c r="V455" s="620">
        <f ca="1">'CSS DO 18'!R102/1000000</f>
        <v>0</v>
      </c>
      <c r="W455" s="620">
        <f ca="1">'CSS DO 18'!S102/1000000</f>
        <v>0</v>
      </c>
      <c r="X455" s="620">
        <f ca="1">'CSS DO 18'!T102/1000000</f>
        <v>0</v>
      </c>
      <c r="Y455" s="620">
        <f ca="1">'CSS DO 18'!U102/1000000</f>
        <v>0</v>
      </c>
      <c r="Z455" s="620">
        <f ca="1">'CSS DO 18'!V102/1000000</f>
        <v>0</v>
      </c>
      <c r="AA455" s="620">
        <f ca="1">'CSS DO 18'!W102/1000000</f>
        <v>0</v>
      </c>
      <c r="AB455" s="620">
        <f ca="1">'CSS DO 18'!X102/1000000</f>
        <v>0</v>
      </c>
      <c r="AC455" s="620">
        <f ca="1">'CSS DO 18'!Y102/1000000</f>
        <v>0</v>
      </c>
      <c r="AD455" s="620">
        <f ca="1">'CSS DO 18'!Z102/1000000</f>
        <v>0</v>
      </c>
      <c r="AE455" s="620">
        <f ca="1">'CSS DO 18'!AA102/1000000</f>
        <v>0</v>
      </c>
      <c r="AF455" s="620">
        <f ca="1">'CSS DO 18'!AB102/1000000</f>
        <v>0</v>
      </c>
      <c r="AG455" s="620">
        <f ca="1">'CSS DO 18'!AC102/1000000</f>
        <v>0</v>
      </c>
      <c r="AH455" s="620">
        <f ca="1">'CSS DO 18'!AD102/1000000</f>
        <v>0</v>
      </c>
      <c r="AI455" s="620">
        <f ca="1">'CSS DO 18'!AE102/1000000</f>
        <v>0</v>
      </c>
      <c r="AJ455" s="620">
        <f ca="1">'CSS DO 18'!AF102/1000000</f>
        <v>0</v>
      </c>
      <c r="AK455" s="620">
        <f ca="1">'CSS DO 18'!AG102/1000000</f>
        <v>0</v>
      </c>
      <c r="AL455" s="620">
        <f ca="1">'CSS DO 18'!AH102/1000000</f>
        <v>0</v>
      </c>
      <c r="AM455" s="626"/>
      <c r="AN455" s="246"/>
      <c r="AO455" s="246"/>
      <c r="AP455" s="246"/>
      <c r="AQ455" s="246"/>
    </row>
    <row r="456" spans="2:43" x14ac:dyDescent="0.2">
      <c r="B456" s="625"/>
      <c r="C456" s="607" t="s">
        <v>126</v>
      </c>
      <c r="D456" s="599"/>
      <c r="E456" s="599"/>
      <c r="F456" s="599"/>
      <c r="G456" s="599"/>
      <c r="H456" s="620">
        <f ca="1">'CSS DO 18'!D103/1000000</f>
        <v>-1.3231282260425123</v>
      </c>
      <c r="I456" s="620">
        <f ca="1">'CSS DO 18'!E103/1000000</f>
        <v>0.244092762228935</v>
      </c>
      <c r="J456" s="620">
        <f ca="1">'CSS DO 18'!F103/1000000</f>
        <v>0.23678276501352388</v>
      </c>
      <c r="K456" s="620">
        <f ca="1">'CSS DO 18'!G103/1000000</f>
        <v>0.22508109515763339</v>
      </c>
      <c r="L456" s="620">
        <f ca="1">'CSS DO 18'!H103/1000000</f>
        <v>0.21628918191869234</v>
      </c>
      <c r="M456" s="620">
        <f ca="1">'CSS DO 18'!I103/1000000</f>
        <v>0.20980943942787469</v>
      </c>
      <c r="N456" s="620">
        <f ca="1">'CSS DO 18'!J103/1000000</f>
        <v>0.20642508036534268</v>
      </c>
      <c r="O456" s="620">
        <f ca="1">'CSS DO 18'!K103/1000000</f>
        <v>0.20130039174006281</v>
      </c>
      <c r="P456" s="620">
        <f ca="1">'CSS DO 18'!L103/1000000</f>
        <v>0.19676652814771728</v>
      </c>
      <c r="Q456" s="620">
        <f ca="1">'CSS DO 18'!M103/1000000</f>
        <v>0.19281361571746775</v>
      </c>
      <c r="R456" s="620">
        <f ca="1">'CSS DO 18'!N103/1000000</f>
        <v>7.8503261174997924E-2</v>
      </c>
      <c r="S456" s="620">
        <f ca="1">'CSS DO 18'!O103/1000000</f>
        <v>0.12023313972052238</v>
      </c>
      <c r="T456" s="620">
        <f ca="1">'CSS DO 18'!P103/1000000</f>
        <v>0.12143495057657011</v>
      </c>
      <c r="U456" s="620">
        <f ca="1">'CSS DO 18'!Q103/1000000</f>
        <v>0.16566582778290603</v>
      </c>
      <c r="V456" s="620">
        <f ca="1">'CSS DO 18'!R103/1000000</f>
        <v>0.16752260229012908</v>
      </c>
      <c r="W456" s="620">
        <f ca="1">'CSS DO 18'!S103/1000000</f>
        <v>0.16940380262883825</v>
      </c>
      <c r="X456" s="620">
        <f ca="1">'CSS DO 18'!T103/1000000</f>
        <v>0.1713096514859582</v>
      </c>
      <c r="Y456" s="620">
        <f ca="1">'CSS DO 18'!U103/1000000</f>
        <v>0.17324037163627642</v>
      </c>
      <c r="Z456" s="620">
        <f ca="1">'CSS DO 18'!V103/1000000</f>
        <v>0.17519618586149066</v>
      </c>
      <c r="AA456" s="620">
        <f ca="1">'CSS DO 18'!W103/1000000</f>
        <v>0.17717731686600288</v>
      </c>
      <c r="AB456" s="620">
        <f ca="1">'CSS DO 18'!X103/1000000</f>
        <v>6.8783987189357507E-2</v>
      </c>
      <c r="AC456" s="620">
        <f ca="1">'CSS DO 18'!Y103/1000000</f>
        <v>0.18121641911522218</v>
      </c>
      <c r="AD456" s="620">
        <f ca="1">'CSS DO 18'!Z103/1000000</f>
        <v>0.18327483457680591</v>
      </c>
      <c r="AE456" s="620">
        <f ca="1">'CSS DO 18'!AA103/1000000</f>
        <v>0.18535945505860596</v>
      </c>
      <c r="AF456" s="620">
        <f ca="1">'CSS DO 18'!AB103/1000000</f>
        <v>0.18747050149437239</v>
      </c>
      <c r="AG456" s="620">
        <f ca="1">'CSS DO 18'!AC103/1000000</f>
        <v>0.18960819416117591</v>
      </c>
      <c r="AH456" s="620">
        <f ca="1">'CSS DO 18'!AD103/1000000</f>
        <v>0</v>
      </c>
      <c r="AI456" s="620">
        <f ca="1">'CSS DO 18'!AE103/1000000</f>
        <v>0</v>
      </c>
      <c r="AJ456" s="620">
        <f ca="1">'CSS DO 18'!AF103/1000000</f>
        <v>0</v>
      </c>
      <c r="AK456" s="620">
        <f ca="1">'CSS DO 18'!AG103/1000000</f>
        <v>0</v>
      </c>
      <c r="AL456" s="620">
        <f ca="1">'CSS DO 18'!AH103/1000000</f>
        <v>0</v>
      </c>
      <c r="AM456" s="626"/>
      <c r="AN456" s="246"/>
      <c r="AO456" s="246"/>
      <c r="AP456" s="246"/>
      <c r="AQ456" s="246"/>
    </row>
    <row r="457" spans="2:43" x14ac:dyDescent="0.2">
      <c r="B457" s="625"/>
      <c r="C457" s="605" t="s">
        <v>127</v>
      </c>
      <c r="D457" s="599"/>
      <c r="E457" s="599"/>
      <c r="F457" s="599"/>
      <c r="G457" s="599"/>
      <c r="H457" s="620">
        <f ca="1">'CSS DO 18'!D104/1000000</f>
        <v>0</v>
      </c>
      <c r="I457" s="620">
        <f ca="1">'CSS DO 18'!E104/1000000</f>
        <v>0</v>
      </c>
      <c r="J457" s="620">
        <f ca="1">'CSS DO 18'!F104/1000000</f>
        <v>0</v>
      </c>
      <c r="K457" s="620">
        <f ca="1">'CSS DO 18'!G104/1000000</f>
        <v>0</v>
      </c>
      <c r="L457" s="620">
        <f ca="1">'CSS DO 18'!H104/1000000</f>
        <v>0</v>
      </c>
      <c r="M457" s="620">
        <f ca="1">'CSS DO 18'!I104/1000000</f>
        <v>0</v>
      </c>
      <c r="N457" s="620">
        <f ca="1">'CSS DO 18'!J104/1000000</f>
        <v>0</v>
      </c>
      <c r="O457" s="620">
        <f ca="1">'CSS DO 18'!K104/1000000</f>
        <v>0</v>
      </c>
      <c r="P457" s="620">
        <f ca="1">'CSS DO 18'!L104/1000000</f>
        <v>0</v>
      </c>
      <c r="Q457" s="620">
        <f ca="1">'CSS DO 18'!M104/1000000</f>
        <v>0</v>
      </c>
      <c r="R457" s="620">
        <f ca="1">'CSS DO 18'!N104/1000000</f>
        <v>0</v>
      </c>
      <c r="S457" s="620">
        <f ca="1">'CSS DO 18'!O104/1000000</f>
        <v>0</v>
      </c>
      <c r="T457" s="620">
        <f ca="1">'CSS DO 18'!P104/1000000</f>
        <v>0</v>
      </c>
      <c r="U457" s="620">
        <f ca="1">'CSS DO 18'!Q104/1000000</f>
        <v>0</v>
      </c>
      <c r="V457" s="620">
        <f ca="1">'CSS DO 18'!R104/1000000</f>
        <v>0</v>
      </c>
      <c r="W457" s="620">
        <f ca="1">'CSS DO 18'!S104/1000000</f>
        <v>0</v>
      </c>
      <c r="X457" s="620">
        <f ca="1">'CSS DO 18'!T104/1000000</f>
        <v>0</v>
      </c>
      <c r="Y457" s="620">
        <f ca="1">'CSS DO 18'!U104/1000000</f>
        <v>0</v>
      </c>
      <c r="Z457" s="620">
        <f ca="1">'CSS DO 18'!V104/1000000</f>
        <v>0</v>
      </c>
      <c r="AA457" s="620">
        <f ca="1">'CSS DO 18'!W104/1000000</f>
        <v>0</v>
      </c>
      <c r="AB457" s="620">
        <f ca="1">'CSS DO 18'!X104/1000000</f>
        <v>0</v>
      </c>
      <c r="AC457" s="620">
        <f ca="1">'CSS DO 18'!Y104/1000000</f>
        <v>0</v>
      </c>
      <c r="AD457" s="620">
        <f ca="1">'CSS DO 18'!Z104/1000000</f>
        <v>0</v>
      </c>
      <c r="AE457" s="620">
        <f ca="1">'CSS DO 18'!AA104/1000000</f>
        <v>0</v>
      </c>
      <c r="AF457" s="620">
        <f ca="1">'CSS DO 18'!AB104/1000000</f>
        <v>0</v>
      </c>
      <c r="AG457" s="620">
        <f ca="1">'CSS DO 18'!AC104/1000000</f>
        <v>0</v>
      </c>
      <c r="AH457" s="620">
        <f ca="1">'CSS DO 18'!AD104/1000000</f>
        <v>0</v>
      </c>
      <c r="AI457" s="620">
        <f ca="1">'CSS DO 18'!AE104/1000000</f>
        <v>0</v>
      </c>
      <c r="AJ457" s="620">
        <f ca="1">'CSS DO 18'!AF104/1000000</f>
        <v>0</v>
      </c>
      <c r="AK457" s="620">
        <f ca="1">'CSS DO 18'!AG104/1000000</f>
        <v>0</v>
      </c>
      <c r="AL457" s="620">
        <f ca="1">'CSS DO 18'!AH104/1000000</f>
        <v>0</v>
      </c>
      <c r="AM457" s="626"/>
      <c r="AN457" s="246"/>
      <c r="AO457" s="246"/>
      <c r="AP457" s="246"/>
      <c r="AQ457" s="246"/>
    </row>
    <row r="458" spans="2:43" x14ac:dyDescent="0.2">
      <c r="B458" s="625"/>
      <c r="C458" s="605" t="s">
        <v>116</v>
      </c>
      <c r="D458" s="599"/>
      <c r="E458" s="599"/>
      <c r="F458" s="599"/>
      <c r="G458" s="599"/>
      <c r="H458" s="620">
        <f ca="1">'CSS DO 18'!D105/1000000</f>
        <v>0</v>
      </c>
      <c r="I458" s="620">
        <f ca="1">'CSS DO 18'!E105/1000000</f>
        <v>0</v>
      </c>
      <c r="J458" s="620">
        <f ca="1">'CSS DO 18'!F105/1000000</f>
        <v>0</v>
      </c>
      <c r="K458" s="620">
        <f ca="1">'CSS DO 18'!G105/1000000</f>
        <v>0</v>
      </c>
      <c r="L458" s="620">
        <f ca="1">'CSS DO 18'!H105/1000000</f>
        <v>0</v>
      </c>
      <c r="M458" s="620">
        <f ca="1">'CSS DO 18'!I105/1000000</f>
        <v>0</v>
      </c>
      <c r="N458" s="620">
        <f ca="1">'CSS DO 18'!J105/1000000</f>
        <v>0</v>
      </c>
      <c r="O458" s="620">
        <f ca="1">'CSS DO 18'!K105/1000000</f>
        <v>0</v>
      </c>
      <c r="P458" s="620">
        <f ca="1">'CSS DO 18'!L105/1000000</f>
        <v>0</v>
      </c>
      <c r="Q458" s="620">
        <f ca="1">'CSS DO 18'!M105/1000000</f>
        <v>0</v>
      </c>
      <c r="R458" s="620">
        <f ca="1">'CSS DO 18'!N105/1000000</f>
        <v>0</v>
      </c>
      <c r="S458" s="620">
        <f ca="1">'CSS DO 18'!O105/1000000</f>
        <v>0</v>
      </c>
      <c r="T458" s="620">
        <f ca="1">'CSS DO 18'!P105/1000000</f>
        <v>0</v>
      </c>
      <c r="U458" s="620">
        <f ca="1">'CSS DO 18'!Q105/1000000</f>
        <v>0</v>
      </c>
      <c r="V458" s="620">
        <f ca="1">'CSS DO 18'!R105/1000000</f>
        <v>0</v>
      </c>
      <c r="W458" s="620">
        <f ca="1">'CSS DO 18'!S105/1000000</f>
        <v>0</v>
      </c>
      <c r="X458" s="620">
        <f ca="1">'CSS DO 18'!T105/1000000</f>
        <v>0</v>
      </c>
      <c r="Y458" s="620">
        <f ca="1">'CSS DO 18'!U105/1000000</f>
        <v>0</v>
      </c>
      <c r="Z458" s="620">
        <f ca="1">'CSS DO 18'!V105/1000000</f>
        <v>0</v>
      </c>
      <c r="AA458" s="620">
        <f ca="1">'CSS DO 18'!W105/1000000</f>
        <v>0</v>
      </c>
      <c r="AB458" s="620">
        <f ca="1">'CSS DO 18'!X105/1000000</f>
        <v>0</v>
      </c>
      <c r="AC458" s="620">
        <f ca="1">'CSS DO 18'!Y105/1000000</f>
        <v>0</v>
      </c>
      <c r="AD458" s="620">
        <f ca="1">'CSS DO 18'!Z105/1000000</f>
        <v>0</v>
      </c>
      <c r="AE458" s="620">
        <f ca="1">'CSS DO 18'!AA105/1000000</f>
        <v>0</v>
      </c>
      <c r="AF458" s="620">
        <f ca="1">'CSS DO 18'!AB105/1000000</f>
        <v>0</v>
      </c>
      <c r="AG458" s="620">
        <f ca="1">'CSS DO 18'!AC105/1000000</f>
        <v>0</v>
      </c>
      <c r="AH458" s="620">
        <f ca="1">'CSS DO 18'!AD105/1000000</f>
        <v>0</v>
      </c>
      <c r="AI458" s="620">
        <f ca="1">'CSS DO 18'!AE105/1000000</f>
        <v>0</v>
      </c>
      <c r="AJ458" s="620">
        <f ca="1">'CSS DO 18'!AF105/1000000</f>
        <v>0</v>
      </c>
      <c r="AK458" s="620">
        <f ca="1">'CSS DO 18'!AG105/1000000</f>
        <v>0</v>
      </c>
      <c r="AL458" s="620">
        <f ca="1">'CSS DO 18'!AH105/1000000</f>
        <v>0</v>
      </c>
      <c r="AM458" s="626"/>
      <c r="AN458" s="246"/>
      <c r="AO458" s="246"/>
      <c r="AP458" s="246"/>
      <c r="AQ458" s="246"/>
    </row>
    <row r="459" spans="2:43" x14ac:dyDescent="0.2">
      <c r="B459" s="625"/>
      <c r="C459" s="606" t="s">
        <v>119</v>
      </c>
      <c r="D459" s="599"/>
      <c r="E459" s="599"/>
      <c r="F459" s="599"/>
      <c r="G459" s="599"/>
      <c r="H459" s="620">
        <f ca="1">'CSS DO 18'!D106/1000000</f>
        <v>0</v>
      </c>
      <c r="I459" s="620">
        <f ca="1">'CSS DO 18'!E106/1000000</f>
        <v>0</v>
      </c>
      <c r="J459" s="620">
        <f ca="1">'CSS DO 18'!F106/1000000</f>
        <v>0</v>
      </c>
      <c r="K459" s="620">
        <f ca="1">'CSS DO 18'!G106/1000000</f>
        <v>0</v>
      </c>
      <c r="L459" s="620">
        <f ca="1">'CSS DO 18'!H106/1000000</f>
        <v>0</v>
      </c>
      <c r="M459" s="620">
        <f ca="1">'CSS DO 18'!I106/1000000</f>
        <v>0</v>
      </c>
      <c r="N459" s="620">
        <f ca="1">'CSS DO 18'!J106/1000000</f>
        <v>0</v>
      </c>
      <c r="O459" s="620">
        <f ca="1">'CSS DO 18'!K106/1000000</f>
        <v>0</v>
      </c>
      <c r="P459" s="620">
        <f ca="1">'CSS DO 18'!L106/1000000</f>
        <v>0</v>
      </c>
      <c r="Q459" s="620">
        <f ca="1">'CSS DO 18'!M106/1000000</f>
        <v>0</v>
      </c>
      <c r="R459" s="620">
        <f ca="1">'CSS DO 18'!N106/1000000</f>
        <v>0</v>
      </c>
      <c r="S459" s="620">
        <f ca="1">'CSS DO 18'!O106/1000000</f>
        <v>0</v>
      </c>
      <c r="T459" s="620">
        <f ca="1">'CSS DO 18'!P106/1000000</f>
        <v>0</v>
      </c>
      <c r="U459" s="620">
        <f ca="1">'CSS DO 18'!Q106/1000000</f>
        <v>0</v>
      </c>
      <c r="V459" s="620">
        <f ca="1">'CSS DO 18'!R106/1000000</f>
        <v>0</v>
      </c>
      <c r="W459" s="620">
        <f ca="1">'CSS DO 18'!S106/1000000</f>
        <v>0</v>
      </c>
      <c r="X459" s="620">
        <f ca="1">'CSS DO 18'!T106/1000000</f>
        <v>0</v>
      </c>
      <c r="Y459" s="620">
        <f ca="1">'CSS DO 18'!U106/1000000</f>
        <v>0</v>
      </c>
      <c r="Z459" s="620">
        <f ca="1">'CSS DO 18'!V106/1000000</f>
        <v>0</v>
      </c>
      <c r="AA459" s="620">
        <f ca="1">'CSS DO 18'!W106/1000000</f>
        <v>0</v>
      </c>
      <c r="AB459" s="620">
        <f ca="1">'CSS DO 18'!X106/1000000</f>
        <v>0</v>
      </c>
      <c r="AC459" s="620">
        <f ca="1">'CSS DO 18'!Y106/1000000</f>
        <v>0</v>
      </c>
      <c r="AD459" s="620">
        <f ca="1">'CSS DO 18'!Z106/1000000</f>
        <v>0</v>
      </c>
      <c r="AE459" s="620">
        <f ca="1">'CSS DO 18'!AA106/1000000</f>
        <v>0</v>
      </c>
      <c r="AF459" s="620">
        <f ca="1">'CSS DO 18'!AB106/1000000</f>
        <v>0</v>
      </c>
      <c r="AG459" s="620">
        <f ca="1">'CSS DO 18'!AC106/1000000</f>
        <v>0</v>
      </c>
      <c r="AH459" s="620">
        <f ca="1">'CSS DO 18'!AD106/1000000</f>
        <v>0</v>
      </c>
      <c r="AI459" s="620">
        <f ca="1">'CSS DO 18'!AE106/1000000</f>
        <v>0</v>
      </c>
      <c r="AJ459" s="620">
        <f ca="1">'CSS DO 18'!AF106/1000000</f>
        <v>0</v>
      </c>
      <c r="AK459" s="620">
        <f ca="1">'CSS DO 18'!AG106/1000000</f>
        <v>0</v>
      </c>
      <c r="AL459" s="620">
        <f ca="1">'CSS DO 18'!AH106/1000000</f>
        <v>0</v>
      </c>
      <c r="AM459" s="626"/>
      <c r="AN459" s="246"/>
      <c r="AO459" s="246"/>
      <c r="AP459" s="246"/>
      <c r="AQ459" s="246"/>
    </row>
    <row r="460" spans="2:43" x14ac:dyDescent="0.2">
      <c r="B460" s="625"/>
      <c r="C460" s="125"/>
      <c r="D460" s="599"/>
      <c r="E460" s="599"/>
      <c r="F460" s="599"/>
      <c r="G460" s="599"/>
      <c r="H460" s="621"/>
      <c r="I460" s="621"/>
      <c r="J460" s="621"/>
      <c r="K460" s="621"/>
      <c r="L460" s="621"/>
      <c r="M460" s="621"/>
      <c r="N460" s="621"/>
      <c r="O460" s="621"/>
      <c r="P460" s="621"/>
      <c r="Q460" s="621"/>
      <c r="R460" s="621"/>
      <c r="S460" s="621"/>
      <c r="T460" s="621"/>
      <c r="U460" s="621"/>
      <c r="V460" s="621"/>
      <c r="W460" s="621"/>
      <c r="X460" s="621"/>
      <c r="Y460" s="621"/>
      <c r="Z460" s="621"/>
      <c r="AA460" s="621"/>
      <c r="AB460" s="621"/>
      <c r="AC460" s="621"/>
      <c r="AD460" s="621"/>
      <c r="AE460" s="621"/>
      <c r="AF460" s="621"/>
      <c r="AG460" s="621"/>
      <c r="AH460" s="621"/>
      <c r="AI460" s="621"/>
      <c r="AJ460" s="621"/>
      <c r="AK460" s="621"/>
      <c r="AL460" s="621"/>
      <c r="AM460" s="627"/>
      <c r="AN460" s="600"/>
      <c r="AO460" s="600"/>
      <c r="AP460" s="600"/>
      <c r="AQ460" s="600"/>
    </row>
    <row r="461" spans="2:43" x14ac:dyDescent="0.2">
      <c r="B461" s="261" t="s">
        <v>329</v>
      </c>
      <c r="C461" s="125"/>
      <c r="D461" s="599"/>
      <c r="E461" s="599"/>
      <c r="F461" s="599"/>
      <c r="G461" s="599"/>
      <c r="H461" s="621"/>
      <c r="I461" s="621"/>
      <c r="J461" s="621"/>
      <c r="K461" s="621"/>
      <c r="L461" s="621"/>
      <c r="M461" s="621"/>
      <c r="N461" s="621"/>
      <c r="O461" s="621"/>
      <c r="P461" s="621"/>
      <c r="Q461" s="621"/>
      <c r="R461" s="621"/>
      <c r="S461" s="621"/>
      <c r="T461" s="621"/>
      <c r="U461" s="621"/>
      <c r="V461" s="621"/>
      <c r="W461" s="621"/>
      <c r="X461" s="621"/>
      <c r="Y461" s="621"/>
      <c r="Z461" s="621"/>
      <c r="AA461" s="621"/>
      <c r="AB461" s="621"/>
      <c r="AC461" s="621"/>
      <c r="AD461" s="621"/>
      <c r="AE461" s="621"/>
      <c r="AF461" s="621"/>
      <c r="AG461" s="621"/>
      <c r="AH461" s="621"/>
      <c r="AI461" s="621"/>
      <c r="AJ461" s="621"/>
      <c r="AK461" s="621"/>
      <c r="AL461" s="621"/>
      <c r="AM461" s="627"/>
      <c r="AN461" s="600"/>
      <c r="AO461" s="600"/>
      <c r="AP461" s="600"/>
      <c r="AQ461" s="600"/>
    </row>
    <row r="462" spans="2:43" x14ac:dyDescent="0.2">
      <c r="B462" s="625"/>
      <c r="C462" s="605" t="s">
        <v>131</v>
      </c>
      <c r="D462" s="599"/>
      <c r="E462" s="599"/>
      <c r="F462" s="599"/>
      <c r="G462" s="599"/>
      <c r="H462" s="620">
        <f ca="1">'LOI 3P 18'!D101/1000000</f>
        <v>-1.1584370567342677</v>
      </c>
      <c r="I462" s="620">
        <f ca="1">'LOI 3P 18'!E101/1000000</f>
        <v>0.31483371456221787</v>
      </c>
      <c r="J462" s="620">
        <f ca="1">'LOI 3P 18'!F101/1000000</f>
        <v>0.35096619626362263</v>
      </c>
      <c r="K462" s="620">
        <f ca="1">'LOI 3P 18'!G101/1000000</f>
        <v>0.28878361611420156</v>
      </c>
      <c r="L462" s="620">
        <f ca="1">'LOI 3P 18'!H101/1000000</f>
        <v>0.24920444551351076</v>
      </c>
      <c r="M462" s="620">
        <f ca="1">'LOI 3P 18'!I101/1000000</f>
        <v>0.24116355128082093</v>
      </c>
      <c r="N462" s="620">
        <f ca="1">'LOI 3P 18'!J101/1000000</f>
        <v>0.21503547217602204</v>
      </c>
      <c r="O462" s="620">
        <f ca="1">'LOI 3P 18'!K101/1000000</f>
        <v>0.18689304774178939</v>
      </c>
      <c r="P462" s="620">
        <f ca="1">'LOI 3P 18'!L101/1000000</f>
        <v>0.18108331708455092</v>
      </c>
      <c r="Q462" s="620">
        <f ca="1">'LOI 3P 18'!M101/1000000</f>
        <v>0.17593937646225519</v>
      </c>
      <c r="R462" s="620">
        <f ca="1">'LOI 3P 18'!N101/1000000</f>
        <v>6.1819767106669983E-2</v>
      </c>
      <c r="S462" s="620">
        <f ca="1">'LOI 3P 18'!O101/1000000</f>
        <v>8.7564826743666918E-2</v>
      </c>
      <c r="T462" s="620">
        <f ca="1">'LOI 3P 18'!P101/1000000</f>
        <v>0.12843370081332198</v>
      </c>
      <c r="U462" s="620">
        <f ca="1">'LOI 3P 18'!Q101/1000000</f>
        <v>0.12988179193339322</v>
      </c>
      <c r="V462" s="620">
        <f ca="1">'LOI 3P 18'!R101/1000000</f>
        <v>0.1313483963855428</v>
      </c>
      <c r="W462" s="620">
        <f ca="1">'LOI 3P 18'!S101/1000000</f>
        <v>0.13283365363671626</v>
      </c>
      <c r="X462" s="620">
        <f ca="1">'LOI 3P 18'!T101/1000000</f>
        <v>0.13433770212137927</v>
      </c>
      <c r="Y462" s="620">
        <f ca="1">'LOI 3P 18'!U101/1000000</f>
        <v>0.13586067914687555</v>
      </c>
      <c r="Z462" s="620">
        <f ca="1">'LOI 3P 18'!V101/1000000</f>
        <v>0.13740272079539975</v>
      </c>
      <c r="AA462" s="620">
        <f ca="1">'LOI 3P 18'!W101/1000000</f>
        <v>0.13896396182248749</v>
      </c>
      <c r="AB462" s="620">
        <f ca="1">'LOI 3P 18'!X101/1000000</f>
        <v>3.1524535551918101E-2</v>
      </c>
      <c r="AC462" s="620">
        <f ca="1">'LOI 3P 18'!Y101/1000000</f>
        <v>0.14214457376692569</v>
      </c>
      <c r="AD462" s="620">
        <f ca="1">'LOI 3P 18'!Z101/1000000</f>
        <v>0.14376420659761019</v>
      </c>
      <c r="AE462" s="620">
        <f ca="1">'LOI 3P 18'!AA101/1000000</f>
        <v>0.14540356240443761</v>
      </c>
      <c r="AF462" s="620">
        <f ca="1">'LOI 3P 18'!AB101/1000000</f>
        <v>0.14706276765771456</v>
      </c>
      <c r="AG462" s="620">
        <f ca="1">'LOI 3P 18'!AC101/1000000</f>
        <v>0.14874194681292019</v>
      </c>
      <c r="AH462" s="620">
        <f ca="1">'LOI 3P 18'!AD101/1000000</f>
        <v>0</v>
      </c>
      <c r="AI462" s="620">
        <f ca="1">'LOI 3P 18'!AE101/1000000</f>
        <v>0</v>
      </c>
      <c r="AJ462" s="620">
        <f ca="1">'LOI 3P 18'!AF101/1000000</f>
        <v>0</v>
      </c>
      <c r="AK462" s="620">
        <f ca="1">'LOI 3P 18'!AG101/1000000</f>
        <v>0</v>
      </c>
      <c r="AL462" s="620">
        <f ca="1">'LOI 3P 18'!AH101/1000000</f>
        <v>0</v>
      </c>
      <c r="AM462" s="626"/>
      <c r="AN462" s="246"/>
      <c r="AO462" s="246"/>
      <c r="AP462" s="246"/>
      <c r="AQ462" s="246"/>
    </row>
    <row r="463" spans="2:43" x14ac:dyDescent="0.2">
      <c r="B463" s="625"/>
      <c r="C463" s="606" t="s">
        <v>117</v>
      </c>
      <c r="D463" s="599"/>
      <c r="E463" s="599"/>
      <c r="F463" s="599"/>
      <c r="G463" s="599"/>
      <c r="H463" s="620">
        <f ca="1">'LOI 3P 18'!D102/1000000</f>
        <v>0</v>
      </c>
      <c r="I463" s="620">
        <f ca="1">'LOI 3P 18'!E102/1000000</f>
        <v>0</v>
      </c>
      <c r="J463" s="620">
        <f ca="1">'LOI 3P 18'!F102/1000000</f>
        <v>0</v>
      </c>
      <c r="K463" s="620">
        <f ca="1">'LOI 3P 18'!G102/1000000</f>
        <v>0</v>
      </c>
      <c r="L463" s="620">
        <f ca="1">'LOI 3P 18'!H102/1000000</f>
        <v>0</v>
      </c>
      <c r="M463" s="620">
        <f ca="1">'LOI 3P 18'!I102/1000000</f>
        <v>0</v>
      </c>
      <c r="N463" s="620">
        <f ca="1">'LOI 3P 18'!J102/1000000</f>
        <v>0</v>
      </c>
      <c r="O463" s="620">
        <f ca="1">'LOI 3P 18'!K102/1000000</f>
        <v>0</v>
      </c>
      <c r="P463" s="620">
        <f ca="1">'LOI 3P 18'!L102/1000000</f>
        <v>0</v>
      </c>
      <c r="Q463" s="620">
        <f ca="1">'LOI 3P 18'!M102/1000000</f>
        <v>0</v>
      </c>
      <c r="R463" s="620">
        <f ca="1">'LOI 3P 18'!N102/1000000</f>
        <v>0</v>
      </c>
      <c r="S463" s="620">
        <f ca="1">'LOI 3P 18'!O102/1000000</f>
        <v>0</v>
      </c>
      <c r="T463" s="620">
        <f ca="1">'LOI 3P 18'!P102/1000000</f>
        <v>0</v>
      </c>
      <c r="U463" s="620">
        <f ca="1">'LOI 3P 18'!Q102/1000000</f>
        <v>0</v>
      </c>
      <c r="V463" s="620">
        <f ca="1">'LOI 3P 18'!R102/1000000</f>
        <v>0</v>
      </c>
      <c r="W463" s="620">
        <f ca="1">'LOI 3P 18'!S102/1000000</f>
        <v>0</v>
      </c>
      <c r="X463" s="620">
        <f ca="1">'LOI 3P 18'!T102/1000000</f>
        <v>0</v>
      </c>
      <c r="Y463" s="620">
        <f ca="1">'LOI 3P 18'!U102/1000000</f>
        <v>0</v>
      </c>
      <c r="Z463" s="620">
        <f ca="1">'LOI 3P 18'!V102/1000000</f>
        <v>0</v>
      </c>
      <c r="AA463" s="620">
        <f ca="1">'LOI 3P 18'!W102/1000000</f>
        <v>0</v>
      </c>
      <c r="AB463" s="620">
        <f ca="1">'LOI 3P 18'!X102/1000000</f>
        <v>0</v>
      </c>
      <c r="AC463" s="620">
        <f ca="1">'LOI 3P 18'!Y102/1000000</f>
        <v>0</v>
      </c>
      <c r="AD463" s="620">
        <f ca="1">'LOI 3P 18'!Z102/1000000</f>
        <v>0</v>
      </c>
      <c r="AE463" s="620">
        <f ca="1">'LOI 3P 18'!AA102/1000000</f>
        <v>0</v>
      </c>
      <c r="AF463" s="620">
        <f ca="1">'LOI 3P 18'!AB102/1000000</f>
        <v>0</v>
      </c>
      <c r="AG463" s="620">
        <f ca="1">'LOI 3P 18'!AC102/1000000</f>
        <v>0</v>
      </c>
      <c r="AH463" s="620">
        <f ca="1">'LOI 3P 18'!AD102/1000000</f>
        <v>0</v>
      </c>
      <c r="AI463" s="620">
        <f ca="1">'LOI 3P 18'!AE102/1000000</f>
        <v>0</v>
      </c>
      <c r="AJ463" s="620">
        <f ca="1">'LOI 3P 18'!AF102/1000000</f>
        <v>0</v>
      </c>
      <c r="AK463" s="620">
        <f ca="1">'LOI 3P 18'!AG102/1000000</f>
        <v>0</v>
      </c>
      <c r="AL463" s="620">
        <f ca="1">'LOI 3P 18'!AH102/1000000</f>
        <v>0</v>
      </c>
      <c r="AM463" s="626"/>
      <c r="AN463" s="246"/>
      <c r="AO463" s="246"/>
      <c r="AP463" s="246"/>
      <c r="AQ463" s="246"/>
    </row>
    <row r="464" spans="2:43" x14ac:dyDescent="0.2">
      <c r="B464" s="625"/>
      <c r="C464" s="607" t="s">
        <v>126</v>
      </c>
      <c r="D464" s="599"/>
      <c r="E464" s="599"/>
      <c r="F464" s="599"/>
      <c r="G464" s="599"/>
      <c r="H464" s="620">
        <f ca="1">'LOI 3P 18'!D103/1000000</f>
        <v>0</v>
      </c>
      <c r="I464" s="620">
        <f ca="1">'LOI 3P 18'!E103/1000000</f>
        <v>1.63500805487552E-2</v>
      </c>
      <c r="J464" s="620">
        <f ca="1">'LOI 3P 18'!F103/1000000</f>
        <v>1.6519196748931656E-2</v>
      </c>
      <c r="K464" s="620">
        <f ca="1">'LOI 3P 18'!G103/1000000</f>
        <v>1.6690832780490734E-2</v>
      </c>
      <c r="L464" s="620">
        <f ca="1">'LOI 3P 18'!H103/1000000</f>
        <v>1.6865026188920045E-2</v>
      </c>
      <c r="M464" s="620">
        <f ca="1">'LOI 3P 18'!I103/1000000</f>
        <v>1.7041815079134957E-2</v>
      </c>
      <c r="N464" s="620">
        <f ca="1">'LOI 3P 18'!J103/1000000</f>
        <v>1.722123812381407E-2</v>
      </c>
      <c r="O464" s="620">
        <f ca="1">'LOI 3P 18'!K103/1000000</f>
        <v>1.7403334571858897E-2</v>
      </c>
      <c r="P464" s="620">
        <f ca="1">'LOI 3P 18'!L103/1000000</f>
        <v>1.7588144256979587E-2</v>
      </c>
      <c r="Q464" s="620">
        <f ca="1">'LOI 3P 18'!M103/1000000</f>
        <v>1.7775707606408588E-2</v>
      </c>
      <c r="R464" s="620">
        <f ca="1">'LOI 3P 18'!N103/1000000</f>
        <v>1.7966065649744074E-2</v>
      </c>
      <c r="S464" s="620">
        <f ca="1">'LOI 3P 18'!O103/1000000</f>
        <v>1.8159260027925266E-2</v>
      </c>
      <c r="T464" s="620">
        <f ca="1">'LOI 3P 18'!P103/1000000</f>
        <v>1.8355333002341347E-2</v>
      </c>
      <c r="U464" s="620">
        <f ca="1">'LOI 3P 18'!Q103/1000000</f>
        <v>1.8554327464076235E-2</v>
      </c>
      <c r="V464" s="620">
        <f ca="1">'LOI 3P 18'!R103/1000000</f>
        <v>1.8756286943290974E-2</v>
      </c>
      <c r="W464" s="620">
        <f ca="1">'LOI 3P 18'!S103/1000000</f>
        <v>1.8961255618746006E-2</v>
      </c>
      <c r="X464" s="620">
        <f ca="1">'LOI 3P 18'!T103/1000000</f>
        <v>1.916927832746532E-2</v>
      </c>
      <c r="Y464" s="620">
        <f ca="1">'LOI 3P 18'!U103/1000000</f>
        <v>1.9380400574544553E-2</v>
      </c>
      <c r="Z464" s="620">
        <f ca="1">'LOI 3P 18'!V103/1000000</f>
        <v>1.9594668543105272E-2</v>
      </c>
      <c r="AA464" s="620">
        <f ca="1">'LOI 3P 18'!W103/1000000</f>
        <v>1.9812129104397537E-2</v>
      </c>
      <c r="AB464" s="620">
        <f ca="1">'LOI 3P 18'!X103/1000000</f>
        <v>2.0032829828053059E-2</v>
      </c>
      <c r="AC464" s="620">
        <f ca="1">'LOI 3P 18'!Y103/1000000</f>
        <v>2.0256818992491051E-2</v>
      </c>
      <c r="AD464" s="620">
        <f ca="1">'LOI 3P 18'!Z103/1000000</f>
        <v>2.0484145595479168E-2</v>
      </c>
      <c r="AE464" s="620">
        <f ca="1">'LOI 3P 18'!AA103/1000000</f>
        <v>2.0714859364851807E-2</v>
      </c>
      <c r="AF464" s="620">
        <f ca="1">'LOI 3P 18'!AB103/1000000</f>
        <v>2.0949010769388095E-2</v>
      </c>
      <c r="AG464" s="620">
        <f ca="1">'LOI 3P 18'!AC103/1000000</f>
        <v>2.1186651029851979E-2</v>
      </c>
      <c r="AH464" s="620">
        <f ca="1">'LOI 3P 18'!AD103/1000000</f>
        <v>0</v>
      </c>
      <c r="AI464" s="620">
        <f ca="1">'LOI 3P 18'!AE103/1000000</f>
        <v>0</v>
      </c>
      <c r="AJ464" s="620">
        <f ca="1">'LOI 3P 18'!AF103/1000000</f>
        <v>0</v>
      </c>
      <c r="AK464" s="620">
        <f ca="1">'LOI 3P 18'!AG103/1000000</f>
        <v>0</v>
      </c>
      <c r="AL464" s="620">
        <f ca="1">'LOI 3P 18'!AH103/1000000</f>
        <v>0</v>
      </c>
      <c r="AM464" s="626"/>
      <c r="AN464" s="246"/>
      <c r="AO464" s="246"/>
      <c r="AP464" s="246"/>
      <c r="AQ464" s="246"/>
    </row>
    <row r="465" spans="2:43" x14ac:dyDescent="0.2">
      <c r="B465" s="625"/>
      <c r="C465" s="605" t="s">
        <v>127</v>
      </c>
      <c r="D465" s="599"/>
      <c r="E465" s="599"/>
      <c r="F465" s="599"/>
      <c r="G465" s="599"/>
      <c r="H465" s="620">
        <f ca="1">'LOI 3P 18'!D104/1000000</f>
        <v>0</v>
      </c>
      <c r="I465" s="620">
        <f ca="1">'LOI 3P 18'!E104/1000000</f>
        <v>2.4525120823132799E-2</v>
      </c>
      <c r="J465" s="620">
        <f ca="1">'LOI 3P 18'!F104/1000000</f>
        <v>2.4778795123397479E-2</v>
      </c>
      <c r="K465" s="620">
        <f ca="1">'LOI 3P 18'!G104/1000000</f>
        <v>2.5036249170736099E-2</v>
      </c>
      <c r="L465" s="620">
        <f ca="1">'LOI 3P 18'!H104/1000000</f>
        <v>2.529753928338007E-2</v>
      </c>
      <c r="M465" s="620">
        <f ca="1">'LOI 3P 18'!I104/1000000</f>
        <v>2.5562722618702433E-2</v>
      </c>
      <c r="N465" s="620">
        <f ca="1">'LOI 3P 18'!J104/1000000</f>
        <v>2.5831857185721101E-2</v>
      </c>
      <c r="O465" s="620">
        <f ca="1">'LOI 3P 18'!K104/1000000</f>
        <v>2.6105001857788347E-2</v>
      </c>
      <c r="P465" s="620">
        <f ca="1">'LOI 3P 18'!L104/1000000</f>
        <v>2.6382216385469382E-2</v>
      </c>
      <c r="Q465" s="620">
        <f ca="1">'LOI 3P 18'!M104/1000000</f>
        <v>2.6663561409612881E-2</v>
      </c>
      <c r="R465" s="620">
        <f ca="1">'LOI 3P 18'!N104/1000000</f>
        <v>2.6949098474616115E-2</v>
      </c>
      <c r="S465" s="620">
        <f ca="1">'LOI 3P 18'!O104/1000000</f>
        <v>2.7238890041887898E-2</v>
      </c>
      <c r="T465" s="620">
        <f ca="1">'LOI 3P 18'!P104/1000000</f>
        <v>2.7532999503512019E-2</v>
      </c>
      <c r="U465" s="620">
        <f ca="1">'LOI 3P 18'!Q104/1000000</f>
        <v>2.7831491196114354E-2</v>
      </c>
      <c r="V465" s="620">
        <f ca="1">'LOI 3P 18'!R104/1000000</f>
        <v>2.8134430414936455E-2</v>
      </c>
      <c r="W465" s="620">
        <f ca="1">'LOI 3P 18'!S104/1000000</f>
        <v>2.8441883428119007E-2</v>
      </c>
      <c r="X465" s="620">
        <f ca="1">'LOI 3P 18'!T104/1000000</f>
        <v>2.8753917491197978E-2</v>
      </c>
      <c r="Y465" s="620">
        <f ca="1">'LOI 3P 18'!U104/1000000</f>
        <v>2.9070600861816828E-2</v>
      </c>
      <c r="Z465" s="620">
        <f ca="1">'LOI 3P 18'!V104/1000000</f>
        <v>2.9392002814657904E-2</v>
      </c>
      <c r="AA465" s="620">
        <f ca="1">'LOI 3P 18'!W104/1000000</f>
        <v>2.9718193656596305E-2</v>
      </c>
      <c r="AB465" s="620">
        <f ca="1">'LOI 3P 18'!X104/1000000</f>
        <v>3.0049244742079588E-2</v>
      </c>
      <c r="AC465" s="620">
        <f ca="1">'LOI 3P 18'!Y104/1000000</f>
        <v>3.0385228488736572E-2</v>
      </c>
      <c r="AD465" s="620">
        <f ca="1">'LOI 3P 18'!Z104/1000000</f>
        <v>3.0726218393218749E-2</v>
      </c>
      <c r="AE465" s="620">
        <f ca="1">'LOI 3P 18'!AA104/1000000</f>
        <v>3.1072289047277706E-2</v>
      </c>
      <c r="AF465" s="620">
        <f ca="1">'LOI 3P 18'!AB104/1000000</f>
        <v>3.1423516154082141E-2</v>
      </c>
      <c r="AG465" s="620">
        <f ca="1">'LOI 3P 18'!AC104/1000000</f>
        <v>3.1779976544777967E-2</v>
      </c>
      <c r="AH465" s="620">
        <f ca="1">'LOI 3P 18'!AD104/1000000</f>
        <v>0</v>
      </c>
      <c r="AI465" s="620">
        <f ca="1">'LOI 3P 18'!AE104/1000000</f>
        <v>0</v>
      </c>
      <c r="AJ465" s="620">
        <f ca="1">'LOI 3P 18'!AF104/1000000</f>
        <v>0</v>
      </c>
      <c r="AK465" s="620">
        <f ca="1">'LOI 3P 18'!AG104/1000000</f>
        <v>0</v>
      </c>
      <c r="AL465" s="620">
        <f ca="1">'LOI 3P 18'!AH104/1000000</f>
        <v>0</v>
      </c>
      <c r="AM465" s="626"/>
      <c r="AN465" s="246"/>
      <c r="AO465" s="246"/>
      <c r="AP465" s="246"/>
      <c r="AQ465" s="246"/>
    </row>
    <row r="466" spans="2:43" x14ac:dyDescent="0.2">
      <c r="B466" s="625"/>
      <c r="C466" s="605" t="s">
        <v>116</v>
      </c>
      <c r="D466" s="599"/>
      <c r="E466" s="599"/>
      <c r="F466" s="599"/>
      <c r="G466" s="599"/>
      <c r="H466" s="620">
        <f ca="1">'LOI 3P 18'!D105/1000000</f>
        <v>0</v>
      </c>
      <c r="I466" s="620">
        <f ca="1">'LOI 3P 18'!E105/1000000</f>
        <v>0</v>
      </c>
      <c r="J466" s="620">
        <f ca="1">'LOI 3P 18'!F105/1000000</f>
        <v>0</v>
      </c>
      <c r="K466" s="620">
        <f ca="1">'LOI 3P 18'!G105/1000000</f>
        <v>0</v>
      </c>
      <c r="L466" s="620">
        <f ca="1">'LOI 3P 18'!H105/1000000</f>
        <v>0</v>
      </c>
      <c r="M466" s="620">
        <f ca="1">'LOI 3P 18'!I105/1000000</f>
        <v>0</v>
      </c>
      <c r="N466" s="620">
        <f ca="1">'LOI 3P 18'!J105/1000000</f>
        <v>0</v>
      </c>
      <c r="O466" s="620">
        <f ca="1">'LOI 3P 18'!K105/1000000</f>
        <v>0</v>
      </c>
      <c r="P466" s="620">
        <f ca="1">'LOI 3P 18'!L105/1000000</f>
        <v>0</v>
      </c>
      <c r="Q466" s="620">
        <f ca="1">'LOI 3P 18'!M105/1000000</f>
        <v>0</v>
      </c>
      <c r="R466" s="620">
        <f ca="1">'LOI 3P 18'!N105/1000000</f>
        <v>0</v>
      </c>
      <c r="S466" s="620">
        <f ca="1">'LOI 3P 18'!O105/1000000</f>
        <v>0</v>
      </c>
      <c r="T466" s="620">
        <f ca="1">'LOI 3P 18'!P105/1000000</f>
        <v>0</v>
      </c>
      <c r="U466" s="620">
        <f ca="1">'LOI 3P 18'!Q105/1000000</f>
        <v>0</v>
      </c>
      <c r="V466" s="620">
        <f ca="1">'LOI 3P 18'!R105/1000000</f>
        <v>0</v>
      </c>
      <c r="W466" s="620">
        <f ca="1">'LOI 3P 18'!S105/1000000</f>
        <v>0</v>
      </c>
      <c r="X466" s="620">
        <f ca="1">'LOI 3P 18'!T105/1000000</f>
        <v>0</v>
      </c>
      <c r="Y466" s="620">
        <f ca="1">'LOI 3P 18'!U105/1000000</f>
        <v>0</v>
      </c>
      <c r="Z466" s="620">
        <f ca="1">'LOI 3P 18'!V105/1000000</f>
        <v>0</v>
      </c>
      <c r="AA466" s="620">
        <f ca="1">'LOI 3P 18'!W105/1000000</f>
        <v>0</v>
      </c>
      <c r="AB466" s="620">
        <f ca="1">'LOI 3P 18'!X105/1000000</f>
        <v>0</v>
      </c>
      <c r="AC466" s="620">
        <f ca="1">'LOI 3P 18'!Y105/1000000</f>
        <v>0</v>
      </c>
      <c r="AD466" s="620">
        <f ca="1">'LOI 3P 18'!Z105/1000000</f>
        <v>0</v>
      </c>
      <c r="AE466" s="620">
        <f ca="1">'LOI 3P 18'!AA105/1000000</f>
        <v>0</v>
      </c>
      <c r="AF466" s="620">
        <f ca="1">'LOI 3P 18'!AB105/1000000</f>
        <v>0</v>
      </c>
      <c r="AG466" s="620">
        <f ca="1">'LOI 3P 18'!AC105/1000000</f>
        <v>0</v>
      </c>
      <c r="AH466" s="620">
        <f ca="1">'LOI 3P 18'!AD105/1000000</f>
        <v>0</v>
      </c>
      <c r="AI466" s="620">
        <f ca="1">'LOI 3P 18'!AE105/1000000</f>
        <v>0</v>
      </c>
      <c r="AJ466" s="620">
        <f ca="1">'LOI 3P 18'!AF105/1000000</f>
        <v>0</v>
      </c>
      <c r="AK466" s="620">
        <f ca="1">'LOI 3P 18'!AG105/1000000</f>
        <v>0</v>
      </c>
      <c r="AL466" s="620">
        <f ca="1">'LOI 3P 18'!AH105/1000000</f>
        <v>0</v>
      </c>
      <c r="AM466" s="626"/>
      <c r="AN466" s="246"/>
      <c r="AO466" s="246"/>
      <c r="AP466" s="246"/>
      <c r="AQ466" s="246"/>
    </row>
    <row r="467" spans="2:43" x14ac:dyDescent="0.2">
      <c r="B467" s="625"/>
      <c r="C467" s="606" t="s">
        <v>119</v>
      </c>
      <c r="D467" s="599"/>
      <c r="E467" s="599"/>
      <c r="F467" s="599"/>
      <c r="G467" s="599"/>
      <c r="H467" s="620">
        <f ca="1">'LOI 3P 18'!D106/1000000</f>
        <v>0</v>
      </c>
      <c r="I467" s="620">
        <f ca="1">'LOI 3P 18'!E106/1000000</f>
        <v>0</v>
      </c>
      <c r="J467" s="620">
        <f ca="1">'LOI 3P 18'!F106/1000000</f>
        <v>0</v>
      </c>
      <c r="K467" s="620">
        <f ca="1">'LOI 3P 18'!G106/1000000</f>
        <v>0</v>
      </c>
      <c r="L467" s="620">
        <f ca="1">'LOI 3P 18'!H106/1000000</f>
        <v>0</v>
      </c>
      <c r="M467" s="620">
        <f ca="1">'LOI 3P 18'!I106/1000000</f>
        <v>0</v>
      </c>
      <c r="N467" s="620">
        <f ca="1">'LOI 3P 18'!J106/1000000</f>
        <v>0</v>
      </c>
      <c r="O467" s="620">
        <f ca="1">'LOI 3P 18'!K106/1000000</f>
        <v>0</v>
      </c>
      <c r="P467" s="620">
        <f ca="1">'LOI 3P 18'!L106/1000000</f>
        <v>0</v>
      </c>
      <c r="Q467" s="620">
        <f ca="1">'LOI 3P 18'!M106/1000000</f>
        <v>0</v>
      </c>
      <c r="R467" s="620">
        <f ca="1">'LOI 3P 18'!N106/1000000</f>
        <v>0</v>
      </c>
      <c r="S467" s="620">
        <f ca="1">'LOI 3P 18'!O106/1000000</f>
        <v>0</v>
      </c>
      <c r="T467" s="620">
        <f ca="1">'LOI 3P 18'!P106/1000000</f>
        <v>0</v>
      </c>
      <c r="U467" s="620">
        <f ca="1">'LOI 3P 18'!Q106/1000000</f>
        <v>0</v>
      </c>
      <c r="V467" s="620">
        <f ca="1">'LOI 3P 18'!R106/1000000</f>
        <v>0</v>
      </c>
      <c r="W467" s="620">
        <f ca="1">'LOI 3P 18'!S106/1000000</f>
        <v>0</v>
      </c>
      <c r="X467" s="620">
        <f ca="1">'LOI 3P 18'!T106/1000000</f>
        <v>0</v>
      </c>
      <c r="Y467" s="620">
        <f ca="1">'LOI 3P 18'!U106/1000000</f>
        <v>0</v>
      </c>
      <c r="Z467" s="620">
        <f ca="1">'LOI 3P 18'!V106/1000000</f>
        <v>0</v>
      </c>
      <c r="AA467" s="620">
        <f ca="1">'LOI 3P 18'!W106/1000000</f>
        <v>0</v>
      </c>
      <c r="AB467" s="620">
        <f ca="1">'LOI 3P 18'!X106/1000000</f>
        <v>0</v>
      </c>
      <c r="AC467" s="620">
        <f ca="1">'LOI 3P 18'!Y106/1000000</f>
        <v>0</v>
      </c>
      <c r="AD467" s="620">
        <f ca="1">'LOI 3P 18'!Z106/1000000</f>
        <v>0</v>
      </c>
      <c r="AE467" s="620">
        <f ca="1">'LOI 3P 18'!AA106/1000000</f>
        <v>0</v>
      </c>
      <c r="AF467" s="620">
        <f ca="1">'LOI 3P 18'!AB106/1000000</f>
        <v>0</v>
      </c>
      <c r="AG467" s="620">
        <f ca="1">'LOI 3P 18'!AC106/1000000</f>
        <v>0</v>
      </c>
      <c r="AH467" s="620">
        <f ca="1">'LOI 3P 18'!AD106/1000000</f>
        <v>0</v>
      </c>
      <c r="AI467" s="620">
        <f ca="1">'LOI 3P 18'!AE106/1000000</f>
        <v>0</v>
      </c>
      <c r="AJ467" s="620">
        <f ca="1">'LOI 3P 18'!AF106/1000000</f>
        <v>0</v>
      </c>
      <c r="AK467" s="620">
        <f ca="1">'LOI 3P 18'!AG106/1000000</f>
        <v>0</v>
      </c>
      <c r="AL467" s="620">
        <f ca="1">'LOI 3P 18'!AH106/1000000</f>
        <v>0</v>
      </c>
      <c r="AM467" s="626"/>
      <c r="AN467" s="246"/>
      <c r="AO467" s="246"/>
      <c r="AP467" s="246"/>
      <c r="AQ467" s="246"/>
    </row>
    <row r="468" spans="2:43" x14ac:dyDescent="0.2">
      <c r="B468" s="625"/>
      <c r="C468" s="125"/>
      <c r="D468" s="599"/>
      <c r="E468" s="599"/>
      <c r="F468" s="599"/>
      <c r="G468" s="599"/>
      <c r="H468" s="621"/>
      <c r="I468" s="621"/>
      <c r="J468" s="621"/>
      <c r="K468" s="621"/>
      <c r="L468" s="621"/>
      <c r="M468" s="621"/>
      <c r="N468" s="621"/>
      <c r="O468" s="621"/>
      <c r="P468" s="621"/>
      <c r="Q468" s="621"/>
      <c r="R468" s="621"/>
      <c r="S468" s="621"/>
      <c r="T468" s="621"/>
      <c r="U468" s="621"/>
      <c r="V468" s="621"/>
      <c r="W468" s="621"/>
      <c r="X468" s="621"/>
      <c r="Y468" s="621"/>
      <c r="Z468" s="621"/>
      <c r="AA468" s="621"/>
      <c r="AB468" s="621"/>
      <c r="AC468" s="621"/>
      <c r="AD468" s="621"/>
      <c r="AE468" s="621"/>
      <c r="AF468" s="621"/>
      <c r="AG468" s="621"/>
      <c r="AH468" s="621"/>
      <c r="AI468" s="621"/>
      <c r="AJ468" s="621"/>
      <c r="AK468" s="621"/>
      <c r="AL468" s="621"/>
      <c r="AM468" s="627"/>
      <c r="AN468" s="600"/>
      <c r="AO468" s="600"/>
      <c r="AP468" s="600"/>
      <c r="AQ468" s="600"/>
    </row>
    <row r="469" spans="2:43" x14ac:dyDescent="0.2">
      <c r="B469" s="261" t="s">
        <v>330</v>
      </c>
      <c r="C469" s="125"/>
      <c r="D469" s="599"/>
      <c r="E469" s="599"/>
      <c r="F469" s="599"/>
      <c r="G469" s="599"/>
      <c r="H469" s="621"/>
      <c r="I469" s="621"/>
      <c r="J469" s="621"/>
      <c r="K469" s="621"/>
      <c r="L469" s="621"/>
      <c r="M469" s="621"/>
      <c r="N469" s="621"/>
      <c r="O469" s="621"/>
      <c r="P469" s="621"/>
      <c r="Q469" s="621"/>
      <c r="R469" s="621"/>
      <c r="S469" s="621"/>
      <c r="T469" s="621"/>
      <c r="U469" s="621"/>
      <c r="V469" s="621"/>
      <c r="W469" s="621"/>
      <c r="X469" s="621"/>
      <c r="Y469" s="621"/>
      <c r="Z469" s="621"/>
      <c r="AA469" s="621"/>
      <c r="AB469" s="621"/>
      <c r="AC469" s="621"/>
      <c r="AD469" s="621"/>
      <c r="AE469" s="621"/>
      <c r="AF469" s="621"/>
      <c r="AG469" s="621"/>
      <c r="AH469" s="621"/>
      <c r="AI469" s="621"/>
      <c r="AJ469" s="621"/>
      <c r="AK469" s="621"/>
      <c r="AL469" s="621"/>
      <c r="AM469" s="627"/>
      <c r="AN469" s="600"/>
      <c r="AO469" s="600"/>
      <c r="AP469" s="600"/>
      <c r="AQ469" s="600"/>
    </row>
    <row r="470" spans="2:43" x14ac:dyDescent="0.2">
      <c r="B470" s="625"/>
      <c r="C470" s="605" t="s">
        <v>131</v>
      </c>
      <c r="D470" s="599"/>
      <c r="E470" s="599"/>
      <c r="F470" s="599"/>
      <c r="G470" s="599"/>
      <c r="H470" s="620">
        <f ca="1">'LOI DO 18'!D101/1000000</f>
        <v>0</v>
      </c>
      <c r="I470" s="620">
        <f ca="1">'LOI DO 18'!E101/1000000</f>
        <v>0</v>
      </c>
      <c r="J470" s="620">
        <f ca="1">'LOI DO 18'!F101/1000000</f>
        <v>0</v>
      </c>
      <c r="K470" s="620">
        <f ca="1">'LOI DO 18'!G101/1000000</f>
        <v>0</v>
      </c>
      <c r="L470" s="620">
        <f ca="1">'LOI DO 18'!H101/1000000</f>
        <v>0</v>
      </c>
      <c r="M470" s="620">
        <f ca="1">'LOI DO 18'!I101/1000000</f>
        <v>0</v>
      </c>
      <c r="N470" s="620">
        <f ca="1">'LOI DO 18'!J101/1000000</f>
        <v>0</v>
      </c>
      <c r="O470" s="620">
        <f ca="1">'LOI DO 18'!K101/1000000</f>
        <v>0</v>
      </c>
      <c r="P470" s="620">
        <f ca="1">'LOI DO 18'!L101/1000000</f>
        <v>0</v>
      </c>
      <c r="Q470" s="620">
        <f ca="1">'LOI DO 18'!M101/1000000</f>
        <v>0</v>
      </c>
      <c r="R470" s="620">
        <f ca="1">'LOI DO 18'!N101/1000000</f>
        <v>0</v>
      </c>
      <c r="S470" s="620">
        <f ca="1">'LOI DO 18'!O101/1000000</f>
        <v>0</v>
      </c>
      <c r="T470" s="620">
        <f ca="1">'LOI DO 18'!P101/1000000</f>
        <v>0</v>
      </c>
      <c r="U470" s="620">
        <f ca="1">'LOI DO 18'!Q101/1000000</f>
        <v>0</v>
      </c>
      <c r="V470" s="620">
        <f ca="1">'LOI DO 18'!R101/1000000</f>
        <v>0</v>
      </c>
      <c r="W470" s="620">
        <f ca="1">'LOI DO 18'!S101/1000000</f>
        <v>0</v>
      </c>
      <c r="X470" s="620">
        <f ca="1">'LOI DO 18'!T101/1000000</f>
        <v>0</v>
      </c>
      <c r="Y470" s="620">
        <f ca="1">'LOI DO 18'!U101/1000000</f>
        <v>0</v>
      </c>
      <c r="Z470" s="620">
        <f ca="1">'LOI DO 18'!V101/1000000</f>
        <v>0</v>
      </c>
      <c r="AA470" s="620">
        <f ca="1">'LOI DO 18'!W101/1000000</f>
        <v>0</v>
      </c>
      <c r="AB470" s="620">
        <f ca="1">'LOI DO 18'!X101/1000000</f>
        <v>0</v>
      </c>
      <c r="AC470" s="620">
        <f ca="1">'LOI DO 18'!Y101/1000000</f>
        <v>0</v>
      </c>
      <c r="AD470" s="620">
        <f ca="1">'LOI DO 18'!Z101/1000000</f>
        <v>0</v>
      </c>
      <c r="AE470" s="620">
        <f ca="1">'LOI DO 18'!AA101/1000000</f>
        <v>0</v>
      </c>
      <c r="AF470" s="620">
        <f ca="1">'LOI DO 18'!AB101/1000000</f>
        <v>0</v>
      </c>
      <c r="AG470" s="620">
        <f ca="1">'LOI DO 18'!AC101/1000000</f>
        <v>0</v>
      </c>
      <c r="AH470" s="620">
        <f ca="1">'LOI DO 18'!AD101/1000000</f>
        <v>0</v>
      </c>
      <c r="AI470" s="620">
        <f ca="1">'LOI DO 18'!AE101/1000000</f>
        <v>0</v>
      </c>
      <c r="AJ470" s="620">
        <f ca="1">'LOI DO 18'!AF101/1000000</f>
        <v>0</v>
      </c>
      <c r="AK470" s="620">
        <f ca="1">'LOI DO 18'!AG101/1000000</f>
        <v>0</v>
      </c>
      <c r="AL470" s="620">
        <f ca="1">'LOI DO 18'!AH101/1000000</f>
        <v>0</v>
      </c>
      <c r="AM470" s="626"/>
      <c r="AN470" s="246"/>
      <c r="AO470" s="246"/>
      <c r="AP470" s="246"/>
      <c r="AQ470" s="246"/>
    </row>
    <row r="471" spans="2:43" x14ac:dyDescent="0.2">
      <c r="B471" s="625"/>
      <c r="C471" s="606" t="s">
        <v>117</v>
      </c>
      <c r="D471" s="599"/>
      <c r="E471" s="599"/>
      <c r="F471" s="599"/>
      <c r="G471" s="599"/>
      <c r="H471" s="620">
        <f ca="1">'LOI DO 18'!D102/1000000</f>
        <v>0</v>
      </c>
      <c r="I471" s="620">
        <f ca="1">'LOI DO 18'!E102/1000000</f>
        <v>0</v>
      </c>
      <c r="J471" s="620">
        <f ca="1">'LOI DO 18'!F102/1000000</f>
        <v>0</v>
      </c>
      <c r="K471" s="620">
        <f ca="1">'LOI DO 18'!G102/1000000</f>
        <v>0</v>
      </c>
      <c r="L471" s="620">
        <f ca="1">'LOI DO 18'!H102/1000000</f>
        <v>0</v>
      </c>
      <c r="M471" s="620">
        <f ca="1">'LOI DO 18'!I102/1000000</f>
        <v>0</v>
      </c>
      <c r="N471" s="620">
        <f ca="1">'LOI DO 18'!J102/1000000</f>
        <v>0</v>
      </c>
      <c r="O471" s="620">
        <f ca="1">'LOI DO 18'!K102/1000000</f>
        <v>0</v>
      </c>
      <c r="P471" s="620">
        <f ca="1">'LOI DO 18'!L102/1000000</f>
        <v>0</v>
      </c>
      <c r="Q471" s="620">
        <f ca="1">'LOI DO 18'!M102/1000000</f>
        <v>0</v>
      </c>
      <c r="R471" s="620">
        <f ca="1">'LOI DO 18'!N102/1000000</f>
        <v>0</v>
      </c>
      <c r="S471" s="620">
        <f ca="1">'LOI DO 18'!O102/1000000</f>
        <v>0</v>
      </c>
      <c r="T471" s="620">
        <f ca="1">'LOI DO 18'!P102/1000000</f>
        <v>0</v>
      </c>
      <c r="U471" s="620">
        <f ca="1">'LOI DO 18'!Q102/1000000</f>
        <v>0</v>
      </c>
      <c r="V471" s="620">
        <f ca="1">'LOI DO 18'!R102/1000000</f>
        <v>0</v>
      </c>
      <c r="W471" s="620">
        <f ca="1">'LOI DO 18'!S102/1000000</f>
        <v>0</v>
      </c>
      <c r="X471" s="620">
        <f ca="1">'LOI DO 18'!T102/1000000</f>
        <v>0</v>
      </c>
      <c r="Y471" s="620">
        <f ca="1">'LOI DO 18'!U102/1000000</f>
        <v>0</v>
      </c>
      <c r="Z471" s="620">
        <f ca="1">'LOI DO 18'!V102/1000000</f>
        <v>0</v>
      </c>
      <c r="AA471" s="620">
        <f ca="1">'LOI DO 18'!W102/1000000</f>
        <v>0</v>
      </c>
      <c r="AB471" s="620">
        <f ca="1">'LOI DO 18'!X102/1000000</f>
        <v>0</v>
      </c>
      <c r="AC471" s="620">
        <f ca="1">'LOI DO 18'!Y102/1000000</f>
        <v>0</v>
      </c>
      <c r="AD471" s="620">
        <f ca="1">'LOI DO 18'!Z102/1000000</f>
        <v>0</v>
      </c>
      <c r="AE471" s="620">
        <f ca="1">'LOI DO 18'!AA102/1000000</f>
        <v>0</v>
      </c>
      <c r="AF471" s="620">
        <f ca="1">'LOI DO 18'!AB102/1000000</f>
        <v>0</v>
      </c>
      <c r="AG471" s="620">
        <f ca="1">'LOI DO 18'!AC102/1000000</f>
        <v>0</v>
      </c>
      <c r="AH471" s="620">
        <f ca="1">'LOI DO 18'!AD102/1000000</f>
        <v>0</v>
      </c>
      <c r="AI471" s="620">
        <f ca="1">'LOI DO 18'!AE102/1000000</f>
        <v>0</v>
      </c>
      <c r="AJ471" s="620">
        <f ca="1">'LOI DO 18'!AF102/1000000</f>
        <v>0</v>
      </c>
      <c r="AK471" s="620">
        <f ca="1">'LOI DO 18'!AG102/1000000</f>
        <v>0</v>
      </c>
      <c r="AL471" s="620">
        <f ca="1">'LOI DO 18'!AH102/1000000</f>
        <v>0</v>
      </c>
      <c r="AM471" s="626"/>
      <c r="AN471" s="246"/>
      <c r="AO471" s="246"/>
      <c r="AP471" s="246"/>
      <c r="AQ471" s="246"/>
    </row>
    <row r="472" spans="2:43" x14ac:dyDescent="0.2">
      <c r="B472" s="625"/>
      <c r="C472" s="607" t="s">
        <v>126</v>
      </c>
      <c r="D472" s="599"/>
      <c r="E472" s="599"/>
      <c r="F472" s="599"/>
      <c r="G472" s="599"/>
      <c r="H472" s="620">
        <f ca="1">'LOI DO 18'!D103/1000000</f>
        <v>0</v>
      </c>
      <c r="I472" s="620">
        <f ca="1">'LOI DO 18'!E103/1000000</f>
        <v>0</v>
      </c>
      <c r="J472" s="620">
        <f ca="1">'LOI DO 18'!F103/1000000</f>
        <v>0</v>
      </c>
      <c r="K472" s="620">
        <f ca="1">'LOI DO 18'!G103/1000000</f>
        <v>0</v>
      </c>
      <c r="L472" s="620">
        <f ca="1">'LOI DO 18'!H103/1000000</f>
        <v>0</v>
      </c>
      <c r="M472" s="620">
        <f ca="1">'LOI DO 18'!I103/1000000</f>
        <v>0</v>
      </c>
      <c r="N472" s="620">
        <f ca="1">'LOI DO 18'!J103/1000000</f>
        <v>0</v>
      </c>
      <c r="O472" s="620">
        <f ca="1">'LOI DO 18'!K103/1000000</f>
        <v>0</v>
      </c>
      <c r="P472" s="620">
        <f ca="1">'LOI DO 18'!L103/1000000</f>
        <v>0</v>
      </c>
      <c r="Q472" s="620">
        <f ca="1">'LOI DO 18'!M103/1000000</f>
        <v>0</v>
      </c>
      <c r="R472" s="620">
        <f ca="1">'LOI DO 18'!N103/1000000</f>
        <v>0</v>
      </c>
      <c r="S472" s="620">
        <f ca="1">'LOI DO 18'!O103/1000000</f>
        <v>0</v>
      </c>
      <c r="T472" s="620">
        <f ca="1">'LOI DO 18'!P103/1000000</f>
        <v>0</v>
      </c>
      <c r="U472" s="620">
        <f ca="1">'LOI DO 18'!Q103/1000000</f>
        <v>0</v>
      </c>
      <c r="V472" s="620">
        <f ca="1">'LOI DO 18'!R103/1000000</f>
        <v>0</v>
      </c>
      <c r="W472" s="620">
        <f ca="1">'LOI DO 18'!S103/1000000</f>
        <v>0</v>
      </c>
      <c r="X472" s="620">
        <f ca="1">'LOI DO 18'!T103/1000000</f>
        <v>0</v>
      </c>
      <c r="Y472" s="620">
        <f ca="1">'LOI DO 18'!U103/1000000</f>
        <v>0</v>
      </c>
      <c r="Z472" s="620">
        <f ca="1">'LOI DO 18'!V103/1000000</f>
        <v>0</v>
      </c>
      <c r="AA472" s="620">
        <f ca="1">'LOI DO 18'!W103/1000000</f>
        <v>0</v>
      </c>
      <c r="AB472" s="620">
        <f ca="1">'LOI DO 18'!X103/1000000</f>
        <v>0</v>
      </c>
      <c r="AC472" s="620">
        <f ca="1">'LOI DO 18'!Y103/1000000</f>
        <v>0</v>
      </c>
      <c r="AD472" s="620">
        <f ca="1">'LOI DO 18'!Z103/1000000</f>
        <v>0</v>
      </c>
      <c r="AE472" s="620">
        <f ca="1">'LOI DO 18'!AA103/1000000</f>
        <v>0</v>
      </c>
      <c r="AF472" s="620">
        <f ca="1">'LOI DO 18'!AB103/1000000</f>
        <v>0</v>
      </c>
      <c r="AG472" s="620">
        <f ca="1">'LOI DO 18'!AC103/1000000</f>
        <v>0</v>
      </c>
      <c r="AH472" s="620">
        <f ca="1">'LOI DO 18'!AD103/1000000</f>
        <v>0</v>
      </c>
      <c r="AI472" s="620">
        <f ca="1">'LOI DO 18'!AE103/1000000</f>
        <v>0</v>
      </c>
      <c r="AJ472" s="620">
        <f ca="1">'LOI DO 18'!AF103/1000000</f>
        <v>0</v>
      </c>
      <c r="AK472" s="620">
        <f ca="1">'LOI DO 18'!AG103/1000000</f>
        <v>0</v>
      </c>
      <c r="AL472" s="620">
        <f ca="1">'LOI DO 18'!AH103/1000000</f>
        <v>0</v>
      </c>
      <c r="AM472" s="626"/>
      <c r="AN472" s="246"/>
      <c r="AO472" s="246"/>
      <c r="AP472" s="246"/>
      <c r="AQ472" s="246"/>
    </row>
    <row r="473" spans="2:43" x14ac:dyDescent="0.2">
      <c r="B473" s="625"/>
      <c r="C473" s="605" t="s">
        <v>127</v>
      </c>
      <c r="D473" s="599"/>
      <c r="E473" s="599"/>
      <c r="F473" s="599"/>
      <c r="G473" s="599"/>
      <c r="H473" s="620">
        <f ca="1">'LOI DO 18'!D104/1000000</f>
        <v>-2.7381239522809953</v>
      </c>
      <c r="I473" s="620">
        <f ca="1">'LOI DO 18'!E104/1000000</f>
        <v>0.41858626544445382</v>
      </c>
      <c r="J473" s="620">
        <f ca="1">'LOI DO 18'!F104/1000000</f>
        <v>0.4071248158137924</v>
      </c>
      <c r="K473" s="620">
        <f ca="1">'LOI DO 18'!G104/1000000</f>
        <v>0.38871470165923727</v>
      </c>
      <c r="L473" s="620">
        <f ca="1">'LOI DO 18'!H104/1000000</f>
        <v>0.37495596830232381</v>
      </c>
      <c r="M473" s="620">
        <f ca="1">'LOI DO 18'!I104/1000000</f>
        <v>0.36490136716359506</v>
      </c>
      <c r="N473" s="620">
        <f ca="1">'LOI DO 18'!J104/1000000</f>
        <v>0.35979714051979728</v>
      </c>
      <c r="O473" s="620">
        <f ca="1">'LOI DO 18'!K104/1000000</f>
        <v>0.35196412256083137</v>
      </c>
      <c r="P473" s="620">
        <f ca="1">'LOI DO 18'!L104/1000000</f>
        <v>0.3451076956536035</v>
      </c>
      <c r="Q473" s="620">
        <f ca="1">'LOI DO 18'!M104/1000000</f>
        <v>0.33921471710353451</v>
      </c>
      <c r="R473" s="620">
        <f ca="1">'LOI DO 18'!N104/1000000</f>
        <v>0.18343265833595052</v>
      </c>
      <c r="S473" s="620">
        <f ca="1">'LOI DO 18'!O104/1000000</f>
        <v>0.22014220980737415</v>
      </c>
      <c r="T473" s="620">
        <f ca="1">'LOI DO 18'!P104/1000000</f>
        <v>0.22259953340475536</v>
      </c>
      <c r="U473" s="620">
        <f ca="1">'LOI DO 18'!Q104/1000000</f>
        <v>0.22508943992242672</v>
      </c>
      <c r="V473" s="620">
        <f ca="1">'LOI DO 18'!R104/1000000</f>
        <v>0.22761223137245801</v>
      </c>
      <c r="W473" s="620">
        <f ca="1">'LOI DO 18'!S104/1000000</f>
        <v>0.23016821009353022</v>
      </c>
      <c r="X473" s="620">
        <f ca="1">'LOI DO 18'!T104/1000000</f>
        <v>0.23275767864939975</v>
      </c>
      <c r="Y473" s="620">
        <f ca="1">'LOI DO 18'!U104/1000000</f>
        <v>0.23538093972320168</v>
      </c>
      <c r="Z473" s="620">
        <f ca="1">'LOI DO 18'!V104/1000000</f>
        <v>0.23803829600746013</v>
      </c>
      <c r="AA473" s="620">
        <f ca="1">'LOI DO 18'!W104/1000000</f>
        <v>0.24073005008967782</v>
      </c>
      <c r="AB473" s="620">
        <f ca="1">'LOI DO 18'!X104/1000000</f>
        <v>9.3456504333366178E-2</v>
      </c>
      <c r="AC473" s="620">
        <f ca="1">'LOI DO 18'!Y104/1000000</f>
        <v>0.24621796075437796</v>
      </c>
      <c r="AD473" s="620">
        <f ca="1">'LOI DO 18'!Z104/1000000</f>
        <v>0.24901472089239934</v>
      </c>
      <c r="AE473" s="620">
        <f ca="1">'LOI DO 18'!AA104/1000000</f>
        <v>0.25184708567745373</v>
      </c>
      <c r="AF473" s="620">
        <f ca="1">'LOI DO 18'!AB104/1000000</f>
        <v>0.25471535529126682</v>
      </c>
      <c r="AG473" s="620">
        <f ca="1">'LOI DO 18'!AC104/1000000</f>
        <v>0.25761982902333685</v>
      </c>
      <c r="AH473" s="620">
        <f ca="1">'LOI DO 18'!AD104/1000000</f>
        <v>0</v>
      </c>
      <c r="AI473" s="620">
        <f ca="1">'LOI DO 18'!AE104/1000000</f>
        <v>0</v>
      </c>
      <c r="AJ473" s="620">
        <f ca="1">'LOI DO 18'!AF104/1000000</f>
        <v>0</v>
      </c>
      <c r="AK473" s="620">
        <f ca="1">'LOI DO 18'!AG104/1000000</f>
        <v>0</v>
      </c>
      <c r="AL473" s="620">
        <f ca="1">'LOI DO 18'!AH104/1000000</f>
        <v>0</v>
      </c>
      <c r="AM473" s="626"/>
      <c r="AN473" s="246"/>
      <c r="AO473" s="246"/>
      <c r="AP473" s="246"/>
      <c r="AQ473" s="246"/>
    </row>
    <row r="474" spans="2:43" x14ac:dyDescent="0.2">
      <c r="B474" s="625"/>
      <c r="C474" s="605" t="s">
        <v>116</v>
      </c>
      <c r="D474" s="599"/>
      <c r="E474" s="599"/>
      <c r="F474" s="599"/>
      <c r="G474" s="599"/>
      <c r="H474" s="620">
        <f ca="1">'LOI DO 18'!D105/1000000</f>
        <v>0</v>
      </c>
      <c r="I474" s="620">
        <f ca="1">'LOI DO 18'!E105/1000000</f>
        <v>0</v>
      </c>
      <c r="J474" s="620">
        <f ca="1">'LOI DO 18'!F105/1000000</f>
        <v>0</v>
      </c>
      <c r="K474" s="620">
        <f ca="1">'LOI DO 18'!G105/1000000</f>
        <v>0</v>
      </c>
      <c r="L474" s="620">
        <f ca="1">'LOI DO 18'!H105/1000000</f>
        <v>0</v>
      </c>
      <c r="M474" s="620">
        <f ca="1">'LOI DO 18'!I105/1000000</f>
        <v>0</v>
      </c>
      <c r="N474" s="620">
        <f ca="1">'LOI DO 18'!J105/1000000</f>
        <v>0</v>
      </c>
      <c r="O474" s="620">
        <f ca="1">'LOI DO 18'!K105/1000000</f>
        <v>0</v>
      </c>
      <c r="P474" s="620">
        <f ca="1">'LOI DO 18'!L105/1000000</f>
        <v>0</v>
      </c>
      <c r="Q474" s="620">
        <f ca="1">'LOI DO 18'!M105/1000000</f>
        <v>0</v>
      </c>
      <c r="R474" s="620">
        <f ca="1">'LOI DO 18'!N105/1000000</f>
        <v>0</v>
      </c>
      <c r="S474" s="620">
        <f ca="1">'LOI DO 18'!O105/1000000</f>
        <v>0</v>
      </c>
      <c r="T474" s="620">
        <f ca="1">'LOI DO 18'!P105/1000000</f>
        <v>0</v>
      </c>
      <c r="U474" s="620">
        <f ca="1">'LOI DO 18'!Q105/1000000</f>
        <v>0</v>
      </c>
      <c r="V474" s="620">
        <f ca="1">'LOI DO 18'!R105/1000000</f>
        <v>0</v>
      </c>
      <c r="W474" s="620">
        <f ca="1">'LOI DO 18'!S105/1000000</f>
        <v>0</v>
      </c>
      <c r="X474" s="620">
        <f ca="1">'LOI DO 18'!T105/1000000</f>
        <v>0</v>
      </c>
      <c r="Y474" s="620">
        <f ca="1">'LOI DO 18'!U105/1000000</f>
        <v>0</v>
      </c>
      <c r="Z474" s="620">
        <f ca="1">'LOI DO 18'!V105/1000000</f>
        <v>0</v>
      </c>
      <c r="AA474" s="620">
        <f ca="1">'LOI DO 18'!W105/1000000</f>
        <v>0</v>
      </c>
      <c r="AB474" s="620">
        <f ca="1">'LOI DO 18'!X105/1000000</f>
        <v>0</v>
      </c>
      <c r="AC474" s="620">
        <f ca="1">'LOI DO 18'!Y105/1000000</f>
        <v>0</v>
      </c>
      <c r="AD474" s="620">
        <f ca="1">'LOI DO 18'!Z105/1000000</f>
        <v>0</v>
      </c>
      <c r="AE474" s="620">
        <f ca="1">'LOI DO 18'!AA105/1000000</f>
        <v>0</v>
      </c>
      <c r="AF474" s="620">
        <f ca="1">'LOI DO 18'!AB105/1000000</f>
        <v>0</v>
      </c>
      <c r="AG474" s="620">
        <f ca="1">'LOI DO 18'!AC105/1000000</f>
        <v>0</v>
      </c>
      <c r="AH474" s="620">
        <f ca="1">'LOI DO 18'!AD105/1000000</f>
        <v>0</v>
      </c>
      <c r="AI474" s="620">
        <f ca="1">'LOI DO 18'!AE105/1000000</f>
        <v>0</v>
      </c>
      <c r="AJ474" s="620">
        <f ca="1">'LOI DO 18'!AF105/1000000</f>
        <v>0</v>
      </c>
      <c r="AK474" s="620">
        <f ca="1">'LOI DO 18'!AG105/1000000</f>
        <v>0</v>
      </c>
      <c r="AL474" s="620">
        <f ca="1">'LOI DO 18'!AH105/1000000</f>
        <v>0</v>
      </c>
      <c r="AM474" s="626"/>
      <c r="AN474" s="246"/>
      <c r="AO474" s="246"/>
      <c r="AP474" s="246"/>
      <c r="AQ474" s="246"/>
    </row>
    <row r="475" spans="2:43" x14ac:dyDescent="0.2">
      <c r="B475" s="625"/>
      <c r="C475" s="606" t="s">
        <v>119</v>
      </c>
      <c r="D475" s="599"/>
      <c r="E475" s="599"/>
      <c r="F475" s="599"/>
      <c r="G475" s="599"/>
      <c r="H475" s="620">
        <f ca="1">'LOI DO 18'!D106/1000000</f>
        <v>0</v>
      </c>
      <c r="I475" s="620">
        <f ca="1">'LOI DO 18'!E106/1000000</f>
        <v>0</v>
      </c>
      <c r="J475" s="620">
        <f ca="1">'LOI DO 18'!F106/1000000</f>
        <v>0</v>
      </c>
      <c r="K475" s="620">
        <f ca="1">'LOI DO 18'!G106/1000000</f>
        <v>0</v>
      </c>
      <c r="L475" s="620">
        <f ca="1">'LOI DO 18'!H106/1000000</f>
        <v>0</v>
      </c>
      <c r="M475" s="620">
        <f ca="1">'LOI DO 18'!I106/1000000</f>
        <v>0</v>
      </c>
      <c r="N475" s="620">
        <f ca="1">'LOI DO 18'!J106/1000000</f>
        <v>0</v>
      </c>
      <c r="O475" s="620">
        <f ca="1">'LOI DO 18'!K106/1000000</f>
        <v>0</v>
      </c>
      <c r="P475" s="620">
        <f ca="1">'LOI DO 18'!L106/1000000</f>
        <v>0</v>
      </c>
      <c r="Q475" s="620">
        <f ca="1">'LOI DO 18'!M106/1000000</f>
        <v>0</v>
      </c>
      <c r="R475" s="620">
        <f ca="1">'LOI DO 18'!N106/1000000</f>
        <v>0</v>
      </c>
      <c r="S475" s="620">
        <f ca="1">'LOI DO 18'!O106/1000000</f>
        <v>0</v>
      </c>
      <c r="T475" s="620">
        <f ca="1">'LOI DO 18'!P106/1000000</f>
        <v>0</v>
      </c>
      <c r="U475" s="620">
        <f ca="1">'LOI DO 18'!Q106/1000000</f>
        <v>0</v>
      </c>
      <c r="V475" s="620">
        <f ca="1">'LOI DO 18'!R106/1000000</f>
        <v>0</v>
      </c>
      <c r="W475" s="620">
        <f ca="1">'LOI DO 18'!S106/1000000</f>
        <v>0</v>
      </c>
      <c r="X475" s="620">
        <f ca="1">'LOI DO 18'!T106/1000000</f>
        <v>0</v>
      </c>
      <c r="Y475" s="620">
        <f ca="1">'LOI DO 18'!U106/1000000</f>
        <v>0</v>
      </c>
      <c r="Z475" s="620">
        <f ca="1">'LOI DO 18'!V106/1000000</f>
        <v>0</v>
      </c>
      <c r="AA475" s="620">
        <f ca="1">'LOI DO 18'!W106/1000000</f>
        <v>0</v>
      </c>
      <c r="AB475" s="620">
        <f ca="1">'LOI DO 18'!X106/1000000</f>
        <v>0</v>
      </c>
      <c r="AC475" s="620">
        <f ca="1">'LOI DO 18'!Y106/1000000</f>
        <v>0</v>
      </c>
      <c r="AD475" s="620">
        <f ca="1">'LOI DO 18'!Z106/1000000</f>
        <v>0</v>
      </c>
      <c r="AE475" s="620">
        <f ca="1">'LOI DO 18'!AA106/1000000</f>
        <v>0</v>
      </c>
      <c r="AF475" s="620">
        <f ca="1">'LOI DO 18'!AB106/1000000</f>
        <v>0</v>
      </c>
      <c r="AG475" s="620">
        <f ca="1">'LOI DO 18'!AC106/1000000</f>
        <v>0</v>
      </c>
      <c r="AH475" s="620">
        <f ca="1">'LOI DO 18'!AD106/1000000</f>
        <v>0</v>
      </c>
      <c r="AI475" s="620">
        <f ca="1">'LOI DO 18'!AE106/1000000</f>
        <v>0</v>
      </c>
      <c r="AJ475" s="620">
        <f ca="1">'LOI DO 18'!AF106/1000000</f>
        <v>0</v>
      </c>
      <c r="AK475" s="620">
        <f ca="1">'LOI DO 18'!AG106/1000000</f>
        <v>0</v>
      </c>
      <c r="AL475" s="620">
        <f ca="1">'LOI DO 18'!AH106/1000000</f>
        <v>0</v>
      </c>
      <c r="AM475" s="626"/>
      <c r="AN475" s="246"/>
      <c r="AO475" s="246"/>
      <c r="AP475" s="246"/>
      <c r="AQ475" s="246"/>
    </row>
    <row r="476" spans="2:43" x14ac:dyDescent="0.2">
      <c r="B476" s="625"/>
      <c r="C476" s="125"/>
      <c r="D476" s="599"/>
      <c r="E476" s="599"/>
      <c r="F476" s="599"/>
      <c r="G476" s="599"/>
      <c r="H476" s="621"/>
      <c r="I476" s="621"/>
      <c r="J476" s="621"/>
      <c r="K476" s="621"/>
      <c r="L476" s="621"/>
      <c r="M476" s="621"/>
      <c r="N476" s="621"/>
      <c r="O476" s="621"/>
      <c r="P476" s="621"/>
      <c r="Q476" s="621"/>
      <c r="R476" s="621"/>
      <c r="S476" s="621"/>
      <c r="T476" s="621"/>
      <c r="U476" s="621"/>
      <c r="V476" s="621"/>
      <c r="W476" s="621"/>
      <c r="X476" s="621"/>
      <c r="Y476" s="621"/>
      <c r="Z476" s="621"/>
      <c r="AA476" s="621"/>
      <c r="AB476" s="621"/>
      <c r="AC476" s="621"/>
      <c r="AD476" s="621"/>
      <c r="AE476" s="621"/>
      <c r="AF476" s="621"/>
      <c r="AG476" s="621"/>
      <c r="AH476" s="621"/>
      <c r="AI476" s="621"/>
      <c r="AJ476" s="621"/>
      <c r="AK476" s="621"/>
      <c r="AL476" s="621"/>
      <c r="AM476" s="627"/>
      <c r="AN476" s="600"/>
      <c r="AO476" s="600"/>
      <c r="AP476" s="600"/>
      <c r="AQ476" s="600"/>
    </row>
    <row r="477" spans="2:43" x14ac:dyDescent="0.2">
      <c r="B477" s="261" t="s">
        <v>331</v>
      </c>
      <c r="C477" s="125"/>
      <c r="D477" s="599"/>
      <c r="E477" s="599"/>
      <c r="F477" s="599"/>
      <c r="G477" s="599"/>
      <c r="H477" s="621"/>
      <c r="I477" s="621"/>
      <c r="J477" s="621"/>
      <c r="K477" s="621"/>
      <c r="L477" s="621"/>
      <c r="M477" s="621"/>
      <c r="N477" s="621"/>
      <c r="O477" s="621"/>
      <c r="P477" s="621"/>
      <c r="Q477" s="621"/>
      <c r="R477" s="621"/>
      <c r="S477" s="621"/>
      <c r="T477" s="621"/>
      <c r="U477" s="621"/>
      <c r="V477" s="621"/>
      <c r="W477" s="621"/>
      <c r="X477" s="621"/>
      <c r="Y477" s="621"/>
      <c r="Z477" s="621"/>
      <c r="AA477" s="621"/>
      <c r="AB477" s="621"/>
      <c r="AC477" s="621"/>
      <c r="AD477" s="621"/>
      <c r="AE477" s="621"/>
      <c r="AF477" s="621"/>
      <c r="AG477" s="621"/>
      <c r="AH477" s="621"/>
      <c r="AI477" s="621"/>
      <c r="AJ477" s="621"/>
      <c r="AK477" s="621"/>
      <c r="AL477" s="621"/>
      <c r="AM477" s="627"/>
      <c r="AN477" s="600"/>
      <c r="AO477" s="600"/>
      <c r="AP477" s="600"/>
      <c r="AQ477" s="600"/>
    </row>
    <row r="478" spans="2:43" x14ac:dyDescent="0.2">
      <c r="B478" s="625"/>
      <c r="C478" s="605" t="s">
        <v>131</v>
      </c>
      <c r="D478" s="599"/>
      <c r="E478" s="599"/>
      <c r="F478" s="599"/>
      <c r="G478" s="599"/>
      <c r="H478" s="620">
        <f ca="1">'NPO 3P 18'!D101/1000000</f>
        <v>-1.4821786278481599</v>
      </c>
      <c r="I478" s="620">
        <f ca="1">'NPO 3P 18'!E101/1000000</f>
        <v>0.32002501979146869</v>
      </c>
      <c r="J478" s="620">
        <f ca="1">'NPO 3P 18'!F101/1000000</f>
        <v>0.36900277417484806</v>
      </c>
      <c r="K478" s="620">
        <f ca="1">'NPO 3P 18'!G101/1000000</f>
        <v>0.29377185630283159</v>
      </c>
      <c r="L478" s="620">
        <f ca="1">'NPO 3P 18'!H101/1000000</f>
        <v>0.24640559641366408</v>
      </c>
      <c r="M478" s="620">
        <f ca="1">'NPO 3P 18'!I101/1000000</f>
        <v>0.23855124138891493</v>
      </c>
      <c r="N478" s="620">
        <f ca="1">'NPO 3P 18'!J101/1000000</f>
        <v>0.20643145987384878</v>
      </c>
      <c r="O478" s="620">
        <f ca="1">'NPO 3P 18'!K101/1000000</f>
        <v>0.17235693678625755</v>
      </c>
      <c r="P478" s="620">
        <f ca="1">'NPO 3P 18'!L101/1000000</f>
        <v>0.16663635754621597</v>
      </c>
      <c r="Q478" s="620">
        <f ca="1">'NPO 3P 18'!M101/1000000</f>
        <v>0.16155071279101729</v>
      </c>
      <c r="R478" s="620">
        <f ca="1">'NPO 3P 18'!N101/1000000</f>
        <v>4.7478738676574456E-2</v>
      </c>
      <c r="S478" s="620">
        <f ca="1">'NPO 3P 18'!O101/1000000</f>
        <v>7.6542998486621272E-2</v>
      </c>
      <c r="T478" s="620">
        <f ca="1">'NPO 3P 18'!P101/1000000</f>
        <v>0.12843370081332198</v>
      </c>
      <c r="U478" s="620">
        <f ca="1">'NPO 3P 18'!Q101/1000000</f>
        <v>0.12988179193339322</v>
      </c>
      <c r="V478" s="620">
        <f ca="1">'NPO 3P 18'!R101/1000000</f>
        <v>0.1313483963855428</v>
      </c>
      <c r="W478" s="620">
        <f ca="1">'NPO 3P 18'!S101/1000000</f>
        <v>0.13283365363671626</v>
      </c>
      <c r="X478" s="620">
        <f ca="1">'NPO 3P 18'!T101/1000000</f>
        <v>0.13433770212137927</v>
      </c>
      <c r="Y478" s="620">
        <f ca="1">'NPO 3P 18'!U101/1000000</f>
        <v>0.13586067914687555</v>
      </c>
      <c r="Z478" s="620">
        <f ca="1">'NPO 3P 18'!V101/1000000</f>
        <v>0.13740272079539975</v>
      </c>
      <c r="AA478" s="620">
        <f ca="1">'NPO 3P 18'!W101/1000000</f>
        <v>0.13896396182248749</v>
      </c>
      <c r="AB478" s="620">
        <f ca="1">'NPO 3P 18'!X101/1000000</f>
        <v>3.1524535551918101E-2</v>
      </c>
      <c r="AC478" s="620">
        <f ca="1">'NPO 3P 18'!Y101/1000000</f>
        <v>0.14214457376692569</v>
      </c>
      <c r="AD478" s="620">
        <f ca="1">'NPO 3P 18'!Z101/1000000</f>
        <v>0.14376420659761019</v>
      </c>
      <c r="AE478" s="620">
        <f ca="1">'NPO 3P 18'!AA101/1000000</f>
        <v>0.14540356240443761</v>
      </c>
      <c r="AF478" s="620">
        <f ca="1">'NPO 3P 18'!AB101/1000000</f>
        <v>0.14706276765771456</v>
      </c>
      <c r="AG478" s="620">
        <f ca="1">'NPO 3P 18'!AC101/1000000</f>
        <v>0.14874194681292019</v>
      </c>
      <c r="AH478" s="620">
        <f ca="1">'NPO 3P 18'!AD101/1000000</f>
        <v>0</v>
      </c>
      <c r="AI478" s="620">
        <f ca="1">'NPO 3P 18'!AE101/1000000</f>
        <v>0</v>
      </c>
      <c r="AJ478" s="620">
        <f ca="1">'NPO 3P 18'!AF101/1000000</f>
        <v>0</v>
      </c>
      <c r="AK478" s="620">
        <f ca="1">'NPO 3P 18'!AG101/1000000</f>
        <v>0</v>
      </c>
      <c r="AL478" s="620">
        <f ca="1">'NPO 3P 18'!AH101/1000000</f>
        <v>0</v>
      </c>
      <c r="AM478" s="626"/>
      <c r="AN478" s="246"/>
      <c r="AO478" s="246"/>
      <c r="AP478" s="246"/>
      <c r="AQ478" s="246"/>
    </row>
    <row r="479" spans="2:43" x14ac:dyDescent="0.2">
      <c r="B479" s="625"/>
      <c r="C479" s="606" t="s">
        <v>117</v>
      </c>
      <c r="D479" s="599"/>
      <c r="E479" s="599"/>
      <c r="F479" s="599"/>
      <c r="G479" s="599"/>
      <c r="H479" s="620">
        <f ca="1">'NPO 3P 18'!D102/1000000</f>
        <v>0</v>
      </c>
      <c r="I479" s="620">
        <f ca="1">'NPO 3P 18'!E102/1000000</f>
        <v>0</v>
      </c>
      <c r="J479" s="620">
        <f ca="1">'NPO 3P 18'!F102/1000000</f>
        <v>0</v>
      </c>
      <c r="K479" s="620">
        <f ca="1">'NPO 3P 18'!G102/1000000</f>
        <v>0</v>
      </c>
      <c r="L479" s="620">
        <f ca="1">'NPO 3P 18'!H102/1000000</f>
        <v>0</v>
      </c>
      <c r="M479" s="620">
        <f ca="1">'NPO 3P 18'!I102/1000000</f>
        <v>0</v>
      </c>
      <c r="N479" s="620">
        <f ca="1">'NPO 3P 18'!J102/1000000</f>
        <v>0</v>
      </c>
      <c r="O479" s="620">
        <f ca="1">'NPO 3P 18'!K102/1000000</f>
        <v>0</v>
      </c>
      <c r="P479" s="620">
        <f ca="1">'NPO 3P 18'!L102/1000000</f>
        <v>0</v>
      </c>
      <c r="Q479" s="620">
        <f ca="1">'NPO 3P 18'!M102/1000000</f>
        <v>0</v>
      </c>
      <c r="R479" s="620">
        <f ca="1">'NPO 3P 18'!N102/1000000</f>
        <v>0</v>
      </c>
      <c r="S479" s="620">
        <f ca="1">'NPO 3P 18'!O102/1000000</f>
        <v>0</v>
      </c>
      <c r="T479" s="620">
        <f ca="1">'NPO 3P 18'!P102/1000000</f>
        <v>0</v>
      </c>
      <c r="U479" s="620">
        <f ca="1">'NPO 3P 18'!Q102/1000000</f>
        <v>0</v>
      </c>
      <c r="V479" s="620">
        <f ca="1">'NPO 3P 18'!R102/1000000</f>
        <v>0</v>
      </c>
      <c r="W479" s="620">
        <f ca="1">'NPO 3P 18'!S102/1000000</f>
        <v>0</v>
      </c>
      <c r="X479" s="620">
        <f ca="1">'NPO 3P 18'!T102/1000000</f>
        <v>0</v>
      </c>
      <c r="Y479" s="620">
        <f ca="1">'NPO 3P 18'!U102/1000000</f>
        <v>0</v>
      </c>
      <c r="Z479" s="620">
        <f ca="1">'NPO 3P 18'!V102/1000000</f>
        <v>0</v>
      </c>
      <c r="AA479" s="620">
        <f ca="1">'NPO 3P 18'!W102/1000000</f>
        <v>0</v>
      </c>
      <c r="AB479" s="620">
        <f ca="1">'NPO 3P 18'!X102/1000000</f>
        <v>0</v>
      </c>
      <c r="AC479" s="620">
        <f ca="1">'NPO 3P 18'!Y102/1000000</f>
        <v>0</v>
      </c>
      <c r="AD479" s="620">
        <f ca="1">'NPO 3P 18'!Z102/1000000</f>
        <v>0</v>
      </c>
      <c r="AE479" s="620">
        <f ca="1">'NPO 3P 18'!AA102/1000000</f>
        <v>0</v>
      </c>
      <c r="AF479" s="620">
        <f ca="1">'NPO 3P 18'!AB102/1000000</f>
        <v>0</v>
      </c>
      <c r="AG479" s="620">
        <f ca="1">'NPO 3P 18'!AC102/1000000</f>
        <v>0</v>
      </c>
      <c r="AH479" s="620">
        <f ca="1">'NPO 3P 18'!AD102/1000000</f>
        <v>0</v>
      </c>
      <c r="AI479" s="620">
        <f ca="1">'NPO 3P 18'!AE102/1000000</f>
        <v>0</v>
      </c>
      <c r="AJ479" s="620">
        <f ca="1">'NPO 3P 18'!AF102/1000000</f>
        <v>0</v>
      </c>
      <c r="AK479" s="620">
        <f ca="1">'NPO 3P 18'!AG102/1000000</f>
        <v>0</v>
      </c>
      <c r="AL479" s="620">
        <f ca="1">'NPO 3P 18'!AH102/1000000</f>
        <v>0</v>
      </c>
      <c r="AM479" s="626"/>
      <c r="AN479" s="246"/>
      <c r="AO479" s="246"/>
      <c r="AP479" s="246"/>
      <c r="AQ479" s="246"/>
    </row>
    <row r="480" spans="2:43" x14ac:dyDescent="0.2">
      <c r="B480" s="625"/>
      <c r="C480" s="607" t="s">
        <v>126</v>
      </c>
      <c r="D480" s="599"/>
      <c r="E480" s="599"/>
      <c r="F480" s="599"/>
      <c r="G480" s="599"/>
      <c r="H480" s="620">
        <f ca="1">'NPO 3P 18'!D103/1000000</f>
        <v>0</v>
      </c>
      <c r="I480" s="620">
        <f ca="1">'NPO 3P 18'!E103/1000000</f>
        <v>0</v>
      </c>
      <c r="J480" s="620">
        <f ca="1">'NPO 3P 18'!F103/1000000</f>
        <v>0</v>
      </c>
      <c r="K480" s="620">
        <f ca="1">'NPO 3P 18'!G103/1000000</f>
        <v>0</v>
      </c>
      <c r="L480" s="620">
        <f ca="1">'NPO 3P 18'!H103/1000000</f>
        <v>0</v>
      </c>
      <c r="M480" s="620">
        <f ca="1">'NPO 3P 18'!I103/1000000</f>
        <v>0</v>
      </c>
      <c r="N480" s="620">
        <f ca="1">'NPO 3P 18'!J103/1000000</f>
        <v>0</v>
      </c>
      <c r="O480" s="620">
        <f ca="1">'NPO 3P 18'!K103/1000000</f>
        <v>0</v>
      </c>
      <c r="P480" s="620">
        <f ca="1">'NPO 3P 18'!L103/1000000</f>
        <v>0</v>
      </c>
      <c r="Q480" s="620">
        <f ca="1">'NPO 3P 18'!M103/1000000</f>
        <v>0</v>
      </c>
      <c r="R480" s="620">
        <f ca="1">'NPO 3P 18'!N103/1000000</f>
        <v>0</v>
      </c>
      <c r="S480" s="620">
        <f ca="1">'NPO 3P 18'!O103/1000000</f>
        <v>0</v>
      </c>
      <c r="T480" s="620">
        <f ca="1">'NPO 3P 18'!P103/1000000</f>
        <v>0</v>
      </c>
      <c r="U480" s="620">
        <f ca="1">'NPO 3P 18'!Q103/1000000</f>
        <v>0</v>
      </c>
      <c r="V480" s="620">
        <f ca="1">'NPO 3P 18'!R103/1000000</f>
        <v>0</v>
      </c>
      <c r="W480" s="620">
        <f ca="1">'NPO 3P 18'!S103/1000000</f>
        <v>0</v>
      </c>
      <c r="X480" s="620">
        <f ca="1">'NPO 3P 18'!T103/1000000</f>
        <v>0</v>
      </c>
      <c r="Y480" s="620">
        <f ca="1">'NPO 3P 18'!U103/1000000</f>
        <v>0</v>
      </c>
      <c r="Z480" s="620">
        <f ca="1">'NPO 3P 18'!V103/1000000</f>
        <v>0</v>
      </c>
      <c r="AA480" s="620">
        <f ca="1">'NPO 3P 18'!W103/1000000</f>
        <v>0</v>
      </c>
      <c r="AB480" s="620">
        <f ca="1">'NPO 3P 18'!X103/1000000</f>
        <v>0</v>
      </c>
      <c r="AC480" s="620">
        <f ca="1">'NPO 3P 18'!Y103/1000000</f>
        <v>0</v>
      </c>
      <c r="AD480" s="620">
        <f ca="1">'NPO 3P 18'!Z103/1000000</f>
        <v>0</v>
      </c>
      <c r="AE480" s="620">
        <f ca="1">'NPO 3P 18'!AA103/1000000</f>
        <v>0</v>
      </c>
      <c r="AF480" s="620">
        <f ca="1">'NPO 3P 18'!AB103/1000000</f>
        <v>0</v>
      </c>
      <c r="AG480" s="620">
        <f ca="1">'NPO 3P 18'!AC103/1000000</f>
        <v>0</v>
      </c>
      <c r="AH480" s="620">
        <f ca="1">'NPO 3P 18'!AD103/1000000</f>
        <v>0</v>
      </c>
      <c r="AI480" s="620">
        <f ca="1">'NPO 3P 18'!AE103/1000000</f>
        <v>0</v>
      </c>
      <c r="AJ480" s="620">
        <f ca="1">'NPO 3P 18'!AF103/1000000</f>
        <v>0</v>
      </c>
      <c r="AK480" s="620">
        <f ca="1">'NPO 3P 18'!AG103/1000000</f>
        <v>0</v>
      </c>
      <c r="AL480" s="620">
        <f ca="1">'NPO 3P 18'!AH103/1000000</f>
        <v>0</v>
      </c>
      <c r="AM480" s="626"/>
      <c r="AN480" s="246"/>
      <c r="AO480" s="246"/>
      <c r="AP480" s="246"/>
      <c r="AQ480" s="246"/>
    </row>
    <row r="481" spans="2:43" x14ac:dyDescent="0.2">
      <c r="B481" s="625"/>
      <c r="C481" s="605" t="s">
        <v>127</v>
      </c>
      <c r="D481" s="599"/>
      <c r="E481" s="599"/>
      <c r="F481" s="599"/>
      <c r="G481" s="599"/>
      <c r="H481" s="620">
        <f ca="1">'NPO 3P 18'!D104/1000000</f>
        <v>0</v>
      </c>
      <c r="I481" s="620">
        <f ca="1">'NPO 3P 18'!E104/1000000</f>
        <v>0</v>
      </c>
      <c r="J481" s="620">
        <f ca="1">'NPO 3P 18'!F104/1000000</f>
        <v>0</v>
      </c>
      <c r="K481" s="620">
        <f ca="1">'NPO 3P 18'!G104/1000000</f>
        <v>0</v>
      </c>
      <c r="L481" s="620">
        <f ca="1">'NPO 3P 18'!H104/1000000</f>
        <v>0</v>
      </c>
      <c r="M481" s="620">
        <f ca="1">'NPO 3P 18'!I104/1000000</f>
        <v>0</v>
      </c>
      <c r="N481" s="620">
        <f ca="1">'NPO 3P 18'!J104/1000000</f>
        <v>0</v>
      </c>
      <c r="O481" s="620">
        <f ca="1">'NPO 3P 18'!K104/1000000</f>
        <v>0</v>
      </c>
      <c r="P481" s="620">
        <f ca="1">'NPO 3P 18'!L104/1000000</f>
        <v>0</v>
      </c>
      <c r="Q481" s="620">
        <f ca="1">'NPO 3P 18'!M104/1000000</f>
        <v>0</v>
      </c>
      <c r="R481" s="620">
        <f ca="1">'NPO 3P 18'!N104/1000000</f>
        <v>0</v>
      </c>
      <c r="S481" s="620">
        <f ca="1">'NPO 3P 18'!O104/1000000</f>
        <v>0</v>
      </c>
      <c r="T481" s="620">
        <f ca="1">'NPO 3P 18'!P104/1000000</f>
        <v>0</v>
      </c>
      <c r="U481" s="620">
        <f ca="1">'NPO 3P 18'!Q104/1000000</f>
        <v>0</v>
      </c>
      <c r="V481" s="620">
        <f ca="1">'NPO 3P 18'!R104/1000000</f>
        <v>0</v>
      </c>
      <c r="W481" s="620">
        <f ca="1">'NPO 3P 18'!S104/1000000</f>
        <v>0</v>
      </c>
      <c r="X481" s="620">
        <f ca="1">'NPO 3P 18'!T104/1000000</f>
        <v>0</v>
      </c>
      <c r="Y481" s="620">
        <f ca="1">'NPO 3P 18'!U104/1000000</f>
        <v>0</v>
      </c>
      <c r="Z481" s="620">
        <f ca="1">'NPO 3P 18'!V104/1000000</f>
        <v>0</v>
      </c>
      <c r="AA481" s="620">
        <f ca="1">'NPO 3P 18'!W104/1000000</f>
        <v>0</v>
      </c>
      <c r="AB481" s="620">
        <f ca="1">'NPO 3P 18'!X104/1000000</f>
        <v>0</v>
      </c>
      <c r="AC481" s="620">
        <f ca="1">'NPO 3P 18'!Y104/1000000</f>
        <v>0</v>
      </c>
      <c r="AD481" s="620">
        <f ca="1">'NPO 3P 18'!Z104/1000000</f>
        <v>0</v>
      </c>
      <c r="AE481" s="620">
        <f ca="1">'NPO 3P 18'!AA104/1000000</f>
        <v>0</v>
      </c>
      <c r="AF481" s="620">
        <f ca="1">'NPO 3P 18'!AB104/1000000</f>
        <v>0</v>
      </c>
      <c r="AG481" s="620">
        <f ca="1">'NPO 3P 18'!AC104/1000000</f>
        <v>0</v>
      </c>
      <c r="AH481" s="620">
        <f ca="1">'NPO 3P 18'!AD104/1000000</f>
        <v>0</v>
      </c>
      <c r="AI481" s="620">
        <f ca="1">'NPO 3P 18'!AE104/1000000</f>
        <v>0</v>
      </c>
      <c r="AJ481" s="620">
        <f ca="1">'NPO 3P 18'!AF104/1000000</f>
        <v>0</v>
      </c>
      <c r="AK481" s="620">
        <f ca="1">'NPO 3P 18'!AG104/1000000</f>
        <v>0</v>
      </c>
      <c r="AL481" s="620">
        <f ca="1">'NPO 3P 18'!AH104/1000000</f>
        <v>0</v>
      </c>
      <c r="AM481" s="626"/>
      <c r="AN481" s="246"/>
      <c r="AO481" s="246"/>
      <c r="AP481" s="246"/>
      <c r="AQ481" s="246"/>
    </row>
    <row r="482" spans="2:43" x14ac:dyDescent="0.2">
      <c r="B482" s="625"/>
      <c r="C482" s="605" t="s">
        <v>116</v>
      </c>
      <c r="D482" s="599"/>
      <c r="E482" s="599"/>
      <c r="F482" s="599"/>
      <c r="G482" s="599"/>
      <c r="H482" s="620">
        <f ca="1">'NPO 3P 18'!D105/1000000</f>
        <v>0</v>
      </c>
      <c r="I482" s="620">
        <f ca="1">'NPO 3P 18'!E105/1000000</f>
        <v>0</v>
      </c>
      <c r="J482" s="620">
        <f ca="1">'NPO 3P 18'!F105/1000000</f>
        <v>0</v>
      </c>
      <c r="K482" s="620">
        <f ca="1">'NPO 3P 18'!G105/1000000</f>
        <v>0</v>
      </c>
      <c r="L482" s="620">
        <f ca="1">'NPO 3P 18'!H105/1000000</f>
        <v>0</v>
      </c>
      <c r="M482" s="620">
        <f ca="1">'NPO 3P 18'!I105/1000000</f>
        <v>0</v>
      </c>
      <c r="N482" s="620">
        <f ca="1">'NPO 3P 18'!J105/1000000</f>
        <v>0</v>
      </c>
      <c r="O482" s="620">
        <f ca="1">'NPO 3P 18'!K105/1000000</f>
        <v>0</v>
      </c>
      <c r="P482" s="620">
        <f ca="1">'NPO 3P 18'!L105/1000000</f>
        <v>0</v>
      </c>
      <c r="Q482" s="620">
        <f ca="1">'NPO 3P 18'!M105/1000000</f>
        <v>0</v>
      </c>
      <c r="R482" s="620">
        <f ca="1">'NPO 3P 18'!N105/1000000</f>
        <v>0</v>
      </c>
      <c r="S482" s="620">
        <f ca="1">'NPO 3P 18'!O105/1000000</f>
        <v>0</v>
      </c>
      <c r="T482" s="620">
        <f ca="1">'NPO 3P 18'!P105/1000000</f>
        <v>0</v>
      </c>
      <c r="U482" s="620">
        <f ca="1">'NPO 3P 18'!Q105/1000000</f>
        <v>0</v>
      </c>
      <c r="V482" s="620">
        <f ca="1">'NPO 3P 18'!R105/1000000</f>
        <v>0</v>
      </c>
      <c r="W482" s="620">
        <f ca="1">'NPO 3P 18'!S105/1000000</f>
        <v>0</v>
      </c>
      <c r="X482" s="620">
        <f ca="1">'NPO 3P 18'!T105/1000000</f>
        <v>0</v>
      </c>
      <c r="Y482" s="620">
        <f ca="1">'NPO 3P 18'!U105/1000000</f>
        <v>0</v>
      </c>
      <c r="Z482" s="620">
        <f ca="1">'NPO 3P 18'!V105/1000000</f>
        <v>0</v>
      </c>
      <c r="AA482" s="620">
        <f ca="1">'NPO 3P 18'!W105/1000000</f>
        <v>0</v>
      </c>
      <c r="AB482" s="620">
        <f ca="1">'NPO 3P 18'!X105/1000000</f>
        <v>0</v>
      </c>
      <c r="AC482" s="620">
        <f ca="1">'NPO 3P 18'!Y105/1000000</f>
        <v>0</v>
      </c>
      <c r="AD482" s="620">
        <f ca="1">'NPO 3P 18'!Z105/1000000</f>
        <v>0</v>
      </c>
      <c r="AE482" s="620">
        <f ca="1">'NPO 3P 18'!AA105/1000000</f>
        <v>0</v>
      </c>
      <c r="AF482" s="620">
        <f ca="1">'NPO 3P 18'!AB105/1000000</f>
        <v>0</v>
      </c>
      <c r="AG482" s="620">
        <f ca="1">'NPO 3P 18'!AC105/1000000</f>
        <v>0</v>
      </c>
      <c r="AH482" s="620">
        <f ca="1">'NPO 3P 18'!AD105/1000000</f>
        <v>0</v>
      </c>
      <c r="AI482" s="620">
        <f ca="1">'NPO 3P 18'!AE105/1000000</f>
        <v>0</v>
      </c>
      <c r="AJ482" s="620">
        <f ca="1">'NPO 3P 18'!AF105/1000000</f>
        <v>0</v>
      </c>
      <c r="AK482" s="620">
        <f ca="1">'NPO 3P 18'!AG105/1000000</f>
        <v>0</v>
      </c>
      <c r="AL482" s="620">
        <f ca="1">'NPO 3P 18'!AH105/1000000</f>
        <v>0</v>
      </c>
      <c r="AM482" s="626"/>
      <c r="AN482" s="246"/>
      <c r="AO482" s="246"/>
      <c r="AP482" s="246"/>
      <c r="AQ482" s="246"/>
    </row>
    <row r="483" spans="2:43" x14ac:dyDescent="0.2">
      <c r="B483" s="625"/>
      <c r="C483" s="606" t="s">
        <v>119</v>
      </c>
      <c r="D483" s="599"/>
      <c r="E483" s="599"/>
      <c r="F483" s="599"/>
      <c r="G483" s="599"/>
      <c r="H483" s="620">
        <f ca="1">'NPO 3P 18'!D106/1000000</f>
        <v>0</v>
      </c>
      <c r="I483" s="620">
        <f ca="1">'NPO 3P 18'!E106/1000000</f>
        <v>4.0875201371887999E-2</v>
      </c>
      <c r="J483" s="620">
        <f ca="1">'NPO 3P 18'!F106/1000000</f>
        <v>4.1297991872329132E-2</v>
      </c>
      <c r="K483" s="620">
        <f ca="1">'NPO 3P 18'!G106/1000000</f>
        <v>4.1727081951226833E-2</v>
      </c>
      <c r="L483" s="620">
        <f ca="1">'NPO 3P 18'!H106/1000000</f>
        <v>4.2162565472300115E-2</v>
      </c>
      <c r="M483" s="620">
        <f ca="1">'NPO 3P 18'!I106/1000000</f>
        <v>4.260453769783739E-2</v>
      </c>
      <c r="N483" s="620">
        <f ca="1">'NPO 3P 18'!J106/1000000</f>
        <v>4.3053095309535175E-2</v>
      </c>
      <c r="O483" s="620">
        <f ca="1">'NPO 3P 18'!K106/1000000</f>
        <v>4.3508336429647243E-2</v>
      </c>
      <c r="P483" s="620">
        <f ca="1">'NPO 3P 18'!L106/1000000</f>
        <v>4.3970360642448969E-2</v>
      </c>
      <c r="Q483" s="620">
        <f ca="1">'NPO 3P 18'!M106/1000000</f>
        <v>4.4439269016021472E-2</v>
      </c>
      <c r="R483" s="620">
        <f ca="1">'NPO 3P 18'!N106/1000000</f>
        <v>4.4915164124360189E-2</v>
      </c>
      <c r="S483" s="620">
        <f ca="1">'NPO 3P 18'!O106/1000000</f>
        <v>4.5398150069813167E-2</v>
      </c>
      <c r="T483" s="620">
        <f ca="1">'NPO 3P 18'!P106/1000000</f>
        <v>4.5888332505853363E-2</v>
      </c>
      <c r="U483" s="620">
        <f ca="1">'NPO 3P 18'!Q106/1000000</f>
        <v>4.6385818660190592E-2</v>
      </c>
      <c r="V483" s="620">
        <f ca="1">'NPO 3P 18'!R106/1000000</f>
        <v>4.6890717358227425E-2</v>
      </c>
      <c r="W483" s="620">
        <f ca="1">'NPO 3P 18'!S106/1000000</f>
        <v>4.7403139046865016E-2</v>
      </c>
      <c r="X483" s="620">
        <f ca="1">'NPO 3P 18'!T106/1000000</f>
        <v>4.7923195818663299E-2</v>
      </c>
      <c r="Y483" s="620">
        <f ca="1">'NPO 3P 18'!U106/1000000</f>
        <v>4.8451001436361378E-2</v>
      </c>
      <c r="Z483" s="620">
        <f ca="1">'NPO 3P 18'!V106/1000000</f>
        <v>4.8986671357763176E-2</v>
      </c>
      <c r="AA483" s="620">
        <f ca="1">'NPO 3P 18'!W106/1000000</f>
        <v>4.9530322760993839E-2</v>
      </c>
      <c r="AB483" s="620">
        <f ca="1">'NPO 3P 18'!X106/1000000</f>
        <v>5.0082074570132647E-2</v>
      </c>
      <c r="AC483" s="620">
        <f ca="1">'NPO 3P 18'!Y106/1000000</f>
        <v>5.0642047481227623E-2</v>
      </c>
      <c r="AD483" s="620">
        <f ca="1">'NPO 3P 18'!Z106/1000000</f>
        <v>5.1210363988697917E-2</v>
      </c>
      <c r="AE483" s="620">
        <f ca="1">'NPO 3P 18'!AA106/1000000</f>
        <v>5.1787148412129516E-2</v>
      </c>
      <c r="AF483" s="620">
        <f ca="1">'NPO 3P 18'!AB106/1000000</f>
        <v>5.2372526923470233E-2</v>
      </c>
      <c r="AG483" s="620">
        <f ca="1">'NPO 3P 18'!AC106/1000000</f>
        <v>5.2966627574629943E-2</v>
      </c>
      <c r="AH483" s="620">
        <f ca="1">'NPO 3P 18'!AD106/1000000</f>
        <v>0</v>
      </c>
      <c r="AI483" s="620">
        <f ca="1">'NPO 3P 18'!AE106/1000000</f>
        <v>0</v>
      </c>
      <c r="AJ483" s="620">
        <f ca="1">'NPO 3P 18'!AF106/1000000</f>
        <v>0</v>
      </c>
      <c r="AK483" s="620">
        <f ca="1">'NPO 3P 18'!AG106/1000000</f>
        <v>0</v>
      </c>
      <c r="AL483" s="620">
        <f ca="1">'NPO 3P 18'!AH106/1000000</f>
        <v>0</v>
      </c>
      <c r="AM483" s="626"/>
      <c r="AN483" s="246"/>
      <c r="AO483" s="246"/>
      <c r="AP483" s="246"/>
      <c r="AQ483" s="246"/>
    </row>
    <row r="484" spans="2:43" x14ac:dyDescent="0.2">
      <c r="B484" s="625"/>
      <c r="C484" s="125"/>
      <c r="D484" s="599"/>
      <c r="E484" s="599"/>
      <c r="F484" s="599"/>
      <c r="G484" s="599"/>
      <c r="H484" s="620"/>
      <c r="I484" s="621"/>
      <c r="J484" s="621"/>
      <c r="K484" s="621"/>
      <c r="L484" s="621"/>
      <c r="M484" s="621"/>
      <c r="N484" s="621"/>
      <c r="O484" s="621"/>
      <c r="P484" s="621"/>
      <c r="Q484" s="621"/>
      <c r="R484" s="621"/>
      <c r="S484" s="621"/>
      <c r="T484" s="621"/>
      <c r="U484" s="621"/>
      <c r="V484" s="621"/>
      <c r="W484" s="621"/>
      <c r="X484" s="621"/>
      <c r="Y484" s="621"/>
      <c r="Z484" s="621"/>
      <c r="AA484" s="621"/>
      <c r="AB484" s="621"/>
      <c r="AC484" s="621"/>
      <c r="AD484" s="621"/>
      <c r="AE484" s="621"/>
      <c r="AF484" s="621"/>
      <c r="AG484" s="621"/>
      <c r="AH484" s="621"/>
      <c r="AI484" s="621"/>
      <c r="AJ484" s="621"/>
      <c r="AK484" s="621"/>
      <c r="AL484" s="621"/>
      <c r="AM484" s="627"/>
      <c r="AN484" s="600"/>
      <c r="AO484" s="600"/>
      <c r="AP484" s="600"/>
      <c r="AQ484" s="600"/>
    </row>
    <row r="485" spans="2:43" x14ac:dyDescent="0.2">
      <c r="B485" s="261" t="s">
        <v>332</v>
      </c>
      <c r="C485" s="125"/>
      <c r="D485" s="599"/>
      <c r="E485" s="599"/>
      <c r="F485" s="599"/>
      <c r="G485" s="599"/>
      <c r="H485" s="620"/>
      <c r="I485" s="621"/>
      <c r="J485" s="621"/>
      <c r="K485" s="621"/>
      <c r="L485" s="621"/>
      <c r="M485" s="621"/>
      <c r="N485" s="621"/>
      <c r="O485" s="621"/>
      <c r="P485" s="621"/>
      <c r="Q485" s="621"/>
      <c r="R485" s="621"/>
      <c r="S485" s="621"/>
      <c r="T485" s="621"/>
      <c r="U485" s="621"/>
      <c r="V485" s="621"/>
      <c r="W485" s="621"/>
      <c r="X485" s="621"/>
      <c r="Y485" s="621"/>
      <c r="Z485" s="621"/>
      <c r="AA485" s="621"/>
      <c r="AB485" s="621"/>
      <c r="AC485" s="621"/>
      <c r="AD485" s="621"/>
      <c r="AE485" s="621"/>
      <c r="AF485" s="621"/>
      <c r="AG485" s="621"/>
      <c r="AH485" s="621"/>
      <c r="AI485" s="621"/>
      <c r="AJ485" s="621"/>
      <c r="AK485" s="621"/>
      <c r="AL485" s="621"/>
      <c r="AM485" s="627"/>
      <c r="AN485" s="600"/>
      <c r="AO485" s="600"/>
      <c r="AP485" s="600"/>
      <c r="AQ485" s="600"/>
    </row>
    <row r="486" spans="2:43" x14ac:dyDescent="0.2">
      <c r="B486" s="625"/>
      <c r="C486" s="605" t="s">
        <v>131</v>
      </c>
      <c r="D486" s="599"/>
      <c r="E486" s="599"/>
      <c r="F486" s="599"/>
      <c r="G486" s="599"/>
      <c r="H486" s="620">
        <f ca="1">'NPO DO 18'!D101/1000000</f>
        <v>0</v>
      </c>
      <c r="I486" s="620">
        <f ca="1">'NPO DO 18'!E101/1000000</f>
        <v>0</v>
      </c>
      <c r="J486" s="620">
        <f ca="1">'NPO DO 18'!F101/1000000</f>
        <v>0</v>
      </c>
      <c r="K486" s="620">
        <f ca="1">'NPO DO 18'!G101/1000000</f>
        <v>0</v>
      </c>
      <c r="L486" s="620">
        <f ca="1">'NPO DO 18'!H101/1000000</f>
        <v>0</v>
      </c>
      <c r="M486" s="620">
        <f ca="1">'NPO DO 18'!I101/1000000</f>
        <v>0</v>
      </c>
      <c r="N486" s="620">
        <f ca="1">'NPO DO 18'!J101/1000000</f>
        <v>0</v>
      </c>
      <c r="O486" s="620">
        <f ca="1">'NPO DO 18'!K101/1000000</f>
        <v>0</v>
      </c>
      <c r="P486" s="620">
        <f ca="1">'NPO DO 18'!L101/1000000</f>
        <v>0</v>
      </c>
      <c r="Q486" s="620">
        <f ca="1">'NPO DO 18'!M101/1000000</f>
        <v>0</v>
      </c>
      <c r="R486" s="620">
        <f ca="1">'NPO DO 18'!N101/1000000</f>
        <v>0</v>
      </c>
      <c r="S486" s="620">
        <f ca="1">'NPO DO 18'!O101/1000000</f>
        <v>0</v>
      </c>
      <c r="T486" s="620">
        <f ca="1">'NPO DO 18'!P101/1000000</f>
        <v>0</v>
      </c>
      <c r="U486" s="620">
        <f ca="1">'NPO DO 18'!Q101/1000000</f>
        <v>0</v>
      </c>
      <c r="V486" s="620">
        <f ca="1">'NPO DO 18'!R101/1000000</f>
        <v>0</v>
      </c>
      <c r="W486" s="620">
        <f ca="1">'NPO DO 18'!S101/1000000</f>
        <v>0</v>
      </c>
      <c r="X486" s="620">
        <f ca="1">'NPO DO 18'!T101/1000000</f>
        <v>0</v>
      </c>
      <c r="Y486" s="620">
        <f ca="1">'NPO DO 18'!U101/1000000</f>
        <v>0</v>
      </c>
      <c r="Z486" s="620">
        <f ca="1">'NPO DO 18'!V101/1000000</f>
        <v>0</v>
      </c>
      <c r="AA486" s="620">
        <f ca="1">'NPO DO 18'!W101/1000000</f>
        <v>0</v>
      </c>
      <c r="AB486" s="620">
        <f ca="1">'NPO DO 18'!X101/1000000</f>
        <v>0</v>
      </c>
      <c r="AC486" s="620">
        <f ca="1">'NPO DO 18'!Y101/1000000</f>
        <v>0</v>
      </c>
      <c r="AD486" s="620">
        <f ca="1">'NPO DO 18'!Z101/1000000</f>
        <v>0</v>
      </c>
      <c r="AE486" s="620">
        <f ca="1">'NPO DO 18'!AA101/1000000</f>
        <v>0</v>
      </c>
      <c r="AF486" s="620">
        <f ca="1">'NPO DO 18'!AB101/1000000</f>
        <v>0</v>
      </c>
      <c r="AG486" s="620">
        <f ca="1">'NPO DO 18'!AC101/1000000</f>
        <v>0</v>
      </c>
      <c r="AH486" s="620">
        <f ca="1">'NPO DO 18'!AD101/1000000</f>
        <v>0</v>
      </c>
      <c r="AI486" s="620">
        <f ca="1">'NPO DO 18'!AE101/1000000</f>
        <v>0</v>
      </c>
      <c r="AJ486" s="620">
        <f ca="1">'NPO DO 18'!AF101/1000000</f>
        <v>0</v>
      </c>
      <c r="AK486" s="620">
        <f ca="1">'NPO DO 18'!AG101/1000000</f>
        <v>0</v>
      </c>
      <c r="AL486" s="620">
        <f ca="1">'NPO DO 18'!AH101/1000000</f>
        <v>0</v>
      </c>
      <c r="AM486" s="626"/>
      <c r="AN486" s="246"/>
      <c r="AO486" s="246"/>
      <c r="AP486" s="246"/>
      <c r="AQ486" s="246"/>
    </row>
    <row r="487" spans="2:43" x14ac:dyDescent="0.2">
      <c r="B487" s="625"/>
      <c r="C487" s="606" t="s">
        <v>117</v>
      </c>
      <c r="D487" s="599"/>
      <c r="E487" s="599"/>
      <c r="F487" s="599"/>
      <c r="G487" s="599"/>
      <c r="H487" s="620">
        <f ca="1">'NPO DO 18'!D102/1000000</f>
        <v>0</v>
      </c>
      <c r="I487" s="620">
        <f ca="1">'NPO DO 18'!E102/1000000</f>
        <v>0</v>
      </c>
      <c r="J487" s="620">
        <f ca="1">'NPO DO 18'!F102/1000000</f>
        <v>0</v>
      </c>
      <c r="K487" s="620">
        <f ca="1">'NPO DO 18'!G102/1000000</f>
        <v>0</v>
      </c>
      <c r="L487" s="620">
        <f ca="1">'NPO DO 18'!H102/1000000</f>
        <v>0</v>
      </c>
      <c r="M487" s="620">
        <f ca="1">'NPO DO 18'!I102/1000000</f>
        <v>0</v>
      </c>
      <c r="N487" s="620">
        <f ca="1">'NPO DO 18'!J102/1000000</f>
        <v>0</v>
      </c>
      <c r="O487" s="620">
        <f ca="1">'NPO DO 18'!K102/1000000</f>
        <v>0</v>
      </c>
      <c r="P487" s="620">
        <f ca="1">'NPO DO 18'!L102/1000000</f>
        <v>0</v>
      </c>
      <c r="Q487" s="620">
        <f ca="1">'NPO DO 18'!M102/1000000</f>
        <v>0</v>
      </c>
      <c r="R487" s="620">
        <f ca="1">'NPO DO 18'!N102/1000000</f>
        <v>0</v>
      </c>
      <c r="S487" s="620">
        <f ca="1">'NPO DO 18'!O102/1000000</f>
        <v>0</v>
      </c>
      <c r="T487" s="620">
        <f ca="1">'NPO DO 18'!P102/1000000</f>
        <v>0</v>
      </c>
      <c r="U487" s="620">
        <f ca="1">'NPO DO 18'!Q102/1000000</f>
        <v>0</v>
      </c>
      <c r="V487" s="620">
        <f ca="1">'NPO DO 18'!R102/1000000</f>
        <v>0</v>
      </c>
      <c r="W487" s="620">
        <f ca="1">'NPO DO 18'!S102/1000000</f>
        <v>0</v>
      </c>
      <c r="X487" s="620">
        <f ca="1">'NPO DO 18'!T102/1000000</f>
        <v>0</v>
      </c>
      <c r="Y487" s="620">
        <f ca="1">'NPO DO 18'!U102/1000000</f>
        <v>0</v>
      </c>
      <c r="Z487" s="620">
        <f ca="1">'NPO DO 18'!V102/1000000</f>
        <v>0</v>
      </c>
      <c r="AA487" s="620">
        <f ca="1">'NPO DO 18'!W102/1000000</f>
        <v>0</v>
      </c>
      <c r="AB487" s="620">
        <f ca="1">'NPO DO 18'!X102/1000000</f>
        <v>0</v>
      </c>
      <c r="AC487" s="620">
        <f ca="1">'NPO DO 18'!Y102/1000000</f>
        <v>0</v>
      </c>
      <c r="AD487" s="620">
        <f ca="1">'NPO DO 18'!Z102/1000000</f>
        <v>0</v>
      </c>
      <c r="AE487" s="620">
        <f ca="1">'NPO DO 18'!AA102/1000000</f>
        <v>0</v>
      </c>
      <c r="AF487" s="620">
        <f ca="1">'NPO DO 18'!AB102/1000000</f>
        <v>0</v>
      </c>
      <c r="AG487" s="620">
        <f ca="1">'NPO DO 18'!AC102/1000000</f>
        <v>0</v>
      </c>
      <c r="AH487" s="620">
        <f ca="1">'NPO DO 18'!AD102/1000000</f>
        <v>0</v>
      </c>
      <c r="AI487" s="620">
        <f ca="1">'NPO DO 18'!AE102/1000000</f>
        <v>0</v>
      </c>
      <c r="AJ487" s="620">
        <f ca="1">'NPO DO 18'!AF102/1000000</f>
        <v>0</v>
      </c>
      <c r="AK487" s="620">
        <f ca="1">'NPO DO 18'!AG102/1000000</f>
        <v>0</v>
      </c>
      <c r="AL487" s="620">
        <f ca="1">'NPO DO 18'!AH102/1000000</f>
        <v>0</v>
      </c>
      <c r="AM487" s="626"/>
      <c r="AN487" s="246"/>
      <c r="AO487" s="246"/>
      <c r="AP487" s="246"/>
      <c r="AQ487" s="246"/>
    </row>
    <row r="488" spans="2:43" x14ac:dyDescent="0.2">
      <c r="B488" s="625"/>
      <c r="C488" s="607" t="s">
        <v>126</v>
      </c>
      <c r="D488" s="599"/>
      <c r="E488" s="599"/>
      <c r="F488" s="599"/>
      <c r="G488" s="599"/>
      <c r="H488" s="620">
        <f ca="1">'NPO DO 18'!D103/1000000</f>
        <v>0</v>
      </c>
      <c r="I488" s="620">
        <f ca="1">'NPO DO 18'!E103/1000000</f>
        <v>0</v>
      </c>
      <c r="J488" s="620">
        <f ca="1">'NPO DO 18'!F103/1000000</f>
        <v>0</v>
      </c>
      <c r="K488" s="620">
        <f ca="1">'NPO DO 18'!G103/1000000</f>
        <v>0</v>
      </c>
      <c r="L488" s="620">
        <f ca="1">'NPO DO 18'!H103/1000000</f>
        <v>0</v>
      </c>
      <c r="M488" s="620">
        <f ca="1">'NPO DO 18'!I103/1000000</f>
        <v>0</v>
      </c>
      <c r="N488" s="620">
        <f ca="1">'NPO DO 18'!J103/1000000</f>
        <v>0</v>
      </c>
      <c r="O488" s="620">
        <f ca="1">'NPO DO 18'!K103/1000000</f>
        <v>0</v>
      </c>
      <c r="P488" s="620">
        <f ca="1">'NPO DO 18'!L103/1000000</f>
        <v>0</v>
      </c>
      <c r="Q488" s="620">
        <f ca="1">'NPO DO 18'!M103/1000000</f>
        <v>0</v>
      </c>
      <c r="R488" s="620">
        <f ca="1">'NPO DO 18'!N103/1000000</f>
        <v>0</v>
      </c>
      <c r="S488" s="620">
        <f ca="1">'NPO DO 18'!O103/1000000</f>
        <v>0</v>
      </c>
      <c r="T488" s="620">
        <f ca="1">'NPO DO 18'!P103/1000000</f>
        <v>0</v>
      </c>
      <c r="U488" s="620">
        <f ca="1">'NPO DO 18'!Q103/1000000</f>
        <v>0</v>
      </c>
      <c r="V488" s="620">
        <f ca="1">'NPO DO 18'!R103/1000000</f>
        <v>0</v>
      </c>
      <c r="W488" s="620">
        <f ca="1">'NPO DO 18'!S103/1000000</f>
        <v>0</v>
      </c>
      <c r="X488" s="620">
        <f ca="1">'NPO DO 18'!T103/1000000</f>
        <v>0</v>
      </c>
      <c r="Y488" s="620">
        <f ca="1">'NPO DO 18'!U103/1000000</f>
        <v>0</v>
      </c>
      <c r="Z488" s="620">
        <f ca="1">'NPO DO 18'!V103/1000000</f>
        <v>0</v>
      </c>
      <c r="AA488" s="620">
        <f ca="1">'NPO DO 18'!W103/1000000</f>
        <v>0</v>
      </c>
      <c r="AB488" s="620">
        <f ca="1">'NPO DO 18'!X103/1000000</f>
        <v>0</v>
      </c>
      <c r="AC488" s="620">
        <f ca="1">'NPO DO 18'!Y103/1000000</f>
        <v>0</v>
      </c>
      <c r="AD488" s="620">
        <f ca="1">'NPO DO 18'!Z103/1000000</f>
        <v>0</v>
      </c>
      <c r="AE488" s="620">
        <f ca="1">'NPO DO 18'!AA103/1000000</f>
        <v>0</v>
      </c>
      <c r="AF488" s="620">
        <f ca="1">'NPO DO 18'!AB103/1000000</f>
        <v>0</v>
      </c>
      <c r="AG488" s="620">
        <f ca="1">'NPO DO 18'!AC103/1000000</f>
        <v>0</v>
      </c>
      <c r="AH488" s="620">
        <f ca="1">'NPO DO 18'!AD103/1000000</f>
        <v>0</v>
      </c>
      <c r="AI488" s="620">
        <f ca="1">'NPO DO 18'!AE103/1000000</f>
        <v>0</v>
      </c>
      <c r="AJ488" s="620">
        <f ca="1">'NPO DO 18'!AF103/1000000</f>
        <v>0</v>
      </c>
      <c r="AK488" s="620">
        <f ca="1">'NPO DO 18'!AG103/1000000</f>
        <v>0</v>
      </c>
      <c r="AL488" s="620">
        <f ca="1">'NPO DO 18'!AH103/1000000</f>
        <v>0</v>
      </c>
      <c r="AM488" s="626"/>
      <c r="AN488" s="246"/>
      <c r="AO488" s="246"/>
      <c r="AP488" s="246"/>
      <c r="AQ488" s="246"/>
    </row>
    <row r="489" spans="2:43" x14ac:dyDescent="0.2">
      <c r="B489" s="625"/>
      <c r="C489" s="605" t="s">
        <v>127</v>
      </c>
      <c r="D489" s="599"/>
      <c r="E489" s="599"/>
      <c r="F489" s="599"/>
      <c r="G489" s="599"/>
      <c r="H489" s="620">
        <f ca="1">'NPO DO 18'!D104/1000000</f>
        <v>0</v>
      </c>
      <c r="I489" s="620">
        <f ca="1">'NPO DO 18'!E104/1000000</f>
        <v>0</v>
      </c>
      <c r="J489" s="620">
        <f ca="1">'NPO DO 18'!F104/1000000</f>
        <v>0</v>
      </c>
      <c r="K489" s="620">
        <f ca="1">'NPO DO 18'!G104/1000000</f>
        <v>0</v>
      </c>
      <c r="L489" s="620">
        <f ca="1">'NPO DO 18'!H104/1000000</f>
        <v>0</v>
      </c>
      <c r="M489" s="620">
        <f ca="1">'NPO DO 18'!I104/1000000</f>
        <v>0</v>
      </c>
      <c r="N489" s="620">
        <f ca="1">'NPO DO 18'!J104/1000000</f>
        <v>0</v>
      </c>
      <c r="O489" s="620">
        <f ca="1">'NPO DO 18'!K104/1000000</f>
        <v>0</v>
      </c>
      <c r="P489" s="620">
        <f ca="1">'NPO DO 18'!L104/1000000</f>
        <v>0</v>
      </c>
      <c r="Q489" s="620">
        <f ca="1">'NPO DO 18'!M104/1000000</f>
        <v>0</v>
      </c>
      <c r="R489" s="620">
        <f ca="1">'NPO DO 18'!N104/1000000</f>
        <v>0</v>
      </c>
      <c r="S489" s="620">
        <f ca="1">'NPO DO 18'!O104/1000000</f>
        <v>0</v>
      </c>
      <c r="T489" s="620">
        <f ca="1">'NPO DO 18'!P104/1000000</f>
        <v>0</v>
      </c>
      <c r="U489" s="620">
        <f ca="1">'NPO DO 18'!Q104/1000000</f>
        <v>0</v>
      </c>
      <c r="V489" s="620">
        <f ca="1">'NPO DO 18'!R104/1000000</f>
        <v>0</v>
      </c>
      <c r="W489" s="620">
        <f ca="1">'NPO DO 18'!S104/1000000</f>
        <v>0</v>
      </c>
      <c r="X489" s="620">
        <f ca="1">'NPO DO 18'!T104/1000000</f>
        <v>0</v>
      </c>
      <c r="Y489" s="620">
        <f ca="1">'NPO DO 18'!U104/1000000</f>
        <v>0</v>
      </c>
      <c r="Z489" s="620">
        <f ca="1">'NPO DO 18'!V104/1000000</f>
        <v>0</v>
      </c>
      <c r="AA489" s="620">
        <f ca="1">'NPO DO 18'!W104/1000000</f>
        <v>0</v>
      </c>
      <c r="AB489" s="620">
        <f ca="1">'NPO DO 18'!X104/1000000</f>
        <v>0</v>
      </c>
      <c r="AC489" s="620">
        <f ca="1">'NPO DO 18'!Y104/1000000</f>
        <v>0</v>
      </c>
      <c r="AD489" s="620">
        <f ca="1">'NPO DO 18'!Z104/1000000</f>
        <v>0</v>
      </c>
      <c r="AE489" s="620">
        <f ca="1">'NPO DO 18'!AA104/1000000</f>
        <v>0</v>
      </c>
      <c r="AF489" s="620">
        <f ca="1">'NPO DO 18'!AB104/1000000</f>
        <v>0</v>
      </c>
      <c r="AG489" s="620">
        <f ca="1">'NPO DO 18'!AC104/1000000</f>
        <v>0</v>
      </c>
      <c r="AH489" s="620">
        <f ca="1">'NPO DO 18'!AD104/1000000</f>
        <v>0</v>
      </c>
      <c r="AI489" s="620">
        <f ca="1">'NPO DO 18'!AE104/1000000</f>
        <v>0</v>
      </c>
      <c r="AJ489" s="620">
        <f ca="1">'NPO DO 18'!AF104/1000000</f>
        <v>0</v>
      </c>
      <c r="AK489" s="620">
        <f ca="1">'NPO DO 18'!AG104/1000000</f>
        <v>0</v>
      </c>
      <c r="AL489" s="620">
        <f ca="1">'NPO DO 18'!AH104/1000000</f>
        <v>0</v>
      </c>
      <c r="AM489" s="626"/>
      <c r="AN489" s="246"/>
      <c r="AO489" s="246"/>
      <c r="AP489" s="246"/>
      <c r="AQ489" s="246"/>
    </row>
    <row r="490" spans="2:43" x14ac:dyDescent="0.2">
      <c r="B490" s="625"/>
      <c r="C490" s="605" t="s">
        <v>116</v>
      </c>
      <c r="D490" s="599"/>
      <c r="E490" s="599"/>
      <c r="F490" s="599"/>
      <c r="G490" s="599"/>
      <c r="H490" s="620">
        <f ca="1">'NPO DO 18'!D105/1000000</f>
        <v>0</v>
      </c>
      <c r="I490" s="620">
        <f ca="1">'NPO DO 18'!E105/1000000</f>
        <v>0</v>
      </c>
      <c r="J490" s="620">
        <f ca="1">'NPO DO 18'!F105/1000000</f>
        <v>0</v>
      </c>
      <c r="K490" s="620">
        <f ca="1">'NPO DO 18'!G105/1000000</f>
        <v>0</v>
      </c>
      <c r="L490" s="620">
        <f ca="1">'NPO DO 18'!H105/1000000</f>
        <v>0</v>
      </c>
      <c r="M490" s="620">
        <f ca="1">'NPO DO 18'!I105/1000000</f>
        <v>0</v>
      </c>
      <c r="N490" s="620">
        <f ca="1">'NPO DO 18'!J105/1000000</f>
        <v>0</v>
      </c>
      <c r="O490" s="620">
        <f ca="1">'NPO DO 18'!K105/1000000</f>
        <v>0</v>
      </c>
      <c r="P490" s="620">
        <f ca="1">'NPO DO 18'!L105/1000000</f>
        <v>0</v>
      </c>
      <c r="Q490" s="620">
        <f ca="1">'NPO DO 18'!M105/1000000</f>
        <v>0</v>
      </c>
      <c r="R490" s="620">
        <f ca="1">'NPO DO 18'!N105/1000000</f>
        <v>0</v>
      </c>
      <c r="S490" s="620">
        <f ca="1">'NPO DO 18'!O105/1000000</f>
        <v>0</v>
      </c>
      <c r="T490" s="620">
        <f ca="1">'NPO DO 18'!P105/1000000</f>
        <v>0</v>
      </c>
      <c r="U490" s="620">
        <f ca="1">'NPO DO 18'!Q105/1000000</f>
        <v>0</v>
      </c>
      <c r="V490" s="620">
        <f ca="1">'NPO DO 18'!R105/1000000</f>
        <v>0</v>
      </c>
      <c r="W490" s="620">
        <f ca="1">'NPO DO 18'!S105/1000000</f>
        <v>0</v>
      </c>
      <c r="X490" s="620">
        <f ca="1">'NPO DO 18'!T105/1000000</f>
        <v>0</v>
      </c>
      <c r="Y490" s="620">
        <f ca="1">'NPO DO 18'!U105/1000000</f>
        <v>0</v>
      </c>
      <c r="Z490" s="620">
        <f ca="1">'NPO DO 18'!V105/1000000</f>
        <v>0</v>
      </c>
      <c r="AA490" s="620">
        <f ca="1">'NPO DO 18'!W105/1000000</f>
        <v>0</v>
      </c>
      <c r="AB490" s="620">
        <f ca="1">'NPO DO 18'!X105/1000000</f>
        <v>0</v>
      </c>
      <c r="AC490" s="620">
        <f ca="1">'NPO DO 18'!Y105/1000000</f>
        <v>0</v>
      </c>
      <c r="AD490" s="620">
        <f ca="1">'NPO DO 18'!Z105/1000000</f>
        <v>0</v>
      </c>
      <c r="AE490" s="620">
        <f ca="1">'NPO DO 18'!AA105/1000000</f>
        <v>0</v>
      </c>
      <c r="AF490" s="620">
        <f ca="1">'NPO DO 18'!AB105/1000000</f>
        <v>0</v>
      </c>
      <c r="AG490" s="620">
        <f ca="1">'NPO DO 18'!AC105/1000000</f>
        <v>0</v>
      </c>
      <c r="AH490" s="620">
        <f ca="1">'NPO DO 18'!AD105/1000000</f>
        <v>0</v>
      </c>
      <c r="AI490" s="620">
        <f ca="1">'NPO DO 18'!AE105/1000000</f>
        <v>0</v>
      </c>
      <c r="AJ490" s="620">
        <f ca="1">'NPO DO 18'!AF105/1000000</f>
        <v>0</v>
      </c>
      <c r="AK490" s="620">
        <f ca="1">'NPO DO 18'!AG105/1000000</f>
        <v>0</v>
      </c>
      <c r="AL490" s="620">
        <f ca="1">'NPO DO 18'!AH105/1000000</f>
        <v>0</v>
      </c>
      <c r="AM490" s="626"/>
      <c r="AN490" s="246"/>
      <c r="AO490" s="246"/>
      <c r="AP490" s="246"/>
      <c r="AQ490" s="246"/>
    </row>
    <row r="491" spans="2:43" x14ac:dyDescent="0.2">
      <c r="B491" s="625"/>
      <c r="C491" s="606" t="s">
        <v>119</v>
      </c>
      <c r="D491" s="599"/>
      <c r="E491" s="599"/>
      <c r="F491" s="599"/>
      <c r="G491" s="599"/>
      <c r="H491" s="620">
        <f ca="1">'NPO DO 18'!D106/1000000</f>
        <v>-3.5033313021865595</v>
      </c>
      <c r="I491" s="620">
        <f ca="1">'NPO DO 18'!E106/1000000</f>
        <v>0.41022795694428715</v>
      </c>
      <c r="J491" s="620">
        <f ca="1">'NPO DO 18'!F106/1000000</f>
        <v>0.39922561511923532</v>
      </c>
      <c r="K491" s="620">
        <f ca="1">'NPO DO 18'!G106/1000000</f>
        <v>0.38150750075382783</v>
      </c>
      <c r="L491" s="620">
        <f ca="1">'NPO DO 18'!H106/1000000</f>
        <v>0.36828648983483658</v>
      </c>
      <c r="M491" s="620">
        <f ca="1">'NPO DO 18'!I106/1000000</f>
        <v>0.35864696044232547</v>
      </c>
      <c r="N491" s="620">
        <f ca="1">'NPO DO 18'!J106/1000000</f>
        <v>0.35379356854188898</v>
      </c>
      <c r="O491" s="620">
        <f ca="1">'NPO DO 18'!K106/1000000</f>
        <v>0.34630346889661356</v>
      </c>
      <c r="P491" s="620">
        <f ca="1">'NPO DO 18'!L106/1000000</f>
        <v>0.33975837794091768</v>
      </c>
      <c r="Q491" s="620">
        <f ca="1">'NPO DO 18'!M106/1000000</f>
        <v>0.33414560174722735</v>
      </c>
      <c r="R491" s="620">
        <f ca="1">'NPO DO 18'!N106/1000000</f>
        <v>0.17864107704540128</v>
      </c>
      <c r="S491" s="620">
        <f ca="1">'NPO DO 18'!O106/1000000</f>
        <v>0.22014220980737415</v>
      </c>
      <c r="T491" s="620">
        <f ca="1">'NPO DO 18'!P106/1000000</f>
        <v>0.22259953340475536</v>
      </c>
      <c r="U491" s="620">
        <f ca="1">'NPO DO 18'!Q106/1000000</f>
        <v>0.22508943992242672</v>
      </c>
      <c r="V491" s="620">
        <f ca="1">'NPO DO 18'!R106/1000000</f>
        <v>0.22761223137245801</v>
      </c>
      <c r="W491" s="620">
        <f ca="1">'NPO DO 18'!S106/1000000</f>
        <v>0.23016821009353022</v>
      </c>
      <c r="X491" s="620">
        <f ca="1">'NPO DO 18'!T106/1000000</f>
        <v>0.23275767864939975</v>
      </c>
      <c r="Y491" s="620">
        <f ca="1">'NPO DO 18'!U106/1000000</f>
        <v>0.23538093972320168</v>
      </c>
      <c r="Z491" s="620">
        <f ca="1">'NPO DO 18'!V106/1000000</f>
        <v>0.23803829600746013</v>
      </c>
      <c r="AA491" s="620">
        <f ca="1">'NPO DO 18'!W106/1000000</f>
        <v>0.24073005008967782</v>
      </c>
      <c r="AB491" s="620">
        <f ca="1">'NPO DO 18'!X106/1000000</f>
        <v>9.3456504333366178E-2</v>
      </c>
      <c r="AC491" s="620">
        <f ca="1">'NPO DO 18'!Y106/1000000</f>
        <v>0.24621796075437796</v>
      </c>
      <c r="AD491" s="620">
        <f ca="1">'NPO DO 18'!Z106/1000000</f>
        <v>0.24901472089239934</v>
      </c>
      <c r="AE491" s="620">
        <f ca="1">'NPO DO 18'!AA106/1000000</f>
        <v>0.25184708567745373</v>
      </c>
      <c r="AF491" s="620">
        <f ca="1">'NPO DO 18'!AB106/1000000</f>
        <v>0.25471535529126682</v>
      </c>
      <c r="AG491" s="620">
        <f ca="1">'NPO DO 18'!AC106/1000000</f>
        <v>0.25761982902333685</v>
      </c>
      <c r="AH491" s="620">
        <f ca="1">'NPO DO 18'!AD106/1000000</f>
        <v>0</v>
      </c>
      <c r="AI491" s="620">
        <f ca="1">'NPO DO 18'!AE106/1000000</f>
        <v>0</v>
      </c>
      <c r="AJ491" s="620">
        <f ca="1">'NPO DO 18'!AF106/1000000</f>
        <v>0</v>
      </c>
      <c r="AK491" s="620">
        <f ca="1">'NPO DO 18'!AG106/1000000</f>
        <v>0</v>
      </c>
      <c r="AL491" s="620">
        <f ca="1">'NPO DO 18'!AH106/1000000</f>
        <v>0</v>
      </c>
      <c r="AM491" s="626"/>
      <c r="AN491" s="246"/>
      <c r="AO491" s="246"/>
      <c r="AP491" s="246"/>
      <c r="AQ491" s="246"/>
    </row>
    <row r="492" spans="2:43" x14ac:dyDescent="0.2">
      <c r="B492" s="625"/>
      <c r="C492" s="125"/>
      <c r="D492" s="599"/>
      <c r="E492" s="599"/>
      <c r="F492" s="599"/>
      <c r="G492" s="599"/>
      <c r="H492" s="621"/>
      <c r="I492" s="621"/>
      <c r="J492" s="621"/>
      <c r="K492" s="621"/>
      <c r="L492" s="621"/>
      <c r="M492" s="621"/>
      <c r="N492" s="621"/>
      <c r="O492" s="621"/>
      <c r="P492" s="621"/>
      <c r="Q492" s="621"/>
      <c r="R492" s="621"/>
      <c r="S492" s="621"/>
      <c r="T492" s="621"/>
      <c r="U492" s="621"/>
      <c r="V492" s="621"/>
      <c r="W492" s="621"/>
      <c r="X492" s="621"/>
      <c r="Y492" s="621"/>
      <c r="Z492" s="621"/>
      <c r="AA492" s="621"/>
      <c r="AB492" s="621"/>
      <c r="AC492" s="621"/>
      <c r="AD492" s="621"/>
      <c r="AE492" s="621"/>
      <c r="AF492" s="621"/>
      <c r="AG492" s="621"/>
      <c r="AH492" s="621"/>
      <c r="AI492" s="621"/>
      <c r="AJ492" s="621"/>
      <c r="AK492" s="621"/>
      <c r="AL492" s="621"/>
      <c r="AM492" s="627"/>
      <c r="AN492" s="600"/>
      <c r="AO492" s="600"/>
      <c r="AP492" s="600"/>
      <c r="AQ492" s="600"/>
    </row>
    <row r="493" spans="2:43" x14ac:dyDescent="0.2">
      <c r="B493" s="261" t="s">
        <v>333</v>
      </c>
      <c r="C493" s="125"/>
      <c r="D493" s="599"/>
      <c r="E493" s="599"/>
      <c r="F493" s="599"/>
      <c r="G493" s="599"/>
      <c r="H493" s="621"/>
      <c r="I493" s="621"/>
      <c r="J493" s="621"/>
      <c r="K493" s="621"/>
      <c r="L493" s="621"/>
      <c r="M493" s="621"/>
      <c r="N493" s="621"/>
      <c r="O493" s="621"/>
      <c r="P493" s="621"/>
      <c r="Q493" s="621"/>
      <c r="R493" s="621"/>
      <c r="S493" s="621"/>
      <c r="T493" s="621"/>
      <c r="U493" s="621"/>
      <c r="V493" s="621"/>
      <c r="W493" s="621"/>
      <c r="X493" s="621"/>
      <c r="Y493" s="621"/>
      <c r="Z493" s="621"/>
      <c r="AA493" s="621"/>
      <c r="AB493" s="621"/>
      <c r="AC493" s="621"/>
      <c r="AD493" s="621"/>
      <c r="AE493" s="621"/>
      <c r="AF493" s="621"/>
      <c r="AG493" s="621"/>
      <c r="AH493" s="621"/>
      <c r="AI493" s="621"/>
      <c r="AJ493" s="621"/>
      <c r="AK493" s="621"/>
      <c r="AL493" s="621"/>
      <c r="AM493" s="627"/>
      <c r="AN493" s="600"/>
      <c r="AO493" s="600"/>
      <c r="AP493" s="600"/>
      <c r="AQ493" s="600"/>
    </row>
    <row r="494" spans="2:43" x14ac:dyDescent="0.2">
      <c r="B494" s="625"/>
      <c r="C494" s="605" t="s">
        <v>131</v>
      </c>
      <c r="D494" s="599"/>
      <c r="E494" s="599"/>
      <c r="F494" s="599"/>
      <c r="G494" s="599"/>
      <c r="H494" s="620">
        <f ca="1">'P&amp;G 3P 18'!D101/1000000</f>
        <v>-1.3585003223283538</v>
      </c>
      <c r="I494" s="620">
        <f ca="1">'P&amp;G 3P 18'!E101/1000000</f>
        <v>0.28459104247203404</v>
      </c>
      <c r="J494" s="620">
        <f ca="1">'P&amp;G 3P 18'!F101/1000000</f>
        <v>0.33049893815328119</v>
      </c>
      <c r="K494" s="620">
        <f ca="1">'P&amp;G 3P 18'!G101/1000000</f>
        <v>0.26302229872580157</v>
      </c>
      <c r="L494" s="620">
        <f ca="1">'P&amp;G 3P 18'!H101/1000000</f>
        <v>0.22078294091648762</v>
      </c>
      <c r="M494" s="620">
        <f ca="1">'P&amp;G 3P 18'!I101/1000000</f>
        <v>0.21451847973793089</v>
      </c>
      <c r="N494" s="620">
        <f ca="1">'P&amp;G 3P 18'!J101/1000000</f>
        <v>0.18569156033440923</v>
      </c>
      <c r="O494" s="620">
        <f ca="1">'P&amp;G 3P 18'!K101/1000000</f>
        <v>0.15525565636087282</v>
      </c>
      <c r="P494" s="620">
        <f ca="1">'P&amp;G 3P 18'!L101/1000000</f>
        <v>0.1507470151969347</v>
      </c>
      <c r="Q494" s="620">
        <f ca="1">'P&amp;G 3P 18'!M101/1000000</f>
        <v>0.14676049655789086</v>
      </c>
      <c r="R494" s="620">
        <f ca="1">'P&amp;G 3P 18'!N101/1000000</f>
        <v>3.378104246038293E-2</v>
      </c>
      <c r="S494" s="620">
        <f ca="1">'P&amp;G 3P 18'!O101/1000000</f>
        <v>8.075364415029529E-2</v>
      </c>
      <c r="T494" s="620">
        <f ca="1">'P&amp;G 3P 18'!P101/1000000</f>
        <v>0.12843370081332198</v>
      </c>
      <c r="U494" s="620">
        <f ca="1">'P&amp;G 3P 18'!Q101/1000000</f>
        <v>0.12988179193339322</v>
      </c>
      <c r="V494" s="620">
        <f ca="1">'P&amp;G 3P 18'!R101/1000000</f>
        <v>0.1313483963855428</v>
      </c>
      <c r="W494" s="620">
        <f ca="1">'P&amp;G 3P 18'!S101/1000000</f>
        <v>0.13283365363671626</v>
      </c>
      <c r="X494" s="620">
        <f ca="1">'P&amp;G 3P 18'!T101/1000000</f>
        <v>0.13433770212137927</v>
      </c>
      <c r="Y494" s="620">
        <f ca="1">'P&amp;G 3P 18'!U101/1000000</f>
        <v>0.13586067914687555</v>
      </c>
      <c r="Z494" s="620">
        <f ca="1">'P&amp;G 3P 18'!V101/1000000</f>
        <v>0.13740272079539975</v>
      </c>
      <c r="AA494" s="620">
        <f ca="1">'P&amp;G 3P 18'!W101/1000000</f>
        <v>0.13896396182248749</v>
      </c>
      <c r="AB494" s="620">
        <f ca="1">'P&amp;G 3P 18'!X101/1000000</f>
        <v>3.1524535551918101E-2</v>
      </c>
      <c r="AC494" s="620">
        <f ca="1">'P&amp;G 3P 18'!Y101/1000000</f>
        <v>0.14214457376692569</v>
      </c>
      <c r="AD494" s="620">
        <f ca="1">'P&amp;G 3P 18'!Z101/1000000</f>
        <v>0.14376420659761019</v>
      </c>
      <c r="AE494" s="620">
        <f ca="1">'P&amp;G 3P 18'!AA101/1000000</f>
        <v>0.14540356240443761</v>
      </c>
      <c r="AF494" s="620">
        <f ca="1">'P&amp;G 3P 18'!AB101/1000000</f>
        <v>0.14706276765771456</v>
      </c>
      <c r="AG494" s="620">
        <f ca="1">'P&amp;G 3P 18'!AC101/1000000</f>
        <v>0.14874194681292019</v>
      </c>
      <c r="AH494" s="620">
        <f ca="1">'P&amp;G 3P 18'!AD101/1000000</f>
        <v>0</v>
      </c>
      <c r="AI494" s="620">
        <f ca="1">'P&amp;G 3P 18'!AE101/1000000</f>
        <v>0</v>
      </c>
      <c r="AJ494" s="620">
        <f ca="1">'P&amp;G 3P 18'!AF101/1000000</f>
        <v>0</v>
      </c>
      <c r="AK494" s="620">
        <f ca="1">'P&amp;G 3P 18'!AG101/1000000</f>
        <v>0</v>
      </c>
      <c r="AL494" s="620">
        <f ca="1">'P&amp;G 3P 18'!AH101/1000000</f>
        <v>0</v>
      </c>
      <c r="AM494" s="626"/>
      <c r="AN494" s="246"/>
      <c r="AO494" s="246"/>
      <c r="AP494" s="246"/>
      <c r="AQ494" s="246"/>
    </row>
    <row r="495" spans="2:43" x14ac:dyDescent="0.2">
      <c r="B495" s="625"/>
      <c r="C495" s="606" t="s">
        <v>117</v>
      </c>
      <c r="D495" s="599"/>
      <c r="E495" s="599"/>
      <c r="F495" s="599"/>
      <c r="G495" s="599"/>
      <c r="H495" s="620">
        <f ca="1">'P&amp;G 3P 18'!D102/1000000</f>
        <v>0</v>
      </c>
      <c r="I495" s="620">
        <f ca="1">'P&amp;G 3P 18'!E102/1000000</f>
        <v>0</v>
      </c>
      <c r="J495" s="620">
        <f ca="1">'P&amp;G 3P 18'!F102/1000000</f>
        <v>0</v>
      </c>
      <c r="K495" s="620">
        <f ca="1">'P&amp;G 3P 18'!G102/1000000</f>
        <v>0</v>
      </c>
      <c r="L495" s="620">
        <f ca="1">'P&amp;G 3P 18'!H102/1000000</f>
        <v>0</v>
      </c>
      <c r="M495" s="620">
        <f ca="1">'P&amp;G 3P 18'!I102/1000000</f>
        <v>0</v>
      </c>
      <c r="N495" s="620">
        <f ca="1">'P&amp;G 3P 18'!J102/1000000</f>
        <v>0</v>
      </c>
      <c r="O495" s="620">
        <f ca="1">'P&amp;G 3P 18'!K102/1000000</f>
        <v>0</v>
      </c>
      <c r="P495" s="620">
        <f ca="1">'P&amp;G 3P 18'!L102/1000000</f>
        <v>0</v>
      </c>
      <c r="Q495" s="620">
        <f ca="1">'P&amp;G 3P 18'!M102/1000000</f>
        <v>0</v>
      </c>
      <c r="R495" s="620">
        <f ca="1">'P&amp;G 3P 18'!N102/1000000</f>
        <v>0</v>
      </c>
      <c r="S495" s="620">
        <f ca="1">'P&amp;G 3P 18'!O102/1000000</f>
        <v>0</v>
      </c>
      <c r="T495" s="620">
        <f ca="1">'P&amp;G 3P 18'!P102/1000000</f>
        <v>0</v>
      </c>
      <c r="U495" s="620">
        <f ca="1">'P&amp;G 3P 18'!Q102/1000000</f>
        <v>0</v>
      </c>
      <c r="V495" s="620">
        <f ca="1">'P&amp;G 3P 18'!R102/1000000</f>
        <v>0</v>
      </c>
      <c r="W495" s="620">
        <f ca="1">'P&amp;G 3P 18'!S102/1000000</f>
        <v>0</v>
      </c>
      <c r="X495" s="620">
        <f ca="1">'P&amp;G 3P 18'!T102/1000000</f>
        <v>0</v>
      </c>
      <c r="Y495" s="620">
        <f ca="1">'P&amp;G 3P 18'!U102/1000000</f>
        <v>0</v>
      </c>
      <c r="Z495" s="620">
        <f ca="1">'P&amp;G 3P 18'!V102/1000000</f>
        <v>0</v>
      </c>
      <c r="AA495" s="620">
        <f ca="1">'P&amp;G 3P 18'!W102/1000000</f>
        <v>0</v>
      </c>
      <c r="AB495" s="620">
        <f ca="1">'P&amp;G 3P 18'!X102/1000000</f>
        <v>0</v>
      </c>
      <c r="AC495" s="620">
        <f ca="1">'P&amp;G 3P 18'!Y102/1000000</f>
        <v>0</v>
      </c>
      <c r="AD495" s="620">
        <f ca="1">'P&amp;G 3P 18'!Z102/1000000</f>
        <v>0</v>
      </c>
      <c r="AE495" s="620">
        <f ca="1">'P&amp;G 3P 18'!AA102/1000000</f>
        <v>0</v>
      </c>
      <c r="AF495" s="620">
        <f ca="1">'P&amp;G 3P 18'!AB102/1000000</f>
        <v>0</v>
      </c>
      <c r="AG495" s="620">
        <f ca="1">'P&amp;G 3P 18'!AC102/1000000</f>
        <v>0</v>
      </c>
      <c r="AH495" s="620">
        <f ca="1">'P&amp;G 3P 18'!AD102/1000000</f>
        <v>0</v>
      </c>
      <c r="AI495" s="620">
        <f ca="1">'P&amp;G 3P 18'!AE102/1000000</f>
        <v>0</v>
      </c>
      <c r="AJ495" s="620">
        <f ca="1">'P&amp;G 3P 18'!AF102/1000000</f>
        <v>0</v>
      </c>
      <c r="AK495" s="620">
        <f ca="1">'P&amp;G 3P 18'!AG102/1000000</f>
        <v>0</v>
      </c>
      <c r="AL495" s="620">
        <f ca="1">'P&amp;G 3P 18'!AH102/1000000</f>
        <v>0</v>
      </c>
      <c r="AM495" s="626"/>
      <c r="AN495" s="246"/>
      <c r="AO495" s="246"/>
      <c r="AP495" s="246"/>
      <c r="AQ495" s="246"/>
    </row>
    <row r="496" spans="2:43" x14ac:dyDescent="0.2">
      <c r="B496" s="625"/>
      <c r="C496" s="607" t="s">
        <v>126</v>
      </c>
      <c r="D496" s="599"/>
      <c r="E496" s="599"/>
      <c r="F496" s="599"/>
      <c r="G496" s="599"/>
      <c r="H496" s="620">
        <f ca="1">'P&amp;G 3P 18'!D103/1000000</f>
        <v>0</v>
      </c>
      <c r="I496" s="620">
        <f ca="1">'P&amp;G 3P 18'!E103/1000000</f>
        <v>0</v>
      </c>
      <c r="J496" s="620">
        <f ca="1">'P&amp;G 3P 18'!F103/1000000</f>
        <v>0</v>
      </c>
      <c r="K496" s="620">
        <f ca="1">'P&amp;G 3P 18'!G103/1000000</f>
        <v>0</v>
      </c>
      <c r="L496" s="620">
        <f ca="1">'P&amp;G 3P 18'!H103/1000000</f>
        <v>0</v>
      </c>
      <c r="M496" s="620">
        <f ca="1">'P&amp;G 3P 18'!I103/1000000</f>
        <v>0</v>
      </c>
      <c r="N496" s="620">
        <f ca="1">'P&amp;G 3P 18'!J103/1000000</f>
        <v>0</v>
      </c>
      <c r="O496" s="620">
        <f ca="1">'P&amp;G 3P 18'!K103/1000000</f>
        <v>0</v>
      </c>
      <c r="P496" s="620">
        <f ca="1">'P&amp;G 3P 18'!L103/1000000</f>
        <v>0</v>
      </c>
      <c r="Q496" s="620">
        <f ca="1">'P&amp;G 3P 18'!M103/1000000</f>
        <v>0</v>
      </c>
      <c r="R496" s="620">
        <f ca="1">'P&amp;G 3P 18'!N103/1000000</f>
        <v>0</v>
      </c>
      <c r="S496" s="620">
        <f ca="1">'P&amp;G 3P 18'!O103/1000000</f>
        <v>0</v>
      </c>
      <c r="T496" s="620">
        <f ca="1">'P&amp;G 3P 18'!P103/1000000</f>
        <v>0</v>
      </c>
      <c r="U496" s="620">
        <f ca="1">'P&amp;G 3P 18'!Q103/1000000</f>
        <v>0</v>
      </c>
      <c r="V496" s="620">
        <f ca="1">'P&amp;G 3P 18'!R103/1000000</f>
        <v>0</v>
      </c>
      <c r="W496" s="620">
        <f ca="1">'P&amp;G 3P 18'!S103/1000000</f>
        <v>0</v>
      </c>
      <c r="X496" s="620">
        <f ca="1">'P&amp;G 3P 18'!T103/1000000</f>
        <v>0</v>
      </c>
      <c r="Y496" s="620">
        <f ca="1">'P&amp;G 3P 18'!U103/1000000</f>
        <v>0</v>
      </c>
      <c r="Z496" s="620">
        <f ca="1">'P&amp;G 3P 18'!V103/1000000</f>
        <v>0</v>
      </c>
      <c r="AA496" s="620">
        <f ca="1">'P&amp;G 3P 18'!W103/1000000</f>
        <v>0</v>
      </c>
      <c r="AB496" s="620">
        <f ca="1">'P&amp;G 3P 18'!X103/1000000</f>
        <v>0</v>
      </c>
      <c r="AC496" s="620">
        <f ca="1">'P&amp;G 3P 18'!Y103/1000000</f>
        <v>0</v>
      </c>
      <c r="AD496" s="620">
        <f ca="1">'P&amp;G 3P 18'!Z103/1000000</f>
        <v>0</v>
      </c>
      <c r="AE496" s="620">
        <f ca="1">'P&amp;G 3P 18'!AA103/1000000</f>
        <v>0</v>
      </c>
      <c r="AF496" s="620">
        <f ca="1">'P&amp;G 3P 18'!AB103/1000000</f>
        <v>0</v>
      </c>
      <c r="AG496" s="620">
        <f ca="1">'P&amp;G 3P 18'!AC103/1000000</f>
        <v>0</v>
      </c>
      <c r="AH496" s="620">
        <f ca="1">'P&amp;G 3P 18'!AD103/1000000</f>
        <v>0</v>
      </c>
      <c r="AI496" s="620">
        <f ca="1">'P&amp;G 3P 18'!AE103/1000000</f>
        <v>0</v>
      </c>
      <c r="AJ496" s="620">
        <f ca="1">'P&amp;G 3P 18'!AF103/1000000</f>
        <v>0</v>
      </c>
      <c r="AK496" s="620">
        <f ca="1">'P&amp;G 3P 18'!AG103/1000000</f>
        <v>0</v>
      </c>
      <c r="AL496" s="620">
        <f ca="1">'P&amp;G 3P 18'!AH103/1000000</f>
        <v>0</v>
      </c>
      <c r="AM496" s="626"/>
      <c r="AN496" s="246"/>
      <c r="AO496" s="246"/>
      <c r="AP496" s="246"/>
      <c r="AQ496" s="246"/>
    </row>
    <row r="497" spans="2:43" x14ac:dyDescent="0.2">
      <c r="B497" s="625"/>
      <c r="C497" s="605" t="s">
        <v>127</v>
      </c>
      <c r="D497" s="599"/>
      <c r="E497" s="599"/>
      <c r="F497" s="599"/>
      <c r="G497" s="599"/>
      <c r="H497" s="620">
        <f ca="1">'P&amp;G 3P 18'!D104/1000000</f>
        <v>0</v>
      </c>
      <c r="I497" s="620">
        <f ca="1">'P&amp;G 3P 18'!E104/1000000</f>
        <v>0</v>
      </c>
      <c r="J497" s="620">
        <f ca="1">'P&amp;G 3P 18'!F104/1000000</f>
        <v>0</v>
      </c>
      <c r="K497" s="620">
        <f ca="1">'P&amp;G 3P 18'!G104/1000000</f>
        <v>0</v>
      </c>
      <c r="L497" s="620">
        <f ca="1">'P&amp;G 3P 18'!H104/1000000</f>
        <v>0</v>
      </c>
      <c r="M497" s="620">
        <f ca="1">'P&amp;G 3P 18'!I104/1000000</f>
        <v>0</v>
      </c>
      <c r="N497" s="620">
        <f ca="1">'P&amp;G 3P 18'!J104/1000000</f>
        <v>0</v>
      </c>
      <c r="O497" s="620">
        <f ca="1">'P&amp;G 3P 18'!K104/1000000</f>
        <v>0</v>
      </c>
      <c r="P497" s="620">
        <f ca="1">'P&amp;G 3P 18'!L104/1000000</f>
        <v>0</v>
      </c>
      <c r="Q497" s="620">
        <f ca="1">'P&amp;G 3P 18'!M104/1000000</f>
        <v>0</v>
      </c>
      <c r="R497" s="620">
        <f ca="1">'P&amp;G 3P 18'!N104/1000000</f>
        <v>0</v>
      </c>
      <c r="S497" s="620">
        <f ca="1">'P&amp;G 3P 18'!O104/1000000</f>
        <v>0</v>
      </c>
      <c r="T497" s="620">
        <f ca="1">'P&amp;G 3P 18'!P104/1000000</f>
        <v>0</v>
      </c>
      <c r="U497" s="620">
        <f ca="1">'P&amp;G 3P 18'!Q104/1000000</f>
        <v>0</v>
      </c>
      <c r="V497" s="620">
        <f ca="1">'P&amp;G 3P 18'!R104/1000000</f>
        <v>0</v>
      </c>
      <c r="W497" s="620">
        <f ca="1">'P&amp;G 3P 18'!S104/1000000</f>
        <v>0</v>
      </c>
      <c r="X497" s="620">
        <f ca="1">'P&amp;G 3P 18'!T104/1000000</f>
        <v>0</v>
      </c>
      <c r="Y497" s="620">
        <f ca="1">'P&amp;G 3P 18'!U104/1000000</f>
        <v>0</v>
      </c>
      <c r="Z497" s="620">
        <f ca="1">'P&amp;G 3P 18'!V104/1000000</f>
        <v>0</v>
      </c>
      <c r="AA497" s="620">
        <f ca="1">'P&amp;G 3P 18'!W104/1000000</f>
        <v>0</v>
      </c>
      <c r="AB497" s="620">
        <f ca="1">'P&amp;G 3P 18'!X104/1000000</f>
        <v>0</v>
      </c>
      <c r="AC497" s="620">
        <f ca="1">'P&amp;G 3P 18'!Y104/1000000</f>
        <v>0</v>
      </c>
      <c r="AD497" s="620">
        <f ca="1">'P&amp;G 3P 18'!Z104/1000000</f>
        <v>0</v>
      </c>
      <c r="AE497" s="620">
        <f ca="1">'P&amp;G 3P 18'!AA104/1000000</f>
        <v>0</v>
      </c>
      <c r="AF497" s="620">
        <f ca="1">'P&amp;G 3P 18'!AB104/1000000</f>
        <v>0</v>
      </c>
      <c r="AG497" s="620">
        <f ca="1">'P&amp;G 3P 18'!AC104/1000000</f>
        <v>0</v>
      </c>
      <c r="AH497" s="620">
        <f ca="1">'P&amp;G 3P 18'!AD104/1000000</f>
        <v>0</v>
      </c>
      <c r="AI497" s="620">
        <f ca="1">'P&amp;G 3P 18'!AE104/1000000</f>
        <v>0</v>
      </c>
      <c r="AJ497" s="620">
        <f ca="1">'P&amp;G 3P 18'!AF104/1000000</f>
        <v>0</v>
      </c>
      <c r="AK497" s="620">
        <f ca="1">'P&amp;G 3P 18'!AG104/1000000</f>
        <v>0</v>
      </c>
      <c r="AL497" s="620">
        <f ca="1">'P&amp;G 3P 18'!AH104/1000000</f>
        <v>0</v>
      </c>
      <c r="AM497" s="626"/>
      <c r="AN497" s="246"/>
      <c r="AO497" s="246"/>
      <c r="AP497" s="246"/>
      <c r="AQ497" s="246"/>
    </row>
    <row r="498" spans="2:43" x14ac:dyDescent="0.2">
      <c r="B498" s="625"/>
      <c r="C498" s="605" t="s">
        <v>116</v>
      </c>
      <c r="D498" s="599"/>
      <c r="E498" s="599"/>
      <c r="F498" s="599"/>
      <c r="G498" s="599"/>
      <c r="H498" s="620">
        <f ca="1">'P&amp;G 3P 18'!D105/1000000</f>
        <v>0</v>
      </c>
      <c r="I498" s="620">
        <f ca="1">'P&amp;G 3P 18'!E105/1000000</f>
        <v>4.0875201371887999E-2</v>
      </c>
      <c r="J498" s="620">
        <f ca="1">'P&amp;G 3P 18'!F105/1000000</f>
        <v>4.1297991872329132E-2</v>
      </c>
      <c r="K498" s="620">
        <f ca="1">'P&amp;G 3P 18'!G105/1000000</f>
        <v>4.1727081951226833E-2</v>
      </c>
      <c r="L498" s="620">
        <f ca="1">'P&amp;G 3P 18'!H105/1000000</f>
        <v>4.2162565472300115E-2</v>
      </c>
      <c r="M498" s="620">
        <f ca="1">'P&amp;G 3P 18'!I105/1000000</f>
        <v>4.260453769783739E-2</v>
      </c>
      <c r="N498" s="620">
        <f ca="1">'P&amp;G 3P 18'!J105/1000000</f>
        <v>4.3053095309535175E-2</v>
      </c>
      <c r="O498" s="620">
        <f ca="1">'P&amp;G 3P 18'!K105/1000000</f>
        <v>4.3508336429647243E-2</v>
      </c>
      <c r="P498" s="620">
        <f ca="1">'P&amp;G 3P 18'!L105/1000000</f>
        <v>4.3970360642448969E-2</v>
      </c>
      <c r="Q498" s="620">
        <f ca="1">'P&amp;G 3P 18'!M105/1000000</f>
        <v>4.4439269016021472E-2</v>
      </c>
      <c r="R498" s="620">
        <f ca="1">'P&amp;G 3P 18'!N105/1000000</f>
        <v>4.4915164124360189E-2</v>
      </c>
      <c r="S498" s="620">
        <f ca="1">'P&amp;G 3P 18'!O105/1000000</f>
        <v>4.5398150069813167E-2</v>
      </c>
      <c r="T498" s="620">
        <f ca="1">'P&amp;G 3P 18'!P105/1000000</f>
        <v>4.5888332505853363E-2</v>
      </c>
      <c r="U498" s="620">
        <f ca="1">'P&amp;G 3P 18'!Q105/1000000</f>
        <v>4.6385818660190592E-2</v>
      </c>
      <c r="V498" s="620">
        <f ca="1">'P&amp;G 3P 18'!R105/1000000</f>
        <v>4.6890717358227425E-2</v>
      </c>
      <c r="W498" s="620">
        <f ca="1">'P&amp;G 3P 18'!S105/1000000</f>
        <v>4.7403139046865016E-2</v>
      </c>
      <c r="X498" s="620">
        <f ca="1">'P&amp;G 3P 18'!T105/1000000</f>
        <v>4.7923195818663299E-2</v>
      </c>
      <c r="Y498" s="620">
        <f ca="1">'P&amp;G 3P 18'!U105/1000000</f>
        <v>4.8451001436361378E-2</v>
      </c>
      <c r="Z498" s="620">
        <f ca="1">'P&amp;G 3P 18'!V105/1000000</f>
        <v>4.8986671357763176E-2</v>
      </c>
      <c r="AA498" s="620">
        <f ca="1">'P&amp;G 3P 18'!W105/1000000</f>
        <v>4.9530322760993839E-2</v>
      </c>
      <c r="AB498" s="620">
        <f ca="1">'P&amp;G 3P 18'!X105/1000000</f>
        <v>5.0082074570132647E-2</v>
      </c>
      <c r="AC498" s="620">
        <f ca="1">'P&amp;G 3P 18'!Y105/1000000</f>
        <v>5.0642047481227623E-2</v>
      </c>
      <c r="AD498" s="620">
        <f ca="1">'P&amp;G 3P 18'!Z105/1000000</f>
        <v>5.1210363988697917E-2</v>
      </c>
      <c r="AE498" s="620">
        <f ca="1">'P&amp;G 3P 18'!AA105/1000000</f>
        <v>5.1787148412129516E-2</v>
      </c>
      <c r="AF498" s="620">
        <f ca="1">'P&amp;G 3P 18'!AB105/1000000</f>
        <v>5.2372526923470233E-2</v>
      </c>
      <c r="AG498" s="620">
        <f ca="1">'P&amp;G 3P 18'!AC105/1000000</f>
        <v>5.2966627574629943E-2</v>
      </c>
      <c r="AH498" s="620">
        <f ca="1">'P&amp;G 3P 18'!AD105/1000000</f>
        <v>0</v>
      </c>
      <c r="AI498" s="620">
        <f ca="1">'P&amp;G 3P 18'!AE105/1000000</f>
        <v>0</v>
      </c>
      <c r="AJ498" s="620">
        <f ca="1">'P&amp;G 3P 18'!AF105/1000000</f>
        <v>0</v>
      </c>
      <c r="AK498" s="620">
        <f ca="1">'P&amp;G 3P 18'!AG105/1000000</f>
        <v>0</v>
      </c>
      <c r="AL498" s="620">
        <f ca="1">'P&amp;G 3P 18'!AH105/1000000</f>
        <v>0</v>
      </c>
      <c r="AM498" s="626"/>
      <c r="AN498" s="246"/>
      <c r="AO498" s="246"/>
      <c r="AP498" s="246"/>
      <c r="AQ498" s="246"/>
    </row>
    <row r="499" spans="2:43" x14ac:dyDescent="0.2">
      <c r="B499" s="625"/>
      <c r="C499" s="606" t="s">
        <v>119</v>
      </c>
      <c r="D499" s="599"/>
      <c r="E499" s="599"/>
      <c r="F499" s="599"/>
      <c r="G499" s="599"/>
      <c r="H499" s="620">
        <f ca="1">'P&amp;G 3P 18'!D106/1000000</f>
        <v>0</v>
      </c>
      <c r="I499" s="620">
        <f ca="1">'P&amp;G 3P 18'!E106/1000000</f>
        <v>0</v>
      </c>
      <c r="J499" s="620">
        <f ca="1">'P&amp;G 3P 18'!F106/1000000</f>
        <v>0</v>
      </c>
      <c r="K499" s="620">
        <f ca="1">'P&amp;G 3P 18'!G106/1000000</f>
        <v>0</v>
      </c>
      <c r="L499" s="620">
        <f ca="1">'P&amp;G 3P 18'!H106/1000000</f>
        <v>0</v>
      </c>
      <c r="M499" s="620">
        <f ca="1">'P&amp;G 3P 18'!I106/1000000</f>
        <v>0</v>
      </c>
      <c r="N499" s="620">
        <f ca="1">'P&amp;G 3P 18'!J106/1000000</f>
        <v>0</v>
      </c>
      <c r="O499" s="620">
        <f ca="1">'P&amp;G 3P 18'!K106/1000000</f>
        <v>0</v>
      </c>
      <c r="P499" s="620">
        <f ca="1">'P&amp;G 3P 18'!L106/1000000</f>
        <v>0</v>
      </c>
      <c r="Q499" s="620">
        <f ca="1">'P&amp;G 3P 18'!M106/1000000</f>
        <v>0</v>
      </c>
      <c r="R499" s="620">
        <f ca="1">'P&amp;G 3P 18'!N106/1000000</f>
        <v>0</v>
      </c>
      <c r="S499" s="620">
        <f ca="1">'P&amp;G 3P 18'!O106/1000000</f>
        <v>0</v>
      </c>
      <c r="T499" s="620">
        <f ca="1">'P&amp;G 3P 18'!P106/1000000</f>
        <v>0</v>
      </c>
      <c r="U499" s="620">
        <f ca="1">'P&amp;G 3P 18'!Q106/1000000</f>
        <v>0</v>
      </c>
      <c r="V499" s="620">
        <f ca="1">'P&amp;G 3P 18'!R106/1000000</f>
        <v>0</v>
      </c>
      <c r="W499" s="620">
        <f ca="1">'P&amp;G 3P 18'!S106/1000000</f>
        <v>0</v>
      </c>
      <c r="X499" s="620">
        <f ca="1">'P&amp;G 3P 18'!T106/1000000</f>
        <v>0</v>
      </c>
      <c r="Y499" s="620">
        <f ca="1">'P&amp;G 3P 18'!U106/1000000</f>
        <v>0</v>
      </c>
      <c r="Z499" s="620">
        <f ca="1">'P&amp;G 3P 18'!V106/1000000</f>
        <v>0</v>
      </c>
      <c r="AA499" s="620">
        <f ca="1">'P&amp;G 3P 18'!W106/1000000</f>
        <v>0</v>
      </c>
      <c r="AB499" s="620">
        <f ca="1">'P&amp;G 3P 18'!X106/1000000</f>
        <v>0</v>
      </c>
      <c r="AC499" s="620">
        <f ca="1">'P&amp;G 3P 18'!Y106/1000000</f>
        <v>0</v>
      </c>
      <c r="AD499" s="620">
        <f ca="1">'P&amp;G 3P 18'!Z106/1000000</f>
        <v>0</v>
      </c>
      <c r="AE499" s="620">
        <f ca="1">'P&amp;G 3P 18'!AA106/1000000</f>
        <v>0</v>
      </c>
      <c r="AF499" s="620">
        <f ca="1">'P&amp;G 3P 18'!AB106/1000000</f>
        <v>0</v>
      </c>
      <c r="AG499" s="620">
        <f ca="1">'P&amp;G 3P 18'!AC106/1000000</f>
        <v>0</v>
      </c>
      <c r="AH499" s="620">
        <f ca="1">'P&amp;G 3P 18'!AD106/1000000</f>
        <v>0</v>
      </c>
      <c r="AI499" s="620">
        <f ca="1">'P&amp;G 3P 18'!AE106/1000000</f>
        <v>0</v>
      </c>
      <c r="AJ499" s="620">
        <f ca="1">'P&amp;G 3P 18'!AF106/1000000</f>
        <v>0</v>
      </c>
      <c r="AK499" s="620">
        <f ca="1">'P&amp;G 3P 18'!AG106/1000000</f>
        <v>0</v>
      </c>
      <c r="AL499" s="620">
        <f ca="1">'P&amp;G 3P 18'!AH106/1000000</f>
        <v>0</v>
      </c>
      <c r="AM499" s="626"/>
      <c r="AN499" s="246"/>
      <c r="AO499" s="246"/>
      <c r="AP499" s="246"/>
      <c r="AQ499" s="246"/>
    </row>
    <row r="500" spans="2:43" x14ac:dyDescent="0.2">
      <c r="B500" s="625"/>
      <c r="C500" s="125"/>
      <c r="D500" s="599"/>
      <c r="E500" s="599"/>
      <c r="F500" s="599"/>
      <c r="G500" s="599"/>
      <c r="H500" s="621"/>
      <c r="I500" s="621"/>
      <c r="J500" s="621"/>
      <c r="K500" s="621"/>
      <c r="L500" s="621"/>
      <c r="M500" s="621"/>
      <c r="N500" s="621"/>
      <c r="O500" s="621"/>
      <c r="P500" s="621"/>
      <c r="Q500" s="621"/>
      <c r="R500" s="621"/>
      <c r="S500" s="621"/>
      <c r="T500" s="621"/>
      <c r="U500" s="621"/>
      <c r="V500" s="621"/>
      <c r="W500" s="621"/>
      <c r="X500" s="621"/>
      <c r="Y500" s="621"/>
      <c r="Z500" s="621"/>
      <c r="AA500" s="621"/>
      <c r="AB500" s="621"/>
      <c r="AC500" s="621"/>
      <c r="AD500" s="621"/>
      <c r="AE500" s="621"/>
      <c r="AF500" s="621"/>
      <c r="AG500" s="621"/>
      <c r="AH500" s="621"/>
      <c r="AI500" s="621"/>
      <c r="AJ500" s="621"/>
      <c r="AK500" s="621"/>
      <c r="AL500" s="621"/>
      <c r="AM500" s="627"/>
      <c r="AN500" s="600"/>
      <c r="AO500" s="600"/>
      <c r="AP500" s="600"/>
      <c r="AQ500" s="600"/>
    </row>
    <row r="501" spans="2:43" x14ac:dyDescent="0.2">
      <c r="B501" s="261" t="s">
        <v>302</v>
      </c>
      <c r="C501" s="125"/>
      <c r="D501" s="599"/>
      <c r="E501" s="599"/>
      <c r="F501" s="599"/>
      <c r="G501" s="599"/>
      <c r="H501" s="621"/>
      <c r="I501" s="621"/>
      <c r="J501" s="621"/>
      <c r="K501" s="621"/>
      <c r="L501" s="621"/>
      <c r="M501" s="621"/>
      <c r="N501" s="621"/>
      <c r="O501" s="621"/>
      <c r="P501" s="621"/>
      <c r="Q501" s="621"/>
      <c r="R501" s="621"/>
      <c r="S501" s="621"/>
      <c r="T501" s="621"/>
      <c r="U501" s="621"/>
      <c r="V501" s="621"/>
      <c r="W501" s="621"/>
      <c r="X501" s="621"/>
      <c r="Y501" s="621"/>
      <c r="Z501" s="621"/>
      <c r="AA501" s="621"/>
      <c r="AB501" s="621"/>
      <c r="AC501" s="621"/>
      <c r="AD501" s="621"/>
      <c r="AE501" s="621"/>
      <c r="AF501" s="621"/>
      <c r="AG501" s="621"/>
      <c r="AH501" s="621"/>
      <c r="AI501" s="621"/>
      <c r="AJ501" s="621"/>
      <c r="AK501" s="621"/>
      <c r="AL501" s="621"/>
      <c r="AM501" s="627"/>
      <c r="AN501" s="600"/>
      <c r="AO501" s="600"/>
      <c r="AP501" s="600"/>
      <c r="AQ501" s="600"/>
    </row>
    <row r="502" spans="2:43" x14ac:dyDescent="0.2">
      <c r="B502" s="625"/>
      <c r="C502" s="605" t="s">
        <v>131</v>
      </c>
      <c r="D502" s="599"/>
      <c r="E502" s="599"/>
      <c r="F502" s="599"/>
      <c r="G502" s="599"/>
      <c r="H502" s="620">
        <f ca="1">'P&amp;G DO 18'!D101/1000000</f>
        <v>0</v>
      </c>
      <c r="I502" s="620">
        <f ca="1">'P&amp;G DO 18'!E101/1000000</f>
        <v>0</v>
      </c>
      <c r="J502" s="620">
        <f ca="1">'P&amp;G DO 18'!F101/1000000</f>
        <v>0</v>
      </c>
      <c r="K502" s="620">
        <f ca="1">'P&amp;G DO 18'!G101/1000000</f>
        <v>0</v>
      </c>
      <c r="L502" s="620">
        <f ca="1">'P&amp;G DO 18'!H101/1000000</f>
        <v>0</v>
      </c>
      <c r="M502" s="620">
        <f ca="1">'P&amp;G DO 18'!I101/1000000</f>
        <v>0</v>
      </c>
      <c r="N502" s="620">
        <f ca="1">'P&amp;G DO 18'!J101/1000000</f>
        <v>0</v>
      </c>
      <c r="O502" s="620">
        <f ca="1">'P&amp;G DO 18'!K101/1000000</f>
        <v>0</v>
      </c>
      <c r="P502" s="620">
        <f ca="1">'P&amp;G DO 18'!L101/1000000</f>
        <v>0</v>
      </c>
      <c r="Q502" s="620">
        <f ca="1">'P&amp;G DO 18'!M101/1000000</f>
        <v>0</v>
      </c>
      <c r="R502" s="620">
        <f ca="1">'P&amp;G DO 18'!N101/1000000</f>
        <v>0</v>
      </c>
      <c r="S502" s="620">
        <f ca="1">'P&amp;G DO 18'!O101/1000000</f>
        <v>0</v>
      </c>
      <c r="T502" s="620">
        <f ca="1">'P&amp;G DO 18'!P101/1000000</f>
        <v>0</v>
      </c>
      <c r="U502" s="620">
        <f ca="1">'P&amp;G DO 18'!Q101/1000000</f>
        <v>0</v>
      </c>
      <c r="V502" s="620">
        <f ca="1">'P&amp;G DO 18'!R101/1000000</f>
        <v>0</v>
      </c>
      <c r="W502" s="620">
        <f ca="1">'P&amp;G DO 18'!S101/1000000</f>
        <v>0</v>
      </c>
      <c r="X502" s="620">
        <f ca="1">'P&amp;G DO 18'!T101/1000000</f>
        <v>0</v>
      </c>
      <c r="Y502" s="620">
        <f ca="1">'P&amp;G DO 18'!U101/1000000</f>
        <v>0</v>
      </c>
      <c r="Z502" s="620">
        <f ca="1">'P&amp;G DO 18'!V101/1000000</f>
        <v>0</v>
      </c>
      <c r="AA502" s="620">
        <f ca="1">'P&amp;G DO 18'!W101/1000000</f>
        <v>0</v>
      </c>
      <c r="AB502" s="620">
        <f ca="1">'P&amp;G DO 18'!X101/1000000</f>
        <v>0</v>
      </c>
      <c r="AC502" s="620">
        <f ca="1">'P&amp;G DO 18'!Y101/1000000</f>
        <v>0</v>
      </c>
      <c r="AD502" s="620">
        <f ca="1">'P&amp;G DO 18'!Z101/1000000</f>
        <v>0</v>
      </c>
      <c r="AE502" s="620">
        <f ca="1">'P&amp;G DO 18'!AA101/1000000</f>
        <v>0</v>
      </c>
      <c r="AF502" s="620">
        <f ca="1">'P&amp;G DO 18'!AB101/1000000</f>
        <v>0</v>
      </c>
      <c r="AG502" s="620">
        <f ca="1">'P&amp;G DO 18'!AC101/1000000</f>
        <v>0</v>
      </c>
      <c r="AH502" s="620">
        <f ca="1">'P&amp;G DO 18'!AD101/1000000</f>
        <v>0</v>
      </c>
      <c r="AI502" s="620">
        <f ca="1">'P&amp;G DO 18'!AE101/1000000</f>
        <v>0</v>
      </c>
      <c r="AJ502" s="620">
        <f ca="1">'P&amp;G DO 18'!AF101/1000000</f>
        <v>0</v>
      </c>
      <c r="AK502" s="620">
        <f ca="1">'P&amp;G DO 18'!AG101/1000000</f>
        <v>0</v>
      </c>
      <c r="AL502" s="620">
        <f ca="1">'P&amp;G DO 18'!AH101/1000000</f>
        <v>0</v>
      </c>
      <c r="AM502" s="626"/>
      <c r="AN502" s="246"/>
      <c r="AO502" s="246"/>
      <c r="AP502" s="246"/>
      <c r="AQ502" s="246"/>
    </row>
    <row r="503" spans="2:43" x14ac:dyDescent="0.2">
      <c r="B503" s="625"/>
      <c r="C503" s="606" t="s">
        <v>117</v>
      </c>
      <c r="D503" s="599"/>
      <c r="E503" s="599"/>
      <c r="F503" s="599"/>
      <c r="G503" s="599"/>
      <c r="H503" s="620">
        <f ca="1">'P&amp;G DO 18'!D102/1000000</f>
        <v>0</v>
      </c>
      <c r="I503" s="620">
        <f ca="1">'P&amp;G DO 18'!E102/1000000</f>
        <v>0</v>
      </c>
      <c r="J503" s="620">
        <f ca="1">'P&amp;G DO 18'!F102/1000000</f>
        <v>0</v>
      </c>
      <c r="K503" s="620">
        <f ca="1">'P&amp;G DO 18'!G102/1000000</f>
        <v>0</v>
      </c>
      <c r="L503" s="620">
        <f ca="1">'P&amp;G DO 18'!H102/1000000</f>
        <v>0</v>
      </c>
      <c r="M503" s="620">
        <f ca="1">'P&amp;G DO 18'!I102/1000000</f>
        <v>0</v>
      </c>
      <c r="N503" s="620">
        <f ca="1">'P&amp;G DO 18'!J102/1000000</f>
        <v>0</v>
      </c>
      <c r="O503" s="620">
        <f ca="1">'P&amp;G DO 18'!K102/1000000</f>
        <v>0</v>
      </c>
      <c r="P503" s="620">
        <f ca="1">'P&amp;G DO 18'!L102/1000000</f>
        <v>0</v>
      </c>
      <c r="Q503" s="620">
        <f ca="1">'P&amp;G DO 18'!M102/1000000</f>
        <v>0</v>
      </c>
      <c r="R503" s="620">
        <f ca="1">'P&amp;G DO 18'!N102/1000000</f>
        <v>0</v>
      </c>
      <c r="S503" s="620">
        <f ca="1">'P&amp;G DO 18'!O102/1000000</f>
        <v>0</v>
      </c>
      <c r="T503" s="620">
        <f ca="1">'P&amp;G DO 18'!P102/1000000</f>
        <v>0</v>
      </c>
      <c r="U503" s="620">
        <f ca="1">'P&amp;G DO 18'!Q102/1000000</f>
        <v>0</v>
      </c>
      <c r="V503" s="620">
        <f ca="1">'P&amp;G DO 18'!R102/1000000</f>
        <v>0</v>
      </c>
      <c r="W503" s="620">
        <f ca="1">'P&amp;G DO 18'!S102/1000000</f>
        <v>0</v>
      </c>
      <c r="X503" s="620">
        <f ca="1">'P&amp;G DO 18'!T102/1000000</f>
        <v>0</v>
      </c>
      <c r="Y503" s="620">
        <f ca="1">'P&amp;G DO 18'!U102/1000000</f>
        <v>0</v>
      </c>
      <c r="Z503" s="620">
        <f ca="1">'P&amp;G DO 18'!V102/1000000</f>
        <v>0</v>
      </c>
      <c r="AA503" s="620">
        <f ca="1">'P&amp;G DO 18'!W102/1000000</f>
        <v>0</v>
      </c>
      <c r="AB503" s="620">
        <f ca="1">'P&amp;G DO 18'!X102/1000000</f>
        <v>0</v>
      </c>
      <c r="AC503" s="620">
        <f ca="1">'P&amp;G DO 18'!Y102/1000000</f>
        <v>0</v>
      </c>
      <c r="AD503" s="620">
        <f ca="1">'P&amp;G DO 18'!Z102/1000000</f>
        <v>0</v>
      </c>
      <c r="AE503" s="620">
        <f ca="1">'P&amp;G DO 18'!AA102/1000000</f>
        <v>0</v>
      </c>
      <c r="AF503" s="620">
        <f ca="1">'P&amp;G DO 18'!AB102/1000000</f>
        <v>0</v>
      </c>
      <c r="AG503" s="620">
        <f ca="1">'P&amp;G DO 18'!AC102/1000000</f>
        <v>0</v>
      </c>
      <c r="AH503" s="620">
        <f ca="1">'P&amp;G DO 18'!AD102/1000000</f>
        <v>0</v>
      </c>
      <c r="AI503" s="620">
        <f ca="1">'P&amp;G DO 18'!AE102/1000000</f>
        <v>0</v>
      </c>
      <c r="AJ503" s="620">
        <f ca="1">'P&amp;G DO 18'!AF102/1000000</f>
        <v>0</v>
      </c>
      <c r="AK503" s="620">
        <f ca="1">'P&amp;G DO 18'!AG102/1000000</f>
        <v>0</v>
      </c>
      <c r="AL503" s="620">
        <f ca="1">'P&amp;G DO 18'!AH102/1000000</f>
        <v>0</v>
      </c>
      <c r="AM503" s="626"/>
      <c r="AN503" s="246"/>
      <c r="AO503" s="246"/>
      <c r="AP503" s="246"/>
      <c r="AQ503" s="246"/>
    </row>
    <row r="504" spans="2:43" x14ac:dyDescent="0.2">
      <c r="B504" s="625"/>
      <c r="C504" s="607" t="s">
        <v>126</v>
      </c>
      <c r="D504" s="599"/>
      <c r="E504" s="599"/>
      <c r="F504" s="599"/>
      <c r="G504" s="599"/>
      <c r="H504" s="620">
        <f ca="1">'P&amp;G DO 18'!D103/1000000</f>
        <v>0</v>
      </c>
      <c r="I504" s="620">
        <f ca="1">'P&amp;G DO 18'!E103/1000000</f>
        <v>0</v>
      </c>
      <c r="J504" s="620">
        <f ca="1">'P&amp;G DO 18'!F103/1000000</f>
        <v>0</v>
      </c>
      <c r="K504" s="620">
        <f ca="1">'P&amp;G DO 18'!G103/1000000</f>
        <v>0</v>
      </c>
      <c r="L504" s="620">
        <f ca="1">'P&amp;G DO 18'!H103/1000000</f>
        <v>0</v>
      </c>
      <c r="M504" s="620">
        <f ca="1">'P&amp;G DO 18'!I103/1000000</f>
        <v>0</v>
      </c>
      <c r="N504" s="620">
        <f ca="1">'P&amp;G DO 18'!J103/1000000</f>
        <v>0</v>
      </c>
      <c r="O504" s="620">
        <f ca="1">'P&amp;G DO 18'!K103/1000000</f>
        <v>0</v>
      </c>
      <c r="P504" s="620">
        <f ca="1">'P&amp;G DO 18'!L103/1000000</f>
        <v>0</v>
      </c>
      <c r="Q504" s="620">
        <f ca="1">'P&amp;G DO 18'!M103/1000000</f>
        <v>0</v>
      </c>
      <c r="R504" s="620">
        <f ca="1">'P&amp;G DO 18'!N103/1000000</f>
        <v>0</v>
      </c>
      <c r="S504" s="620">
        <f ca="1">'P&amp;G DO 18'!O103/1000000</f>
        <v>0</v>
      </c>
      <c r="T504" s="620">
        <f ca="1">'P&amp;G DO 18'!P103/1000000</f>
        <v>0</v>
      </c>
      <c r="U504" s="620">
        <f ca="1">'P&amp;G DO 18'!Q103/1000000</f>
        <v>0</v>
      </c>
      <c r="V504" s="620">
        <f ca="1">'P&amp;G DO 18'!R103/1000000</f>
        <v>0</v>
      </c>
      <c r="W504" s="620">
        <f ca="1">'P&amp;G DO 18'!S103/1000000</f>
        <v>0</v>
      </c>
      <c r="X504" s="620">
        <f ca="1">'P&amp;G DO 18'!T103/1000000</f>
        <v>0</v>
      </c>
      <c r="Y504" s="620">
        <f ca="1">'P&amp;G DO 18'!U103/1000000</f>
        <v>0</v>
      </c>
      <c r="Z504" s="620">
        <f ca="1">'P&amp;G DO 18'!V103/1000000</f>
        <v>0</v>
      </c>
      <c r="AA504" s="620">
        <f ca="1">'P&amp;G DO 18'!W103/1000000</f>
        <v>0</v>
      </c>
      <c r="AB504" s="620">
        <f ca="1">'P&amp;G DO 18'!X103/1000000</f>
        <v>0</v>
      </c>
      <c r="AC504" s="620">
        <f ca="1">'P&amp;G DO 18'!Y103/1000000</f>
        <v>0</v>
      </c>
      <c r="AD504" s="620">
        <f ca="1">'P&amp;G DO 18'!Z103/1000000</f>
        <v>0</v>
      </c>
      <c r="AE504" s="620">
        <f ca="1">'P&amp;G DO 18'!AA103/1000000</f>
        <v>0</v>
      </c>
      <c r="AF504" s="620">
        <f ca="1">'P&amp;G DO 18'!AB103/1000000</f>
        <v>0</v>
      </c>
      <c r="AG504" s="620">
        <f ca="1">'P&amp;G DO 18'!AC103/1000000</f>
        <v>0</v>
      </c>
      <c r="AH504" s="620">
        <f ca="1">'P&amp;G DO 18'!AD103/1000000</f>
        <v>0</v>
      </c>
      <c r="AI504" s="620">
        <f ca="1">'P&amp;G DO 18'!AE103/1000000</f>
        <v>0</v>
      </c>
      <c r="AJ504" s="620">
        <f ca="1">'P&amp;G DO 18'!AF103/1000000</f>
        <v>0</v>
      </c>
      <c r="AK504" s="620">
        <f ca="1">'P&amp;G DO 18'!AG103/1000000</f>
        <v>0</v>
      </c>
      <c r="AL504" s="620">
        <f ca="1">'P&amp;G DO 18'!AH103/1000000</f>
        <v>0</v>
      </c>
      <c r="AM504" s="626"/>
      <c r="AN504" s="246"/>
      <c r="AO504" s="246"/>
      <c r="AP504" s="246"/>
      <c r="AQ504" s="246"/>
    </row>
    <row r="505" spans="2:43" x14ac:dyDescent="0.2">
      <c r="B505" s="625"/>
      <c r="C505" s="605" t="s">
        <v>127</v>
      </c>
      <c r="D505" s="599"/>
      <c r="E505" s="599"/>
      <c r="F505" s="599"/>
      <c r="G505" s="599"/>
      <c r="H505" s="620">
        <f ca="1">'P&amp;G DO 18'!D104/1000000</f>
        <v>0</v>
      </c>
      <c r="I505" s="620">
        <f ca="1">'P&amp;G DO 18'!E104/1000000</f>
        <v>0</v>
      </c>
      <c r="J505" s="620">
        <f ca="1">'P&amp;G DO 18'!F104/1000000</f>
        <v>0</v>
      </c>
      <c r="K505" s="620">
        <f ca="1">'P&amp;G DO 18'!G104/1000000</f>
        <v>0</v>
      </c>
      <c r="L505" s="620">
        <f ca="1">'P&amp;G DO 18'!H104/1000000</f>
        <v>0</v>
      </c>
      <c r="M505" s="620">
        <f ca="1">'P&amp;G DO 18'!I104/1000000</f>
        <v>0</v>
      </c>
      <c r="N505" s="620">
        <f ca="1">'P&amp;G DO 18'!J104/1000000</f>
        <v>0</v>
      </c>
      <c r="O505" s="620">
        <f ca="1">'P&amp;G DO 18'!K104/1000000</f>
        <v>0</v>
      </c>
      <c r="P505" s="620">
        <f ca="1">'P&amp;G DO 18'!L104/1000000</f>
        <v>0</v>
      </c>
      <c r="Q505" s="620">
        <f ca="1">'P&amp;G DO 18'!M104/1000000</f>
        <v>0</v>
      </c>
      <c r="R505" s="620">
        <f ca="1">'P&amp;G DO 18'!N104/1000000</f>
        <v>0</v>
      </c>
      <c r="S505" s="620">
        <f ca="1">'P&amp;G DO 18'!O104/1000000</f>
        <v>0</v>
      </c>
      <c r="T505" s="620">
        <f ca="1">'P&amp;G DO 18'!P104/1000000</f>
        <v>0</v>
      </c>
      <c r="U505" s="620">
        <f ca="1">'P&amp;G DO 18'!Q104/1000000</f>
        <v>0</v>
      </c>
      <c r="V505" s="620">
        <f ca="1">'P&amp;G DO 18'!R104/1000000</f>
        <v>0</v>
      </c>
      <c r="W505" s="620">
        <f ca="1">'P&amp;G DO 18'!S104/1000000</f>
        <v>0</v>
      </c>
      <c r="X505" s="620">
        <f ca="1">'P&amp;G DO 18'!T104/1000000</f>
        <v>0</v>
      </c>
      <c r="Y505" s="620">
        <f ca="1">'P&amp;G DO 18'!U104/1000000</f>
        <v>0</v>
      </c>
      <c r="Z505" s="620">
        <f ca="1">'P&amp;G DO 18'!V104/1000000</f>
        <v>0</v>
      </c>
      <c r="AA505" s="620">
        <f ca="1">'P&amp;G DO 18'!W104/1000000</f>
        <v>0</v>
      </c>
      <c r="AB505" s="620">
        <f ca="1">'P&amp;G DO 18'!X104/1000000</f>
        <v>0</v>
      </c>
      <c r="AC505" s="620">
        <f ca="1">'P&amp;G DO 18'!Y104/1000000</f>
        <v>0</v>
      </c>
      <c r="AD505" s="620">
        <f ca="1">'P&amp;G DO 18'!Z104/1000000</f>
        <v>0</v>
      </c>
      <c r="AE505" s="620">
        <f ca="1">'P&amp;G DO 18'!AA104/1000000</f>
        <v>0</v>
      </c>
      <c r="AF505" s="620">
        <f ca="1">'P&amp;G DO 18'!AB104/1000000</f>
        <v>0</v>
      </c>
      <c r="AG505" s="620">
        <f ca="1">'P&amp;G DO 18'!AC104/1000000</f>
        <v>0</v>
      </c>
      <c r="AH505" s="620">
        <f ca="1">'P&amp;G DO 18'!AD104/1000000</f>
        <v>0</v>
      </c>
      <c r="AI505" s="620">
        <f ca="1">'P&amp;G DO 18'!AE104/1000000</f>
        <v>0</v>
      </c>
      <c r="AJ505" s="620">
        <f ca="1">'P&amp;G DO 18'!AF104/1000000</f>
        <v>0</v>
      </c>
      <c r="AK505" s="620">
        <f ca="1">'P&amp;G DO 18'!AG104/1000000</f>
        <v>0</v>
      </c>
      <c r="AL505" s="620">
        <f ca="1">'P&amp;G DO 18'!AH104/1000000</f>
        <v>0</v>
      </c>
      <c r="AM505" s="626"/>
      <c r="AN505" s="246"/>
      <c r="AO505" s="246"/>
      <c r="AP505" s="246"/>
      <c r="AQ505" s="246"/>
    </row>
    <row r="506" spans="2:43" x14ac:dyDescent="0.2">
      <c r="B506" s="625"/>
      <c r="C506" s="605" t="s">
        <v>116</v>
      </c>
      <c r="D506" s="599"/>
      <c r="E506" s="599"/>
      <c r="F506" s="599"/>
      <c r="G506" s="599"/>
      <c r="H506" s="620">
        <f ca="1">'P&amp;G DO 18'!D105/1000000</f>
        <v>-0.74100017581546562</v>
      </c>
      <c r="I506" s="620">
        <f ca="1">'P&amp;G DO 18'!E105/1000000</f>
        <v>0.18138200919670744</v>
      </c>
      <c r="J506" s="620">
        <f ca="1">'P&amp;G DO 18'!F105/1000000</f>
        <v>0.17273233478310077</v>
      </c>
      <c r="K506" s="620">
        <f ca="1">'P&amp;G DO 18'!G105/1000000</f>
        <v>0.15856032730754105</v>
      </c>
      <c r="L506" s="620">
        <f ca="1">'P&amp;G DO 18'!H105/1000000</f>
        <v>0.14809483925408376</v>
      </c>
      <c r="M506" s="620">
        <f ca="1">'P&amp;G DO 18'!I105/1000000</f>
        <v>0.14058231741580432</v>
      </c>
      <c r="N506" s="620">
        <f ca="1">'P&amp;G DO 18'!J105/1000000</f>
        <v>0.1370143114729877</v>
      </c>
      <c r="O506" s="620">
        <f ca="1">'P&amp;G DO 18'!K105/1000000</f>
        <v>0.13128147391637654</v>
      </c>
      <c r="P506" s="620">
        <f ca="1">'P&amp;G DO 18'!L105/1000000</f>
        <v>0.1263318033352224</v>
      </c>
      <c r="Q506" s="620">
        <f ca="1">'P&amp;G DO 18'!M105/1000000</f>
        <v>0.12215490547861968</v>
      </c>
      <c r="R506" s="620">
        <f ca="1">'P&amp;G DO 18'!N105/1000000</f>
        <v>-3.1927414363919757E-2</v>
      </c>
      <c r="S506" s="620">
        <f ca="1">'P&amp;G DO 18'!O105/1000000</f>
        <v>3.4127858000623207E-2</v>
      </c>
      <c r="T506" s="620">
        <f ca="1">'P&amp;G DO 18'!P105/1000000</f>
        <v>3.6585181598004418E-2</v>
      </c>
      <c r="U506" s="620">
        <f ca="1">'P&amp;G DO 18'!Q105/1000000</f>
        <v>3.9075088115675782E-2</v>
      </c>
      <c r="V506" s="620">
        <f ca="1">'P&amp;G DO 18'!R105/1000000</f>
        <v>4.1597879565707117E-2</v>
      </c>
      <c r="W506" s="620">
        <f ca="1">'P&amp;G DO 18'!S105/1000000</f>
        <v>0.23016821009353022</v>
      </c>
      <c r="X506" s="620">
        <f ca="1">'P&amp;G DO 18'!T105/1000000</f>
        <v>0.23275767864939975</v>
      </c>
      <c r="Y506" s="620">
        <f ca="1">'P&amp;G DO 18'!U105/1000000</f>
        <v>0.23538093972320168</v>
      </c>
      <c r="Z506" s="620">
        <f ca="1">'P&amp;G DO 18'!V105/1000000</f>
        <v>0.23803829600746013</v>
      </c>
      <c r="AA506" s="620">
        <f ca="1">'P&amp;G DO 18'!W105/1000000</f>
        <v>0.24073005008967782</v>
      </c>
      <c r="AB506" s="620">
        <f ca="1">'P&amp;G DO 18'!X105/1000000</f>
        <v>9.3456504333366178E-2</v>
      </c>
      <c r="AC506" s="620">
        <f ca="1">'P&amp;G DO 18'!Y105/1000000</f>
        <v>0.24621796075437796</v>
      </c>
      <c r="AD506" s="620">
        <f ca="1">'P&amp;G DO 18'!Z105/1000000</f>
        <v>0.24901472089239934</v>
      </c>
      <c r="AE506" s="620">
        <f ca="1">'P&amp;G DO 18'!AA105/1000000</f>
        <v>0.25184708567745373</v>
      </c>
      <c r="AF506" s="620">
        <f ca="1">'P&amp;G DO 18'!AB105/1000000</f>
        <v>0.25471535529126682</v>
      </c>
      <c r="AG506" s="620">
        <f ca="1">'P&amp;G DO 18'!AC105/1000000</f>
        <v>0.25761982902333685</v>
      </c>
      <c r="AH506" s="620">
        <f ca="1">'P&amp;G DO 18'!AD105/1000000</f>
        <v>0</v>
      </c>
      <c r="AI506" s="620">
        <f ca="1">'P&amp;G DO 18'!AE105/1000000</f>
        <v>0</v>
      </c>
      <c r="AJ506" s="620">
        <f ca="1">'P&amp;G DO 18'!AF105/1000000</f>
        <v>0</v>
      </c>
      <c r="AK506" s="620">
        <f ca="1">'P&amp;G DO 18'!AG105/1000000</f>
        <v>0</v>
      </c>
      <c r="AL506" s="620">
        <f ca="1">'P&amp;G DO 18'!AH105/1000000</f>
        <v>0</v>
      </c>
      <c r="AM506" s="626"/>
      <c r="AN506" s="246"/>
      <c r="AO506" s="246"/>
      <c r="AP506" s="246"/>
      <c r="AQ506" s="246"/>
    </row>
    <row r="507" spans="2:43" x14ac:dyDescent="0.2">
      <c r="B507" s="625"/>
      <c r="C507" s="606" t="s">
        <v>119</v>
      </c>
      <c r="D507" s="599"/>
      <c r="E507" s="599"/>
      <c r="F507" s="599"/>
      <c r="G507" s="599"/>
      <c r="H507" s="620">
        <f ca="1">'P&amp;G DO 18'!D106/1000000</f>
        <v>0</v>
      </c>
      <c r="I507" s="620">
        <f ca="1">'P&amp;G DO 18'!E106/1000000</f>
        <v>0</v>
      </c>
      <c r="J507" s="620">
        <f ca="1">'P&amp;G DO 18'!F106/1000000</f>
        <v>0</v>
      </c>
      <c r="K507" s="620">
        <f ca="1">'P&amp;G DO 18'!G106/1000000</f>
        <v>0</v>
      </c>
      <c r="L507" s="620">
        <f ca="1">'P&amp;G DO 18'!H106/1000000</f>
        <v>0</v>
      </c>
      <c r="M507" s="620">
        <f ca="1">'P&amp;G DO 18'!I106/1000000</f>
        <v>0</v>
      </c>
      <c r="N507" s="620">
        <f ca="1">'P&amp;G DO 18'!J106/1000000</f>
        <v>0</v>
      </c>
      <c r="O507" s="620">
        <f ca="1">'P&amp;G DO 18'!K106/1000000</f>
        <v>0</v>
      </c>
      <c r="P507" s="620">
        <f ca="1">'P&amp;G DO 18'!L106/1000000</f>
        <v>0</v>
      </c>
      <c r="Q507" s="620">
        <f ca="1">'P&amp;G DO 18'!M106/1000000</f>
        <v>0</v>
      </c>
      <c r="R507" s="620">
        <f ca="1">'P&amp;G DO 18'!N106/1000000</f>
        <v>0</v>
      </c>
      <c r="S507" s="620">
        <f ca="1">'P&amp;G DO 18'!O106/1000000</f>
        <v>0</v>
      </c>
      <c r="T507" s="620">
        <f ca="1">'P&amp;G DO 18'!P106/1000000</f>
        <v>0</v>
      </c>
      <c r="U507" s="620">
        <f ca="1">'P&amp;G DO 18'!Q106/1000000</f>
        <v>0</v>
      </c>
      <c r="V507" s="620">
        <f ca="1">'P&amp;G DO 18'!R106/1000000</f>
        <v>0</v>
      </c>
      <c r="W507" s="620">
        <f ca="1">'P&amp;G DO 18'!S106/1000000</f>
        <v>0</v>
      </c>
      <c r="X507" s="620">
        <f ca="1">'P&amp;G DO 18'!T106/1000000</f>
        <v>0</v>
      </c>
      <c r="Y507" s="620">
        <f ca="1">'P&amp;G DO 18'!U106/1000000</f>
        <v>0</v>
      </c>
      <c r="Z507" s="620">
        <f ca="1">'P&amp;G DO 18'!V106/1000000</f>
        <v>0</v>
      </c>
      <c r="AA507" s="620">
        <f ca="1">'P&amp;G DO 18'!W106/1000000</f>
        <v>0</v>
      </c>
      <c r="AB507" s="620">
        <f ca="1">'P&amp;G DO 18'!X106/1000000</f>
        <v>0</v>
      </c>
      <c r="AC507" s="620">
        <f ca="1">'P&amp;G DO 18'!Y106/1000000</f>
        <v>0</v>
      </c>
      <c r="AD507" s="620">
        <f ca="1">'P&amp;G DO 18'!Z106/1000000</f>
        <v>0</v>
      </c>
      <c r="AE507" s="620">
        <f ca="1">'P&amp;G DO 18'!AA106/1000000</f>
        <v>0</v>
      </c>
      <c r="AF507" s="620">
        <f ca="1">'P&amp;G DO 18'!AB106/1000000</f>
        <v>0</v>
      </c>
      <c r="AG507" s="620">
        <f ca="1">'P&amp;G DO 18'!AC106/1000000</f>
        <v>0</v>
      </c>
      <c r="AH507" s="620">
        <f ca="1">'P&amp;G DO 18'!AD106/1000000</f>
        <v>0</v>
      </c>
      <c r="AI507" s="620">
        <f ca="1">'P&amp;G DO 18'!AE106/1000000</f>
        <v>0</v>
      </c>
      <c r="AJ507" s="620">
        <f ca="1">'P&amp;G DO 18'!AF106/1000000</f>
        <v>0</v>
      </c>
      <c r="AK507" s="620">
        <f ca="1">'P&amp;G DO 18'!AG106/1000000</f>
        <v>0</v>
      </c>
      <c r="AL507" s="620">
        <f ca="1">'P&amp;G DO 18'!AH106/1000000</f>
        <v>0</v>
      </c>
      <c r="AM507" s="626"/>
      <c r="AN507" s="246"/>
      <c r="AO507" s="246"/>
      <c r="AP507" s="246"/>
      <c r="AQ507" s="246"/>
    </row>
    <row r="508" spans="2:43" x14ac:dyDescent="0.2">
      <c r="B508" s="625"/>
      <c r="C508" s="125"/>
      <c r="D508" s="599"/>
      <c r="E508" s="599"/>
      <c r="F508" s="599"/>
      <c r="G508" s="599"/>
      <c r="H508" s="621"/>
      <c r="I508" s="621"/>
      <c r="J508" s="621"/>
      <c r="K508" s="621"/>
      <c r="L508" s="621"/>
      <c r="M508" s="621"/>
      <c r="N508" s="621"/>
      <c r="O508" s="621"/>
      <c r="P508" s="621"/>
      <c r="Q508" s="621"/>
      <c r="R508" s="621"/>
      <c r="S508" s="621"/>
      <c r="T508" s="621"/>
      <c r="U508" s="621"/>
      <c r="V508" s="621"/>
      <c r="W508" s="621"/>
      <c r="X508" s="621"/>
      <c r="Y508" s="621"/>
      <c r="Z508" s="621"/>
      <c r="AA508" s="621"/>
      <c r="AB508" s="621"/>
      <c r="AC508" s="621"/>
      <c r="AD508" s="621"/>
      <c r="AE508" s="621"/>
      <c r="AF508" s="621"/>
      <c r="AG508" s="621"/>
      <c r="AH508" s="621"/>
      <c r="AI508" s="621"/>
      <c r="AJ508" s="621"/>
      <c r="AK508" s="621"/>
      <c r="AL508" s="621"/>
      <c r="AM508" s="627"/>
      <c r="AN508" s="600"/>
      <c r="AO508" s="600"/>
      <c r="AP508" s="600"/>
      <c r="AQ508" s="600"/>
    </row>
    <row r="509" spans="2:43" x14ac:dyDescent="0.2">
      <c r="B509" s="261" t="s">
        <v>346</v>
      </c>
      <c r="C509" s="125"/>
      <c r="D509" s="599"/>
      <c r="E509" s="599"/>
      <c r="F509" s="599"/>
      <c r="G509" s="599"/>
      <c r="H509" s="621"/>
      <c r="I509" s="621"/>
      <c r="J509" s="621"/>
      <c r="K509" s="621"/>
      <c r="L509" s="621"/>
      <c r="M509" s="621"/>
      <c r="N509" s="621"/>
      <c r="O509" s="621"/>
      <c r="P509" s="621"/>
      <c r="Q509" s="621"/>
      <c r="R509" s="621"/>
      <c r="S509" s="621"/>
      <c r="T509" s="621"/>
      <c r="U509" s="621"/>
      <c r="V509" s="621"/>
      <c r="W509" s="621"/>
      <c r="X509" s="621"/>
      <c r="Y509" s="621"/>
      <c r="Z509" s="621"/>
      <c r="AA509" s="621"/>
      <c r="AB509" s="621"/>
      <c r="AC509" s="621"/>
      <c r="AD509" s="621"/>
      <c r="AE509" s="621"/>
      <c r="AF509" s="621"/>
      <c r="AG509" s="621"/>
      <c r="AH509" s="621"/>
      <c r="AI509" s="621"/>
      <c r="AJ509" s="621"/>
      <c r="AK509" s="621"/>
      <c r="AL509" s="621"/>
      <c r="AM509" s="627"/>
      <c r="AN509" s="600"/>
      <c r="AO509" s="600"/>
      <c r="AP509" s="600"/>
      <c r="AQ509" s="600"/>
    </row>
    <row r="510" spans="2:43" x14ac:dyDescent="0.2">
      <c r="B510" s="625"/>
      <c r="C510" s="605" t="s">
        <v>131</v>
      </c>
      <c r="D510" s="599"/>
      <c r="E510" s="599"/>
      <c r="F510" s="599"/>
      <c r="G510" s="599"/>
      <c r="H510" s="620">
        <f ca="1">'RES 3P 18'!D101/1000000</f>
        <v>-2.0912625877815585</v>
      </c>
      <c r="I510" s="620">
        <f ca="1">'RES 3P 18'!E101/1000000</f>
        <v>0.37381003097220122</v>
      </c>
      <c r="J510" s="620">
        <f ca="1">'RES 3P 18'!F101/1000000</f>
        <v>0.44573746469297754</v>
      </c>
      <c r="K510" s="620">
        <f ca="1">'RES 3P 18'!G101/1000000</f>
        <v>0.34405381580285499</v>
      </c>
      <c r="L510" s="620">
        <f ca="1">'RES 3P 18'!H101/1000000</f>
        <v>0.28056431608909227</v>
      </c>
      <c r="M510" s="620">
        <f ca="1">'RES 3P 18'!I101/1000000</f>
        <v>0.2719264408566277</v>
      </c>
      <c r="N510" s="620">
        <f ca="1">'RES 3P 18'!J101/1000000</f>
        <v>0.22785632070372949</v>
      </c>
      <c r="O510" s="620">
        <f ca="1">'RES 3P 18'!K101/1000000</f>
        <v>0.18165811992511693</v>
      </c>
      <c r="P510" s="620">
        <f ca="1">'RES 3P 18'!L101/1000000</f>
        <v>0.17521228710742556</v>
      </c>
      <c r="Q510" s="620">
        <f ca="1">'RES 3P 18'!M101/1000000</f>
        <v>0.16941024300655289</v>
      </c>
      <c r="R510" s="620">
        <f ca="1">'RES 3P 18'!N101/1000000</f>
        <v>0.14027182539524075</v>
      </c>
      <c r="S510" s="620">
        <f ca="1">'RES 3P 18'!O101/1000000</f>
        <v>0.16318740815076488</v>
      </c>
      <c r="T510" s="620">
        <f ca="1">'RES 3P 18'!P101/1000000</f>
        <v>0.16502089288727681</v>
      </c>
      <c r="U510" s="620">
        <f ca="1">'RES 3P 18'!Q101/1000000</f>
        <v>0.16687876666924994</v>
      </c>
      <c r="V510" s="620">
        <f ca="1">'RES 3P 18'!R101/1000000</f>
        <v>0.16876125954496379</v>
      </c>
      <c r="W510" s="620">
        <f ca="1">'RES 3P 18'!S101/1000000</f>
        <v>0.17066860195721267</v>
      </c>
      <c r="X510" s="620">
        <f ca="1">'RES 3P 18'!T101/1000000</f>
        <v>0.17260102467185101</v>
      </c>
      <c r="Y510" s="620">
        <f ca="1">'RES 3P 18'!U101/1000000</f>
        <v>0.1745587587033493</v>
      </c>
      <c r="Z510" s="620">
        <f ca="1">'RES 3P 18'!V101/1000000</f>
        <v>0.176542035237265</v>
      </c>
      <c r="AA510" s="620">
        <f ca="1">'RES 3P 18'!W101/1000000</f>
        <v>0.17855108554953658</v>
      </c>
      <c r="AB510" s="620">
        <f ca="1">'RES 3P 18'!X101/1000000</f>
        <v>7.1566140922500188E-2</v>
      </c>
      <c r="AC510" s="620">
        <f ca="1">'RES 3P 18'!Y101/1000000</f>
        <v>0.18264743255752941</v>
      </c>
      <c r="AD510" s="620">
        <f ca="1">'RES 3P 18'!Z101/1000000</f>
        <v>0.18473519148419393</v>
      </c>
      <c r="AE510" s="620">
        <f ca="1">'RES 3P 18'!AA101/1000000</f>
        <v>0.18684964846583146</v>
      </c>
      <c r="AF510" s="620">
        <f ca="1">'RES 3P 18'!AB101/1000000</f>
        <v>0.18899103390142313</v>
      </c>
      <c r="AG510" s="620">
        <f ca="1">'RES 3P 18'!AC101/1000000</f>
        <v>0.19115957772366007</v>
      </c>
      <c r="AH510" s="620">
        <f ca="1">'RES 3P 18'!AD101/1000000</f>
        <v>0</v>
      </c>
      <c r="AI510" s="620">
        <f ca="1">'RES 3P 18'!AE101/1000000</f>
        <v>0</v>
      </c>
      <c r="AJ510" s="620">
        <f ca="1">'RES 3P 18'!AF101/1000000</f>
        <v>0</v>
      </c>
      <c r="AK510" s="620">
        <f ca="1">'RES 3P 18'!AG101/1000000</f>
        <v>0</v>
      </c>
      <c r="AL510" s="620">
        <f ca="1">'RES 3P 18'!AH101/1000000</f>
        <v>0</v>
      </c>
      <c r="AM510" s="626"/>
      <c r="AN510" s="246"/>
      <c r="AO510" s="246"/>
      <c r="AP510" s="246"/>
      <c r="AQ510" s="246"/>
    </row>
    <row r="511" spans="2:43" x14ac:dyDescent="0.2">
      <c r="B511" s="625"/>
      <c r="C511" s="606" t="s">
        <v>117</v>
      </c>
      <c r="D511" s="599"/>
      <c r="E511" s="599"/>
      <c r="F511" s="599"/>
      <c r="G511" s="599"/>
      <c r="H511" s="620">
        <f ca="1">'RES 3P 18'!D102/1000000</f>
        <v>0</v>
      </c>
      <c r="I511" s="620">
        <f ca="1">'RES 3P 18'!E102/1000000</f>
        <v>0</v>
      </c>
      <c r="J511" s="620">
        <f ca="1">'RES 3P 18'!F102/1000000</f>
        <v>0</v>
      </c>
      <c r="K511" s="620">
        <f ca="1">'RES 3P 18'!G102/1000000</f>
        <v>0</v>
      </c>
      <c r="L511" s="620">
        <f ca="1">'RES 3P 18'!H102/1000000</f>
        <v>0</v>
      </c>
      <c r="M511" s="620">
        <f ca="1">'RES 3P 18'!I102/1000000</f>
        <v>0</v>
      </c>
      <c r="N511" s="620">
        <f ca="1">'RES 3P 18'!J102/1000000</f>
        <v>0</v>
      </c>
      <c r="O511" s="620">
        <f ca="1">'RES 3P 18'!K102/1000000</f>
        <v>0</v>
      </c>
      <c r="P511" s="620">
        <f ca="1">'RES 3P 18'!L102/1000000</f>
        <v>0</v>
      </c>
      <c r="Q511" s="620">
        <f ca="1">'RES 3P 18'!M102/1000000</f>
        <v>0</v>
      </c>
      <c r="R511" s="620">
        <f ca="1">'RES 3P 18'!N102/1000000</f>
        <v>0</v>
      </c>
      <c r="S511" s="620">
        <f ca="1">'RES 3P 18'!O102/1000000</f>
        <v>0</v>
      </c>
      <c r="T511" s="620">
        <f ca="1">'RES 3P 18'!P102/1000000</f>
        <v>0</v>
      </c>
      <c r="U511" s="620">
        <f ca="1">'RES 3P 18'!Q102/1000000</f>
        <v>0</v>
      </c>
      <c r="V511" s="620">
        <f ca="1">'RES 3P 18'!R102/1000000</f>
        <v>0</v>
      </c>
      <c r="W511" s="620">
        <f ca="1">'RES 3P 18'!S102/1000000</f>
        <v>0</v>
      </c>
      <c r="X511" s="620">
        <f ca="1">'RES 3P 18'!T102/1000000</f>
        <v>0</v>
      </c>
      <c r="Y511" s="620">
        <f ca="1">'RES 3P 18'!U102/1000000</f>
        <v>0</v>
      </c>
      <c r="Z511" s="620">
        <f ca="1">'RES 3P 18'!V102/1000000</f>
        <v>0</v>
      </c>
      <c r="AA511" s="620">
        <f ca="1">'RES 3P 18'!W102/1000000</f>
        <v>0</v>
      </c>
      <c r="AB511" s="620">
        <f ca="1">'RES 3P 18'!X102/1000000</f>
        <v>0</v>
      </c>
      <c r="AC511" s="620">
        <f ca="1">'RES 3P 18'!Y102/1000000</f>
        <v>0</v>
      </c>
      <c r="AD511" s="620">
        <f ca="1">'RES 3P 18'!Z102/1000000</f>
        <v>0</v>
      </c>
      <c r="AE511" s="620">
        <f ca="1">'RES 3P 18'!AA102/1000000</f>
        <v>0</v>
      </c>
      <c r="AF511" s="620">
        <f ca="1">'RES 3P 18'!AB102/1000000</f>
        <v>0</v>
      </c>
      <c r="AG511" s="620">
        <f ca="1">'RES 3P 18'!AC102/1000000</f>
        <v>0</v>
      </c>
      <c r="AH511" s="620">
        <f ca="1">'RES 3P 18'!AD102/1000000</f>
        <v>0</v>
      </c>
      <c r="AI511" s="620">
        <f ca="1">'RES 3P 18'!AE102/1000000</f>
        <v>0</v>
      </c>
      <c r="AJ511" s="620">
        <f ca="1">'RES 3P 18'!AF102/1000000</f>
        <v>0</v>
      </c>
      <c r="AK511" s="620">
        <f ca="1">'RES 3P 18'!AG102/1000000</f>
        <v>0</v>
      </c>
      <c r="AL511" s="620">
        <f ca="1">'RES 3P 18'!AH102/1000000</f>
        <v>0</v>
      </c>
      <c r="AM511" s="626"/>
      <c r="AN511" s="246"/>
      <c r="AO511" s="246"/>
      <c r="AP511" s="246"/>
      <c r="AQ511" s="246"/>
    </row>
    <row r="512" spans="2:43" x14ac:dyDescent="0.2">
      <c r="B512" s="625"/>
      <c r="C512" s="607" t="s">
        <v>126</v>
      </c>
      <c r="D512" s="599"/>
      <c r="E512" s="599"/>
      <c r="F512" s="599"/>
      <c r="G512" s="599"/>
      <c r="H512" s="620">
        <f ca="1">'RES 3P 18'!D103/1000000</f>
        <v>0</v>
      </c>
      <c r="I512" s="620">
        <f ca="1">'RES 3P 18'!E103/1000000</f>
        <v>3.4050241646265599E-2</v>
      </c>
      <c r="J512" s="620">
        <f ca="1">'RES 3P 18'!F103/1000000</f>
        <v>3.4557590246794959E-2</v>
      </c>
      <c r="K512" s="620">
        <f ca="1">'RES 3P 18'!G103/1000000</f>
        <v>3.5072498341472198E-2</v>
      </c>
      <c r="L512" s="620">
        <f ca="1">'RES 3P 18'!H103/1000000</f>
        <v>3.5595078566760141E-2</v>
      </c>
      <c r="M512" s="620">
        <f ca="1">'RES 3P 18'!I103/1000000</f>
        <v>3.6125445237404866E-2</v>
      </c>
      <c r="N512" s="620">
        <f ca="1">'RES 3P 18'!J103/1000000</f>
        <v>3.6663714371442196E-2</v>
      </c>
      <c r="O512" s="620">
        <f ca="1">'RES 3P 18'!K103/1000000</f>
        <v>3.7210003715576694E-2</v>
      </c>
      <c r="P512" s="620">
        <f ca="1">'RES 3P 18'!L103/1000000</f>
        <v>3.7764432770938772E-2</v>
      </c>
      <c r="Q512" s="620">
        <f ca="1">'RES 3P 18'!M103/1000000</f>
        <v>3.8327122819225769E-2</v>
      </c>
      <c r="R512" s="620">
        <f ca="1">'RES 3P 18'!N103/1000000</f>
        <v>3.889819694923223E-2</v>
      </c>
      <c r="S512" s="620">
        <f ca="1">'RES 3P 18'!O103/1000000</f>
        <v>3.9477780083775796E-2</v>
      </c>
      <c r="T512" s="620">
        <f ca="1">'RES 3P 18'!P103/1000000</f>
        <v>4.0065999007024046E-2</v>
      </c>
      <c r="U512" s="620">
        <f ca="1">'RES 3P 18'!Q103/1000000</f>
        <v>4.0662982392228708E-2</v>
      </c>
      <c r="V512" s="620">
        <f ca="1">'RES 3P 18'!R103/1000000</f>
        <v>4.1268860829872911E-2</v>
      </c>
      <c r="W512" s="620">
        <f ca="1">'RES 3P 18'!S103/1000000</f>
        <v>4.1883766856238021E-2</v>
      </c>
      <c r="X512" s="620">
        <f ca="1">'RES 3P 18'!T103/1000000</f>
        <v>4.2507834982395958E-2</v>
      </c>
      <c r="Y512" s="620">
        <f ca="1">'RES 3P 18'!U103/1000000</f>
        <v>4.3141201723633664E-2</v>
      </c>
      <c r="Z512" s="620">
        <f ca="1">'RES 3P 18'!V103/1000000</f>
        <v>4.3784005629315802E-2</v>
      </c>
      <c r="AA512" s="620">
        <f ca="1">'RES 3P 18'!W103/1000000</f>
        <v>4.4436387313192612E-2</v>
      </c>
      <c r="AB512" s="620">
        <f ca="1">'RES 3P 18'!X103/1000000</f>
        <v>4.5098489484159177E-2</v>
      </c>
      <c r="AC512" s="620">
        <f ca="1">'RES 3P 18'!Y103/1000000</f>
        <v>4.5770456977473159E-2</v>
      </c>
      <c r="AD512" s="620">
        <f ca="1">'RES 3P 18'!Z103/1000000</f>
        <v>4.6452436786437491E-2</v>
      </c>
      <c r="AE512" s="620">
        <f ca="1">'RES 3P 18'!AA103/1000000</f>
        <v>4.7144578094555412E-2</v>
      </c>
      <c r="AF512" s="620">
        <f ca="1">'RES 3P 18'!AB103/1000000</f>
        <v>4.7847032308164276E-2</v>
      </c>
      <c r="AG512" s="620">
        <f ca="1">'RES 3P 18'!AC103/1000000</f>
        <v>4.8559953089555928E-2</v>
      </c>
      <c r="AH512" s="620">
        <f ca="1">'RES 3P 18'!AD103/1000000</f>
        <v>0</v>
      </c>
      <c r="AI512" s="620">
        <f ca="1">'RES 3P 18'!AE103/1000000</f>
        <v>0</v>
      </c>
      <c r="AJ512" s="620">
        <f ca="1">'RES 3P 18'!AF103/1000000</f>
        <v>0</v>
      </c>
      <c r="AK512" s="620">
        <f ca="1">'RES 3P 18'!AG103/1000000</f>
        <v>0</v>
      </c>
      <c r="AL512" s="620">
        <f ca="1">'RES 3P 18'!AH103/1000000</f>
        <v>0</v>
      </c>
      <c r="AM512" s="626"/>
      <c r="AN512" s="246"/>
      <c r="AO512" s="246"/>
      <c r="AP512" s="246"/>
      <c r="AQ512" s="246"/>
    </row>
    <row r="513" spans="2:44" x14ac:dyDescent="0.2">
      <c r="B513" s="625"/>
      <c r="C513" s="605" t="s">
        <v>127</v>
      </c>
      <c r="D513" s="599"/>
      <c r="E513" s="599"/>
      <c r="F513" s="599"/>
      <c r="G513" s="599"/>
      <c r="H513" s="620">
        <f ca="1">'RES 3P 18'!D104/1000000</f>
        <v>0</v>
      </c>
      <c r="I513" s="620">
        <f ca="1">'RES 3P 18'!E104/1000000</f>
        <v>0</v>
      </c>
      <c r="J513" s="620">
        <f ca="1">'RES 3P 18'!F104/1000000</f>
        <v>0</v>
      </c>
      <c r="K513" s="620">
        <f ca="1">'RES 3P 18'!G104/1000000</f>
        <v>0</v>
      </c>
      <c r="L513" s="620">
        <f ca="1">'RES 3P 18'!H104/1000000</f>
        <v>0</v>
      </c>
      <c r="M513" s="620">
        <f ca="1">'RES 3P 18'!I104/1000000</f>
        <v>0</v>
      </c>
      <c r="N513" s="620">
        <f ca="1">'RES 3P 18'!J104/1000000</f>
        <v>0</v>
      </c>
      <c r="O513" s="620">
        <f ca="1">'RES 3P 18'!K104/1000000</f>
        <v>0</v>
      </c>
      <c r="P513" s="620">
        <f ca="1">'RES 3P 18'!L104/1000000</f>
        <v>0</v>
      </c>
      <c r="Q513" s="620">
        <f ca="1">'RES 3P 18'!M104/1000000</f>
        <v>0</v>
      </c>
      <c r="R513" s="620">
        <f ca="1">'RES 3P 18'!N104/1000000</f>
        <v>0</v>
      </c>
      <c r="S513" s="620">
        <f ca="1">'RES 3P 18'!O104/1000000</f>
        <v>0</v>
      </c>
      <c r="T513" s="620">
        <f ca="1">'RES 3P 18'!P104/1000000</f>
        <v>0</v>
      </c>
      <c r="U513" s="620">
        <f ca="1">'RES 3P 18'!Q104/1000000</f>
        <v>0</v>
      </c>
      <c r="V513" s="620">
        <f ca="1">'RES 3P 18'!R104/1000000</f>
        <v>0</v>
      </c>
      <c r="W513" s="620">
        <f ca="1">'RES 3P 18'!S104/1000000</f>
        <v>0</v>
      </c>
      <c r="X513" s="620">
        <f ca="1">'RES 3P 18'!T104/1000000</f>
        <v>0</v>
      </c>
      <c r="Y513" s="620">
        <f ca="1">'RES 3P 18'!U104/1000000</f>
        <v>0</v>
      </c>
      <c r="Z513" s="620">
        <f ca="1">'RES 3P 18'!V104/1000000</f>
        <v>0</v>
      </c>
      <c r="AA513" s="620">
        <f ca="1">'RES 3P 18'!W104/1000000</f>
        <v>0</v>
      </c>
      <c r="AB513" s="620">
        <f ca="1">'RES 3P 18'!X104/1000000</f>
        <v>0</v>
      </c>
      <c r="AC513" s="620">
        <f ca="1">'RES 3P 18'!Y104/1000000</f>
        <v>0</v>
      </c>
      <c r="AD513" s="620">
        <f ca="1">'RES 3P 18'!Z104/1000000</f>
        <v>0</v>
      </c>
      <c r="AE513" s="620">
        <f ca="1">'RES 3P 18'!AA104/1000000</f>
        <v>0</v>
      </c>
      <c r="AF513" s="620">
        <f ca="1">'RES 3P 18'!AB104/1000000</f>
        <v>0</v>
      </c>
      <c r="AG513" s="620">
        <f ca="1">'RES 3P 18'!AC104/1000000</f>
        <v>0</v>
      </c>
      <c r="AH513" s="620">
        <f ca="1">'RES 3P 18'!AD104/1000000</f>
        <v>0</v>
      </c>
      <c r="AI513" s="620">
        <f ca="1">'RES 3P 18'!AE104/1000000</f>
        <v>0</v>
      </c>
      <c r="AJ513" s="620">
        <f ca="1">'RES 3P 18'!AF104/1000000</f>
        <v>0</v>
      </c>
      <c r="AK513" s="620">
        <f ca="1">'RES 3P 18'!AG104/1000000</f>
        <v>0</v>
      </c>
      <c r="AL513" s="620">
        <f ca="1">'RES 3P 18'!AH104/1000000</f>
        <v>0</v>
      </c>
      <c r="AM513" s="626"/>
      <c r="AN513" s="246"/>
      <c r="AO513" s="246"/>
      <c r="AP513" s="246"/>
      <c r="AQ513" s="246"/>
    </row>
    <row r="514" spans="2:44" x14ac:dyDescent="0.2">
      <c r="B514" s="625"/>
      <c r="C514" s="605" t="s">
        <v>116</v>
      </c>
      <c r="D514" s="599"/>
      <c r="E514" s="599"/>
      <c r="F514" s="599"/>
      <c r="G514" s="599"/>
      <c r="H514" s="620">
        <f ca="1">'RES 3P 18'!D105/1000000</f>
        <v>0</v>
      </c>
      <c r="I514" s="620">
        <f ca="1">'RES 3P 18'!E105/1000000</f>
        <v>0</v>
      </c>
      <c r="J514" s="620">
        <f ca="1">'RES 3P 18'!F105/1000000</f>
        <v>0</v>
      </c>
      <c r="K514" s="620">
        <f ca="1">'RES 3P 18'!G105/1000000</f>
        <v>0</v>
      </c>
      <c r="L514" s="620">
        <f ca="1">'RES 3P 18'!H105/1000000</f>
        <v>0</v>
      </c>
      <c r="M514" s="620">
        <f ca="1">'RES 3P 18'!I105/1000000</f>
        <v>0</v>
      </c>
      <c r="N514" s="620">
        <f ca="1">'RES 3P 18'!J105/1000000</f>
        <v>0</v>
      </c>
      <c r="O514" s="620">
        <f ca="1">'RES 3P 18'!K105/1000000</f>
        <v>0</v>
      </c>
      <c r="P514" s="620">
        <f ca="1">'RES 3P 18'!L105/1000000</f>
        <v>0</v>
      </c>
      <c r="Q514" s="620">
        <f ca="1">'RES 3P 18'!M105/1000000</f>
        <v>0</v>
      </c>
      <c r="R514" s="620">
        <f ca="1">'RES 3P 18'!N105/1000000</f>
        <v>0</v>
      </c>
      <c r="S514" s="620">
        <f ca="1">'RES 3P 18'!O105/1000000</f>
        <v>0</v>
      </c>
      <c r="T514" s="620">
        <f ca="1">'RES 3P 18'!P105/1000000</f>
        <v>0</v>
      </c>
      <c r="U514" s="620">
        <f ca="1">'RES 3P 18'!Q105/1000000</f>
        <v>0</v>
      </c>
      <c r="V514" s="620">
        <f ca="1">'RES 3P 18'!R105/1000000</f>
        <v>0</v>
      </c>
      <c r="W514" s="620">
        <f ca="1">'RES 3P 18'!S105/1000000</f>
        <v>0</v>
      </c>
      <c r="X514" s="620">
        <f ca="1">'RES 3P 18'!T105/1000000</f>
        <v>0</v>
      </c>
      <c r="Y514" s="620">
        <f ca="1">'RES 3P 18'!U105/1000000</f>
        <v>0</v>
      </c>
      <c r="Z514" s="620">
        <f ca="1">'RES 3P 18'!V105/1000000</f>
        <v>0</v>
      </c>
      <c r="AA514" s="620">
        <f ca="1">'RES 3P 18'!W105/1000000</f>
        <v>0</v>
      </c>
      <c r="AB514" s="620">
        <f ca="1">'RES 3P 18'!X105/1000000</f>
        <v>0</v>
      </c>
      <c r="AC514" s="620">
        <f ca="1">'RES 3P 18'!Y105/1000000</f>
        <v>0</v>
      </c>
      <c r="AD514" s="620">
        <f ca="1">'RES 3P 18'!Z105/1000000</f>
        <v>0</v>
      </c>
      <c r="AE514" s="620">
        <f ca="1">'RES 3P 18'!AA105/1000000</f>
        <v>0</v>
      </c>
      <c r="AF514" s="620">
        <f ca="1">'RES 3P 18'!AB105/1000000</f>
        <v>0</v>
      </c>
      <c r="AG514" s="620">
        <f ca="1">'RES 3P 18'!AC105/1000000</f>
        <v>0</v>
      </c>
      <c r="AH514" s="620">
        <f ca="1">'RES 3P 18'!AD105/1000000</f>
        <v>0</v>
      </c>
      <c r="AI514" s="620">
        <f ca="1">'RES 3P 18'!AE105/1000000</f>
        <v>0</v>
      </c>
      <c r="AJ514" s="620">
        <f ca="1">'RES 3P 18'!AF105/1000000</f>
        <v>0</v>
      </c>
      <c r="AK514" s="620">
        <f ca="1">'RES 3P 18'!AG105/1000000</f>
        <v>0</v>
      </c>
      <c r="AL514" s="620">
        <f ca="1">'RES 3P 18'!AH105/1000000</f>
        <v>0</v>
      </c>
      <c r="AM514" s="626"/>
      <c r="AN514" s="246"/>
      <c r="AO514" s="246"/>
      <c r="AP514" s="246"/>
      <c r="AQ514" s="246"/>
    </row>
    <row r="515" spans="2:44" x14ac:dyDescent="0.2">
      <c r="B515" s="625"/>
      <c r="C515" s="606" t="s">
        <v>119</v>
      </c>
      <c r="D515" s="599"/>
      <c r="E515" s="599"/>
      <c r="F515" s="599"/>
      <c r="G515" s="599"/>
      <c r="H515" s="620">
        <f ca="1">'RES 3P 18'!D106/1000000</f>
        <v>0</v>
      </c>
      <c r="I515" s="620">
        <f ca="1">'RES 3P 18'!E106/1000000</f>
        <v>0</v>
      </c>
      <c r="J515" s="620">
        <f ca="1">'RES 3P 18'!F106/1000000</f>
        <v>0</v>
      </c>
      <c r="K515" s="620">
        <f ca="1">'RES 3P 18'!G106/1000000</f>
        <v>0</v>
      </c>
      <c r="L515" s="620">
        <f ca="1">'RES 3P 18'!H106/1000000</f>
        <v>0</v>
      </c>
      <c r="M515" s="620">
        <f ca="1">'RES 3P 18'!I106/1000000</f>
        <v>0</v>
      </c>
      <c r="N515" s="620">
        <f ca="1">'RES 3P 18'!J106/1000000</f>
        <v>0</v>
      </c>
      <c r="O515" s="620">
        <f ca="1">'RES 3P 18'!K106/1000000</f>
        <v>0</v>
      </c>
      <c r="P515" s="620">
        <f ca="1">'RES 3P 18'!L106/1000000</f>
        <v>0</v>
      </c>
      <c r="Q515" s="620">
        <f ca="1">'RES 3P 18'!M106/1000000</f>
        <v>0</v>
      </c>
      <c r="R515" s="620">
        <f ca="1">'RES 3P 18'!N106/1000000</f>
        <v>0</v>
      </c>
      <c r="S515" s="620">
        <f ca="1">'RES 3P 18'!O106/1000000</f>
        <v>0</v>
      </c>
      <c r="T515" s="620">
        <f ca="1">'RES 3P 18'!P106/1000000</f>
        <v>0</v>
      </c>
      <c r="U515" s="620">
        <f ca="1">'RES 3P 18'!Q106/1000000</f>
        <v>0</v>
      </c>
      <c r="V515" s="620">
        <f ca="1">'RES 3P 18'!R106/1000000</f>
        <v>0</v>
      </c>
      <c r="W515" s="620">
        <f ca="1">'RES 3P 18'!S106/1000000</f>
        <v>0</v>
      </c>
      <c r="X515" s="620">
        <f ca="1">'RES 3P 18'!T106/1000000</f>
        <v>0</v>
      </c>
      <c r="Y515" s="620">
        <f ca="1">'RES 3P 18'!U106/1000000</f>
        <v>0</v>
      </c>
      <c r="Z515" s="620">
        <f ca="1">'RES 3P 18'!V106/1000000</f>
        <v>0</v>
      </c>
      <c r="AA515" s="620">
        <f ca="1">'RES 3P 18'!W106/1000000</f>
        <v>0</v>
      </c>
      <c r="AB515" s="620">
        <f ca="1">'RES 3P 18'!X106/1000000</f>
        <v>0</v>
      </c>
      <c r="AC515" s="620">
        <f ca="1">'RES 3P 18'!Y106/1000000</f>
        <v>0</v>
      </c>
      <c r="AD515" s="620">
        <f ca="1">'RES 3P 18'!Z106/1000000</f>
        <v>0</v>
      </c>
      <c r="AE515" s="620">
        <f ca="1">'RES 3P 18'!AA106/1000000</f>
        <v>0</v>
      </c>
      <c r="AF515" s="620">
        <f ca="1">'RES 3P 18'!AB106/1000000</f>
        <v>0</v>
      </c>
      <c r="AG515" s="620">
        <f ca="1">'RES 3P 18'!AC106/1000000</f>
        <v>0</v>
      </c>
      <c r="AH515" s="620">
        <f ca="1">'RES 3P 18'!AD106/1000000</f>
        <v>0</v>
      </c>
      <c r="AI515" s="620">
        <f ca="1">'RES 3P 18'!AE106/1000000</f>
        <v>0</v>
      </c>
      <c r="AJ515" s="620">
        <f ca="1">'RES 3P 18'!AF106/1000000</f>
        <v>0</v>
      </c>
      <c r="AK515" s="620">
        <f ca="1">'RES 3P 18'!AG106/1000000</f>
        <v>0</v>
      </c>
      <c r="AL515" s="620">
        <f ca="1">'RES 3P 18'!AH106/1000000</f>
        <v>0</v>
      </c>
      <c r="AM515" s="626"/>
      <c r="AN515" s="246"/>
      <c r="AO515" s="246"/>
      <c r="AP515" s="246"/>
      <c r="AQ515" s="246"/>
    </row>
    <row r="516" spans="2:44" x14ac:dyDescent="0.2">
      <c r="B516" s="625"/>
      <c r="C516" s="125"/>
      <c r="D516" s="599"/>
      <c r="E516" s="599"/>
      <c r="F516" s="599"/>
      <c r="G516" s="599"/>
      <c r="H516" s="621"/>
      <c r="I516" s="621"/>
      <c r="J516" s="621"/>
      <c r="K516" s="621"/>
      <c r="L516" s="621"/>
      <c r="M516" s="621"/>
      <c r="N516" s="621"/>
      <c r="O516" s="621"/>
      <c r="P516" s="621"/>
      <c r="Q516" s="621"/>
      <c r="R516" s="621"/>
      <c r="S516" s="621"/>
      <c r="T516" s="621"/>
      <c r="U516" s="621"/>
      <c r="V516" s="621"/>
      <c r="W516" s="621"/>
      <c r="X516" s="621"/>
      <c r="Y516" s="621"/>
      <c r="Z516" s="621"/>
      <c r="AA516" s="621"/>
      <c r="AB516" s="621"/>
      <c r="AC516" s="621"/>
      <c r="AD516" s="621"/>
      <c r="AE516" s="621"/>
      <c r="AF516" s="621"/>
      <c r="AG516" s="621"/>
      <c r="AH516" s="621"/>
      <c r="AI516" s="621"/>
      <c r="AJ516" s="621"/>
      <c r="AK516" s="621"/>
      <c r="AL516" s="621"/>
      <c r="AM516" s="627"/>
      <c r="AN516" s="600"/>
      <c r="AO516" s="600"/>
      <c r="AP516" s="600"/>
      <c r="AQ516" s="600"/>
    </row>
    <row r="517" spans="2:44" x14ac:dyDescent="0.2">
      <c r="B517" s="261" t="s">
        <v>345</v>
      </c>
      <c r="C517" s="125"/>
      <c r="D517" s="599"/>
      <c r="E517" s="599"/>
      <c r="F517" s="599"/>
      <c r="G517" s="599"/>
      <c r="H517" s="621"/>
      <c r="I517" s="621"/>
      <c r="J517" s="621"/>
      <c r="K517" s="621"/>
      <c r="L517" s="621"/>
      <c r="M517" s="621"/>
      <c r="N517" s="621"/>
      <c r="O517" s="621"/>
      <c r="P517" s="621"/>
      <c r="Q517" s="621"/>
      <c r="R517" s="621"/>
      <c r="S517" s="621"/>
      <c r="T517" s="621"/>
      <c r="U517" s="621"/>
      <c r="V517" s="621"/>
      <c r="W517" s="621"/>
      <c r="X517" s="621"/>
      <c r="Y517" s="621"/>
      <c r="Z517" s="621"/>
      <c r="AA517" s="621"/>
      <c r="AB517" s="621"/>
      <c r="AC517" s="621"/>
      <c r="AD517" s="621"/>
      <c r="AE517" s="621"/>
      <c r="AF517" s="621"/>
      <c r="AG517" s="621"/>
      <c r="AH517" s="621"/>
      <c r="AI517" s="621"/>
      <c r="AJ517" s="621"/>
      <c r="AK517" s="621"/>
      <c r="AL517" s="621"/>
      <c r="AM517" s="627"/>
      <c r="AN517" s="600"/>
      <c r="AO517" s="600"/>
      <c r="AP517" s="600"/>
      <c r="AQ517" s="600"/>
    </row>
    <row r="518" spans="2:44" x14ac:dyDescent="0.2">
      <c r="B518" s="625"/>
      <c r="C518" s="605" t="s">
        <v>131</v>
      </c>
      <c r="D518" s="599"/>
      <c r="E518" s="599"/>
      <c r="F518" s="599"/>
      <c r="G518" s="599"/>
      <c r="H518" s="620">
        <f ca="1">'RES DO 18'!D101/1000000</f>
        <v>0</v>
      </c>
      <c r="I518" s="620">
        <f ca="1">'RES DO 18'!E101/1000000</f>
        <v>0</v>
      </c>
      <c r="J518" s="620">
        <f ca="1">'RES DO 18'!F101/1000000</f>
        <v>0</v>
      </c>
      <c r="K518" s="620">
        <f ca="1">'RES DO 18'!G101/1000000</f>
        <v>0</v>
      </c>
      <c r="L518" s="620">
        <f ca="1">'RES DO 18'!H101/1000000</f>
        <v>0</v>
      </c>
      <c r="M518" s="620">
        <f ca="1">'RES DO 18'!I101/1000000</f>
        <v>0</v>
      </c>
      <c r="N518" s="620">
        <f ca="1">'RES DO 18'!J101/1000000</f>
        <v>0</v>
      </c>
      <c r="O518" s="620">
        <f ca="1">'RES DO 18'!K101/1000000</f>
        <v>0</v>
      </c>
      <c r="P518" s="620">
        <f ca="1">'RES DO 18'!L101/1000000</f>
        <v>0</v>
      </c>
      <c r="Q518" s="620">
        <f ca="1">'RES DO 18'!M101/1000000</f>
        <v>0</v>
      </c>
      <c r="R518" s="620">
        <f ca="1">'RES DO 18'!N101/1000000</f>
        <v>0</v>
      </c>
      <c r="S518" s="620">
        <f ca="1">'RES DO 18'!O101/1000000</f>
        <v>0</v>
      </c>
      <c r="T518" s="620">
        <f ca="1">'RES DO 18'!P101/1000000</f>
        <v>0</v>
      </c>
      <c r="U518" s="620">
        <f ca="1">'RES DO 18'!Q101/1000000</f>
        <v>0</v>
      </c>
      <c r="V518" s="620">
        <f ca="1">'RES DO 18'!R101/1000000</f>
        <v>0</v>
      </c>
      <c r="W518" s="620">
        <f ca="1">'RES DO 18'!S101/1000000</f>
        <v>0</v>
      </c>
      <c r="X518" s="620">
        <f ca="1">'RES DO 18'!T101/1000000</f>
        <v>0</v>
      </c>
      <c r="Y518" s="620">
        <f ca="1">'RES DO 18'!U101/1000000</f>
        <v>0</v>
      </c>
      <c r="Z518" s="620">
        <f ca="1">'RES DO 18'!V101/1000000</f>
        <v>0</v>
      </c>
      <c r="AA518" s="620">
        <f ca="1">'RES DO 18'!W101/1000000</f>
        <v>0</v>
      </c>
      <c r="AB518" s="620">
        <f ca="1">'RES DO 18'!X101/1000000</f>
        <v>0</v>
      </c>
      <c r="AC518" s="620">
        <f ca="1">'RES DO 18'!Y101/1000000</f>
        <v>0</v>
      </c>
      <c r="AD518" s="620">
        <f ca="1">'RES DO 18'!Z101/1000000</f>
        <v>0</v>
      </c>
      <c r="AE518" s="620">
        <f ca="1">'RES DO 18'!AA101/1000000</f>
        <v>0</v>
      </c>
      <c r="AF518" s="620">
        <f ca="1">'RES DO 18'!AB101/1000000</f>
        <v>0</v>
      </c>
      <c r="AG518" s="620">
        <f ca="1">'RES DO 18'!AC101/1000000</f>
        <v>0</v>
      </c>
      <c r="AH518" s="620">
        <f ca="1">'RES DO 18'!AD101/1000000</f>
        <v>0</v>
      </c>
      <c r="AI518" s="620">
        <f ca="1">'RES DO 18'!AE101/1000000</f>
        <v>0</v>
      </c>
      <c r="AJ518" s="620">
        <f ca="1">'RES DO 18'!AF101/1000000</f>
        <v>0</v>
      </c>
      <c r="AK518" s="620">
        <f ca="1">'RES DO 18'!AG101/1000000</f>
        <v>0</v>
      </c>
      <c r="AL518" s="620">
        <f ca="1">'RES DO 18'!AH101/1000000</f>
        <v>0</v>
      </c>
      <c r="AM518" s="626"/>
      <c r="AN518" s="246"/>
      <c r="AO518" s="246"/>
      <c r="AP518" s="246"/>
      <c r="AQ518" s="246"/>
    </row>
    <row r="519" spans="2:44" x14ac:dyDescent="0.2">
      <c r="B519" s="625"/>
      <c r="C519" s="606" t="s">
        <v>117</v>
      </c>
      <c r="D519" s="599"/>
      <c r="E519" s="599"/>
      <c r="F519" s="599"/>
      <c r="G519" s="599"/>
      <c r="H519" s="620">
        <f ca="1">'RES DO 18'!D102/1000000</f>
        <v>0</v>
      </c>
      <c r="I519" s="620">
        <f ca="1">'RES DO 18'!E102/1000000</f>
        <v>0</v>
      </c>
      <c r="J519" s="620">
        <f ca="1">'RES DO 18'!F102/1000000</f>
        <v>0</v>
      </c>
      <c r="K519" s="620">
        <f ca="1">'RES DO 18'!G102/1000000</f>
        <v>0</v>
      </c>
      <c r="L519" s="620">
        <f ca="1">'RES DO 18'!H102/1000000</f>
        <v>0</v>
      </c>
      <c r="M519" s="620">
        <f ca="1">'RES DO 18'!I102/1000000</f>
        <v>0</v>
      </c>
      <c r="N519" s="620">
        <f ca="1">'RES DO 18'!J102/1000000</f>
        <v>0</v>
      </c>
      <c r="O519" s="620">
        <f ca="1">'RES DO 18'!K102/1000000</f>
        <v>0</v>
      </c>
      <c r="P519" s="620">
        <f ca="1">'RES DO 18'!L102/1000000</f>
        <v>0</v>
      </c>
      <c r="Q519" s="620">
        <f ca="1">'RES DO 18'!M102/1000000</f>
        <v>0</v>
      </c>
      <c r="R519" s="620">
        <f ca="1">'RES DO 18'!N102/1000000</f>
        <v>0</v>
      </c>
      <c r="S519" s="620">
        <f ca="1">'RES DO 18'!O102/1000000</f>
        <v>0</v>
      </c>
      <c r="T519" s="620">
        <f ca="1">'RES DO 18'!P102/1000000</f>
        <v>0</v>
      </c>
      <c r="U519" s="620">
        <f ca="1">'RES DO 18'!Q102/1000000</f>
        <v>0</v>
      </c>
      <c r="V519" s="620">
        <f ca="1">'RES DO 18'!R102/1000000</f>
        <v>0</v>
      </c>
      <c r="W519" s="620">
        <f ca="1">'RES DO 18'!S102/1000000</f>
        <v>0</v>
      </c>
      <c r="X519" s="620">
        <f ca="1">'RES DO 18'!T102/1000000</f>
        <v>0</v>
      </c>
      <c r="Y519" s="620">
        <f ca="1">'RES DO 18'!U102/1000000</f>
        <v>0</v>
      </c>
      <c r="Z519" s="620">
        <f ca="1">'RES DO 18'!V102/1000000</f>
        <v>0</v>
      </c>
      <c r="AA519" s="620">
        <f ca="1">'RES DO 18'!W102/1000000</f>
        <v>0</v>
      </c>
      <c r="AB519" s="620">
        <f ca="1">'RES DO 18'!X102/1000000</f>
        <v>0</v>
      </c>
      <c r="AC519" s="620">
        <f ca="1">'RES DO 18'!Y102/1000000</f>
        <v>0</v>
      </c>
      <c r="AD519" s="620">
        <f ca="1">'RES DO 18'!Z102/1000000</f>
        <v>0</v>
      </c>
      <c r="AE519" s="620">
        <f ca="1">'RES DO 18'!AA102/1000000</f>
        <v>0</v>
      </c>
      <c r="AF519" s="620">
        <f ca="1">'RES DO 18'!AB102/1000000</f>
        <v>0</v>
      </c>
      <c r="AG519" s="620">
        <f ca="1">'RES DO 18'!AC102/1000000</f>
        <v>0</v>
      </c>
      <c r="AH519" s="620">
        <f ca="1">'RES DO 18'!AD102/1000000</f>
        <v>0</v>
      </c>
      <c r="AI519" s="620">
        <f ca="1">'RES DO 18'!AE102/1000000</f>
        <v>0</v>
      </c>
      <c r="AJ519" s="620">
        <f ca="1">'RES DO 18'!AF102/1000000</f>
        <v>0</v>
      </c>
      <c r="AK519" s="620">
        <f ca="1">'RES DO 18'!AG102/1000000</f>
        <v>0</v>
      </c>
      <c r="AL519" s="620">
        <f ca="1">'RES DO 18'!AH102/1000000</f>
        <v>0</v>
      </c>
      <c r="AM519" s="626"/>
      <c r="AN519" s="246"/>
      <c r="AO519" s="246"/>
      <c r="AP519" s="246"/>
      <c r="AQ519" s="246"/>
    </row>
    <row r="520" spans="2:44" x14ac:dyDescent="0.2">
      <c r="B520" s="625"/>
      <c r="C520" s="607" t="s">
        <v>126</v>
      </c>
      <c r="D520" s="599"/>
      <c r="E520" s="599"/>
      <c r="F520" s="599"/>
      <c r="G520" s="599"/>
      <c r="H520" s="620">
        <f ca="1">'RES DO 18'!D103/1000000</f>
        <v>-2.0912625877815585</v>
      </c>
      <c r="I520" s="620">
        <f ca="1">'RES DO 18'!E103/1000000</f>
        <v>0.29528665651301433</v>
      </c>
      <c r="J520" s="620">
        <f ca="1">'RES DO 18'!F103/1000000</f>
        <v>0.28616382125225215</v>
      </c>
      <c r="K520" s="620">
        <f ca="1">'RES DO 18'!G103/1000000</f>
        <v>0.27154742895092204</v>
      </c>
      <c r="L520" s="620">
        <f ca="1">'RES DO 18'!H103/1000000</f>
        <v>0.26057428574102065</v>
      </c>
      <c r="M520" s="620">
        <f ca="1">'RES DO 18'!I103/1000000</f>
        <v>0.25249680708454592</v>
      </c>
      <c r="N520" s="620">
        <f ca="1">'RES DO 18'!J103/1000000</f>
        <v>0.24829528410592366</v>
      </c>
      <c r="O520" s="620">
        <f ca="1">'RES DO 18'!K103/1000000</f>
        <v>0.24191880262632401</v>
      </c>
      <c r="P520" s="620">
        <f ca="1">'RES DO 18'!L103/1000000</f>
        <v>0.2362847059796378</v>
      </c>
      <c r="Q520" s="620">
        <f ca="1">'RES DO 18'!M103/1000000</f>
        <v>0.23138092150978706</v>
      </c>
      <c r="R520" s="620">
        <f ca="1">'RES DO 18'!N103/1000000</f>
        <v>0.11253403973144242</v>
      </c>
      <c r="S520" s="620">
        <f ca="1">'RES DO 18'!O103/1000000</f>
        <v>0.1361942755338714</v>
      </c>
      <c r="T520" s="620">
        <f ca="1">'RES DO 18'!P103/1000000</f>
        <v>0.13777510939758814</v>
      </c>
      <c r="U520" s="620">
        <f ca="1">'RES DO 18'!Q103/1000000</f>
        <v>0.20540560391670409</v>
      </c>
      <c r="V520" s="620">
        <f ca="1">'RES DO 18'!R103/1000000</f>
        <v>0.20783455609940515</v>
      </c>
      <c r="W520" s="620">
        <f ca="1">'RES DO 18'!S103/1000000</f>
        <v>0.21029635390523951</v>
      </c>
      <c r="X520" s="620">
        <f ca="1">'RES DO 18'!T103/1000000</f>
        <v>0.21279134086978932</v>
      </c>
      <c r="Y520" s="620">
        <f ca="1">'RES DO 18'!U103/1000000</f>
        <v>0.21531986231181285</v>
      </c>
      <c r="Z520" s="620">
        <f ca="1">'RES DO 18'!V103/1000000</f>
        <v>0.21788226527486976</v>
      </c>
      <c r="AA520" s="620">
        <f ca="1">'RES DO 18'!W103/1000000</f>
        <v>0.22047889846596228</v>
      </c>
      <c r="AB520" s="620">
        <f ca="1">'RES DO 18'!X103/1000000</f>
        <v>0.10911011219109269</v>
      </c>
      <c r="AC520" s="620">
        <f ca="1">'RES DO 18'!Y103/1000000</f>
        <v>0.22577625828763789</v>
      </c>
      <c r="AD520" s="620">
        <f ca="1">'RES DO 18'!Z103/1000000</f>
        <v>0.2284776900534374</v>
      </c>
      <c r="AE520" s="620">
        <f ca="1">'RES DO 18'!AA103/1000000</f>
        <v>0.23121476217248943</v>
      </c>
      <c r="AF520" s="620">
        <f ca="1">'RES DO 18'!AB103/1000000</f>
        <v>0.23398783063714593</v>
      </c>
      <c r="AG520" s="620">
        <f ca="1">'RES DO 18'!AC103/1000000</f>
        <v>0.23679725266669438</v>
      </c>
      <c r="AH520" s="620">
        <f ca="1">'RES DO 18'!AD103/1000000</f>
        <v>0</v>
      </c>
      <c r="AI520" s="620">
        <f ca="1">'RES DO 18'!AE103/1000000</f>
        <v>0</v>
      </c>
      <c r="AJ520" s="620">
        <f ca="1">'RES DO 18'!AF103/1000000</f>
        <v>0</v>
      </c>
      <c r="AK520" s="620">
        <f ca="1">'RES DO 18'!AG103/1000000</f>
        <v>0</v>
      </c>
      <c r="AL520" s="620">
        <f ca="1">'RES DO 18'!AH103/1000000</f>
        <v>0</v>
      </c>
      <c r="AM520" s="626"/>
      <c r="AN520" s="246"/>
      <c r="AO520" s="246"/>
      <c r="AP520" s="246"/>
      <c r="AQ520" s="246"/>
    </row>
    <row r="521" spans="2:44" x14ac:dyDescent="0.2">
      <c r="B521" s="625"/>
      <c r="C521" s="605" t="s">
        <v>127</v>
      </c>
      <c r="D521" s="599"/>
      <c r="E521" s="599"/>
      <c r="F521" s="599"/>
      <c r="G521" s="599"/>
      <c r="H521" s="620">
        <f ca="1">'RES DO 18'!D104/1000000</f>
        <v>0</v>
      </c>
      <c r="I521" s="620">
        <f ca="1">'RES DO 18'!E104/1000000</f>
        <v>0</v>
      </c>
      <c r="J521" s="620">
        <f ca="1">'RES DO 18'!F104/1000000</f>
        <v>0</v>
      </c>
      <c r="K521" s="620">
        <f ca="1">'RES DO 18'!G104/1000000</f>
        <v>0</v>
      </c>
      <c r="L521" s="620">
        <f ca="1">'RES DO 18'!H104/1000000</f>
        <v>0</v>
      </c>
      <c r="M521" s="620">
        <f ca="1">'RES DO 18'!I104/1000000</f>
        <v>0</v>
      </c>
      <c r="N521" s="620">
        <f ca="1">'RES DO 18'!J104/1000000</f>
        <v>0</v>
      </c>
      <c r="O521" s="620">
        <f ca="1">'RES DO 18'!K104/1000000</f>
        <v>0</v>
      </c>
      <c r="P521" s="620">
        <f ca="1">'RES DO 18'!L104/1000000</f>
        <v>0</v>
      </c>
      <c r="Q521" s="620">
        <f ca="1">'RES DO 18'!M104/1000000</f>
        <v>0</v>
      </c>
      <c r="R521" s="620">
        <f ca="1">'RES DO 18'!N104/1000000</f>
        <v>0</v>
      </c>
      <c r="S521" s="620">
        <f ca="1">'RES DO 18'!O104/1000000</f>
        <v>0</v>
      </c>
      <c r="T521" s="620">
        <f ca="1">'RES DO 18'!P104/1000000</f>
        <v>0</v>
      </c>
      <c r="U521" s="620">
        <f ca="1">'RES DO 18'!Q104/1000000</f>
        <v>0</v>
      </c>
      <c r="V521" s="620">
        <f ca="1">'RES DO 18'!R104/1000000</f>
        <v>0</v>
      </c>
      <c r="W521" s="620">
        <f ca="1">'RES DO 18'!S104/1000000</f>
        <v>0</v>
      </c>
      <c r="X521" s="620">
        <f ca="1">'RES DO 18'!T104/1000000</f>
        <v>0</v>
      </c>
      <c r="Y521" s="620">
        <f ca="1">'RES DO 18'!U104/1000000</f>
        <v>0</v>
      </c>
      <c r="Z521" s="620">
        <f ca="1">'RES DO 18'!V104/1000000</f>
        <v>0</v>
      </c>
      <c r="AA521" s="620">
        <f ca="1">'RES DO 18'!W104/1000000</f>
        <v>0</v>
      </c>
      <c r="AB521" s="620">
        <f ca="1">'RES DO 18'!X104/1000000</f>
        <v>0</v>
      </c>
      <c r="AC521" s="620">
        <f ca="1">'RES DO 18'!Y104/1000000</f>
        <v>0</v>
      </c>
      <c r="AD521" s="620">
        <f ca="1">'RES DO 18'!Z104/1000000</f>
        <v>0</v>
      </c>
      <c r="AE521" s="620">
        <f ca="1">'RES DO 18'!AA104/1000000</f>
        <v>0</v>
      </c>
      <c r="AF521" s="620">
        <f ca="1">'RES DO 18'!AB104/1000000</f>
        <v>0</v>
      </c>
      <c r="AG521" s="620">
        <f ca="1">'RES DO 18'!AC104/1000000</f>
        <v>0</v>
      </c>
      <c r="AH521" s="620">
        <f ca="1">'RES DO 18'!AD104/1000000</f>
        <v>0</v>
      </c>
      <c r="AI521" s="620">
        <f ca="1">'RES DO 18'!AE104/1000000</f>
        <v>0</v>
      </c>
      <c r="AJ521" s="620">
        <f ca="1">'RES DO 18'!AF104/1000000</f>
        <v>0</v>
      </c>
      <c r="AK521" s="620">
        <f ca="1">'RES DO 18'!AG104/1000000</f>
        <v>0</v>
      </c>
      <c r="AL521" s="620">
        <f ca="1">'RES DO 18'!AH104/1000000</f>
        <v>0</v>
      </c>
      <c r="AM521" s="626"/>
      <c r="AN521" s="246"/>
      <c r="AO521" s="246"/>
      <c r="AP521" s="246"/>
      <c r="AQ521" s="246"/>
    </row>
    <row r="522" spans="2:44" x14ac:dyDescent="0.2">
      <c r="B522" s="625"/>
      <c r="C522" s="605" t="s">
        <v>116</v>
      </c>
      <c r="D522" s="599"/>
      <c r="E522" s="599"/>
      <c r="F522" s="599"/>
      <c r="G522" s="599"/>
      <c r="H522" s="620">
        <f ca="1">'RES DO 18'!D105/1000000</f>
        <v>0</v>
      </c>
      <c r="I522" s="620">
        <f ca="1">'RES DO 18'!E105/1000000</f>
        <v>0</v>
      </c>
      <c r="J522" s="620">
        <f ca="1">'RES DO 18'!F105/1000000</f>
        <v>0</v>
      </c>
      <c r="K522" s="620">
        <f ca="1">'RES DO 18'!G105/1000000</f>
        <v>0</v>
      </c>
      <c r="L522" s="620">
        <f ca="1">'RES DO 18'!H105/1000000</f>
        <v>0</v>
      </c>
      <c r="M522" s="620">
        <f ca="1">'RES DO 18'!I105/1000000</f>
        <v>0</v>
      </c>
      <c r="N522" s="620">
        <f ca="1">'RES DO 18'!J105/1000000</f>
        <v>0</v>
      </c>
      <c r="O522" s="620">
        <f ca="1">'RES DO 18'!K105/1000000</f>
        <v>0</v>
      </c>
      <c r="P522" s="620">
        <f ca="1">'RES DO 18'!L105/1000000</f>
        <v>0</v>
      </c>
      <c r="Q522" s="620">
        <f ca="1">'RES DO 18'!M105/1000000</f>
        <v>0</v>
      </c>
      <c r="R522" s="620">
        <f ca="1">'RES DO 18'!N105/1000000</f>
        <v>0</v>
      </c>
      <c r="S522" s="620">
        <f ca="1">'RES DO 18'!O105/1000000</f>
        <v>0</v>
      </c>
      <c r="T522" s="620">
        <f ca="1">'RES DO 18'!P105/1000000</f>
        <v>0</v>
      </c>
      <c r="U522" s="620">
        <f ca="1">'RES DO 18'!Q105/1000000</f>
        <v>0</v>
      </c>
      <c r="V522" s="620">
        <f ca="1">'RES DO 18'!R105/1000000</f>
        <v>0</v>
      </c>
      <c r="W522" s="620">
        <f ca="1">'RES DO 18'!S105/1000000</f>
        <v>0</v>
      </c>
      <c r="X522" s="620">
        <f ca="1">'RES DO 18'!T105/1000000</f>
        <v>0</v>
      </c>
      <c r="Y522" s="620">
        <f ca="1">'RES DO 18'!U105/1000000</f>
        <v>0</v>
      </c>
      <c r="Z522" s="620">
        <f ca="1">'RES DO 18'!V105/1000000</f>
        <v>0</v>
      </c>
      <c r="AA522" s="620">
        <f ca="1">'RES DO 18'!W105/1000000</f>
        <v>0</v>
      </c>
      <c r="AB522" s="620">
        <f ca="1">'RES DO 18'!X105/1000000</f>
        <v>0</v>
      </c>
      <c r="AC522" s="620">
        <f ca="1">'RES DO 18'!Y105/1000000</f>
        <v>0</v>
      </c>
      <c r="AD522" s="620">
        <f ca="1">'RES DO 18'!Z105/1000000</f>
        <v>0</v>
      </c>
      <c r="AE522" s="620">
        <f ca="1">'RES DO 18'!AA105/1000000</f>
        <v>0</v>
      </c>
      <c r="AF522" s="620">
        <f ca="1">'RES DO 18'!AB105/1000000</f>
        <v>0</v>
      </c>
      <c r="AG522" s="620">
        <f ca="1">'RES DO 18'!AC105/1000000</f>
        <v>0</v>
      </c>
      <c r="AH522" s="620">
        <f ca="1">'RES DO 18'!AD105/1000000</f>
        <v>0</v>
      </c>
      <c r="AI522" s="620">
        <f ca="1">'RES DO 18'!AE105/1000000</f>
        <v>0</v>
      </c>
      <c r="AJ522" s="620">
        <f ca="1">'RES DO 18'!AF105/1000000</f>
        <v>0</v>
      </c>
      <c r="AK522" s="620">
        <f ca="1">'RES DO 18'!AG105/1000000</f>
        <v>0</v>
      </c>
      <c r="AL522" s="620">
        <f ca="1">'RES DO 18'!AH105/1000000</f>
        <v>0</v>
      </c>
      <c r="AM522" s="626"/>
      <c r="AN522" s="246"/>
      <c r="AO522" s="246"/>
      <c r="AP522" s="246"/>
      <c r="AQ522" s="246"/>
    </row>
    <row r="523" spans="2:44" x14ac:dyDescent="0.2">
      <c r="B523" s="625"/>
      <c r="C523" s="608" t="s">
        <v>119</v>
      </c>
      <c r="D523" s="599"/>
      <c r="E523" s="599"/>
      <c r="F523" s="599"/>
      <c r="G523" s="599"/>
      <c r="H523" s="620">
        <f ca="1">'RES DO 18'!D106/1000000</f>
        <v>0</v>
      </c>
      <c r="I523" s="620">
        <f ca="1">'RES DO 18'!E106/1000000</f>
        <v>0</v>
      </c>
      <c r="J523" s="620">
        <f ca="1">'RES DO 18'!F106/1000000</f>
        <v>0</v>
      </c>
      <c r="K523" s="620">
        <f ca="1">'RES DO 18'!G106/1000000</f>
        <v>0</v>
      </c>
      <c r="L523" s="620">
        <f ca="1">'RES DO 18'!H106/1000000</f>
        <v>0</v>
      </c>
      <c r="M523" s="620">
        <f ca="1">'RES DO 18'!I106/1000000</f>
        <v>0</v>
      </c>
      <c r="N523" s="620">
        <f ca="1">'RES DO 18'!J106/1000000</f>
        <v>0</v>
      </c>
      <c r="O523" s="620">
        <f ca="1">'RES DO 18'!K106/1000000</f>
        <v>0</v>
      </c>
      <c r="P523" s="620">
        <f ca="1">'RES DO 18'!L106/1000000</f>
        <v>0</v>
      </c>
      <c r="Q523" s="620">
        <f ca="1">'RES DO 18'!M106/1000000</f>
        <v>0</v>
      </c>
      <c r="R523" s="620">
        <f ca="1">'RES DO 18'!N106/1000000</f>
        <v>0</v>
      </c>
      <c r="S523" s="620">
        <f ca="1">'RES DO 18'!O106/1000000</f>
        <v>0</v>
      </c>
      <c r="T523" s="620">
        <f ca="1">'RES DO 18'!P106/1000000</f>
        <v>0</v>
      </c>
      <c r="U523" s="620">
        <f ca="1">'RES DO 18'!Q106/1000000</f>
        <v>0</v>
      </c>
      <c r="V523" s="620">
        <f ca="1">'RES DO 18'!R106/1000000</f>
        <v>0</v>
      </c>
      <c r="W523" s="620">
        <f ca="1">'RES DO 18'!S106/1000000</f>
        <v>0</v>
      </c>
      <c r="X523" s="620">
        <f ca="1">'RES DO 18'!T106/1000000</f>
        <v>0</v>
      </c>
      <c r="Y523" s="620">
        <f ca="1">'RES DO 18'!U106/1000000</f>
        <v>0</v>
      </c>
      <c r="Z523" s="620">
        <f ca="1">'RES DO 18'!V106/1000000</f>
        <v>0</v>
      </c>
      <c r="AA523" s="620">
        <f ca="1">'RES DO 18'!W106/1000000</f>
        <v>0</v>
      </c>
      <c r="AB523" s="620">
        <f ca="1">'RES DO 18'!X106/1000000</f>
        <v>0</v>
      </c>
      <c r="AC523" s="620">
        <f ca="1">'RES DO 18'!Y106/1000000</f>
        <v>0</v>
      </c>
      <c r="AD523" s="620">
        <f ca="1">'RES DO 18'!Z106/1000000</f>
        <v>0</v>
      </c>
      <c r="AE523" s="620">
        <f ca="1">'RES DO 18'!AA106/1000000</f>
        <v>0</v>
      </c>
      <c r="AF523" s="620">
        <f ca="1">'RES DO 18'!AB106/1000000</f>
        <v>0</v>
      </c>
      <c r="AG523" s="620">
        <f ca="1">'RES DO 18'!AC106/1000000</f>
        <v>0</v>
      </c>
      <c r="AH523" s="620">
        <f ca="1">'RES DO 18'!AD106/1000000</f>
        <v>0</v>
      </c>
      <c r="AI523" s="620">
        <f ca="1">'RES DO 18'!AE106/1000000</f>
        <v>0</v>
      </c>
      <c r="AJ523" s="620">
        <f ca="1">'RES DO 18'!AF106/1000000</f>
        <v>0</v>
      </c>
      <c r="AK523" s="620">
        <f ca="1">'RES DO 18'!AG106/1000000</f>
        <v>0</v>
      </c>
      <c r="AL523" s="620">
        <f ca="1">'RES DO 18'!AH106/1000000</f>
        <v>0</v>
      </c>
      <c r="AM523" s="626"/>
      <c r="AN523" s="246"/>
      <c r="AO523" s="246"/>
      <c r="AP523" s="246"/>
      <c r="AQ523" s="246"/>
    </row>
    <row r="524" spans="2:44" x14ac:dyDescent="0.2">
      <c r="B524" s="625"/>
      <c r="C524" s="601"/>
      <c r="D524" s="599"/>
      <c r="E524" s="599"/>
      <c r="F524" s="599"/>
      <c r="G524" s="599"/>
      <c r="H524" s="599"/>
      <c r="I524" s="599"/>
      <c r="J524" s="599"/>
      <c r="K524" s="599"/>
      <c r="L524" s="599"/>
      <c r="M524" s="599"/>
      <c r="N524" s="599"/>
      <c r="O524" s="599"/>
      <c r="P524" s="599"/>
      <c r="Q524" s="599"/>
      <c r="R524" s="599"/>
      <c r="S524" s="599"/>
      <c r="T524" s="599"/>
      <c r="U524" s="599"/>
      <c r="V524" s="599"/>
      <c r="W524" s="599"/>
      <c r="X524" s="599"/>
      <c r="Y524" s="599"/>
      <c r="Z524" s="599"/>
      <c r="AA524" s="599"/>
      <c r="AB524" s="599"/>
      <c r="AC524" s="599"/>
      <c r="AD524" s="599"/>
      <c r="AE524" s="599"/>
      <c r="AF524" s="599"/>
      <c r="AG524" s="599"/>
      <c r="AH524" s="599"/>
      <c r="AI524" s="599"/>
      <c r="AJ524" s="599"/>
      <c r="AK524" s="599"/>
      <c r="AL524" s="599"/>
      <c r="AM524" s="628"/>
    </row>
    <row r="525" spans="2:44" x14ac:dyDescent="0.2">
      <c r="B525" s="625"/>
      <c r="C525" s="125"/>
      <c r="D525" s="599"/>
      <c r="E525" s="599"/>
      <c r="F525" s="599"/>
      <c r="G525" s="599"/>
      <c r="H525" s="599"/>
      <c r="I525" s="599"/>
      <c r="J525" s="599"/>
      <c r="K525" s="599"/>
      <c r="L525" s="599"/>
      <c r="M525" s="599"/>
      <c r="N525" s="599"/>
      <c r="O525" s="599"/>
      <c r="P525" s="599"/>
      <c r="Q525" s="599"/>
      <c r="R525" s="599"/>
      <c r="S525" s="599"/>
      <c r="T525" s="599"/>
      <c r="U525" s="599"/>
      <c r="V525" s="599"/>
      <c r="W525" s="599"/>
      <c r="X525" s="599"/>
      <c r="Y525" s="599"/>
      <c r="Z525" s="599"/>
      <c r="AA525" s="599"/>
      <c r="AB525" s="599"/>
      <c r="AC525" s="599"/>
      <c r="AD525" s="599"/>
      <c r="AE525" s="599"/>
      <c r="AF525" s="599"/>
      <c r="AG525" s="599"/>
      <c r="AH525" s="599"/>
      <c r="AI525" s="599"/>
      <c r="AJ525" s="599"/>
      <c r="AK525" s="599"/>
      <c r="AL525" s="599"/>
      <c r="AM525" s="628"/>
    </row>
    <row r="526" spans="2:44" x14ac:dyDescent="0.2">
      <c r="B526" s="261" t="s">
        <v>334</v>
      </c>
      <c r="C526" s="125"/>
      <c r="D526" s="599"/>
      <c r="E526" s="599"/>
      <c r="F526" s="599"/>
      <c r="G526" s="599"/>
      <c r="H526" s="599"/>
      <c r="I526" s="599"/>
      <c r="J526" s="599"/>
      <c r="K526" s="599"/>
      <c r="L526" s="599"/>
      <c r="M526" s="599"/>
      <c r="N526" s="599"/>
      <c r="O526" s="599"/>
      <c r="P526" s="599"/>
      <c r="Q526" s="599"/>
      <c r="R526" s="599"/>
      <c r="S526" s="599"/>
      <c r="T526" s="599"/>
      <c r="U526" s="599"/>
      <c r="V526" s="599"/>
      <c r="W526" s="599"/>
      <c r="X526" s="599"/>
      <c r="Y526" s="599"/>
      <c r="Z526" s="599"/>
      <c r="AA526" s="599"/>
      <c r="AB526" s="599"/>
      <c r="AC526" s="599"/>
      <c r="AD526" s="599"/>
      <c r="AE526" s="599"/>
      <c r="AF526" s="599"/>
      <c r="AG526" s="599"/>
      <c r="AH526" s="599"/>
      <c r="AI526" s="599"/>
      <c r="AJ526" s="599"/>
      <c r="AK526" s="599"/>
      <c r="AL526" s="599"/>
      <c r="AM526" s="628"/>
    </row>
    <row r="527" spans="2:44" x14ac:dyDescent="0.2">
      <c r="B527" s="625"/>
      <c r="C527" s="605" t="s">
        <v>131</v>
      </c>
      <c r="D527" s="599"/>
      <c r="E527" s="599"/>
      <c r="F527" s="599"/>
      <c r="G527" s="599"/>
      <c r="H527" s="599"/>
      <c r="I527" s="622">
        <f ca="1">'COM 3P 19'!D101/1000000</f>
        <v>-1.3049444652590616</v>
      </c>
      <c r="J527" s="622">
        <f ca="1">'COM 3P 19'!E101/1000000</f>
        <v>0.28368363415224557</v>
      </c>
      <c r="K527" s="622">
        <f ca="1">'COM 3P 19'!F101/1000000</f>
        <v>0.3226103086225407</v>
      </c>
      <c r="L527" s="622">
        <f ca="1">'COM 3P 19'!G101/1000000</f>
        <v>0.25936007583639542</v>
      </c>
      <c r="M527" s="622">
        <f ca="1">'COM 3P 19'!H101/1000000</f>
        <v>0.22005967953995242</v>
      </c>
      <c r="N527" s="622">
        <f ca="1">'COM 3P 19'!I101/1000000</f>
        <v>0.21632158577600469</v>
      </c>
      <c r="O527" s="622">
        <f ca="1">'COM 3P 19'!J101/1000000</f>
        <v>0.18646533752322203</v>
      </c>
      <c r="P527" s="622">
        <f ca="1">'COM 3P 19'!K101/1000000</f>
        <v>0.15717943390334724</v>
      </c>
      <c r="Q527" s="622">
        <f ca="1">'COM 3P 19'!L101/1000000</f>
        <v>0.1528480816955114</v>
      </c>
      <c r="R527" s="622">
        <f ca="1">'COM 3P 19'!M101/1000000</f>
        <v>0.14854645300255123</v>
      </c>
      <c r="S527" s="622">
        <f ca="1">'COM 3P 19'!N101/1000000</f>
        <v>-2.8364266316020799E-2</v>
      </c>
      <c r="T527" s="622">
        <f ca="1">'COM 3P 19'!O101/1000000</f>
        <v>0.12971382517060986</v>
      </c>
      <c r="U527" s="622">
        <f ca="1">'COM 3P 19'!P101/1000000</f>
        <v>0.13118392002071746</v>
      </c>
      <c r="V527" s="622">
        <f ca="1">'COM 3P 19'!Q101/1000000</f>
        <v>0.13267298940697889</v>
      </c>
      <c r="W527" s="622">
        <f ca="1">'COM 3P 19'!R101/1000000</f>
        <v>0.13418118270148491</v>
      </c>
      <c r="X527" s="622">
        <f ca="1">'COM 3P 19'!S101/1000000</f>
        <v>0.13570864846876593</v>
      </c>
      <c r="Y527" s="622">
        <f ca="1">'COM 3P 19'!T101/1000000</f>
        <v>0.13725553437642646</v>
      </c>
      <c r="Z527" s="622">
        <f ca="1">'COM 3P 19'!U101/1000000</f>
        <v>0.13882198710252291</v>
      </c>
      <c r="AA527" s="622">
        <f ca="1">'COM 3P 19'!V101/1000000</f>
        <v>0.14040815223958625</v>
      </c>
      <c r="AB527" s="622">
        <f ca="1">'COM 3P 19'!W101/1000000</f>
        <v>0.14201417419519244</v>
      </c>
      <c r="AC527" s="622">
        <f ca="1">'COM 3P 19'!X101/1000000</f>
        <v>3.4620196088976325E-2</v>
      </c>
      <c r="AD527" s="622">
        <f ca="1">'COM 3P 19'!Y101/1000000</f>
        <v>0.14528635964598602</v>
      </c>
      <c r="AE527" s="622">
        <f ca="1">'COM 3P 19'!Z101/1000000</f>
        <v>0.14695280508626854</v>
      </c>
      <c r="AF527" s="622">
        <f ca="1">'COM 3P 19'!AA101/1000000</f>
        <v>0.14863967101057704</v>
      </c>
      <c r="AG527" s="622">
        <f ca="1">'COM 3P 19'!AB101/1000000</f>
        <v>0.15034709428208543</v>
      </c>
      <c r="AH527" s="622">
        <f ca="1">'COM 3P 19'!AC101/1000000</f>
        <v>0.15207520990399415</v>
      </c>
      <c r="AI527" s="622">
        <f ca="1">'COM 3P 19'!AD101/1000000</f>
        <v>0</v>
      </c>
      <c r="AJ527" s="622">
        <f ca="1">'COM 3P 19'!AE101/1000000</f>
        <v>0</v>
      </c>
      <c r="AK527" s="622">
        <f ca="1">'COM 3P 19'!AF101/1000000</f>
        <v>0</v>
      </c>
      <c r="AL527" s="622">
        <f ca="1">'COM 3P 19'!AG101/1000000</f>
        <v>0</v>
      </c>
      <c r="AM527" s="629">
        <f ca="1">'COM 3P 19'!AH101/1000000</f>
        <v>0</v>
      </c>
      <c r="AN527" s="246"/>
      <c r="AO527" s="246"/>
      <c r="AP527" s="246"/>
      <c r="AQ527" s="246"/>
      <c r="AR527" s="246"/>
    </row>
    <row r="528" spans="2:44" x14ac:dyDescent="0.2">
      <c r="B528" s="625"/>
      <c r="C528" s="606" t="s">
        <v>117</v>
      </c>
      <c r="D528" s="599"/>
      <c r="E528" s="599"/>
      <c r="F528" s="599"/>
      <c r="G528" s="599"/>
      <c r="H528" s="599"/>
      <c r="I528" s="622">
        <f ca="1">'COM 3P 19'!D102/1000000</f>
        <v>0</v>
      </c>
      <c r="J528" s="622">
        <f ca="1">'COM 3P 19'!E102/1000000</f>
        <v>4.1442705399325756E-2</v>
      </c>
      <c r="K528" s="622">
        <f ca="1">'COM 3P 19'!F102/1000000</f>
        <v>4.187395170977571E-2</v>
      </c>
      <c r="L528" s="622">
        <f ca="1">'COM 3P 19'!G102/1000000</f>
        <v>4.2311623590251375E-2</v>
      </c>
      <c r="M528" s="622">
        <f ca="1">'COM 3P 19'!H102/1000000</f>
        <v>4.2755816781746114E-2</v>
      </c>
      <c r="N528" s="622">
        <f ca="1">'COM 3P 19'!I102/1000000</f>
        <v>4.3206628451794141E-2</v>
      </c>
      <c r="O528" s="622">
        <f ca="1">'COM 3P 19'!J102/1000000</f>
        <v>4.366415721572587E-2</v>
      </c>
      <c r="P528" s="622">
        <f ca="1">'COM 3P 19'!K102/1000000</f>
        <v>4.4128503158240184E-2</v>
      </c>
      <c r="Q528" s="622">
        <f ca="1">'COM 3P 19'!L102/1000000</f>
        <v>4.4599767855297956E-2</v>
      </c>
      <c r="R528" s="622">
        <f ca="1">'COM 3P 19'!M102/1000000</f>
        <v>4.5078054396341903E-2</v>
      </c>
      <c r="S528" s="622">
        <f ca="1">'COM 3P 19'!N102/1000000</f>
        <v>4.5563467406847399E-2</v>
      </c>
      <c r="T528" s="622">
        <f ca="1">'COM 3P 19'!O102/1000000</f>
        <v>4.6056113071209423E-2</v>
      </c>
      <c r="U528" s="622">
        <f ca="1">'COM 3P 19'!P102/1000000</f>
        <v>4.6556099155970435E-2</v>
      </c>
      <c r="V528" s="622">
        <f ca="1">'COM 3P 19'!Q102/1000000</f>
        <v>4.7063535033394402E-2</v>
      </c>
      <c r="W528" s="622">
        <f ca="1">'COM 3P 19'!R102/1000000</f>
        <v>4.7578531705391974E-2</v>
      </c>
      <c r="X528" s="622">
        <f ca="1">'COM 3P 19'!S102/1000000</f>
        <v>4.8101201827802323E-2</v>
      </c>
      <c r="Y528" s="622">
        <f ca="1">'COM 3P 19'!T102/1000000</f>
        <v>4.863165973503656E-2</v>
      </c>
      <c r="Z528" s="622">
        <f ca="1">'COM 3P 19'!U102/1000000</f>
        <v>4.9170021465088622E-2</v>
      </c>
      <c r="AA528" s="622">
        <f ca="1">'COM 3P 19'!V102/1000000</f>
        <v>4.9716404784918435E-2</v>
      </c>
      <c r="AB528" s="622">
        <f ca="1">'COM 3P 19'!W102/1000000</f>
        <v>5.0270929216213713E-2</v>
      </c>
      <c r="AC528" s="622">
        <f ca="1">'COM 3P 19'!X102/1000000</f>
        <v>5.0833716061535299E-2</v>
      </c>
      <c r="AD528" s="622">
        <f ca="1">'COM 3P 19'!Y102/1000000</f>
        <v>5.1404888430852176E-2</v>
      </c>
      <c r="AE528" s="622">
        <f ca="1">'COM 3P 19'!Z102/1000000</f>
        <v>5.198457126847187E-2</v>
      </c>
      <c r="AF528" s="622">
        <f ca="1">'COM 3P 19'!AA102/1000000</f>
        <v>5.2572891380372098E-2</v>
      </c>
      <c r="AG528" s="622">
        <f ca="1">'COM 3P 19'!AB102/1000000</f>
        <v>5.316997746193964E-2</v>
      </c>
      <c r="AH528" s="622">
        <f ca="1">'COM 3P 19'!AC102/1000000</f>
        <v>5.3775960126122541E-2</v>
      </c>
      <c r="AI528" s="622">
        <f ca="1">'COM 3P 19'!AD102/1000000</f>
        <v>0</v>
      </c>
      <c r="AJ528" s="622">
        <f ca="1">'COM 3P 19'!AE102/1000000</f>
        <v>0</v>
      </c>
      <c r="AK528" s="622">
        <f ca="1">'COM 3P 19'!AF102/1000000</f>
        <v>0</v>
      </c>
      <c r="AL528" s="622">
        <f ca="1">'COM 3P 19'!AG102/1000000</f>
        <v>0</v>
      </c>
      <c r="AM528" s="629">
        <f ca="1">'COM 3P 19'!AH102/1000000</f>
        <v>0</v>
      </c>
      <c r="AN528" s="246"/>
      <c r="AO528" s="246"/>
      <c r="AP528" s="246"/>
      <c r="AQ528" s="246"/>
      <c r="AR528" s="246"/>
    </row>
    <row r="529" spans="2:51" x14ac:dyDescent="0.2">
      <c r="B529" s="625"/>
      <c r="C529" s="607" t="s">
        <v>126</v>
      </c>
      <c r="D529" s="599"/>
      <c r="E529" s="599"/>
      <c r="F529" s="599"/>
      <c r="G529" s="599"/>
      <c r="H529" s="599"/>
      <c r="I529" s="622">
        <f ca="1">'COM 3P 19'!D103/1000000</f>
        <v>0</v>
      </c>
      <c r="J529" s="622">
        <f ca="1">'COM 3P 19'!E103/1000000</f>
        <v>0</v>
      </c>
      <c r="K529" s="622">
        <f ca="1">'COM 3P 19'!F103/1000000</f>
        <v>0</v>
      </c>
      <c r="L529" s="622">
        <f ca="1">'COM 3P 19'!G103/1000000</f>
        <v>0</v>
      </c>
      <c r="M529" s="622">
        <f ca="1">'COM 3P 19'!H103/1000000</f>
        <v>0</v>
      </c>
      <c r="N529" s="622">
        <f ca="1">'COM 3P 19'!I103/1000000</f>
        <v>0</v>
      </c>
      <c r="O529" s="622">
        <f ca="1">'COM 3P 19'!J103/1000000</f>
        <v>0</v>
      </c>
      <c r="P529" s="622">
        <f ca="1">'COM 3P 19'!K103/1000000</f>
        <v>0</v>
      </c>
      <c r="Q529" s="622">
        <f ca="1">'COM 3P 19'!L103/1000000</f>
        <v>0</v>
      </c>
      <c r="R529" s="622">
        <f ca="1">'COM 3P 19'!M103/1000000</f>
        <v>0</v>
      </c>
      <c r="S529" s="622">
        <f ca="1">'COM 3P 19'!N103/1000000</f>
        <v>0</v>
      </c>
      <c r="T529" s="622">
        <f ca="1">'COM 3P 19'!O103/1000000</f>
        <v>0</v>
      </c>
      <c r="U529" s="622">
        <f ca="1">'COM 3P 19'!P103/1000000</f>
        <v>0</v>
      </c>
      <c r="V529" s="622">
        <f ca="1">'COM 3P 19'!Q103/1000000</f>
        <v>0</v>
      </c>
      <c r="W529" s="622">
        <f ca="1">'COM 3P 19'!R103/1000000</f>
        <v>0</v>
      </c>
      <c r="X529" s="622">
        <f ca="1">'COM 3P 19'!S103/1000000</f>
        <v>0</v>
      </c>
      <c r="Y529" s="622">
        <f ca="1">'COM 3P 19'!T103/1000000</f>
        <v>0</v>
      </c>
      <c r="Z529" s="622">
        <f ca="1">'COM 3P 19'!U103/1000000</f>
        <v>0</v>
      </c>
      <c r="AA529" s="622">
        <f ca="1">'COM 3P 19'!V103/1000000</f>
        <v>0</v>
      </c>
      <c r="AB529" s="622">
        <f ca="1">'COM 3P 19'!W103/1000000</f>
        <v>0</v>
      </c>
      <c r="AC529" s="622">
        <f ca="1">'COM 3P 19'!X103/1000000</f>
        <v>0</v>
      </c>
      <c r="AD529" s="622">
        <f ca="1">'COM 3P 19'!Y103/1000000</f>
        <v>0</v>
      </c>
      <c r="AE529" s="622">
        <f ca="1">'COM 3P 19'!Z103/1000000</f>
        <v>0</v>
      </c>
      <c r="AF529" s="622">
        <f ca="1">'COM 3P 19'!AA103/1000000</f>
        <v>0</v>
      </c>
      <c r="AG529" s="622">
        <f ca="1">'COM 3P 19'!AB103/1000000</f>
        <v>0</v>
      </c>
      <c r="AH529" s="622">
        <f ca="1">'COM 3P 19'!AC103/1000000</f>
        <v>0</v>
      </c>
      <c r="AI529" s="622">
        <f ca="1">'COM 3P 19'!AD103/1000000</f>
        <v>0</v>
      </c>
      <c r="AJ529" s="622">
        <f ca="1">'COM 3P 19'!AE103/1000000</f>
        <v>0</v>
      </c>
      <c r="AK529" s="622">
        <f ca="1">'COM 3P 19'!AF103/1000000</f>
        <v>0</v>
      </c>
      <c r="AL529" s="622">
        <f ca="1">'COM 3P 19'!AG103/1000000</f>
        <v>0</v>
      </c>
      <c r="AM529" s="629">
        <f ca="1">'COM 3P 19'!AH103/1000000</f>
        <v>0</v>
      </c>
      <c r="AN529" s="246"/>
      <c r="AO529" s="246"/>
      <c r="AP529" s="246"/>
      <c r="AQ529" s="246"/>
      <c r="AR529" s="246"/>
    </row>
    <row r="530" spans="2:51" x14ac:dyDescent="0.2">
      <c r="B530" s="625"/>
      <c r="C530" s="605" t="s">
        <v>127</v>
      </c>
      <c r="D530" s="599"/>
      <c r="E530" s="599"/>
      <c r="F530" s="599"/>
      <c r="G530" s="599"/>
      <c r="H530" s="599"/>
      <c r="I530" s="622">
        <f ca="1">'COM 3P 19'!D104/1000000</f>
        <v>0</v>
      </c>
      <c r="J530" s="622">
        <f ca="1">'COM 3P 19'!E104/1000000</f>
        <v>0</v>
      </c>
      <c r="K530" s="622">
        <f ca="1">'COM 3P 19'!F104/1000000</f>
        <v>0</v>
      </c>
      <c r="L530" s="622">
        <f ca="1">'COM 3P 19'!G104/1000000</f>
        <v>0</v>
      </c>
      <c r="M530" s="622">
        <f ca="1">'COM 3P 19'!H104/1000000</f>
        <v>0</v>
      </c>
      <c r="N530" s="622">
        <f ca="1">'COM 3P 19'!I104/1000000</f>
        <v>0</v>
      </c>
      <c r="O530" s="622">
        <f ca="1">'COM 3P 19'!J104/1000000</f>
        <v>0</v>
      </c>
      <c r="P530" s="622">
        <f ca="1">'COM 3P 19'!K104/1000000</f>
        <v>0</v>
      </c>
      <c r="Q530" s="622">
        <f ca="1">'COM 3P 19'!L104/1000000</f>
        <v>0</v>
      </c>
      <c r="R530" s="622">
        <f ca="1">'COM 3P 19'!M104/1000000</f>
        <v>0</v>
      </c>
      <c r="S530" s="622">
        <f ca="1">'COM 3P 19'!N104/1000000</f>
        <v>0</v>
      </c>
      <c r="T530" s="622">
        <f ca="1">'COM 3P 19'!O104/1000000</f>
        <v>0</v>
      </c>
      <c r="U530" s="622">
        <f ca="1">'COM 3P 19'!P104/1000000</f>
        <v>0</v>
      </c>
      <c r="V530" s="622">
        <f ca="1">'COM 3P 19'!Q104/1000000</f>
        <v>0</v>
      </c>
      <c r="W530" s="622">
        <f ca="1">'COM 3P 19'!R104/1000000</f>
        <v>0</v>
      </c>
      <c r="X530" s="622">
        <f ca="1">'COM 3P 19'!S104/1000000</f>
        <v>0</v>
      </c>
      <c r="Y530" s="622">
        <f ca="1">'COM 3P 19'!T104/1000000</f>
        <v>0</v>
      </c>
      <c r="Z530" s="622">
        <f ca="1">'COM 3P 19'!U104/1000000</f>
        <v>0</v>
      </c>
      <c r="AA530" s="622">
        <f ca="1">'COM 3P 19'!V104/1000000</f>
        <v>0</v>
      </c>
      <c r="AB530" s="622">
        <f ca="1">'COM 3P 19'!W104/1000000</f>
        <v>0</v>
      </c>
      <c r="AC530" s="622">
        <f ca="1">'COM 3P 19'!X104/1000000</f>
        <v>0</v>
      </c>
      <c r="AD530" s="622">
        <f ca="1">'COM 3P 19'!Y104/1000000</f>
        <v>0</v>
      </c>
      <c r="AE530" s="622">
        <f ca="1">'COM 3P 19'!Z104/1000000</f>
        <v>0</v>
      </c>
      <c r="AF530" s="622">
        <f ca="1">'COM 3P 19'!AA104/1000000</f>
        <v>0</v>
      </c>
      <c r="AG530" s="622">
        <f ca="1">'COM 3P 19'!AB104/1000000</f>
        <v>0</v>
      </c>
      <c r="AH530" s="622">
        <f ca="1">'COM 3P 19'!AC104/1000000</f>
        <v>0</v>
      </c>
      <c r="AI530" s="622">
        <f ca="1">'COM 3P 19'!AD104/1000000</f>
        <v>0</v>
      </c>
      <c r="AJ530" s="622">
        <f ca="1">'COM 3P 19'!AE104/1000000</f>
        <v>0</v>
      </c>
      <c r="AK530" s="622">
        <f ca="1">'COM 3P 19'!AF104/1000000</f>
        <v>0</v>
      </c>
      <c r="AL530" s="622">
        <f ca="1">'COM 3P 19'!AG104/1000000</f>
        <v>0</v>
      </c>
      <c r="AM530" s="629">
        <f ca="1">'COM 3P 19'!AH104/1000000</f>
        <v>0</v>
      </c>
      <c r="AN530" s="246"/>
      <c r="AO530" s="246"/>
      <c r="AP530" s="246"/>
      <c r="AQ530" s="246"/>
      <c r="AR530" s="246"/>
    </row>
    <row r="531" spans="2:51" x14ac:dyDescent="0.2">
      <c r="B531" s="625"/>
      <c r="C531" s="605" t="s">
        <v>116</v>
      </c>
      <c r="D531" s="599"/>
      <c r="E531" s="599"/>
      <c r="F531" s="599"/>
      <c r="G531" s="599"/>
      <c r="H531" s="599"/>
      <c r="I531" s="622">
        <f ca="1">'COM 3P 19'!D105/1000000</f>
        <v>0</v>
      </c>
      <c r="J531" s="622">
        <f ca="1">'COM 3P 19'!E105/1000000</f>
        <v>0</v>
      </c>
      <c r="K531" s="622">
        <f ca="1">'COM 3P 19'!F105/1000000</f>
        <v>0</v>
      </c>
      <c r="L531" s="622">
        <f ca="1">'COM 3P 19'!G105/1000000</f>
        <v>0</v>
      </c>
      <c r="M531" s="622">
        <f ca="1">'COM 3P 19'!H105/1000000</f>
        <v>0</v>
      </c>
      <c r="N531" s="622">
        <f ca="1">'COM 3P 19'!I105/1000000</f>
        <v>0</v>
      </c>
      <c r="O531" s="622">
        <f ca="1">'COM 3P 19'!J105/1000000</f>
        <v>0</v>
      </c>
      <c r="P531" s="622">
        <f ca="1">'COM 3P 19'!K105/1000000</f>
        <v>0</v>
      </c>
      <c r="Q531" s="622">
        <f ca="1">'COM 3P 19'!L105/1000000</f>
        <v>0</v>
      </c>
      <c r="R531" s="622">
        <f ca="1">'COM 3P 19'!M105/1000000</f>
        <v>0</v>
      </c>
      <c r="S531" s="622">
        <f ca="1">'COM 3P 19'!N105/1000000</f>
        <v>0</v>
      </c>
      <c r="T531" s="622">
        <f ca="1">'COM 3P 19'!O105/1000000</f>
        <v>0</v>
      </c>
      <c r="U531" s="622">
        <f ca="1">'COM 3P 19'!P105/1000000</f>
        <v>0</v>
      </c>
      <c r="V531" s="622">
        <f ca="1">'COM 3P 19'!Q105/1000000</f>
        <v>0</v>
      </c>
      <c r="W531" s="622">
        <f ca="1">'COM 3P 19'!R105/1000000</f>
        <v>0</v>
      </c>
      <c r="X531" s="622">
        <f ca="1">'COM 3P 19'!S105/1000000</f>
        <v>0</v>
      </c>
      <c r="Y531" s="622">
        <f ca="1">'COM 3P 19'!T105/1000000</f>
        <v>0</v>
      </c>
      <c r="Z531" s="622">
        <f ca="1">'COM 3P 19'!U105/1000000</f>
        <v>0</v>
      </c>
      <c r="AA531" s="622">
        <f ca="1">'COM 3P 19'!V105/1000000</f>
        <v>0</v>
      </c>
      <c r="AB531" s="622">
        <f ca="1">'COM 3P 19'!W105/1000000</f>
        <v>0</v>
      </c>
      <c r="AC531" s="622">
        <f ca="1">'COM 3P 19'!X105/1000000</f>
        <v>0</v>
      </c>
      <c r="AD531" s="622">
        <f ca="1">'COM 3P 19'!Y105/1000000</f>
        <v>0</v>
      </c>
      <c r="AE531" s="622">
        <f ca="1">'COM 3P 19'!Z105/1000000</f>
        <v>0</v>
      </c>
      <c r="AF531" s="622">
        <f ca="1">'COM 3P 19'!AA105/1000000</f>
        <v>0</v>
      </c>
      <c r="AG531" s="622">
        <f ca="1">'COM 3P 19'!AB105/1000000</f>
        <v>0</v>
      </c>
      <c r="AH531" s="622">
        <f ca="1">'COM 3P 19'!AC105/1000000</f>
        <v>0</v>
      </c>
      <c r="AI531" s="622">
        <f ca="1">'COM 3P 19'!AD105/1000000</f>
        <v>0</v>
      </c>
      <c r="AJ531" s="622">
        <f ca="1">'COM 3P 19'!AE105/1000000</f>
        <v>0</v>
      </c>
      <c r="AK531" s="622">
        <f ca="1">'COM 3P 19'!AF105/1000000</f>
        <v>0</v>
      </c>
      <c r="AL531" s="622">
        <f ca="1">'COM 3P 19'!AG105/1000000</f>
        <v>0</v>
      </c>
      <c r="AM531" s="629">
        <f ca="1">'COM 3P 19'!AH105/1000000</f>
        <v>0</v>
      </c>
      <c r="AN531" s="246"/>
      <c r="AO531" s="246"/>
      <c r="AP531" s="246"/>
      <c r="AQ531" s="246"/>
      <c r="AR531" s="246"/>
    </row>
    <row r="532" spans="2:51" x14ac:dyDescent="0.2">
      <c r="B532" s="625"/>
      <c r="C532" s="606" t="s">
        <v>119</v>
      </c>
      <c r="D532" s="599"/>
      <c r="E532" s="599"/>
      <c r="F532" s="599"/>
      <c r="G532" s="599"/>
      <c r="H532" s="599"/>
      <c r="I532" s="622">
        <f ca="1">'COM 3P 19'!D106/1000000</f>
        <v>0</v>
      </c>
      <c r="J532" s="622">
        <f ca="1">'COM 3P 19'!E106/1000000</f>
        <v>0</v>
      </c>
      <c r="K532" s="622">
        <f ca="1">'COM 3P 19'!F106/1000000</f>
        <v>0</v>
      </c>
      <c r="L532" s="622">
        <f ca="1">'COM 3P 19'!G106/1000000</f>
        <v>0</v>
      </c>
      <c r="M532" s="622">
        <f ca="1">'COM 3P 19'!H106/1000000</f>
        <v>0</v>
      </c>
      <c r="N532" s="622">
        <f ca="1">'COM 3P 19'!I106/1000000</f>
        <v>0</v>
      </c>
      <c r="O532" s="622">
        <f ca="1">'COM 3P 19'!J106/1000000</f>
        <v>0</v>
      </c>
      <c r="P532" s="622">
        <f ca="1">'COM 3P 19'!K106/1000000</f>
        <v>0</v>
      </c>
      <c r="Q532" s="622">
        <f ca="1">'COM 3P 19'!L106/1000000</f>
        <v>0</v>
      </c>
      <c r="R532" s="622">
        <f ca="1">'COM 3P 19'!M106/1000000</f>
        <v>0</v>
      </c>
      <c r="S532" s="622">
        <f ca="1">'COM 3P 19'!N106/1000000</f>
        <v>0</v>
      </c>
      <c r="T532" s="622">
        <f ca="1">'COM 3P 19'!O106/1000000</f>
        <v>0</v>
      </c>
      <c r="U532" s="622">
        <f ca="1">'COM 3P 19'!P106/1000000</f>
        <v>0</v>
      </c>
      <c r="V532" s="622">
        <f ca="1">'COM 3P 19'!Q106/1000000</f>
        <v>0</v>
      </c>
      <c r="W532" s="622">
        <f ca="1">'COM 3P 19'!R106/1000000</f>
        <v>0</v>
      </c>
      <c r="X532" s="622">
        <f ca="1">'COM 3P 19'!S106/1000000</f>
        <v>0</v>
      </c>
      <c r="Y532" s="622">
        <f ca="1">'COM 3P 19'!T106/1000000</f>
        <v>0</v>
      </c>
      <c r="Z532" s="622">
        <f ca="1">'COM 3P 19'!U106/1000000</f>
        <v>0</v>
      </c>
      <c r="AA532" s="622">
        <f ca="1">'COM 3P 19'!V106/1000000</f>
        <v>0</v>
      </c>
      <c r="AB532" s="622">
        <f ca="1">'COM 3P 19'!W106/1000000</f>
        <v>0</v>
      </c>
      <c r="AC532" s="622">
        <f ca="1">'COM 3P 19'!X106/1000000</f>
        <v>0</v>
      </c>
      <c r="AD532" s="622">
        <f ca="1">'COM 3P 19'!Y106/1000000</f>
        <v>0</v>
      </c>
      <c r="AE532" s="622">
        <f ca="1">'COM 3P 19'!Z106/1000000</f>
        <v>0</v>
      </c>
      <c r="AF532" s="622">
        <f ca="1">'COM 3P 19'!AA106/1000000</f>
        <v>0</v>
      </c>
      <c r="AG532" s="622">
        <f ca="1">'COM 3P 19'!AB106/1000000</f>
        <v>0</v>
      </c>
      <c r="AH532" s="622">
        <f ca="1">'COM 3P 19'!AC106/1000000</f>
        <v>0</v>
      </c>
      <c r="AI532" s="622">
        <f ca="1">'COM 3P 19'!AD106/1000000</f>
        <v>0</v>
      </c>
      <c r="AJ532" s="622">
        <f ca="1">'COM 3P 19'!AE106/1000000</f>
        <v>0</v>
      </c>
      <c r="AK532" s="622">
        <f ca="1">'COM 3P 19'!AF106/1000000</f>
        <v>0</v>
      </c>
      <c r="AL532" s="622">
        <f ca="1">'COM 3P 19'!AG106/1000000</f>
        <v>0</v>
      </c>
      <c r="AM532" s="629">
        <f ca="1">'COM 3P 19'!AH106/1000000</f>
        <v>0</v>
      </c>
      <c r="AN532" s="246"/>
      <c r="AO532" s="246"/>
      <c r="AP532" s="246"/>
      <c r="AQ532" s="246"/>
      <c r="AR532" s="246"/>
    </row>
    <row r="533" spans="2:51" x14ac:dyDescent="0.2">
      <c r="B533" s="625"/>
      <c r="C533" s="125"/>
      <c r="D533" s="599"/>
      <c r="E533" s="599"/>
      <c r="F533" s="599"/>
      <c r="G533" s="599"/>
      <c r="H533" s="599"/>
      <c r="I533" s="623"/>
      <c r="J533" s="623"/>
      <c r="K533" s="623"/>
      <c r="L533" s="623"/>
      <c r="M533" s="623"/>
      <c r="N533" s="623"/>
      <c r="O533" s="623"/>
      <c r="P533" s="623"/>
      <c r="Q533" s="623"/>
      <c r="R533" s="623"/>
      <c r="S533" s="623"/>
      <c r="T533" s="623"/>
      <c r="U533" s="623"/>
      <c r="V533" s="623"/>
      <c r="W533" s="623"/>
      <c r="X533" s="623"/>
      <c r="Y533" s="623"/>
      <c r="Z533" s="623"/>
      <c r="AA533" s="623"/>
      <c r="AB533" s="623"/>
      <c r="AC533" s="623"/>
      <c r="AD533" s="623"/>
      <c r="AE533" s="623"/>
      <c r="AF533" s="623"/>
      <c r="AG533" s="623"/>
      <c r="AH533" s="623"/>
      <c r="AI533" s="623"/>
      <c r="AJ533" s="623"/>
      <c r="AK533" s="623"/>
      <c r="AL533" s="623"/>
      <c r="AM533" s="630"/>
    </row>
    <row r="534" spans="2:51" x14ac:dyDescent="0.2">
      <c r="B534" s="261" t="s">
        <v>335</v>
      </c>
      <c r="C534" s="246"/>
      <c r="D534" s="599"/>
      <c r="E534" s="599"/>
      <c r="F534" s="599"/>
      <c r="G534" s="599"/>
      <c r="H534" s="599"/>
      <c r="I534" s="623"/>
      <c r="J534" s="623"/>
      <c r="K534" s="623"/>
      <c r="L534" s="623"/>
      <c r="M534" s="623"/>
      <c r="N534" s="623"/>
      <c r="O534" s="623"/>
      <c r="P534" s="623"/>
      <c r="Q534" s="623"/>
      <c r="R534" s="623"/>
      <c r="S534" s="623"/>
      <c r="T534" s="623"/>
      <c r="U534" s="623"/>
      <c r="V534" s="623"/>
      <c r="W534" s="623"/>
      <c r="X534" s="623"/>
      <c r="Y534" s="623"/>
      <c r="Z534" s="623"/>
      <c r="AA534" s="623"/>
      <c r="AB534" s="623"/>
      <c r="AC534" s="623"/>
      <c r="AD534" s="623"/>
      <c r="AE534" s="623"/>
      <c r="AF534" s="623"/>
      <c r="AG534" s="623"/>
      <c r="AH534" s="623"/>
      <c r="AI534" s="623"/>
      <c r="AJ534" s="623"/>
      <c r="AK534" s="623"/>
      <c r="AL534" s="623"/>
      <c r="AM534" s="630"/>
    </row>
    <row r="535" spans="2:51" x14ac:dyDescent="0.2">
      <c r="B535" s="625"/>
      <c r="C535" s="605" t="s">
        <v>131</v>
      </c>
      <c r="D535" s="599"/>
      <c r="E535" s="599"/>
      <c r="F535" s="599"/>
      <c r="G535" s="599"/>
      <c r="H535" s="599"/>
      <c r="I535" s="622">
        <f ca="1">'COM DO 19'!D101/1000000</f>
        <v>0</v>
      </c>
      <c r="J535" s="622">
        <f ca="1">'COM DO 19'!E101/1000000</f>
        <v>0</v>
      </c>
      <c r="K535" s="622">
        <f ca="1">'COM DO 19'!F101/1000000</f>
        <v>0</v>
      </c>
      <c r="L535" s="622">
        <f ca="1">'COM DO 19'!G101/1000000</f>
        <v>0</v>
      </c>
      <c r="M535" s="622">
        <f ca="1">'COM DO 19'!H101/1000000</f>
        <v>0</v>
      </c>
      <c r="N535" s="622">
        <f ca="1">'COM DO 19'!I101/1000000</f>
        <v>0</v>
      </c>
      <c r="O535" s="622">
        <f ca="1">'COM DO 19'!J101/1000000</f>
        <v>0</v>
      </c>
      <c r="P535" s="622">
        <f ca="1">'COM DO 19'!K101/1000000</f>
        <v>0</v>
      </c>
      <c r="Q535" s="622">
        <f ca="1">'COM DO 19'!L101/1000000</f>
        <v>0</v>
      </c>
      <c r="R535" s="622">
        <f ca="1">'COM DO 19'!M101/1000000</f>
        <v>0</v>
      </c>
      <c r="S535" s="622">
        <f ca="1">'COM DO 19'!N101/1000000</f>
        <v>0</v>
      </c>
      <c r="T535" s="622">
        <f ca="1">'COM DO 19'!O101/1000000</f>
        <v>0</v>
      </c>
      <c r="U535" s="622">
        <f ca="1">'COM DO 19'!P101/1000000</f>
        <v>0</v>
      </c>
      <c r="V535" s="622">
        <f ca="1">'COM DO 19'!Q101/1000000</f>
        <v>0</v>
      </c>
      <c r="W535" s="622">
        <f ca="1">'COM DO 19'!R101/1000000</f>
        <v>0</v>
      </c>
      <c r="X535" s="622">
        <f ca="1">'COM DO 19'!S101/1000000</f>
        <v>0</v>
      </c>
      <c r="Y535" s="622">
        <f ca="1">'COM DO 19'!T101/1000000</f>
        <v>0</v>
      </c>
      <c r="Z535" s="622">
        <f ca="1">'COM DO 19'!U101/1000000</f>
        <v>0</v>
      </c>
      <c r="AA535" s="622">
        <f ca="1">'COM DO 19'!V101/1000000</f>
        <v>0</v>
      </c>
      <c r="AB535" s="622">
        <f ca="1">'COM DO 19'!W101/1000000</f>
        <v>0</v>
      </c>
      <c r="AC535" s="622">
        <f ca="1">'COM DO 19'!X101/1000000</f>
        <v>0</v>
      </c>
      <c r="AD535" s="622">
        <f ca="1">'COM DO 19'!Y101/1000000</f>
        <v>0</v>
      </c>
      <c r="AE535" s="622">
        <f ca="1">'COM DO 19'!Z101/1000000</f>
        <v>0</v>
      </c>
      <c r="AF535" s="622">
        <f ca="1">'COM DO 19'!AA101/1000000</f>
        <v>0</v>
      </c>
      <c r="AG535" s="622">
        <f ca="1">'COM DO 19'!AB101/1000000</f>
        <v>0</v>
      </c>
      <c r="AH535" s="622">
        <f ca="1">'COM DO 19'!AC101/1000000</f>
        <v>0</v>
      </c>
      <c r="AI535" s="622">
        <f ca="1">'COM DO 19'!AD101/1000000</f>
        <v>0</v>
      </c>
      <c r="AJ535" s="622">
        <f ca="1">'COM DO 19'!AE101/1000000</f>
        <v>0</v>
      </c>
      <c r="AK535" s="622">
        <f ca="1">'COM DO 19'!AF101/1000000</f>
        <v>0</v>
      </c>
      <c r="AL535" s="622">
        <f ca="1">'COM DO 19'!AG101/1000000</f>
        <v>0</v>
      </c>
      <c r="AM535" s="629">
        <f ca="1">'COM DO 19'!AH101/1000000</f>
        <v>0</v>
      </c>
      <c r="AN535" s="246"/>
      <c r="AO535" s="246"/>
      <c r="AP535" s="246"/>
      <c r="AQ535" s="246"/>
      <c r="AR535" s="246"/>
    </row>
    <row r="536" spans="2:51" x14ac:dyDescent="0.2">
      <c r="B536" s="625"/>
      <c r="C536" s="606" t="s">
        <v>117</v>
      </c>
      <c r="D536" s="599"/>
      <c r="E536" s="599"/>
      <c r="F536" s="599"/>
      <c r="G536" s="599"/>
      <c r="H536" s="599"/>
      <c r="I536" s="622">
        <f ca="1">'COM DO 19'!D102/1000000</f>
        <v>-1.3049444652590616</v>
      </c>
      <c r="J536" s="622">
        <f ca="1">'COM DO 19'!E102/1000000</f>
        <v>0.32195695857116663</v>
      </c>
      <c r="K536" s="622">
        <f ca="1">'COM DO 19'!F102/1000000</f>
        <v>0.36133070300237663</v>
      </c>
      <c r="L536" s="622">
        <f ca="1">'COM DO 19'!G102/1000000</f>
        <v>0.29854022868998975</v>
      </c>
      <c r="M536" s="622">
        <f ca="1">'COM DO 19'!H102/1000000</f>
        <v>0.25971283006921547</v>
      </c>
      <c r="N536" s="622">
        <f ca="1">'COM DO 19'!I102/1000000</f>
        <v>0.25646155377499441</v>
      </c>
      <c r="O536" s="622">
        <f ca="1">'COM DO 19'!J102/1000000</f>
        <v>0.22710655502864929</v>
      </c>
      <c r="P536" s="622">
        <f ca="1">'COM DO 19'!K102/1000000</f>
        <v>0.19833697869665459</v>
      </c>
      <c r="Q536" s="622">
        <f ca="1">'COM DO 19'!L102/1000000</f>
        <v>0.19453771276691254</v>
      </c>
      <c r="R536" s="622">
        <f ca="1">'COM DO 19'!M102/1000000</f>
        <v>0.19078464809403178</v>
      </c>
      <c r="S536" s="622">
        <f ca="1">'COM DO 19'!N102/1000000</f>
        <v>1.4439729035266712E-2</v>
      </c>
      <c r="T536" s="622">
        <f ca="1">'COM DO 19'!O102/1000000</f>
        <v>0.12474707393980651</v>
      </c>
      <c r="U536" s="622">
        <f ca="1">'COM DO 19'!P102/1000000</f>
        <v>0.12602725948229351</v>
      </c>
      <c r="V536" s="622">
        <f ca="1">'COM DO 19'!Q102/1000000</f>
        <v>0.12729863611860034</v>
      </c>
      <c r="W536" s="622">
        <f ca="1">'COM DO 19'!R102/1000000</f>
        <v>0.16876125954496377</v>
      </c>
      <c r="X536" s="622">
        <f ca="1">'COM DO 19'!S102/1000000</f>
        <v>0.17066860195721267</v>
      </c>
      <c r="Y536" s="622">
        <f ca="1">'COM DO 19'!T102/1000000</f>
        <v>0.17260102467185101</v>
      </c>
      <c r="Z536" s="622">
        <f ca="1">'COM DO 19'!U102/1000000</f>
        <v>0.1745587587033493</v>
      </c>
      <c r="AA536" s="622">
        <f ca="1">'COM DO 19'!V102/1000000</f>
        <v>0.176542035237265</v>
      </c>
      <c r="AB536" s="622">
        <f ca="1">'COM DO 19'!W102/1000000</f>
        <v>0.1785510855495365</v>
      </c>
      <c r="AC536" s="622">
        <f ca="1">'COM DO 19'!X102/1000000</f>
        <v>7.1566140922500188E-2</v>
      </c>
      <c r="AD536" s="622">
        <f ca="1">'COM DO 19'!Y102/1000000</f>
        <v>0.18264743255752935</v>
      </c>
      <c r="AE536" s="622">
        <f ca="1">'COM DO 19'!Z102/1000000</f>
        <v>0.18473519148419387</v>
      </c>
      <c r="AF536" s="622">
        <f ca="1">'COM DO 19'!AA102/1000000</f>
        <v>0.18684964846583146</v>
      </c>
      <c r="AG536" s="622">
        <f ca="1">'COM DO 19'!AB102/1000000</f>
        <v>0.18899103390142313</v>
      </c>
      <c r="AH536" s="622">
        <f ca="1">'COM DO 19'!AC102/1000000</f>
        <v>0.19115957772366002</v>
      </c>
      <c r="AI536" s="622">
        <f ca="1">'COM DO 19'!AD102/1000000</f>
        <v>0</v>
      </c>
      <c r="AJ536" s="622">
        <f ca="1">'COM DO 19'!AE102/1000000</f>
        <v>0</v>
      </c>
      <c r="AK536" s="622">
        <f ca="1">'COM DO 19'!AF102/1000000</f>
        <v>0</v>
      </c>
      <c r="AL536" s="622">
        <f ca="1">'COM DO 19'!AG102/1000000</f>
        <v>0</v>
      </c>
      <c r="AM536" s="629">
        <f ca="1">'COM DO 19'!AH102/1000000</f>
        <v>0</v>
      </c>
      <c r="AN536" s="246"/>
      <c r="AO536" s="246"/>
      <c r="AP536" s="246"/>
      <c r="AQ536" s="246"/>
      <c r="AR536" s="246"/>
    </row>
    <row r="537" spans="2:51" x14ac:dyDescent="0.2">
      <c r="B537" s="625"/>
      <c r="C537" s="607" t="s">
        <v>126</v>
      </c>
      <c r="D537" s="599"/>
      <c r="E537" s="599"/>
      <c r="F537" s="599"/>
      <c r="G537" s="599"/>
      <c r="H537" s="599"/>
      <c r="I537" s="622">
        <f ca="1">'COM DO 19'!D103/1000000</f>
        <v>0</v>
      </c>
      <c r="J537" s="622">
        <f ca="1">'COM DO 19'!E103/1000000</f>
        <v>0</v>
      </c>
      <c r="K537" s="622">
        <f ca="1">'COM DO 19'!F103/1000000</f>
        <v>0</v>
      </c>
      <c r="L537" s="622">
        <f ca="1">'COM DO 19'!G103/1000000</f>
        <v>0</v>
      </c>
      <c r="M537" s="622">
        <f ca="1">'COM DO 19'!H103/1000000</f>
        <v>0</v>
      </c>
      <c r="N537" s="622">
        <f ca="1">'COM DO 19'!I103/1000000</f>
        <v>0</v>
      </c>
      <c r="O537" s="622">
        <f ca="1">'COM DO 19'!J103/1000000</f>
        <v>0</v>
      </c>
      <c r="P537" s="622">
        <f ca="1">'COM DO 19'!K103/1000000</f>
        <v>0</v>
      </c>
      <c r="Q537" s="622">
        <f ca="1">'COM DO 19'!L103/1000000</f>
        <v>0</v>
      </c>
      <c r="R537" s="622">
        <f ca="1">'COM DO 19'!M103/1000000</f>
        <v>0</v>
      </c>
      <c r="S537" s="622">
        <f ca="1">'COM DO 19'!N103/1000000</f>
        <v>0</v>
      </c>
      <c r="T537" s="622">
        <f ca="1">'COM DO 19'!O103/1000000</f>
        <v>0</v>
      </c>
      <c r="U537" s="622">
        <f ca="1">'COM DO 19'!P103/1000000</f>
        <v>0</v>
      </c>
      <c r="V537" s="622">
        <f ca="1">'COM DO 19'!Q103/1000000</f>
        <v>0</v>
      </c>
      <c r="W537" s="622">
        <f ca="1">'COM DO 19'!R103/1000000</f>
        <v>0</v>
      </c>
      <c r="X537" s="622">
        <f ca="1">'COM DO 19'!S103/1000000</f>
        <v>0</v>
      </c>
      <c r="Y537" s="622">
        <f ca="1">'COM DO 19'!T103/1000000</f>
        <v>0</v>
      </c>
      <c r="Z537" s="622">
        <f ca="1">'COM DO 19'!U103/1000000</f>
        <v>0</v>
      </c>
      <c r="AA537" s="622">
        <f ca="1">'COM DO 19'!V103/1000000</f>
        <v>0</v>
      </c>
      <c r="AB537" s="622">
        <f ca="1">'COM DO 19'!W103/1000000</f>
        <v>0</v>
      </c>
      <c r="AC537" s="622">
        <f ca="1">'COM DO 19'!X103/1000000</f>
        <v>0</v>
      </c>
      <c r="AD537" s="622">
        <f ca="1">'COM DO 19'!Y103/1000000</f>
        <v>0</v>
      </c>
      <c r="AE537" s="622">
        <f ca="1">'COM DO 19'!Z103/1000000</f>
        <v>0</v>
      </c>
      <c r="AF537" s="622">
        <f ca="1">'COM DO 19'!AA103/1000000</f>
        <v>0</v>
      </c>
      <c r="AG537" s="622">
        <f ca="1">'COM DO 19'!AB103/1000000</f>
        <v>0</v>
      </c>
      <c r="AH537" s="622">
        <f ca="1">'COM DO 19'!AC103/1000000</f>
        <v>0</v>
      </c>
      <c r="AI537" s="622">
        <f ca="1">'COM DO 19'!AD103/1000000</f>
        <v>0</v>
      </c>
      <c r="AJ537" s="622">
        <f ca="1">'COM DO 19'!AE103/1000000</f>
        <v>0</v>
      </c>
      <c r="AK537" s="622">
        <f ca="1">'COM DO 19'!AF103/1000000</f>
        <v>0</v>
      </c>
      <c r="AL537" s="622">
        <f ca="1">'COM DO 19'!AG103/1000000</f>
        <v>0</v>
      </c>
      <c r="AM537" s="629">
        <f ca="1">'COM DO 19'!AH103/1000000</f>
        <v>0</v>
      </c>
      <c r="AN537" s="246"/>
      <c r="AO537" s="246"/>
      <c r="AP537" s="246"/>
      <c r="AQ537" s="246"/>
      <c r="AR537" s="246"/>
    </row>
    <row r="538" spans="2:51" x14ac:dyDescent="0.2">
      <c r="B538" s="625"/>
      <c r="C538" s="605" t="s">
        <v>127</v>
      </c>
      <c r="D538" s="599"/>
      <c r="E538" s="599"/>
      <c r="F538" s="599"/>
      <c r="G538" s="599"/>
      <c r="H538" s="599"/>
      <c r="I538" s="622">
        <f ca="1">'COM DO 19'!D104/1000000</f>
        <v>0</v>
      </c>
      <c r="J538" s="622">
        <f ca="1">'COM DO 19'!E104/1000000</f>
        <v>0</v>
      </c>
      <c r="K538" s="622">
        <f ca="1">'COM DO 19'!F104/1000000</f>
        <v>0</v>
      </c>
      <c r="L538" s="622">
        <f ca="1">'COM DO 19'!G104/1000000</f>
        <v>0</v>
      </c>
      <c r="M538" s="622">
        <f ca="1">'COM DO 19'!H104/1000000</f>
        <v>0</v>
      </c>
      <c r="N538" s="622">
        <f ca="1">'COM DO 19'!I104/1000000</f>
        <v>0</v>
      </c>
      <c r="O538" s="622">
        <f ca="1">'COM DO 19'!J104/1000000</f>
        <v>0</v>
      </c>
      <c r="P538" s="622">
        <f ca="1">'COM DO 19'!K104/1000000</f>
        <v>0</v>
      </c>
      <c r="Q538" s="622">
        <f ca="1">'COM DO 19'!L104/1000000</f>
        <v>0</v>
      </c>
      <c r="R538" s="622">
        <f ca="1">'COM DO 19'!M104/1000000</f>
        <v>0</v>
      </c>
      <c r="S538" s="622">
        <f ca="1">'COM DO 19'!N104/1000000</f>
        <v>0</v>
      </c>
      <c r="T538" s="622">
        <f ca="1">'COM DO 19'!O104/1000000</f>
        <v>0</v>
      </c>
      <c r="U538" s="622">
        <f ca="1">'COM DO 19'!P104/1000000</f>
        <v>0</v>
      </c>
      <c r="V538" s="622">
        <f ca="1">'COM DO 19'!Q104/1000000</f>
        <v>0</v>
      </c>
      <c r="W538" s="622">
        <f ca="1">'COM DO 19'!R104/1000000</f>
        <v>0</v>
      </c>
      <c r="X538" s="622">
        <f ca="1">'COM DO 19'!S104/1000000</f>
        <v>0</v>
      </c>
      <c r="Y538" s="622">
        <f ca="1">'COM DO 19'!T104/1000000</f>
        <v>0</v>
      </c>
      <c r="Z538" s="622">
        <f ca="1">'COM DO 19'!U104/1000000</f>
        <v>0</v>
      </c>
      <c r="AA538" s="622">
        <f ca="1">'COM DO 19'!V104/1000000</f>
        <v>0</v>
      </c>
      <c r="AB538" s="622">
        <f ca="1">'COM DO 19'!W104/1000000</f>
        <v>0</v>
      </c>
      <c r="AC538" s="622">
        <f ca="1">'COM DO 19'!X104/1000000</f>
        <v>0</v>
      </c>
      <c r="AD538" s="622">
        <f ca="1">'COM DO 19'!Y104/1000000</f>
        <v>0</v>
      </c>
      <c r="AE538" s="622">
        <f ca="1">'COM DO 19'!Z104/1000000</f>
        <v>0</v>
      </c>
      <c r="AF538" s="622">
        <f ca="1">'COM DO 19'!AA104/1000000</f>
        <v>0</v>
      </c>
      <c r="AG538" s="622">
        <f ca="1">'COM DO 19'!AB104/1000000</f>
        <v>0</v>
      </c>
      <c r="AH538" s="622">
        <f ca="1">'COM DO 19'!AC104/1000000</f>
        <v>0</v>
      </c>
      <c r="AI538" s="622">
        <f ca="1">'COM DO 19'!AD104/1000000</f>
        <v>0</v>
      </c>
      <c r="AJ538" s="622">
        <f ca="1">'COM DO 19'!AE104/1000000</f>
        <v>0</v>
      </c>
      <c r="AK538" s="622">
        <f ca="1">'COM DO 19'!AF104/1000000</f>
        <v>0</v>
      </c>
      <c r="AL538" s="622">
        <f ca="1">'COM DO 19'!AG104/1000000</f>
        <v>0</v>
      </c>
      <c r="AM538" s="629">
        <f ca="1">'COM DO 19'!AH104/1000000</f>
        <v>0</v>
      </c>
      <c r="AN538" s="246"/>
      <c r="AO538" s="246"/>
      <c r="AP538" s="246"/>
      <c r="AQ538" s="246"/>
      <c r="AR538" s="246"/>
    </row>
    <row r="539" spans="2:51" x14ac:dyDescent="0.2">
      <c r="B539" s="625"/>
      <c r="C539" s="605" t="s">
        <v>116</v>
      </c>
      <c r="D539" s="599"/>
      <c r="E539" s="599"/>
      <c r="F539" s="599"/>
      <c r="G539" s="599"/>
      <c r="H539" s="599"/>
      <c r="I539" s="622">
        <f ca="1">'COM DO 19'!D105/1000000</f>
        <v>0</v>
      </c>
      <c r="J539" s="622">
        <f ca="1">'COM DO 19'!E105/1000000</f>
        <v>0</v>
      </c>
      <c r="K539" s="622">
        <f ca="1">'COM DO 19'!F105/1000000</f>
        <v>0</v>
      </c>
      <c r="L539" s="622">
        <f ca="1">'COM DO 19'!G105/1000000</f>
        <v>0</v>
      </c>
      <c r="M539" s="622">
        <f ca="1">'COM DO 19'!H105/1000000</f>
        <v>0</v>
      </c>
      <c r="N539" s="622">
        <f ca="1">'COM DO 19'!I105/1000000</f>
        <v>0</v>
      </c>
      <c r="O539" s="622">
        <f ca="1">'COM DO 19'!J105/1000000</f>
        <v>0</v>
      </c>
      <c r="P539" s="622">
        <f ca="1">'COM DO 19'!K105/1000000</f>
        <v>0</v>
      </c>
      <c r="Q539" s="622">
        <f ca="1">'COM DO 19'!L105/1000000</f>
        <v>0</v>
      </c>
      <c r="R539" s="622">
        <f ca="1">'COM DO 19'!M105/1000000</f>
        <v>0</v>
      </c>
      <c r="S539" s="622">
        <f ca="1">'COM DO 19'!N105/1000000</f>
        <v>0</v>
      </c>
      <c r="T539" s="622">
        <f ca="1">'COM DO 19'!O105/1000000</f>
        <v>0</v>
      </c>
      <c r="U539" s="622">
        <f ca="1">'COM DO 19'!P105/1000000</f>
        <v>0</v>
      </c>
      <c r="V539" s="622">
        <f ca="1">'COM DO 19'!Q105/1000000</f>
        <v>0</v>
      </c>
      <c r="W539" s="622">
        <f ca="1">'COM DO 19'!R105/1000000</f>
        <v>0</v>
      </c>
      <c r="X539" s="622">
        <f ca="1">'COM DO 19'!S105/1000000</f>
        <v>0</v>
      </c>
      <c r="Y539" s="622">
        <f ca="1">'COM DO 19'!T105/1000000</f>
        <v>0</v>
      </c>
      <c r="Z539" s="622">
        <f ca="1">'COM DO 19'!U105/1000000</f>
        <v>0</v>
      </c>
      <c r="AA539" s="622">
        <f ca="1">'COM DO 19'!V105/1000000</f>
        <v>0</v>
      </c>
      <c r="AB539" s="622">
        <f ca="1">'COM DO 19'!W105/1000000</f>
        <v>0</v>
      </c>
      <c r="AC539" s="622">
        <f ca="1">'COM DO 19'!X105/1000000</f>
        <v>0</v>
      </c>
      <c r="AD539" s="622">
        <f ca="1">'COM DO 19'!Y105/1000000</f>
        <v>0</v>
      </c>
      <c r="AE539" s="622">
        <f ca="1">'COM DO 19'!Z105/1000000</f>
        <v>0</v>
      </c>
      <c r="AF539" s="622">
        <f ca="1">'COM DO 19'!AA105/1000000</f>
        <v>0</v>
      </c>
      <c r="AG539" s="622">
        <f ca="1">'COM DO 19'!AB105/1000000</f>
        <v>0</v>
      </c>
      <c r="AH539" s="622">
        <f ca="1">'COM DO 19'!AC105/1000000</f>
        <v>0</v>
      </c>
      <c r="AI539" s="622">
        <f ca="1">'COM DO 19'!AD105/1000000</f>
        <v>0</v>
      </c>
      <c r="AJ539" s="622">
        <f ca="1">'COM DO 19'!AE105/1000000</f>
        <v>0</v>
      </c>
      <c r="AK539" s="622">
        <f ca="1">'COM DO 19'!AF105/1000000</f>
        <v>0</v>
      </c>
      <c r="AL539" s="622">
        <f ca="1">'COM DO 19'!AG105/1000000</f>
        <v>0</v>
      </c>
      <c r="AM539" s="629">
        <f ca="1">'COM DO 19'!AH105/1000000</f>
        <v>0</v>
      </c>
      <c r="AN539" s="246"/>
      <c r="AO539" s="246"/>
      <c r="AP539" s="246"/>
      <c r="AQ539" s="246"/>
      <c r="AR539" s="246"/>
    </row>
    <row r="540" spans="2:51" x14ac:dyDescent="0.2">
      <c r="B540" s="625"/>
      <c r="C540" s="606" t="s">
        <v>119</v>
      </c>
      <c r="D540" s="599"/>
      <c r="E540" s="599"/>
      <c r="F540" s="599"/>
      <c r="G540" s="599"/>
      <c r="H540" s="599"/>
      <c r="I540" s="622">
        <f ca="1">'COM DO 19'!D106/1000000</f>
        <v>0</v>
      </c>
      <c r="J540" s="622">
        <f ca="1">'COM DO 19'!E106/1000000</f>
        <v>0</v>
      </c>
      <c r="K540" s="622">
        <f ca="1">'COM DO 19'!F106/1000000</f>
        <v>0</v>
      </c>
      <c r="L540" s="622">
        <f ca="1">'COM DO 19'!G106/1000000</f>
        <v>0</v>
      </c>
      <c r="M540" s="622">
        <f ca="1">'COM DO 19'!H106/1000000</f>
        <v>0</v>
      </c>
      <c r="N540" s="622">
        <f ca="1">'COM DO 19'!I106/1000000</f>
        <v>0</v>
      </c>
      <c r="O540" s="622">
        <f ca="1">'COM DO 19'!J106/1000000</f>
        <v>0</v>
      </c>
      <c r="P540" s="622">
        <f ca="1">'COM DO 19'!K106/1000000</f>
        <v>0</v>
      </c>
      <c r="Q540" s="622">
        <f ca="1">'COM DO 19'!L106/1000000</f>
        <v>0</v>
      </c>
      <c r="R540" s="622">
        <f ca="1">'COM DO 19'!M106/1000000</f>
        <v>0</v>
      </c>
      <c r="S540" s="622">
        <f ca="1">'COM DO 19'!N106/1000000</f>
        <v>0</v>
      </c>
      <c r="T540" s="622">
        <f ca="1">'COM DO 19'!O106/1000000</f>
        <v>0</v>
      </c>
      <c r="U540" s="622">
        <f ca="1">'COM DO 19'!P106/1000000</f>
        <v>0</v>
      </c>
      <c r="V540" s="622">
        <f ca="1">'COM DO 19'!Q106/1000000</f>
        <v>0</v>
      </c>
      <c r="W540" s="622">
        <f ca="1">'COM DO 19'!R106/1000000</f>
        <v>0</v>
      </c>
      <c r="X540" s="622">
        <f ca="1">'COM DO 19'!S106/1000000</f>
        <v>0</v>
      </c>
      <c r="Y540" s="622">
        <f ca="1">'COM DO 19'!T106/1000000</f>
        <v>0</v>
      </c>
      <c r="Z540" s="622">
        <f ca="1">'COM DO 19'!U106/1000000</f>
        <v>0</v>
      </c>
      <c r="AA540" s="622">
        <f ca="1">'COM DO 19'!V106/1000000</f>
        <v>0</v>
      </c>
      <c r="AB540" s="622">
        <f ca="1">'COM DO 19'!W106/1000000</f>
        <v>0</v>
      </c>
      <c r="AC540" s="622">
        <f ca="1">'COM DO 19'!X106/1000000</f>
        <v>0</v>
      </c>
      <c r="AD540" s="622">
        <f ca="1">'COM DO 19'!Y106/1000000</f>
        <v>0</v>
      </c>
      <c r="AE540" s="622">
        <f ca="1">'COM DO 19'!Z106/1000000</f>
        <v>0</v>
      </c>
      <c r="AF540" s="622">
        <f ca="1">'COM DO 19'!AA106/1000000</f>
        <v>0</v>
      </c>
      <c r="AG540" s="622">
        <f ca="1">'COM DO 19'!AB106/1000000</f>
        <v>0</v>
      </c>
      <c r="AH540" s="622">
        <f ca="1">'COM DO 19'!AC106/1000000</f>
        <v>0</v>
      </c>
      <c r="AI540" s="622">
        <f ca="1">'COM DO 19'!AD106/1000000</f>
        <v>0</v>
      </c>
      <c r="AJ540" s="622">
        <f ca="1">'COM DO 19'!AE106/1000000</f>
        <v>0</v>
      </c>
      <c r="AK540" s="622">
        <f ca="1">'COM DO 19'!AF106/1000000</f>
        <v>0</v>
      </c>
      <c r="AL540" s="622">
        <f ca="1">'COM DO 19'!AG106/1000000</f>
        <v>0</v>
      </c>
      <c r="AM540" s="629">
        <f ca="1">'COM DO 19'!AH106/1000000</f>
        <v>0</v>
      </c>
      <c r="AN540" s="246"/>
      <c r="AO540" s="246"/>
      <c r="AP540" s="246"/>
      <c r="AQ540" s="246"/>
      <c r="AR540" s="246"/>
    </row>
    <row r="541" spans="2:51" x14ac:dyDescent="0.2">
      <c r="B541" s="625"/>
      <c r="C541" s="125"/>
      <c r="D541" s="599"/>
      <c r="E541" s="599"/>
      <c r="F541" s="599"/>
      <c r="G541" s="599"/>
      <c r="H541" s="599"/>
      <c r="I541" s="622"/>
      <c r="J541" s="623"/>
      <c r="K541" s="623"/>
      <c r="L541" s="623"/>
      <c r="M541" s="623"/>
      <c r="N541" s="623"/>
      <c r="O541" s="623"/>
      <c r="P541" s="623"/>
      <c r="Q541" s="623"/>
      <c r="R541" s="623"/>
      <c r="S541" s="623"/>
      <c r="T541" s="623"/>
      <c r="U541" s="623"/>
      <c r="V541" s="623"/>
      <c r="W541" s="623"/>
      <c r="X541" s="623"/>
      <c r="Y541" s="623"/>
      <c r="Z541" s="623"/>
      <c r="AA541" s="623"/>
      <c r="AB541" s="623"/>
      <c r="AC541" s="623"/>
      <c r="AD541" s="623"/>
      <c r="AE541" s="623"/>
      <c r="AF541" s="623"/>
      <c r="AG541" s="623"/>
      <c r="AH541" s="623"/>
      <c r="AI541" s="623"/>
      <c r="AJ541" s="623"/>
      <c r="AK541" s="623"/>
      <c r="AL541" s="623"/>
      <c r="AM541" s="630"/>
    </row>
    <row r="542" spans="2:51" x14ac:dyDescent="0.2">
      <c r="B542" s="261" t="s">
        <v>336</v>
      </c>
      <c r="C542" s="125"/>
      <c r="D542" s="599"/>
      <c r="E542" s="599"/>
      <c r="F542" s="599"/>
      <c r="G542" s="599"/>
      <c r="H542" s="599"/>
      <c r="I542" s="623"/>
      <c r="J542" s="623"/>
      <c r="K542" s="623"/>
      <c r="L542" s="623"/>
      <c r="M542" s="623"/>
      <c r="N542" s="623"/>
      <c r="O542" s="623"/>
      <c r="P542" s="623"/>
      <c r="Q542" s="623"/>
      <c r="R542" s="623"/>
      <c r="S542" s="623"/>
      <c r="T542" s="623"/>
      <c r="U542" s="623"/>
      <c r="V542" s="623"/>
      <c r="W542" s="623"/>
      <c r="X542" s="623"/>
      <c r="Y542" s="623"/>
      <c r="Z542" s="623"/>
      <c r="AA542" s="623"/>
      <c r="AB542" s="623"/>
      <c r="AC542" s="623"/>
      <c r="AD542" s="623"/>
      <c r="AE542" s="623"/>
      <c r="AF542" s="623"/>
      <c r="AG542" s="623"/>
      <c r="AH542" s="623"/>
      <c r="AI542" s="623"/>
      <c r="AJ542" s="623"/>
      <c r="AK542" s="623"/>
      <c r="AL542" s="623"/>
      <c r="AM542" s="630"/>
    </row>
    <row r="543" spans="2:51" x14ac:dyDescent="0.2">
      <c r="B543" s="625"/>
      <c r="C543" s="605" t="s">
        <v>131</v>
      </c>
      <c r="D543" s="599"/>
      <c r="E543" s="599"/>
      <c r="F543" s="599"/>
      <c r="G543" s="599"/>
      <c r="H543" s="599"/>
      <c r="I543" s="622">
        <f ca="1">'CSS 3P 19'!D101/1000000</f>
        <v>-1.5694287619004252</v>
      </c>
      <c r="J543" s="622">
        <f ca="1">'CSS 3P 19'!E101/1000000</f>
        <v>0.28643013487998648</v>
      </c>
      <c r="K543" s="622">
        <f ca="1">'CSS 3P 19'!F101/1000000</f>
        <v>0.33647987512818789</v>
      </c>
      <c r="L543" s="622">
        <f ca="1">'CSS 3P 19'!G101/1000000</f>
        <v>0.26287432749829398</v>
      </c>
      <c r="M543" s="622">
        <f ca="1">'CSS 3P 19'!H101/1000000</f>
        <v>0.21746141069211095</v>
      </c>
      <c r="N543" s="622">
        <f ca="1">'CSS 3P 19'!I101/1000000</f>
        <v>0.2139999235121415</v>
      </c>
      <c r="O543" s="622">
        <f ca="1">'CSS 3P 19'!J101/1000000</f>
        <v>0.17958712733976165</v>
      </c>
      <c r="P543" s="622">
        <f ca="1">'CSS 3P 19'!K101/1000000</f>
        <v>0.14570397260645226</v>
      </c>
      <c r="Q543" s="622">
        <f ca="1">'CSS 3P 19'!L101/1000000</f>
        <v>0.14167931947365303</v>
      </c>
      <c r="R543" s="622">
        <f ca="1">'CSS 3P 19'!M101/1000000</f>
        <v>0.13767890186129622</v>
      </c>
      <c r="S543" s="622">
        <f ca="1">'CSS 3P 19'!N101/1000000</f>
        <v>-3.3397127471399973E-2</v>
      </c>
      <c r="T543" s="622">
        <f ca="1">'CSS 3P 19'!O101/1000000</f>
        <v>7.6282397702653368E-2</v>
      </c>
      <c r="U543" s="622">
        <f ca="1">'CSS 3P 19'!P101/1000000</f>
        <v>0.13118392002071746</v>
      </c>
      <c r="V543" s="622">
        <f ca="1">'CSS 3P 19'!Q101/1000000</f>
        <v>0.13267298940697889</v>
      </c>
      <c r="W543" s="622">
        <f ca="1">'CSS 3P 19'!R101/1000000</f>
        <v>0.13418118270148491</v>
      </c>
      <c r="X543" s="622">
        <f ca="1">'CSS 3P 19'!S101/1000000</f>
        <v>0.13570864846876593</v>
      </c>
      <c r="Y543" s="622">
        <f ca="1">'CSS 3P 19'!T101/1000000</f>
        <v>0.13725553437642646</v>
      </c>
      <c r="Z543" s="622">
        <f ca="1">'CSS 3P 19'!U101/1000000</f>
        <v>0.13882198710252291</v>
      </c>
      <c r="AA543" s="622">
        <f ca="1">'CSS 3P 19'!V101/1000000</f>
        <v>0.14040815223958625</v>
      </c>
      <c r="AB543" s="622">
        <f ca="1">'CSS 3P 19'!W101/1000000</f>
        <v>0.14201417419519244</v>
      </c>
      <c r="AC543" s="622">
        <f ca="1">'CSS 3P 19'!X101/1000000</f>
        <v>3.4620196088976325E-2</v>
      </c>
      <c r="AD543" s="622">
        <f ca="1">'CSS 3P 19'!Y101/1000000</f>
        <v>0.14528635964598602</v>
      </c>
      <c r="AE543" s="622">
        <f ca="1">'CSS 3P 19'!Z101/1000000</f>
        <v>0.14695280508626854</v>
      </c>
      <c r="AF543" s="622">
        <f ca="1">'CSS 3P 19'!AA101/1000000</f>
        <v>0.14863967101057704</v>
      </c>
      <c r="AG543" s="622">
        <f ca="1">'CSS 3P 19'!AB101/1000000</f>
        <v>0.15034709428208543</v>
      </c>
      <c r="AH543" s="622">
        <f ca="1">'CSS 3P 19'!AC101/1000000</f>
        <v>0.15207520990399415</v>
      </c>
      <c r="AI543" s="622">
        <f ca="1">'CSS 3P 19'!AD101/1000000</f>
        <v>0</v>
      </c>
      <c r="AJ543" s="622">
        <f ca="1">'CSS 3P 19'!AE101/1000000</f>
        <v>0</v>
      </c>
      <c r="AK543" s="622">
        <f ca="1">'CSS 3P 19'!AF101/1000000</f>
        <v>0</v>
      </c>
      <c r="AL543" s="622">
        <f ca="1">'CSS 3P 19'!AG101/1000000</f>
        <v>0</v>
      </c>
      <c r="AM543" s="629">
        <f ca="1">'CSS 3P 19'!AH101/1000000</f>
        <v>0</v>
      </c>
      <c r="AN543" s="246"/>
      <c r="AO543" s="246"/>
      <c r="AP543" s="246"/>
      <c r="AQ543" s="246"/>
      <c r="AR543" s="246"/>
      <c r="AS543" s="246"/>
      <c r="AT543" s="246"/>
      <c r="AU543" s="246"/>
      <c r="AV543" s="246"/>
      <c r="AW543" s="246"/>
      <c r="AX543" s="246"/>
      <c r="AY543" s="246"/>
    </row>
    <row r="544" spans="2:51" x14ac:dyDescent="0.2">
      <c r="B544" s="625"/>
      <c r="C544" s="606" t="s">
        <v>117</v>
      </c>
      <c r="D544" s="599"/>
      <c r="E544" s="599"/>
      <c r="F544" s="599"/>
      <c r="G544" s="599"/>
      <c r="H544" s="599"/>
      <c r="I544" s="622">
        <f ca="1">'CSS 3P 19'!D102/1000000</f>
        <v>0</v>
      </c>
      <c r="J544" s="622">
        <f ca="1">'CSS 3P 19'!E102/1000000</f>
        <v>1.0360676349831439E-2</v>
      </c>
      <c r="K544" s="622">
        <f ca="1">'CSS 3P 19'!F102/1000000</f>
        <v>1.0468487927443927E-2</v>
      </c>
      <c r="L544" s="622">
        <f ca="1">'CSS 3P 19'!G102/1000000</f>
        <v>1.0577905897562844E-2</v>
      </c>
      <c r="M544" s="622">
        <f ca="1">'CSS 3P 19'!H102/1000000</f>
        <v>1.0688954195436529E-2</v>
      </c>
      <c r="N544" s="622">
        <f ca="1">'CSS 3P 19'!I102/1000000</f>
        <v>1.0801657112948535E-2</v>
      </c>
      <c r="O544" s="622">
        <f ca="1">'CSS 3P 19'!J102/1000000</f>
        <v>1.0916039303931467E-2</v>
      </c>
      <c r="P544" s="622">
        <f ca="1">'CSS 3P 19'!K102/1000000</f>
        <v>1.1032125789560046E-2</v>
      </c>
      <c r="Q544" s="622">
        <f ca="1">'CSS 3P 19'!L102/1000000</f>
        <v>1.1149941963824489E-2</v>
      </c>
      <c r="R544" s="622">
        <f ca="1">'CSS 3P 19'!M102/1000000</f>
        <v>1.1269513599085476E-2</v>
      </c>
      <c r="S544" s="622">
        <f ca="1">'CSS 3P 19'!N102/1000000</f>
        <v>1.139086685171185E-2</v>
      </c>
      <c r="T544" s="622">
        <f ca="1">'CSS 3P 19'!O102/1000000</f>
        <v>1.1514028267802356E-2</v>
      </c>
      <c r="U544" s="622">
        <f ca="1">'CSS 3P 19'!P102/1000000</f>
        <v>1.1639024788992609E-2</v>
      </c>
      <c r="V544" s="622">
        <f ca="1">'CSS 3P 19'!Q102/1000000</f>
        <v>1.17658837583486E-2</v>
      </c>
      <c r="W544" s="622">
        <f ca="1">'CSS 3P 19'!R102/1000000</f>
        <v>1.1894632926347994E-2</v>
      </c>
      <c r="X544" s="622">
        <f ca="1">'CSS 3P 19'!S102/1000000</f>
        <v>1.2025300456950581E-2</v>
      </c>
      <c r="Y544" s="622">
        <f ca="1">'CSS 3P 19'!T102/1000000</f>
        <v>1.215791493375914E-2</v>
      </c>
      <c r="Z544" s="622">
        <f ca="1">'CSS 3P 19'!U102/1000000</f>
        <v>1.2292505366272155E-2</v>
      </c>
      <c r="AA544" s="622">
        <f ca="1">'CSS 3P 19'!V102/1000000</f>
        <v>1.2429101196229609E-2</v>
      </c>
      <c r="AB544" s="622">
        <f ca="1">'CSS 3P 19'!W102/1000000</f>
        <v>1.2567732304053428E-2</v>
      </c>
      <c r="AC544" s="622">
        <f ca="1">'CSS 3P 19'!X102/1000000</f>
        <v>1.2708429015383825E-2</v>
      </c>
      <c r="AD544" s="622">
        <f ca="1">'CSS 3P 19'!Y102/1000000</f>
        <v>1.2851222107713044E-2</v>
      </c>
      <c r="AE544" s="622">
        <f ca="1">'CSS 3P 19'!Z102/1000000</f>
        <v>1.2996142817117967E-2</v>
      </c>
      <c r="AF544" s="622">
        <f ca="1">'CSS 3P 19'!AA102/1000000</f>
        <v>1.3143222845093025E-2</v>
      </c>
      <c r="AG544" s="622">
        <f ca="1">'CSS 3P 19'!AB102/1000000</f>
        <v>1.329249436548491E-2</v>
      </c>
      <c r="AH544" s="622">
        <f ca="1">'CSS 3P 19'!AC102/1000000</f>
        <v>1.3443990031530635E-2</v>
      </c>
      <c r="AI544" s="622">
        <f ca="1">'CSS 3P 19'!AD102/1000000</f>
        <v>0</v>
      </c>
      <c r="AJ544" s="622">
        <f ca="1">'CSS 3P 19'!AE102/1000000</f>
        <v>0</v>
      </c>
      <c r="AK544" s="622">
        <f ca="1">'CSS 3P 19'!AF102/1000000</f>
        <v>0</v>
      </c>
      <c r="AL544" s="622">
        <f ca="1">'CSS 3P 19'!AG102/1000000</f>
        <v>0</v>
      </c>
      <c r="AM544" s="629">
        <f ca="1">'CSS 3P 19'!AH102/1000000</f>
        <v>0</v>
      </c>
      <c r="AN544" s="246"/>
      <c r="AO544" s="246"/>
      <c r="AP544" s="246"/>
      <c r="AQ544" s="246"/>
      <c r="AR544" s="246"/>
      <c r="AS544" s="246"/>
      <c r="AT544" s="246"/>
      <c r="AU544" s="246"/>
      <c r="AV544" s="246"/>
      <c r="AW544" s="246"/>
      <c r="AX544" s="246"/>
      <c r="AY544" s="246"/>
    </row>
    <row r="545" spans="2:51" x14ac:dyDescent="0.2">
      <c r="B545" s="625"/>
      <c r="C545" s="607" t="s">
        <v>126</v>
      </c>
      <c r="D545" s="599"/>
      <c r="E545" s="599"/>
      <c r="F545" s="599"/>
      <c r="G545" s="599"/>
      <c r="H545" s="599"/>
      <c r="I545" s="622">
        <f ca="1">'CSS 3P 19'!D103/1000000</f>
        <v>0</v>
      </c>
      <c r="J545" s="622">
        <f ca="1">'CSS 3P 19'!E103/1000000</f>
        <v>2.0721352699662878E-2</v>
      </c>
      <c r="K545" s="622">
        <f ca="1">'CSS 3P 19'!F103/1000000</f>
        <v>2.0936975854887855E-2</v>
      </c>
      <c r="L545" s="622">
        <f ca="1">'CSS 3P 19'!G103/1000000</f>
        <v>2.1155811795125688E-2</v>
      </c>
      <c r="M545" s="622">
        <f ca="1">'CSS 3P 19'!H103/1000000</f>
        <v>2.1377908390873057E-2</v>
      </c>
      <c r="N545" s="622">
        <f ca="1">'CSS 3P 19'!I103/1000000</f>
        <v>2.160331422589707E-2</v>
      </c>
      <c r="O545" s="622">
        <f ca="1">'CSS 3P 19'!J103/1000000</f>
        <v>2.1832078607862935E-2</v>
      </c>
      <c r="P545" s="622">
        <f ca="1">'CSS 3P 19'!K103/1000000</f>
        <v>2.2064251579120092E-2</v>
      </c>
      <c r="Q545" s="622">
        <f ca="1">'CSS 3P 19'!L103/1000000</f>
        <v>2.2299883927648978E-2</v>
      </c>
      <c r="R545" s="622">
        <f ca="1">'CSS 3P 19'!M103/1000000</f>
        <v>2.2539027198170952E-2</v>
      </c>
      <c r="S545" s="622">
        <f ca="1">'CSS 3P 19'!N103/1000000</f>
        <v>2.27817337034237E-2</v>
      </c>
      <c r="T545" s="622">
        <f ca="1">'CSS 3P 19'!O103/1000000</f>
        <v>2.3028056535604711E-2</v>
      </c>
      <c r="U545" s="622">
        <f ca="1">'CSS 3P 19'!P103/1000000</f>
        <v>2.3278049577985217E-2</v>
      </c>
      <c r="V545" s="622">
        <f ca="1">'CSS 3P 19'!Q103/1000000</f>
        <v>2.3531767516697201E-2</v>
      </c>
      <c r="W545" s="622">
        <f ca="1">'CSS 3P 19'!R103/1000000</f>
        <v>2.3789265852695987E-2</v>
      </c>
      <c r="X545" s="622">
        <f ca="1">'CSS 3P 19'!S103/1000000</f>
        <v>2.4050600913901161E-2</v>
      </c>
      <c r="Y545" s="622">
        <f ca="1">'CSS 3P 19'!T103/1000000</f>
        <v>2.431582986751828E-2</v>
      </c>
      <c r="Z545" s="622">
        <f ca="1">'CSS 3P 19'!U103/1000000</f>
        <v>2.4585010732544311E-2</v>
      </c>
      <c r="AA545" s="622">
        <f ca="1">'CSS 3P 19'!V103/1000000</f>
        <v>2.4858202392459217E-2</v>
      </c>
      <c r="AB545" s="622">
        <f ca="1">'CSS 3P 19'!W103/1000000</f>
        <v>2.5135464608106856E-2</v>
      </c>
      <c r="AC545" s="622">
        <f ca="1">'CSS 3P 19'!X103/1000000</f>
        <v>2.5416858030767649E-2</v>
      </c>
      <c r="AD545" s="622">
        <f ca="1">'CSS 3P 19'!Y103/1000000</f>
        <v>2.5702444215426088E-2</v>
      </c>
      <c r="AE545" s="622">
        <f ca="1">'CSS 3P 19'!Z103/1000000</f>
        <v>2.5992285634235935E-2</v>
      </c>
      <c r="AF545" s="622">
        <f ca="1">'CSS 3P 19'!AA103/1000000</f>
        <v>2.6286445690186049E-2</v>
      </c>
      <c r="AG545" s="622">
        <f ca="1">'CSS 3P 19'!AB103/1000000</f>
        <v>2.658498873096982E-2</v>
      </c>
      <c r="AH545" s="622">
        <f ca="1">'CSS 3P 19'!AC103/1000000</f>
        <v>2.688798006306127E-2</v>
      </c>
      <c r="AI545" s="622">
        <f ca="1">'CSS 3P 19'!AD103/1000000</f>
        <v>0</v>
      </c>
      <c r="AJ545" s="622">
        <f ca="1">'CSS 3P 19'!AE103/1000000</f>
        <v>0</v>
      </c>
      <c r="AK545" s="622">
        <f ca="1">'CSS 3P 19'!AF103/1000000</f>
        <v>0</v>
      </c>
      <c r="AL545" s="622">
        <f ca="1">'CSS 3P 19'!AG103/1000000</f>
        <v>0</v>
      </c>
      <c r="AM545" s="629">
        <f ca="1">'CSS 3P 19'!AH103/1000000</f>
        <v>0</v>
      </c>
      <c r="AN545" s="246"/>
      <c r="AO545" s="246"/>
      <c r="AP545" s="246"/>
      <c r="AQ545" s="246"/>
      <c r="AR545" s="246"/>
      <c r="AS545" s="246"/>
      <c r="AT545" s="246"/>
      <c r="AU545" s="246"/>
      <c r="AV545" s="246"/>
      <c r="AW545" s="246"/>
      <c r="AX545" s="246"/>
      <c r="AY545" s="246"/>
    </row>
    <row r="546" spans="2:51" x14ac:dyDescent="0.2">
      <c r="B546" s="625"/>
      <c r="C546" s="605" t="s">
        <v>127</v>
      </c>
      <c r="D546" s="599"/>
      <c r="E546" s="599"/>
      <c r="F546" s="599"/>
      <c r="G546" s="599"/>
      <c r="H546" s="599"/>
      <c r="I546" s="622">
        <f ca="1">'CSS 3P 19'!D104/1000000</f>
        <v>0</v>
      </c>
      <c r="J546" s="622">
        <f ca="1">'CSS 3P 19'!E104/1000000</f>
        <v>0</v>
      </c>
      <c r="K546" s="622">
        <f ca="1">'CSS 3P 19'!F104/1000000</f>
        <v>0</v>
      </c>
      <c r="L546" s="622">
        <f ca="1">'CSS 3P 19'!G104/1000000</f>
        <v>0</v>
      </c>
      <c r="M546" s="622">
        <f ca="1">'CSS 3P 19'!H104/1000000</f>
        <v>0</v>
      </c>
      <c r="N546" s="622">
        <f ca="1">'CSS 3P 19'!I104/1000000</f>
        <v>0</v>
      </c>
      <c r="O546" s="622">
        <f ca="1">'CSS 3P 19'!J104/1000000</f>
        <v>0</v>
      </c>
      <c r="P546" s="622">
        <f ca="1">'CSS 3P 19'!K104/1000000</f>
        <v>0</v>
      </c>
      <c r="Q546" s="622">
        <f ca="1">'CSS 3P 19'!L104/1000000</f>
        <v>0</v>
      </c>
      <c r="R546" s="622">
        <f ca="1">'CSS 3P 19'!M104/1000000</f>
        <v>0</v>
      </c>
      <c r="S546" s="622">
        <f ca="1">'CSS 3P 19'!N104/1000000</f>
        <v>0</v>
      </c>
      <c r="T546" s="622">
        <f ca="1">'CSS 3P 19'!O104/1000000</f>
        <v>0</v>
      </c>
      <c r="U546" s="622">
        <f ca="1">'CSS 3P 19'!P104/1000000</f>
        <v>0</v>
      </c>
      <c r="V546" s="622">
        <f ca="1">'CSS 3P 19'!Q104/1000000</f>
        <v>0</v>
      </c>
      <c r="W546" s="622">
        <f ca="1">'CSS 3P 19'!R104/1000000</f>
        <v>0</v>
      </c>
      <c r="X546" s="622">
        <f ca="1">'CSS 3P 19'!S104/1000000</f>
        <v>0</v>
      </c>
      <c r="Y546" s="622">
        <f ca="1">'CSS 3P 19'!T104/1000000</f>
        <v>0</v>
      </c>
      <c r="Z546" s="622">
        <f ca="1">'CSS 3P 19'!U104/1000000</f>
        <v>0</v>
      </c>
      <c r="AA546" s="622">
        <f ca="1">'CSS 3P 19'!V104/1000000</f>
        <v>0</v>
      </c>
      <c r="AB546" s="622">
        <f ca="1">'CSS 3P 19'!W104/1000000</f>
        <v>0</v>
      </c>
      <c r="AC546" s="622">
        <f ca="1">'CSS 3P 19'!X104/1000000</f>
        <v>0</v>
      </c>
      <c r="AD546" s="622">
        <f ca="1">'CSS 3P 19'!Y104/1000000</f>
        <v>0</v>
      </c>
      <c r="AE546" s="622">
        <f ca="1">'CSS 3P 19'!Z104/1000000</f>
        <v>0</v>
      </c>
      <c r="AF546" s="622">
        <f ca="1">'CSS 3P 19'!AA104/1000000</f>
        <v>0</v>
      </c>
      <c r="AG546" s="622">
        <f ca="1">'CSS 3P 19'!AB104/1000000</f>
        <v>0</v>
      </c>
      <c r="AH546" s="622">
        <f ca="1">'CSS 3P 19'!AC104/1000000</f>
        <v>0</v>
      </c>
      <c r="AI546" s="622">
        <f ca="1">'CSS 3P 19'!AD104/1000000</f>
        <v>0</v>
      </c>
      <c r="AJ546" s="622">
        <f ca="1">'CSS 3P 19'!AE104/1000000</f>
        <v>0</v>
      </c>
      <c r="AK546" s="622">
        <f ca="1">'CSS 3P 19'!AF104/1000000</f>
        <v>0</v>
      </c>
      <c r="AL546" s="622">
        <f ca="1">'CSS 3P 19'!AG104/1000000</f>
        <v>0</v>
      </c>
      <c r="AM546" s="629">
        <f ca="1">'CSS 3P 19'!AH104/1000000</f>
        <v>0</v>
      </c>
      <c r="AN546" s="246"/>
      <c r="AO546" s="246"/>
      <c r="AP546" s="246"/>
      <c r="AQ546" s="246"/>
      <c r="AR546" s="246"/>
      <c r="AS546" s="246"/>
      <c r="AT546" s="246"/>
      <c r="AU546" s="246"/>
      <c r="AV546" s="246"/>
      <c r="AW546" s="246"/>
      <c r="AX546" s="246"/>
      <c r="AY546" s="246"/>
    </row>
    <row r="547" spans="2:51" x14ac:dyDescent="0.2">
      <c r="B547" s="625"/>
      <c r="C547" s="605" t="s">
        <v>116</v>
      </c>
      <c r="D547" s="599"/>
      <c r="E547" s="599"/>
      <c r="F547" s="599"/>
      <c r="G547" s="599"/>
      <c r="H547" s="599"/>
      <c r="I547" s="622">
        <f ca="1">'CSS 3P 19'!D105/1000000</f>
        <v>0</v>
      </c>
      <c r="J547" s="622">
        <f ca="1">'CSS 3P 19'!E105/1000000</f>
        <v>1.0360676349831439E-2</v>
      </c>
      <c r="K547" s="622">
        <f ca="1">'CSS 3P 19'!F105/1000000</f>
        <v>1.0468487927443927E-2</v>
      </c>
      <c r="L547" s="622">
        <f ca="1">'CSS 3P 19'!G105/1000000</f>
        <v>1.0577905897562844E-2</v>
      </c>
      <c r="M547" s="622">
        <f ca="1">'CSS 3P 19'!H105/1000000</f>
        <v>1.0688954195436529E-2</v>
      </c>
      <c r="N547" s="622">
        <f ca="1">'CSS 3P 19'!I105/1000000</f>
        <v>1.0801657112948535E-2</v>
      </c>
      <c r="O547" s="622">
        <f ca="1">'CSS 3P 19'!J105/1000000</f>
        <v>1.0916039303931467E-2</v>
      </c>
      <c r="P547" s="622">
        <f ca="1">'CSS 3P 19'!K105/1000000</f>
        <v>1.1032125789560046E-2</v>
      </c>
      <c r="Q547" s="622">
        <f ca="1">'CSS 3P 19'!L105/1000000</f>
        <v>1.1149941963824489E-2</v>
      </c>
      <c r="R547" s="622">
        <f ca="1">'CSS 3P 19'!M105/1000000</f>
        <v>1.1269513599085476E-2</v>
      </c>
      <c r="S547" s="622">
        <f ca="1">'CSS 3P 19'!N105/1000000</f>
        <v>1.139086685171185E-2</v>
      </c>
      <c r="T547" s="622">
        <f ca="1">'CSS 3P 19'!O105/1000000</f>
        <v>1.1514028267802356E-2</v>
      </c>
      <c r="U547" s="622">
        <f ca="1">'CSS 3P 19'!P105/1000000</f>
        <v>1.1639024788992609E-2</v>
      </c>
      <c r="V547" s="622">
        <f ca="1">'CSS 3P 19'!Q105/1000000</f>
        <v>1.17658837583486E-2</v>
      </c>
      <c r="W547" s="622">
        <f ca="1">'CSS 3P 19'!R105/1000000</f>
        <v>1.1894632926347994E-2</v>
      </c>
      <c r="X547" s="622">
        <f ca="1">'CSS 3P 19'!S105/1000000</f>
        <v>1.2025300456950581E-2</v>
      </c>
      <c r="Y547" s="622">
        <f ca="1">'CSS 3P 19'!T105/1000000</f>
        <v>1.215791493375914E-2</v>
      </c>
      <c r="Z547" s="622">
        <f ca="1">'CSS 3P 19'!U105/1000000</f>
        <v>1.2292505366272155E-2</v>
      </c>
      <c r="AA547" s="622">
        <f ca="1">'CSS 3P 19'!V105/1000000</f>
        <v>1.2429101196229609E-2</v>
      </c>
      <c r="AB547" s="622">
        <f ca="1">'CSS 3P 19'!W105/1000000</f>
        <v>1.2567732304053428E-2</v>
      </c>
      <c r="AC547" s="622">
        <f ca="1">'CSS 3P 19'!X105/1000000</f>
        <v>1.2708429015383825E-2</v>
      </c>
      <c r="AD547" s="622">
        <f ca="1">'CSS 3P 19'!Y105/1000000</f>
        <v>1.2851222107713044E-2</v>
      </c>
      <c r="AE547" s="622">
        <f ca="1">'CSS 3P 19'!Z105/1000000</f>
        <v>1.2996142817117967E-2</v>
      </c>
      <c r="AF547" s="622">
        <f ca="1">'CSS 3P 19'!AA105/1000000</f>
        <v>1.3143222845093025E-2</v>
      </c>
      <c r="AG547" s="622">
        <f ca="1">'CSS 3P 19'!AB105/1000000</f>
        <v>1.329249436548491E-2</v>
      </c>
      <c r="AH547" s="622">
        <f ca="1">'CSS 3P 19'!AC105/1000000</f>
        <v>1.3443990031530635E-2</v>
      </c>
      <c r="AI547" s="622">
        <f ca="1">'CSS 3P 19'!AD105/1000000</f>
        <v>0</v>
      </c>
      <c r="AJ547" s="622">
        <f ca="1">'CSS 3P 19'!AE105/1000000</f>
        <v>0</v>
      </c>
      <c r="AK547" s="622">
        <f ca="1">'CSS 3P 19'!AF105/1000000</f>
        <v>0</v>
      </c>
      <c r="AL547" s="622">
        <f ca="1">'CSS 3P 19'!AG105/1000000</f>
        <v>0</v>
      </c>
      <c r="AM547" s="629">
        <f ca="1">'CSS 3P 19'!AH105/1000000</f>
        <v>0</v>
      </c>
      <c r="AN547" s="246"/>
      <c r="AO547" s="246"/>
      <c r="AP547" s="246"/>
      <c r="AQ547" s="246"/>
      <c r="AR547" s="246"/>
      <c r="AS547" s="246"/>
      <c r="AT547" s="246"/>
      <c r="AU547" s="246"/>
      <c r="AV547" s="246"/>
      <c r="AW547" s="246"/>
      <c r="AX547" s="246"/>
      <c r="AY547" s="246"/>
    </row>
    <row r="548" spans="2:51" x14ac:dyDescent="0.2">
      <c r="B548" s="625"/>
      <c r="C548" s="606" t="s">
        <v>119</v>
      </c>
      <c r="D548" s="599"/>
      <c r="E548" s="599"/>
      <c r="F548" s="599"/>
      <c r="G548" s="599"/>
      <c r="H548" s="599"/>
      <c r="I548" s="622">
        <f ca="1">'CSS 3P 19'!D106/1000000</f>
        <v>0</v>
      </c>
      <c r="J548" s="622">
        <f ca="1">'CSS 3P 19'!E106/1000000</f>
        <v>0</v>
      </c>
      <c r="K548" s="622">
        <f ca="1">'CSS 3P 19'!F106/1000000</f>
        <v>0</v>
      </c>
      <c r="L548" s="622">
        <f ca="1">'CSS 3P 19'!G106/1000000</f>
        <v>0</v>
      </c>
      <c r="M548" s="622">
        <f ca="1">'CSS 3P 19'!H106/1000000</f>
        <v>0</v>
      </c>
      <c r="N548" s="622">
        <f ca="1">'CSS 3P 19'!I106/1000000</f>
        <v>0</v>
      </c>
      <c r="O548" s="622">
        <f ca="1">'CSS 3P 19'!J106/1000000</f>
        <v>0</v>
      </c>
      <c r="P548" s="622">
        <f ca="1">'CSS 3P 19'!K106/1000000</f>
        <v>0</v>
      </c>
      <c r="Q548" s="622">
        <f ca="1">'CSS 3P 19'!L106/1000000</f>
        <v>0</v>
      </c>
      <c r="R548" s="622">
        <f ca="1">'CSS 3P 19'!M106/1000000</f>
        <v>0</v>
      </c>
      <c r="S548" s="622">
        <f ca="1">'CSS 3P 19'!N106/1000000</f>
        <v>0</v>
      </c>
      <c r="T548" s="622">
        <f ca="1">'CSS 3P 19'!O106/1000000</f>
        <v>0</v>
      </c>
      <c r="U548" s="622">
        <f ca="1">'CSS 3P 19'!P106/1000000</f>
        <v>0</v>
      </c>
      <c r="V548" s="622">
        <f ca="1">'CSS 3P 19'!Q106/1000000</f>
        <v>0</v>
      </c>
      <c r="W548" s="622">
        <f ca="1">'CSS 3P 19'!R106/1000000</f>
        <v>0</v>
      </c>
      <c r="X548" s="622">
        <f ca="1">'CSS 3P 19'!S106/1000000</f>
        <v>0</v>
      </c>
      <c r="Y548" s="622">
        <f ca="1">'CSS 3P 19'!T106/1000000</f>
        <v>0</v>
      </c>
      <c r="Z548" s="622">
        <f ca="1">'CSS 3P 19'!U106/1000000</f>
        <v>0</v>
      </c>
      <c r="AA548" s="622">
        <f ca="1">'CSS 3P 19'!V106/1000000</f>
        <v>0</v>
      </c>
      <c r="AB548" s="622">
        <f ca="1">'CSS 3P 19'!W106/1000000</f>
        <v>0</v>
      </c>
      <c r="AC548" s="622">
        <f ca="1">'CSS 3P 19'!X106/1000000</f>
        <v>0</v>
      </c>
      <c r="AD548" s="622">
        <f ca="1">'CSS 3P 19'!Y106/1000000</f>
        <v>0</v>
      </c>
      <c r="AE548" s="622">
        <f ca="1">'CSS 3P 19'!Z106/1000000</f>
        <v>0</v>
      </c>
      <c r="AF548" s="622">
        <f ca="1">'CSS 3P 19'!AA106/1000000</f>
        <v>0</v>
      </c>
      <c r="AG548" s="622">
        <f ca="1">'CSS 3P 19'!AB106/1000000</f>
        <v>0</v>
      </c>
      <c r="AH548" s="622">
        <f ca="1">'CSS 3P 19'!AC106/1000000</f>
        <v>0</v>
      </c>
      <c r="AI548" s="622">
        <f ca="1">'CSS 3P 19'!AD106/1000000</f>
        <v>0</v>
      </c>
      <c r="AJ548" s="622">
        <f ca="1">'CSS 3P 19'!AE106/1000000</f>
        <v>0</v>
      </c>
      <c r="AK548" s="622">
        <f ca="1">'CSS 3P 19'!AF106/1000000</f>
        <v>0</v>
      </c>
      <c r="AL548" s="622">
        <f ca="1">'CSS 3P 19'!AG106/1000000</f>
        <v>0</v>
      </c>
      <c r="AM548" s="629">
        <f ca="1">'CSS 3P 19'!AH106/1000000</f>
        <v>0</v>
      </c>
      <c r="AN548" s="246"/>
      <c r="AO548" s="246"/>
      <c r="AP548" s="246"/>
      <c r="AQ548" s="246"/>
      <c r="AR548" s="246"/>
      <c r="AS548" s="246"/>
      <c r="AT548" s="246"/>
      <c r="AU548" s="246"/>
      <c r="AV548" s="246"/>
      <c r="AW548" s="246"/>
      <c r="AX548" s="246"/>
      <c r="AY548" s="246"/>
    </row>
    <row r="549" spans="2:51" x14ac:dyDescent="0.2">
      <c r="B549" s="625"/>
      <c r="C549" s="125"/>
      <c r="D549" s="599"/>
      <c r="E549" s="599"/>
      <c r="F549" s="599"/>
      <c r="G549" s="599"/>
      <c r="H549" s="599"/>
      <c r="I549" s="623"/>
      <c r="J549" s="623"/>
      <c r="K549" s="623"/>
      <c r="L549" s="623"/>
      <c r="M549" s="623"/>
      <c r="N549" s="623"/>
      <c r="O549" s="623"/>
      <c r="P549" s="623"/>
      <c r="Q549" s="623"/>
      <c r="R549" s="623"/>
      <c r="S549" s="623"/>
      <c r="T549" s="623"/>
      <c r="U549" s="623"/>
      <c r="V549" s="623"/>
      <c r="W549" s="623"/>
      <c r="X549" s="623"/>
      <c r="Y549" s="623"/>
      <c r="Z549" s="623"/>
      <c r="AA549" s="623"/>
      <c r="AB549" s="623"/>
      <c r="AC549" s="623"/>
      <c r="AD549" s="623"/>
      <c r="AE549" s="623"/>
      <c r="AF549" s="623"/>
      <c r="AG549" s="623"/>
      <c r="AH549" s="623"/>
      <c r="AI549" s="623"/>
      <c r="AJ549" s="623"/>
      <c r="AK549" s="623"/>
      <c r="AL549" s="623"/>
      <c r="AM549" s="630"/>
    </row>
    <row r="550" spans="2:51" x14ac:dyDescent="0.2">
      <c r="B550" s="261" t="s">
        <v>337</v>
      </c>
      <c r="C550" s="125"/>
      <c r="D550" s="599"/>
      <c r="E550" s="599"/>
      <c r="F550" s="599"/>
      <c r="G550" s="599"/>
      <c r="H550" s="599"/>
      <c r="I550" s="623"/>
      <c r="J550" s="623"/>
      <c r="K550" s="623"/>
      <c r="L550" s="623"/>
      <c r="M550" s="623"/>
      <c r="N550" s="623"/>
      <c r="O550" s="623"/>
      <c r="P550" s="623"/>
      <c r="Q550" s="623"/>
      <c r="R550" s="623"/>
      <c r="S550" s="623"/>
      <c r="T550" s="623"/>
      <c r="U550" s="623"/>
      <c r="V550" s="623"/>
      <c r="W550" s="623"/>
      <c r="X550" s="623"/>
      <c r="Y550" s="623"/>
      <c r="Z550" s="623"/>
      <c r="AA550" s="623"/>
      <c r="AB550" s="623"/>
      <c r="AC550" s="623"/>
      <c r="AD550" s="623"/>
      <c r="AE550" s="623"/>
      <c r="AF550" s="623"/>
      <c r="AG550" s="623"/>
      <c r="AH550" s="623"/>
      <c r="AI550" s="623"/>
      <c r="AJ550" s="623"/>
      <c r="AK550" s="623"/>
      <c r="AL550" s="623"/>
      <c r="AM550" s="630"/>
    </row>
    <row r="551" spans="2:51" x14ac:dyDescent="0.2">
      <c r="B551" s="625"/>
      <c r="C551" s="605" t="s">
        <v>131</v>
      </c>
      <c r="D551" s="599"/>
      <c r="E551" s="599"/>
      <c r="F551" s="599"/>
      <c r="G551" s="599"/>
      <c r="H551" s="599"/>
      <c r="I551" s="622">
        <f ca="1">'CSS DO 19'!D101/1000000</f>
        <v>0</v>
      </c>
      <c r="J551" s="622">
        <f ca="1">'CSS DO 19'!E101/1000000</f>
        <v>0</v>
      </c>
      <c r="K551" s="622">
        <f ca="1">'CSS DO 19'!F101/1000000</f>
        <v>0</v>
      </c>
      <c r="L551" s="622">
        <f ca="1">'CSS DO 19'!G101/1000000</f>
        <v>0</v>
      </c>
      <c r="M551" s="622">
        <f ca="1">'CSS DO 19'!H101/1000000</f>
        <v>0</v>
      </c>
      <c r="N551" s="622">
        <f ca="1">'CSS DO 19'!I101/1000000</f>
        <v>0</v>
      </c>
      <c r="O551" s="622">
        <f ca="1">'CSS DO 19'!J101/1000000</f>
        <v>0</v>
      </c>
      <c r="P551" s="622">
        <f ca="1">'CSS DO 19'!K101/1000000</f>
        <v>0</v>
      </c>
      <c r="Q551" s="622">
        <f ca="1">'CSS DO 19'!L101/1000000</f>
        <v>0</v>
      </c>
      <c r="R551" s="622">
        <f ca="1">'CSS DO 19'!M101/1000000</f>
        <v>0</v>
      </c>
      <c r="S551" s="622">
        <f ca="1">'CSS DO 19'!N101/1000000</f>
        <v>0</v>
      </c>
      <c r="T551" s="622">
        <f ca="1">'CSS DO 19'!O101/1000000</f>
        <v>0</v>
      </c>
      <c r="U551" s="622">
        <f ca="1">'CSS DO 19'!P101/1000000</f>
        <v>0</v>
      </c>
      <c r="V551" s="622">
        <f ca="1">'CSS DO 19'!Q101/1000000</f>
        <v>0</v>
      </c>
      <c r="W551" s="622">
        <f ca="1">'CSS DO 19'!R101/1000000</f>
        <v>0</v>
      </c>
      <c r="X551" s="622">
        <f ca="1">'CSS DO 19'!S101/1000000</f>
        <v>0</v>
      </c>
      <c r="Y551" s="622">
        <f ca="1">'CSS DO 19'!T101/1000000</f>
        <v>0</v>
      </c>
      <c r="Z551" s="622">
        <f ca="1">'CSS DO 19'!U101/1000000</f>
        <v>0</v>
      </c>
      <c r="AA551" s="622">
        <f ca="1">'CSS DO 19'!V101/1000000</f>
        <v>0</v>
      </c>
      <c r="AB551" s="622">
        <f ca="1">'CSS DO 19'!W101/1000000</f>
        <v>0</v>
      </c>
      <c r="AC551" s="622">
        <f ca="1">'CSS DO 19'!X101/1000000</f>
        <v>0</v>
      </c>
      <c r="AD551" s="622">
        <f ca="1">'CSS DO 19'!Y101/1000000</f>
        <v>0</v>
      </c>
      <c r="AE551" s="622">
        <f ca="1">'CSS DO 19'!Z101/1000000</f>
        <v>0</v>
      </c>
      <c r="AF551" s="622">
        <f ca="1">'CSS DO 19'!AA101/1000000</f>
        <v>0</v>
      </c>
      <c r="AG551" s="622">
        <f ca="1">'CSS DO 19'!AB101/1000000</f>
        <v>0</v>
      </c>
      <c r="AH551" s="622">
        <f ca="1">'CSS DO 19'!AC101/1000000</f>
        <v>0</v>
      </c>
      <c r="AI551" s="622">
        <f ca="1">'CSS DO 19'!AD101/1000000</f>
        <v>0</v>
      </c>
      <c r="AJ551" s="622">
        <f ca="1">'CSS DO 19'!AE101/1000000</f>
        <v>0</v>
      </c>
      <c r="AK551" s="622">
        <f ca="1">'CSS DO 19'!AF101/1000000</f>
        <v>0</v>
      </c>
      <c r="AL551" s="622">
        <f ca="1">'CSS DO 19'!AG101/1000000</f>
        <v>0</v>
      </c>
      <c r="AM551" s="629">
        <f ca="1">'CSS DO 19'!AH101/1000000</f>
        <v>0</v>
      </c>
      <c r="AN551" s="246"/>
      <c r="AO551" s="246"/>
      <c r="AP551" s="246"/>
      <c r="AQ551" s="246"/>
      <c r="AR551" s="246"/>
      <c r="AS551" s="246"/>
      <c r="AT551" s="246"/>
      <c r="AU551" s="246"/>
    </row>
    <row r="552" spans="2:51" x14ac:dyDescent="0.2">
      <c r="B552" s="625"/>
      <c r="C552" s="606" t="s">
        <v>117</v>
      </c>
      <c r="D552" s="599"/>
      <c r="E552" s="599"/>
      <c r="F552" s="599"/>
      <c r="G552" s="599"/>
      <c r="H552" s="599"/>
      <c r="I552" s="622">
        <f ca="1">'CSS DO 19'!D102/1000000</f>
        <v>0</v>
      </c>
      <c r="J552" s="622">
        <f ca="1">'CSS DO 19'!E102/1000000</f>
        <v>0</v>
      </c>
      <c r="K552" s="622">
        <f ca="1">'CSS DO 19'!F102/1000000</f>
        <v>0</v>
      </c>
      <c r="L552" s="622">
        <f ca="1">'CSS DO 19'!G102/1000000</f>
        <v>0</v>
      </c>
      <c r="M552" s="622">
        <f ca="1">'CSS DO 19'!H102/1000000</f>
        <v>0</v>
      </c>
      <c r="N552" s="622">
        <f ca="1">'CSS DO 19'!I102/1000000</f>
        <v>0</v>
      </c>
      <c r="O552" s="622">
        <f ca="1">'CSS DO 19'!J102/1000000</f>
        <v>0</v>
      </c>
      <c r="P552" s="622">
        <f ca="1">'CSS DO 19'!K102/1000000</f>
        <v>0</v>
      </c>
      <c r="Q552" s="622">
        <f ca="1">'CSS DO 19'!L102/1000000</f>
        <v>0</v>
      </c>
      <c r="R552" s="622">
        <f ca="1">'CSS DO 19'!M102/1000000</f>
        <v>0</v>
      </c>
      <c r="S552" s="622">
        <f ca="1">'CSS DO 19'!N102/1000000</f>
        <v>0</v>
      </c>
      <c r="T552" s="622">
        <f ca="1">'CSS DO 19'!O102/1000000</f>
        <v>0</v>
      </c>
      <c r="U552" s="622">
        <f ca="1">'CSS DO 19'!P102/1000000</f>
        <v>0</v>
      </c>
      <c r="V552" s="622">
        <f ca="1">'CSS DO 19'!Q102/1000000</f>
        <v>0</v>
      </c>
      <c r="W552" s="622">
        <f ca="1">'CSS DO 19'!R102/1000000</f>
        <v>0</v>
      </c>
      <c r="X552" s="622">
        <f ca="1">'CSS DO 19'!S102/1000000</f>
        <v>0</v>
      </c>
      <c r="Y552" s="622">
        <f ca="1">'CSS DO 19'!T102/1000000</f>
        <v>0</v>
      </c>
      <c r="Z552" s="622">
        <f ca="1">'CSS DO 19'!U102/1000000</f>
        <v>0</v>
      </c>
      <c r="AA552" s="622">
        <f ca="1">'CSS DO 19'!V102/1000000</f>
        <v>0</v>
      </c>
      <c r="AB552" s="622">
        <f ca="1">'CSS DO 19'!W102/1000000</f>
        <v>0</v>
      </c>
      <c r="AC552" s="622">
        <f ca="1">'CSS DO 19'!X102/1000000</f>
        <v>0</v>
      </c>
      <c r="AD552" s="622">
        <f ca="1">'CSS DO 19'!Y102/1000000</f>
        <v>0</v>
      </c>
      <c r="AE552" s="622">
        <f ca="1">'CSS DO 19'!Z102/1000000</f>
        <v>0</v>
      </c>
      <c r="AF552" s="622">
        <f ca="1">'CSS DO 19'!AA102/1000000</f>
        <v>0</v>
      </c>
      <c r="AG552" s="622">
        <f ca="1">'CSS DO 19'!AB102/1000000</f>
        <v>0</v>
      </c>
      <c r="AH552" s="622">
        <f ca="1">'CSS DO 19'!AC102/1000000</f>
        <v>0</v>
      </c>
      <c r="AI552" s="622">
        <f ca="1">'CSS DO 19'!AD102/1000000</f>
        <v>0</v>
      </c>
      <c r="AJ552" s="622">
        <f ca="1">'CSS DO 19'!AE102/1000000</f>
        <v>0</v>
      </c>
      <c r="AK552" s="622">
        <f ca="1">'CSS DO 19'!AF102/1000000</f>
        <v>0</v>
      </c>
      <c r="AL552" s="622">
        <f ca="1">'CSS DO 19'!AG102/1000000</f>
        <v>0</v>
      </c>
      <c r="AM552" s="629">
        <f ca="1">'CSS DO 19'!AH102/1000000</f>
        <v>0</v>
      </c>
      <c r="AN552" s="246"/>
      <c r="AO552" s="246"/>
      <c r="AP552" s="246"/>
      <c r="AQ552" s="246"/>
      <c r="AR552" s="246"/>
      <c r="AS552" s="246"/>
      <c r="AT552" s="246"/>
      <c r="AU552" s="246"/>
    </row>
    <row r="553" spans="2:51" x14ac:dyDescent="0.2">
      <c r="B553" s="625"/>
      <c r="C553" s="607" t="s">
        <v>126</v>
      </c>
      <c r="D553" s="599"/>
      <c r="E553" s="599"/>
      <c r="F553" s="599"/>
      <c r="G553" s="599"/>
      <c r="H553" s="599"/>
      <c r="I553" s="622">
        <f ca="1">'CSS DO 19'!D103/1000000</f>
        <v>-1.5694287619004252</v>
      </c>
      <c r="J553" s="622">
        <f ca="1">'CSS DO 19'!E103/1000000</f>
        <v>0.2209768657354951</v>
      </c>
      <c r="K553" s="622">
        <f ca="1">'CSS DO 19'!F103/1000000</f>
        <v>0.21015440070219527</v>
      </c>
      <c r="L553" s="622">
        <f ca="1">'CSS DO 19'!G103/1000000</f>
        <v>0.20203849642294003</v>
      </c>
      <c r="M553" s="622">
        <f ca="1">'CSS DO 19'!H103/1000000</f>
        <v>0.19607263252788634</v>
      </c>
      <c r="N553" s="622">
        <f ca="1">'CSS DO 19'!I103/1000000</f>
        <v>0.19298567829629376</v>
      </c>
      <c r="O553" s="622">
        <f ca="1">'CSS DO 19'!J103/1000000</f>
        <v>0.18827575405252461</v>
      </c>
      <c r="P553" s="622">
        <f ca="1">'CSS DO 19'!K103/1000000</f>
        <v>0.18411269771110406</v>
      </c>
      <c r="Q553" s="622">
        <f ca="1">'CSS DO 19'!L103/1000000</f>
        <v>0.18048703506029729</v>
      </c>
      <c r="R553" s="622">
        <f ca="1">'CSS DO 19'!M103/1000000</f>
        <v>0.17689726786432586</v>
      </c>
      <c r="S553" s="622">
        <f ca="1">'CSS DO 19'!N103/1000000</f>
        <v>4.1288090517099339E-3</v>
      </c>
      <c r="T553" s="622">
        <f ca="1">'CSS DO 19'!O103/1000000</f>
        <v>0.11568204531182778</v>
      </c>
      <c r="U553" s="622">
        <f ca="1">'CSS DO 19'!P103/1000000</f>
        <v>0.11681900733608418</v>
      </c>
      <c r="V553" s="622">
        <f ca="1">'CSS DO 19'!Q103/1000000</f>
        <v>0.16899115612075943</v>
      </c>
      <c r="W553" s="622">
        <f ca="1">'CSS DO 19'!R103/1000000</f>
        <v>0.17089747802021649</v>
      </c>
      <c r="X553" s="622">
        <f ca="1">'CSS DO 19'!S103/1000000</f>
        <v>0.17282896400730396</v>
      </c>
      <c r="Y553" s="622">
        <f ca="1">'CSS DO 19'!T103/1000000</f>
        <v>0.17478584776896305</v>
      </c>
      <c r="Z553" s="622">
        <f ca="1">'CSS DO 19'!U103/1000000</f>
        <v>0.17676836324389802</v>
      </c>
      <c r="AA553" s="622">
        <f ca="1">'CSS DO 19'!V103/1000000</f>
        <v>0.17877674454406581</v>
      </c>
      <c r="AB553" s="622">
        <f ca="1">'CSS DO 19'!W103/1000000</f>
        <v>0.18081122587294834</v>
      </c>
      <c r="AC553" s="622">
        <f ca="1">'CSS DO 19'!X103/1000000</f>
        <v>7.2472041440506507E-2</v>
      </c>
      <c r="AD553" s="622">
        <f ca="1">'CSS DO 19'!Y103/1000000</f>
        <v>0.18495942537471327</v>
      </c>
      <c r="AE553" s="622">
        <f ca="1">'CSS DO 19'!Z103/1000000</f>
        <v>0.1870736116295634</v>
      </c>
      <c r="AF553" s="622">
        <f ca="1">'CSS DO 19'!AA103/1000000</f>
        <v>0.1892148338894496</v>
      </c>
      <c r="AG553" s="622">
        <f ca="1">'CSS DO 19'!AB103/1000000</f>
        <v>0.19138332546979556</v>
      </c>
      <c r="AH553" s="622">
        <f ca="1">'CSS DO 19'!AC103/1000000</f>
        <v>0.19357931921383292</v>
      </c>
      <c r="AI553" s="622">
        <f ca="1">'CSS DO 19'!AD103/1000000</f>
        <v>0</v>
      </c>
      <c r="AJ553" s="622">
        <f ca="1">'CSS DO 19'!AE103/1000000</f>
        <v>0</v>
      </c>
      <c r="AK553" s="622">
        <f ca="1">'CSS DO 19'!AF103/1000000</f>
        <v>0</v>
      </c>
      <c r="AL553" s="622">
        <f ca="1">'CSS DO 19'!AG103/1000000</f>
        <v>0</v>
      </c>
      <c r="AM553" s="629">
        <f ca="1">'CSS DO 19'!AH103/1000000</f>
        <v>0</v>
      </c>
      <c r="AN553" s="246"/>
      <c r="AO553" s="246"/>
      <c r="AP553" s="246"/>
      <c r="AQ553" s="246"/>
      <c r="AR553" s="246"/>
      <c r="AS553" s="246"/>
      <c r="AT553" s="246"/>
      <c r="AU553" s="246"/>
    </row>
    <row r="554" spans="2:51" x14ac:dyDescent="0.2">
      <c r="B554" s="625"/>
      <c r="C554" s="605" t="s">
        <v>127</v>
      </c>
      <c r="D554" s="599"/>
      <c r="E554" s="599"/>
      <c r="F554" s="599"/>
      <c r="G554" s="599"/>
      <c r="H554" s="599"/>
      <c r="I554" s="622">
        <f ca="1">'CSS DO 19'!D104/1000000</f>
        <v>0</v>
      </c>
      <c r="J554" s="622">
        <f ca="1">'CSS DO 19'!E104/1000000</f>
        <v>0</v>
      </c>
      <c r="K554" s="622">
        <f ca="1">'CSS DO 19'!F104/1000000</f>
        <v>0</v>
      </c>
      <c r="L554" s="622">
        <f ca="1">'CSS DO 19'!G104/1000000</f>
        <v>0</v>
      </c>
      <c r="M554" s="622">
        <f ca="1">'CSS DO 19'!H104/1000000</f>
        <v>0</v>
      </c>
      <c r="N554" s="622">
        <f ca="1">'CSS DO 19'!I104/1000000</f>
        <v>0</v>
      </c>
      <c r="O554" s="622">
        <f ca="1">'CSS DO 19'!J104/1000000</f>
        <v>0</v>
      </c>
      <c r="P554" s="622">
        <f ca="1">'CSS DO 19'!K104/1000000</f>
        <v>0</v>
      </c>
      <c r="Q554" s="622">
        <f ca="1">'CSS DO 19'!L104/1000000</f>
        <v>0</v>
      </c>
      <c r="R554" s="622">
        <f ca="1">'CSS DO 19'!M104/1000000</f>
        <v>0</v>
      </c>
      <c r="S554" s="622">
        <f ca="1">'CSS DO 19'!N104/1000000</f>
        <v>0</v>
      </c>
      <c r="T554" s="622">
        <f ca="1">'CSS DO 19'!O104/1000000</f>
        <v>0</v>
      </c>
      <c r="U554" s="622">
        <f ca="1">'CSS DO 19'!P104/1000000</f>
        <v>0</v>
      </c>
      <c r="V554" s="622">
        <f ca="1">'CSS DO 19'!Q104/1000000</f>
        <v>0</v>
      </c>
      <c r="W554" s="622">
        <f ca="1">'CSS DO 19'!R104/1000000</f>
        <v>0</v>
      </c>
      <c r="X554" s="622">
        <f ca="1">'CSS DO 19'!S104/1000000</f>
        <v>0</v>
      </c>
      <c r="Y554" s="622">
        <f ca="1">'CSS DO 19'!T104/1000000</f>
        <v>0</v>
      </c>
      <c r="Z554" s="622">
        <f ca="1">'CSS DO 19'!U104/1000000</f>
        <v>0</v>
      </c>
      <c r="AA554" s="622">
        <f ca="1">'CSS DO 19'!V104/1000000</f>
        <v>0</v>
      </c>
      <c r="AB554" s="622">
        <f ca="1">'CSS DO 19'!W104/1000000</f>
        <v>0</v>
      </c>
      <c r="AC554" s="622">
        <f ca="1">'CSS DO 19'!X104/1000000</f>
        <v>0</v>
      </c>
      <c r="AD554" s="622">
        <f ca="1">'CSS DO 19'!Y104/1000000</f>
        <v>0</v>
      </c>
      <c r="AE554" s="622">
        <f ca="1">'CSS DO 19'!Z104/1000000</f>
        <v>0</v>
      </c>
      <c r="AF554" s="622">
        <f ca="1">'CSS DO 19'!AA104/1000000</f>
        <v>0</v>
      </c>
      <c r="AG554" s="622">
        <f ca="1">'CSS DO 19'!AB104/1000000</f>
        <v>0</v>
      </c>
      <c r="AH554" s="622">
        <f ca="1">'CSS DO 19'!AC104/1000000</f>
        <v>0</v>
      </c>
      <c r="AI554" s="622">
        <f ca="1">'CSS DO 19'!AD104/1000000</f>
        <v>0</v>
      </c>
      <c r="AJ554" s="622">
        <f ca="1">'CSS DO 19'!AE104/1000000</f>
        <v>0</v>
      </c>
      <c r="AK554" s="622">
        <f ca="1">'CSS DO 19'!AF104/1000000</f>
        <v>0</v>
      </c>
      <c r="AL554" s="622">
        <f ca="1">'CSS DO 19'!AG104/1000000</f>
        <v>0</v>
      </c>
      <c r="AM554" s="629">
        <f ca="1">'CSS DO 19'!AH104/1000000</f>
        <v>0</v>
      </c>
      <c r="AN554" s="246"/>
      <c r="AO554" s="246"/>
      <c r="AP554" s="246"/>
      <c r="AQ554" s="246"/>
      <c r="AR554" s="246"/>
      <c r="AS554" s="246"/>
      <c r="AT554" s="246"/>
      <c r="AU554" s="246"/>
    </row>
    <row r="555" spans="2:51" x14ac:dyDescent="0.2">
      <c r="B555" s="625"/>
      <c r="C555" s="605" t="s">
        <v>116</v>
      </c>
      <c r="D555" s="599"/>
      <c r="E555" s="599"/>
      <c r="F555" s="599"/>
      <c r="G555" s="599"/>
      <c r="H555" s="599"/>
      <c r="I555" s="622">
        <f ca="1">'CSS DO 19'!D105/1000000</f>
        <v>0</v>
      </c>
      <c r="J555" s="622">
        <f ca="1">'CSS DO 19'!E105/1000000</f>
        <v>0</v>
      </c>
      <c r="K555" s="622">
        <f ca="1">'CSS DO 19'!F105/1000000</f>
        <v>0</v>
      </c>
      <c r="L555" s="622">
        <f ca="1">'CSS DO 19'!G105/1000000</f>
        <v>0</v>
      </c>
      <c r="M555" s="622">
        <f ca="1">'CSS DO 19'!H105/1000000</f>
        <v>0</v>
      </c>
      <c r="N555" s="622">
        <f ca="1">'CSS DO 19'!I105/1000000</f>
        <v>0</v>
      </c>
      <c r="O555" s="622">
        <f ca="1">'CSS DO 19'!J105/1000000</f>
        <v>0</v>
      </c>
      <c r="P555" s="622">
        <f ca="1">'CSS DO 19'!K105/1000000</f>
        <v>0</v>
      </c>
      <c r="Q555" s="622">
        <f ca="1">'CSS DO 19'!L105/1000000</f>
        <v>0</v>
      </c>
      <c r="R555" s="622">
        <f ca="1">'CSS DO 19'!M105/1000000</f>
        <v>0</v>
      </c>
      <c r="S555" s="622">
        <f ca="1">'CSS DO 19'!N105/1000000</f>
        <v>0</v>
      </c>
      <c r="T555" s="622">
        <f ca="1">'CSS DO 19'!O105/1000000</f>
        <v>0</v>
      </c>
      <c r="U555" s="622">
        <f ca="1">'CSS DO 19'!P105/1000000</f>
        <v>0</v>
      </c>
      <c r="V555" s="622">
        <f ca="1">'CSS DO 19'!Q105/1000000</f>
        <v>0</v>
      </c>
      <c r="W555" s="622">
        <f ca="1">'CSS DO 19'!R105/1000000</f>
        <v>0</v>
      </c>
      <c r="X555" s="622">
        <f ca="1">'CSS DO 19'!S105/1000000</f>
        <v>0</v>
      </c>
      <c r="Y555" s="622">
        <f ca="1">'CSS DO 19'!T105/1000000</f>
        <v>0</v>
      </c>
      <c r="Z555" s="622">
        <f ca="1">'CSS DO 19'!U105/1000000</f>
        <v>0</v>
      </c>
      <c r="AA555" s="622">
        <f ca="1">'CSS DO 19'!V105/1000000</f>
        <v>0</v>
      </c>
      <c r="AB555" s="622">
        <f ca="1">'CSS DO 19'!W105/1000000</f>
        <v>0</v>
      </c>
      <c r="AC555" s="622">
        <f ca="1">'CSS DO 19'!X105/1000000</f>
        <v>0</v>
      </c>
      <c r="AD555" s="622">
        <f ca="1">'CSS DO 19'!Y105/1000000</f>
        <v>0</v>
      </c>
      <c r="AE555" s="622">
        <f ca="1">'CSS DO 19'!Z105/1000000</f>
        <v>0</v>
      </c>
      <c r="AF555" s="622">
        <f ca="1">'CSS DO 19'!AA105/1000000</f>
        <v>0</v>
      </c>
      <c r="AG555" s="622">
        <f ca="1">'CSS DO 19'!AB105/1000000</f>
        <v>0</v>
      </c>
      <c r="AH555" s="622">
        <f ca="1">'CSS DO 19'!AC105/1000000</f>
        <v>0</v>
      </c>
      <c r="AI555" s="622">
        <f ca="1">'CSS DO 19'!AD105/1000000</f>
        <v>0</v>
      </c>
      <c r="AJ555" s="622">
        <f ca="1">'CSS DO 19'!AE105/1000000</f>
        <v>0</v>
      </c>
      <c r="AK555" s="622">
        <f ca="1">'CSS DO 19'!AF105/1000000</f>
        <v>0</v>
      </c>
      <c r="AL555" s="622">
        <f ca="1">'CSS DO 19'!AG105/1000000</f>
        <v>0</v>
      </c>
      <c r="AM555" s="629">
        <f ca="1">'CSS DO 19'!AH105/1000000</f>
        <v>0</v>
      </c>
      <c r="AN555" s="246"/>
      <c r="AO555" s="246"/>
      <c r="AP555" s="246"/>
      <c r="AQ555" s="246"/>
      <c r="AR555" s="246"/>
      <c r="AS555" s="246"/>
      <c r="AT555" s="246"/>
      <c r="AU555" s="246"/>
    </row>
    <row r="556" spans="2:51" x14ac:dyDescent="0.2">
      <c r="B556" s="625"/>
      <c r="C556" s="606" t="s">
        <v>119</v>
      </c>
      <c r="D556" s="599"/>
      <c r="E556" s="599"/>
      <c r="F556" s="599"/>
      <c r="G556" s="599"/>
      <c r="H556" s="599"/>
      <c r="I556" s="622">
        <f ca="1">'CSS DO 19'!D106/1000000</f>
        <v>0</v>
      </c>
      <c r="J556" s="622">
        <f ca="1">'CSS DO 19'!E106/1000000</f>
        <v>0</v>
      </c>
      <c r="K556" s="622">
        <f ca="1">'CSS DO 19'!F106/1000000</f>
        <v>0</v>
      </c>
      <c r="L556" s="622">
        <f ca="1">'CSS DO 19'!G106/1000000</f>
        <v>0</v>
      </c>
      <c r="M556" s="622">
        <f ca="1">'CSS DO 19'!H106/1000000</f>
        <v>0</v>
      </c>
      <c r="N556" s="622">
        <f ca="1">'CSS DO 19'!I106/1000000</f>
        <v>0</v>
      </c>
      <c r="O556" s="622">
        <f ca="1">'CSS DO 19'!J106/1000000</f>
        <v>0</v>
      </c>
      <c r="P556" s="622">
        <f ca="1">'CSS DO 19'!K106/1000000</f>
        <v>0</v>
      </c>
      <c r="Q556" s="622">
        <f ca="1">'CSS DO 19'!L106/1000000</f>
        <v>0</v>
      </c>
      <c r="R556" s="622">
        <f ca="1">'CSS DO 19'!M106/1000000</f>
        <v>0</v>
      </c>
      <c r="S556" s="622">
        <f ca="1">'CSS DO 19'!N106/1000000</f>
        <v>0</v>
      </c>
      <c r="T556" s="622">
        <f ca="1">'CSS DO 19'!O106/1000000</f>
        <v>0</v>
      </c>
      <c r="U556" s="622">
        <f ca="1">'CSS DO 19'!P106/1000000</f>
        <v>0</v>
      </c>
      <c r="V556" s="622">
        <f ca="1">'CSS DO 19'!Q106/1000000</f>
        <v>0</v>
      </c>
      <c r="W556" s="622">
        <f ca="1">'CSS DO 19'!R106/1000000</f>
        <v>0</v>
      </c>
      <c r="X556" s="622">
        <f ca="1">'CSS DO 19'!S106/1000000</f>
        <v>0</v>
      </c>
      <c r="Y556" s="622">
        <f ca="1">'CSS DO 19'!T106/1000000</f>
        <v>0</v>
      </c>
      <c r="Z556" s="622">
        <f ca="1">'CSS DO 19'!U106/1000000</f>
        <v>0</v>
      </c>
      <c r="AA556" s="622">
        <f ca="1">'CSS DO 19'!V106/1000000</f>
        <v>0</v>
      </c>
      <c r="AB556" s="622">
        <f ca="1">'CSS DO 19'!W106/1000000</f>
        <v>0</v>
      </c>
      <c r="AC556" s="622">
        <f ca="1">'CSS DO 19'!X106/1000000</f>
        <v>0</v>
      </c>
      <c r="AD556" s="622">
        <f ca="1">'CSS DO 19'!Y106/1000000</f>
        <v>0</v>
      </c>
      <c r="AE556" s="622">
        <f ca="1">'CSS DO 19'!Z106/1000000</f>
        <v>0</v>
      </c>
      <c r="AF556" s="622">
        <f ca="1">'CSS DO 19'!AA106/1000000</f>
        <v>0</v>
      </c>
      <c r="AG556" s="622">
        <f ca="1">'CSS DO 19'!AB106/1000000</f>
        <v>0</v>
      </c>
      <c r="AH556" s="622">
        <f ca="1">'CSS DO 19'!AC106/1000000</f>
        <v>0</v>
      </c>
      <c r="AI556" s="622">
        <f ca="1">'CSS DO 19'!AD106/1000000</f>
        <v>0</v>
      </c>
      <c r="AJ556" s="622">
        <f ca="1">'CSS DO 19'!AE106/1000000</f>
        <v>0</v>
      </c>
      <c r="AK556" s="622">
        <f ca="1">'CSS DO 19'!AF106/1000000</f>
        <v>0</v>
      </c>
      <c r="AL556" s="622">
        <f ca="1">'CSS DO 19'!AG106/1000000</f>
        <v>0</v>
      </c>
      <c r="AM556" s="629">
        <f ca="1">'CSS DO 19'!AH106/1000000</f>
        <v>0</v>
      </c>
      <c r="AN556" s="246"/>
      <c r="AO556" s="246"/>
      <c r="AP556" s="246"/>
      <c r="AQ556" s="246"/>
      <c r="AR556" s="246"/>
      <c r="AS556" s="246"/>
      <c r="AT556" s="246"/>
      <c r="AU556" s="246"/>
    </row>
    <row r="557" spans="2:51" x14ac:dyDescent="0.2">
      <c r="B557" s="625"/>
      <c r="C557" s="125"/>
      <c r="D557" s="599"/>
      <c r="E557" s="599"/>
      <c r="F557" s="599"/>
      <c r="G557" s="599"/>
      <c r="H557" s="599"/>
      <c r="I557" s="623"/>
      <c r="J557" s="623"/>
      <c r="K557" s="623"/>
      <c r="L557" s="623"/>
      <c r="M557" s="623"/>
      <c r="N557" s="623"/>
      <c r="O557" s="623"/>
      <c r="P557" s="623"/>
      <c r="Q557" s="623"/>
      <c r="R557" s="623"/>
      <c r="S557" s="623"/>
      <c r="T557" s="623"/>
      <c r="U557" s="623"/>
      <c r="V557" s="623"/>
      <c r="W557" s="623"/>
      <c r="X557" s="623"/>
      <c r="Y557" s="623"/>
      <c r="Z557" s="623"/>
      <c r="AA557" s="623"/>
      <c r="AB557" s="623"/>
      <c r="AC557" s="623"/>
      <c r="AD557" s="623"/>
      <c r="AE557" s="623"/>
      <c r="AF557" s="623"/>
      <c r="AG557" s="623"/>
      <c r="AH557" s="623"/>
      <c r="AI557" s="623"/>
      <c r="AJ557" s="623"/>
      <c r="AK557" s="623"/>
      <c r="AL557" s="623"/>
      <c r="AM557" s="630"/>
    </row>
    <row r="558" spans="2:51" x14ac:dyDescent="0.2">
      <c r="B558" s="261" t="s">
        <v>338</v>
      </c>
      <c r="C558" s="125"/>
      <c r="D558" s="599"/>
      <c r="E558" s="599"/>
      <c r="F558" s="599"/>
      <c r="G558" s="599"/>
      <c r="H558" s="599"/>
      <c r="I558" s="623"/>
      <c r="J558" s="623"/>
      <c r="K558" s="623"/>
      <c r="L558" s="623"/>
      <c r="M558" s="623"/>
      <c r="N558" s="623"/>
      <c r="O558" s="623"/>
      <c r="P558" s="623"/>
      <c r="Q558" s="623"/>
      <c r="R558" s="623"/>
      <c r="S558" s="623"/>
      <c r="T558" s="623"/>
      <c r="U558" s="623"/>
      <c r="V558" s="623"/>
      <c r="W558" s="623"/>
      <c r="X558" s="623"/>
      <c r="Y558" s="623"/>
      <c r="Z558" s="623"/>
      <c r="AA558" s="623"/>
      <c r="AB558" s="623"/>
      <c r="AC558" s="623"/>
      <c r="AD558" s="623"/>
      <c r="AE558" s="623"/>
      <c r="AF558" s="623"/>
      <c r="AG558" s="623"/>
      <c r="AH558" s="623"/>
      <c r="AI558" s="623"/>
      <c r="AJ558" s="623"/>
      <c r="AK558" s="623"/>
      <c r="AL558" s="623"/>
      <c r="AM558" s="630"/>
    </row>
    <row r="559" spans="2:51" x14ac:dyDescent="0.2">
      <c r="B559" s="625"/>
      <c r="C559" s="605" t="s">
        <v>131</v>
      </c>
      <c r="D559" s="599"/>
      <c r="E559" s="599"/>
      <c r="F559" s="599"/>
      <c r="G559" s="599"/>
      <c r="H559" s="599"/>
      <c r="I559" s="622">
        <f ca="1">'LOI 3P 19'!D101/1000000</f>
        <v>-1.2626727225892764</v>
      </c>
      <c r="J559" s="622">
        <f ca="1">'LOI 3P 19'!E101/1000000</f>
        <v>0.29672364547038765</v>
      </c>
      <c r="K559" s="622">
        <f ca="1">'LOI 3P 19'!F101/1000000</f>
        <v>0.3330813065219872</v>
      </c>
      <c r="L559" s="622">
        <f ca="1">'LOI 3P 19'!G101/1000000</f>
        <v>0.2708886640053767</v>
      </c>
      <c r="M559" s="622">
        <f ca="1">'LOI 3P 19'!H101/1000000</f>
        <v>0.2321227745082593</v>
      </c>
      <c r="N559" s="622">
        <f ca="1">'LOI 3P 19'!I101/1000000</f>
        <v>0.22810453711069681</v>
      </c>
      <c r="O559" s="622">
        <f ca="1">'LOI 3P 19'!J101/1000000</f>
        <v>0.19863154083280679</v>
      </c>
      <c r="P559" s="622">
        <f ca="1">'LOI 3P 19'!K101/1000000</f>
        <v>0.16977896022326927</v>
      </c>
      <c r="Q559" s="622">
        <f ca="1">'LOI 3P 19'!L101/1000000</f>
        <v>0.16514043886355317</v>
      </c>
      <c r="R559" s="622">
        <f ca="1">'LOI 3P 19'!M101/1000000</f>
        <v>0.16054103201863748</v>
      </c>
      <c r="S559" s="622">
        <f ca="1">'LOI 3P 19'!N101/1000000</f>
        <v>-2.3108326332486002E-2</v>
      </c>
      <c r="T559" s="622">
        <f ca="1">'LOI 3P 19'!O101/1000000</f>
        <v>8.6725951091444348E-2</v>
      </c>
      <c r="U559" s="622">
        <f ca="1">'LOI 3P 19'!P101/1000000</f>
        <v>0.13118392002071746</v>
      </c>
      <c r="V559" s="622">
        <f ca="1">'LOI 3P 19'!Q101/1000000</f>
        <v>0.13267298940697889</v>
      </c>
      <c r="W559" s="622">
        <f ca="1">'LOI 3P 19'!R101/1000000</f>
        <v>0.13418118270148491</v>
      </c>
      <c r="X559" s="622">
        <f ca="1">'LOI 3P 19'!S101/1000000</f>
        <v>0.13570864846876593</v>
      </c>
      <c r="Y559" s="622">
        <f ca="1">'LOI 3P 19'!T101/1000000</f>
        <v>0.13725553437642646</v>
      </c>
      <c r="Z559" s="622">
        <f ca="1">'LOI 3P 19'!U101/1000000</f>
        <v>0.13882198710252291</v>
      </c>
      <c r="AA559" s="622">
        <f ca="1">'LOI 3P 19'!V101/1000000</f>
        <v>0.14040815223958625</v>
      </c>
      <c r="AB559" s="622">
        <f ca="1">'LOI 3P 19'!W101/1000000</f>
        <v>0.14201417419519244</v>
      </c>
      <c r="AC559" s="622">
        <f ca="1">'LOI 3P 19'!X101/1000000</f>
        <v>3.4620196088976325E-2</v>
      </c>
      <c r="AD559" s="622">
        <f ca="1">'LOI 3P 19'!Y101/1000000</f>
        <v>0.14528635964598602</v>
      </c>
      <c r="AE559" s="622">
        <f ca="1">'LOI 3P 19'!Z101/1000000</f>
        <v>0.14695280508626854</v>
      </c>
      <c r="AF559" s="622">
        <f ca="1">'LOI 3P 19'!AA101/1000000</f>
        <v>0.14863967101057704</v>
      </c>
      <c r="AG559" s="622">
        <f ca="1">'LOI 3P 19'!AB101/1000000</f>
        <v>0.15034709428208543</v>
      </c>
      <c r="AH559" s="622">
        <f ca="1">'LOI 3P 19'!AC101/1000000</f>
        <v>0.15207520990399415</v>
      </c>
      <c r="AI559" s="622">
        <f ca="1">'LOI 3P 19'!AD101/1000000</f>
        <v>0</v>
      </c>
      <c r="AJ559" s="622">
        <f ca="1">'LOI 3P 19'!AE101/1000000</f>
        <v>0</v>
      </c>
      <c r="AK559" s="622">
        <f ca="1">'LOI 3P 19'!AF101/1000000</f>
        <v>0</v>
      </c>
      <c r="AL559" s="622">
        <f ca="1">'LOI 3P 19'!AG101/1000000</f>
        <v>0</v>
      </c>
      <c r="AM559" s="629">
        <f ca="1">'LOI 3P 19'!AH101/1000000</f>
        <v>0</v>
      </c>
      <c r="AN559" s="246"/>
      <c r="AO559" s="246"/>
      <c r="AP559" s="246"/>
      <c r="AQ559" s="246"/>
      <c r="AR559" s="246"/>
      <c r="AS559" s="246"/>
      <c r="AT559" s="246"/>
      <c r="AU559" s="246"/>
      <c r="AV559" s="246"/>
    </row>
    <row r="560" spans="2:51" x14ac:dyDescent="0.2">
      <c r="B560" s="625"/>
      <c r="C560" s="606" t="s">
        <v>117</v>
      </c>
      <c r="D560" s="599"/>
      <c r="E560" s="599"/>
      <c r="F560" s="599"/>
      <c r="G560" s="599"/>
      <c r="H560" s="599"/>
      <c r="I560" s="622">
        <f ca="1">'LOI 3P 19'!D102/1000000</f>
        <v>0</v>
      </c>
      <c r="J560" s="622">
        <f ca="1">'LOI 3P 19'!E102/1000000</f>
        <v>0</v>
      </c>
      <c r="K560" s="622">
        <f ca="1">'LOI 3P 19'!F102/1000000</f>
        <v>0</v>
      </c>
      <c r="L560" s="622">
        <f ca="1">'LOI 3P 19'!G102/1000000</f>
        <v>0</v>
      </c>
      <c r="M560" s="622">
        <f ca="1">'LOI 3P 19'!H102/1000000</f>
        <v>0</v>
      </c>
      <c r="N560" s="622">
        <f ca="1">'LOI 3P 19'!I102/1000000</f>
        <v>0</v>
      </c>
      <c r="O560" s="622">
        <f ca="1">'LOI 3P 19'!J102/1000000</f>
        <v>0</v>
      </c>
      <c r="P560" s="622">
        <f ca="1">'LOI 3P 19'!K102/1000000</f>
        <v>0</v>
      </c>
      <c r="Q560" s="622">
        <f ca="1">'LOI 3P 19'!L102/1000000</f>
        <v>0</v>
      </c>
      <c r="R560" s="622">
        <f ca="1">'LOI 3P 19'!M102/1000000</f>
        <v>0</v>
      </c>
      <c r="S560" s="622">
        <f ca="1">'LOI 3P 19'!N102/1000000</f>
        <v>0</v>
      </c>
      <c r="T560" s="622">
        <f ca="1">'LOI 3P 19'!O102/1000000</f>
        <v>0</v>
      </c>
      <c r="U560" s="622">
        <f ca="1">'LOI 3P 19'!P102/1000000</f>
        <v>0</v>
      </c>
      <c r="V560" s="622">
        <f ca="1">'LOI 3P 19'!Q102/1000000</f>
        <v>0</v>
      </c>
      <c r="W560" s="622">
        <f ca="1">'LOI 3P 19'!R102/1000000</f>
        <v>0</v>
      </c>
      <c r="X560" s="622">
        <f ca="1">'LOI 3P 19'!S102/1000000</f>
        <v>0</v>
      </c>
      <c r="Y560" s="622">
        <f ca="1">'LOI 3P 19'!T102/1000000</f>
        <v>0</v>
      </c>
      <c r="Z560" s="622">
        <f ca="1">'LOI 3P 19'!U102/1000000</f>
        <v>0</v>
      </c>
      <c r="AA560" s="622">
        <f ca="1">'LOI 3P 19'!V102/1000000</f>
        <v>0</v>
      </c>
      <c r="AB560" s="622">
        <f ca="1">'LOI 3P 19'!W102/1000000</f>
        <v>0</v>
      </c>
      <c r="AC560" s="622">
        <f ca="1">'LOI 3P 19'!X102/1000000</f>
        <v>0</v>
      </c>
      <c r="AD560" s="622">
        <f ca="1">'LOI 3P 19'!Y102/1000000</f>
        <v>0</v>
      </c>
      <c r="AE560" s="622">
        <f ca="1">'LOI 3P 19'!Z102/1000000</f>
        <v>0</v>
      </c>
      <c r="AF560" s="622">
        <f ca="1">'LOI 3P 19'!AA102/1000000</f>
        <v>0</v>
      </c>
      <c r="AG560" s="622">
        <f ca="1">'LOI 3P 19'!AB102/1000000</f>
        <v>0</v>
      </c>
      <c r="AH560" s="622">
        <f ca="1">'LOI 3P 19'!AC102/1000000</f>
        <v>0</v>
      </c>
      <c r="AI560" s="622">
        <f ca="1">'LOI 3P 19'!AD102/1000000</f>
        <v>0</v>
      </c>
      <c r="AJ560" s="622">
        <f ca="1">'LOI 3P 19'!AE102/1000000</f>
        <v>0</v>
      </c>
      <c r="AK560" s="622">
        <f ca="1">'LOI 3P 19'!AF102/1000000</f>
        <v>0</v>
      </c>
      <c r="AL560" s="622">
        <f ca="1">'LOI 3P 19'!AG102/1000000</f>
        <v>0</v>
      </c>
      <c r="AM560" s="629">
        <f ca="1">'LOI 3P 19'!AH102/1000000</f>
        <v>0</v>
      </c>
      <c r="AN560" s="246"/>
      <c r="AO560" s="246"/>
      <c r="AP560" s="246"/>
      <c r="AQ560" s="246"/>
      <c r="AR560" s="246"/>
      <c r="AS560" s="246"/>
      <c r="AT560" s="246"/>
      <c r="AU560" s="246"/>
      <c r="AV560" s="246"/>
    </row>
    <row r="561" spans="2:51" x14ac:dyDescent="0.2">
      <c r="B561" s="625"/>
      <c r="C561" s="607" t="s">
        <v>126</v>
      </c>
      <c r="D561" s="599"/>
      <c r="E561" s="599"/>
      <c r="F561" s="599"/>
      <c r="G561" s="599"/>
      <c r="H561" s="599"/>
      <c r="I561" s="622">
        <f ca="1">'LOI 3P 19'!D103/1000000</f>
        <v>0</v>
      </c>
      <c r="J561" s="622">
        <f ca="1">'LOI 3P 19'!E103/1000000</f>
        <v>1.6577082159730305E-2</v>
      </c>
      <c r="K561" s="622">
        <f ca="1">'LOI 3P 19'!F103/1000000</f>
        <v>1.6749580683910283E-2</v>
      </c>
      <c r="L561" s="622">
        <f ca="1">'LOI 3P 19'!G103/1000000</f>
        <v>1.6924649436100551E-2</v>
      </c>
      <c r="M561" s="622">
        <f ca="1">'LOI 3P 19'!H103/1000000</f>
        <v>1.7102326712698446E-2</v>
      </c>
      <c r="N561" s="622">
        <f ca="1">'LOI 3P 19'!I103/1000000</f>
        <v>1.7282651380717655E-2</v>
      </c>
      <c r="O561" s="622">
        <f ca="1">'LOI 3P 19'!J103/1000000</f>
        <v>1.746566288629035E-2</v>
      </c>
      <c r="P561" s="622">
        <f ca="1">'LOI 3P 19'!K103/1000000</f>
        <v>1.7651401263296077E-2</v>
      </c>
      <c r="Q561" s="622">
        <f ca="1">'LOI 3P 19'!L103/1000000</f>
        <v>1.7839907142119183E-2</v>
      </c>
      <c r="R561" s="622">
        <f ca="1">'LOI 3P 19'!M103/1000000</f>
        <v>1.8031221758536761E-2</v>
      </c>
      <c r="S561" s="622">
        <f ca="1">'LOI 3P 19'!N103/1000000</f>
        <v>1.8225386962738961E-2</v>
      </c>
      <c r="T561" s="622">
        <f ca="1">'LOI 3P 19'!O103/1000000</f>
        <v>1.8422445228483773E-2</v>
      </c>
      <c r="U561" s="622">
        <f ca="1">'LOI 3P 19'!P103/1000000</f>
        <v>1.8622439662388173E-2</v>
      </c>
      <c r="V561" s="622">
        <f ca="1">'LOI 3P 19'!Q103/1000000</f>
        <v>1.8825414013357761E-2</v>
      </c>
      <c r="W561" s="622">
        <f ca="1">'LOI 3P 19'!R103/1000000</f>
        <v>1.9031412682156787E-2</v>
      </c>
      <c r="X561" s="622">
        <f ca="1">'LOI 3P 19'!S103/1000000</f>
        <v>1.9240480731120928E-2</v>
      </c>
      <c r="Y561" s="622">
        <f ca="1">'LOI 3P 19'!T103/1000000</f>
        <v>1.9452663894014625E-2</v>
      </c>
      <c r="Z561" s="622">
        <f ca="1">'LOI 3P 19'!U103/1000000</f>
        <v>1.966800858603545E-2</v>
      </c>
      <c r="AA561" s="622">
        <f ca="1">'LOI 3P 19'!V103/1000000</f>
        <v>1.9886561913967378E-2</v>
      </c>
      <c r="AB561" s="622">
        <f ca="1">'LOI 3P 19'!W103/1000000</f>
        <v>2.0108371686485486E-2</v>
      </c>
      <c r="AC561" s="622">
        <f ca="1">'LOI 3P 19'!X103/1000000</f>
        <v>2.0333486424614123E-2</v>
      </c>
      <c r="AD561" s="622">
        <f ca="1">'LOI 3P 19'!Y103/1000000</f>
        <v>2.0561955372340873E-2</v>
      </c>
      <c r="AE561" s="622">
        <f ca="1">'LOI 3P 19'!Z103/1000000</f>
        <v>2.0793828507388749E-2</v>
      </c>
      <c r="AF561" s="622">
        <f ca="1">'LOI 3P 19'!AA103/1000000</f>
        <v>2.1029156552148841E-2</v>
      </c>
      <c r="AG561" s="622">
        <f ca="1">'LOI 3P 19'!AB103/1000000</f>
        <v>2.1267990984775859E-2</v>
      </c>
      <c r="AH561" s="622">
        <f ca="1">'LOI 3P 19'!AC103/1000000</f>
        <v>2.1510384050449017E-2</v>
      </c>
      <c r="AI561" s="622">
        <f ca="1">'LOI 3P 19'!AD103/1000000</f>
        <v>0</v>
      </c>
      <c r="AJ561" s="622">
        <f ca="1">'LOI 3P 19'!AE103/1000000</f>
        <v>0</v>
      </c>
      <c r="AK561" s="622">
        <f ca="1">'LOI 3P 19'!AF103/1000000</f>
        <v>0</v>
      </c>
      <c r="AL561" s="622">
        <f ca="1">'LOI 3P 19'!AG103/1000000</f>
        <v>0</v>
      </c>
      <c r="AM561" s="629">
        <f ca="1">'LOI 3P 19'!AH103/1000000</f>
        <v>0</v>
      </c>
      <c r="AN561" s="246"/>
      <c r="AO561" s="246"/>
      <c r="AP561" s="246"/>
      <c r="AQ561" s="246"/>
      <c r="AR561" s="246"/>
      <c r="AS561" s="246"/>
      <c r="AT561" s="246"/>
      <c r="AU561" s="246"/>
      <c r="AV561" s="246"/>
    </row>
    <row r="562" spans="2:51" x14ac:dyDescent="0.2">
      <c r="B562" s="625"/>
      <c r="C562" s="605" t="s">
        <v>127</v>
      </c>
      <c r="D562" s="599"/>
      <c r="E562" s="599"/>
      <c r="F562" s="599"/>
      <c r="G562" s="599"/>
      <c r="H562" s="599"/>
      <c r="I562" s="622">
        <f ca="1">'LOI 3P 19'!D104/1000000</f>
        <v>0</v>
      </c>
      <c r="J562" s="622">
        <f ca="1">'LOI 3P 19'!E104/1000000</f>
        <v>2.4865623239595454E-2</v>
      </c>
      <c r="K562" s="622">
        <f ca="1">'LOI 3P 19'!F104/1000000</f>
        <v>2.5124371025865427E-2</v>
      </c>
      <c r="L562" s="622">
        <f ca="1">'LOI 3P 19'!G104/1000000</f>
        <v>2.5386974154150824E-2</v>
      </c>
      <c r="M562" s="622">
        <f ca="1">'LOI 3P 19'!H104/1000000</f>
        <v>2.5653490069047668E-2</v>
      </c>
      <c r="N562" s="622">
        <f ca="1">'LOI 3P 19'!I104/1000000</f>
        <v>2.5923977071076482E-2</v>
      </c>
      <c r="O562" s="622">
        <f ca="1">'LOI 3P 19'!J104/1000000</f>
        <v>2.6198494329435523E-2</v>
      </c>
      <c r="P562" s="622">
        <f ca="1">'LOI 3P 19'!K104/1000000</f>
        <v>2.6477101894944108E-2</v>
      </c>
      <c r="Q562" s="622">
        <f ca="1">'LOI 3P 19'!L104/1000000</f>
        <v>2.6759860713178773E-2</v>
      </c>
      <c r="R562" s="622">
        <f ca="1">'LOI 3P 19'!M104/1000000</f>
        <v>2.7046832637805142E-2</v>
      </c>
      <c r="S562" s="622">
        <f ca="1">'LOI 3P 19'!N104/1000000</f>
        <v>2.7338080444108435E-2</v>
      </c>
      <c r="T562" s="622">
        <f ca="1">'LOI 3P 19'!O104/1000000</f>
        <v>2.763366784272565E-2</v>
      </c>
      <c r="U562" s="622">
        <f ca="1">'LOI 3P 19'!P104/1000000</f>
        <v>2.7933659493582261E-2</v>
      </c>
      <c r="V562" s="622">
        <f ca="1">'LOI 3P 19'!Q104/1000000</f>
        <v>2.823812102003664E-2</v>
      </c>
      <c r="W562" s="622">
        <f ca="1">'LOI 3P 19'!R104/1000000</f>
        <v>2.8547119023235184E-2</v>
      </c>
      <c r="X562" s="622">
        <f ca="1">'LOI 3P 19'!S104/1000000</f>
        <v>2.8860721096681394E-2</v>
      </c>
      <c r="Y562" s="622">
        <f ca="1">'LOI 3P 19'!T104/1000000</f>
        <v>2.9178995841021935E-2</v>
      </c>
      <c r="Z562" s="622">
        <f ca="1">'LOI 3P 19'!U104/1000000</f>
        <v>2.9502012879053172E-2</v>
      </c>
      <c r="AA562" s="622">
        <f ca="1">'LOI 3P 19'!V104/1000000</f>
        <v>2.982984287095106E-2</v>
      </c>
      <c r="AB562" s="622">
        <f ca="1">'LOI 3P 19'!W104/1000000</f>
        <v>3.0162557529728226E-2</v>
      </c>
      <c r="AC562" s="622">
        <f ca="1">'LOI 3P 19'!X104/1000000</f>
        <v>3.0500229636921176E-2</v>
      </c>
      <c r="AD562" s="622">
        <f ca="1">'LOI 3P 19'!Y104/1000000</f>
        <v>3.0842933058511303E-2</v>
      </c>
      <c r="AE562" s="622">
        <f ca="1">'LOI 3P 19'!Z104/1000000</f>
        <v>3.1190742761083117E-2</v>
      </c>
      <c r="AF562" s="622">
        <f ca="1">'LOI 3P 19'!AA104/1000000</f>
        <v>3.1543734828223258E-2</v>
      </c>
      <c r="AG562" s="622">
        <f ca="1">'LOI 3P 19'!AB104/1000000</f>
        <v>3.1901986477163781E-2</v>
      </c>
      <c r="AH562" s="622">
        <f ca="1">'LOI 3P 19'!AC104/1000000</f>
        <v>3.226557607567352E-2</v>
      </c>
      <c r="AI562" s="622">
        <f ca="1">'LOI 3P 19'!AD104/1000000</f>
        <v>0</v>
      </c>
      <c r="AJ562" s="622">
        <f ca="1">'LOI 3P 19'!AE104/1000000</f>
        <v>0</v>
      </c>
      <c r="AK562" s="622">
        <f ca="1">'LOI 3P 19'!AF104/1000000</f>
        <v>0</v>
      </c>
      <c r="AL562" s="622">
        <f ca="1">'LOI 3P 19'!AG104/1000000</f>
        <v>0</v>
      </c>
      <c r="AM562" s="629">
        <f ca="1">'LOI 3P 19'!AH104/1000000</f>
        <v>0</v>
      </c>
      <c r="AN562" s="246"/>
      <c r="AO562" s="246"/>
      <c r="AP562" s="246"/>
      <c r="AQ562" s="246"/>
      <c r="AR562" s="246"/>
      <c r="AS562" s="246"/>
      <c r="AT562" s="246"/>
      <c r="AU562" s="246"/>
      <c r="AV562" s="246"/>
    </row>
    <row r="563" spans="2:51" x14ac:dyDescent="0.2">
      <c r="B563" s="625"/>
      <c r="C563" s="605" t="s">
        <v>116</v>
      </c>
      <c r="D563" s="599"/>
      <c r="E563" s="599"/>
      <c r="F563" s="599"/>
      <c r="G563" s="599"/>
      <c r="H563" s="599"/>
      <c r="I563" s="622">
        <f ca="1">'LOI 3P 19'!D105/1000000</f>
        <v>0</v>
      </c>
      <c r="J563" s="622">
        <f ca="1">'LOI 3P 19'!E105/1000000</f>
        <v>0</v>
      </c>
      <c r="K563" s="622">
        <f ca="1">'LOI 3P 19'!F105/1000000</f>
        <v>0</v>
      </c>
      <c r="L563" s="622">
        <f ca="1">'LOI 3P 19'!G105/1000000</f>
        <v>0</v>
      </c>
      <c r="M563" s="622">
        <f ca="1">'LOI 3P 19'!H105/1000000</f>
        <v>0</v>
      </c>
      <c r="N563" s="622">
        <f ca="1">'LOI 3P 19'!I105/1000000</f>
        <v>0</v>
      </c>
      <c r="O563" s="622">
        <f ca="1">'LOI 3P 19'!J105/1000000</f>
        <v>0</v>
      </c>
      <c r="P563" s="622">
        <f ca="1">'LOI 3P 19'!K105/1000000</f>
        <v>0</v>
      </c>
      <c r="Q563" s="622">
        <f ca="1">'LOI 3P 19'!L105/1000000</f>
        <v>0</v>
      </c>
      <c r="R563" s="622">
        <f ca="1">'LOI 3P 19'!M105/1000000</f>
        <v>0</v>
      </c>
      <c r="S563" s="622">
        <f ca="1">'LOI 3P 19'!N105/1000000</f>
        <v>0</v>
      </c>
      <c r="T563" s="622">
        <f ca="1">'LOI 3P 19'!O105/1000000</f>
        <v>0</v>
      </c>
      <c r="U563" s="622">
        <f ca="1">'LOI 3P 19'!P105/1000000</f>
        <v>0</v>
      </c>
      <c r="V563" s="622">
        <f ca="1">'LOI 3P 19'!Q105/1000000</f>
        <v>0</v>
      </c>
      <c r="W563" s="622">
        <f ca="1">'LOI 3P 19'!R105/1000000</f>
        <v>0</v>
      </c>
      <c r="X563" s="622">
        <f ca="1">'LOI 3P 19'!S105/1000000</f>
        <v>0</v>
      </c>
      <c r="Y563" s="622">
        <f ca="1">'LOI 3P 19'!T105/1000000</f>
        <v>0</v>
      </c>
      <c r="Z563" s="622">
        <f ca="1">'LOI 3P 19'!U105/1000000</f>
        <v>0</v>
      </c>
      <c r="AA563" s="622">
        <f ca="1">'LOI 3P 19'!V105/1000000</f>
        <v>0</v>
      </c>
      <c r="AB563" s="622">
        <f ca="1">'LOI 3P 19'!W105/1000000</f>
        <v>0</v>
      </c>
      <c r="AC563" s="622">
        <f ca="1">'LOI 3P 19'!X105/1000000</f>
        <v>0</v>
      </c>
      <c r="AD563" s="622">
        <f ca="1">'LOI 3P 19'!Y105/1000000</f>
        <v>0</v>
      </c>
      <c r="AE563" s="622">
        <f ca="1">'LOI 3P 19'!Z105/1000000</f>
        <v>0</v>
      </c>
      <c r="AF563" s="622">
        <f ca="1">'LOI 3P 19'!AA105/1000000</f>
        <v>0</v>
      </c>
      <c r="AG563" s="622">
        <f ca="1">'LOI 3P 19'!AB105/1000000</f>
        <v>0</v>
      </c>
      <c r="AH563" s="622">
        <f ca="1">'LOI 3P 19'!AC105/1000000</f>
        <v>0</v>
      </c>
      <c r="AI563" s="622">
        <f ca="1">'LOI 3P 19'!AD105/1000000</f>
        <v>0</v>
      </c>
      <c r="AJ563" s="622">
        <f ca="1">'LOI 3P 19'!AE105/1000000</f>
        <v>0</v>
      </c>
      <c r="AK563" s="622">
        <f ca="1">'LOI 3P 19'!AF105/1000000</f>
        <v>0</v>
      </c>
      <c r="AL563" s="622">
        <f ca="1">'LOI 3P 19'!AG105/1000000</f>
        <v>0</v>
      </c>
      <c r="AM563" s="629">
        <f ca="1">'LOI 3P 19'!AH105/1000000</f>
        <v>0</v>
      </c>
      <c r="AN563" s="246"/>
      <c r="AO563" s="246"/>
      <c r="AP563" s="246"/>
      <c r="AQ563" s="246"/>
      <c r="AR563" s="246"/>
      <c r="AS563" s="246"/>
      <c r="AT563" s="246"/>
      <c r="AU563" s="246"/>
      <c r="AV563" s="246"/>
    </row>
    <row r="564" spans="2:51" x14ac:dyDescent="0.2">
      <c r="B564" s="625"/>
      <c r="C564" s="606" t="s">
        <v>119</v>
      </c>
      <c r="D564" s="599"/>
      <c r="E564" s="599"/>
      <c r="F564" s="599"/>
      <c r="G564" s="599"/>
      <c r="H564" s="599"/>
      <c r="I564" s="622">
        <f ca="1">'LOI 3P 19'!D106/1000000</f>
        <v>0</v>
      </c>
      <c r="J564" s="622">
        <f ca="1">'LOI 3P 19'!E106/1000000</f>
        <v>0</v>
      </c>
      <c r="K564" s="622">
        <f ca="1">'LOI 3P 19'!F106/1000000</f>
        <v>0</v>
      </c>
      <c r="L564" s="622">
        <f ca="1">'LOI 3P 19'!G106/1000000</f>
        <v>0</v>
      </c>
      <c r="M564" s="622">
        <f ca="1">'LOI 3P 19'!H106/1000000</f>
        <v>0</v>
      </c>
      <c r="N564" s="622">
        <f ca="1">'LOI 3P 19'!I106/1000000</f>
        <v>0</v>
      </c>
      <c r="O564" s="622">
        <f ca="1">'LOI 3P 19'!J106/1000000</f>
        <v>0</v>
      </c>
      <c r="P564" s="622">
        <f ca="1">'LOI 3P 19'!K106/1000000</f>
        <v>0</v>
      </c>
      <c r="Q564" s="622">
        <f ca="1">'LOI 3P 19'!L106/1000000</f>
        <v>0</v>
      </c>
      <c r="R564" s="622">
        <f ca="1">'LOI 3P 19'!M106/1000000</f>
        <v>0</v>
      </c>
      <c r="S564" s="622">
        <f ca="1">'LOI 3P 19'!N106/1000000</f>
        <v>0</v>
      </c>
      <c r="T564" s="622">
        <f ca="1">'LOI 3P 19'!O106/1000000</f>
        <v>0</v>
      </c>
      <c r="U564" s="622">
        <f ca="1">'LOI 3P 19'!P106/1000000</f>
        <v>0</v>
      </c>
      <c r="V564" s="622">
        <f ca="1">'LOI 3P 19'!Q106/1000000</f>
        <v>0</v>
      </c>
      <c r="W564" s="622">
        <f ca="1">'LOI 3P 19'!R106/1000000</f>
        <v>0</v>
      </c>
      <c r="X564" s="622">
        <f ca="1">'LOI 3P 19'!S106/1000000</f>
        <v>0</v>
      </c>
      <c r="Y564" s="622">
        <f ca="1">'LOI 3P 19'!T106/1000000</f>
        <v>0</v>
      </c>
      <c r="Z564" s="622">
        <f ca="1">'LOI 3P 19'!U106/1000000</f>
        <v>0</v>
      </c>
      <c r="AA564" s="622">
        <f ca="1">'LOI 3P 19'!V106/1000000</f>
        <v>0</v>
      </c>
      <c r="AB564" s="622">
        <f ca="1">'LOI 3P 19'!W106/1000000</f>
        <v>0</v>
      </c>
      <c r="AC564" s="622">
        <f ca="1">'LOI 3P 19'!X106/1000000</f>
        <v>0</v>
      </c>
      <c r="AD564" s="622">
        <f ca="1">'LOI 3P 19'!Y106/1000000</f>
        <v>0</v>
      </c>
      <c r="AE564" s="622">
        <f ca="1">'LOI 3P 19'!Z106/1000000</f>
        <v>0</v>
      </c>
      <c r="AF564" s="622">
        <f ca="1">'LOI 3P 19'!AA106/1000000</f>
        <v>0</v>
      </c>
      <c r="AG564" s="622">
        <f ca="1">'LOI 3P 19'!AB106/1000000</f>
        <v>0</v>
      </c>
      <c r="AH564" s="622">
        <f ca="1">'LOI 3P 19'!AC106/1000000</f>
        <v>0</v>
      </c>
      <c r="AI564" s="622">
        <f ca="1">'LOI 3P 19'!AD106/1000000</f>
        <v>0</v>
      </c>
      <c r="AJ564" s="622">
        <f ca="1">'LOI 3P 19'!AE106/1000000</f>
        <v>0</v>
      </c>
      <c r="AK564" s="622">
        <f ca="1">'LOI 3P 19'!AF106/1000000</f>
        <v>0</v>
      </c>
      <c r="AL564" s="622">
        <f ca="1">'LOI 3P 19'!AG106/1000000</f>
        <v>0</v>
      </c>
      <c r="AM564" s="629">
        <f ca="1">'LOI 3P 19'!AH106/1000000</f>
        <v>0</v>
      </c>
      <c r="AN564" s="246"/>
      <c r="AO564" s="246"/>
      <c r="AP564" s="246"/>
      <c r="AQ564" s="246"/>
      <c r="AR564" s="246"/>
      <c r="AS564" s="246"/>
      <c r="AT564" s="246"/>
      <c r="AU564" s="246"/>
      <c r="AV564" s="246"/>
    </row>
    <row r="565" spans="2:51" x14ac:dyDescent="0.2">
      <c r="B565" s="625"/>
      <c r="C565" s="125"/>
      <c r="D565" s="599"/>
      <c r="E565" s="599"/>
      <c r="F565" s="599"/>
      <c r="G565" s="599"/>
      <c r="H565" s="599"/>
      <c r="I565" s="623"/>
      <c r="J565" s="623"/>
      <c r="K565" s="623"/>
      <c r="L565" s="623"/>
      <c r="M565" s="623"/>
      <c r="N565" s="623"/>
      <c r="O565" s="623"/>
      <c r="P565" s="623"/>
      <c r="Q565" s="623"/>
      <c r="R565" s="623"/>
      <c r="S565" s="623"/>
      <c r="T565" s="623"/>
      <c r="U565" s="623"/>
      <c r="V565" s="623"/>
      <c r="W565" s="623"/>
      <c r="X565" s="623"/>
      <c r="Y565" s="623"/>
      <c r="Z565" s="623"/>
      <c r="AA565" s="623"/>
      <c r="AB565" s="623"/>
      <c r="AC565" s="623"/>
      <c r="AD565" s="623"/>
      <c r="AE565" s="623"/>
      <c r="AF565" s="623"/>
      <c r="AG565" s="623"/>
      <c r="AH565" s="623"/>
      <c r="AI565" s="623"/>
      <c r="AJ565" s="623"/>
      <c r="AK565" s="623"/>
      <c r="AL565" s="623"/>
      <c r="AM565" s="630"/>
    </row>
    <row r="566" spans="2:51" x14ac:dyDescent="0.2">
      <c r="B566" s="261" t="s">
        <v>339</v>
      </c>
      <c r="C566" s="125"/>
      <c r="D566" s="599"/>
      <c r="E566" s="599"/>
      <c r="F566" s="599"/>
      <c r="G566" s="599"/>
      <c r="H566" s="599"/>
      <c r="I566" s="623"/>
      <c r="J566" s="623"/>
      <c r="K566" s="623"/>
      <c r="L566" s="623"/>
      <c r="M566" s="623"/>
      <c r="N566" s="623"/>
      <c r="O566" s="623"/>
      <c r="P566" s="623"/>
      <c r="Q566" s="623"/>
      <c r="R566" s="623"/>
      <c r="S566" s="623"/>
      <c r="T566" s="623"/>
      <c r="U566" s="623"/>
      <c r="V566" s="623"/>
      <c r="W566" s="623"/>
      <c r="X566" s="623"/>
      <c r="Y566" s="623"/>
      <c r="Z566" s="623"/>
      <c r="AA566" s="623"/>
      <c r="AB566" s="623"/>
      <c r="AC566" s="623"/>
      <c r="AD566" s="623"/>
      <c r="AE566" s="623"/>
      <c r="AF566" s="623"/>
      <c r="AG566" s="623"/>
      <c r="AH566" s="623"/>
      <c r="AI566" s="623"/>
      <c r="AJ566" s="623"/>
      <c r="AK566" s="623"/>
      <c r="AL566" s="623"/>
      <c r="AM566" s="630"/>
    </row>
    <row r="567" spans="2:51" x14ac:dyDescent="0.2">
      <c r="B567" s="625"/>
      <c r="C567" s="605" t="s">
        <v>131</v>
      </c>
      <c r="D567" s="599"/>
      <c r="E567" s="599"/>
      <c r="F567" s="599"/>
      <c r="G567" s="599"/>
      <c r="H567" s="599"/>
      <c r="I567" s="622">
        <f ca="1">'LOI DO 19'!D101/1000000</f>
        <v>0</v>
      </c>
      <c r="J567" s="622">
        <f ca="1">'LOI DO 19'!E101/1000000</f>
        <v>0</v>
      </c>
      <c r="K567" s="622">
        <f ca="1">'LOI DO 19'!F101/1000000</f>
        <v>0</v>
      </c>
      <c r="L567" s="622">
        <f ca="1">'LOI DO 19'!G101/1000000</f>
        <v>0</v>
      </c>
      <c r="M567" s="622">
        <f ca="1">'LOI DO 19'!H101/1000000</f>
        <v>0</v>
      </c>
      <c r="N567" s="622">
        <f ca="1">'LOI DO 19'!I101/1000000</f>
        <v>0</v>
      </c>
      <c r="O567" s="622">
        <f ca="1">'LOI DO 19'!J101/1000000</f>
        <v>0</v>
      </c>
      <c r="P567" s="622">
        <f ca="1">'LOI DO 19'!K101/1000000</f>
        <v>0</v>
      </c>
      <c r="Q567" s="622">
        <f ca="1">'LOI DO 19'!L101/1000000</f>
        <v>0</v>
      </c>
      <c r="R567" s="622">
        <f ca="1">'LOI DO 19'!M101/1000000</f>
        <v>0</v>
      </c>
      <c r="S567" s="622">
        <f ca="1">'LOI DO 19'!N101/1000000</f>
        <v>0</v>
      </c>
      <c r="T567" s="622">
        <f ca="1">'LOI DO 19'!O101/1000000</f>
        <v>0</v>
      </c>
      <c r="U567" s="622">
        <f ca="1">'LOI DO 19'!P101/1000000</f>
        <v>0</v>
      </c>
      <c r="V567" s="622">
        <f ca="1">'LOI DO 19'!Q101/1000000</f>
        <v>0</v>
      </c>
      <c r="W567" s="622">
        <f ca="1">'LOI DO 19'!R101/1000000</f>
        <v>0</v>
      </c>
      <c r="X567" s="622">
        <f ca="1">'LOI DO 19'!S101/1000000</f>
        <v>0</v>
      </c>
      <c r="Y567" s="622">
        <f ca="1">'LOI DO 19'!T101/1000000</f>
        <v>0</v>
      </c>
      <c r="Z567" s="622">
        <f ca="1">'LOI DO 19'!U101/1000000</f>
        <v>0</v>
      </c>
      <c r="AA567" s="622">
        <f ca="1">'LOI DO 19'!V101/1000000</f>
        <v>0</v>
      </c>
      <c r="AB567" s="622">
        <f ca="1">'LOI DO 19'!W101/1000000</f>
        <v>0</v>
      </c>
      <c r="AC567" s="622">
        <f ca="1">'LOI DO 19'!X101/1000000</f>
        <v>0</v>
      </c>
      <c r="AD567" s="622">
        <f ca="1">'LOI DO 19'!Y101/1000000</f>
        <v>0</v>
      </c>
      <c r="AE567" s="622">
        <f ca="1">'LOI DO 19'!Z101/1000000</f>
        <v>0</v>
      </c>
      <c r="AF567" s="622">
        <f ca="1">'LOI DO 19'!AA101/1000000</f>
        <v>0</v>
      </c>
      <c r="AG567" s="622">
        <f ca="1">'LOI DO 19'!AB101/1000000</f>
        <v>0</v>
      </c>
      <c r="AH567" s="622">
        <f ca="1">'LOI DO 19'!AC101/1000000</f>
        <v>0</v>
      </c>
      <c r="AI567" s="622">
        <f ca="1">'LOI DO 19'!AD101/1000000</f>
        <v>0</v>
      </c>
      <c r="AJ567" s="622">
        <f ca="1">'LOI DO 19'!AE101/1000000</f>
        <v>0</v>
      </c>
      <c r="AK567" s="622">
        <f ca="1">'LOI DO 19'!AF101/1000000</f>
        <v>0</v>
      </c>
      <c r="AL567" s="622">
        <f ca="1">'LOI DO 19'!AG101/1000000</f>
        <v>0</v>
      </c>
      <c r="AM567" s="629">
        <f ca="1">'LOI DO 19'!AH101/1000000</f>
        <v>0</v>
      </c>
      <c r="AN567" s="246"/>
      <c r="AO567" s="246"/>
      <c r="AP567" s="246"/>
      <c r="AQ567" s="246"/>
      <c r="AR567" s="246"/>
      <c r="AS567" s="246"/>
      <c r="AT567" s="246"/>
      <c r="AU567" s="246"/>
      <c r="AV567" s="246"/>
      <c r="AW567" s="246"/>
      <c r="AX567" s="246"/>
      <c r="AY567" s="246"/>
    </row>
    <row r="568" spans="2:51" x14ac:dyDescent="0.2">
      <c r="B568" s="625"/>
      <c r="C568" s="606" t="s">
        <v>117</v>
      </c>
      <c r="D568" s="599"/>
      <c r="E568" s="599"/>
      <c r="F568" s="599"/>
      <c r="G568" s="599"/>
      <c r="H568" s="599"/>
      <c r="I568" s="622">
        <f ca="1">'LOI DO 19'!D102/1000000</f>
        <v>0</v>
      </c>
      <c r="J568" s="622">
        <f ca="1">'LOI DO 19'!E102/1000000</f>
        <v>0</v>
      </c>
      <c r="K568" s="622">
        <f ca="1">'LOI DO 19'!F102/1000000</f>
        <v>0</v>
      </c>
      <c r="L568" s="622">
        <f ca="1">'LOI DO 19'!G102/1000000</f>
        <v>0</v>
      </c>
      <c r="M568" s="622">
        <f ca="1">'LOI DO 19'!H102/1000000</f>
        <v>0</v>
      </c>
      <c r="N568" s="622">
        <f ca="1">'LOI DO 19'!I102/1000000</f>
        <v>0</v>
      </c>
      <c r="O568" s="622">
        <f ca="1">'LOI DO 19'!J102/1000000</f>
        <v>0</v>
      </c>
      <c r="P568" s="622">
        <f ca="1">'LOI DO 19'!K102/1000000</f>
        <v>0</v>
      </c>
      <c r="Q568" s="622">
        <f ca="1">'LOI DO 19'!L102/1000000</f>
        <v>0</v>
      </c>
      <c r="R568" s="622">
        <f ca="1">'LOI DO 19'!M102/1000000</f>
        <v>0</v>
      </c>
      <c r="S568" s="622">
        <f ca="1">'LOI DO 19'!N102/1000000</f>
        <v>0</v>
      </c>
      <c r="T568" s="622">
        <f ca="1">'LOI DO 19'!O102/1000000</f>
        <v>0</v>
      </c>
      <c r="U568" s="622">
        <f ca="1">'LOI DO 19'!P102/1000000</f>
        <v>0</v>
      </c>
      <c r="V568" s="622">
        <f ca="1">'LOI DO 19'!Q102/1000000</f>
        <v>0</v>
      </c>
      <c r="W568" s="622">
        <f ca="1">'LOI DO 19'!R102/1000000</f>
        <v>0</v>
      </c>
      <c r="X568" s="622">
        <f ca="1">'LOI DO 19'!S102/1000000</f>
        <v>0</v>
      </c>
      <c r="Y568" s="622">
        <f ca="1">'LOI DO 19'!T102/1000000</f>
        <v>0</v>
      </c>
      <c r="Z568" s="622">
        <f ca="1">'LOI DO 19'!U102/1000000</f>
        <v>0</v>
      </c>
      <c r="AA568" s="622">
        <f ca="1">'LOI DO 19'!V102/1000000</f>
        <v>0</v>
      </c>
      <c r="AB568" s="622">
        <f ca="1">'LOI DO 19'!W102/1000000</f>
        <v>0</v>
      </c>
      <c r="AC568" s="622">
        <f ca="1">'LOI DO 19'!X102/1000000</f>
        <v>0</v>
      </c>
      <c r="AD568" s="622">
        <f ca="1">'LOI DO 19'!Y102/1000000</f>
        <v>0</v>
      </c>
      <c r="AE568" s="622">
        <f ca="1">'LOI DO 19'!Z102/1000000</f>
        <v>0</v>
      </c>
      <c r="AF568" s="622">
        <f ca="1">'LOI DO 19'!AA102/1000000</f>
        <v>0</v>
      </c>
      <c r="AG568" s="622">
        <f ca="1">'LOI DO 19'!AB102/1000000</f>
        <v>0</v>
      </c>
      <c r="AH568" s="622">
        <f ca="1">'LOI DO 19'!AC102/1000000</f>
        <v>0</v>
      </c>
      <c r="AI568" s="622">
        <f ca="1">'LOI DO 19'!AD102/1000000</f>
        <v>0</v>
      </c>
      <c r="AJ568" s="622">
        <f ca="1">'LOI DO 19'!AE102/1000000</f>
        <v>0</v>
      </c>
      <c r="AK568" s="622">
        <f ca="1">'LOI DO 19'!AF102/1000000</f>
        <v>0</v>
      </c>
      <c r="AL568" s="622">
        <f ca="1">'LOI DO 19'!AG102/1000000</f>
        <v>0</v>
      </c>
      <c r="AM568" s="629">
        <f ca="1">'LOI DO 19'!AH102/1000000</f>
        <v>0</v>
      </c>
      <c r="AN568" s="246"/>
      <c r="AO568" s="246"/>
      <c r="AP568" s="246"/>
      <c r="AQ568" s="246"/>
      <c r="AR568" s="246"/>
      <c r="AS568" s="246"/>
      <c r="AT568" s="246"/>
      <c r="AU568" s="246"/>
      <c r="AV568" s="246"/>
      <c r="AW568" s="246"/>
      <c r="AX568" s="246"/>
      <c r="AY568" s="246"/>
    </row>
    <row r="569" spans="2:51" x14ac:dyDescent="0.2">
      <c r="B569" s="625"/>
      <c r="C569" s="607" t="s">
        <v>126</v>
      </c>
      <c r="D569" s="599"/>
      <c r="E569" s="599"/>
      <c r="F569" s="599"/>
      <c r="G569" s="599"/>
      <c r="H569" s="599"/>
      <c r="I569" s="622">
        <f ca="1">'LOI DO 19'!D103/1000000</f>
        <v>0</v>
      </c>
      <c r="J569" s="622">
        <f ca="1">'LOI DO 19'!E103/1000000</f>
        <v>0</v>
      </c>
      <c r="K569" s="622">
        <f ca="1">'LOI DO 19'!F103/1000000</f>
        <v>0</v>
      </c>
      <c r="L569" s="622">
        <f ca="1">'LOI DO 19'!G103/1000000</f>
        <v>0</v>
      </c>
      <c r="M569" s="622">
        <f ca="1">'LOI DO 19'!H103/1000000</f>
        <v>0</v>
      </c>
      <c r="N569" s="622">
        <f ca="1">'LOI DO 19'!I103/1000000</f>
        <v>0</v>
      </c>
      <c r="O569" s="622">
        <f ca="1">'LOI DO 19'!J103/1000000</f>
        <v>0</v>
      </c>
      <c r="P569" s="622">
        <f ca="1">'LOI DO 19'!K103/1000000</f>
        <v>0</v>
      </c>
      <c r="Q569" s="622">
        <f ca="1">'LOI DO 19'!L103/1000000</f>
        <v>0</v>
      </c>
      <c r="R569" s="622">
        <f ca="1">'LOI DO 19'!M103/1000000</f>
        <v>0</v>
      </c>
      <c r="S569" s="622">
        <f ca="1">'LOI DO 19'!N103/1000000</f>
        <v>0</v>
      </c>
      <c r="T569" s="622">
        <f ca="1">'LOI DO 19'!O103/1000000</f>
        <v>0</v>
      </c>
      <c r="U569" s="622">
        <f ca="1">'LOI DO 19'!P103/1000000</f>
        <v>0</v>
      </c>
      <c r="V569" s="622">
        <f ca="1">'LOI DO 19'!Q103/1000000</f>
        <v>0</v>
      </c>
      <c r="W569" s="622">
        <f ca="1">'LOI DO 19'!R103/1000000</f>
        <v>0</v>
      </c>
      <c r="X569" s="622">
        <f ca="1">'LOI DO 19'!S103/1000000</f>
        <v>0</v>
      </c>
      <c r="Y569" s="622">
        <f ca="1">'LOI DO 19'!T103/1000000</f>
        <v>0</v>
      </c>
      <c r="Z569" s="622">
        <f ca="1">'LOI DO 19'!U103/1000000</f>
        <v>0</v>
      </c>
      <c r="AA569" s="622">
        <f ca="1">'LOI DO 19'!V103/1000000</f>
        <v>0</v>
      </c>
      <c r="AB569" s="622">
        <f ca="1">'LOI DO 19'!W103/1000000</f>
        <v>0</v>
      </c>
      <c r="AC569" s="622">
        <f ca="1">'LOI DO 19'!X103/1000000</f>
        <v>0</v>
      </c>
      <c r="AD569" s="622">
        <f ca="1">'LOI DO 19'!Y103/1000000</f>
        <v>0</v>
      </c>
      <c r="AE569" s="622">
        <f ca="1">'LOI DO 19'!Z103/1000000</f>
        <v>0</v>
      </c>
      <c r="AF569" s="622">
        <f ca="1">'LOI DO 19'!AA103/1000000</f>
        <v>0</v>
      </c>
      <c r="AG569" s="622">
        <f ca="1">'LOI DO 19'!AB103/1000000</f>
        <v>0</v>
      </c>
      <c r="AH569" s="622">
        <f ca="1">'LOI DO 19'!AC103/1000000</f>
        <v>0</v>
      </c>
      <c r="AI569" s="622">
        <f ca="1">'LOI DO 19'!AD103/1000000</f>
        <v>0</v>
      </c>
      <c r="AJ569" s="622">
        <f ca="1">'LOI DO 19'!AE103/1000000</f>
        <v>0</v>
      </c>
      <c r="AK569" s="622">
        <f ca="1">'LOI DO 19'!AF103/1000000</f>
        <v>0</v>
      </c>
      <c r="AL569" s="622">
        <f ca="1">'LOI DO 19'!AG103/1000000</f>
        <v>0</v>
      </c>
      <c r="AM569" s="629">
        <f ca="1">'LOI DO 19'!AH103/1000000</f>
        <v>0</v>
      </c>
      <c r="AN569" s="246"/>
      <c r="AO569" s="246"/>
      <c r="AP569" s="246"/>
      <c r="AQ569" s="246"/>
      <c r="AR569" s="246"/>
      <c r="AS569" s="246"/>
      <c r="AT569" s="246"/>
      <c r="AU569" s="246"/>
      <c r="AV569" s="246"/>
      <c r="AW569" s="246"/>
      <c r="AX569" s="246"/>
      <c r="AY569" s="246"/>
    </row>
    <row r="570" spans="2:51" x14ac:dyDescent="0.2">
      <c r="B570" s="625"/>
      <c r="C570" s="605" t="s">
        <v>127</v>
      </c>
      <c r="D570" s="599"/>
      <c r="E570" s="599"/>
      <c r="F570" s="599"/>
      <c r="G570" s="599"/>
      <c r="H570" s="599"/>
      <c r="I570" s="622">
        <f ca="1">'LOI DO 19'!D104/1000000</f>
        <v>-2.9844991624837443</v>
      </c>
      <c r="J570" s="622">
        <f ca="1">'LOI DO 19'!E104/1000000</f>
        <v>0.38924534405164751</v>
      </c>
      <c r="K570" s="622">
        <f ca="1">'LOI DO 19'!F104/1000000</f>
        <v>0.37255954729166602</v>
      </c>
      <c r="L570" s="622">
        <f ca="1">'LOI DO 19'!G104/1000000</f>
        <v>0.36014737798697832</v>
      </c>
      <c r="M570" s="622">
        <f ca="1">'LOI DO 19'!H104/1000000</f>
        <v>0.35113914907725619</v>
      </c>
      <c r="N570" s="622">
        <f ca="1">'LOI DO 19'!I104/1000000</f>
        <v>0.34667914280608608</v>
      </c>
      <c r="O570" s="622">
        <f ca="1">'LOI DO 19'!J104/1000000</f>
        <v>0.33971671592099967</v>
      </c>
      <c r="P570" s="622">
        <f ca="1">'LOI DO 19'!K104/1000000</f>
        <v>0.33365402801021665</v>
      </c>
      <c r="Q570" s="622">
        <f ca="1">'LOI DO 19'!L104/1000000</f>
        <v>0.32847904921850696</v>
      </c>
      <c r="R570" s="622">
        <f ca="1">'LOI DO 19'!M104/1000000</f>
        <v>0.32340906201531461</v>
      </c>
      <c r="S570" s="622">
        <f ca="1">'LOI DO 19'!N104/1000000</f>
        <v>7.2039189425568972E-2</v>
      </c>
      <c r="T570" s="622">
        <f ca="1">'LOI DO 19'!O104/1000000</f>
        <v>0.22452862981668253</v>
      </c>
      <c r="U570" s="622">
        <f ca="1">'LOI DO 19'!P104/1000000</f>
        <v>0.2270513110722025</v>
      </c>
      <c r="V570" s="622">
        <f ca="1">'LOI DO 19'!Q104/1000000</f>
        <v>0.22960754907711881</v>
      </c>
      <c r="W570" s="622">
        <f ca="1">'LOI DO 19'!R104/1000000</f>
        <v>0.23219766035355499</v>
      </c>
      <c r="X570" s="622">
        <f ca="1">'LOI DO 19'!S104/1000000</f>
        <v>0.23482196196644559</v>
      </c>
      <c r="Y570" s="622">
        <f ca="1">'LOI DO 19'!T104/1000000</f>
        <v>0.23748077142522156</v>
      </c>
      <c r="Z570" s="622">
        <f ca="1">'LOI DO 19'!U104/1000000</f>
        <v>0.2401744065813832</v>
      </c>
      <c r="AA570" s="622">
        <f ca="1">'LOI DO 19'!V104/1000000</f>
        <v>0.24290318552182857</v>
      </c>
      <c r="AB570" s="622">
        <f ca="1">'LOI DO 19'!W104/1000000</f>
        <v>0.24566742645781031</v>
      </c>
      <c r="AC570" s="622">
        <f ca="1">'LOI DO 19'!X104/1000000</f>
        <v>9.8467447609383849E-2</v>
      </c>
      <c r="AD570" s="622">
        <f ca="1">'LOI DO 19'!Y104/1000000</f>
        <v>0.25130356708520829</v>
      </c>
      <c r="AE570" s="622">
        <f ca="1">'LOI DO 19'!Z104/1000000</f>
        <v>0.25417610275755903</v>
      </c>
      <c r="AF570" s="622">
        <f ca="1">'LOI DO 19'!AA104/1000000</f>
        <v>0.25708537213240434</v>
      </c>
      <c r="AG570" s="622">
        <f ca="1">'LOI DO 19'!AB104/1000000</f>
        <v>0.26003169221439615</v>
      </c>
      <c r="AH570" s="622">
        <f ca="1">'LOI DO 19'!AC104/1000000</f>
        <v>0.26301537936662084</v>
      </c>
      <c r="AI570" s="622">
        <f ca="1">'LOI DO 19'!AD104/1000000</f>
        <v>0</v>
      </c>
      <c r="AJ570" s="622">
        <f ca="1">'LOI DO 19'!AE104/1000000</f>
        <v>0</v>
      </c>
      <c r="AK570" s="622">
        <f ca="1">'LOI DO 19'!AF104/1000000</f>
        <v>0</v>
      </c>
      <c r="AL570" s="622">
        <f ca="1">'LOI DO 19'!AG104/1000000</f>
        <v>0</v>
      </c>
      <c r="AM570" s="629">
        <f ca="1">'LOI DO 19'!AH104/1000000</f>
        <v>0</v>
      </c>
      <c r="AN570" s="246"/>
      <c r="AO570" s="246"/>
      <c r="AP570" s="246"/>
      <c r="AQ570" s="246"/>
      <c r="AR570" s="246"/>
      <c r="AS570" s="246"/>
      <c r="AT570" s="246"/>
      <c r="AU570" s="246"/>
      <c r="AV570" s="246"/>
      <c r="AW570" s="246"/>
      <c r="AX570" s="246"/>
      <c r="AY570" s="246"/>
    </row>
    <row r="571" spans="2:51" x14ac:dyDescent="0.2">
      <c r="B571" s="625"/>
      <c r="C571" s="605" t="s">
        <v>116</v>
      </c>
      <c r="D571" s="599"/>
      <c r="E571" s="599"/>
      <c r="F571" s="599"/>
      <c r="G571" s="599"/>
      <c r="H571" s="599"/>
      <c r="I571" s="622">
        <f ca="1">'LOI DO 19'!D105/1000000</f>
        <v>0</v>
      </c>
      <c r="J571" s="622">
        <f ca="1">'LOI DO 19'!E105/1000000</f>
        <v>0</v>
      </c>
      <c r="K571" s="622">
        <f ca="1">'LOI DO 19'!F105/1000000</f>
        <v>0</v>
      </c>
      <c r="L571" s="622">
        <f ca="1">'LOI DO 19'!G105/1000000</f>
        <v>0</v>
      </c>
      <c r="M571" s="622">
        <f ca="1">'LOI DO 19'!H105/1000000</f>
        <v>0</v>
      </c>
      <c r="N571" s="622">
        <f ca="1">'LOI DO 19'!I105/1000000</f>
        <v>0</v>
      </c>
      <c r="O571" s="622">
        <f ca="1">'LOI DO 19'!J105/1000000</f>
        <v>0</v>
      </c>
      <c r="P571" s="622">
        <f ca="1">'LOI DO 19'!K105/1000000</f>
        <v>0</v>
      </c>
      <c r="Q571" s="622">
        <f ca="1">'LOI DO 19'!L105/1000000</f>
        <v>0</v>
      </c>
      <c r="R571" s="622">
        <f ca="1">'LOI DO 19'!M105/1000000</f>
        <v>0</v>
      </c>
      <c r="S571" s="622">
        <f ca="1">'LOI DO 19'!N105/1000000</f>
        <v>0</v>
      </c>
      <c r="T571" s="622">
        <f ca="1">'LOI DO 19'!O105/1000000</f>
        <v>0</v>
      </c>
      <c r="U571" s="622">
        <f ca="1">'LOI DO 19'!P105/1000000</f>
        <v>0</v>
      </c>
      <c r="V571" s="622">
        <f ca="1">'LOI DO 19'!Q105/1000000</f>
        <v>0</v>
      </c>
      <c r="W571" s="622">
        <f ca="1">'LOI DO 19'!R105/1000000</f>
        <v>0</v>
      </c>
      <c r="X571" s="622">
        <f ca="1">'LOI DO 19'!S105/1000000</f>
        <v>0</v>
      </c>
      <c r="Y571" s="622">
        <f ca="1">'LOI DO 19'!T105/1000000</f>
        <v>0</v>
      </c>
      <c r="Z571" s="622">
        <f ca="1">'LOI DO 19'!U105/1000000</f>
        <v>0</v>
      </c>
      <c r="AA571" s="622">
        <f ca="1">'LOI DO 19'!V105/1000000</f>
        <v>0</v>
      </c>
      <c r="AB571" s="622">
        <f ca="1">'LOI DO 19'!W105/1000000</f>
        <v>0</v>
      </c>
      <c r="AC571" s="622">
        <f ca="1">'LOI DO 19'!X105/1000000</f>
        <v>0</v>
      </c>
      <c r="AD571" s="622">
        <f ca="1">'LOI DO 19'!Y105/1000000</f>
        <v>0</v>
      </c>
      <c r="AE571" s="622">
        <f ca="1">'LOI DO 19'!Z105/1000000</f>
        <v>0</v>
      </c>
      <c r="AF571" s="622">
        <f ca="1">'LOI DO 19'!AA105/1000000</f>
        <v>0</v>
      </c>
      <c r="AG571" s="622">
        <f ca="1">'LOI DO 19'!AB105/1000000</f>
        <v>0</v>
      </c>
      <c r="AH571" s="622">
        <f ca="1">'LOI DO 19'!AC105/1000000</f>
        <v>0</v>
      </c>
      <c r="AI571" s="622">
        <f ca="1">'LOI DO 19'!AD105/1000000</f>
        <v>0</v>
      </c>
      <c r="AJ571" s="622">
        <f ca="1">'LOI DO 19'!AE105/1000000</f>
        <v>0</v>
      </c>
      <c r="AK571" s="622">
        <f ca="1">'LOI DO 19'!AF105/1000000</f>
        <v>0</v>
      </c>
      <c r="AL571" s="622">
        <f ca="1">'LOI DO 19'!AG105/1000000</f>
        <v>0</v>
      </c>
      <c r="AM571" s="629">
        <f ca="1">'LOI DO 19'!AH105/1000000</f>
        <v>0</v>
      </c>
      <c r="AN571" s="246"/>
      <c r="AO571" s="246"/>
      <c r="AP571" s="246"/>
      <c r="AQ571" s="246"/>
      <c r="AR571" s="246"/>
      <c r="AS571" s="246"/>
      <c r="AT571" s="246"/>
      <c r="AU571" s="246"/>
      <c r="AV571" s="246"/>
      <c r="AW571" s="246"/>
      <c r="AX571" s="246"/>
      <c r="AY571" s="246"/>
    </row>
    <row r="572" spans="2:51" x14ac:dyDescent="0.2">
      <c r="B572" s="625"/>
      <c r="C572" s="606" t="s">
        <v>119</v>
      </c>
      <c r="D572" s="599"/>
      <c r="E572" s="599"/>
      <c r="F572" s="599"/>
      <c r="G572" s="599"/>
      <c r="H572" s="599"/>
      <c r="I572" s="622">
        <f ca="1">'LOI DO 19'!D106/1000000</f>
        <v>0</v>
      </c>
      <c r="J572" s="622">
        <f ca="1">'LOI DO 19'!E106/1000000</f>
        <v>0</v>
      </c>
      <c r="K572" s="622">
        <f ca="1">'LOI DO 19'!F106/1000000</f>
        <v>0</v>
      </c>
      <c r="L572" s="622">
        <f ca="1">'LOI DO 19'!G106/1000000</f>
        <v>0</v>
      </c>
      <c r="M572" s="622">
        <f ca="1">'LOI DO 19'!H106/1000000</f>
        <v>0</v>
      </c>
      <c r="N572" s="622">
        <f ca="1">'LOI DO 19'!I106/1000000</f>
        <v>0</v>
      </c>
      <c r="O572" s="622">
        <f ca="1">'LOI DO 19'!J106/1000000</f>
        <v>0</v>
      </c>
      <c r="P572" s="622">
        <f ca="1">'LOI DO 19'!K106/1000000</f>
        <v>0</v>
      </c>
      <c r="Q572" s="622">
        <f ca="1">'LOI DO 19'!L106/1000000</f>
        <v>0</v>
      </c>
      <c r="R572" s="622">
        <f ca="1">'LOI DO 19'!M106/1000000</f>
        <v>0</v>
      </c>
      <c r="S572" s="622">
        <f ca="1">'LOI DO 19'!N106/1000000</f>
        <v>0</v>
      </c>
      <c r="T572" s="622">
        <f ca="1">'LOI DO 19'!O106/1000000</f>
        <v>0</v>
      </c>
      <c r="U572" s="622">
        <f ca="1">'LOI DO 19'!P106/1000000</f>
        <v>0</v>
      </c>
      <c r="V572" s="622">
        <f ca="1">'LOI DO 19'!Q106/1000000</f>
        <v>0</v>
      </c>
      <c r="W572" s="622">
        <f ca="1">'LOI DO 19'!R106/1000000</f>
        <v>0</v>
      </c>
      <c r="X572" s="622">
        <f ca="1">'LOI DO 19'!S106/1000000</f>
        <v>0</v>
      </c>
      <c r="Y572" s="622">
        <f ca="1">'LOI DO 19'!T106/1000000</f>
        <v>0</v>
      </c>
      <c r="Z572" s="622">
        <f ca="1">'LOI DO 19'!U106/1000000</f>
        <v>0</v>
      </c>
      <c r="AA572" s="622">
        <f ca="1">'LOI DO 19'!V106/1000000</f>
        <v>0</v>
      </c>
      <c r="AB572" s="622">
        <f ca="1">'LOI DO 19'!W106/1000000</f>
        <v>0</v>
      </c>
      <c r="AC572" s="622">
        <f ca="1">'LOI DO 19'!X106/1000000</f>
        <v>0</v>
      </c>
      <c r="AD572" s="622">
        <f ca="1">'LOI DO 19'!Y106/1000000</f>
        <v>0</v>
      </c>
      <c r="AE572" s="622">
        <f ca="1">'LOI DO 19'!Z106/1000000</f>
        <v>0</v>
      </c>
      <c r="AF572" s="622">
        <f ca="1">'LOI DO 19'!AA106/1000000</f>
        <v>0</v>
      </c>
      <c r="AG572" s="622">
        <f ca="1">'LOI DO 19'!AB106/1000000</f>
        <v>0</v>
      </c>
      <c r="AH572" s="622">
        <f ca="1">'LOI DO 19'!AC106/1000000</f>
        <v>0</v>
      </c>
      <c r="AI572" s="622">
        <f ca="1">'LOI DO 19'!AD106/1000000</f>
        <v>0</v>
      </c>
      <c r="AJ572" s="622">
        <f ca="1">'LOI DO 19'!AE106/1000000</f>
        <v>0</v>
      </c>
      <c r="AK572" s="622">
        <f ca="1">'LOI DO 19'!AF106/1000000</f>
        <v>0</v>
      </c>
      <c r="AL572" s="622">
        <f ca="1">'LOI DO 19'!AG106/1000000</f>
        <v>0</v>
      </c>
      <c r="AM572" s="629">
        <f ca="1">'LOI DO 19'!AH106/1000000</f>
        <v>0</v>
      </c>
      <c r="AN572" s="246"/>
      <c r="AO572" s="246"/>
      <c r="AP572" s="246"/>
      <c r="AQ572" s="246"/>
      <c r="AR572" s="246"/>
      <c r="AS572" s="246"/>
      <c r="AT572" s="246"/>
      <c r="AU572" s="246"/>
      <c r="AV572" s="246"/>
      <c r="AW572" s="246"/>
      <c r="AX572" s="246"/>
      <c r="AY572" s="246"/>
    </row>
    <row r="573" spans="2:51" x14ac:dyDescent="0.2">
      <c r="B573" s="625"/>
      <c r="C573" s="125"/>
      <c r="D573" s="599"/>
      <c r="E573" s="599"/>
      <c r="F573" s="599"/>
      <c r="G573" s="599"/>
      <c r="H573" s="599"/>
      <c r="I573" s="623"/>
      <c r="J573" s="623"/>
      <c r="K573" s="623"/>
      <c r="L573" s="623"/>
      <c r="M573" s="623"/>
      <c r="N573" s="623"/>
      <c r="O573" s="623"/>
      <c r="P573" s="623"/>
      <c r="Q573" s="623"/>
      <c r="R573" s="623"/>
      <c r="S573" s="623"/>
      <c r="T573" s="623"/>
      <c r="U573" s="623"/>
      <c r="V573" s="623"/>
      <c r="W573" s="623"/>
      <c r="X573" s="623"/>
      <c r="Y573" s="623"/>
      <c r="Z573" s="623"/>
      <c r="AA573" s="623"/>
      <c r="AB573" s="623"/>
      <c r="AC573" s="623"/>
      <c r="AD573" s="623"/>
      <c r="AE573" s="623"/>
      <c r="AF573" s="623"/>
      <c r="AG573" s="623"/>
      <c r="AH573" s="623"/>
      <c r="AI573" s="623"/>
      <c r="AJ573" s="623"/>
      <c r="AK573" s="623"/>
      <c r="AL573" s="623"/>
      <c r="AM573" s="630"/>
    </row>
    <row r="574" spans="2:51" x14ac:dyDescent="0.2">
      <c r="B574" s="261" t="s">
        <v>340</v>
      </c>
      <c r="C574" s="125"/>
      <c r="D574" s="599"/>
      <c r="E574" s="599"/>
      <c r="F574" s="599"/>
      <c r="G574" s="599"/>
      <c r="H574" s="599"/>
      <c r="I574" s="623"/>
      <c r="J574" s="623"/>
      <c r="K574" s="623"/>
      <c r="L574" s="623"/>
      <c r="M574" s="623"/>
      <c r="N574" s="623"/>
      <c r="O574" s="623"/>
      <c r="P574" s="623"/>
      <c r="Q574" s="623"/>
      <c r="R574" s="623"/>
      <c r="S574" s="623"/>
      <c r="T574" s="623"/>
      <c r="U574" s="623"/>
      <c r="V574" s="623"/>
      <c r="W574" s="623"/>
      <c r="X574" s="623"/>
      <c r="Y574" s="623"/>
      <c r="Z574" s="623"/>
      <c r="AA574" s="623"/>
      <c r="AB574" s="623"/>
      <c r="AC574" s="623"/>
      <c r="AD574" s="623"/>
      <c r="AE574" s="623"/>
      <c r="AF574" s="623"/>
      <c r="AG574" s="623"/>
      <c r="AH574" s="623"/>
      <c r="AI574" s="623"/>
      <c r="AJ574" s="623"/>
      <c r="AK574" s="623"/>
      <c r="AL574" s="623"/>
      <c r="AM574" s="630"/>
    </row>
    <row r="575" spans="2:51" x14ac:dyDescent="0.2">
      <c r="B575" s="625"/>
      <c r="C575" s="605" t="s">
        <v>131</v>
      </c>
      <c r="D575" s="599"/>
      <c r="E575" s="599"/>
      <c r="F575" s="599"/>
      <c r="G575" s="599"/>
      <c r="H575" s="599"/>
      <c r="I575" s="622">
        <f ca="1">'NPO 3P 19'!D101/1000000</f>
        <v>-1.8230250236807717</v>
      </c>
      <c r="J575" s="622">
        <f ca="1">'NPO 3P 19'!E101/1000000</f>
        <v>0.34729469285592951</v>
      </c>
      <c r="K575" s="622">
        <f ca="1">'NPO 3P 19'!F101/1000000</f>
        <v>0.40258627652131107</v>
      </c>
      <c r="L575" s="622">
        <f ca="1">'NPO 3P 19'!G101/1000000</f>
        <v>0.31482312756199998</v>
      </c>
      <c r="M575" s="622">
        <f ca="1">'NPO 3P 19'!H101/1000000</f>
        <v>0.26026974889082427</v>
      </c>
      <c r="N575" s="622">
        <f ca="1">'NPO 3P 19'!I101/1000000</f>
        <v>0.25506558849663108</v>
      </c>
      <c r="O575" s="622">
        <f ca="1">'NPO 3P 19'!J101/1000000</f>
        <v>0.21355738420181794</v>
      </c>
      <c r="P575" s="622">
        <f ca="1">'NPO 3P 19'!K101/1000000</f>
        <v>0.17278114811078849</v>
      </c>
      <c r="Q575" s="622">
        <f ca="1">'NPO 3P 19'!L101/1000000</f>
        <v>0.16680312218387808</v>
      </c>
      <c r="R575" s="622">
        <f ca="1">'NPO 3P 19'!M101/1000000</f>
        <v>0.16086046535835558</v>
      </c>
      <c r="S575" s="622">
        <f ca="1">'NPO 3P 19'!N101/1000000</f>
        <v>-4.1902914392137273E-2</v>
      </c>
      <c r="T575" s="622">
        <f ca="1">'NPO 3P 19'!O101/1000000</f>
        <v>6.7648676570224428E-2</v>
      </c>
      <c r="U575" s="622">
        <f ca="1">'NPO 3P 19'!P101/1000000</f>
        <v>0.13118392002071746</v>
      </c>
      <c r="V575" s="622">
        <f ca="1">'NPO 3P 19'!Q101/1000000</f>
        <v>0.13267298940697889</v>
      </c>
      <c r="W575" s="622">
        <f ca="1">'NPO 3P 19'!R101/1000000</f>
        <v>0.13418118270148491</v>
      </c>
      <c r="X575" s="622">
        <f ca="1">'NPO 3P 19'!S101/1000000</f>
        <v>0.13570864846876593</v>
      </c>
      <c r="Y575" s="622">
        <f ca="1">'NPO 3P 19'!T101/1000000</f>
        <v>0.13725553437642646</v>
      </c>
      <c r="Z575" s="622">
        <f ca="1">'NPO 3P 19'!U101/1000000</f>
        <v>0.13882198710252291</v>
      </c>
      <c r="AA575" s="622">
        <f ca="1">'NPO 3P 19'!V101/1000000</f>
        <v>0.14040815223958625</v>
      </c>
      <c r="AB575" s="622">
        <f ca="1">'NPO 3P 19'!W101/1000000</f>
        <v>0.14201417419519244</v>
      </c>
      <c r="AC575" s="622">
        <f ca="1">'NPO 3P 19'!X101/1000000</f>
        <v>3.4620196088976325E-2</v>
      </c>
      <c r="AD575" s="622">
        <f ca="1">'NPO 3P 19'!Y101/1000000</f>
        <v>0.14528635964598602</v>
      </c>
      <c r="AE575" s="622">
        <f ca="1">'NPO 3P 19'!Z101/1000000</f>
        <v>0.14695280508626854</v>
      </c>
      <c r="AF575" s="622">
        <f ca="1">'NPO 3P 19'!AA101/1000000</f>
        <v>0.14863967101057704</v>
      </c>
      <c r="AG575" s="622">
        <f ca="1">'NPO 3P 19'!AB101/1000000</f>
        <v>0.15034709428208543</v>
      </c>
      <c r="AH575" s="622">
        <f ca="1">'NPO 3P 19'!AC101/1000000</f>
        <v>0.15207520990399415</v>
      </c>
      <c r="AI575" s="622">
        <f ca="1">'NPO 3P 19'!AD101/1000000</f>
        <v>0</v>
      </c>
      <c r="AJ575" s="622">
        <f ca="1">'NPO 3P 19'!AE101/1000000</f>
        <v>0</v>
      </c>
      <c r="AK575" s="622">
        <f ca="1">'NPO 3P 19'!AF101/1000000</f>
        <v>0</v>
      </c>
      <c r="AL575" s="622">
        <f ca="1">'NPO 3P 19'!AG101/1000000</f>
        <v>0</v>
      </c>
      <c r="AM575" s="629">
        <f ca="1">'NPO 3P 19'!AH101/1000000</f>
        <v>0</v>
      </c>
      <c r="AN575" s="246"/>
      <c r="AO575" s="246"/>
      <c r="AP575" s="246"/>
      <c r="AQ575" s="246"/>
      <c r="AR575" s="246"/>
      <c r="AS575" s="246"/>
      <c r="AT575" s="246"/>
      <c r="AU575" s="246"/>
      <c r="AV575" s="246"/>
      <c r="AW575" s="246"/>
    </row>
    <row r="576" spans="2:51" x14ac:dyDescent="0.2">
      <c r="B576" s="625"/>
      <c r="C576" s="606" t="s">
        <v>117</v>
      </c>
      <c r="D576" s="599"/>
      <c r="E576" s="599"/>
      <c r="F576" s="599"/>
      <c r="G576" s="599"/>
      <c r="H576" s="599"/>
      <c r="I576" s="622">
        <f ca="1">'NPO 3P 19'!D102/1000000</f>
        <v>0</v>
      </c>
      <c r="J576" s="622">
        <f ca="1">'NPO 3P 19'!E102/1000000</f>
        <v>0</v>
      </c>
      <c r="K576" s="622">
        <f ca="1">'NPO 3P 19'!F102/1000000</f>
        <v>0</v>
      </c>
      <c r="L576" s="622">
        <f ca="1">'NPO 3P 19'!G102/1000000</f>
        <v>0</v>
      </c>
      <c r="M576" s="622">
        <f ca="1">'NPO 3P 19'!H102/1000000</f>
        <v>0</v>
      </c>
      <c r="N576" s="622">
        <f ca="1">'NPO 3P 19'!I102/1000000</f>
        <v>0</v>
      </c>
      <c r="O576" s="622">
        <f ca="1">'NPO 3P 19'!J102/1000000</f>
        <v>0</v>
      </c>
      <c r="P576" s="622">
        <f ca="1">'NPO 3P 19'!K102/1000000</f>
        <v>0</v>
      </c>
      <c r="Q576" s="622">
        <f ca="1">'NPO 3P 19'!L102/1000000</f>
        <v>0</v>
      </c>
      <c r="R576" s="622">
        <f ca="1">'NPO 3P 19'!M102/1000000</f>
        <v>0</v>
      </c>
      <c r="S576" s="622">
        <f ca="1">'NPO 3P 19'!N102/1000000</f>
        <v>0</v>
      </c>
      <c r="T576" s="622">
        <f ca="1">'NPO 3P 19'!O102/1000000</f>
        <v>0</v>
      </c>
      <c r="U576" s="622">
        <f ca="1">'NPO 3P 19'!P102/1000000</f>
        <v>0</v>
      </c>
      <c r="V576" s="622">
        <f ca="1">'NPO 3P 19'!Q102/1000000</f>
        <v>0</v>
      </c>
      <c r="W576" s="622">
        <f ca="1">'NPO 3P 19'!R102/1000000</f>
        <v>0</v>
      </c>
      <c r="X576" s="622">
        <f ca="1">'NPO 3P 19'!S102/1000000</f>
        <v>0</v>
      </c>
      <c r="Y576" s="622">
        <f ca="1">'NPO 3P 19'!T102/1000000</f>
        <v>0</v>
      </c>
      <c r="Z576" s="622">
        <f ca="1">'NPO 3P 19'!U102/1000000</f>
        <v>0</v>
      </c>
      <c r="AA576" s="622">
        <f ca="1">'NPO 3P 19'!V102/1000000</f>
        <v>0</v>
      </c>
      <c r="AB576" s="622">
        <f ca="1">'NPO 3P 19'!W102/1000000</f>
        <v>0</v>
      </c>
      <c r="AC576" s="622">
        <f ca="1">'NPO 3P 19'!X102/1000000</f>
        <v>0</v>
      </c>
      <c r="AD576" s="622">
        <f ca="1">'NPO 3P 19'!Y102/1000000</f>
        <v>0</v>
      </c>
      <c r="AE576" s="622">
        <f ca="1">'NPO 3P 19'!Z102/1000000</f>
        <v>0</v>
      </c>
      <c r="AF576" s="622">
        <f ca="1">'NPO 3P 19'!AA102/1000000</f>
        <v>0</v>
      </c>
      <c r="AG576" s="622">
        <f ca="1">'NPO 3P 19'!AB102/1000000</f>
        <v>0</v>
      </c>
      <c r="AH576" s="622">
        <f ca="1">'NPO 3P 19'!AC102/1000000</f>
        <v>0</v>
      </c>
      <c r="AI576" s="622">
        <f ca="1">'NPO 3P 19'!AD102/1000000</f>
        <v>0</v>
      </c>
      <c r="AJ576" s="622">
        <f ca="1">'NPO 3P 19'!AE102/1000000</f>
        <v>0</v>
      </c>
      <c r="AK576" s="622">
        <f ca="1">'NPO 3P 19'!AF102/1000000</f>
        <v>0</v>
      </c>
      <c r="AL576" s="622">
        <f ca="1">'NPO 3P 19'!AG102/1000000</f>
        <v>0</v>
      </c>
      <c r="AM576" s="629">
        <f ca="1">'NPO 3P 19'!AH102/1000000</f>
        <v>0</v>
      </c>
      <c r="AN576" s="246"/>
      <c r="AO576" s="246"/>
      <c r="AP576" s="246"/>
      <c r="AQ576" s="246"/>
      <c r="AR576" s="246"/>
      <c r="AS576" s="246"/>
      <c r="AT576" s="246"/>
      <c r="AU576" s="246"/>
      <c r="AV576" s="246"/>
      <c r="AW576" s="246"/>
    </row>
    <row r="577" spans="2:51" x14ac:dyDescent="0.2">
      <c r="B577" s="625"/>
      <c r="C577" s="607" t="s">
        <v>126</v>
      </c>
      <c r="D577" s="599"/>
      <c r="E577" s="599"/>
      <c r="F577" s="599"/>
      <c r="G577" s="599"/>
      <c r="H577" s="599"/>
      <c r="I577" s="622">
        <f ca="1">'NPO 3P 19'!D103/1000000</f>
        <v>0</v>
      </c>
      <c r="J577" s="622">
        <f ca="1">'NPO 3P 19'!E103/1000000</f>
        <v>0</v>
      </c>
      <c r="K577" s="622">
        <f ca="1">'NPO 3P 19'!F103/1000000</f>
        <v>0</v>
      </c>
      <c r="L577" s="622">
        <f ca="1">'NPO 3P 19'!G103/1000000</f>
        <v>0</v>
      </c>
      <c r="M577" s="622">
        <f ca="1">'NPO 3P 19'!H103/1000000</f>
        <v>0</v>
      </c>
      <c r="N577" s="622">
        <f ca="1">'NPO 3P 19'!I103/1000000</f>
        <v>0</v>
      </c>
      <c r="O577" s="622">
        <f ca="1">'NPO 3P 19'!J103/1000000</f>
        <v>0</v>
      </c>
      <c r="P577" s="622">
        <f ca="1">'NPO 3P 19'!K103/1000000</f>
        <v>0</v>
      </c>
      <c r="Q577" s="622">
        <f ca="1">'NPO 3P 19'!L103/1000000</f>
        <v>0</v>
      </c>
      <c r="R577" s="622">
        <f ca="1">'NPO 3P 19'!M103/1000000</f>
        <v>0</v>
      </c>
      <c r="S577" s="622">
        <f ca="1">'NPO 3P 19'!N103/1000000</f>
        <v>0</v>
      </c>
      <c r="T577" s="622">
        <f ca="1">'NPO 3P 19'!O103/1000000</f>
        <v>0</v>
      </c>
      <c r="U577" s="622">
        <f ca="1">'NPO 3P 19'!P103/1000000</f>
        <v>0</v>
      </c>
      <c r="V577" s="622">
        <f ca="1">'NPO 3P 19'!Q103/1000000</f>
        <v>0</v>
      </c>
      <c r="W577" s="622">
        <f ca="1">'NPO 3P 19'!R103/1000000</f>
        <v>0</v>
      </c>
      <c r="X577" s="622">
        <f ca="1">'NPO 3P 19'!S103/1000000</f>
        <v>0</v>
      </c>
      <c r="Y577" s="622">
        <f ca="1">'NPO 3P 19'!T103/1000000</f>
        <v>0</v>
      </c>
      <c r="Z577" s="622">
        <f ca="1">'NPO 3P 19'!U103/1000000</f>
        <v>0</v>
      </c>
      <c r="AA577" s="622">
        <f ca="1">'NPO 3P 19'!V103/1000000</f>
        <v>0</v>
      </c>
      <c r="AB577" s="622">
        <f ca="1">'NPO 3P 19'!W103/1000000</f>
        <v>0</v>
      </c>
      <c r="AC577" s="622">
        <f ca="1">'NPO 3P 19'!X103/1000000</f>
        <v>0</v>
      </c>
      <c r="AD577" s="622">
        <f ca="1">'NPO 3P 19'!Y103/1000000</f>
        <v>0</v>
      </c>
      <c r="AE577" s="622">
        <f ca="1">'NPO 3P 19'!Z103/1000000</f>
        <v>0</v>
      </c>
      <c r="AF577" s="622">
        <f ca="1">'NPO 3P 19'!AA103/1000000</f>
        <v>0</v>
      </c>
      <c r="AG577" s="622">
        <f ca="1">'NPO 3P 19'!AB103/1000000</f>
        <v>0</v>
      </c>
      <c r="AH577" s="622">
        <f ca="1">'NPO 3P 19'!AC103/1000000</f>
        <v>0</v>
      </c>
      <c r="AI577" s="622">
        <f ca="1">'NPO 3P 19'!AD103/1000000</f>
        <v>0</v>
      </c>
      <c r="AJ577" s="622">
        <f ca="1">'NPO 3P 19'!AE103/1000000</f>
        <v>0</v>
      </c>
      <c r="AK577" s="622">
        <f ca="1">'NPO 3P 19'!AF103/1000000</f>
        <v>0</v>
      </c>
      <c r="AL577" s="622">
        <f ca="1">'NPO 3P 19'!AG103/1000000</f>
        <v>0</v>
      </c>
      <c r="AM577" s="629">
        <f ca="1">'NPO 3P 19'!AH103/1000000</f>
        <v>0</v>
      </c>
      <c r="AN577" s="246"/>
      <c r="AO577" s="246"/>
      <c r="AP577" s="246"/>
      <c r="AQ577" s="246"/>
      <c r="AR577" s="246"/>
      <c r="AS577" s="246"/>
      <c r="AT577" s="246"/>
      <c r="AU577" s="246"/>
      <c r="AV577" s="246"/>
      <c r="AW577" s="246"/>
    </row>
    <row r="578" spans="2:51" x14ac:dyDescent="0.2">
      <c r="B578" s="625"/>
      <c r="C578" s="605" t="s">
        <v>127</v>
      </c>
      <c r="D578" s="599"/>
      <c r="E578" s="599"/>
      <c r="F578" s="599"/>
      <c r="G578" s="599"/>
      <c r="H578" s="599"/>
      <c r="I578" s="622">
        <f ca="1">'NPO 3P 19'!D104/1000000</f>
        <v>0</v>
      </c>
      <c r="J578" s="622">
        <f ca="1">'NPO 3P 19'!E104/1000000</f>
        <v>0</v>
      </c>
      <c r="K578" s="622">
        <f ca="1">'NPO 3P 19'!F104/1000000</f>
        <v>0</v>
      </c>
      <c r="L578" s="622">
        <f ca="1">'NPO 3P 19'!G104/1000000</f>
        <v>0</v>
      </c>
      <c r="M578" s="622">
        <f ca="1">'NPO 3P 19'!H104/1000000</f>
        <v>0</v>
      </c>
      <c r="N578" s="622">
        <f ca="1">'NPO 3P 19'!I104/1000000</f>
        <v>0</v>
      </c>
      <c r="O578" s="622">
        <f ca="1">'NPO 3P 19'!J104/1000000</f>
        <v>0</v>
      </c>
      <c r="P578" s="622">
        <f ca="1">'NPO 3P 19'!K104/1000000</f>
        <v>0</v>
      </c>
      <c r="Q578" s="622">
        <f ca="1">'NPO 3P 19'!L104/1000000</f>
        <v>0</v>
      </c>
      <c r="R578" s="622">
        <f ca="1">'NPO 3P 19'!M104/1000000</f>
        <v>0</v>
      </c>
      <c r="S578" s="622">
        <f ca="1">'NPO 3P 19'!N104/1000000</f>
        <v>0</v>
      </c>
      <c r="T578" s="622">
        <f ca="1">'NPO 3P 19'!O104/1000000</f>
        <v>0</v>
      </c>
      <c r="U578" s="622">
        <f ca="1">'NPO 3P 19'!P104/1000000</f>
        <v>0</v>
      </c>
      <c r="V578" s="622">
        <f ca="1">'NPO 3P 19'!Q104/1000000</f>
        <v>0</v>
      </c>
      <c r="W578" s="622">
        <f ca="1">'NPO 3P 19'!R104/1000000</f>
        <v>0</v>
      </c>
      <c r="X578" s="622">
        <f ca="1">'NPO 3P 19'!S104/1000000</f>
        <v>0</v>
      </c>
      <c r="Y578" s="622">
        <f ca="1">'NPO 3P 19'!T104/1000000</f>
        <v>0</v>
      </c>
      <c r="Z578" s="622">
        <f ca="1">'NPO 3P 19'!U104/1000000</f>
        <v>0</v>
      </c>
      <c r="AA578" s="622">
        <f ca="1">'NPO 3P 19'!V104/1000000</f>
        <v>0</v>
      </c>
      <c r="AB578" s="622">
        <f ca="1">'NPO 3P 19'!W104/1000000</f>
        <v>0</v>
      </c>
      <c r="AC578" s="622">
        <f ca="1">'NPO 3P 19'!X104/1000000</f>
        <v>0</v>
      </c>
      <c r="AD578" s="622">
        <f ca="1">'NPO 3P 19'!Y104/1000000</f>
        <v>0</v>
      </c>
      <c r="AE578" s="622">
        <f ca="1">'NPO 3P 19'!Z104/1000000</f>
        <v>0</v>
      </c>
      <c r="AF578" s="622">
        <f ca="1">'NPO 3P 19'!AA104/1000000</f>
        <v>0</v>
      </c>
      <c r="AG578" s="622">
        <f ca="1">'NPO 3P 19'!AB104/1000000</f>
        <v>0</v>
      </c>
      <c r="AH578" s="622">
        <f ca="1">'NPO 3P 19'!AC104/1000000</f>
        <v>0</v>
      </c>
      <c r="AI578" s="622">
        <f ca="1">'NPO 3P 19'!AD104/1000000</f>
        <v>0</v>
      </c>
      <c r="AJ578" s="622">
        <f ca="1">'NPO 3P 19'!AE104/1000000</f>
        <v>0</v>
      </c>
      <c r="AK578" s="622">
        <f ca="1">'NPO 3P 19'!AF104/1000000</f>
        <v>0</v>
      </c>
      <c r="AL578" s="622">
        <f ca="1">'NPO 3P 19'!AG104/1000000</f>
        <v>0</v>
      </c>
      <c r="AM578" s="629">
        <f ca="1">'NPO 3P 19'!AH104/1000000</f>
        <v>0</v>
      </c>
      <c r="AN578" s="246"/>
      <c r="AO578" s="246"/>
      <c r="AP578" s="246"/>
      <c r="AQ578" s="246"/>
      <c r="AR578" s="246"/>
      <c r="AS578" s="246"/>
      <c r="AT578" s="246"/>
      <c r="AU578" s="246"/>
      <c r="AV578" s="246"/>
      <c r="AW578" s="246"/>
    </row>
    <row r="579" spans="2:51" x14ac:dyDescent="0.2">
      <c r="B579" s="625"/>
      <c r="C579" s="605" t="s">
        <v>116</v>
      </c>
      <c r="D579" s="599"/>
      <c r="E579" s="599"/>
      <c r="F579" s="599"/>
      <c r="G579" s="599"/>
      <c r="H579" s="599"/>
      <c r="I579" s="622">
        <f ca="1">'NPO 3P 19'!D105/1000000</f>
        <v>0</v>
      </c>
      <c r="J579" s="622">
        <f ca="1">'NPO 3P 19'!E105/1000000</f>
        <v>0</v>
      </c>
      <c r="K579" s="622">
        <f ca="1">'NPO 3P 19'!F105/1000000</f>
        <v>0</v>
      </c>
      <c r="L579" s="622">
        <f ca="1">'NPO 3P 19'!G105/1000000</f>
        <v>0</v>
      </c>
      <c r="M579" s="622">
        <f ca="1">'NPO 3P 19'!H105/1000000</f>
        <v>0</v>
      </c>
      <c r="N579" s="622">
        <f ca="1">'NPO 3P 19'!I105/1000000</f>
        <v>0</v>
      </c>
      <c r="O579" s="622">
        <f ca="1">'NPO 3P 19'!J105/1000000</f>
        <v>0</v>
      </c>
      <c r="P579" s="622">
        <f ca="1">'NPO 3P 19'!K105/1000000</f>
        <v>0</v>
      </c>
      <c r="Q579" s="622">
        <f ca="1">'NPO 3P 19'!L105/1000000</f>
        <v>0</v>
      </c>
      <c r="R579" s="622">
        <f ca="1">'NPO 3P 19'!M105/1000000</f>
        <v>0</v>
      </c>
      <c r="S579" s="622">
        <f ca="1">'NPO 3P 19'!N105/1000000</f>
        <v>0</v>
      </c>
      <c r="T579" s="622">
        <f ca="1">'NPO 3P 19'!O105/1000000</f>
        <v>0</v>
      </c>
      <c r="U579" s="622">
        <f ca="1">'NPO 3P 19'!P105/1000000</f>
        <v>0</v>
      </c>
      <c r="V579" s="622">
        <f ca="1">'NPO 3P 19'!Q105/1000000</f>
        <v>0</v>
      </c>
      <c r="W579" s="622">
        <f ca="1">'NPO 3P 19'!R105/1000000</f>
        <v>0</v>
      </c>
      <c r="X579" s="622">
        <f ca="1">'NPO 3P 19'!S105/1000000</f>
        <v>0</v>
      </c>
      <c r="Y579" s="622">
        <f ca="1">'NPO 3P 19'!T105/1000000</f>
        <v>0</v>
      </c>
      <c r="Z579" s="622">
        <f ca="1">'NPO 3P 19'!U105/1000000</f>
        <v>0</v>
      </c>
      <c r="AA579" s="622">
        <f ca="1">'NPO 3P 19'!V105/1000000</f>
        <v>0</v>
      </c>
      <c r="AB579" s="622">
        <f ca="1">'NPO 3P 19'!W105/1000000</f>
        <v>0</v>
      </c>
      <c r="AC579" s="622">
        <f ca="1">'NPO 3P 19'!X105/1000000</f>
        <v>0</v>
      </c>
      <c r="AD579" s="622">
        <f ca="1">'NPO 3P 19'!Y105/1000000</f>
        <v>0</v>
      </c>
      <c r="AE579" s="622">
        <f ca="1">'NPO 3P 19'!Z105/1000000</f>
        <v>0</v>
      </c>
      <c r="AF579" s="622">
        <f ca="1">'NPO 3P 19'!AA105/1000000</f>
        <v>0</v>
      </c>
      <c r="AG579" s="622">
        <f ca="1">'NPO 3P 19'!AB105/1000000</f>
        <v>0</v>
      </c>
      <c r="AH579" s="622">
        <f ca="1">'NPO 3P 19'!AC105/1000000</f>
        <v>0</v>
      </c>
      <c r="AI579" s="622">
        <f ca="1">'NPO 3P 19'!AD105/1000000</f>
        <v>0</v>
      </c>
      <c r="AJ579" s="622">
        <f ca="1">'NPO 3P 19'!AE105/1000000</f>
        <v>0</v>
      </c>
      <c r="AK579" s="622">
        <f ca="1">'NPO 3P 19'!AF105/1000000</f>
        <v>0</v>
      </c>
      <c r="AL579" s="622">
        <f ca="1">'NPO 3P 19'!AG105/1000000</f>
        <v>0</v>
      </c>
      <c r="AM579" s="629">
        <f ca="1">'NPO 3P 19'!AH105/1000000</f>
        <v>0</v>
      </c>
      <c r="AN579" s="246"/>
      <c r="AO579" s="246"/>
      <c r="AP579" s="246"/>
      <c r="AQ579" s="246"/>
      <c r="AR579" s="246"/>
      <c r="AS579" s="246"/>
      <c r="AT579" s="246"/>
      <c r="AU579" s="246"/>
      <c r="AV579" s="246"/>
      <c r="AW579" s="246"/>
    </row>
    <row r="580" spans="2:51" x14ac:dyDescent="0.2">
      <c r="B580" s="625"/>
      <c r="C580" s="606" t="s">
        <v>119</v>
      </c>
      <c r="D580" s="599"/>
      <c r="E580" s="599"/>
      <c r="F580" s="599"/>
      <c r="G580" s="599"/>
      <c r="H580" s="599"/>
      <c r="I580" s="622">
        <f ca="1">'NPO 3P 19'!D106/1000000</f>
        <v>0</v>
      </c>
      <c r="J580" s="622">
        <f ca="1">'NPO 3P 19'!E106/1000000</f>
        <v>4.1442705399325756E-2</v>
      </c>
      <c r="K580" s="622">
        <f ca="1">'NPO 3P 19'!F106/1000000</f>
        <v>4.187395170977571E-2</v>
      </c>
      <c r="L580" s="622">
        <f ca="1">'NPO 3P 19'!G106/1000000</f>
        <v>4.2311623590251375E-2</v>
      </c>
      <c r="M580" s="622">
        <f ca="1">'NPO 3P 19'!H106/1000000</f>
        <v>4.2755816781746114E-2</v>
      </c>
      <c r="N580" s="622">
        <f ca="1">'NPO 3P 19'!I106/1000000</f>
        <v>4.3206628451794141E-2</v>
      </c>
      <c r="O580" s="622">
        <f ca="1">'NPO 3P 19'!J106/1000000</f>
        <v>4.366415721572587E-2</v>
      </c>
      <c r="P580" s="622">
        <f ca="1">'NPO 3P 19'!K106/1000000</f>
        <v>4.4128503158240184E-2</v>
      </c>
      <c r="Q580" s="622">
        <f ca="1">'NPO 3P 19'!L106/1000000</f>
        <v>4.4599767855297956E-2</v>
      </c>
      <c r="R580" s="622">
        <f ca="1">'NPO 3P 19'!M106/1000000</f>
        <v>4.5078054396341903E-2</v>
      </c>
      <c r="S580" s="622">
        <f ca="1">'NPO 3P 19'!N106/1000000</f>
        <v>4.5563467406847399E-2</v>
      </c>
      <c r="T580" s="622">
        <f ca="1">'NPO 3P 19'!O106/1000000</f>
        <v>4.6056113071209423E-2</v>
      </c>
      <c r="U580" s="622">
        <f ca="1">'NPO 3P 19'!P106/1000000</f>
        <v>4.6556099155970435E-2</v>
      </c>
      <c r="V580" s="622">
        <f ca="1">'NPO 3P 19'!Q106/1000000</f>
        <v>4.7063535033394402E-2</v>
      </c>
      <c r="W580" s="622">
        <f ca="1">'NPO 3P 19'!R106/1000000</f>
        <v>4.7578531705391974E-2</v>
      </c>
      <c r="X580" s="622">
        <f ca="1">'NPO 3P 19'!S106/1000000</f>
        <v>4.8101201827802323E-2</v>
      </c>
      <c r="Y580" s="622">
        <f ca="1">'NPO 3P 19'!T106/1000000</f>
        <v>4.863165973503656E-2</v>
      </c>
      <c r="Z580" s="622">
        <f ca="1">'NPO 3P 19'!U106/1000000</f>
        <v>4.9170021465088622E-2</v>
      </c>
      <c r="AA580" s="622">
        <f ca="1">'NPO 3P 19'!V106/1000000</f>
        <v>4.9716404784918435E-2</v>
      </c>
      <c r="AB580" s="622">
        <f ca="1">'NPO 3P 19'!W106/1000000</f>
        <v>5.0270929216213713E-2</v>
      </c>
      <c r="AC580" s="622">
        <f ca="1">'NPO 3P 19'!X106/1000000</f>
        <v>5.0833716061535299E-2</v>
      </c>
      <c r="AD580" s="622">
        <f ca="1">'NPO 3P 19'!Y106/1000000</f>
        <v>5.1404888430852176E-2</v>
      </c>
      <c r="AE580" s="622">
        <f ca="1">'NPO 3P 19'!Z106/1000000</f>
        <v>5.198457126847187E-2</v>
      </c>
      <c r="AF580" s="622">
        <f ca="1">'NPO 3P 19'!AA106/1000000</f>
        <v>5.2572891380372098E-2</v>
      </c>
      <c r="AG580" s="622">
        <f ca="1">'NPO 3P 19'!AB106/1000000</f>
        <v>5.316997746193964E-2</v>
      </c>
      <c r="AH580" s="622">
        <f ca="1">'NPO 3P 19'!AC106/1000000</f>
        <v>5.3775960126122541E-2</v>
      </c>
      <c r="AI580" s="622">
        <f ca="1">'NPO 3P 19'!AD106/1000000</f>
        <v>0</v>
      </c>
      <c r="AJ580" s="622">
        <f ca="1">'NPO 3P 19'!AE106/1000000</f>
        <v>0</v>
      </c>
      <c r="AK580" s="622">
        <f ca="1">'NPO 3P 19'!AF106/1000000</f>
        <v>0</v>
      </c>
      <c r="AL580" s="622">
        <f ca="1">'NPO 3P 19'!AG106/1000000</f>
        <v>0</v>
      </c>
      <c r="AM580" s="629">
        <f ca="1">'NPO 3P 19'!AH106/1000000</f>
        <v>0</v>
      </c>
      <c r="AN580" s="246"/>
      <c r="AO580" s="246"/>
      <c r="AP580" s="246"/>
      <c r="AQ580" s="246"/>
      <c r="AR580" s="246"/>
      <c r="AS580" s="246"/>
      <c r="AT580" s="246"/>
      <c r="AU580" s="246"/>
      <c r="AV580" s="246"/>
      <c r="AW580" s="246"/>
    </row>
    <row r="581" spans="2:51" x14ac:dyDescent="0.2">
      <c r="B581" s="625"/>
      <c r="C581" s="125"/>
      <c r="D581" s="599"/>
      <c r="E581" s="599"/>
      <c r="F581" s="599"/>
      <c r="G581" s="599"/>
      <c r="H581" s="599"/>
      <c r="I581" s="622"/>
      <c r="J581" s="623"/>
      <c r="K581" s="623"/>
      <c r="L581" s="623"/>
      <c r="M581" s="623"/>
      <c r="N581" s="623"/>
      <c r="O581" s="623"/>
      <c r="P581" s="623"/>
      <c r="Q581" s="623"/>
      <c r="R581" s="623"/>
      <c r="S581" s="623"/>
      <c r="T581" s="623"/>
      <c r="U581" s="623"/>
      <c r="V581" s="623"/>
      <c r="W581" s="623"/>
      <c r="X581" s="623"/>
      <c r="Y581" s="623"/>
      <c r="Z581" s="623"/>
      <c r="AA581" s="623"/>
      <c r="AB581" s="623"/>
      <c r="AC581" s="623"/>
      <c r="AD581" s="623"/>
      <c r="AE581" s="623"/>
      <c r="AF581" s="623"/>
      <c r="AG581" s="623"/>
      <c r="AH581" s="623"/>
      <c r="AI581" s="623"/>
      <c r="AJ581" s="623"/>
      <c r="AK581" s="623"/>
      <c r="AL581" s="623"/>
      <c r="AM581" s="630"/>
    </row>
    <row r="582" spans="2:51" x14ac:dyDescent="0.2">
      <c r="B582" s="261" t="s">
        <v>341</v>
      </c>
      <c r="C582" s="125"/>
      <c r="D582" s="599"/>
      <c r="E582" s="599"/>
      <c r="F582" s="599"/>
      <c r="G582" s="599"/>
      <c r="H582" s="599"/>
      <c r="I582" s="622"/>
      <c r="J582" s="623"/>
      <c r="K582" s="623"/>
      <c r="L582" s="623"/>
      <c r="M582" s="623"/>
      <c r="N582" s="623"/>
      <c r="O582" s="623"/>
      <c r="P582" s="623"/>
      <c r="Q582" s="623"/>
      <c r="R582" s="623"/>
      <c r="S582" s="623"/>
      <c r="T582" s="623"/>
      <c r="U582" s="623"/>
      <c r="V582" s="623"/>
      <c r="W582" s="623"/>
      <c r="X582" s="623"/>
      <c r="Y582" s="623"/>
      <c r="Z582" s="623"/>
      <c r="AA582" s="623"/>
      <c r="AB582" s="623"/>
      <c r="AC582" s="623"/>
      <c r="AD582" s="623"/>
      <c r="AE582" s="623"/>
      <c r="AF582" s="623"/>
      <c r="AG582" s="623"/>
      <c r="AH582" s="623"/>
      <c r="AI582" s="623"/>
      <c r="AJ582" s="623"/>
      <c r="AK582" s="623"/>
      <c r="AL582" s="623"/>
      <c r="AM582" s="630"/>
    </row>
    <row r="583" spans="2:51" x14ac:dyDescent="0.2">
      <c r="B583" s="625"/>
      <c r="C583" s="605" t="s">
        <v>131</v>
      </c>
      <c r="D583" s="599"/>
      <c r="E583" s="599"/>
      <c r="F583" s="599"/>
      <c r="G583" s="599"/>
      <c r="H583" s="599"/>
      <c r="I583" s="622">
        <f ca="1">'NPO DO 19'!D101/1000000</f>
        <v>0</v>
      </c>
      <c r="J583" s="622">
        <f ca="1">'NPO DO 19'!E101/1000000</f>
        <v>0</v>
      </c>
      <c r="K583" s="622">
        <f ca="1">'NPO DO 19'!F101/1000000</f>
        <v>0</v>
      </c>
      <c r="L583" s="622">
        <f ca="1">'NPO DO 19'!G101/1000000</f>
        <v>0</v>
      </c>
      <c r="M583" s="622">
        <f ca="1">'NPO DO 19'!H101/1000000</f>
        <v>0</v>
      </c>
      <c r="N583" s="622">
        <f ca="1">'NPO DO 19'!I101/1000000</f>
        <v>0</v>
      </c>
      <c r="O583" s="622">
        <f ca="1">'NPO DO 19'!J101/1000000</f>
        <v>0</v>
      </c>
      <c r="P583" s="622">
        <f ca="1">'NPO DO 19'!K101/1000000</f>
        <v>0</v>
      </c>
      <c r="Q583" s="622">
        <f ca="1">'NPO DO 19'!L101/1000000</f>
        <v>0</v>
      </c>
      <c r="R583" s="622">
        <f ca="1">'NPO DO 19'!M101/1000000</f>
        <v>0</v>
      </c>
      <c r="S583" s="622">
        <f ca="1">'NPO DO 19'!N101/1000000</f>
        <v>0</v>
      </c>
      <c r="T583" s="622">
        <f ca="1">'NPO DO 19'!O101/1000000</f>
        <v>0</v>
      </c>
      <c r="U583" s="622">
        <f ca="1">'NPO DO 19'!P101/1000000</f>
        <v>0</v>
      </c>
      <c r="V583" s="622">
        <f ca="1">'NPO DO 19'!Q101/1000000</f>
        <v>0</v>
      </c>
      <c r="W583" s="622">
        <f ca="1">'NPO DO 19'!R101/1000000</f>
        <v>0</v>
      </c>
      <c r="X583" s="622">
        <f ca="1">'NPO DO 19'!S101/1000000</f>
        <v>0</v>
      </c>
      <c r="Y583" s="622">
        <f ca="1">'NPO DO 19'!T101/1000000</f>
        <v>0</v>
      </c>
      <c r="Z583" s="622">
        <f ca="1">'NPO DO 19'!U101/1000000</f>
        <v>0</v>
      </c>
      <c r="AA583" s="622">
        <f ca="1">'NPO DO 19'!V101/1000000</f>
        <v>0</v>
      </c>
      <c r="AB583" s="622">
        <f ca="1">'NPO DO 19'!W101/1000000</f>
        <v>0</v>
      </c>
      <c r="AC583" s="622">
        <f ca="1">'NPO DO 19'!X101/1000000</f>
        <v>0</v>
      </c>
      <c r="AD583" s="622">
        <f ca="1">'NPO DO 19'!Y101/1000000</f>
        <v>0</v>
      </c>
      <c r="AE583" s="622">
        <f ca="1">'NPO DO 19'!Z101/1000000</f>
        <v>0</v>
      </c>
      <c r="AF583" s="622">
        <f ca="1">'NPO DO 19'!AA101/1000000</f>
        <v>0</v>
      </c>
      <c r="AG583" s="622">
        <f ca="1">'NPO DO 19'!AB101/1000000</f>
        <v>0</v>
      </c>
      <c r="AH583" s="622">
        <f ca="1">'NPO DO 19'!AC101/1000000</f>
        <v>0</v>
      </c>
      <c r="AI583" s="622">
        <f ca="1">'NPO DO 19'!AD101/1000000</f>
        <v>0</v>
      </c>
      <c r="AJ583" s="622">
        <f ca="1">'NPO DO 19'!AE101/1000000</f>
        <v>0</v>
      </c>
      <c r="AK583" s="622">
        <f ca="1">'NPO DO 19'!AF101/1000000</f>
        <v>0</v>
      </c>
      <c r="AL583" s="622">
        <f ca="1">'NPO DO 19'!AG101/1000000</f>
        <v>0</v>
      </c>
      <c r="AM583" s="629">
        <f ca="1">'NPO DO 19'!AH101/1000000</f>
        <v>0</v>
      </c>
      <c r="AN583" s="246"/>
      <c r="AO583" s="246"/>
      <c r="AP583" s="246"/>
      <c r="AQ583" s="246"/>
      <c r="AR583" s="246"/>
      <c r="AS583" s="246"/>
      <c r="AT583" s="246"/>
      <c r="AU583" s="246"/>
      <c r="AV583" s="246"/>
      <c r="AW583" s="246"/>
      <c r="AX583" s="246"/>
      <c r="AY583" s="246"/>
    </row>
    <row r="584" spans="2:51" x14ac:dyDescent="0.2">
      <c r="B584" s="625"/>
      <c r="C584" s="606" t="s">
        <v>117</v>
      </c>
      <c r="D584" s="599"/>
      <c r="E584" s="599"/>
      <c r="F584" s="599"/>
      <c r="G584" s="599"/>
      <c r="H584" s="599"/>
      <c r="I584" s="622">
        <f ca="1">'NPO DO 19'!D102/1000000</f>
        <v>0</v>
      </c>
      <c r="J584" s="622">
        <f ca="1">'NPO DO 19'!E102/1000000</f>
        <v>0</v>
      </c>
      <c r="K584" s="622">
        <f ca="1">'NPO DO 19'!F102/1000000</f>
        <v>0</v>
      </c>
      <c r="L584" s="622">
        <f ca="1">'NPO DO 19'!G102/1000000</f>
        <v>0</v>
      </c>
      <c r="M584" s="622">
        <f ca="1">'NPO DO 19'!H102/1000000</f>
        <v>0</v>
      </c>
      <c r="N584" s="622">
        <f ca="1">'NPO DO 19'!I102/1000000</f>
        <v>0</v>
      </c>
      <c r="O584" s="622">
        <f ca="1">'NPO DO 19'!J102/1000000</f>
        <v>0</v>
      </c>
      <c r="P584" s="622">
        <f ca="1">'NPO DO 19'!K102/1000000</f>
        <v>0</v>
      </c>
      <c r="Q584" s="622">
        <f ca="1">'NPO DO 19'!L102/1000000</f>
        <v>0</v>
      </c>
      <c r="R584" s="622">
        <f ca="1">'NPO DO 19'!M102/1000000</f>
        <v>0</v>
      </c>
      <c r="S584" s="622">
        <f ca="1">'NPO DO 19'!N102/1000000</f>
        <v>0</v>
      </c>
      <c r="T584" s="622">
        <f ca="1">'NPO DO 19'!O102/1000000</f>
        <v>0</v>
      </c>
      <c r="U584" s="622">
        <f ca="1">'NPO DO 19'!P102/1000000</f>
        <v>0</v>
      </c>
      <c r="V584" s="622">
        <f ca="1">'NPO DO 19'!Q102/1000000</f>
        <v>0</v>
      </c>
      <c r="W584" s="622">
        <f ca="1">'NPO DO 19'!R102/1000000</f>
        <v>0</v>
      </c>
      <c r="X584" s="622">
        <f ca="1">'NPO DO 19'!S102/1000000</f>
        <v>0</v>
      </c>
      <c r="Y584" s="622">
        <f ca="1">'NPO DO 19'!T102/1000000</f>
        <v>0</v>
      </c>
      <c r="Z584" s="622">
        <f ca="1">'NPO DO 19'!U102/1000000</f>
        <v>0</v>
      </c>
      <c r="AA584" s="622">
        <f ca="1">'NPO DO 19'!V102/1000000</f>
        <v>0</v>
      </c>
      <c r="AB584" s="622">
        <f ca="1">'NPO DO 19'!W102/1000000</f>
        <v>0</v>
      </c>
      <c r="AC584" s="622">
        <f ca="1">'NPO DO 19'!X102/1000000</f>
        <v>0</v>
      </c>
      <c r="AD584" s="622">
        <f ca="1">'NPO DO 19'!Y102/1000000</f>
        <v>0</v>
      </c>
      <c r="AE584" s="622">
        <f ca="1">'NPO DO 19'!Z102/1000000</f>
        <v>0</v>
      </c>
      <c r="AF584" s="622">
        <f ca="1">'NPO DO 19'!AA102/1000000</f>
        <v>0</v>
      </c>
      <c r="AG584" s="622">
        <f ca="1">'NPO DO 19'!AB102/1000000</f>
        <v>0</v>
      </c>
      <c r="AH584" s="622">
        <f ca="1">'NPO DO 19'!AC102/1000000</f>
        <v>0</v>
      </c>
      <c r="AI584" s="622">
        <f ca="1">'NPO DO 19'!AD102/1000000</f>
        <v>0</v>
      </c>
      <c r="AJ584" s="622">
        <f ca="1">'NPO DO 19'!AE102/1000000</f>
        <v>0</v>
      </c>
      <c r="AK584" s="622">
        <f ca="1">'NPO DO 19'!AF102/1000000</f>
        <v>0</v>
      </c>
      <c r="AL584" s="622">
        <f ca="1">'NPO DO 19'!AG102/1000000</f>
        <v>0</v>
      </c>
      <c r="AM584" s="629">
        <f ca="1">'NPO DO 19'!AH102/1000000</f>
        <v>0</v>
      </c>
      <c r="AN584" s="246"/>
      <c r="AO584" s="246"/>
      <c r="AP584" s="246"/>
      <c r="AQ584" s="246"/>
      <c r="AR584" s="246"/>
      <c r="AS584" s="246"/>
      <c r="AT584" s="246"/>
      <c r="AU584" s="246"/>
      <c r="AV584" s="246"/>
      <c r="AW584" s="246"/>
      <c r="AX584" s="246"/>
      <c r="AY584" s="246"/>
    </row>
    <row r="585" spans="2:51" x14ac:dyDescent="0.2">
      <c r="B585" s="625"/>
      <c r="C585" s="607" t="s">
        <v>126</v>
      </c>
      <c r="D585" s="599"/>
      <c r="E585" s="599"/>
      <c r="F585" s="599"/>
      <c r="G585" s="599"/>
      <c r="H585" s="599"/>
      <c r="I585" s="622">
        <f ca="1">'NPO DO 19'!D103/1000000</f>
        <v>0</v>
      </c>
      <c r="J585" s="622">
        <f ca="1">'NPO DO 19'!E103/1000000</f>
        <v>0</v>
      </c>
      <c r="K585" s="622">
        <f ca="1">'NPO DO 19'!F103/1000000</f>
        <v>0</v>
      </c>
      <c r="L585" s="622">
        <f ca="1">'NPO DO 19'!G103/1000000</f>
        <v>0</v>
      </c>
      <c r="M585" s="622">
        <f ca="1">'NPO DO 19'!H103/1000000</f>
        <v>0</v>
      </c>
      <c r="N585" s="622">
        <f ca="1">'NPO DO 19'!I103/1000000</f>
        <v>0</v>
      </c>
      <c r="O585" s="622">
        <f ca="1">'NPO DO 19'!J103/1000000</f>
        <v>0</v>
      </c>
      <c r="P585" s="622">
        <f ca="1">'NPO DO 19'!K103/1000000</f>
        <v>0</v>
      </c>
      <c r="Q585" s="622">
        <f ca="1">'NPO DO 19'!L103/1000000</f>
        <v>0</v>
      </c>
      <c r="R585" s="622">
        <f ca="1">'NPO DO 19'!M103/1000000</f>
        <v>0</v>
      </c>
      <c r="S585" s="622">
        <f ca="1">'NPO DO 19'!N103/1000000</f>
        <v>0</v>
      </c>
      <c r="T585" s="622">
        <f ca="1">'NPO DO 19'!O103/1000000</f>
        <v>0</v>
      </c>
      <c r="U585" s="622">
        <f ca="1">'NPO DO 19'!P103/1000000</f>
        <v>0</v>
      </c>
      <c r="V585" s="622">
        <f ca="1">'NPO DO 19'!Q103/1000000</f>
        <v>0</v>
      </c>
      <c r="W585" s="622">
        <f ca="1">'NPO DO 19'!R103/1000000</f>
        <v>0</v>
      </c>
      <c r="X585" s="622">
        <f ca="1">'NPO DO 19'!S103/1000000</f>
        <v>0</v>
      </c>
      <c r="Y585" s="622">
        <f ca="1">'NPO DO 19'!T103/1000000</f>
        <v>0</v>
      </c>
      <c r="Z585" s="622">
        <f ca="1">'NPO DO 19'!U103/1000000</f>
        <v>0</v>
      </c>
      <c r="AA585" s="622">
        <f ca="1">'NPO DO 19'!V103/1000000</f>
        <v>0</v>
      </c>
      <c r="AB585" s="622">
        <f ca="1">'NPO DO 19'!W103/1000000</f>
        <v>0</v>
      </c>
      <c r="AC585" s="622">
        <f ca="1">'NPO DO 19'!X103/1000000</f>
        <v>0</v>
      </c>
      <c r="AD585" s="622">
        <f ca="1">'NPO DO 19'!Y103/1000000</f>
        <v>0</v>
      </c>
      <c r="AE585" s="622">
        <f ca="1">'NPO DO 19'!Z103/1000000</f>
        <v>0</v>
      </c>
      <c r="AF585" s="622">
        <f ca="1">'NPO DO 19'!AA103/1000000</f>
        <v>0</v>
      </c>
      <c r="AG585" s="622">
        <f ca="1">'NPO DO 19'!AB103/1000000</f>
        <v>0</v>
      </c>
      <c r="AH585" s="622">
        <f ca="1">'NPO DO 19'!AC103/1000000</f>
        <v>0</v>
      </c>
      <c r="AI585" s="622">
        <f ca="1">'NPO DO 19'!AD103/1000000</f>
        <v>0</v>
      </c>
      <c r="AJ585" s="622">
        <f ca="1">'NPO DO 19'!AE103/1000000</f>
        <v>0</v>
      </c>
      <c r="AK585" s="622">
        <f ca="1">'NPO DO 19'!AF103/1000000</f>
        <v>0</v>
      </c>
      <c r="AL585" s="622">
        <f ca="1">'NPO DO 19'!AG103/1000000</f>
        <v>0</v>
      </c>
      <c r="AM585" s="629">
        <f ca="1">'NPO DO 19'!AH103/1000000</f>
        <v>0</v>
      </c>
      <c r="AN585" s="246"/>
      <c r="AO585" s="246"/>
      <c r="AP585" s="246"/>
      <c r="AQ585" s="246"/>
      <c r="AR585" s="246"/>
      <c r="AS585" s="246"/>
      <c r="AT585" s="246"/>
      <c r="AU585" s="246"/>
      <c r="AV585" s="246"/>
      <c r="AW585" s="246"/>
      <c r="AX585" s="246"/>
      <c r="AY585" s="246"/>
    </row>
    <row r="586" spans="2:51" x14ac:dyDescent="0.2">
      <c r="B586" s="625"/>
      <c r="C586" s="605" t="s">
        <v>127</v>
      </c>
      <c r="D586" s="599"/>
      <c r="E586" s="599"/>
      <c r="F586" s="599"/>
      <c r="G586" s="599"/>
      <c r="H586" s="599"/>
      <c r="I586" s="622">
        <f ca="1">'NPO DO 19'!D104/1000000</f>
        <v>0</v>
      </c>
      <c r="J586" s="622">
        <f ca="1">'NPO DO 19'!E104/1000000</f>
        <v>0</v>
      </c>
      <c r="K586" s="622">
        <f ca="1">'NPO DO 19'!F104/1000000</f>
        <v>0</v>
      </c>
      <c r="L586" s="622">
        <f ca="1">'NPO DO 19'!G104/1000000</f>
        <v>0</v>
      </c>
      <c r="M586" s="622">
        <f ca="1">'NPO DO 19'!H104/1000000</f>
        <v>0</v>
      </c>
      <c r="N586" s="622">
        <f ca="1">'NPO DO 19'!I104/1000000</f>
        <v>0</v>
      </c>
      <c r="O586" s="622">
        <f ca="1">'NPO DO 19'!J104/1000000</f>
        <v>0</v>
      </c>
      <c r="P586" s="622">
        <f ca="1">'NPO DO 19'!K104/1000000</f>
        <v>0</v>
      </c>
      <c r="Q586" s="622">
        <f ca="1">'NPO DO 19'!L104/1000000</f>
        <v>0</v>
      </c>
      <c r="R586" s="622">
        <f ca="1">'NPO DO 19'!M104/1000000</f>
        <v>0</v>
      </c>
      <c r="S586" s="622">
        <f ca="1">'NPO DO 19'!N104/1000000</f>
        <v>0</v>
      </c>
      <c r="T586" s="622">
        <f ca="1">'NPO DO 19'!O104/1000000</f>
        <v>0</v>
      </c>
      <c r="U586" s="622">
        <f ca="1">'NPO DO 19'!P104/1000000</f>
        <v>0</v>
      </c>
      <c r="V586" s="622">
        <f ca="1">'NPO DO 19'!Q104/1000000</f>
        <v>0</v>
      </c>
      <c r="W586" s="622">
        <f ca="1">'NPO DO 19'!R104/1000000</f>
        <v>0</v>
      </c>
      <c r="X586" s="622">
        <f ca="1">'NPO DO 19'!S104/1000000</f>
        <v>0</v>
      </c>
      <c r="Y586" s="622">
        <f ca="1">'NPO DO 19'!T104/1000000</f>
        <v>0</v>
      </c>
      <c r="Z586" s="622">
        <f ca="1">'NPO DO 19'!U104/1000000</f>
        <v>0</v>
      </c>
      <c r="AA586" s="622">
        <f ca="1">'NPO DO 19'!V104/1000000</f>
        <v>0</v>
      </c>
      <c r="AB586" s="622">
        <f ca="1">'NPO DO 19'!W104/1000000</f>
        <v>0</v>
      </c>
      <c r="AC586" s="622">
        <f ca="1">'NPO DO 19'!X104/1000000</f>
        <v>0</v>
      </c>
      <c r="AD586" s="622">
        <f ca="1">'NPO DO 19'!Y104/1000000</f>
        <v>0</v>
      </c>
      <c r="AE586" s="622">
        <f ca="1">'NPO DO 19'!Z104/1000000</f>
        <v>0</v>
      </c>
      <c r="AF586" s="622">
        <f ca="1">'NPO DO 19'!AA104/1000000</f>
        <v>0</v>
      </c>
      <c r="AG586" s="622">
        <f ca="1">'NPO DO 19'!AB104/1000000</f>
        <v>0</v>
      </c>
      <c r="AH586" s="622">
        <f ca="1">'NPO DO 19'!AC104/1000000</f>
        <v>0</v>
      </c>
      <c r="AI586" s="622">
        <f ca="1">'NPO DO 19'!AD104/1000000</f>
        <v>0</v>
      </c>
      <c r="AJ586" s="622">
        <f ca="1">'NPO DO 19'!AE104/1000000</f>
        <v>0</v>
      </c>
      <c r="AK586" s="622">
        <f ca="1">'NPO DO 19'!AF104/1000000</f>
        <v>0</v>
      </c>
      <c r="AL586" s="622">
        <f ca="1">'NPO DO 19'!AG104/1000000</f>
        <v>0</v>
      </c>
      <c r="AM586" s="629">
        <f ca="1">'NPO DO 19'!AH104/1000000</f>
        <v>0</v>
      </c>
      <c r="AN586" s="246"/>
      <c r="AO586" s="246"/>
      <c r="AP586" s="246"/>
      <c r="AQ586" s="246"/>
      <c r="AR586" s="246"/>
      <c r="AS586" s="246"/>
      <c r="AT586" s="246"/>
      <c r="AU586" s="246"/>
      <c r="AV586" s="246"/>
      <c r="AW586" s="246"/>
      <c r="AX586" s="246"/>
      <c r="AY586" s="246"/>
    </row>
    <row r="587" spans="2:51" x14ac:dyDescent="0.2">
      <c r="B587" s="625"/>
      <c r="C587" s="605" t="s">
        <v>116</v>
      </c>
      <c r="D587" s="599"/>
      <c r="E587" s="599"/>
      <c r="F587" s="599"/>
      <c r="G587" s="599"/>
      <c r="H587" s="599"/>
      <c r="I587" s="622">
        <f ca="1">'NPO DO 19'!D105/1000000</f>
        <v>0</v>
      </c>
      <c r="J587" s="622">
        <f ca="1">'NPO DO 19'!E105/1000000</f>
        <v>0</v>
      </c>
      <c r="K587" s="622">
        <f ca="1">'NPO DO 19'!F105/1000000</f>
        <v>0</v>
      </c>
      <c r="L587" s="622">
        <f ca="1">'NPO DO 19'!G105/1000000</f>
        <v>0</v>
      </c>
      <c r="M587" s="622">
        <f ca="1">'NPO DO 19'!H105/1000000</f>
        <v>0</v>
      </c>
      <c r="N587" s="622">
        <f ca="1">'NPO DO 19'!I105/1000000</f>
        <v>0</v>
      </c>
      <c r="O587" s="622">
        <f ca="1">'NPO DO 19'!J105/1000000</f>
        <v>0</v>
      </c>
      <c r="P587" s="622">
        <f ca="1">'NPO DO 19'!K105/1000000</f>
        <v>0</v>
      </c>
      <c r="Q587" s="622">
        <f ca="1">'NPO DO 19'!L105/1000000</f>
        <v>0</v>
      </c>
      <c r="R587" s="622">
        <f ca="1">'NPO DO 19'!M105/1000000</f>
        <v>0</v>
      </c>
      <c r="S587" s="622">
        <f ca="1">'NPO DO 19'!N105/1000000</f>
        <v>0</v>
      </c>
      <c r="T587" s="622">
        <f ca="1">'NPO DO 19'!O105/1000000</f>
        <v>0</v>
      </c>
      <c r="U587" s="622">
        <f ca="1">'NPO DO 19'!P105/1000000</f>
        <v>0</v>
      </c>
      <c r="V587" s="622">
        <f ca="1">'NPO DO 19'!Q105/1000000</f>
        <v>0</v>
      </c>
      <c r="W587" s="622">
        <f ca="1">'NPO DO 19'!R105/1000000</f>
        <v>0</v>
      </c>
      <c r="X587" s="622">
        <f ca="1">'NPO DO 19'!S105/1000000</f>
        <v>0</v>
      </c>
      <c r="Y587" s="622">
        <f ca="1">'NPO DO 19'!T105/1000000</f>
        <v>0</v>
      </c>
      <c r="Z587" s="622">
        <f ca="1">'NPO DO 19'!U105/1000000</f>
        <v>0</v>
      </c>
      <c r="AA587" s="622">
        <f ca="1">'NPO DO 19'!V105/1000000</f>
        <v>0</v>
      </c>
      <c r="AB587" s="622">
        <f ca="1">'NPO DO 19'!W105/1000000</f>
        <v>0</v>
      </c>
      <c r="AC587" s="622">
        <f ca="1">'NPO DO 19'!X105/1000000</f>
        <v>0</v>
      </c>
      <c r="AD587" s="622">
        <f ca="1">'NPO DO 19'!Y105/1000000</f>
        <v>0</v>
      </c>
      <c r="AE587" s="622">
        <f ca="1">'NPO DO 19'!Z105/1000000</f>
        <v>0</v>
      </c>
      <c r="AF587" s="622">
        <f ca="1">'NPO DO 19'!AA105/1000000</f>
        <v>0</v>
      </c>
      <c r="AG587" s="622">
        <f ca="1">'NPO DO 19'!AB105/1000000</f>
        <v>0</v>
      </c>
      <c r="AH587" s="622">
        <f ca="1">'NPO DO 19'!AC105/1000000</f>
        <v>0</v>
      </c>
      <c r="AI587" s="622">
        <f ca="1">'NPO DO 19'!AD105/1000000</f>
        <v>0</v>
      </c>
      <c r="AJ587" s="622">
        <f ca="1">'NPO DO 19'!AE105/1000000</f>
        <v>0</v>
      </c>
      <c r="AK587" s="622">
        <f ca="1">'NPO DO 19'!AF105/1000000</f>
        <v>0</v>
      </c>
      <c r="AL587" s="622">
        <f ca="1">'NPO DO 19'!AG105/1000000</f>
        <v>0</v>
      </c>
      <c r="AM587" s="629">
        <f ca="1">'NPO DO 19'!AH105/1000000</f>
        <v>0</v>
      </c>
      <c r="AN587" s="246"/>
      <c r="AO587" s="246"/>
      <c r="AP587" s="246"/>
      <c r="AQ587" s="246"/>
      <c r="AR587" s="246"/>
      <c r="AS587" s="246"/>
      <c r="AT587" s="246"/>
      <c r="AU587" s="246"/>
      <c r="AV587" s="246"/>
      <c r="AW587" s="246"/>
      <c r="AX587" s="246"/>
      <c r="AY587" s="246"/>
    </row>
    <row r="588" spans="2:51" x14ac:dyDescent="0.2">
      <c r="B588" s="625"/>
      <c r="C588" s="606" t="s">
        <v>119</v>
      </c>
      <c r="D588" s="599"/>
      <c r="E588" s="599"/>
      <c r="F588" s="599"/>
      <c r="G588" s="599"/>
      <c r="H588" s="599"/>
      <c r="I588" s="622">
        <f ca="1">'NPO DO 19'!D106/1000000</f>
        <v>-4.3089682377909142</v>
      </c>
      <c r="J588" s="622">
        <f ca="1">'NPO DO 19'!E106/1000000</f>
        <v>0.43199566143025214</v>
      </c>
      <c r="K588" s="622">
        <f ca="1">'NPO DO 19'!F106/1000000</f>
        <v>0.4115647755459525</v>
      </c>
      <c r="L588" s="622">
        <f ca="1">'NPO DO 19'!G106/1000000</f>
        <v>0.39624246307974126</v>
      </c>
      <c r="M588" s="622">
        <f ca="1">'NPO DO 19'!H106/1000000</f>
        <v>0.38498787411767532</v>
      </c>
      <c r="N588" s="622">
        <f ca="1">'NPO DO 19'!I106/1000000</f>
        <v>0.37917035519390707</v>
      </c>
      <c r="O588" s="622">
        <f ca="1">'NPO DO 19'!J106/1000000</f>
        <v>0.37035206120124009</v>
      </c>
      <c r="P588" s="622">
        <f ca="1">'NPO DO 19'!K106/1000000</f>
        <v>0.36260442930004383</v>
      </c>
      <c r="Q588" s="622">
        <f ca="1">'NPO DO 19'!L106/1000000</f>
        <v>0.35591300091696221</v>
      </c>
      <c r="R588" s="622">
        <f ca="1">'NPO DO 19'!M106/1000000</f>
        <v>0.3493410048582794</v>
      </c>
      <c r="S588" s="622">
        <f ca="1">'NPO DO 19'!N106/1000000</f>
        <v>7.2039189425568972E-2</v>
      </c>
      <c r="T588" s="622">
        <f ca="1">'NPO DO 19'!O106/1000000</f>
        <v>0.22452862981668253</v>
      </c>
      <c r="U588" s="622">
        <f ca="1">'NPO DO 19'!P106/1000000</f>
        <v>0.2270513110722025</v>
      </c>
      <c r="V588" s="622">
        <f ca="1">'NPO DO 19'!Q106/1000000</f>
        <v>0.22960754907711881</v>
      </c>
      <c r="W588" s="622">
        <f ca="1">'NPO DO 19'!R106/1000000</f>
        <v>0.23219766035355499</v>
      </c>
      <c r="X588" s="622">
        <f ca="1">'NPO DO 19'!S106/1000000</f>
        <v>0.23482196196644559</v>
      </c>
      <c r="Y588" s="622">
        <f ca="1">'NPO DO 19'!T106/1000000</f>
        <v>0.23748077142522156</v>
      </c>
      <c r="Z588" s="622">
        <f ca="1">'NPO DO 19'!U106/1000000</f>
        <v>0.2401744065813832</v>
      </c>
      <c r="AA588" s="622">
        <f ca="1">'NPO DO 19'!V106/1000000</f>
        <v>0.24290318552182857</v>
      </c>
      <c r="AB588" s="622">
        <f ca="1">'NPO DO 19'!W106/1000000</f>
        <v>0.24566742645781031</v>
      </c>
      <c r="AC588" s="622">
        <f ca="1">'NPO DO 19'!X106/1000000</f>
        <v>9.8467447609383849E-2</v>
      </c>
      <c r="AD588" s="622">
        <f ca="1">'NPO DO 19'!Y106/1000000</f>
        <v>0.25130356708520829</v>
      </c>
      <c r="AE588" s="622">
        <f ca="1">'NPO DO 19'!Z106/1000000</f>
        <v>0.25417610275755903</v>
      </c>
      <c r="AF588" s="622">
        <f ca="1">'NPO DO 19'!AA106/1000000</f>
        <v>0.25708537213240434</v>
      </c>
      <c r="AG588" s="622">
        <f ca="1">'NPO DO 19'!AB106/1000000</f>
        <v>0.26003169221439615</v>
      </c>
      <c r="AH588" s="622">
        <f ca="1">'NPO DO 19'!AC106/1000000</f>
        <v>0.26301537936662084</v>
      </c>
      <c r="AI588" s="622">
        <f ca="1">'NPO DO 19'!AD106/1000000</f>
        <v>0</v>
      </c>
      <c r="AJ588" s="622">
        <f ca="1">'NPO DO 19'!AE106/1000000</f>
        <v>0</v>
      </c>
      <c r="AK588" s="622">
        <f ca="1">'NPO DO 19'!AF106/1000000</f>
        <v>0</v>
      </c>
      <c r="AL588" s="622">
        <f ca="1">'NPO DO 19'!AG106/1000000</f>
        <v>0</v>
      </c>
      <c r="AM588" s="629">
        <f ca="1">'NPO DO 19'!AH106/1000000</f>
        <v>0</v>
      </c>
      <c r="AN588" s="246"/>
      <c r="AO588" s="246"/>
      <c r="AP588" s="246"/>
      <c r="AQ588" s="246"/>
      <c r="AR588" s="246"/>
      <c r="AS588" s="246"/>
      <c r="AT588" s="246"/>
      <c r="AU588" s="246"/>
      <c r="AV588" s="246"/>
      <c r="AW588" s="246"/>
      <c r="AX588" s="246"/>
      <c r="AY588" s="246"/>
    </row>
    <row r="589" spans="2:51" x14ac:dyDescent="0.2">
      <c r="B589" s="625"/>
      <c r="C589" s="125"/>
      <c r="D589" s="599"/>
      <c r="E589" s="599"/>
      <c r="F589" s="599"/>
      <c r="G589" s="599"/>
      <c r="H589" s="599"/>
      <c r="I589" s="623"/>
      <c r="J589" s="623"/>
      <c r="K589" s="623"/>
      <c r="L589" s="623"/>
      <c r="M589" s="623"/>
      <c r="N589" s="623"/>
      <c r="O589" s="623"/>
      <c r="P589" s="623"/>
      <c r="Q589" s="623"/>
      <c r="R589" s="623"/>
      <c r="S589" s="623"/>
      <c r="T589" s="623"/>
      <c r="U589" s="623"/>
      <c r="V589" s="623"/>
      <c r="W589" s="623"/>
      <c r="X589" s="623"/>
      <c r="Y589" s="623"/>
      <c r="Z589" s="623"/>
      <c r="AA589" s="623"/>
      <c r="AB589" s="623"/>
      <c r="AC589" s="623"/>
      <c r="AD589" s="623"/>
      <c r="AE589" s="623"/>
      <c r="AF589" s="623"/>
      <c r="AG589" s="623"/>
      <c r="AH589" s="623"/>
      <c r="AI589" s="623"/>
      <c r="AJ589" s="623"/>
      <c r="AK589" s="623"/>
      <c r="AL589" s="623"/>
      <c r="AM589" s="630"/>
    </row>
    <row r="590" spans="2:51" x14ac:dyDescent="0.2">
      <c r="B590" s="261" t="s">
        <v>342</v>
      </c>
      <c r="C590" s="125"/>
      <c r="D590" s="599"/>
      <c r="E590" s="599"/>
      <c r="F590" s="599"/>
      <c r="G590" s="599"/>
      <c r="H590" s="599"/>
      <c r="I590" s="623"/>
      <c r="J590" s="623"/>
      <c r="K590" s="623"/>
      <c r="L590" s="623"/>
      <c r="M590" s="623"/>
      <c r="N590" s="623"/>
      <c r="O590" s="623"/>
      <c r="P590" s="623"/>
      <c r="Q590" s="623"/>
      <c r="R590" s="623"/>
      <c r="S590" s="623"/>
      <c r="T590" s="623"/>
      <c r="U590" s="623"/>
      <c r="V590" s="623"/>
      <c r="W590" s="623"/>
      <c r="X590" s="623"/>
      <c r="Y590" s="623"/>
      <c r="Z590" s="623"/>
      <c r="AA590" s="623"/>
      <c r="AB590" s="623"/>
      <c r="AC590" s="623"/>
      <c r="AD590" s="623"/>
      <c r="AE590" s="623"/>
      <c r="AF590" s="623"/>
      <c r="AG590" s="623"/>
      <c r="AH590" s="623"/>
      <c r="AI590" s="623"/>
      <c r="AJ590" s="623"/>
      <c r="AK590" s="623"/>
      <c r="AL590" s="623"/>
      <c r="AM590" s="630"/>
    </row>
    <row r="591" spans="2:51" x14ac:dyDescent="0.2">
      <c r="B591" s="625"/>
      <c r="C591" s="605" t="s">
        <v>131</v>
      </c>
      <c r="D591" s="599"/>
      <c r="E591" s="599"/>
      <c r="F591" s="599"/>
      <c r="G591" s="599"/>
      <c r="H591" s="599"/>
      <c r="I591" s="622">
        <f ca="1">'P&amp;G 3P 19'!D101/1000000</f>
        <v>-3.0590174065300246</v>
      </c>
      <c r="J591" s="622">
        <f ca="1">'P&amp;G 3P 19'!E101/1000000</f>
        <v>0.32472492604557496</v>
      </c>
      <c r="K591" s="622">
        <f ca="1">'P&amp;G 3P 19'!F101/1000000</f>
        <v>0.43352895589007079</v>
      </c>
      <c r="L591" s="622">
        <f ca="1">'P&amp;G 3P 19'!G101/1000000</f>
        <v>0.29849358732604159</v>
      </c>
      <c r="M591" s="622">
        <f ca="1">'P&amp;G 3P 19'!H101/1000000</f>
        <v>0.21616437478767433</v>
      </c>
      <c r="N591" s="622">
        <f ca="1">'P&amp;G 3P 19'!I101/1000000</f>
        <v>0.21260316765880299</v>
      </c>
      <c r="O591" s="622">
        <f ca="1">'P&amp;G 3P 19'!J101/1000000</f>
        <v>0.15037063645857457</v>
      </c>
      <c r="P591" s="622">
        <f ca="1">'P&amp;G 3P 19'!K101/1000000</f>
        <v>8.8579908990496628E-2</v>
      </c>
      <c r="Q591" s="622">
        <f ca="1">'P&amp;G 3P 19'!L101/1000000</f>
        <v>8.4404692532718179E-2</v>
      </c>
      <c r="R591" s="622">
        <f ca="1">'P&amp;G 3P 19'!M101/1000000</f>
        <v>8.0211280240185645E-2</v>
      </c>
      <c r="S591" s="622">
        <f ca="1">'P&amp;G 3P 19'!N101/1000000</f>
        <v>-8.3358919186388103E-2</v>
      </c>
      <c r="T591" s="622">
        <f ca="1">'P&amp;G 3P 19'!O101/1000000</f>
        <v>2.5569138487089266E-2</v>
      </c>
      <c r="U591" s="622">
        <f ca="1">'P&amp;G 3P 19'!P101/1000000</f>
        <v>0.13118392002071746</v>
      </c>
      <c r="V591" s="622">
        <f ca="1">'P&amp;G 3P 19'!Q101/1000000</f>
        <v>0.13267298940697889</v>
      </c>
      <c r="W591" s="622">
        <f ca="1">'P&amp;G 3P 19'!R101/1000000</f>
        <v>0.13418118270148491</v>
      </c>
      <c r="X591" s="622">
        <f ca="1">'P&amp;G 3P 19'!S101/1000000</f>
        <v>0.13570864846876593</v>
      </c>
      <c r="Y591" s="622">
        <f ca="1">'P&amp;G 3P 19'!T101/1000000</f>
        <v>0.13725553437642646</v>
      </c>
      <c r="Z591" s="622">
        <f ca="1">'P&amp;G 3P 19'!U101/1000000</f>
        <v>0.13882198710252291</v>
      </c>
      <c r="AA591" s="622">
        <f ca="1">'P&amp;G 3P 19'!V101/1000000</f>
        <v>0.14040815223958625</v>
      </c>
      <c r="AB591" s="622">
        <f ca="1">'P&amp;G 3P 19'!W101/1000000</f>
        <v>0.14201417419519244</v>
      </c>
      <c r="AC591" s="622">
        <f ca="1">'P&amp;G 3P 19'!X101/1000000</f>
        <v>3.4620196088976325E-2</v>
      </c>
      <c r="AD591" s="622">
        <f ca="1">'P&amp;G 3P 19'!Y101/1000000</f>
        <v>0.14528635964598602</v>
      </c>
      <c r="AE591" s="622">
        <f ca="1">'P&amp;G 3P 19'!Z101/1000000</f>
        <v>0.14695280508626854</v>
      </c>
      <c r="AF591" s="622">
        <f ca="1">'P&amp;G 3P 19'!AA101/1000000</f>
        <v>0.14863967101057704</v>
      </c>
      <c r="AG591" s="622">
        <f ca="1">'P&amp;G 3P 19'!AB101/1000000</f>
        <v>0.15034709428208543</v>
      </c>
      <c r="AH591" s="622">
        <f ca="1">'P&amp;G 3P 19'!AC101/1000000</f>
        <v>0.15207520990399415</v>
      </c>
      <c r="AI591" s="622">
        <f ca="1">'P&amp;G 3P 19'!AD101/1000000</f>
        <v>0</v>
      </c>
      <c r="AJ591" s="622">
        <f ca="1">'P&amp;G 3P 19'!AE101/1000000</f>
        <v>0</v>
      </c>
      <c r="AK591" s="622">
        <f ca="1">'P&amp;G 3P 19'!AF101/1000000</f>
        <v>0</v>
      </c>
      <c r="AL591" s="622">
        <f ca="1">'P&amp;G 3P 19'!AG101/1000000</f>
        <v>0</v>
      </c>
      <c r="AM591" s="629">
        <f ca="1">'P&amp;G 3P 19'!AH101/1000000</f>
        <v>0</v>
      </c>
      <c r="AN591" s="246"/>
      <c r="AO591" s="246"/>
      <c r="AP591" s="246"/>
      <c r="AQ591" s="246"/>
      <c r="AR591" s="246"/>
      <c r="AS591" s="246"/>
      <c r="AT591" s="246"/>
      <c r="AU591" s="246"/>
      <c r="AV591" s="246"/>
      <c r="AW591" s="246"/>
      <c r="AX591" s="246"/>
    </row>
    <row r="592" spans="2:51" x14ac:dyDescent="0.2">
      <c r="B592" s="625"/>
      <c r="C592" s="606" t="s">
        <v>117</v>
      </c>
      <c r="D592" s="599"/>
      <c r="E592" s="599"/>
      <c r="F592" s="599"/>
      <c r="G592" s="599"/>
      <c r="H592" s="599"/>
      <c r="I592" s="622">
        <f ca="1">'P&amp;G 3P 19'!D102/1000000</f>
        <v>0</v>
      </c>
      <c r="J592" s="622">
        <f ca="1">'P&amp;G 3P 19'!E102/1000000</f>
        <v>0</v>
      </c>
      <c r="K592" s="622">
        <f ca="1">'P&amp;G 3P 19'!F102/1000000</f>
        <v>0</v>
      </c>
      <c r="L592" s="622">
        <f ca="1">'P&amp;G 3P 19'!G102/1000000</f>
        <v>0</v>
      </c>
      <c r="M592" s="622">
        <f ca="1">'P&amp;G 3P 19'!H102/1000000</f>
        <v>0</v>
      </c>
      <c r="N592" s="622">
        <f ca="1">'P&amp;G 3P 19'!I102/1000000</f>
        <v>0</v>
      </c>
      <c r="O592" s="622">
        <f ca="1">'P&amp;G 3P 19'!J102/1000000</f>
        <v>0</v>
      </c>
      <c r="P592" s="622">
        <f ca="1">'P&amp;G 3P 19'!K102/1000000</f>
        <v>0</v>
      </c>
      <c r="Q592" s="622">
        <f ca="1">'P&amp;G 3P 19'!L102/1000000</f>
        <v>0</v>
      </c>
      <c r="R592" s="622">
        <f ca="1">'P&amp;G 3P 19'!M102/1000000</f>
        <v>0</v>
      </c>
      <c r="S592" s="622">
        <f ca="1">'P&amp;G 3P 19'!N102/1000000</f>
        <v>0</v>
      </c>
      <c r="T592" s="622">
        <f ca="1">'P&amp;G 3P 19'!O102/1000000</f>
        <v>0</v>
      </c>
      <c r="U592" s="622">
        <f ca="1">'P&amp;G 3P 19'!P102/1000000</f>
        <v>0</v>
      </c>
      <c r="V592" s="622">
        <f ca="1">'P&amp;G 3P 19'!Q102/1000000</f>
        <v>0</v>
      </c>
      <c r="W592" s="622">
        <f ca="1">'P&amp;G 3P 19'!R102/1000000</f>
        <v>0</v>
      </c>
      <c r="X592" s="622">
        <f ca="1">'P&amp;G 3P 19'!S102/1000000</f>
        <v>0</v>
      </c>
      <c r="Y592" s="622">
        <f ca="1">'P&amp;G 3P 19'!T102/1000000</f>
        <v>0</v>
      </c>
      <c r="Z592" s="622">
        <f ca="1">'P&amp;G 3P 19'!U102/1000000</f>
        <v>0</v>
      </c>
      <c r="AA592" s="622">
        <f ca="1">'P&amp;G 3P 19'!V102/1000000</f>
        <v>0</v>
      </c>
      <c r="AB592" s="622">
        <f ca="1">'P&amp;G 3P 19'!W102/1000000</f>
        <v>0</v>
      </c>
      <c r="AC592" s="622">
        <f ca="1">'P&amp;G 3P 19'!X102/1000000</f>
        <v>0</v>
      </c>
      <c r="AD592" s="622">
        <f ca="1">'P&amp;G 3P 19'!Y102/1000000</f>
        <v>0</v>
      </c>
      <c r="AE592" s="622">
        <f ca="1">'P&amp;G 3P 19'!Z102/1000000</f>
        <v>0</v>
      </c>
      <c r="AF592" s="622">
        <f ca="1">'P&amp;G 3P 19'!AA102/1000000</f>
        <v>0</v>
      </c>
      <c r="AG592" s="622">
        <f ca="1">'P&amp;G 3P 19'!AB102/1000000</f>
        <v>0</v>
      </c>
      <c r="AH592" s="622">
        <f ca="1">'P&amp;G 3P 19'!AC102/1000000</f>
        <v>0</v>
      </c>
      <c r="AI592" s="622">
        <f ca="1">'P&amp;G 3P 19'!AD102/1000000</f>
        <v>0</v>
      </c>
      <c r="AJ592" s="622">
        <f ca="1">'P&amp;G 3P 19'!AE102/1000000</f>
        <v>0</v>
      </c>
      <c r="AK592" s="622">
        <f ca="1">'P&amp;G 3P 19'!AF102/1000000</f>
        <v>0</v>
      </c>
      <c r="AL592" s="622">
        <f ca="1">'P&amp;G 3P 19'!AG102/1000000</f>
        <v>0</v>
      </c>
      <c r="AM592" s="629">
        <f ca="1">'P&amp;G 3P 19'!AH102/1000000</f>
        <v>0</v>
      </c>
      <c r="AN592" s="246"/>
      <c r="AO592" s="246"/>
      <c r="AP592" s="246"/>
      <c r="AQ592" s="246"/>
      <c r="AR592" s="246"/>
      <c r="AS592" s="246"/>
      <c r="AT592" s="246"/>
      <c r="AU592" s="246"/>
      <c r="AV592" s="246"/>
      <c r="AW592" s="246"/>
      <c r="AX592" s="246"/>
    </row>
    <row r="593" spans="2:50" x14ac:dyDescent="0.2">
      <c r="B593" s="625"/>
      <c r="C593" s="607" t="s">
        <v>126</v>
      </c>
      <c r="D593" s="599"/>
      <c r="E593" s="599"/>
      <c r="F593" s="599"/>
      <c r="G593" s="599"/>
      <c r="H593" s="599"/>
      <c r="I593" s="622">
        <f ca="1">'P&amp;G 3P 19'!D103/1000000</f>
        <v>0</v>
      </c>
      <c r="J593" s="622">
        <f ca="1">'P&amp;G 3P 19'!E103/1000000</f>
        <v>0</v>
      </c>
      <c r="K593" s="622">
        <f ca="1">'P&amp;G 3P 19'!F103/1000000</f>
        <v>0</v>
      </c>
      <c r="L593" s="622">
        <f ca="1">'P&amp;G 3P 19'!G103/1000000</f>
        <v>0</v>
      </c>
      <c r="M593" s="622">
        <f ca="1">'P&amp;G 3P 19'!H103/1000000</f>
        <v>0</v>
      </c>
      <c r="N593" s="622">
        <f ca="1">'P&amp;G 3P 19'!I103/1000000</f>
        <v>0</v>
      </c>
      <c r="O593" s="622">
        <f ca="1">'P&amp;G 3P 19'!J103/1000000</f>
        <v>0</v>
      </c>
      <c r="P593" s="622">
        <f ca="1">'P&amp;G 3P 19'!K103/1000000</f>
        <v>0</v>
      </c>
      <c r="Q593" s="622">
        <f ca="1">'P&amp;G 3P 19'!L103/1000000</f>
        <v>0</v>
      </c>
      <c r="R593" s="622">
        <f ca="1">'P&amp;G 3P 19'!M103/1000000</f>
        <v>0</v>
      </c>
      <c r="S593" s="622">
        <f ca="1">'P&amp;G 3P 19'!N103/1000000</f>
        <v>0</v>
      </c>
      <c r="T593" s="622">
        <f ca="1">'P&amp;G 3P 19'!O103/1000000</f>
        <v>0</v>
      </c>
      <c r="U593" s="622">
        <f ca="1">'P&amp;G 3P 19'!P103/1000000</f>
        <v>0</v>
      </c>
      <c r="V593" s="622">
        <f ca="1">'P&amp;G 3P 19'!Q103/1000000</f>
        <v>0</v>
      </c>
      <c r="W593" s="622">
        <f ca="1">'P&amp;G 3P 19'!R103/1000000</f>
        <v>0</v>
      </c>
      <c r="X593" s="622">
        <f ca="1">'P&amp;G 3P 19'!S103/1000000</f>
        <v>0</v>
      </c>
      <c r="Y593" s="622">
        <f ca="1">'P&amp;G 3P 19'!T103/1000000</f>
        <v>0</v>
      </c>
      <c r="Z593" s="622">
        <f ca="1">'P&amp;G 3P 19'!U103/1000000</f>
        <v>0</v>
      </c>
      <c r="AA593" s="622">
        <f ca="1">'P&amp;G 3P 19'!V103/1000000</f>
        <v>0</v>
      </c>
      <c r="AB593" s="622">
        <f ca="1">'P&amp;G 3P 19'!W103/1000000</f>
        <v>0</v>
      </c>
      <c r="AC593" s="622">
        <f ca="1">'P&amp;G 3P 19'!X103/1000000</f>
        <v>0</v>
      </c>
      <c r="AD593" s="622">
        <f ca="1">'P&amp;G 3P 19'!Y103/1000000</f>
        <v>0</v>
      </c>
      <c r="AE593" s="622">
        <f ca="1">'P&amp;G 3P 19'!Z103/1000000</f>
        <v>0</v>
      </c>
      <c r="AF593" s="622">
        <f ca="1">'P&amp;G 3P 19'!AA103/1000000</f>
        <v>0</v>
      </c>
      <c r="AG593" s="622">
        <f ca="1">'P&amp;G 3P 19'!AB103/1000000</f>
        <v>0</v>
      </c>
      <c r="AH593" s="622">
        <f ca="1">'P&amp;G 3P 19'!AC103/1000000</f>
        <v>0</v>
      </c>
      <c r="AI593" s="622">
        <f ca="1">'P&amp;G 3P 19'!AD103/1000000</f>
        <v>0</v>
      </c>
      <c r="AJ593" s="622">
        <f ca="1">'P&amp;G 3P 19'!AE103/1000000</f>
        <v>0</v>
      </c>
      <c r="AK593" s="622">
        <f ca="1">'P&amp;G 3P 19'!AF103/1000000</f>
        <v>0</v>
      </c>
      <c r="AL593" s="622">
        <f ca="1">'P&amp;G 3P 19'!AG103/1000000</f>
        <v>0</v>
      </c>
      <c r="AM593" s="629">
        <f ca="1">'P&amp;G 3P 19'!AH103/1000000</f>
        <v>0</v>
      </c>
      <c r="AN593" s="246"/>
      <c r="AO593" s="246"/>
      <c r="AP593" s="246"/>
      <c r="AQ593" s="246"/>
      <c r="AR593" s="246"/>
      <c r="AS593" s="246"/>
      <c r="AT593" s="246"/>
      <c r="AU593" s="246"/>
      <c r="AV593" s="246"/>
      <c r="AW593" s="246"/>
      <c r="AX593" s="246"/>
    </row>
    <row r="594" spans="2:50" x14ac:dyDescent="0.2">
      <c r="B594" s="625"/>
      <c r="C594" s="605" t="s">
        <v>127</v>
      </c>
      <c r="D594" s="599"/>
      <c r="E594" s="599"/>
      <c r="F594" s="599"/>
      <c r="G594" s="599"/>
      <c r="H594" s="599"/>
      <c r="I594" s="622">
        <f ca="1">'P&amp;G 3P 19'!D104/1000000</f>
        <v>0</v>
      </c>
      <c r="J594" s="622">
        <f ca="1">'P&amp;G 3P 19'!E104/1000000</f>
        <v>0</v>
      </c>
      <c r="K594" s="622">
        <f ca="1">'P&amp;G 3P 19'!F104/1000000</f>
        <v>0</v>
      </c>
      <c r="L594" s="622">
        <f ca="1">'P&amp;G 3P 19'!G104/1000000</f>
        <v>0</v>
      </c>
      <c r="M594" s="622">
        <f ca="1">'P&amp;G 3P 19'!H104/1000000</f>
        <v>0</v>
      </c>
      <c r="N594" s="622">
        <f ca="1">'P&amp;G 3P 19'!I104/1000000</f>
        <v>0</v>
      </c>
      <c r="O594" s="622">
        <f ca="1">'P&amp;G 3P 19'!J104/1000000</f>
        <v>0</v>
      </c>
      <c r="P594" s="622">
        <f ca="1">'P&amp;G 3P 19'!K104/1000000</f>
        <v>0</v>
      </c>
      <c r="Q594" s="622">
        <f ca="1">'P&amp;G 3P 19'!L104/1000000</f>
        <v>0</v>
      </c>
      <c r="R594" s="622">
        <f ca="1">'P&amp;G 3P 19'!M104/1000000</f>
        <v>0</v>
      </c>
      <c r="S594" s="622">
        <f ca="1">'P&amp;G 3P 19'!N104/1000000</f>
        <v>0</v>
      </c>
      <c r="T594" s="622">
        <f ca="1">'P&amp;G 3P 19'!O104/1000000</f>
        <v>0</v>
      </c>
      <c r="U594" s="622">
        <f ca="1">'P&amp;G 3P 19'!P104/1000000</f>
        <v>0</v>
      </c>
      <c r="V594" s="622">
        <f ca="1">'P&amp;G 3P 19'!Q104/1000000</f>
        <v>0</v>
      </c>
      <c r="W594" s="622">
        <f ca="1">'P&amp;G 3P 19'!R104/1000000</f>
        <v>0</v>
      </c>
      <c r="X594" s="622">
        <f ca="1">'P&amp;G 3P 19'!S104/1000000</f>
        <v>0</v>
      </c>
      <c r="Y594" s="622">
        <f ca="1">'P&amp;G 3P 19'!T104/1000000</f>
        <v>0</v>
      </c>
      <c r="Z594" s="622">
        <f ca="1">'P&amp;G 3P 19'!U104/1000000</f>
        <v>0</v>
      </c>
      <c r="AA594" s="622">
        <f ca="1">'P&amp;G 3P 19'!V104/1000000</f>
        <v>0</v>
      </c>
      <c r="AB594" s="622">
        <f ca="1">'P&amp;G 3P 19'!W104/1000000</f>
        <v>0</v>
      </c>
      <c r="AC594" s="622">
        <f ca="1">'P&amp;G 3P 19'!X104/1000000</f>
        <v>0</v>
      </c>
      <c r="AD594" s="622">
        <f ca="1">'P&amp;G 3P 19'!Y104/1000000</f>
        <v>0</v>
      </c>
      <c r="AE594" s="622">
        <f ca="1">'P&amp;G 3P 19'!Z104/1000000</f>
        <v>0</v>
      </c>
      <c r="AF594" s="622">
        <f ca="1">'P&amp;G 3P 19'!AA104/1000000</f>
        <v>0</v>
      </c>
      <c r="AG594" s="622">
        <f ca="1">'P&amp;G 3P 19'!AB104/1000000</f>
        <v>0</v>
      </c>
      <c r="AH594" s="622">
        <f ca="1">'P&amp;G 3P 19'!AC104/1000000</f>
        <v>0</v>
      </c>
      <c r="AI594" s="622">
        <f ca="1">'P&amp;G 3P 19'!AD104/1000000</f>
        <v>0</v>
      </c>
      <c r="AJ594" s="622">
        <f ca="1">'P&amp;G 3P 19'!AE104/1000000</f>
        <v>0</v>
      </c>
      <c r="AK594" s="622">
        <f ca="1">'P&amp;G 3P 19'!AF104/1000000</f>
        <v>0</v>
      </c>
      <c r="AL594" s="622">
        <f ca="1">'P&amp;G 3P 19'!AG104/1000000</f>
        <v>0</v>
      </c>
      <c r="AM594" s="629">
        <f ca="1">'P&amp;G 3P 19'!AH104/1000000</f>
        <v>0</v>
      </c>
      <c r="AN594" s="246"/>
      <c r="AO594" s="246"/>
      <c r="AP594" s="246"/>
      <c r="AQ594" s="246"/>
      <c r="AR594" s="246"/>
      <c r="AS594" s="246"/>
      <c r="AT594" s="246"/>
      <c r="AU594" s="246"/>
      <c r="AV594" s="246"/>
      <c r="AW594" s="246"/>
      <c r="AX594" s="246"/>
    </row>
    <row r="595" spans="2:50" x14ac:dyDescent="0.2">
      <c r="B595" s="625"/>
      <c r="C595" s="605" t="s">
        <v>116</v>
      </c>
      <c r="D595" s="599"/>
      <c r="E595" s="599"/>
      <c r="F595" s="599"/>
      <c r="G595" s="599"/>
      <c r="H595" s="599"/>
      <c r="I595" s="622">
        <f ca="1">'P&amp;G 3P 19'!D105/1000000</f>
        <v>0</v>
      </c>
      <c r="J595" s="622">
        <f ca="1">'P&amp;G 3P 19'!E105/1000000</f>
        <v>4.1442705399325756E-2</v>
      </c>
      <c r="K595" s="622">
        <f ca="1">'P&amp;G 3P 19'!F105/1000000</f>
        <v>4.187395170977571E-2</v>
      </c>
      <c r="L595" s="622">
        <f ca="1">'P&amp;G 3P 19'!G105/1000000</f>
        <v>4.2311623590251375E-2</v>
      </c>
      <c r="M595" s="622">
        <f ca="1">'P&amp;G 3P 19'!H105/1000000</f>
        <v>4.2755816781746114E-2</v>
      </c>
      <c r="N595" s="622">
        <f ca="1">'P&amp;G 3P 19'!I105/1000000</f>
        <v>4.3206628451794141E-2</v>
      </c>
      <c r="O595" s="622">
        <f ca="1">'P&amp;G 3P 19'!J105/1000000</f>
        <v>4.366415721572587E-2</v>
      </c>
      <c r="P595" s="622">
        <f ca="1">'P&amp;G 3P 19'!K105/1000000</f>
        <v>4.4128503158240184E-2</v>
      </c>
      <c r="Q595" s="622">
        <f ca="1">'P&amp;G 3P 19'!L105/1000000</f>
        <v>4.4599767855297956E-2</v>
      </c>
      <c r="R595" s="622">
        <f ca="1">'P&amp;G 3P 19'!M105/1000000</f>
        <v>4.5078054396341903E-2</v>
      </c>
      <c r="S595" s="622">
        <f ca="1">'P&amp;G 3P 19'!N105/1000000</f>
        <v>4.5563467406847399E-2</v>
      </c>
      <c r="T595" s="622">
        <f ca="1">'P&amp;G 3P 19'!O105/1000000</f>
        <v>4.6056113071209423E-2</v>
      </c>
      <c r="U595" s="622">
        <f ca="1">'P&amp;G 3P 19'!P105/1000000</f>
        <v>4.6556099155970435E-2</v>
      </c>
      <c r="V595" s="622">
        <f ca="1">'P&amp;G 3P 19'!Q105/1000000</f>
        <v>4.7063535033394402E-2</v>
      </c>
      <c r="W595" s="622">
        <f ca="1">'P&amp;G 3P 19'!R105/1000000</f>
        <v>4.7578531705391974E-2</v>
      </c>
      <c r="X595" s="622">
        <f ca="1">'P&amp;G 3P 19'!S105/1000000</f>
        <v>4.8101201827802323E-2</v>
      </c>
      <c r="Y595" s="622">
        <f ca="1">'P&amp;G 3P 19'!T105/1000000</f>
        <v>4.863165973503656E-2</v>
      </c>
      <c r="Z595" s="622">
        <f ca="1">'P&amp;G 3P 19'!U105/1000000</f>
        <v>4.9170021465088622E-2</v>
      </c>
      <c r="AA595" s="622">
        <f ca="1">'P&amp;G 3P 19'!V105/1000000</f>
        <v>4.9716404784918435E-2</v>
      </c>
      <c r="AB595" s="622">
        <f ca="1">'P&amp;G 3P 19'!W105/1000000</f>
        <v>5.0270929216213713E-2</v>
      </c>
      <c r="AC595" s="622">
        <f ca="1">'P&amp;G 3P 19'!X105/1000000</f>
        <v>5.0833716061535299E-2</v>
      </c>
      <c r="AD595" s="622">
        <f ca="1">'P&amp;G 3P 19'!Y105/1000000</f>
        <v>5.1404888430852176E-2</v>
      </c>
      <c r="AE595" s="622">
        <f ca="1">'P&amp;G 3P 19'!Z105/1000000</f>
        <v>5.198457126847187E-2</v>
      </c>
      <c r="AF595" s="622">
        <f ca="1">'P&amp;G 3P 19'!AA105/1000000</f>
        <v>5.2572891380372098E-2</v>
      </c>
      <c r="AG595" s="622">
        <f ca="1">'P&amp;G 3P 19'!AB105/1000000</f>
        <v>5.316997746193964E-2</v>
      </c>
      <c r="AH595" s="622">
        <f ca="1">'P&amp;G 3P 19'!AC105/1000000</f>
        <v>5.3775960126122541E-2</v>
      </c>
      <c r="AI595" s="622">
        <f ca="1">'P&amp;G 3P 19'!AD105/1000000</f>
        <v>0</v>
      </c>
      <c r="AJ595" s="622">
        <f ca="1">'P&amp;G 3P 19'!AE105/1000000</f>
        <v>0</v>
      </c>
      <c r="AK595" s="622">
        <f ca="1">'P&amp;G 3P 19'!AF105/1000000</f>
        <v>0</v>
      </c>
      <c r="AL595" s="622">
        <f ca="1">'P&amp;G 3P 19'!AG105/1000000</f>
        <v>0</v>
      </c>
      <c r="AM595" s="629">
        <f ca="1">'P&amp;G 3P 19'!AH105/1000000</f>
        <v>0</v>
      </c>
      <c r="AN595" s="246"/>
      <c r="AO595" s="246"/>
      <c r="AP595" s="246"/>
      <c r="AQ595" s="246"/>
      <c r="AR595" s="246"/>
      <c r="AS595" s="246"/>
      <c r="AT595" s="246"/>
      <c r="AU595" s="246"/>
      <c r="AV595" s="246"/>
      <c r="AW595" s="246"/>
      <c r="AX595" s="246"/>
    </row>
    <row r="596" spans="2:50" x14ac:dyDescent="0.2">
      <c r="B596" s="625"/>
      <c r="C596" s="606" t="s">
        <v>119</v>
      </c>
      <c r="D596" s="599"/>
      <c r="E596" s="599"/>
      <c r="F596" s="599"/>
      <c r="G596" s="599"/>
      <c r="H596" s="599"/>
      <c r="I596" s="622">
        <f ca="1">'P&amp;G 3P 19'!D106/1000000</f>
        <v>0</v>
      </c>
      <c r="J596" s="622">
        <f ca="1">'P&amp;G 3P 19'!E106/1000000</f>
        <v>0</v>
      </c>
      <c r="K596" s="622">
        <f ca="1">'P&amp;G 3P 19'!F106/1000000</f>
        <v>0</v>
      </c>
      <c r="L596" s="622">
        <f ca="1">'P&amp;G 3P 19'!G106/1000000</f>
        <v>0</v>
      </c>
      <c r="M596" s="622">
        <f ca="1">'P&amp;G 3P 19'!H106/1000000</f>
        <v>0</v>
      </c>
      <c r="N596" s="622">
        <f ca="1">'P&amp;G 3P 19'!I106/1000000</f>
        <v>0</v>
      </c>
      <c r="O596" s="622">
        <f ca="1">'P&amp;G 3P 19'!J106/1000000</f>
        <v>0</v>
      </c>
      <c r="P596" s="622">
        <f ca="1">'P&amp;G 3P 19'!K106/1000000</f>
        <v>0</v>
      </c>
      <c r="Q596" s="622">
        <f ca="1">'P&amp;G 3P 19'!L106/1000000</f>
        <v>0</v>
      </c>
      <c r="R596" s="622">
        <f ca="1">'P&amp;G 3P 19'!M106/1000000</f>
        <v>0</v>
      </c>
      <c r="S596" s="622">
        <f ca="1">'P&amp;G 3P 19'!N106/1000000</f>
        <v>0</v>
      </c>
      <c r="T596" s="622">
        <f ca="1">'P&amp;G 3P 19'!O106/1000000</f>
        <v>0</v>
      </c>
      <c r="U596" s="622">
        <f ca="1">'P&amp;G 3P 19'!P106/1000000</f>
        <v>0</v>
      </c>
      <c r="V596" s="622">
        <f ca="1">'P&amp;G 3P 19'!Q106/1000000</f>
        <v>0</v>
      </c>
      <c r="W596" s="622">
        <f ca="1">'P&amp;G 3P 19'!R106/1000000</f>
        <v>0</v>
      </c>
      <c r="X596" s="622">
        <f ca="1">'P&amp;G 3P 19'!S106/1000000</f>
        <v>0</v>
      </c>
      <c r="Y596" s="622">
        <f ca="1">'P&amp;G 3P 19'!T106/1000000</f>
        <v>0</v>
      </c>
      <c r="Z596" s="622">
        <f ca="1">'P&amp;G 3P 19'!U106/1000000</f>
        <v>0</v>
      </c>
      <c r="AA596" s="622">
        <f ca="1">'P&amp;G 3P 19'!V106/1000000</f>
        <v>0</v>
      </c>
      <c r="AB596" s="622">
        <f ca="1">'P&amp;G 3P 19'!W106/1000000</f>
        <v>0</v>
      </c>
      <c r="AC596" s="622">
        <f ca="1">'P&amp;G 3P 19'!X106/1000000</f>
        <v>0</v>
      </c>
      <c r="AD596" s="622">
        <f ca="1">'P&amp;G 3P 19'!Y106/1000000</f>
        <v>0</v>
      </c>
      <c r="AE596" s="622">
        <f ca="1">'P&amp;G 3P 19'!Z106/1000000</f>
        <v>0</v>
      </c>
      <c r="AF596" s="622">
        <f ca="1">'P&amp;G 3P 19'!AA106/1000000</f>
        <v>0</v>
      </c>
      <c r="AG596" s="622">
        <f ca="1">'P&amp;G 3P 19'!AB106/1000000</f>
        <v>0</v>
      </c>
      <c r="AH596" s="622">
        <f ca="1">'P&amp;G 3P 19'!AC106/1000000</f>
        <v>0</v>
      </c>
      <c r="AI596" s="622">
        <f ca="1">'P&amp;G 3P 19'!AD106/1000000</f>
        <v>0</v>
      </c>
      <c r="AJ596" s="622">
        <f ca="1">'P&amp;G 3P 19'!AE106/1000000</f>
        <v>0</v>
      </c>
      <c r="AK596" s="622">
        <f ca="1">'P&amp;G 3P 19'!AF106/1000000</f>
        <v>0</v>
      </c>
      <c r="AL596" s="622">
        <f ca="1">'P&amp;G 3P 19'!AG106/1000000</f>
        <v>0</v>
      </c>
      <c r="AM596" s="629">
        <f ca="1">'P&amp;G 3P 19'!AH106/1000000</f>
        <v>0</v>
      </c>
      <c r="AN596" s="246"/>
      <c r="AO596" s="246"/>
      <c r="AP596" s="246"/>
      <c r="AQ596" s="246"/>
      <c r="AR596" s="246"/>
      <c r="AS596" s="246"/>
      <c r="AT596" s="246"/>
      <c r="AU596" s="246"/>
      <c r="AV596" s="246"/>
      <c r="AW596" s="246"/>
      <c r="AX596" s="246"/>
    </row>
    <row r="597" spans="2:50" x14ac:dyDescent="0.2">
      <c r="B597" s="625"/>
      <c r="C597" s="125"/>
      <c r="D597" s="599"/>
      <c r="E597" s="599"/>
      <c r="F597" s="599"/>
      <c r="G597" s="599"/>
      <c r="H597" s="599"/>
      <c r="I597" s="623"/>
      <c r="J597" s="623"/>
      <c r="K597" s="623"/>
      <c r="L597" s="623"/>
      <c r="M597" s="623"/>
      <c r="N597" s="623"/>
      <c r="O597" s="623"/>
      <c r="P597" s="623"/>
      <c r="Q597" s="623"/>
      <c r="R597" s="623"/>
      <c r="S597" s="623"/>
      <c r="T597" s="623"/>
      <c r="U597" s="623"/>
      <c r="V597" s="623"/>
      <c r="W597" s="623"/>
      <c r="X597" s="623"/>
      <c r="Y597" s="623"/>
      <c r="Z597" s="623"/>
      <c r="AA597" s="623"/>
      <c r="AB597" s="623"/>
      <c r="AC597" s="623"/>
      <c r="AD597" s="623"/>
      <c r="AE597" s="623"/>
      <c r="AF597" s="623"/>
      <c r="AG597" s="623"/>
      <c r="AH597" s="623"/>
      <c r="AI597" s="623"/>
      <c r="AJ597" s="623"/>
      <c r="AK597" s="623"/>
      <c r="AL597" s="623"/>
      <c r="AM597" s="630"/>
    </row>
    <row r="598" spans="2:50" x14ac:dyDescent="0.2">
      <c r="B598" s="261" t="s">
        <v>303</v>
      </c>
      <c r="C598" s="125"/>
      <c r="D598" s="599"/>
      <c r="E598" s="599"/>
      <c r="F598" s="599"/>
      <c r="G598" s="599"/>
      <c r="H598" s="599"/>
      <c r="I598" s="623"/>
      <c r="J598" s="623"/>
      <c r="K598" s="623"/>
      <c r="L598" s="623"/>
      <c r="M598" s="623"/>
      <c r="N598" s="623"/>
      <c r="O598" s="623"/>
      <c r="P598" s="623"/>
      <c r="Q598" s="623"/>
      <c r="R598" s="623"/>
      <c r="S598" s="623"/>
      <c r="T598" s="623"/>
      <c r="U598" s="623"/>
      <c r="V598" s="623"/>
      <c r="W598" s="623"/>
      <c r="X598" s="623"/>
      <c r="Y598" s="623"/>
      <c r="Z598" s="623"/>
      <c r="AA598" s="623"/>
      <c r="AB598" s="623"/>
      <c r="AC598" s="623"/>
      <c r="AD598" s="623"/>
      <c r="AE598" s="623"/>
      <c r="AF598" s="623"/>
      <c r="AG598" s="623"/>
      <c r="AH598" s="623"/>
      <c r="AI598" s="623"/>
      <c r="AJ598" s="623"/>
      <c r="AK598" s="623"/>
      <c r="AL598" s="623"/>
      <c r="AM598" s="630"/>
    </row>
    <row r="599" spans="2:50" x14ac:dyDescent="0.2">
      <c r="B599" s="625"/>
      <c r="C599" s="605" t="s">
        <v>131</v>
      </c>
      <c r="D599" s="599"/>
      <c r="E599" s="599"/>
      <c r="F599" s="599"/>
      <c r="G599" s="599"/>
      <c r="H599" s="599"/>
      <c r="I599" s="622">
        <f ca="1">'P&amp;G DO 19'!D101/1000000</f>
        <v>0</v>
      </c>
      <c r="J599" s="622">
        <f ca="1">'P&amp;G DO 19'!E101/1000000</f>
        <v>0</v>
      </c>
      <c r="K599" s="622">
        <f ca="1">'P&amp;G DO 19'!F101/1000000</f>
        <v>0</v>
      </c>
      <c r="L599" s="622">
        <f ca="1">'P&amp;G DO 19'!G101/1000000</f>
        <v>0</v>
      </c>
      <c r="M599" s="622">
        <f ca="1">'P&amp;G DO 19'!H101/1000000</f>
        <v>0</v>
      </c>
      <c r="N599" s="622">
        <f ca="1">'P&amp;G DO 19'!I101/1000000</f>
        <v>0</v>
      </c>
      <c r="O599" s="622">
        <f ca="1">'P&amp;G DO 19'!J101/1000000</f>
        <v>0</v>
      </c>
      <c r="P599" s="622">
        <f ca="1">'P&amp;G DO 19'!K101/1000000</f>
        <v>0</v>
      </c>
      <c r="Q599" s="622">
        <f ca="1">'P&amp;G DO 19'!L101/1000000</f>
        <v>0</v>
      </c>
      <c r="R599" s="622">
        <f ca="1">'P&amp;G DO 19'!M101/1000000</f>
        <v>0</v>
      </c>
      <c r="S599" s="622">
        <f ca="1">'P&amp;G DO 19'!N101/1000000</f>
        <v>0</v>
      </c>
      <c r="T599" s="622">
        <f ca="1">'P&amp;G DO 19'!O101/1000000</f>
        <v>0</v>
      </c>
      <c r="U599" s="622">
        <f ca="1">'P&amp;G DO 19'!P101/1000000</f>
        <v>0</v>
      </c>
      <c r="V599" s="622">
        <f ca="1">'P&amp;G DO 19'!Q101/1000000</f>
        <v>0</v>
      </c>
      <c r="W599" s="622">
        <f ca="1">'P&amp;G DO 19'!R101/1000000</f>
        <v>0</v>
      </c>
      <c r="X599" s="622">
        <f ca="1">'P&amp;G DO 19'!S101/1000000</f>
        <v>0</v>
      </c>
      <c r="Y599" s="622">
        <f ca="1">'P&amp;G DO 19'!T101/1000000</f>
        <v>0</v>
      </c>
      <c r="Z599" s="622">
        <f ca="1">'P&amp;G DO 19'!U101/1000000</f>
        <v>0</v>
      </c>
      <c r="AA599" s="622">
        <f ca="1">'P&amp;G DO 19'!V101/1000000</f>
        <v>0</v>
      </c>
      <c r="AB599" s="622">
        <f ca="1">'P&amp;G DO 19'!W101/1000000</f>
        <v>0</v>
      </c>
      <c r="AC599" s="622">
        <f ca="1">'P&amp;G DO 19'!X101/1000000</f>
        <v>0</v>
      </c>
      <c r="AD599" s="622">
        <f ca="1">'P&amp;G DO 19'!Y101/1000000</f>
        <v>0</v>
      </c>
      <c r="AE599" s="622">
        <f ca="1">'P&amp;G DO 19'!Z101/1000000</f>
        <v>0</v>
      </c>
      <c r="AF599" s="622">
        <f ca="1">'P&amp;G DO 19'!AA101/1000000</f>
        <v>0</v>
      </c>
      <c r="AG599" s="622">
        <f ca="1">'P&amp;G DO 19'!AB101/1000000</f>
        <v>0</v>
      </c>
      <c r="AH599" s="622">
        <f ca="1">'P&amp;G DO 19'!AC101/1000000</f>
        <v>0</v>
      </c>
      <c r="AI599" s="622">
        <f ca="1">'P&amp;G DO 19'!AD101/1000000</f>
        <v>0</v>
      </c>
      <c r="AJ599" s="622">
        <f ca="1">'P&amp;G DO 19'!AE101/1000000</f>
        <v>0</v>
      </c>
      <c r="AK599" s="622">
        <f ca="1">'P&amp;G DO 19'!AF101/1000000</f>
        <v>0</v>
      </c>
      <c r="AL599" s="622">
        <f ca="1">'P&amp;G DO 19'!AG101/1000000</f>
        <v>0</v>
      </c>
      <c r="AM599" s="629">
        <f ca="1">'P&amp;G DO 19'!AH101/1000000</f>
        <v>0</v>
      </c>
      <c r="AN599" s="246"/>
      <c r="AO599" s="246"/>
      <c r="AP599" s="246"/>
      <c r="AQ599" s="246"/>
      <c r="AR599" s="246"/>
      <c r="AS599" s="246"/>
      <c r="AT599" s="246"/>
      <c r="AU599" s="246"/>
      <c r="AV599" s="246"/>
      <c r="AW599" s="246"/>
      <c r="AX599" s="246"/>
    </row>
    <row r="600" spans="2:50" x14ac:dyDescent="0.2">
      <c r="B600" s="625"/>
      <c r="C600" s="606" t="s">
        <v>117</v>
      </c>
      <c r="D600" s="599"/>
      <c r="E600" s="599"/>
      <c r="F600" s="599"/>
      <c r="G600" s="599"/>
      <c r="H600" s="599"/>
      <c r="I600" s="622">
        <f ca="1">'P&amp;G DO 19'!D102/1000000</f>
        <v>0</v>
      </c>
      <c r="J600" s="622">
        <f ca="1">'P&amp;G DO 19'!E102/1000000</f>
        <v>0</v>
      </c>
      <c r="K600" s="622">
        <f ca="1">'P&amp;G DO 19'!F102/1000000</f>
        <v>0</v>
      </c>
      <c r="L600" s="622">
        <f ca="1">'P&amp;G DO 19'!G102/1000000</f>
        <v>0</v>
      </c>
      <c r="M600" s="622">
        <f ca="1">'P&amp;G DO 19'!H102/1000000</f>
        <v>0</v>
      </c>
      <c r="N600" s="622">
        <f ca="1">'P&amp;G DO 19'!I102/1000000</f>
        <v>0</v>
      </c>
      <c r="O600" s="622">
        <f ca="1">'P&amp;G DO 19'!J102/1000000</f>
        <v>0</v>
      </c>
      <c r="P600" s="622">
        <f ca="1">'P&amp;G DO 19'!K102/1000000</f>
        <v>0</v>
      </c>
      <c r="Q600" s="622">
        <f ca="1">'P&amp;G DO 19'!L102/1000000</f>
        <v>0</v>
      </c>
      <c r="R600" s="622">
        <f ca="1">'P&amp;G DO 19'!M102/1000000</f>
        <v>0</v>
      </c>
      <c r="S600" s="622">
        <f ca="1">'P&amp;G DO 19'!N102/1000000</f>
        <v>0</v>
      </c>
      <c r="T600" s="622">
        <f ca="1">'P&amp;G DO 19'!O102/1000000</f>
        <v>0</v>
      </c>
      <c r="U600" s="622">
        <f ca="1">'P&amp;G DO 19'!P102/1000000</f>
        <v>0</v>
      </c>
      <c r="V600" s="622">
        <f ca="1">'P&amp;G DO 19'!Q102/1000000</f>
        <v>0</v>
      </c>
      <c r="W600" s="622">
        <f ca="1">'P&amp;G DO 19'!R102/1000000</f>
        <v>0</v>
      </c>
      <c r="X600" s="622">
        <f ca="1">'P&amp;G DO 19'!S102/1000000</f>
        <v>0</v>
      </c>
      <c r="Y600" s="622">
        <f ca="1">'P&amp;G DO 19'!T102/1000000</f>
        <v>0</v>
      </c>
      <c r="Z600" s="622">
        <f ca="1">'P&amp;G DO 19'!U102/1000000</f>
        <v>0</v>
      </c>
      <c r="AA600" s="622">
        <f ca="1">'P&amp;G DO 19'!V102/1000000</f>
        <v>0</v>
      </c>
      <c r="AB600" s="622">
        <f ca="1">'P&amp;G DO 19'!W102/1000000</f>
        <v>0</v>
      </c>
      <c r="AC600" s="622">
        <f ca="1">'P&amp;G DO 19'!X102/1000000</f>
        <v>0</v>
      </c>
      <c r="AD600" s="622">
        <f ca="1">'P&amp;G DO 19'!Y102/1000000</f>
        <v>0</v>
      </c>
      <c r="AE600" s="622">
        <f ca="1">'P&amp;G DO 19'!Z102/1000000</f>
        <v>0</v>
      </c>
      <c r="AF600" s="622">
        <f ca="1">'P&amp;G DO 19'!AA102/1000000</f>
        <v>0</v>
      </c>
      <c r="AG600" s="622">
        <f ca="1">'P&amp;G DO 19'!AB102/1000000</f>
        <v>0</v>
      </c>
      <c r="AH600" s="622">
        <f ca="1">'P&amp;G DO 19'!AC102/1000000</f>
        <v>0</v>
      </c>
      <c r="AI600" s="622">
        <f ca="1">'P&amp;G DO 19'!AD102/1000000</f>
        <v>0</v>
      </c>
      <c r="AJ600" s="622">
        <f ca="1">'P&amp;G DO 19'!AE102/1000000</f>
        <v>0</v>
      </c>
      <c r="AK600" s="622">
        <f ca="1">'P&amp;G DO 19'!AF102/1000000</f>
        <v>0</v>
      </c>
      <c r="AL600" s="622">
        <f ca="1">'P&amp;G DO 19'!AG102/1000000</f>
        <v>0</v>
      </c>
      <c r="AM600" s="629">
        <f ca="1">'P&amp;G DO 19'!AH102/1000000</f>
        <v>0</v>
      </c>
      <c r="AN600" s="246"/>
      <c r="AO600" s="246"/>
      <c r="AP600" s="246"/>
      <c r="AQ600" s="246"/>
      <c r="AR600" s="246"/>
      <c r="AS600" s="246"/>
      <c r="AT600" s="246"/>
      <c r="AU600" s="246"/>
      <c r="AV600" s="246"/>
      <c r="AW600" s="246"/>
      <c r="AX600" s="246"/>
    </row>
    <row r="601" spans="2:50" x14ac:dyDescent="0.2">
      <c r="B601" s="625"/>
      <c r="C601" s="607" t="s">
        <v>126</v>
      </c>
      <c r="D601" s="599"/>
      <c r="E601" s="599"/>
      <c r="F601" s="599"/>
      <c r="G601" s="599"/>
      <c r="H601" s="599"/>
      <c r="I601" s="622">
        <f ca="1">'P&amp;G DO 19'!D103/1000000</f>
        <v>0</v>
      </c>
      <c r="J601" s="622">
        <f ca="1">'P&amp;G DO 19'!E103/1000000</f>
        <v>0</v>
      </c>
      <c r="K601" s="622">
        <f ca="1">'P&amp;G DO 19'!F103/1000000</f>
        <v>0</v>
      </c>
      <c r="L601" s="622">
        <f ca="1">'P&amp;G DO 19'!G103/1000000</f>
        <v>0</v>
      </c>
      <c r="M601" s="622">
        <f ca="1">'P&amp;G DO 19'!H103/1000000</f>
        <v>0</v>
      </c>
      <c r="N601" s="622">
        <f ca="1">'P&amp;G DO 19'!I103/1000000</f>
        <v>0</v>
      </c>
      <c r="O601" s="622">
        <f ca="1">'P&amp;G DO 19'!J103/1000000</f>
        <v>0</v>
      </c>
      <c r="P601" s="622">
        <f ca="1">'P&amp;G DO 19'!K103/1000000</f>
        <v>0</v>
      </c>
      <c r="Q601" s="622">
        <f ca="1">'P&amp;G DO 19'!L103/1000000</f>
        <v>0</v>
      </c>
      <c r="R601" s="622">
        <f ca="1">'P&amp;G DO 19'!M103/1000000</f>
        <v>0</v>
      </c>
      <c r="S601" s="622">
        <f ca="1">'P&amp;G DO 19'!N103/1000000</f>
        <v>0</v>
      </c>
      <c r="T601" s="622">
        <f ca="1">'P&amp;G DO 19'!O103/1000000</f>
        <v>0</v>
      </c>
      <c r="U601" s="622">
        <f ca="1">'P&amp;G DO 19'!P103/1000000</f>
        <v>0</v>
      </c>
      <c r="V601" s="622">
        <f ca="1">'P&amp;G DO 19'!Q103/1000000</f>
        <v>0</v>
      </c>
      <c r="W601" s="622">
        <f ca="1">'P&amp;G DO 19'!R103/1000000</f>
        <v>0</v>
      </c>
      <c r="X601" s="622">
        <f ca="1">'P&amp;G DO 19'!S103/1000000</f>
        <v>0</v>
      </c>
      <c r="Y601" s="622">
        <f ca="1">'P&amp;G DO 19'!T103/1000000</f>
        <v>0</v>
      </c>
      <c r="Z601" s="622">
        <f ca="1">'P&amp;G DO 19'!U103/1000000</f>
        <v>0</v>
      </c>
      <c r="AA601" s="622">
        <f ca="1">'P&amp;G DO 19'!V103/1000000</f>
        <v>0</v>
      </c>
      <c r="AB601" s="622">
        <f ca="1">'P&amp;G DO 19'!W103/1000000</f>
        <v>0</v>
      </c>
      <c r="AC601" s="622">
        <f ca="1">'P&amp;G DO 19'!X103/1000000</f>
        <v>0</v>
      </c>
      <c r="AD601" s="622">
        <f ca="1">'P&amp;G DO 19'!Y103/1000000</f>
        <v>0</v>
      </c>
      <c r="AE601" s="622">
        <f ca="1">'P&amp;G DO 19'!Z103/1000000</f>
        <v>0</v>
      </c>
      <c r="AF601" s="622">
        <f ca="1">'P&amp;G DO 19'!AA103/1000000</f>
        <v>0</v>
      </c>
      <c r="AG601" s="622">
        <f ca="1">'P&amp;G DO 19'!AB103/1000000</f>
        <v>0</v>
      </c>
      <c r="AH601" s="622">
        <f ca="1">'P&amp;G DO 19'!AC103/1000000</f>
        <v>0</v>
      </c>
      <c r="AI601" s="622">
        <f ca="1">'P&amp;G DO 19'!AD103/1000000</f>
        <v>0</v>
      </c>
      <c r="AJ601" s="622">
        <f ca="1">'P&amp;G DO 19'!AE103/1000000</f>
        <v>0</v>
      </c>
      <c r="AK601" s="622">
        <f ca="1">'P&amp;G DO 19'!AF103/1000000</f>
        <v>0</v>
      </c>
      <c r="AL601" s="622">
        <f ca="1">'P&amp;G DO 19'!AG103/1000000</f>
        <v>0</v>
      </c>
      <c r="AM601" s="629">
        <f ca="1">'P&amp;G DO 19'!AH103/1000000</f>
        <v>0</v>
      </c>
      <c r="AN601" s="246"/>
      <c r="AO601" s="246"/>
      <c r="AP601" s="246"/>
      <c r="AQ601" s="246"/>
      <c r="AR601" s="246"/>
      <c r="AS601" s="246"/>
      <c r="AT601" s="246"/>
      <c r="AU601" s="246"/>
      <c r="AV601" s="246"/>
      <c r="AW601" s="246"/>
      <c r="AX601" s="246"/>
    </row>
    <row r="602" spans="2:50" x14ac:dyDescent="0.2">
      <c r="B602" s="625"/>
      <c r="C602" s="605" t="s">
        <v>127</v>
      </c>
      <c r="D602" s="599"/>
      <c r="E602" s="599"/>
      <c r="F602" s="599"/>
      <c r="G602" s="599"/>
      <c r="H602" s="599"/>
      <c r="I602" s="622">
        <f ca="1">'P&amp;G DO 19'!D104/1000000</f>
        <v>0</v>
      </c>
      <c r="J602" s="622">
        <f ca="1">'P&amp;G DO 19'!E104/1000000</f>
        <v>0</v>
      </c>
      <c r="K602" s="622">
        <f ca="1">'P&amp;G DO 19'!F104/1000000</f>
        <v>0</v>
      </c>
      <c r="L602" s="622">
        <f ca="1">'P&amp;G DO 19'!G104/1000000</f>
        <v>0</v>
      </c>
      <c r="M602" s="622">
        <f ca="1">'P&amp;G DO 19'!H104/1000000</f>
        <v>0</v>
      </c>
      <c r="N602" s="622">
        <f ca="1">'P&amp;G DO 19'!I104/1000000</f>
        <v>0</v>
      </c>
      <c r="O602" s="622">
        <f ca="1">'P&amp;G DO 19'!J104/1000000</f>
        <v>0</v>
      </c>
      <c r="P602" s="622">
        <f ca="1">'P&amp;G DO 19'!K104/1000000</f>
        <v>0</v>
      </c>
      <c r="Q602" s="622">
        <f ca="1">'P&amp;G DO 19'!L104/1000000</f>
        <v>0</v>
      </c>
      <c r="R602" s="622">
        <f ca="1">'P&amp;G DO 19'!M104/1000000</f>
        <v>0</v>
      </c>
      <c r="S602" s="622">
        <f ca="1">'P&amp;G DO 19'!N104/1000000</f>
        <v>0</v>
      </c>
      <c r="T602" s="622">
        <f ca="1">'P&amp;G DO 19'!O104/1000000</f>
        <v>0</v>
      </c>
      <c r="U602" s="622">
        <f ca="1">'P&amp;G DO 19'!P104/1000000</f>
        <v>0</v>
      </c>
      <c r="V602" s="622">
        <f ca="1">'P&amp;G DO 19'!Q104/1000000</f>
        <v>0</v>
      </c>
      <c r="W602" s="622">
        <f ca="1">'P&amp;G DO 19'!R104/1000000</f>
        <v>0</v>
      </c>
      <c r="X602" s="622">
        <f ca="1">'P&amp;G DO 19'!S104/1000000</f>
        <v>0</v>
      </c>
      <c r="Y602" s="622">
        <f ca="1">'P&amp;G DO 19'!T104/1000000</f>
        <v>0</v>
      </c>
      <c r="Z602" s="622">
        <f ca="1">'P&amp;G DO 19'!U104/1000000</f>
        <v>0</v>
      </c>
      <c r="AA602" s="622">
        <f ca="1">'P&amp;G DO 19'!V104/1000000</f>
        <v>0</v>
      </c>
      <c r="AB602" s="622">
        <f ca="1">'P&amp;G DO 19'!W104/1000000</f>
        <v>0</v>
      </c>
      <c r="AC602" s="622">
        <f ca="1">'P&amp;G DO 19'!X104/1000000</f>
        <v>0</v>
      </c>
      <c r="AD602" s="622">
        <f ca="1">'P&amp;G DO 19'!Y104/1000000</f>
        <v>0</v>
      </c>
      <c r="AE602" s="622">
        <f ca="1">'P&amp;G DO 19'!Z104/1000000</f>
        <v>0</v>
      </c>
      <c r="AF602" s="622">
        <f ca="1">'P&amp;G DO 19'!AA104/1000000</f>
        <v>0</v>
      </c>
      <c r="AG602" s="622">
        <f ca="1">'P&amp;G DO 19'!AB104/1000000</f>
        <v>0</v>
      </c>
      <c r="AH602" s="622">
        <f ca="1">'P&amp;G DO 19'!AC104/1000000</f>
        <v>0</v>
      </c>
      <c r="AI602" s="622">
        <f ca="1">'P&amp;G DO 19'!AD104/1000000</f>
        <v>0</v>
      </c>
      <c r="AJ602" s="622">
        <f ca="1">'P&amp;G DO 19'!AE104/1000000</f>
        <v>0</v>
      </c>
      <c r="AK602" s="622">
        <f ca="1">'P&amp;G DO 19'!AF104/1000000</f>
        <v>0</v>
      </c>
      <c r="AL602" s="622">
        <f ca="1">'P&amp;G DO 19'!AG104/1000000</f>
        <v>0</v>
      </c>
      <c r="AM602" s="629">
        <f ca="1">'P&amp;G DO 19'!AH104/1000000</f>
        <v>0</v>
      </c>
      <c r="AN602" s="246"/>
      <c r="AO602" s="246"/>
      <c r="AP602" s="246"/>
      <c r="AQ602" s="246"/>
      <c r="AR602" s="246"/>
      <c r="AS602" s="246"/>
      <c r="AT602" s="246"/>
      <c r="AU602" s="246"/>
      <c r="AV602" s="246"/>
      <c r="AW602" s="246"/>
      <c r="AX602" s="246"/>
    </row>
    <row r="603" spans="2:50" x14ac:dyDescent="0.2">
      <c r="B603" s="625"/>
      <c r="C603" s="605" t="s">
        <v>116</v>
      </c>
      <c r="D603" s="599"/>
      <c r="E603" s="599"/>
      <c r="F603" s="599"/>
      <c r="G603" s="599"/>
      <c r="H603" s="599"/>
      <c r="I603" s="622">
        <f ca="1">'P&amp;G DO 19'!D105/1000000</f>
        <v>-1.6685549490163769</v>
      </c>
      <c r="J603" s="622">
        <f ca="1">'P&amp;G DO 19'!E105/1000000</f>
        <v>-7.7097996181554621E-2</v>
      </c>
      <c r="K603" s="622">
        <f ca="1">'P&amp;G DO 19'!F105/1000000</f>
        <v>-8.9624053488554956E-2</v>
      </c>
      <c r="L603" s="622">
        <f ca="1">'P&amp;G DO 19'!G105/1000000</f>
        <v>-9.880387319595052E-2</v>
      </c>
      <c r="M603" s="622">
        <f ca="1">'P&amp;G DO 19'!H105/1000000</f>
        <v>-0.10531702863074251</v>
      </c>
      <c r="N603" s="622">
        <f ca="1">'P&amp;G DO 19'!I105/1000000</f>
        <v>-0.10826922060124175</v>
      </c>
      <c r="O603" s="622">
        <f ca="1">'P&amp;G DO 19'!J105/1000000</f>
        <v>-0.11317030171573907</v>
      </c>
      <c r="P603" s="622">
        <f ca="1">'P&amp;G DO 19'!K105/1000000</f>
        <v>-0.11736149130957298</v>
      </c>
      <c r="Q603" s="622">
        <f ca="1">'P&amp;G DO 19'!L105/1000000</f>
        <v>-0.12085212161602857</v>
      </c>
      <c r="R603" s="622">
        <f ca="1">'P&amp;G DO 19'!M105/1000000</f>
        <v>-0.12425379992522421</v>
      </c>
      <c r="S603" s="622">
        <f ca="1">'P&amp;G DO 19'!N105/1000000</f>
        <v>-0.34682058608482408</v>
      </c>
      <c r="T603" s="622">
        <f ca="1">'P&amp;G DO 19'!O105/1000000</f>
        <v>-0.19433114569371049</v>
      </c>
      <c r="U603" s="622">
        <f ca="1">'P&amp;G DO 19'!P105/1000000</f>
        <v>-0.19180846443819055</v>
      </c>
      <c r="V603" s="622">
        <f ca="1">'P&amp;G DO 19'!Q105/1000000</f>
        <v>-0.18925222643327422</v>
      </c>
      <c r="W603" s="622">
        <f ca="1">'P&amp;G DO 19'!R105/1000000</f>
        <v>-0.186662115156838</v>
      </c>
      <c r="X603" s="622">
        <f ca="1">'P&amp;G DO 19'!S105/1000000</f>
        <v>0.23482196196644559</v>
      </c>
      <c r="Y603" s="622">
        <f ca="1">'P&amp;G DO 19'!T105/1000000</f>
        <v>0.23748077142522156</v>
      </c>
      <c r="Z603" s="622">
        <f ca="1">'P&amp;G DO 19'!U105/1000000</f>
        <v>0.2401744065813832</v>
      </c>
      <c r="AA603" s="622">
        <f ca="1">'P&amp;G DO 19'!V105/1000000</f>
        <v>0.24290318552182857</v>
      </c>
      <c r="AB603" s="622">
        <f ca="1">'P&amp;G DO 19'!W105/1000000</f>
        <v>0.24566742645781031</v>
      </c>
      <c r="AC603" s="622">
        <f ca="1">'P&amp;G DO 19'!X105/1000000</f>
        <v>9.8467447609383849E-2</v>
      </c>
      <c r="AD603" s="622">
        <f ca="1">'P&amp;G DO 19'!Y105/1000000</f>
        <v>0.25130356708520829</v>
      </c>
      <c r="AE603" s="622">
        <f ca="1">'P&amp;G DO 19'!Z105/1000000</f>
        <v>0.25417610275755903</v>
      </c>
      <c r="AF603" s="622">
        <f ca="1">'P&amp;G DO 19'!AA105/1000000</f>
        <v>0.25708537213240434</v>
      </c>
      <c r="AG603" s="622">
        <f ca="1">'P&amp;G DO 19'!AB105/1000000</f>
        <v>0.26003169221439615</v>
      </c>
      <c r="AH603" s="622">
        <f ca="1">'P&amp;G DO 19'!AC105/1000000</f>
        <v>0.26301537936662084</v>
      </c>
      <c r="AI603" s="622">
        <f ca="1">'P&amp;G DO 19'!AD105/1000000</f>
        <v>0</v>
      </c>
      <c r="AJ603" s="622">
        <f ca="1">'P&amp;G DO 19'!AE105/1000000</f>
        <v>0</v>
      </c>
      <c r="AK603" s="622">
        <f ca="1">'P&amp;G DO 19'!AF105/1000000</f>
        <v>0</v>
      </c>
      <c r="AL603" s="622">
        <f ca="1">'P&amp;G DO 19'!AG105/1000000</f>
        <v>0</v>
      </c>
      <c r="AM603" s="629">
        <f ca="1">'P&amp;G DO 19'!AH105/1000000</f>
        <v>0</v>
      </c>
      <c r="AN603" s="246"/>
      <c r="AO603" s="246"/>
      <c r="AP603" s="246"/>
      <c r="AQ603" s="246"/>
      <c r="AR603" s="246"/>
      <c r="AS603" s="246"/>
      <c r="AT603" s="246"/>
      <c r="AU603" s="246"/>
      <c r="AV603" s="246"/>
      <c r="AW603" s="246"/>
      <c r="AX603" s="246"/>
    </row>
    <row r="604" spans="2:50" x14ac:dyDescent="0.2">
      <c r="B604" s="625"/>
      <c r="C604" s="606" t="s">
        <v>119</v>
      </c>
      <c r="D604" s="599"/>
      <c r="E604" s="599"/>
      <c r="F604" s="599"/>
      <c r="G604" s="599"/>
      <c r="H604" s="599"/>
      <c r="I604" s="622">
        <f ca="1">'P&amp;G DO 19'!D106/1000000</f>
        <v>0</v>
      </c>
      <c r="J604" s="622">
        <f ca="1">'P&amp;G DO 19'!E106/1000000</f>
        <v>0</v>
      </c>
      <c r="K604" s="622">
        <f ca="1">'P&amp;G DO 19'!F106/1000000</f>
        <v>0</v>
      </c>
      <c r="L604" s="622">
        <f ca="1">'P&amp;G DO 19'!G106/1000000</f>
        <v>0</v>
      </c>
      <c r="M604" s="622">
        <f ca="1">'P&amp;G DO 19'!H106/1000000</f>
        <v>0</v>
      </c>
      <c r="N604" s="622">
        <f ca="1">'P&amp;G DO 19'!I106/1000000</f>
        <v>0</v>
      </c>
      <c r="O604" s="622">
        <f ca="1">'P&amp;G DO 19'!J106/1000000</f>
        <v>0</v>
      </c>
      <c r="P604" s="622">
        <f ca="1">'P&amp;G DO 19'!K106/1000000</f>
        <v>0</v>
      </c>
      <c r="Q604" s="622">
        <f ca="1">'P&amp;G DO 19'!L106/1000000</f>
        <v>0</v>
      </c>
      <c r="R604" s="622">
        <f ca="1">'P&amp;G DO 19'!M106/1000000</f>
        <v>0</v>
      </c>
      <c r="S604" s="622">
        <f ca="1">'P&amp;G DO 19'!N106/1000000</f>
        <v>0</v>
      </c>
      <c r="T604" s="622">
        <f ca="1">'P&amp;G DO 19'!O106/1000000</f>
        <v>0</v>
      </c>
      <c r="U604" s="622">
        <f ca="1">'P&amp;G DO 19'!P106/1000000</f>
        <v>0</v>
      </c>
      <c r="V604" s="622">
        <f ca="1">'P&amp;G DO 19'!Q106/1000000</f>
        <v>0</v>
      </c>
      <c r="W604" s="622">
        <f ca="1">'P&amp;G DO 19'!R106/1000000</f>
        <v>0</v>
      </c>
      <c r="X604" s="622">
        <f ca="1">'P&amp;G DO 19'!S106/1000000</f>
        <v>0</v>
      </c>
      <c r="Y604" s="622">
        <f ca="1">'P&amp;G DO 19'!T106/1000000</f>
        <v>0</v>
      </c>
      <c r="Z604" s="622">
        <f ca="1">'P&amp;G DO 19'!U106/1000000</f>
        <v>0</v>
      </c>
      <c r="AA604" s="622">
        <f ca="1">'P&amp;G DO 19'!V106/1000000</f>
        <v>0</v>
      </c>
      <c r="AB604" s="622">
        <f ca="1">'P&amp;G DO 19'!W106/1000000</f>
        <v>0</v>
      </c>
      <c r="AC604" s="622">
        <f ca="1">'P&amp;G DO 19'!X106/1000000</f>
        <v>0</v>
      </c>
      <c r="AD604" s="622">
        <f ca="1">'P&amp;G DO 19'!Y106/1000000</f>
        <v>0</v>
      </c>
      <c r="AE604" s="622">
        <f ca="1">'P&amp;G DO 19'!Z106/1000000</f>
        <v>0</v>
      </c>
      <c r="AF604" s="622">
        <f ca="1">'P&amp;G DO 19'!AA106/1000000</f>
        <v>0</v>
      </c>
      <c r="AG604" s="622">
        <f ca="1">'P&amp;G DO 19'!AB106/1000000</f>
        <v>0</v>
      </c>
      <c r="AH604" s="622">
        <f ca="1">'P&amp;G DO 19'!AC106/1000000</f>
        <v>0</v>
      </c>
      <c r="AI604" s="622">
        <f ca="1">'P&amp;G DO 19'!AD106/1000000</f>
        <v>0</v>
      </c>
      <c r="AJ604" s="622">
        <f ca="1">'P&amp;G DO 19'!AE106/1000000</f>
        <v>0</v>
      </c>
      <c r="AK604" s="622">
        <f ca="1">'P&amp;G DO 19'!AF106/1000000</f>
        <v>0</v>
      </c>
      <c r="AL604" s="622">
        <f ca="1">'P&amp;G DO 19'!AG106/1000000</f>
        <v>0</v>
      </c>
      <c r="AM604" s="629">
        <f ca="1">'P&amp;G DO 19'!AH106/1000000</f>
        <v>0</v>
      </c>
      <c r="AN604" s="246"/>
      <c r="AO604" s="246"/>
      <c r="AP604" s="246"/>
      <c r="AQ604" s="246"/>
      <c r="AR604" s="246"/>
      <c r="AS604" s="246"/>
      <c r="AT604" s="246"/>
      <c r="AU604" s="246"/>
      <c r="AV604" s="246"/>
      <c r="AW604" s="246"/>
      <c r="AX604" s="246"/>
    </row>
    <row r="605" spans="2:50" x14ac:dyDescent="0.2">
      <c r="B605" s="625"/>
      <c r="C605" s="125"/>
      <c r="D605" s="599"/>
      <c r="E605" s="599"/>
      <c r="F605" s="599"/>
      <c r="G605" s="599"/>
      <c r="H605" s="599"/>
      <c r="I605" s="623"/>
      <c r="J605" s="623"/>
      <c r="K605" s="623"/>
      <c r="L605" s="623"/>
      <c r="M605" s="623"/>
      <c r="N605" s="623"/>
      <c r="O605" s="623"/>
      <c r="P605" s="623"/>
      <c r="Q605" s="623"/>
      <c r="R605" s="623"/>
      <c r="S605" s="623"/>
      <c r="T605" s="623"/>
      <c r="U605" s="623"/>
      <c r="V605" s="623"/>
      <c r="W605" s="623"/>
      <c r="X605" s="623"/>
      <c r="Y605" s="623"/>
      <c r="Z605" s="623"/>
      <c r="AA605" s="623"/>
      <c r="AB605" s="623"/>
      <c r="AC605" s="623"/>
      <c r="AD605" s="623"/>
      <c r="AE605" s="623"/>
      <c r="AF605" s="623"/>
      <c r="AG605" s="623"/>
      <c r="AH605" s="623"/>
      <c r="AI605" s="623"/>
      <c r="AJ605" s="623"/>
      <c r="AK605" s="623"/>
      <c r="AL605" s="623"/>
      <c r="AM605" s="630"/>
    </row>
    <row r="606" spans="2:50" x14ac:dyDescent="0.2">
      <c r="B606" s="261" t="s">
        <v>343</v>
      </c>
      <c r="C606" s="125"/>
      <c r="D606" s="599"/>
      <c r="E606" s="599"/>
      <c r="F606" s="599"/>
      <c r="G606" s="599"/>
      <c r="H606" s="599"/>
      <c r="I606" s="623"/>
      <c r="J606" s="623"/>
      <c r="K606" s="623"/>
      <c r="L606" s="623"/>
      <c r="M606" s="623"/>
      <c r="N606" s="623"/>
      <c r="O606" s="623"/>
      <c r="P606" s="623"/>
      <c r="Q606" s="623"/>
      <c r="R606" s="623"/>
      <c r="S606" s="623"/>
      <c r="T606" s="623"/>
      <c r="U606" s="623"/>
      <c r="V606" s="623"/>
      <c r="W606" s="623"/>
      <c r="X606" s="623"/>
      <c r="Y606" s="623"/>
      <c r="Z606" s="623"/>
      <c r="AA606" s="623"/>
      <c r="AB606" s="623"/>
      <c r="AC606" s="623"/>
      <c r="AD606" s="623"/>
      <c r="AE606" s="623"/>
      <c r="AF606" s="623"/>
      <c r="AG606" s="623"/>
      <c r="AH606" s="623"/>
      <c r="AI606" s="623"/>
      <c r="AJ606" s="623"/>
      <c r="AK606" s="623"/>
      <c r="AL606" s="623"/>
      <c r="AM606" s="630"/>
    </row>
    <row r="607" spans="2:50" x14ac:dyDescent="0.2">
      <c r="B607" s="625"/>
      <c r="C607" s="605" t="s">
        <v>131</v>
      </c>
      <c r="D607" s="599"/>
      <c r="E607" s="599"/>
      <c r="F607" s="599"/>
      <c r="G607" s="599"/>
      <c r="H607" s="599"/>
      <c r="I607" s="622">
        <f ca="1">'RES 3P 19'!D101/1000000</f>
        <v>-1.3250113895216407</v>
      </c>
      <c r="J607" s="622">
        <f ca="1">'RES 3P 19'!E101/1000000</f>
        <v>0.29952613740937722</v>
      </c>
      <c r="K607" s="622">
        <f ca="1">'RES 3P 19'!F101/1000000</f>
        <v>0.34062683318772058</v>
      </c>
      <c r="L607" s="622">
        <f ca="1">'RES 3P 19'!G101/1000000</f>
        <v>0.27767725543872096</v>
      </c>
      <c r="M607" s="622">
        <f ca="1">'RES 3P 19'!H101/1000000</f>
        <v>0.23880426584449668</v>
      </c>
      <c r="N607" s="622">
        <f ca="1">'RES 3P 19'!I101/1000000</f>
        <v>0.23571775183033586</v>
      </c>
      <c r="O607" s="622">
        <f ca="1">'RES 3P 19'!J101/1000000</f>
        <v>0.20628409069033865</v>
      </c>
      <c r="P607" s="622">
        <f ca="1">'RES 3P 19'!K101/1000000</f>
        <v>0.1773620717271257</v>
      </c>
      <c r="Q607" s="622">
        <f ca="1">'RES 3P 19'!L101/1000000</f>
        <v>0.17371089174229221</v>
      </c>
      <c r="R607" s="622">
        <f ca="1">'RES 3P 19'!M101/1000000</f>
        <v>0.17007660877127065</v>
      </c>
      <c r="S607" s="622">
        <f ca="1">'RES 3P 19'!N101/1000000</f>
        <v>5.5562153289343101E-2</v>
      </c>
      <c r="T607" s="622">
        <f ca="1">'RES 3P 19'!O101/1000000</f>
        <v>0.16643921921478552</v>
      </c>
      <c r="U607" s="622">
        <f ca="1">'RES 3P 19'!P101/1000000</f>
        <v>0.16832115593615132</v>
      </c>
      <c r="V607" s="622">
        <f ca="1">'RES 3P 19'!Q101/1000000</f>
        <v>0.17022820363755276</v>
      </c>
      <c r="W607" s="622">
        <f ca="1">'RES 3P 19'!R101/1000000</f>
        <v>0.17216060312409429</v>
      </c>
      <c r="X607" s="622">
        <f ca="1">'RES 3P 19'!S101/1000000</f>
        <v>0.17411859575567218</v>
      </c>
      <c r="Y607" s="622">
        <f ca="1">'RES 3P 19'!T101/1000000</f>
        <v>0.1761024233779076</v>
      </c>
      <c r="Z607" s="622">
        <f ca="1">'RES 3P 19'!U101/1000000</f>
        <v>0.17811232825012616</v>
      </c>
      <c r="AA607" s="622">
        <f ca="1">'RES 3P 19'!V101/1000000</f>
        <v>0.18014855297028884</v>
      </c>
      <c r="AB607" s="622">
        <f ca="1">'RES 3P 19'!W101/1000000</f>
        <v>0.18221134039678244</v>
      </c>
      <c r="AC607" s="622">
        <f ca="1">'RES 3P 19'!X101/1000000</f>
        <v>7.5280933566970035E-2</v>
      </c>
      <c r="AD607" s="622">
        <f ca="1">'RES 3P 19'!Y101/1000000</f>
        <v>0.18641757561240183</v>
      </c>
      <c r="AE607" s="622">
        <f ca="1">'RES 3P 19'!Z101/1000000</f>
        <v>0.18856150967058394</v>
      </c>
      <c r="AF607" s="622">
        <f ca="1">'RES 3P 19'!AA101/1000000</f>
        <v>0.19073297879319875</v>
      </c>
      <c r="AG607" s="622">
        <f ca="1">'RES 3P 19'!AB101/1000000</f>
        <v>0.19293222585066816</v>
      </c>
      <c r="AH607" s="622">
        <f ca="1">'RES 3P 19'!AC101/1000000</f>
        <v>0.19515949343294886</v>
      </c>
      <c r="AI607" s="622">
        <f ca="1">'RES 3P 19'!AD101/1000000</f>
        <v>0</v>
      </c>
      <c r="AJ607" s="622">
        <f ca="1">'RES 3P 19'!AE101/1000000</f>
        <v>0</v>
      </c>
      <c r="AK607" s="622">
        <f ca="1">'RES 3P 19'!AF101/1000000</f>
        <v>0</v>
      </c>
      <c r="AL607" s="622">
        <f ca="1">'RES 3P 19'!AG101/1000000</f>
        <v>0</v>
      </c>
      <c r="AM607" s="629">
        <f ca="1">'RES 3P 19'!AH101/1000000</f>
        <v>0</v>
      </c>
      <c r="AN607" s="246"/>
      <c r="AO607" s="246"/>
      <c r="AP607" s="246"/>
      <c r="AQ607" s="246"/>
      <c r="AR607" s="246"/>
      <c r="AS607" s="246"/>
      <c r="AT607" s="246"/>
      <c r="AU607" s="246"/>
      <c r="AV607" s="246"/>
      <c r="AW607" s="246"/>
      <c r="AX607" s="246"/>
    </row>
    <row r="608" spans="2:50" x14ac:dyDescent="0.2">
      <c r="B608" s="625"/>
      <c r="C608" s="606" t="s">
        <v>117</v>
      </c>
      <c r="D608" s="599"/>
      <c r="E608" s="599"/>
      <c r="F608" s="599"/>
      <c r="G608" s="599"/>
      <c r="H608" s="599"/>
      <c r="I608" s="622">
        <f ca="1">'RES 3P 19'!D102/1000000</f>
        <v>0</v>
      </c>
      <c r="J608" s="622">
        <f ca="1">'RES 3P 19'!E102/1000000</f>
        <v>0</v>
      </c>
      <c r="K608" s="622">
        <f ca="1">'RES 3P 19'!F102/1000000</f>
        <v>0</v>
      </c>
      <c r="L608" s="622">
        <f ca="1">'RES 3P 19'!G102/1000000</f>
        <v>0</v>
      </c>
      <c r="M608" s="622">
        <f ca="1">'RES 3P 19'!H102/1000000</f>
        <v>0</v>
      </c>
      <c r="N608" s="622">
        <f ca="1">'RES 3P 19'!I102/1000000</f>
        <v>0</v>
      </c>
      <c r="O608" s="622">
        <f ca="1">'RES 3P 19'!J102/1000000</f>
        <v>0</v>
      </c>
      <c r="P608" s="622">
        <f ca="1">'RES 3P 19'!K102/1000000</f>
        <v>0</v>
      </c>
      <c r="Q608" s="622">
        <f ca="1">'RES 3P 19'!L102/1000000</f>
        <v>0</v>
      </c>
      <c r="R608" s="622">
        <f ca="1">'RES 3P 19'!M102/1000000</f>
        <v>0</v>
      </c>
      <c r="S608" s="622">
        <f ca="1">'RES 3P 19'!N102/1000000</f>
        <v>0</v>
      </c>
      <c r="T608" s="622">
        <f ca="1">'RES 3P 19'!O102/1000000</f>
        <v>0</v>
      </c>
      <c r="U608" s="622">
        <f ca="1">'RES 3P 19'!P102/1000000</f>
        <v>0</v>
      </c>
      <c r="V608" s="622">
        <f ca="1">'RES 3P 19'!Q102/1000000</f>
        <v>0</v>
      </c>
      <c r="W608" s="622">
        <f ca="1">'RES 3P 19'!R102/1000000</f>
        <v>0</v>
      </c>
      <c r="X608" s="622">
        <f ca="1">'RES 3P 19'!S102/1000000</f>
        <v>0</v>
      </c>
      <c r="Y608" s="622">
        <f ca="1">'RES 3P 19'!T102/1000000</f>
        <v>0</v>
      </c>
      <c r="Z608" s="622">
        <f ca="1">'RES 3P 19'!U102/1000000</f>
        <v>0</v>
      </c>
      <c r="AA608" s="622">
        <f ca="1">'RES 3P 19'!V102/1000000</f>
        <v>0</v>
      </c>
      <c r="AB608" s="622">
        <f ca="1">'RES 3P 19'!W102/1000000</f>
        <v>0</v>
      </c>
      <c r="AC608" s="622">
        <f ca="1">'RES 3P 19'!X102/1000000</f>
        <v>0</v>
      </c>
      <c r="AD608" s="622">
        <f ca="1">'RES 3P 19'!Y102/1000000</f>
        <v>0</v>
      </c>
      <c r="AE608" s="622">
        <f ca="1">'RES 3P 19'!Z102/1000000</f>
        <v>0</v>
      </c>
      <c r="AF608" s="622">
        <f ca="1">'RES 3P 19'!AA102/1000000</f>
        <v>0</v>
      </c>
      <c r="AG608" s="622">
        <f ca="1">'RES 3P 19'!AB102/1000000</f>
        <v>0</v>
      </c>
      <c r="AH608" s="622">
        <f ca="1">'RES 3P 19'!AC102/1000000</f>
        <v>0</v>
      </c>
      <c r="AI608" s="622">
        <f ca="1">'RES 3P 19'!AD102/1000000</f>
        <v>0</v>
      </c>
      <c r="AJ608" s="622">
        <f ca="1">'RES 3P 19'!AE102/1000000</f>
        <v>0</v>
      </c>
      <c r="AK608" s="622">
        <f ca="1">'RES 3P 19'!AF102/1000000</f>
        <v>0</v>
      </c>
      <c r="AL608" s="622">
        <f ca="1">'RES 3P 19'!AG102/1000000</f>
        <v>0</v>
      </c>
      <c r="AM608" s="629">
        <f ca="1">'RES 3P 19'!AH102/1000000</f>
        <v>0</v>
      </c>
      <c r="AN608" s="246"/>
      <c r="AO608" s="246"/>
      <c r="AP608" s="246"/>
      <c r="AQ608" s="246"/>
      <c r="AR608" s="246"/>
      <c r="AS608" s="246"/>
      <c r="AT608" s="246"/>
      <c r="AU608" s="246"/>
      <c r="AV608" s="246"/>
      <c r="AW608" s="246"/>
      <c r="AX608" s="246"/>
    </row>
    <row r="609" spans="2:50" x14ac:dyDescent="0.2">
      <c r="B609" s="625"/>
      <c r="C609" s="607" t="s">
        <v>126</v>
      </c>
      <c r="D609" s="599"/>
      <c r="E609" s="599"/>
      <c r="F609" s="599"/>
      <c r="G609" s="599"/>
      <c r="H609" s="599"/>
      <c r="I609" s="622">
        <f ca="1">'RES 3P 19'!D103/1000000</f>
        <v>0</v>
      </c>
      <c r="J609" s="622">
        <f ca="1">'RES 3P 19'!E103/1000000</f>
        <v>3.473124647919091E-2</v>
      </c>
      <c r="K609" s="622">
        <f ca="1">'RES 3P 19'!F103/1000000</f>
        <v>3.5248742051730855E-2</v>
      </c>
      <c r="L609" s="622">
        <f ca="1">'RES 3P 19'!G103/1000000</f>
        <v>3.5773948308301641E-2</v>
      </c>
      <c r="M609" s="622">
        <f ca="1">'RES 3P 19'!H103/1000000</f>
        <v>3.6306980138095336E-2</v>
      </c>
      <c r="N609" s="622">
        <f ca="1">'RES 3P 19'!I103/1000000</f>
        <v>3.6847954142152965E-2</v>
      </c>
      <c r="O609" s="622">
        <f ca="1">'RES 3P 19'!J103/1000000</f>
        <v>3.739698865887104E-2</v>
      </c>
      <c r="P609" s="622">
        <f ca="1">'RES 3P 19'!K103/1000000</f>
        <v>3.7954203789888216E-2</v>
      </c>
      <c r="Q609" s="622">
        <f ca="1">'RES 3P 19'!L103/1000000</f>
        <v>3.8519721426357553E-2</v>
      </c>
      <c r="R609" s="622">
        <f ca="1">'RES 3P 19'!M103/1000000</f>
        <v>3.9093665275610284E-2</v>
      </c>
      <c r="S609" s="622">
        <f ca="1">'RES 3P 19'!N103/1000000</f>
        <v>3.967616088821687E-2</v>
      </c>
      <c r="T609" s="622">
        <f ca="1">'RES 3P 19'!O103/1000000</f>
        <v>4.0267335685451301E-2</v>
      </c>
      <c r="U609" s="622">
        <f ca="1">'RES 3P 19'!P103/1000000</f>
        <v>4.0867318987164523E-2</v>
      </c>
      <c r="V609" s="622">
        <f ca="1">'RES 3P 19'!Q103/1000000</f>
        <v>4.1476242040073281E-2</v>
      </c>
      <c r="W609" s="622">
        <f ca="1">'RES 3P 19'!R103/1000000</f>
        <v>4.2094238046470368E-2</v>
      </c>
      <c r="X609" s="622">
        <f ca="1">'RES 3P 19'!S103/1000000</f>
        <v>4.2721442193362782E-2</v>
      </c>
      <c r="Y609" s="622">
        <f ca="1">'RES 3P 19'!T103/1000000</f>
        <v>4.3357991682043871E-2</v>
      </c>
      <c r="Z609" s="622">
        <f ca="1">'RES 3P 19'!U103/1000000</f>
        <v>4.4004025758106337E-2</v>
      </c>
      <c r="AA609" s="622">
        <f ca="1">'RES 3P 19'!V103/1000000</f>
        <v>4.4659685741902121E-2</v>
      </c>
      <c r="AB609" s="622">
        <f ca="1">'RES 3P 19'!W103/1000000</f>
        <v>4.532511505945646E-2</v>
      </c>
      <c r="AC609" s="622">
        <f ca="1">'RES 3P 19'!X103/1000000</f>
        <v>4.6000459273842359E-2</v>
      </c>
      <c r="AD609" s="622">
        <f ca="1">'RES 3P 19'!Y103/1000000</f>
        <v>4.668586611702262E-2</v>
      </c>
      <c r="AE609" s="622">
        <f ca="1">'RES 3P 19'!Z103/1000000</f>
        <v>4.7381485522166235E-2</v>
      </c>
      <c r="AF609" s="622">
        <f ca="1">'RES 3P 19'!AA103/1000000</f>
        <v>4.808746965644653E-2</v>
      </c>
      <c r="AG609" s="622">
        <f ca="1">'RES 3P 19'!AB103/1000000</f>
        <v>4.8803972954327569E-2</v>
      </c>
      <c r="AH609" s="622">
        <f ca="1">'RES 3P 19'!AC103/1000000</f>
        <v>4.9531152151347041E-2</v>
      </c>
      <c r="AI609" s="622">
        <f ca="1">'RES 3P 19'!AD103/1000000</f>
        <v>0</v>
      </c>
      <c r="AJ609" s="622">
        <f ca="1">'RES 3P 19'!AE103/1000000</f>
        <v>0</v>
      </c>
      <c r="AK609" s="622">
        <f ca="1">'RES 3P 19'!AF103/1000000</f>
        <v>0</v>
      </c>
      <c r="AL609" s="622">
        <f ca="1">'RES 3P 19'!AG103/1000000</f>
        <v>0</v>
      </c>
      <c r="AM609" s="629">
        <f ca="1">'RES 3P 19'!AH103/1000000</f>
        <v>0</v>
      </c>
      <c r="AN609" s="246"/>
      <c r="AO609" s="246"/>
      <c r="AP609" s="246"/>
      <c r="AQ609" s="246"/>
      <c r="AR609" s="246"/>
      <c r="AS609" s="246"/>
      <c r="AT609" s="246"/>
      <c r="AU609" s="246"/>
      <c r="AV609" s="246"/>
      <c r="AW609" s="246"/>
      <c r="AX609" s="246"/>
    </row>
    <row r="610" spans="2:50" x14ac:dyDescent="0.2">
      <c r="B610" s="625"/>
      <c r="C610" s="605" t="s">
        <v>127</v>
      </c>
      <c r="D610" s="599"/>
      <c r="E610" s="599"/>
      <c r="F610" s="599"/>
      <c r="G610" s="599"/>
      <c r="H610" s="599"/>
      <c r="I610" s="622">
        <f ca="1">'RES 3P 19'!D104/1000000</f>
        <v>0</v>
      </c>
      <c r="J610" s="622">
        <f ca="1">'RES 3P 19'!E104/1000000</f>
        <v>0</v>
      </c>
      <c r="K610" s="622">
        <f ca="1">'RES 3P 19'!F104/1000000</f>
        <v>0</v>
      </c>
      <c r="L610" s="622">
        <f ca="1">'RES 3P 19'!G104/1000000</f>
        <v>0</v>
      </c>
      <c r="M610" s="622">
        <f ca="1">'RES 3P 19'!H104/1000000</f>
        <v>0</v>
      </c>
      <c r="N610" s="622">
        <f ca="1">'RES 3P 19'!I104/1000000</f>
        <v>0</v>
      </c>
      <c r="O610" s="622">
        <f ca="1">'RES 3P 19'!J104/1000000</f>
        <v>0</v>
      </c>
      <c r="P610" s="622">
        <f ca="1">'RES 3P 19'!K104/1000000</f>
        <v>0</v>
      </c>
      <c r="Q610" s="622">
        <f ca="1">'RES 3P 19'!L104/1000000</f>
        <v>0</v>
      </c>
      <c r="R610" s="622">
        <f ca="1">'RES 3P 19'!M104/1000000</f>
        <v>0</v>
      </c>
      <c r="S610" s="622">
        <f ca="1">'RES 3P 19'!N104/1000000</f>
        <v>0</v>
      </c>
      <c r="T610" s="622">
        <f ca="1">'RES 3P 19'!O104/1000000</f>
        <v>0</v>
      </c>
      <c r="U610" s="622">
        <f ca="1">'RES 3P 19'!P104/1000000</f>
        <v>0</v>
      </c>
      <c r="V610" s="622">
        <f ca="1">'RES 3P 19'!Q104/1000000</f>
        <v>0</v>
      </c>
      <c r="W610" s="622">
        <f ca="1">'RES 3P 19'!R104/1000000</f>
        <v>0</v>
      </c>
      <c r="X610" s="622">
        <f ca="1">'RES 3P 19'!S104/1000000</f>
        <v>0</v>
      </c>
      <c r="Y610" s="622">
        <f ca="1">'RES 3P 19'!T104/1000000</f>
        <v>0</v>
      </c>
      <c r="Z610" s="622">
        <f ca="1">'RES 3P 19'!U104/1000000</f>
        <v>0</v>
      </c>
      <c r="AA610" s="622">
        <f ca="1">'RES 3P 19'!V104/1000000</f>
        <v>0</v>
      </c>
      <c r="AB610" s="622">
        <f ca="1">'RES 3P 19'!W104/1000000</f>
        <v>0</v>
      </c>
      <c r="AC610" s="622">
        <f ca="1">'RES 3P 19'!X104/1000000</f>
        <v>0</v>
      </c>
      <c r="AD610" s="622">
        <f ca="1">'RES 3P 19'!Y104/1000000</f>
        <v>0</v>
      </c>
      <c r="AE610" s="622">
        <f ca="1">'RES 3P 19'!Z104/1000000</f>
        <v>0</v>
      </c>
      <c r="AF610" s="622">
        <f ca="1">'RES 3P 19'!AA104/1000000</f>
        <v>0</v>
      </c>
      <c r="AG610" s="622">
        <f ca="1">'RES 3P 19'!AB104/1000000</f>
        <v>0</v>
      </c>
      <c r="AH610" s="622">
        <f ca="1">'RES 3P 19'!AC104/1000000</f>
        <v>0</v>
      </c>
      <c r="AI610" s="622">
        <f ca="1">'RES 3P 19'!AD104/1000000</f>
        <v>0</v>
      </c>
      <c r="AJ610" s="622">
        <f ca="1">'RES 3P 19'!AE104/1000000</f>
        <v>0</v>
      </c>
      <c r="AK610" s="622">
        <f ca="1">'RES 3P 19'!AF104/1000000</f>
        <v>0</v>
      </c>
      <c r="AL610" s="622">
        <f ca="1">'RES 3P 19'!AG104/1000000</f>
        <v>0</v>
      </c>
      <c r="AM610" s="629">
        <f ca="1">'RES 3P 19'!AH104/1000000</f>
        <v>0</v>
      </c>
      <c r="AN610" s="246"/>
      <c r="AO610" s="246"/>
      <c r="AP610" s="246"/>
      <c r="AQ610" s="246"/>
      <c r="AR610" s="246"/>
      <c r="AS610" s="246"/>
      <c r="AT610" s="246"/>
      <c r="AU610" s="246"/>
      <c r="AV610" s="246"/>
      <c r="AW610" s="246"/>
      <c r="AX610" s="246"/>
    </row>
    <row r="611" spans="2:50" x14ac:dyDescent="0.2">
      <c r="B611" s="625"/>
      <c r="C611" s="605" t="s">
        <v>116</v>
      </c>
      <c r="D611" s="599"/>
      <c r="E611" s="599"/>
      <c r="F611" s="599"/>
      <c r="G611" s="599"/>
      <c r="H611" s="599"/>
      <c r="I611" s="622">
        <f ca="1">'RES 3P 19'!D105/1000000</f>
        <v>0</v>
      </c>
      <c r="J611" s="622">
        <f ca="1">'RES 3P 19'!E105/1000000</f>
        <v>0</v>
      </c>
      <c r="K611" s="622">
        <f ca="1">'RES 3P 19'!F105/1000000</f>
        <v>0</v>
      </c>
      <c r="L611" s="622">
        <f ca="1">'RES 3P 19'!G105/1000000</f>
        <v>0</v>
      </c>
      <c r="M611" s="622">
        <f ca="1">'RES 3P 19'!H105/1000000</f>
        <v>0</v>
      </c>
      <c r="N611" s="622">
        <f ca="1">'RES 3P 19'!I105/1000000</f>
        <v>0</v>
      </c>
      <c r="O611" s="622">
        <f ca="1">'RES 3P 19'!J105/1000000</f>
        <v>0</v>
      </c>
      <c r="P611" s="622">
        <f ca="1">'RES 3P 19'!K105/1000000</f>
        <v>0</v>
      </c>
      <c r="Q611" s="622">
        <f ca="1">'RES 3P 19'!L105/1000000</f>
        <v>0</v>
      </c>
      <c r="R611" s="622">
        <f ca="1">'RES 3P 19'!M105/1000000</f>
        <v>0</v>
      </c>
      <c r="S611" s="622">
        <f ca="1">'RES 3P 19'!N105/1000000</f>
        <v>0</v>
      </c>
      <c r="T611" s="622">
        <f ca="1">'RES 3P 19'!O105/1000000</f>
        <v>0</v>
      </c>
      <c r="U611" s="622">
        <f ca="1">'RES 3P 19'!P105/1000000</f>
        <v>0</v>
      </c>
      <c r="V611" s="622">
        <f ca="1">'RES 3P 19'!Q105/1000000</f>
        <v>0</v>
      </c>
      <c r="W611" s="622">
        <f ca="1">'RES 3P 19'!R105/1000000</f>
        <v>0</v>
      </c>
      <c r="X611" s="622">
        <f ca="1">'RES 3P 19'!S105/1000000</f>
        <v>0</v>
      </c>
      <c r="Y611" s="622">
        <f ca="1">'RES 3P 19'!T105/1000000</f>
        <v>0</v>
      </c>
      <c r="Z611" s="622">
        <f ca="1">'RES 3P 19'!U105/1000000</f>
        <v>0</v>
      </c>
      <c r="AA611" s="622">
        <f ca="1">'RES 3P 19'!V105/1000000</f>
        <v>0</v>
      </c>
      <c r="AB611" s="622">
        <f ca="1">'RES 3P 19'!W105/1000000</f>
        <v>0</v>
      </c>
      <c r="AC611" s="622">
        <f ca="1">'RES 3P 19'!X105/1000000</f>
        <v>0</v>
      </c>
      <c r="AD611" s="622">
        <f ca="1">'RES 3P 19'!Y105/1000000</f>
        <v>0</v>
      </c>
      <c r="AE611" s="622">
        <f ca="1">'RES 3P 19'!Z105/1000000</f>
        <v>0</v>
      </c>
      <c r="AF611" s="622">
        <f ca="1">'RES 3P 19'!AA105/1000000</f>
        <v>0</v>
      </c>
      <c r="AG611" s="622">
        <f ca="1">'RES 3P 19'!AB105/1000000</f>
        <v>0</v>
      </c>
      <c r="AH611" s="622">
        <f ca="1">'RES 3P 19'!AC105/1000000</f>
        <v>0</v>
      </c>
      <c r="AI611" s="622">
        <f ca="1">'RES 3P 19'!AD105/1000000</f>
        <v>0</v>
      </c>
      <c r="AJ611" s="622">
        <f ca="1">'RES 3P 19'!AE105/1000000</f>
        <v>0</v>
      </c>
      <c r="AK611" s="622">
        <f ca="1">'RES 3P 19'!AF105/1000000</f>
        <v>0</v>
      </c>
      <c r="AL611" s="622">
        <f ca="1">'RES 3P 19'!AG105/1000000</f>
        <v>0</v>
      </c>
      <c r="AM611" s="629">
        <f ca="1">'RES 3P 19'!AH105/1000000</f>
        <v>0</v>
      </c>
      <c r="AN611" s="246"/>
      <c r="AO611" s="246"/>
      <c r="AP611" s="246"/>
      <c r="AQ611" s="246"/>
      <c r="AR611" s="246"/>
      <c r="AS611" s="246"/>
      <c r="AT611" s="246"/>
      <c r="AU611" s="246"/>
      <c r="AV611" s="246"/>
      <c r="AW611" s="246"/>
      <c r="AX611" s="246"/>
    </row>
    <row r="612" spans="2:50" x14ac:dyDescent="0.2">
      <c r="B612" s="625"/>
      <c r="C612" s="606" t="s">
        <v>119</v>
      </c>
      <c r="D612" s="599"/>
      <c r="E612" s="599"/>
      <c r="F612" s="599"/>
      <c r="G612" s="599"/>
      <c r="H612" s="599"/>
      <c r="I612" s="622">
        <f ca="1">'RES 3P 19'!D106/1000000</f>
        <v>0</v>
      </c>
      <c r="J612" s="622">
        <f ca="1">'RES 3P 19'!E106/1000000</f>
        <v>0</v>
      </c>
      <c r="K612" s="622">
        <f ca="1">'RES 3P 19'!F106/1000000</f>
        <v>0</v>
      </c>
      <c r="L612" s="622">
        <f ca="1">'RES 3P 19'!G106/1000000</f>
        <v>0</v>
      </c>
      <c r="M612" s="622">
        <f ca="1">'RES 3P 19'!H106/1000000</f>
        <v>0</v>
      </c>
      <c r="N612" s="622">
        <f ca="1">'RES 3P 19'!I106/1000000</f>
        <v>0</v>
      </c>
      <c r="O612" s="622">
        <f ca="1">'RES 3P 19'!J106/1000000</f>
        <v>0</v>
      </c>
      <c r="P612" s="622">
        <f ca="1">'RES 3P 19'!K106/1000000</f>
        <v>0</v>
      </c>
      <c r="Q612" s="622">
        <f ca="1">'RES 3P 19'!L106/1000000</f>
        <v>0</v>
      </c>
      <c r="R612" s="622">
        <f ca="1">'RES 3P 19'!M106/1000000</f>
        <v>0</v>
      </c>
      <c r="S612" s="622">
        <f ca="1">'RES 3P 19'!N106/1000000</f>
        <v>0</v>
      </c>
      <c r="T612" s="622">
        <f ca="1">'RES 3P 19'!O106/1000000</f>
        <v>0</v>
      </c>
      <c r="U612" s="622">
        <f ca="1">'RES 3P 19'!P106/1000000</f>
        <v>0</v>
      </c>
      <c r="V612" s="622">
        <f ca="1">'RES 3P 19'!Q106/1000000</f>
        <v>0</v>
      </c>
      <c r="W612" s="622">
        <f ca="1">'RES 3P 19'!R106/1000000</f>
        <v>0</v>
      </c>
      <c r="X612" s="622">
        <f ca="1">'RES 3P 19'!S106/1000000</f>
        <v>0</v>
      </c>
      <c r="Y612" s="622">
        <f ca="1">'RES 3P 19'!T106/1000000</f>
        <v>0</v>
      </c>
      <c r="Z612" s="622">
        <f ca="1">'RES 3P 19'!U106/1000000</f>
        <v>0</v>
      </c>
      <c r="AA612" s="622">
        <f ca="1">'RES 3P 19'!V106/1000000</f>
        <v>0</v>
      </c>
      <c r="AB612" s="622">
        <f ca="1">'RES 3P 19'!W106/1000000</f>
        <v>0</v>
      </c>
      <c r="AC612" s="622">
        <f ca="1">'RES 3P 19'!X106/1000000</f>
        <v>0</v>
      </c>
      <c r="AD612" s="622">
        <f ca="1">'RES 3P 19'!Y106/1000000</f>
        <v>0</v>
      </c>
      <c r="AE612" s="622">
        <f ca="1">'RES 3P 19'!Z106/1000000</f>
        <v>0</v>
      </c>
      <c r="AF612" s="622">
        <f ca="1">'RES 3P 19'!AA106/1000000</f>
        <v>0</v>
      </c>
      <c r="AG612" s="622">
        <f ca="1">'RES 3P 19'!AB106/1000000</f>
        <v>0</v>
      </c>
      <c r="AH612" s="622">
        <f ca="1">'RES 3P 19'!AC106/1000000</f>
        <v>0</v>
      </c>
      <c r="AI612" s="622">
        <f ca="1">'RES 3P 19'!AD106/1000000</f>
        <v>0</v>
      </c>
      <c r="AJ612" s="622">
        <f ca="1">'RES 3P 19'!AE106/1000000</f>
        <v>0</v>
      </c>
      <c r="AK612" s="622">
        <f ca="1">'RES 3P 19'!AF106/1000000</f>
        <v>0</v>
      </c>
      <c r="AL612" s="622">
        <f ca="1">'RES 3P 19'!AG106/1000000</f>
        <v>0</v>
      </c>
      <c r="AM612" s="629">
        <f ca="1">'RES 3P 19'!AH106/1000000</f>
        <v>0</v>
      </c>
      <c r="AN612" s="246"/>
      <c r="AO612" s="246"/>
      <c r="AP612" s="246"/>
      <c r="AQ612" s="246"/>
      <c r="AR612" s="246"/>
      <c r="AS612" s="246"/>
      <c r="AT612" s="246"/>
      <c r="AU612" s="246"/>
      <c r="AV612" s="246"/>
      <c r="AW612" s="246"/>
      <c r="AX612" s="246"/>
    </row>
    <row r="613" spans="2:50" x14ac:dyDescent="0.2">
      <c r="B613" s="625"/>
      <c r="C613" s="125"/>
      <c r="D613" s="599"/>
      <c r="E613" s="599"/>
      <c r="F613" s="599"/>
      <c r="G613" s="599"/>
      <c r="H613" s="599"/>
      <c r="I613" s="623"/>
      <c r="J613" s="623"/>
      <c r="K613" s="623"/>
      <c r="L613" s="623"/>
      <c r="M613" s="623"/>
      <c r="N613" s="623"/>
      <c r="O613" s="623"/>
      <c r="P613" s="623"/>
      <c r="Q613" s="623"/>
      <c r="R613" s="623"/>
      <c r="S613" s="623"/>
      <c r="T613" s="623"/>
      <c r="U613" s="623"/>
      <c r="V613" s="623"/>
      <c r="W613" s="623"/>
      <c r="X613" s="623"/>
      <c r="Y613" s="623"/>
      <c r="Z613" s="623"/>
      <c r="AA613" s="623"/>
      <c r="AB613" s="623"/>
      <c r="AC613" s="623"/>
      <c r="AD613" s="623"/>
      <c r="AE613" s="623"/>
      <c r="AF613" s="623"/>
      <c r="AG613" s="623"/>
      <c r="AH613" s="623"/>
      <c r="AI613" s="623"/>
      <c r="AJ613" s="623"/>
      <c r="AK613" s="623"/>
      <c r="AL613" s="623"/>
      <c r="AM613" s="630"/>
    </row>
    <row r="614" spans="2:50" x14ac:dyDescent="0.2">
      <c r="B614" s="261" t="s">
        <v>344</v>
      </c>
      <c r="C614" s="125"/>
      <c r="D614" s="599"/>
      <c r="E614" s="599"/>
      <c r="F614" s="599"/>
      <c r="G614" s="599"/>
      <c r="H614" s="599"/>
      <c r="I614" s="623"/>
      <c r="J614" s="623"/>
      <c r="K614" s="623"/>
      <c r="L614" s="623"/>
      <c r="M614" s="623"/>
      <c r="N614" s="623"/>
      <c r="O614" s="623"/>
      <c r="P614" s="623"/>
      <c r="Q614" s="623"/>
      <c r="R614" s="623"/>
      <c r="S614" s="623"/>
      <c r="T614" s="623"/>
      <c r="U614" s="623"/>
      <c r="V614" s="623"/>
      <c r="W614" s="623"/>
      <c r="X614" s="623"/>
      <c r="Y614" s="623"/>
      <c r="Z614" s="623"/>
      <c r="AA614" s="623"/>
      <c r="AB614" s="623"/>
      <c r="AC614" s="623"/>
      <c r="AD614" s="623"/>
      <c r="AE614" s="623"/>
      <c r="AF614" s="623"/>
      <c r="AG614" s="623"/>
      <c r="AH614" s="623"/>
      <c r="AI614" s="623"/>
      <c r="AJ614" s="623"/>
      <c r="AK614" s="623"/>
      <c r="AL614" s="623"/>
      <c r="AM614" s="630"/>
    </row>
    <row r="615" spans="2:50" x14ac:dyDescent="0.2">
      <c r="B615" s="625"/>
      <c r="C615" s="605" t="s">
        <v>131</v>
      </c>
      <c r="D615" s="599"/>
      <c r="E615" s="599"/>
      <c r="F615" s="599"/>
      <c r="G615" s="599"/>
      <c r="H615" s="599"/>
      <c r="I615" s="622">
        <f ca="1">'RES DO 19'!D101/1000000</f>
        <v>0</v>
      </c>
      <c r="J615" s="622">
        <f ca="1">'RES DO 19'!E101/1000000</f>
        <v>0</v>
      </c>
      <c r="K615" s="622">
        <f ca="1">'RES DO 19'!F101/1000000</f>
        <v>0</v>
      </c>
      <c r="L615" s="622">
        <f ca="1">'RES DO 19'!G101/1000000</f>
        <v>0</v>
      </c>
      <c r="M615" s="622">
        <f ca="1">'RES DO 19'!H101/1000000</f>
        <v>0</v>
      </c>
      <c r="N615" s="622">
        <f ca="1">'RES DO 19'!I101/1000000</f>
        <v>0</v>
      </c>
      <c r="O615" s="622">
        <f ca="1">'RES DO 19'!J101/1000000</f>
        <v>0</v>
      </c>
      <c r="P615" s="622">
        <f ca="1">'RES DO 19'!K101/1000000</f>
        <v>0</v>
      </c>
      <c r="Q615" s="622">
        <f ca="1">'RES DO 19'!L101/1000000</f>
        <v>0</v>
      </c>
      <c r="R615" s="622">
        <f ca="1">'RES DO 19'!M101/1000000</f>
        <v>0</v>
      </c>
      <c r="S615" s="622">
        <f ca="1">'RES DO 19'!N101/1000000</f>
        <v>0</v>
      </c>
      <c r="T615" s="622">
        <f ca="1">'RES DO 19'!O101/1000000</f>
        <v>0</v>
      </c>
      <c r="U615" s="622">
        <f ca="1">'RES DO 19'!P101/1000000</f>
        <v>0</v>
      </c>
      <c r="V615" s="622">
        <f ca="1">'RES DO 19'!Q101/1000000</f>
        <v>0</v>
      </c>
      <c r="W615" s="622">
        <f ca="1">'RES DO 19'!R101/1000000</f>
        <v>0</v>
      </c>
      <c r="X615" s="622">
        <f ca="1">'RES DO 19'!S101/1000000</f>
        <v>0</v>
      </c>
      <c r="Y615" s="622">
        <f ca="1">'RES DO 19'!T101/1000000</f>
        <v>0</v>
      </c>
      <c r="Z615" s="622">
        <f ca="1">'RES DO 19'!U101/1000000</f>
        <v>0</v>
      </c>
      <c r="AA615" s="622">
        <f ca="1">'RES DO 19'!V101/1000000</f>
        <v>0</v>
      </c>
      <c r="AB615" s="622">
        <f ca="1">'RES DO 19'!W101/1000000</f>
        <v>0</v>
      </c>
      <c r="AC615" s="622">
        <f ca="1">'RES DO 19'!X101/1000000</f>
        <v>0</v>
      </c>
      <c r="AD615" s="622">
        <f ca="1">'RES DO 19'!Y101/1000000</f>
        <v>0</v>
      </c>
      <c r="AE615" s="622">
        <f ca="1">'RES DO 19'!Z101/1000000</f>
        <v>0</v>
      </c>
      <c r="AF615" s="622">
        <f ca="1">'RES DO 19'!AA101/1000000</f>
        <v>0</v>
      </c>
      <c r="AG615" s="622">
        <f ca="1">'RES DO 19'!AB101/1000000</f>
        <v>0</v>
      </c>
      <c r="AH615" s="622">
        <f ca="1">'RES DO 19'!AC101/1000000</f>
        <v>0</v>
      </c>
      <c r="AI615" s="622">
        <f ca="1">'RES DO 19'!AD101/1000000</f>
        <v>0</v>
      </c>
      <c r="AJ615" s="622">
        <f ca="1">'RES DO 19'!AE101/1000000</f>
        <v>0</v>
      </c>
      <c r="AK615" s="622">
        <f ca="1">'RES DO 19'!AF101/1000000</f>
        <v>0</v>
      </c>
      <c r="AL615" s="622">
        <f ca="1">'RES DO 19'!AG101/1000000</f>
        <v>0</v>
      </c>
      <c r="AM615" s="629">
        <f ca="1">'RES DO 19'!AH101/1000000</f>
        <v>0</v>
      </c>
      <c r="AN615" s="246"/>
      <c r="AO615" s="246"/>
      <c r="AP615" s="246"/>
      <c r="AQ615" s="246"/>
      <c r="AR615" s="246"/>
      <c r="AS615" s="246"/>
      <c r="AT615" s="246"/>
      <c r="AU615" s="246"/>
      <c r="AV615" s="246"/>
      <c r="AW615" s="246"/>
      <c r="AX615" s="246"/>
    </row>
    <row r="616" spans="2:50" x14ac:dyDescent="0.2">
      <c r="B616" s="625"/>
      <c r="C616" s="606" t="s">
        <v>117</v>
      </c>
      <c r="D616" s="599"/>
      <c r="E616" s="599"/>
      <c r="F616" s="599"/>
      <c r="G616" s="599"/>
      <c r="H616" s="599"/>
      <c r="I616" s="622">
        <f ca="1">'RES DO 19'!D102/1000000</f>
        <v>0</v>
      </c>
      <c r="J616" s="622">
        <f ca="1">'RES DO 19'!E102/1000000</f>
        <v>0</v>
      </c>
      <c r="K616" s="622">
        <f ca="1">'RES DO 19'!F102/1000000</f>
        <v>0</v>
      </c>
      <c r="L616" s="622">
        <f ca="1">'RES DO 19'!G102/1000000</f>
        <v>0</v>
      </c>
      <c r="M616" s="622">
        <f ca="1">'RES DO 19'!H102/1000000</f>
        <v>0</v>
      </c>
      <c r="N616" s="622">
        <f ca="1">'RES DO 19'!I102/1000000</f>
        <v>0</v>
      </c>
      <c r="O616" s="622">
        <f ca="1">'RES DO 19'!J102/1000000</f>
        <v>0</v>
      </c>
      <c r="P616" s="622">
        <f ca="1">'RES DO 19'!K102/1000000</f>
        <v>0</v>
      </c>
      <c r="Q616" s="622">
        <f ca="1">'RES DO 19'!L102/1000000</f>
        <v>0</v>
      </c>
      <c r="R616" s="622">
        <f ca="1">'RES DO 19'!M102/1000000</f>
        <v>0</v>
      </c>
      <c r="S616" s="622">
        <f ca="1">'RES DO 19'!N102/1000000</f>
        <v>0</v>
      </c>
      <c r="T616" s="622">
        <f ca="1">'RES DO 19'!O102/1000000</f>
        <v>0</v>
      </c>
      <c r="U616" s="622">
        <f ca="1">'RES DO 19'!P102/1000000</f>
        <v>0</v>
      </c>
      <c r="V616" s="622">
        <f ca="1">'RES DO 19'!Q102/1000000</f>
        <v>0</v>
      </c>
      <c r="W616" s="622">
        <f ca="1">'RES DO 19'!R102/1000000</f>
        <v>0</v>
      </c>
      <c r="X616" s="622">
        <f ca="1">'RES DO 19'!S102/1000000</f>
        <v>0</v>
      </c>
      <c r="Y616" s="622">
        <f ca="1">'RES DO 19'!T102/1000000</f>
        <v>0</v>
      </c>
      <c r="Z616" s="622">
        <f ca="1">'RES DO 19'!U102/1000000</f>
        <v>0</v>
      </c>
      <c r="AA616" s="622">
        <f ca="1">'RES DO 19'!V102/1000000</f>
        <v>0</v>
      </c>
      <c r="AB616" s="622">
        <f ca="1">'RES DO 19'!W102/1000000</f>
        <v>0</v>
      </c>
      <c r="AC616" s="622">
        <f ca="1">'RES DO 19'!X102/1000000</f>
        <v>0</v>
      </c>
      <c r="AD616" s="622">
        <f ca="1">'RES DO 19'!Y102/1000000</f>
        <v>0</v>
      </c>
      <c r="AE616" s="622">
        <f ca="1">'RES DO 19'!Z102/1000000</f>
        <v>0</v>
      </c>
      <c r="AF616" s="622">
        <f ca="1">'RES DO 19'!AA102/1000000</f>
        <v>0</v>
      </c>
      <c r="AG616" s="622">
        <f ca="1">'RES DO 19'!AB102/1000000</f>
        <v>0</v>
      </c>
      <c r="AH616" s="622">
        <f ca="1">'RES DO 19'!AC102/1000000</f>
        <v>0</v>
      </c>
      <c r="AI616" s="622">
        <f ca="1">'RES DO 19'!AD102/1000000</f>
        <v>0</v>
      </c>
      <c r="AJ616" s="622">
        <f ca="1">'RES DO 19'!AE102/1000000</f>
        <v>0</v>
      </c>
      <c r="AK616" s="622">
        <f ca="1">'RES DO 19'!AF102/1000000</f>
        <v>0</v>
      </c>
      <c r="AL616" s="622">
        <f ca="1">'RES DO 19'!AG102/1000000</f>
        <v>0</v>
      </c>
      <c r="AM616" s="629">
        <f ca="1">'RES DO 19'!AH102/1000000</f>
        <v>0</v>
      </c>
      <c r="AN616" s="246"/>
      <c r="AO616" s="246"/>
      <c r="AP616" s="246"/>
      <c r="AQ616" s="246"/>
      <c r="AR616" s="246"/>
      <c r="AS616" s="246"/>
      <c r="AT616" s="246"/>
      <c r="AU616" s="246"/>
      <c r="AV616" s="246"/>
      <c r="AW616" s="246"/>
      <c r="AX616" s="246"/>
    </row>
    <row r="617" spans="2:50" x14ac:dyDescent="0.2">
      <c r="B617" s="625"/>
      <c r="C617" s="607" t="s">
        <v>126</v>
      </c>
      <c r="D617" s="599"/>
      <c r="E617" s="599"/>
      <c r="F617" s="599"/>
      <c r="G617" s="599"/>
      <c r="H617" s="599"/>
      <c r="I617" s="622">
        <f ca="1">'RES DO 19'!D103/1000000</f>
        <v>-1.3250113895216407</v>
      </c>
      <c r="J617" s="622">
        <f ca="1">'RES DO 19'!E103/1000000</f>
        <v>0.26267467359568064</v>
      </c>
      <c r="K617" s="622">
        <f ca="1">'RES DO 19'!F103/1000000</f>
        <v>0.25236741040806776</v>
      </c>
      <c r="L617" s="622">
        <f ca="1">'RES DO 19'!G103/1000000</f>
        <v>0.24480209543048773</v>
      </c>
      <c r="M617" s="622">
        <f ca="1">'RES DO 19'!H103/1000000</f>
        <v>0.23941877807779055</v>
      </c>
      <c r="N617" s="622">
        <f ca="1">'RES DO 19'!I103/1000000</f>
        <v>0.23695243622743856</v>
      </c>
      <c r="O617" s="622">
        <f ca="1">'RES DO 19'!J103/1000000</f>
        <v>0.23286869020380566</v>
      </c>
      <c r="P617" s="622">
        <f ca="1">'RES DO 19'!K103/1000000</f>
        <v>0.22935422358301441</v>
      </c>
      <c r="Q617" s="622">
        <f ca="1">'RES DO 19'!L103/1000000</f>
        <v>0.22640035308820144</v>
      </c>
      <c r="R617" s="622">
        <f ca="1">'RES DO 19'!M103/1000000</f>
        <v>0.22350278780358993</v>
      </c>
      <c r="S617" s="622">
        <f ca="1">'RES DO 19'!N103/1000000</f>
        <v>4.7930098907903368E-2</v>
      </c>
      <c r="T617" s="622">
        <f ca="1">'RES DO 19'!O103/1000000</f>
        <v>0.16385125453075847</v>
      </c>
      <c r="U617" s="622">
        <f ca="1">'RES DO 19'!P103/1000000</f>
        <v>0.16577925966911475</v>
      </c>
      <c r="V617" s="622">
        <f ca="1">'RES DO 19'!Q103/1000000</f>
        <v>0.20952611946578326</v>
      </c>
      <c r="W617" s="622">
        <f ca="1">'RES DO 19'!R103/1000000</f>
        <v>0.2120164673301656</v>
      </c>
      <c r="X617" s="622">
        <f ca="1">'RES DO 19'!S103/1000000</f>
        <v>0.21454057561333828</v>
      </c>
      <c r="Y617" s="622">
        <f ca="1">'RES DO 19'!T103/1000000</f>
        <v>0.21709880148133875</v>
      </c>
      <c r="Z617" s="622">
        <f ca="1">'RES DO 19'!U103/1000000</f>
        <v>0.21969150408647434</v>
      </c>
      <c r="AA617" s="622">
        <f ca="1">'RES DO 19'!V103/1000000</f>
        <v>0.22231904451197371</v>
      </c>
      <c r="AB617" s="622">
        <f ca="1">'RES DO 19'!W103/1000000</f>
        <v>0.22498178571369912</v>
      </c>
      <c r="AC617" s="622">
        <f ca="1">'RES DO 19'!X103/1000000</f>
        <v>0.11368009245882081</v>
      </c>
      <c r="AD617" s="622">
        <f ca="1">'RES DO 19'!Y103/1000000</f>
        <v>0.23041433126135519</v>
      </c>
      <c r="AE617" s="622">
        <f ca="1">'RES DO 19'!Z103/1000000</f>
        <v>0.233184870314463</v>
      </c>
      <c r="AF617" s="622">
        <f ca="1">'RES DO 19'!AA103/1000000</f>
        <v>0.23599207941940439</v>
      </c>
      <c r="AG617" s="622">
        <f ca="1">'RES DO 19'!AB103/1000000</f>
        <v>0.2388363299110399</v>
      </c>
      <c r="AH617" s="622">
        <f ca="1">'RES DO 19'!AC103/1000000</f>
        <v>0.24171799457976936</v>
      </c>
      <c r="AI617" s="622">
        <f ca="1">'RES DO 19'!AD103/1000000</f>
        <v>0</v>
      </c>
      <c r="AJ617" s="622">
        <f ca="1">'RES DO 19'!AE103/1000000</f>
        <v>0</v>
      </c>
      <c r="AK617" s="622">
        <f ca="1">'RES DO 19'!AF103/1000000</f>
        <v>0</v>
      </c>
      <c r="AL617" s="622">
        <f ca="1">'RES DO 19'!AG103/1000000</f>
        <v>0</v>
      </c>
      <c r="AM617" s="629">
        <f ca="1">'RES DO 19'!AH103/1000000</f>
        <v>0</v>
      </c>
      <c r="AN617" s="246"/>
      <c r="AO617" s="246"/>
      <c r="AP617" s="246"/>
      <c r="AQ617" s="246"/>
      <c r="AR617" s="246"/>
      <c r="AS617" s="246"/>
      <c r="AT617" s="246"/>
      <c r="AU617" s="246"/>
      <c r="AV617" s="246"/>
      <c r="AW617" s="246"/>
      <c r="AX617" s="246"/>
    </row>
    <row r="618" spans="2:50" x14ac:dyDescent="0.2">
      <c r="B618" s="625"/>
      <c r="C618" s="605" t="s">
        <v>127</v>
      </c>
      <c r="D618" s="599"/>
      <c r="E618" s="599"/>
      <c r="F618" s="599"/>
      <c r="G618" s="599"/>
      <c r="H618" s="599"/>
      <c r="I618" s="622">
        <f ca="1">'RES DO 19'!D104/1000000</f>
        <v>0</v>
      </c>
      <c r="J618" s="622">
        <f ca="1">'RES DO 19'!E104/1000000</f>
        <v>0</v>
      </c>
      <c r="K618" s="622">
        <f ca="1">'RES DO 19'!F104/1000000</f>
        <v>0</v>
      </c>
      <c r="L618" s="622">
        <f ca="1">'RES DO 19'!G104/1000000</f>
        <v>0</v>
      </c>
      <c r="M618" s="622">
        <f ca="1">'RES DO 19'!H104/1000000</f>
        <v>0</v>
      </c>
      <c r="N618" s="622">
        <f ca="1">'RES DO 19'!I104/1000000</f>
        <v>0</v>
      </c>
      <c r="O618" s="622">
        <f ca="1">'RES DO 19'!J104/1000000</f>
        <v>0</v>
      </c>
      <c r="P618" s="622">
        <f ca="1">'RES DO 19'!K104/1000000</f>
        <v>0</v>
      </c>
      <c r="Q618" s="622">
        <f ca="1">'RES DO 19'!L104/1000000</f>
        <v>0</v>
      </c>
      <c r="R618" s="622">
        <f ca="1">'RES DO 19'!M104/1000000</f>
        <v>0</v>
      </c>
      <c r="S618" s="622">
        <f ca="1">'RES DO 19'!N104/1000000</f>
        <v>0</v>
      </c>
      <c r="T618" s="622">
        <f ca="1">'RES DO 19'!O104/1000000</f>
        <v>0</v>
      </c>
      <c r="U618" s="622">
        <f ca="1">'RES DO 19'!P104/1000000</f>
        <v>0</v>
      </c>
      <c r="V618" s="622">
        <f ca="1">'RES DO 19'!Q104/1000000</f>
        <v>0</v>
      </c>
      <c r="W618" s="622">
        <f ca="1">'RES DO 19'!R104/1000000</f>
        <v>0</v>
      </c>
      <c r="X618" s="622">
        <f ca="1">'RES DO 19'!S104/1000000</f>
        <v>0</v>
      </c>
      <c r="Y618" s="622">
        <f ca="1">'RES DO 19'!T104/1000000</f>
        <v>0</v>
      </c>
      <c r="Z618" s="622">
        <f ca="1">'RES DO 19'!U104/1000000</f>
        <v>0</v>
      </c>
      <c r="AA618" s="622">
        <f ca="1">'RES DO 19'!V104/1000000</f>
        <v>0</v>
      </c>
      <c r="AB618" s="622">
        <f ca="1">'RES DO 19'!W104/1000000</f>
        <v>0</v>
      </c>
      <c r="AC618" s="622">
        <f ca="1">'RES DO 19'!X104/1000000</f>
        <v>0</v>
      </c>
      <c r="AD618" s="622">
        <f ca="1">'RES DO 19'!Y104/1000000</f>
        <v>0</v>
      </c>
      <c r="AE618" s="622">
        <f ca="1">'RES DO 19'!Z104/1000000</f>
        <v>0</v>
      </c>
      <c r="AF618" s="622">
        <f ca="1">'RES DO 19'!AA104/1000000</f>
        <v>0</v>
      </c>
      <c r="AG618" s="622">
        <f ca="1">'RES DO 19'!AB104/1000000</f>
        <v>0</v>
      </c>
      <c r="AH618" s="622">
        <f ca="1">'RES DO 19'!AC104/1000000</f>
        <v>0</v>
      </c>
      <c r="AI618" s="622">
        <f ca="1">'RES DO 19'!AD104/1000000</f>
        <v>0</v>
      </c>
      <c r="AJ618" s="622">
        <f ca="1">'RES DO 19'!AE104/1000000</f>
        <v>0</v>
      </c>
      <c r="AK618" s="622">
        <f ca="1">'RES DO 19'!AF104/1000000</f>
        <v>0</v>
      </c>
      <c r="AL618" s="622">
        <f ca="1">'RES DO 19'!AG104/1000000</f>
        <v>0</v>
      </c>
      <c r="AM618" s="629">
        <f ca="1">'RES DO 19'!AH104/1000000</f>
        <v>0</v>
      </c>
      <c r="AN618" s="246"/>
      <c r="AO618" s="246"/>
      <c r="AP618" s="246"/>
      <c r="AQ618" s="246"/>
      <c r="AR618" s="246"/>
      <c r="AS618" s="246"/>
      <c r="AT618" s="246"/>
      <c r="AU618" s="246"/>
      <c r="AV618" s="246"/>
      <c r="AW618" s="246"/>
      <c r="AX618" s="246"/>
    </row>
    <row r="619" spans="2:50" x14ac:dyDescent="0.2">
      <c r="B619" s="625"/>
      <c r="C619" s="605" t="s">
        <v>116</v>
      </c>
      <c r="D619" s="599"/>
      <c r="E619" s="599"/>
      <c r="F619" s="599"/>
      <c r="G619" s="599"/>
      <c r="H619" s="599"/>
      <c r="I619" s="622">
        <f ca="1">'RES DO 19'!D105/1000000</f>
        <v>0</v>
      </c>
      <c r="J619" s="622">
        <f ca="1">'RES DO 19'!E105/1000000</f>
        <v>0</v>
      </c>
      <c r="K619" s="622">
        <f ca="1">'RES DO 19'!F105/1000000</f>
        <v>0</v>
      </c>
      <c r="L619" s="622">
        <f ca="1">'RES DO 19'!G105/1000000</f>
        <v>0</v>
      </c>
      <c r="M619" s="622">
        <f ca="1">'RES DO 19'!H105/1000000</f>
        <v>0</v>
      </c>
      <c r="N619" s="622">
        <f ca="1">'RES DO 19'!I105/1000000</f>
        <v>0</v>
      </c>
      <c r="O619" s="622">
        <f ca="1">'RES DO 19'!J105/1000000</f>
        <v>0</v>
      </c>
      <c r="P619" s="622">
        <f ca="1">'RES DO 19'!K105/1000000</f>
        <v>0</v>
      </c>
      <c r="Q619" s="622">
        <f ca="1">'RES DO 19'!L105/1000000</f>
        <v>0</v>
      </c>
      <c r="R619" s="622">
        <f ca="1">'RES DO 19'!M105/1000000</f>
        <v>0</v>
      </c>
      <c r="S619" s="622">
        <f ca="1">'RES DO 19'!N105/1000000</f>
        <v>0</v>
      </c>
      <c r="T619" s="622">
        <f ca="1">'RES DO 19'!O105/1000000</f>
        <v>0</v>
      </c>
      <c r="U619" s="622">
        <f ca="1">'RES DO 19'!P105/1000000</f>
        <v>0</v>
      </c>
      <c r="V619" s="622">
        <f ca="1">'RES DO 19'!Q105/1000000</f>
        <v>0</v>
      </c>
      <c r="W619" s="622">
        <f ca="1">'RES DO 19'!R105/1000000</f>
        <v>0</v>
      </c>
      <c r="X619" s="622">
        <f ca="1">'RES DO 19'!S105/1000000</f>
        <v>0</v>
      </c>
      <c r="Y619" s="622">
        <f ca="1">'RES DO 19'!T105/1000000</f>
        <v>0</v>
      </c>
      <c r="Z619" s="622">
        <f ca="1">'RES DO 19'!U105/1000000</f>
        <v>0</v>
      </c>
      <c r="AA619" s="622">
        <f ca="1">'RES DO 19'!V105/1000000</f>
        <v>0</v>
      </c>
      <c r="AB619" s="622">
        <f ca="1">'RES DO 19'!W105/1000000</f>
        <v>0</v>
      </c>
      <c r="AC619" s="622">
        <f ca="1">'RES DO 19'!X105/1000000</f>
        <v>0</v>
      </c>
      <c r="AD619" s="622">
        <f ca="1">'RES DO 19'!Y105/1000000</f>
        <v>0</v>
      </c>
      <c r="AE619" s="622">
        <f ca="1">'RES DO 19'!Z105/1000000</f>
        <v>0</v>
      </c>
      <c r="AF619" s="622">
        <f ca="1">'RES DO 19'!AA105/1000000</f>
        <v>0</v>
      </c>
      <c r="AG619" s="622">
        <f ca="1">'RES DO 19'!AB105/1000000</f>
        <v>0</v>
      </c>
      <c r="AH619" s="622">
        <f ca="1">'RES DO 19'!AC105/1000000</f>
        <v>0</v>
      </c>
      <c r="AI619" s="622">
        <f ca="1">'RES DO 19'!AD105/1000000</f>
        <v>0</v>
      </c>
      <c r="AJ619" s="622">
        <f ca="1">'RES DO 19'!AE105/1000000</f>
        <v>0</v>
      </c>
      <c r="AK619" s="622">
        <f ca="1">'RES DO 19'!AF105/1000000</f>
        <v>0</v>
      </c>
      <c r="AL619" s="622">
        <f ca="1">'RES DO 19'!AG105/1000000</f>
        <v>0</v>
      </c>
      <c r="AM619" s="629">
        <f ca="1">'RES DO 19'!AH105/1000000</f>
        <v>0</v>
      </c>
      <c r="AN619" s="246"/>
      <c r="AO619" s="246"/>
      <c r="AP619" s="246"/>
      <c r="AQ619" s="246"/>
      <c r="AR619" s="246"/>
      <c r="AS619" s="246"/>
      <c r="AT619" s="246"/>
      <c r="AU619" s="246"/>
      <c r="AV619" s="246"/>
      <c r="AW619" s="246"/>
      <c r="AX619" s="246"/>
    </row>
    <row r="620" spans="2:50" ht="12" thickBot="1" x14ac:dyDescent="0.25">
      <c r="B620" s="631"/>
      <c r="C620" s="632" t="s">
        <v>119</v>
      </c>
      <c r="D620" s="633"/>
      <c r="E620" s="633"/>
      <c r="F620" s="633"/>
      <c r="G620" s="633"/>
      <c r="H620" s="633"/>
      <c r="I620" s="634">
        <f ca="1">'RES DO 19'!D106/1000000</f>
        <v>0</v>
      </c>
      <c r="J620" s="634">
        <f ca="1">'RES DO 19'!E106/1000000</f>
        <v>0</v>
      </c>
      <c r="K620" s="634">
        <f ca="1">'RES DO 19'!F106/1000000</f>
        <v>0</v>
      </c>
      <c r="L620" s="634">
        <f ca="1">'RES DO 19'!G106/1000000</f>
        <v>0</v>
      </c>
      <c r="M620" s="634">
        <f ca="1">'RES DO 19'!H106/1000000</f>
        <v>0</v>
      </c>
      <c r="N620" s="634">
        <f ca="1">'RES DO 19'!I106/1000000</f>
        <v>0</v>
      </c>
      <c r="O620" s="634">
        <f ca="1">'RES DO 19'!J106/1000000</f>
        <v>0</v>
      </c>
      <c r="P620" s="634">
        <f ca="1">'RES DO 19'!K106/1000000</f>
        <v>0</v>
      </c>
      <c r="Q620" s="634">
        <f ca="1">'RES DO 19'!L106/1000000</f>
        <v>0</v>
      </c>
      <c r="R620" s="634">
        <f ca="1">'RES DO 19'!M106/1000000</f>
        <v>0</v>
      </c>
      <c r="S620" s="634">
        <f ca="1">'RES DO 19'!N106/1000000</f>
        <v>0</v>
      </c>
      <c r="T620" s="634">
        <f ca="1">'RES DO 19'!O106/1000000</f>
        <v>0</v>
      </c>
      <c r="U620" s="634">
        <f ca="1">'RES DO 19'!P106/1000000</f>
        <v>0</v>
      </c>
      <c r="V620" s="634">
        <f ca="1">'RES DO 19'!Q106/1000000</f>
        <v>0</v>
      </c>
      <c r="W620" s="634">
        <f ca="1">'RES DO 19'!R106/1000000</f>
        <v>0</v>
      </c>
      <c r="X620" s="634">
        <f ca="1">'RES DO 19'!S106/1000000</f>
        <v>0</v>
      </c>
      <c r="Y620" s="634">
        <f ca="1">'RES DO 19'!T106/1000000</f>
        <v>0</v>
      </c>
      <c r="Z620" s="634">
        <f ca="1">'RES DO 19'!U106/1000000</f>
        <v>0</v>
      </c>
      <c r="AA620" s="634">
        <f ca="1">'RES DO 19'!V106/1000000</f>
        <v>0</v>
      </c>
      <c r="AB620" s="634">
        <f ca="1">'RES DO 19'!W106/1000000</f>
        <v>0</v>
      </c>
      <c r="AC620" s="634">
        <f ca="1">'RES DO 19'!X106/1000000</f>
        <v>0</v>
      </c>
      <c r="AD620" s="634">
        <f ca="1">'RES DO 19'!Y106/1000000</f>
        <v>0</v>
      </c>
      <c r="AE620" s="634">
        <f ca="1">'RES DO 19'!Z106/1000000</f>
        <v>0</v>
      </c>
      <c r="AF620" s="634">
        <f ca="1">'RES DO 19'!AA106/1000000</f>
        <v>0</v>
      </c>
      <c r="AG620" s="634">
        <f ca="1">'RES DO 19'!AB106/1000000</f>
        <v>0</v>
      </c>
      <c r="AH620" s="634">
        <f ca="1">'RES DO 19'!AC106/1000000</f>
        <v>0</v>
      </c>
      <c r="AI620" s="634">
        <f ca="1">'RES DO 19'!AD106/1000000</f>
        <v>0</v>
      </c>
      <c r="AJ620" s="634">
        <f ca="1">'RES DO 19'!AE106/1000000</f>
        <v>0</v>
      </c>
      <c r="AK620" s="634">
        <f ca="1">'RES DO 19'!AF106/1000000</f>
        <v>0</v>
      </c>
      <c r="AL620" s="634">
        <f ca="1">'RES DO 19'!AG106/1000000</f>
        <v>0</v>
      </c>
      <c r="AM620" s="635">
        <f ca="1">'RES DO 19'!AH106/1000000</f>
        <v>0</v>
      </c>
      <c r="AN620" s="246"/>
      <c r="AO620" s="246"/>
      <c r="AP620" s="246"/>
      <c r="AQ620" s="246"/>
      <c r="AR620" s="246"/>
      <c r="AS620" s="246"/>
      <c r="AT620" s="246"/>
      <c r="AU620" s="246"/>
      <c r="AV620" s="246"/>
      <c r="AW620" s="246"/>
      <c r="AX620" s="246"/>
    </row>
    <row r="624" spans="2:50" x14ac:dyDescent="0.2">
      <c r="B624" s="120" t="s">
        <v>354</v>
      </c>
    </row>
    <row r="625" spans="2:40" x14ac:dyDescent="0.2">
      <c r="B625" s="599" t="s">
        <v>355</v>
      </c>
      <c r="C625" s="599"/>
      <c r="D625" s="599">
        <f>D40</f>
        <v>2014</v>
      </c>
      <c r="E625" s="599">
        <f t="shared" ref="E625:AM625" si="91">E40</f>
        <v>2015</v>
      </c>
      <c r="F625" s="599">
        <f t="shared" si="91"/>
        <v>2016</v>
      </c>
      <c r="G625" s="599">
        <f t="shared" si="91"/>
        <v>2017</v>
      </c>
      <c r="H625" s="599">
        <f t="shared" si="91"/>
        <v>2018</v>
      </c>
      <c r="I625" s="599">
        <f t="shared" si="91"/>
        <v>2019</v>
      </c>
      <c r="J625" s="599">
        <f t="shared" si="91"/>
        <v>2020</v>
      </c>
      <c r="K625" s="599">
        <f t="shared" si="91"/>
        <v>2021</v>
      </c>
      <c r="L625" s="599">
        <f t="shared" si="91"/>
        <v>2022</v>
      </c>
      <c r="M625" s="599">
        <f t="shared" si="91"/>
        <v>2023</v>
      </c>
      <c r="N625" s="599">
        <f t="shared" si="91"/>
        <v>2024</v>
      </c>
      <c r="O625" s="599">
        <f t="shared" si="91"/>
        <v>2025</v>
      </c>
      <c r="P625" s="599">
        <f t="shared" si="91"/>
        <v>2026</v>
      </c>
      <c r="Q625" s="599">
        <f t="shared" si="91"/>
        <v>2027</v>
      </c>
      <c r="R625" s="599">
        <f t="shared" si="91"/>
        <v>2028</v>
      </c>
      <c r="S625" s="599">
        <f t="shared" si="91"/>
        <v>2029</v>
      </c>
      <c r="T625" s="599">
        <f t="shared" si="91"/>
        <v>2030</v>
      </c>
      <c r="U625" s="599">
        <f t="shared" si="91"/>
        <v>2031</v>
      </c>
      <c r="V625" s="599">
        <f t="shared" si="91"/>
        <v>2032</v>
      </c>
      <c r="W625" s="599">
        <f t="shared" si="91"/>
        <v>2033</v>
      </c>
      <c r="X625" s="599">
        <f t="shared" si="91"/>
        <v>2034</v>
      </c>
      <c r="Y625" s="599">
        <f t="shared" si="91"/>
        <v>2035</v>
      </c>
      <c r="Z625" s="599">
        <f t="shared" si="91"/>
        <v>2036</v>
      </c>
      <c r="AA625" s="599">
        <f t="shared" si="91"/>
        <v>2037</v>
      </c>
      <c r="AB625" s="599">
        <f t="shared" si="91"/>
        <v>2038</v>
      </c>
      <c r="AC625" s="599">
        <f t="shared" si="91"/>
        <v>2039</v>
      </c>
      <c r="AD625" s="599">
        <f t="shared" si="91"/>
        <v>2040</v>
      </c>
      <c r="AE625" s="599">
        <f t="shared" si="91"/>
        <v>2041</v>
      </c>
      <c r="AF625" s="599">
        <f t="shared" si="91"/>
        <v>2042</v>
      </c>
      <c r="AG625" s="599">
        <f t="shared" si="91"/>
        <v>2043</v>
      </c>
      <c r="AH625" s="599">
        <f t="shared" si="91"/>
        <v>2044</v>
      </c>
      <c r="AI625" s="599">
        <f t="shared" si="91"/>
        <v>2045</v>
      </c>
      <c r="AJ625" s="599">
        <f t="shared" si="91"/>
        <v>2046</v>
      </c>
      <c r="AK625" s="599">
        <f t="shared" si="91"/>
        <v>2047</v>
      </c>
      <c r="AL625" s="599">
        <f t="shared" si="91"/>
        <v>2048</v>
      </c>
      <c r="AM625" s="599">
        <f t="shared" si="91"/>
        <v>2049</v>
      </c>
      <c r="AN625" s="120" t="s">
        <v>132</v>
      </c>
    </row>
    <row r="626" spans="2:40" x14ac:dyDescent="0.2">
      <c r="B626" s="599"/>
      <c r="C626" s="605" t="s">
        <v>131</v>
      </c>
      <c r="D626" s="637">
        <f ca="1">D42+D50+D58+D66+D74+D82+D90+D98+D106+D114+D122+D130+D139+D147+D155+D163+D171+D179+D187+D195+D203+D211+D219+D227+D236+D244+D252+D260+D268+D276+D284+D292+D300+D308+D316+D324+D333+D341+D349+D357+D365+D373+D381+D389+D397+D405+D413+D421+D430+D438+D446+D454+D462+D470+D478+D486+D494+D502+D510+D518+D527+D535+D543+D551+D559+D567+D575+D583+D591+D599+D607+D615</f>
        <v>-14.085689757867087</v>
      </c>
      <c r="E626" s="637">
        <f t="shared" ref="E626:AM631" ca="1" si="92">E42+E50+E58+E66+E74+E82+E90+E98+E106+E114+E122+E130+E139+E147+E155+E163+E171+E179+E187+E195+E203+E211+E219+E227+E236+E244+E252+E260+E268+E276+E284+E292+E300+E308+E316+E324+E333+E341+E349+E357+E365+E373+E381+E389+E397+E405+E413+E421+E430+E438+E446+E454+E462+E470+E478+E486+E494+E502+E510+E518+E527+E535+E543+E551+E559+E567+E575+E583+E591+E599+E607+E615</f>
        <v>-6.9670212525781103</v>
      </c>
      <c r="F626" s="637">
        <f t="shared" ca="1" si="92"/>
        <v>-10.808211634704737</v>
      </c>
      <c r="G626" s="637">
        <f t="shared" ca="1" si="92"/>
        <v>0.3065396126191855</v>
      </c>
      <c r="H626" s="637">
        <f t="shared" ca="1" si="92"/>
        <v>2.4629818150734821</v>
      </c>
      <c r="I626" s="637">
        <f t="shared" ca="1" si="92"/>
        <v>2.0609991551215181</v>
      </c>
      <c r="J626" s="637">
        <f t="shared" ca="1" si="92"/>
        <v>12.499027187862616</v>
      </c>
      <c r="K626" s="637">
        <f t="shared" ca="1" si="92"/>
        <v>10.840370114573743</v>
      </c>
      <c r="L626" s="637">
        <f t="shared" ca="1" si="92"/>
        <v>8.9176135024438441</v>
      </c>
      <c r="M626" s="637">
        <f t="shared" ca="1" si="92"/>
        <v>7.514912770920759</v>
      </c>
      <c r="N626" s="637">
        <f t="shared" ca="1" si="92"/>
        <v>6.4324482944327723</v>
      </c>
      <c r="O626" s="637">
        <f t="shared" ca="1" si="92"/>
        <v>5.3280145842804947</v>
      </c>
      <c r="P626" s="637">
        <f t="shared" ca="1" si="92"/>
        <v>4.4869842525320278</v>
      </c>
      <c r="Q626" s="637">
        <f t="shared" ca="1" si="92"/>
        <v>4.5245499731029994</v>
      </c>
      <c r="R626" s="637">
        <f t="shared" ca="1" si="92"/>
        <v>4.0021890511887168</v>
      </c>
      <c r="S626" s="637">
        <f t="shared" ca="1" si="92"/>
        <v>3.4350210644902499</v>
      </c>
      <c r="T626" s="637">
        <f t="shared" ca="1" si="92"/>
        <v>4.3651649085099757</v>
      </c>
      <c r="U626" s="637">
        <f t="shared" ca="1" si="92"/>
        <v>4.6795582028720899</v>
      </c>
      <c r="V626" s="637">
        <f t="shared" ca="1" si="92"/>
        <v>4.7319793209885335</v>
      </c>
      <c r="W626" s="637">
        <f t="shared" ca="1" si="92"/>
        <v>4.785062249808484</v>
      </c>
      <c r="X626" s="637">
        <f t="shared" ca="1" si="92"/>
        <v>4.3006117986542822</v>
      </c>
      <c r="Y626" s="637">
        <f t="shared" ca="1" si="92"/>
        <v>4.3550327325660305</v>
      </c>
      <c r="Z626" s="637">
        <f t="shared" ca="1" si="92"/>
        <v>4.051329768691514</v>
      </c>
      <c r="AA626" s="637">
        <f t="shared" ca="1" si="92"/>
        <v>4.4659075725488311</v>
      </c>
      <c r="AB626" s="637">
        <f t="shared" ca="1" si="92"/>
        <v>4.4064507541579792</v>
      </c>
      <c r="AC626" s="637">
        <f t="shared" ca="1" si="92"/>
        <v>4.4636038640376112</v>
      </c>
      <c r="AD626" s="637">
        <f t="shared" ca="1" si="92"/>
        <v>4.4632884575017826</v>
      </c>
      <c r="AE626" s="637">
        <f t="shared" ca="1" si="92"/>
        <v>3.7856846141596057</v>
      </c>
      <c r="AF626" s="637">
        <f t="shared" ca="1" si="92"/>
        <v>2.6107620231849857</v>
      </c>
      <c r="AG626" s="637">
        <f t="shared" ca="1" si="92"/>
        <v>1.8795370090493564</v>
      </c>
      <c r="AH626" s="637">
        <f t="shared" ca="1" si="92"/>
        <v>0.95553554295291954</v>
      </c>
      <c r="AI626" s="637">
        <f t="shared" ca="1" si="92"/>
        <v>0</v>
      </c>
      <c r="AJ626" s="637">
        <f t="shared" ca="1" si="92"/>
        <v>0</v>
      </c>
      <c r="AK626" s="637">
        <f t="shared" ca="1" si="92"/>
        <v>0</v>
      </c>
      <c r="AL626" s="637">
        <f t="shared" ca="1" si="92"/>
        <v>0</v>
      </c>
      <c r="AM626" s="637">
        <f t="shared" ca="1" si="92"/>
        <v>0</v>
      </c>
      <c r="AN626" s="266">
        <f ca="1">SUM(D626:AM626)</f>
        <v>99.250237553176447</v>
      </c>
    </row>
    <row r="627" spans="2:40" x14ac:dyDescent="0.2">
      <c r="B627" s="599"/>
      <c r="C627" s="606" t="s">
        <v>117</v>
      </c>
      <c r="D627" s="637">
        <f t="shared" ref="D627:S631" ca="1" si="93">D43+D51+D59+D67+D75+D83+D91+D99+D107+D115+D123+D131+D140+D148+D156+D164+D172+D180+D188+D196+D204+D212+D220+D228+D237+D245+D253+D261+D269+D277+D285+D293+D301+D309+D317+D325+D334+D342+D350+D358+D366+D374+D382+D390+D398+D406+D414+D422+D431+D439+D447+D455+D463+D471+D479+D487+D495+D503+D511+D519+D528+D536+D544+D552+D560+D568+D576+D584+D592+D600+D608+D616</f>
        <v>-1.3460567936477865</v>
      </c>
      <c r="E627" s="637">
        <f t="shared" ca="1" si="93"/>
        <v>-0.7969249753882186</v>
      </c>
      <c r="F627" s="637">
        <f t="shared" ca="1" si="93"/>
        <v>0.97760696868439956</v>
      </c>
      <c r="G627" s="637">
        <f t="shared" ca="1" si="93"/>
        <v>-0.1447465470200453</v>
      </c>
      <c r="H627" s="637">
        <f t="shared" ca="1" si="93"/>
        <v>0.19471257849994927</v>
      </c>
      <c r="I627" s="637">
        <f t="shared" ca="1" si="93"/>
        <v>0.80843737861810649</v>
      </c>
      <c r="J627" s="637">
        <f t="shared" ca="1" si="93"/>
        <v>2.3681365258585916</v>
      </c>
      <c r="K627" s="637">
        <f t="shared" ca="1" si="93"/>
        <v>2.1539866268261076</v>
      </c>
      <c r="L627" s="637">
        <f t="shared" ca="1" si="93"/>
        <v>1.9772328138451201</v>
      </c>
      <c r="M627" s="637">
        <f t="shared" ca="1" si="93"/>
        <v>1.865737124046897</v>
      </c>
      <c r="N627" s="637">
        <f t="shared" ca="1" si="93"/>
        <v>1.6886349219416148</v>
      </c>
      <c r="O627" s="637">
        <f t="shared" ca="1" si="93"/>
        <v>1.5121367150156868</v>
      </c>
      <c r="P627" s="637">
        <f t="shared" ca="1" si="93"/>
        <v>1.4552130662596914</v>
      </c>
      <c r="Q627" s="637">
        <f t="shared" ca="1" si="93"/>
        <v>1.3583917775968877</v>
      </c>
      <c r="R627" s="637">
        <f t="shared" ca="1" si="93"/>
        <v>1.2796363239417674</v>
      </c>
      <c r="S627" s="637">
        <f t="shared" ca="1" si="93"/>
        <v>1.1638811322865361</v>
      </c>
      <c r="T627" s="637">
        <f t="shared" ca="1" si="92"/>
        <v>1.2860804200412081</v>
      </c>
      <c r="U627" s="637">
        <f t="shared" ca="1" si="92"/>
        <v>1.3437986132981175</v>
      </c>
      <c r="V627" s="637">
        <f t="shared" ca="1" si="92"/>
        <v>1.4019021761920796</v>
      </c>
      <c r="W627" s="637">
        <f t="shared" ca="1" si="92"/>
        <v>1.4573870448463471</v>
      </c>
      <c r="X627" s="637">
        <f t="shared" ca="1" si="92"/>
        <v>1.3838130190203912</v>
      </c>
      <c r="Y627" s="637">
        <f t="shared" ca="1" si="92"/>
        <v>1.400162869162294</v>
      </c>
      <c r="Z627" s="637">
        <f t="shared" ca="1" si="92"/>
        <v>1.5064392594054932</v>
      </c>
      <c r="AA627" s="637">
        <f t="shared" ca="1" si="92"/>
        <v>1.4335448780965137</v>
      </c>
      <c r="AB627" s="637">
        <f t="shared" ca="1" si="92"/>
        <v>1.4312624377621417</v>
      </c>
      <c r="AC627" s="637">
        <f t="shared" ca="1" si="92"/>
        <v>1.4485346750662984</v>
      </c>
      <c r="AD627" s="637">
        <f t="shared" ca="1" si="92"/>
        <v>1.3686654031311278</v>
      </c>
      <c r="AE627" s="637">
        <f t="shared" ca="1" si="92"/>
        <v>1.1737409753939891</v>
      </c>
      <c r="AF627" s="637">
        <f t="shared" ca="1" si="92"/>
        <v>0.71926838105571755</v>
      </c>
      <c r="AG627" s="637">
        <f t="shared" ca="1" si="92"/>
        <v>0.50889988193129643</v>
      </c>
      <c r="AH627" s="637">
        <f t="shared" ca="1" si="92"/>
        <v>0.25837952788131319</v>
      </c>
      <c r="AI627" s="637">
        <f t="shared" ca="1" si="92"/>
        <v>0</v>
      </c>
      <c r="AJ627" s="637">
        <f t="shared" ca="1" si="92"/>
        <v>0</v>
      </c>
      <c r="AK627" s="637">
        <f t="shared" ca="1" si="92"/>
        <v>0</v>
      </c>
      <c r="AL627" s="637">
        <f t="shared" ca="1" si="92"/>
        <v>0</v>
      </c>
      <c r="AM627" s="637">
        <f t="shared" ca="1" si="92"/>
        <v>0</v>
      </c>
      <c r="AN627" s="266">
        <f t="shared" ref="AN627:AN632" ca="1" si="94">SUM(D627:AM627)</f>
        <v>34.637895199649634</v>
      </c>
    </row>
    <row r="628" spans="2:40" x14ac:dyDescent="0.2">
      <c r="B628" s="599"/>
      <c r="C628" s="607" t="s">
        <v>126</v>
      </c>
      <c r="D628" s="637">
        <f t="shared" ca="1" si="93"/>
        <v>-5.0230740089395685</v>
      </c>
      <c r="E628" s="637">
        <f t="shared" ca="1" si="92"/>
        <v>-3.5755002430367995</v>
      </c>
      <c r="F628" s="637">
        <f t="shared" ca="1" si="92"/>
        <v>-1.0902839171924268</v>
      </c>
      <c r="G628" s="637">
        <f t="shared" ca="1" si="92"/>
        <v>-1.9014892963254348</v>
      </c>
      <c r="H628" s="637">
        <f t="shared" ca="1" si="92"/>
        <v>-1.1401502818254619</v>
      </c>
      <c r="I628" s="637">
        <f t="shared" ca="1" si="92"/>
        <v>5.0604527355047058E-2</v>
      </c>
      <c r="J628" s="637">
        <f t="shared" ca="1" si="92"/>
        <v>3.4120033434836978</v>
      </c>
      <c r="K628" s="637">
        <f t="shared" ca="1" si="92"/>
        <v>3.2497904217050069</v>
      </c>
      <c r="L628" s="637">
        <f t="shared" ca="1" si="92"/>
        <v>3.1283055056961411</v>
      </c>
      <c r="M628" s="637">
        <f t="shared" ca="1" si="92"/>
        <v>3.0391854918296781</v>
      </c>
      <c r="N628" s="637">
        <f t="shared" ca="1" si="92"/>
        <v>2.7689903706471712</v>
      </c>
      <c r="O628" s="637">
        <f t="shared" ca="1" si="92"/>
        <v>2.431634478562541</v>
      </c>
      <c r="P628" s="637">
        <f t="shared" ca="1" si="92"/>
        <v>2.2485320316453974</v>
      </c>
      <c r="Q628" s="637">
        <f t="shared" ca="1" si="92"/>
        <v>2.1483220779745991</v>
      </c>
      <c r="R628" s="637">
        <f t="shared" ca="1" si="92"/>
        <v>2.0843701049214274</v>
      </c>
      <c r="S628" s="637">
        <f t="shared" ca="1" si="92"/>
        <v>1.8961964370852242</v>
      </c>
      <c r="T628" s="637">
        <f t="shared" ca="1" si="92"/>
        <v>2.2583328381763534</v>
      </c>
      <c r="U628" s="637">
        <f t="shared" ca="1" si="92"/>
        <v>2.3936442008650824</v>
      </c>
      <c r="V628" s="637">
        <f t="shared" ca="1" si="92"/>
        <v>2.5145129855031252</v>
      </c>
      <c r="W628" s="637">
        <f t="shared" ca="1" si="92"/>
        <v>2.5441988417577543</v>
      </c>
      <c r="X628" s="637">
        <f t="shared" ca="1" si="92"/>
        <v>2.3498867350083601</v>
      </c>
      <c r="Y628" s="637">
        <f t="shared" ca="1" si="92"/>
        <v>2.3803809821781599</v>
      </c>
      <c r="Z628" s="637">
        <f t="shared" ca="1" si="92"/>
        <v>2.5216859260086819</v>
      </c>
      <c r="AA628" s="637">
        <f t="shared" ca="1" si="92"/>
        <v>2.4426059344652078</v>
      </c>
      <c r="AB628" s="637">
        <f t="shared" ca="1" si="92"/>
        <v>2.4743454001089464</v>
      </c>
      <c r="AC628" s="637">
        <f t="shared" ca="1" si="92"/>
        <v>2.5065087394348584</v>
      </c>
      <c r="AD628" s="637">
        <f t="shared" ca="1" si="92"/>
        <v>2.2755184692279342</v>
      </c>
      <c r="AE628" s="637">
        <f t="shared" ca="1" si="92"/>
        <v>1.8048802499555328</v>
      </c>
      <c r="AF628" s="637">
        <f t="shared" ca="1" si="92"/>
        <v>1.5493021990798321</v>
      </c>
      <c r="AG628" s="637">
        <f t="shared" ca="1" si="92"/>
        <v>1.0495119727855018</v>
      </c>
      <c r="AH628" s="637">
        <f t="shared" ca="1" si="92"/>
        <v>0.53322683005845961</v>
      </c>
      <c r="AI628" s="637">
        <f t="shared" ca="1" si="92"/>
        <v>0</v>
      </c>
      <c r="AJ628" s="637">
        <f t="shared" ca="1" si="92"/>
        <v>0</v>
      </c>
      <c r="AK628" s="637">
        <f t="shared" ca="1" si="92"/>
        <v>0</v>
      </c>
      <c r="AL628" s="637">
        <f t="shared" ca="1" si="92"/>
        <v>0</v>
      </c>
      <c r="AM628" s="637">
        <f t="shared" ca="1" si="92"/>
        <v>0</v>
      </c>
      <c r="AN628" s="266">
        <f t="shared" ca="1" si="94"/>
        <v>45.325979348200029</v>
      </c>
    </row>
    <row r="629" spans="2:40" x14ac:dyDescent="0.2">
      <c r="B629" s="599"/>
      <c r="C629" s="605" t="s">
        <v>127</v>
      </c>
      <c r="D629" s="637">
        <f t="shared" ca="1" si="93"/>
        <v>-6.7243631840796025</v>
      </c>
      <c r="E629" s="637">
        <f t="shared" ca="1" si="92"/>
        <v>-2.909941733964458</v>
      </c>
      <c r="F629" s="637">
        <f t="shared" ca="1" si="92"/>
        <v>1.038809984442</v>
      </c>
      <c r="G629" s="637">
        <f t="shared" ca="1" si="92"/>
        <v>-1.9845361085732593</v>
      </c>
      <c r="H629" s="637">
        <f t="shared" ca="1" si="92"/>
        <v>-1.2514121147407757</v>
      </c>
      <c r="I629" s="637">
        <f t="shared" ca="1" si="92"/>
        <v>-1.0176559973953685</v>
      </c>
      <c r="J629" s="637">
        <f t="shared" ca="1" si="92"/>
        <v>2.3245271308555777</v>
      </c>
      <c r="K629" s="637">
        <f t="shared" ca="1" si="92"/>
        <v>2.2181235307839882</v>
      </c>
      <c r="L629" s="637">
        <f t="shared" ca="1" si="92"/>
        <v>2.1384329662815427</v>
      </c>
      <c r="M629" s="637">
        <f t="shared" ca="1" si="92"/>
        <v>2.0800139935895352</v>
      </c>
      <c r="N629" s="637">
        <f t="shared" ca="1" si="92"/>
        <v>1.9000255690875663</v>
      </c>
      <c r="O629" s="637">
        <f t="shared" ca="1" si="92"/>
        <v>1.6662834051497994</v>
      </c>
      <c r="P629" s="637">
        <f t="shared" ca="1" si="92"/>
        <v>1.6107165941920261</v>
      </c>
      <c r="Q629" s="637">
        <f t="shared" ca="1" si="92"/>
        <v>1.4473162563117883</v>
      </c>
      <c r="R629" s="637">
        <f t="shared" ca="1" si="92"/>
        <v>1.278965047238334</v>
      </c>
      <c r="S629" s="637">
        <f t="shared" ca="1" si="92"/>
        <v>1.0727613336306905</v>
      </c>
      <c r="T629" s="637">
        <f t="shared" ca="1" si="92"/>
        <v>1.2362776808107507</v>
      </c>
      <c r="U629" s="637">
        <f t="shared" ca="1" si="92"/>
        <v>1.2499739390786118</v>
      </c>
      <c r="V629" s="637">
        <f t="shared" ca="1" si="92"/>
        <v>1.2638518414539417</v>
      </c>
      <c r="W629" s="637">
        <f t="shared" ca="1" si="92"/>
        <v>1.2779131251399805</v>
      </c>
      <c r="X629" s="637">
        <f t="shared" ca="1" si="92"/>
        <v>1.1421595310346491</v>
      </c>
      <c r="Y629" s="637">
        <f t="shared" ca="1" si="92"/>
        <v>1.1565928032206467</v>
      </c>
      <c r="Z629" s="637">
        <f t="shared" ca="1" si="92"/>
        <v>1.3212146884338751</v>
      </c>
      <c r="AA629" s="637">
        <f t="shared" ca="1" si="92"/>
        <v>1.1860269355095203</v>
      </c>
      <c r="AB629" s="637">
        <f t="shared" ca="1" si="92"/>
        <v>1.2010312948050921</v>
      </c>
      <c r="AC629" s="637">
        <f t="shared" ca="1" si="92"/>
        <v>1.2162295175997153</v>
      </c>
      <c r="AD629" s="637">
        <f t="shared" ca="1" si="92"/>
        <v>1.111648293274244</v>
      </c>
      <c r="AE629" s="637">
        <f t="shared" ca="1" si="92"/>
        <v>0.8487439081140058</v>
      </c>
      <c r="AF629" s="637">
        <f t="shared" ca="1" si="92"/>
        <v>0.85840195076411141</v>
      </c>
      <c r="AG629" s="637">
        <f t="shared" ca="1" si="92"/>
        <v>0.58133348425967479</v>
      </c>
      <c r="AH629" s="637">
        <f t="shared" ca="1" si="92"/>
        <v>0.29528095544229438</v>
      </c>
      <c r="AI629" s="637">
        <f t="shared" ca="1" si="92"/>
        <v>0</v>
      </c>
      <c r="AJ629" s="637">
        <f t="shared" ca="1" si="92"/>
        <v>0</v>
      </c>
      <c r="AK629" s="637">
        <f t="shared" ca="1" si="92"/>
        <v>0</v>
      </c>
      <c r="AL629" s="637">
        <f t="shared" ca="1" si="92"/>
        <v>0</v>
      </c>
      <c r="AM629" s="637">
        <f t="shared" ca="1" si="92"/>
        <v>0</v>
      </c>
      <c r="AN629" s="266">
        <f t="shared" ca="1" si="94"/>
        <v>20.834746621750497</v>
      </c>
    </row>
    <row r="630" spans="2:40" x14ac:dyDescent="0.2">
      <c r="B630" s="599"/>
      <c r="C630" s="605" t="s">
        <v>116</v>
      </c>
      <c r="D630" s="637">
        <f t="shared" ca="1" si="93"/>
        <v>-1.794824545846919</v>
      </c>
      <c r="E630" s="637">
        <f t="shared" ca="1" si="92"/>
        <v>-0.60281929714602933</v>
      </c>
      <c r="F630" s="637">
        <f t="shared" ca="1" si="92"/>
        <v>-0.45413357593594816</v>
      </c>
      <c r="G630" s="637">
        <f t="shared" ca="1" si="92"/>
        <v>-0.23788383750412556</v>
      </c>
      <c r="H630" s="637">
        <f t="shared" ca="1" si="92"/>
        <v>3.7579318740386891E-2</v>
      </c>
      <c r="I630" s="637">
        <f t="shared" ca="1" si="92"/>
        <v>-0.6153099260812076</v>
      </c>
      <c r="J630" s="637">
        <f t="shared" ca="1" si="92"/>
        <v>0.97384081723488991</v>
      </c>
      <c r="K630" s="637">
        <f t="shared" ca="1" si="92"/>
        <v>0.87372642769810571</v>
      </c>
      <c r="L630" s="637">
        <f t="shared" ca="1" si="92"/>
        <v>0.79978572021283101</v>
      </c>
      <c r="M630" s="637">
        <f t="shared" ca="1" si="92"/>
        <v>0.74669838364452179</v>
      </c>
      <c r="N630" s="637">
        <f t="shared" ca="1" si="92"/>
        <v>0.57146544983607006</v>
      </c>
      <c r="O630" s="637">
        <f t="shared" ca="1" si="92"/>
        <v>0.36656945798062662</v>
      </c>
      <c r="P630" s="637">
        <f t="shared" ca="1" si="92"/>
        <v>0.21302934987850913</v>
      </c>
      <c r="Q630" s="637">
        <f t="shared" ca="1" si="92"/>
        <v>8.3062109813832663E-2</v>
      </c>
      <c r="R630" s="637">
        <f t="shared" ca="1" si="92"/>
        <v>-4.1587680611737135E-2</v>
      </c>
      <c r="S630" s="637">
        <f t="shared" ca="1" si="92"/>
        <v>0.26483474376070065</v>
      </c>
      <c r="T630" s="637">
        <f t="shared" ca="1" si="92"/>
        <v>0.61398388260803449</v>
      </c>
      <c r="U630" s="637">
        <f t="shared" ca="1" si="92"/>
        <v>0.8311289411207925</v>
      </c>
      <c r="V630" s="637">
        <f t="shared" ca="1" si="92"/>
        <v>1.0341832402825757</v>
      </c>
      <c r="W630" s="637">
        <f t="shared" ca="1" si="92"/>
        <v>1.2383992972768638</v>
      </c>
      <c r="X630" s="637">
        <f t="shared" ca="1" si="92"/>
        <v>1.5257026010842527</v>
      </c>
      <c r="Y630" s="637">
        <f t="shared" ca="1" si="92"/>
        <v>1.5443903359856956</v>
      </c>
      <c r="Z630" s="637">
        <f t="shared" ca="1" si="92"/>
        <v>1.5633246684344755</v>
      </c>
      <c r="AA630" s="637">
        <f t="shared" ca="1" si="92"/>
        <v>1.5825079962185744</v>
      </c>
      <c r="AB630" s="637">
        <f t="shared" ca="1" si="92"/>
        <v>1.6019427233414922</v>
      </c>
      <c r="AC630" s="637">
        <f t="shared" ca="1" si="92"/>
        <v>1.6216312593650652</v>
      </c>
      <c r="AD630" s="637">
        <f t="shared" ca="1" si="92"/>
        <v>1.4888136929729696</v>
      </c>
      <c r="AE630" s="637">
        <f t="shared" ca="1" si="92"/>
        <v>1.1968735283792022</v>
      </c>
      <c r="AF630" s="637">
        <f t="shared" ca="1" si="92"/>
        <v>0.96052902944936336</v>
      </c>
      <c r="AG630" s="637">
        <f t="shared" ca="1" si="92"/>
        <v>0.65032227753344496</v>
      </c>
      <c r="AH630" s="637">
        <f t="shared" ca="1" si="92"/>
        <v>0.33023532952427403</v>
      </c>
      <c r="AI630" s="637">
        <f t="shared" ca="1" si="92"/>
        <v>0</v>
      </c>
      <c r="AJ630" s="637">
        <f t="shared" ca="1" si="92"/>
        <v>0</v>
      </c>
      <c r="AK630" s="637">
        <f t="shared" ca="1" si="92"/>
        <v>0</v>
      </c>
      <c r="AL630" s="637">
        <f t="shared" ca="1" si="92"/>
        <v>0</v>
      </c>
      <c r="AM630" s="637">
        <f t="shared" ca="1" si="92"/>
        <v>0</v>
      </c>
      <c r="AN630" s="266">
        <f t="shared" ca="1" si="94"/>
        <v>18.968001719251586</v>
      </c>
    </row>
    <row r="631" spans="2:40" x14ac:dyDescent="0.2">
      <c r="B631" s="599"/>
      <c r="C631" s="606" t="s">
        <v>119</v>
      </c>
      <c r="D631" s="637">
        <f t="shared" ca="1" si="93"/>
        <v>-3.7372031327600821</v>
      </c>
      <c r="E631" s="637">
        <f t="shared" ca="1" si="92"/>
        <v>-2.9137566179672518</v>
      </c>
      <c r="F631" s="637">
        <f t="shared" ca="1" si="92"/>
        <v>0.97421646055364675</v>
      </c>
      <c r="G631" s="637">
        <f t="shared" ca="1" si="92"/>
        <v>-2.5025074787652182</v>
      </c>
      <c r="H631" s="637">
        <f t="shared" ca="1" si="92"/>
        <v>-2.1173853553825399</v>
      </c>
      <c r="I631" s="637">
        <f t="shared" ca="1" si="92"/>
        <v>-2.439168143889491</v>
      </c>
      <c r="J631" s="637">
        <f t="shared" ca="1" si="92"/>
        <v>2.2963791415062698</v>
      </c>
      <c r="K631" s="637">
        <f t="shared" ca="1" si="92"/>
        <v>2.2004942794989346</v>
      </c>
      <c r="L631" s="637">
        <f t="shared" ca="1" si="92"/>
        <v>2.1291800558188658</v>
      </c>
      <c r="M631" s="637">
        <f t="shared" ca="1" si="92"/>
        <v>2.0774370076766786</v>
      </c>
      <c r="N631" s="637">
        <f t="shared" ca="1" si="92"/>
        <v>1.9018433656557905</v>
      </c>
      <c r="O631" s="637">
        <f t="shared" ca="1" si="92"/>
        <v>1.6974984462320171</v>
      </c>
      <c r="P631" s="637">
        <f t="shared" ca="1" si="92"/>
        <v>1.6812822986276565</v>
      </c>
      <c r="Q631" s="637">
        <f t="shared" ca="1" si="92"/>
        <v>1.5197004657562356</v>
      </c>
      <c r="R631" s="637">
        <f t="shared" ca="1" si="92"/>
        <v>1.3894851597913567</v>
      </c>
      <c r="S631" s="637">
        <f t="shared" ca="1" si="92"/>
        <v>1.163100342921207</v>
      </c>
      <c r="T631" s="637">
        <f t="shared" ca="1" si="92"/>
        <v>1.3275902413396956</v>
      </c>
      <c r="U631" s="637">
        <f t="shared" ca="1" si="92"/>
        <v>1.3422745567594381</v>
      </c>
      <c r="V631" s="637">
        <f t="shared" ca="1" si="92"/>
        <v>1.3571552383382124</v>
      </c>
      <c r="W631" s="637">
        <f t="shared" ca="1" si="92"/>
        <v>1.3722342426378267</v>
      </c>
      <c r="X631" s="637">
        <f t="shared" ca="1" si="92"/>
        <v>1.2375135331832134</v>
      </c>
      <c r="Y631" s="637">
        <f t="shared" ca="1" si="92"/>
        <v>1.2529950800012246</v>
      </c>
      <c r="Z631" s="637">
        <f t="shared" ca="1" si="92"/>
        <v>1.4186808591384834</v>
      </c>
      <c r="AA631" s="637">
        <f t="shared" ca="1" si="92"/>
        <v>1.2845728521576274</v>
      </c>
      <c r="AB631" s="637">
        <f t="shared" ca="1" si="92"/>
        <v>1.3006730456112561</v>
      </c>
      <c r="AC631" s="637">
        <f t="shared" ca="1" si="92"/>
        <v>1.3169834304928909</v>
      </c>
      <c r="AD631" s="637">
        <f t="shared" ca="1" si="92"/>
        <v>1.1933541618965142</v>
      </c>
      <c r="AE631" s="637">
        <f t="shared" ca="1" si="92"/>
        <v>0.9108888810542739</v>
      </c>
      <c r="AF631" s="637">
        <f t="shared" ca="1" si="92"/>
        <v>0.92124938380118948</v>
      </c>
      <c r="AG631" s="637">
        <f t="shared" ca="1" si="92"/>
        <v>0.62378812627430258</v>
      </c>
      <c r="AH631" s="637">
        <f t="shared" ca="1" si="92"/>
        <v>0.31679133949274341</v>
      </c>
      <c r="AI631" s="637">
        <f t="shared" ca="1" si="92"/>
        <v>0</v>
      </c>
      <c r="AJ631" s="637">
        <f t="shared" ca="1" si="92"/>
        <v>0</v>
      </c>
      <c r="AK631" s="637">
        <f t="shared" ca="1" si="92"/>
        <v>0</v>
      </c>
      <c r="AL631" s="637">
        <f t="shared" ca="1" si="92"/>
        <v>0</v>
      </c>
      <c r="AM631" s="637">
        <f t="shared" ca="1" si="92"/>
        <v>0</v>
      </c>
      <c r="AN631" s="266">
        <f t="shared" ca="1" si="94"/>
        <v>22.497341267452963</v>
      </c>
    </row>
    <row r="632" spans="2:40" x14ac:dyDescent="0.2">
      <c r="C632" s="638" t="s">
        <v>132</v>
      </c>
      <c r="D632" s="637">
        <f ca="1">SUM(D626:D631)</f>
        <v>-32.711211423141044</v>
      </c>
      <c r="E632" s="637">
        <f t="shared" ref="E632:AM632" ca="1" si="95">SUM(E626:E631)</f>
        <v>-17.765964120080866</v>
      </c>
      <c r="F632" s="637">
        <f t="shared" ca="1" si="95"/>
        <v>-9.3619957141530641</v>
      </c>
      <c r="G632" s="637">
        <f t="shared" ca="1" si="95"/>
        <v>-6.4646236555688983</v>
      </c>
      <c r="H632" s="637">
        <f t="shared" ca="1" si="95"/>
        <v>-1.8136740396349591</v>
      </c>
      <c r="I632" s="637">
        <f t="shared" ca="1" si="95"/>
        <v>-1.1520930062713957</v>
      </c>
      <c r="J632" s="637">
        <f t="shared" ca="1" si="95"/>
        <v>23.873914146801646</v>
      </c>
      <c r="K632" s="637">
        <f t="shared" ca="1" si="95"/>
        <v>21.536491401085883</v>
      </c>
      <c r="L632" s="637">
        <f t="shared" ca="1" si="95"/>
        <v>19.090550564298347</v>
      </c>
      <c r="M632" s="637">
        <f t="shared" ca="1" si="95"/>
        <v>17.323984771708069</v>
      </c>
      <c r="N632" s="637">
        <f t="shared" ca="1" si="95"/>
        <v>15.263407971600984</v>
      </c>
      <c r="O632" s="637">
        <f t="shared" ca="1" si="95"/>
        <v>13.002137087221165</v>
      </c>
      <c r="P632" s="637">
        <f t="shared" ca="1" si="95"/>
        <v>11.695757593135308</v>
      </c>
      <c r="Q632" s="637">
        <f t="shared" ca="1" si="95"/>
        <v>11.081342660556343</v>
      </c>
      <c r="R632" s="637">
        <f t="shared" ca="1" si="95"/>
        <v>9.993058006469866</v>
      </c>
      <c r="S632" s="637">
        <f t="shared" ca="1" si="95"/>
        <v>8.995795054174609</v>
      </c>
      <c r="T632" s="637">
        <f t="shared" ca="1" si="95"/>
        <v>11.087429971486017</v>
      </c>
      <c r="U632" s="637">
        <f t="shared" ca="1" si="95"/>
        <v>11.840378453994131</v>
      </c>
      <c r="V632" s="637">
        <f t="shared" ca="1" si="95"/>
        <v>12.303584802758468</v>
      </c>
      <c r="W632" s="637">
        <f t="shared" ca="1" si="95"/>
        <v>12.675194801467256</v>
      </c>
      <c r="X632" s="637">
        <f t="shared" ca="1" si="95"/>
        <v>11.939687217985149</v>
      </c>
      <c r="Y632" s="637">
        <f t="shared" ca="1" si="95"/>
        <v>12.089554803114051</v>
      </c>
      <c r="Z632" s="637">
        <f t="shared" ca="1" si="95"/>
        <v>12.382675170112522</v>
      </c>
      <c r="AA632" s="637">
        <f t="shared" ca="1" si="95"/>
        <v>12.395166168996274</v>
      </c>
      <c r="AB632" s="637">
        <f t="shared" ca="1" si="95"/>
        <v>12.41570565578691</v>
      </c>
      <c r="AC632" s="637">
        <f t="shared" ca="1" si="95"/>
        <v>12.573491485996438</v>
      </c>
      <c r="AD632" s="637">
        <f t="shared" ca="1" si="95"/>
        <v>11.901288478004574</v>
      </c>
      <c r="AE632" s="637">
        <f t="shared" ca="1" si="95"/>
        <v>9.7208121570566099</v>
      </c>
      <c r="AF632" s="637">
        <f t="shared" ca="1" si="95"/>
        <v>7.6195129673351998</v>
      </c>
      <c r="AG632" s="637">
        <f t="shared" ca="1" si="95"/>
        <v>5.2933927518335766</v>
      </c>
      <c r="AH632" s="637">
        <f t="shared" ca="1" si="95"/>
        <v>2.6894495253520048</v>
      </c>
      <c r="AI632" s="637">
        <f t="shared" ca="1" si="95"/>
        <v>0</v>
      </c>
      <c r="AJ632" s="637">
        <f t="shared" ca="1" si="95"/>
        <v>0</v>
      </c>
      <c r="AK632" s="637">
        <f t="shared" ca="1" si="95"/>
        <v>0</v>
      </c>
      <c r="AL632" s="637">
        <f t="shared" ca="1" si="95"/>
        <v>0</v>
      </c>
      <c r="AM632" s="637">
        <f t="shared" ca="1" si="95"/>
        <v>0</v>
      </c>
      <c r="AN632" s="266">
        <f t="shared" ca="1" si="94"/>
        <v>241.5142017094812</v>
      </c>
    </row>
    <row r="634" spans="2:40" x14ac:dyDescent="0.2">
      <c r="B634" s="120" t="s">
        <v>354</v>
      </c>
    </row>
    <row r="635" spans="2:40" x14ac:dyDescent="0.2">
      <c r="B635" s="599" t="s">
        <v>356</v>
      </c>
      <c r="C635" s="599"/>
      <c r="D635" s="599">
        <f>D625</f>
        <v>2014</v>
      </c>
      <c r="E635" s="599">
        <f>E625</f>
        <v>2015</v>
      </c>
      <c r="F635" s="599">
        <f t="shared" ref="F635:AM635" si="96">F625</f>
        <v>2016</v>
      </c>
      <c r="G635" s="599">
        <f t="shared" si="96"/>
        <v>2017</v>
      </c>
      <c r="H635" s="599">
        <f t="shared" si="96"/>
        <v>2018</v>
      </c>
      <c r="I635" s="599">
        <f t="shared" si="96"/>
        <v>2019</v>
      </c>
      <c r="J635" s="599">
        <f t="shared" si="96"/>
        <v>2020</v>
      </c>
      <c r="K635" s="599">
        <f t="shared" si="96"/>
        <v>2021</v>
      </c>
      <c r="L635" s="599">
        <f t="shared" si="96"/>
        <v>2022</v>
      </c>
      <c r="M635" s="599">
        <f t="shared" si="96"/>
        <v>2023</v>
      </c>
      <c r="N635" s="599">
        <f t="shared" si="96"/>
        <v>2024</v>
      </c>
      <c r="O635" s="599">
        <f t="shared" si="96"/>
        <v>2025</v>
      </c>
      <c r="P635" s="599">
        <f t="shared" si="96"/>
        <v>2026</v>
      </c>
      <c r="Q635" s="599">
        <f t="shared" si="96"/>
        <v>2027</v>
      </c>
      <c r="R635" s="599">
        <f t="shared" si="96"/>
        <v>2028</v>
      </c>
      <c r="S635" s="599">
        <f t="shared" si="96"/>
        <v>2029</v>
      </c>
      <c r="T635" s="599">
        <f t="shared" si="96"/>
        <v>2030</v>
      </c>
      <c r="U635" s="599">
        <f t="shared" si="96"/>
        <v>2031</v>
      </c>
      <c r="V635" s="599">
        <f t="shared" si="96"/>
        <v>2032</v>
      </c>
      <c r="W635" s="599">
        <f t="shared" si="96"/>
        <v>2033</v>
      </c>
      <c r="X635" s="599">
        <f t="shared" si="96"/>
        <v>2034</v>
      </c>
      <c r="Y635" s="599">
        <f t="shared" si="96"/>
        <v>2035</v>
      </c>
      <c r="Z635" s="599">
        <f t="shared" si="96"/>
        <v>2036</v>
      </c>
      <c r="AA635" s="599">
        <f t="shared" si="96"/>
        <v>2037</v>
      </c>
      <c r="AB635" s="599">
        <f t="shared" si="96"/>
        <v>2038</v>
      </c>
      <c r="AC635" s="599">
        <f t="shared" si="96"/>
        <v>2039</v>
      </c>
      <c r="AD635" s="599">
        <f t="shared" si="96"/>
        <v>2040</v>
      </c>
      <c r="AE635" s="599">
        <f t="shared" si="96"/>
        <v>2041</v>
      </c>
      <c r="AF635" s="599">
        <f t="shared" si="96"/>
        <v>2042</v>
      </c>
      <c r="AG635" s="599">
        <f t="shared" si="96"/>
        <v>2043</v>
      </c>
      <c r="AH635" s="599">
        <f t="shared" si="96"/>
        <v>2044</v>
      </c>
      <c r="AI635" s="599">
        <f t="shared" si="96"/>
        <v>2045</v>
      </c>
      <c r="AJ635" s="599">
        <f t="shared" si="96"/>
        <v>2046</v>
      </c>
      <c r="AK635" s="599">
        <f t="shared" si="96"/>
        <v>2047</v>
      </c>
      <c r="AL635" s="599">
        <f t="shared" si="96"/>
        <v>2048</v>
      </c>
      <c r="AM635" s="599">
        <f t="shared" si="96"/>
        <v>2049</v>
      </c>
    </row>
    <row r="636" spans="2:40" x14ac:dyDescent="0.2">
      <c r="B636" s="599"/>
      <c r="C636" s="605" t="s">
        <v>131</v>
      </c>
      <c r="D636" s="637">
        <f ca="1">D626</f>
        <v>-14.085689757867087</v>
      </c>
      <c r="E636" s="637">
        <f ca="1">D636+E626</f>
        <v>-21.052711010445197</v>
      </c>
      <c r="F636" s="637">
        <f t="shared" ref="F636:AM641" ca="1" si="97">E636+F626</f>
        <v>-31.860922645149934</v>
      </c>
      <c r="G636" s="637">
        <f t="shared" ca="1" si="97"/>
        <v>-31.554383032530747</v>
      </c>
      <c r="H636" s="637">
        <f t="shared" ca="1" si="97"/>
        <v>-29.091401217457264</v>
      </c>
      <c r="I636" s="637">
        <f t="shared" ca="1" si="97"/>
        <v>-27.030402062335746</v>
      </c>
      <c r="J636" s="637">
        <f t="shared" ca="1" si="97"/>
        <v>-14.53137487447313</v>
      </c>
      <c r="K636" s="637">
        <f t="shared" ca="1" si="97"/>
        <v>-3.6910047598993874</v>
      </c>
      <c r="L636" s="637">
        <f t="shared" ca="1" si="97"/>
        <v>5.2266087425444567</v>
      </c>
      <c r="M636" s="637">
        <f t="shared" ca="1" si="97"/>
        <v>12.741521513465216</v>
      </c>
      <c r="N636" s="637">
        <f t="shared" ca="1" si="97"/>
        <v>19.17396980789799</v>
      </c>
      <c r="O636" s="637">
        <f t="shared" ca="1" si="97"/>
        <v>24.501984392178485</v>
      </c>
      <c r="P636" s="637">
        <f t="shared" ca="1" si="97"/>
        <v>28.988968644710514</v>
      </c>
      <c r="Q636" s="637">
        <f t="shared" ca="1" si="97"/>
        <v>33.513518617813517</v>
      </c>
      <c r="R636" s="637">
        <f t="shared" ca="1" si="97"/>
        <v>37.515707669002232</v>
      </c>
      <c r="S636" s="637">
        <f t="shared" ca="1" si="97"/>
        <v>40.950728733492483</v>
      </c>
      <c r="T636" s="637">
        <f t="shared" ca="1" si="97"/>
        <v>45.315893642002457</v>
      </c>
      <c r="U636" s="637">
        <f t="shared" ca="1" si="97"/>
        <v>49.995451844874545</v>
      </c>
      <c r="V636" s="637">
        <f t="shared" ca="1" si="97"/>
        <v>54.727431165863081</v>
      </c>
      <c r="W636" s="637">
        <f t="shared" ca="1" si="97"/>
        <v>59.512493415671564</v>
      </c>
      <c r="X636" s="637">
        <f t="shared" ca="1" si="97"/>
        <v>63.813105214325844</v>
      </c>
      <c r="Y636" s="637">
        <f t="shared" ca="1" si="97"/>
        <v>68.168137946891875</v>
      </c>
      <c r="Z636" s="637">
        <f t="shared" ca="1" si="97"/>
        <v>72.219467715583392</v>
      </c>
      <c r="AA636" s="637">
        <f t="shared" ca="1" si="97"/>
        <v>76.685375288132221</v>
      </c>
      <c r="AB636" s="637">
        <f t="shared" ca="1" si="97"/>
        <v>81.091826042290194</v>
      </c>
      <c r="AC636" s="637">
        <f t="shared" ca="1" si="97"/>
        <v>85.555429906327802</v>
      </c>
      <c r="AD636" s="637">
        <f t="shared" ca="1" si="97"/>
        <v>90.018718363829578</v>
      </c>
      <c r="AE636" s="637">
        <f t="shared" ca="1" si="97"/>
        <v>93.804402977989184</v>
      </c>
      <c r="AF636" s="637">
        <f t="shared" ca="1" si="97"/>
        <v>96.415165001174174</v>
      </c>
      <c r="AG636" s="637">
        <f t="shared" ca="1" si="97"/>
        <v>98.294702010223531</v>
      </c>
      <c r="AH636" s="637">
        <f t="shared" ca="1" si="97"/>
        <v>99.250237553176447</v>
      </c>
      <c r="AI636" s="637">
        <f t="shared" ca="1" si="97"/>
        <v>99.250237553176447</v>
      </c>
      <c r="AJ636" s="637">
        <f t="shared" ca="1" si="97"/>
        <v>99.250237553176447</v>
      </c>
      <c r="AK636" s="637">
        <f t="shared" ca="1" si="97"/>
        <v>99.250237553176447</v>
      </c>
      <c r="AL636" s="637">
        <f t="shared" ca="1" si="97"/>
        <v>99.250237553176447</v>
      </c>
      <c r="AM636" s="637">
        <f t="shared" ca="1" si="97"/>
        <v>99.250237553176447</v>
      </c>
      <c r="AN636" s="266"/>
    </row>
    <row r="637" spans="2:40" x14ac:dyDescent="0.2">
      <c r="B637" s="599"/>
      <c r="C637" s="606" t="s">
        <v>117</v>
      </c>
      <c r="D637" s="637">
        <f t="shared" ref="D637:D641" ca="1" si="98">D627</f>
        <v>-1.3460567936477865</v>
      </c>
      <c r="E637" s="637">
        <f t="shared" ref="E637:T641" ca="1" si="99">D637+E627</f>
        <v>-2.1429817690360053</v>
      </c>
      <c r="F637" s="637">
        <f t="shared" ca="1" si="99"/>
        <v>-1.1653748003516058</v>
      </c>
      <c r="G637" s="637">
        <f t="shared" ca="1" si="99"/>
        <v>-1.3101213473716511</v>
      </c>
      <c r="H637" s="637">
        <f t="shared" ca="1" si="99"/>
        <v>-1.1154087688717018</v>
      </c>
      <c r="I637" s="637">
        <f t="shared" ca="1" si="99"/>
        <v>-0.30697139025359532</v>
      </c>
      <c r="J637" s="637">
        <f t="shared" ca="1" si="99"/>
        <v>2.0611651356049965</v>
      </c>
      <c r="K637" s="637">
        <f t="shared" ca="1" si="99"/>
        <v>4.2151517624311037</v>
      </c>
      <c r="L637" s="637">
        <f t="shared" ca="1" si="99"/>
        <v>6.1923845762762237</v>
      </c>
      <c r="M637" s="637">
        <f t="shared" ca="1" si="99"/>
        <v>8.0581217003231203</v>
      </c>
      <c r="N637" s="637">
        <f t="shared" ca="1" si="99"/>
        <v>9.7467566222647353</v>
      </c>
      <c r="O637" s="637">
        <f t="shared" ca="1" si="99"/>
        <v>11.258893337280423</v>
      </c>
      <c r="P637" s="637">
        <f t="shared" ca="1" si="99"/>
        <v>12.714106403540114</v>
      </c>
      <c r="Q637" s="637">
        <f t="shared" ca="1" si="99"/>
        <v>14.072498181137002</v>
      </c>
      <c r="R637" s="637">
        <f t="shared" ca="1" si="99"/>
        <v>15.352134505078769</v>
      </c>
      <c r="S637" s="637">
        <f t="shared" ca="1" si="99"/>
        <v>16.516015637365307</v>
      </c>
      <c r="T637" s="637">
        <f t="shared" ca="1" si="99"/>
        <v>17.802096057406516</v>
      </c>
      <c r="U637" s="637">
        <f t="shared" ca="1" si="97"/>
        <v>19.145894670704632</v>
      </c>
      <c r="V637" s="637">
        <f t="shared" ca="1" si="97"/>
        <v>20.547796846896713</v>
      </c>
      <c r="W637" s="637">
        <f t="shared" ca="1" si="97"/>
        <v>22.005183891743059</v>
      </c>
      <c r="X637" s="637">
        <f t="shared" ca="1" si="97"/>
        <v>23.388996910763449</v>
      </c>
      <c r="Y637" s="637">
        <f t="shared" ca="1" si="97"/>
        <v>24.789159779925743</v>
      </c>
      <c r="Z637" s="637">
        <f t="shared" ca="1" si="97"/>
        <v>26.295599039331236</v>
      </c>
      <c r="AA637" s="637">
        <f t="shared" ca="1" si="97"/>
        <v>27.729143917427749</v>
      </c>
      <c r="AB637" s="637">
        <f t="shared" ca="1" si="97"/>
        <v>29.160406355189892</v>
      </c>
      <c r="AC637" s="637">
        <f t="shared" ca="1" si="97"/>
        <v>30.60894103025619</v>
      </c>
      <c r="AD637" s="637">
        <f t="shared" ca="1" si="97"/>
        <v>31.977606433387319</v>
      </c>
      <c r="AE637" s="637">
        <f t="shared" ca="1" si="97"/>
        <v>33.151347408781305</v>
      </c>
      <c r="AF637" s="637">
        <f t="shared" ca="1" si="97"/>
        <v>33.870615789837025</v>
      </c>
      <c r="AG637" s="637">
        <f t="shared" ca="1" si="97"/>
        <v>34.379515671768324</v>
      </c>
      <c r="AH637" s="637">
        <f t="shared" ca="1" si="97"/>
        <v>34.637895199649634</v>
      </c>
      <c r="AI637" s="637">
        <f t="shared" ca="1" si="97"/>
        <v>34.637895199649634</v>
      </c>
      <c r="AJ637" s="637">
        <f t="shared" ca="1" si="97"/>
        <v>34.637895199649634</v>
      </c>
      <c r="AK637" s="637">
        <f t="shared" ca="1" si="97"/>
        <v>34.637895199649634</v>
      </c>
      <c r="AL637" s="637">
        <f t="shared" ca="1" si="97"/>
        <v>34.637895199649634</v>
      </c>
      <c r="AM637" s="637">
        <f t="shared" ca="1" si="97"/>
        <v>34.637895199649634</v>
      </c>
      <c r="AN637" s="266"/>
    </row>
    <row r="638" spans="2:40" x14ac:dyDescent="0.2">
      <c r="B638" s="599"/>
      <c r="C638" s="607" t="s">
        <v>126</v>
      </c>
      <c r="D638" s="637">
        <f t="shared" ca="1" si="98"/>
        <v>-5.0230740089395685</v>
      </c>
      <c r="E638" s="637">
        <f t="shared" ca="1" si="99"/>
        <v>-8.5985742519763679</v>
      </c>
      <c r="F638" s="637">
        <f t="shared" ca="1" si="97"/>
        <v>-9.6888581691687943</v>
      </c>
      <c r="G638" s="637">
        <f t="shared" ca="1" si="97"/>
        <v>-11.590347465494229</v>
      </c>
      <c r="H638" s="637">
        <f t="shared" ca="1" si="97"/>
        <v>-12.730497747319692</v>
      </c>
      <c r="I638" s="637">
        <f t="shared" ca="1" si="97"/>
        <v>-12.679893219964645</v>
      </c>
      <c r="J638" s="637">
        <f t="shared" ca="1" si="97"/>
        <v>-9.2678898764809468</v>
      </c>
      <c r="K638" s="637">
        <f t="shared" ca="1" si="97"/>
        <v>-6.0180994547759399</v>
      </c>
      <c r="L638" s="637">
        <f t="shared" ca="1" si="97"/>
        <v>-2.8897939490797988</v>
      </c>
      <c r="M638" s="637">
        <f t="shared" ca="1" si="97"/>
        <v>0.14939154274987931</v>
      </c>
      <c r="N638" s="637">
        <f t="shared" ca="1" si="97"/>
        <v>2.9183819133970506</v>
      </c>
      <c r="O638" s="637">
        <f t="shared" ca="1" si="97"/>
        <v>5.350016391959592</v>
      </c>
      <c r="P638" s="637">
        <f t="shared" ca="1" si="97"/>
        <v>7.5985484236049894</v>
      </c>
      <c r="Q638" s="637">
        <f t="shared" ca="1" si="97"/>
        <v>9.746870501579588</v>
      </c>
      <c r="R638" s="637">
        <f t="shared" ca="1" si="97"/>
        <v>11.831240606501016</v>
      </c>
      <c r="S638" s="637">
        <f t="shared" ca="1" si="97"/>
        <v>13.727437043586241</v>
      </c>
      <c r="T638" s="637">
        <f t="shared" ca="1" si="97"/>
        <v>15.985769881762593</v>
      </c>
      <c r="U638" s="637">
        <f t="shared" ca="1" si="97"/>
        <v>18.379414082627676</v>
      </c>
      <c r="V638" s="637">
        <f t="shared" ca="1" si="97"/>
        <v>20.8939270681308</v>
      </c>
      <c r="W638" s="637">
        <f t="shared" ca="1" si="97"/>
        <v>23.438125909888555</v>
      </c>
      <c r="X638" s="637">
        <f t="shared" ca="1" si="97"/>
        <v>25.788012644896916</v>
      </c>
      <c r="Y638" s="637">
        <f t="shared" ca="1" si="97"/>
        <v>28.168393627075076</v>
      </c>
      <c r="Z638" s="637">
        <f t="shared" ca="1" si="97"/>
        <v>30.690079553083759</v>
      </c>
      <c r="AA638" s="637">
        <f t="shared" ca="1" si="97"/>
        <v>33.132685487548969</v>
      </c>
      <c r="AB638" s="637">
        <f t="shared" ca="1" si="97"/>
        <v>35.607030887657913</v>
      </c>
      <c r="AC638" s="637">
        <f t="shared" ca="1" si="97"/>
        <v>38.11353962709277</v>
      </c>
      <c r="AD638" s="637">
        <f t="shared" ca="1" si="97"/>
        <v>40.389058096320703</v>
      </c>
      <c r="AE638" s="637">
        <f t="shared" ca="1" si="97"/>
        <v>42.193938346276234</v>
      </c>
      <c r="AF638" s="637">
        <f t="shared" ca="1" si="97"/>
        <v>43.743240545356066</v>
      </c>
      <c r="AG638" s="637">
        <f t="shared" ca="1" si="97"/>
        <v>44.792752518141569</v>
      </c>
      <c r="AH638" s="637">
        <f t="shared" ca="1" si="97"/>
        <v>45.325979348200029</v>
      </c>
      <c r="AI638" s="637">
        <f t="shared" ca="1" si="97"/>
        <v>45.325979348200029</v>
      </c>
      <c r="AJ638" s="637">
        <f t="shared" ca="1" si="97"/>
        <v>45.325979348200029</v>
      </c>
      <c r="AK638" s="637">
        <f t="shared" ca="1" si="97"/>
        <v>45.325979348200029</v>
      </c>
      <c r="AL638" s="637">
        <f t="shared" ca="1" si="97"/>
        <v>45.325979348200029</v>
      </c>
      <c r="AM638" s="637">
        <f t="shared" ca="1" si="97"/>
        <v>45.325979348200029</v>
      </c>
      <c r="AN638" s="266"/>
    </row>
    <row r="639" spans="2:40" x14ac:dyDescent="0.2">
      <c r="B639" s="599"/>
      <c r="C639" s="605" t="s">
        <v>127</v>
      </c>
      <c r="D639" s="637">
        <f t="shared" ca="1" si="98"/>
        <v>-6.7243631840796025</v>
      </c>
      <c r="E639" s="637">
        <f t="shared" ca="1" si="99"/>
        <v>-9.6343049180440605</v>
      </c>
      <c r="F639" s="637">
        <f t="shared" ca="1" si="97"/>
        <v>-8.5954949336020601</v>
      </c>
      <c r="G639" s="637">
        <f t="shared" ca="1" si="97"/>
        <v>-10.580031042175319</v>
      </c>
      <c r="H639" s="637">
        <f t="shared" ca="1" si="97"/>
        <v>-11.831443156916094</v>
      </c>
      <c r="I639" s="637">
        <f t="shared" ca="1" si="97"/>
        <v>-12.849099154311464</v>
      </c>
      <c r="J639" s="637">
        <f t="shared" ca="1" si="97"/>
        <v>-10.524572023455885</v>
      </c>
      <c r="K639" s="637">
        <f t="shared" ca="1" si="97"/>
        <v>-8.3064484926718976</v>
      </c>
      <c r="L639" s="637">
        <f t="shared" ca="1" si="97"/>
        <v>-6.1680155263903549</v>
      </c>
      <c r="M639" s="637">
        <f t="shared" ca="1" si="97"/>
        <v>-4.0880015328008197</v>
      </c>
      <c r="N639" s="637">
        <f t="shared" ca="1" si="97"/>
        <v>-2.1879759637132534</v>
      </c>
      <c r="O639" s="637">
        <f t="shared" ca="1" si="97"/>
        <v>-0.52169255856345398</v>
      </c>
      <c r="P639" s="637">
        <f t="shared" ca="1" si="97"/>
        <v>1.0890240356285721</v>
      </c>
      <c r="Q639" s="637">
        <f t="shared" ca="1" si="97"/>
        <v>2.5363402919403604</v>
      </c>
      <c r="R639" s="637">
        <f t="shared" ca="1" si="97"/>
        <v>3.8153053391786944</v>
      </c>
      <c r="S639" s="637">
        <f t="shared" ca="1" si="97"/>
        <v>4.8880666728093853</v>
      </c>
      <c r="T639" s="637">
        <f t="shared" ca="1" si="97"/>
        <v>6.1243443536201365</v>
      </c>
      <c r="U639" s="637">
        <f t="shared" ca="1" si="97"/>
        <v>7.3743182926987485</v>
      </c>
      <c r="V639" s="637">
        <f t="shared" ca="1" si="97"/>
        <v>8.6381701341526895</v>
      </c>
      <c r="W639" s="637">
        <f t="shared" ca="1" si="97"/>
        <v>9.9160832592926695</v>
      </c>
      <c r="X639" s="637">
        <f t="shared" ca="1" si="97"/>
        <v>11.058242790327318</v>
      </c>
      <c r="Y639" s="637">
        <f t="shared" ca="1" si="97"/>
        <v>12.214835593547965</v>
      </c>
      <c r="Z639" s="637">
        <f t="shared" ca="1" si="97"/>
        <v>13.53605028198184</v>
      </c>
      <c r="AA639" s="637">
        <f t="shared" ca="1" si="97"/>
        <v>14.722077217491361</v>
      </c>
      <c r="AB639" s="637">
        <f t="shared" ca="1" si="97"/>
        <v>15.923108512296453</v>
      </c>
      <c r="AC639" s="637">
        <f t="shared" ca="1" si="97"/>
        <v>17.13933802989617</v>
      </c>
      <c r="AD639" s="637">
        <f t="shared" ca="1" si="97"/>
        <v>18.250986323170412</v>
      </c>
      <c r="AE639" s="637">
        <f t="shared" ca="1" si="97"/>
        <v>19.099730231284418</v>
      </c>
      <c r="AF639" s="637">
        <f t="shared" ca="1" si="97"/>
        <v>19.95813218204853</v>
      </c>
      <c r="AG639" s="637">
        <f t="shared" ca="1" si="97"/>
        <v>20.539465666308203</v>
      </c>
      <c r="AH639" s="637">
        <f t="shared" ca="1" si="97"/>
        <v>20.834746621750497</v>
      </c>
      <c r="AI639" s="637">
        <f t="shared" ca="1" si="97"/>
        <v>20.834746621750497</v>
      </c>
      <c r="AJ639" s="637">
        <f t="shared" ca="1" si="97"/>
        <v>20.834746621750497</v>
      </c>
      <c r="AK639" s="637">
        <f t="shared" ca="1" si="97"/>
        <v>20.834746621750497</v>
      </c>
      <c r="AL639" s="637">
        <f t="shared" ca="1" si="97"/>
        <v>20.834746621750497</v>
      </c>
      <c r="AM639" s="637">
        <f t="shared" ca="1" si="97"/>
        <v>20.834746621750497</v>
      </c>
      <c r="AN639" s="266"/>
    </row>
    <row r="640" spans="2:40" x14ac:dyDescent="0.2">
      <c r="B640" s="599"/>
      <c r="C640" s="605" t="s">
        <v>116</v>
      </c>
      <c r="D640" s="637">
        <f t="shared" ca="1" si="98"/>
        <v>-1.794824545846919</v>
      </c>
      <c r="E640" s="637">
        <f t="shared" ca="1" si="99"/>
        <v>-2.3976438429929483</v>
      </c>
      <c r="F640" s="637">
        <f t="shared" ca="1" si="97"/>
        <v>-2.8517774189288962</v>
      </c>
      <c r="G640" s="637">
        <f t="shared" ca="1" si="97"/>
        <v>-3.0896612564330219</v>
      </c>
      <c r="H640" s="637">
        <f t="shared" ca="1" si="97"/>
        <v>-3.0520819376926349</v>
      </c>
      <c r="I640" s="637">
        <f t="shared" ca="1" si="97"/>
        <v>-3.6673918637738425</v>
      </c>
      <c r="J640" s="637">
        <f t="shared" ca="1" si="97"/>
        <v>-2.6935510465389525</v>
      </c>
      <c r="K640" s="637">
        <f t="shared" ca="1" si="97"/>
        <v>-1.8198246188408467</v>
      </c>
      <c r="L640" s="637">
        <f t="shared" ca="1" si="97"/>
        <v>-1.0200388986280156</v>
      </c>
      <c r="M640" s="637">
        <f t="shared" ca="1" si="97"/>
        <v>-0.27334051498349377</v>
      </c>
      <c r="N640" s="637">
        <f t="shared" ca="1" si="97"/>
        <v>0.2981249348525763</v>
      </c>
      <c r="O640" s="637">
        <f t="shared" ca="1" si="97"/>
        <v>0.66469439283320297</v>
      </c>
      <c r="P640" s="637">
        <f t="shared" ca="1" si="97"/>
        <v>0.87772374271171216</v>
      </c>
      <c r="Q640" s="637">
        <f t="shared" ca="1" si="97"/>
        <v>0.96078585252554483</v>
      </c>
      <c r="R640" s="637">
        <f t="shared" ca="1" si="97"/>
        <v>0.9191981719138077</v>
      </c>
      <c r="S640" s="637">
        <f t="shared" ca="1" si="97"/>
        <v>1.1840329156745084</v>
      </c>
      <c r="T640" s="637">
        <f t="shared" ca="1" si="97"/>
        <v>1.7980167982825428</v>
      </c>
      <c r="U640" s="637">
        <f t="shared" ca="1" si="97"/>
        <v>2.6291457394033353</v>
      </c>
      <c r="V640" s="637">
        <f t="shared" ca="1" si="97"/>
        <v>3.663328979685911</v>
      </c>
      <c r="W640" s="637">
        <f t="shared" ca="1" si="97"/>
        <v>4.9017282769627748</v>
      </c>
      <c r="X640" s="637">
        <f t="shared" ca="1" si="97"/>
        <v>6.4274308780470273</v>
      </c>
      <c r="Y640" s="637">
        <f t="shared" ca="1" si="97"/>
        <v>7.9718212140327225</v>
      </c>
      <c r="Z640" s="637">
        <f t="shared" ca="1" si="97"/>
        <v>9.535145882467198</v>
      </c>
      <c r="AA640" s="637">
        <f t="shared" ca="1" si="97"/>
        <v>11.117653878685772</v>
      </c>
      <c r="AB640" s="637">
        <f t="shared" ca="1" si="97"/>
        <v>12.719596602027265</v>
      </c>
      <c r="AC640" s="637">
        <f t="shared" ca="1" si="97"/>
        <v>14.34122786139233</v>
      </c>
      <c r="AD640" s="637">
        <f t="shared" ca="1" si="97"/>
        <v>15.8300415543653</v>
      </c>
      <c r="AE640" s="637">
        <f t="shared" ca="1" si="97"/>
        <v>17.026915082744502</v>
      </c>
      <c r="AF640" s="637">
        <f t="shared" ca="1" si="97"/>
        <v>17.987444112193867</v>
      </c>
      <c r="AG640" s="637">
        <f t="shared" ca="1" si="97"/>
        <v>18.637766389727311</v>
      </c>
      <c r="AH640" s="637">
        <f t="shared" ca="1" si="97"/>
        <v>18.968001719251586</v>
      </c>
      <c r="AI640" s="637">
        <f t="shared" ca="1" si="97"/>
        <v>18.968001719251586</v>
      </c>
      <c r="AJ640" s="637">
        <f t="shared" ca="1" si="97"/>
        <v>18.968001719251586</v>
      </c>
      <c r="AK640" s="637">
        <f t="shared" ca="1" si="97"/>
        <v>18.968001719251586</v>
      </c>
      <c r="AL640" s="637">
        <f t="shared" ca="1" si="97"/>
        <v>18.968001719251586</v>
      </c>
      <c r="AM640" s="637">
        <f t="shared" ca="1" si="97"/>
        <v>18.968001719251586</v>
      </c>
      <c r="AN640" s="266"/>
    </row>
    <row r="641" spans="2:40" x14ac:dyDescent="0.2">
      <c r="B641" s="599"/>
      <c r="C641" s="606" t="s">
        <v>119</v>
      </c>
      <c r="D641" s="637">
        <f t="shared" ca="1" si="98"/>
        <v>-3.7372031327600821</v>
      </c>
      <c r="E641" s="637">
        <f t="shared" ca="1" si="99"/>
        <v>-6.6509597507273339</v>
      </c>
      <c r="F641" s="637">
        <f t="shared" ca="1" si="97"/>
        <v>-5.676743290173687</v>
      </c>
      <c r="G641" s="637">
        <f t="shared" ca="1" si="97"/>
        <v>-8.1792507689389051</v>
      </c>
      <c r="H641" s="637">
        <f t="shared" ca="1" si="97"/>
        <v>-10.296636124321445</v>
      </c>
      <c r="I641" s="637">
        <f t="shared" ca="1" si="97"/>
        <v>-12.735804268210936</v>
      </c>
      <c r="J641" s="637">
        <f t="shared" ca="1" si="97"/>
        <v>-10.439425126704666</v>
      </c>
      <c r="K641" s="637">
        <f t="shared" ca="1" si="97"/>
        <v>-8.2389308472057312</v>
      </c>
      <c r="L641" s="637">
        <f t="shared" ca="1" si="97"/>
        <v>-6.1097507913868654</v>
      </c>
      <c r="M641" s="637">
        <f t="shared" ca="1" si="97"/>
        <v>-4.0323137837101868</v>
      </c>
      <c r="N641" s="637">
        <f t="shared" ca="1" si="97"/>
        <v>-2.1304704180543963</v>
      </c>
      <c r="O641" s="637">
        <f t="shared" ca="1" si="97"/>
        <v>-0.43297197182237923</v>
      </c>
      <c r="P641" s="637">
        <f t="shared" ca="1" si="97"/>
        <v>1.2483103268052773</v>
      </c>
      <c r="Q641" s="637">
        <f t="shared" ca="1" si="97"/>
        <v>2.7680107925615127</v>
      </c>
      <c r="R641" s="637">
        <f t="shared" ca="1" si="97"/>
        <v>4.1574959523528694</v>
      </c>
      <c r="S641" s="637">
        <f t="shared" ca="1" si="97"/>
        <v>5.3205962952740764</v>
      </c>
      <c r="T641" s="637">
        <f t="shared" ca="1" si="97"/>
        <v>6.648186536613772</v>
      </c>
      <c r="U641" s="637">
        <f t="shared" ca="1" si="97"/>
        <v>7.9904610933732103</v>
      </c>
      <c r="V641" s="637">
        <f t="shared" ca="1" si="97"/>
        <v>9.3476163317114231</v>
      </c>
      <c r="W641" s="637">
        <f t="shared" ca="1" si="97"/>
        <v>10.71985057434925</v>
      </c>
      <c r="X641" s="637">
        <f t="shared" ca="1" si="97"/>
        <v>11.957364107532463</v>
      </c>
      <c r="Y641" s="637">
        <f t="shared" ca="1" si="97"/>
        <v>13.210359187533687</v>
      </c>
      <c r="Z641" s="637">
        <f t="shared" ca="1" si="97"/>
        <v>14.62904004667217</v>
      </c>
      <c r="AA641" s="637">
        <f t="shared" ca="1" si="97"/>
        <v>15.913612898829797</v>
      </c>
      <c r="AB641" s="637">
        <f t="shared" ca="1" si="97"/>
        <v>17.214285944441052</v>
      </c>
      <c r="AC641" s="637">
        <f t="shared" ca="1" si="97"/>
        <v>18.531269374933942</v>
      </c>
      <c r="AD641" s="637">
        <f t="shared" ca="1" si="97"/>
        <v>19.724623536830457</v>
      </c>
      <c r="AE641" s="637">
        <f t="shared" ca="1" si="97"/>
        <v>20.63551241788473</v>
      </c>
      <c r="AF641" s="637">
        <f t="shared" ca="1" si="97"/>
        <v>21.556761801685919</v>
      </c>
      <c r="AG641" s="637">
        <f t="shared" ca="1" si="97"/>
        <v>22.180549927960222</v>
      </c>
      <c r="AH641" s="637">
        <f t="shared" ca="1" si="97"/>
        <v>22.497341267452963</v>
      </c>
      <c r="AI641" s="637">
        <f t="shared" ca="1" si="97"/>
        <v>22.497341267452963</v>
      </c>
      <c r="AJ641" s="637">
        <f t="shared" ca="1" si="97"/>
        <v>22.497341267452963</v>
      </c>
      <c r="AK641" s="637">
        <f t="shared" ca="1" si="97"/>
        <v>22.497341267452963</v>
      </c>
      <c r="AL641" s="637">
        <f t="shared" ca="1" si="97"/>
        <v>22.497341267452963</v>
      </c>
      <c r="AM641" s="637">
        <f t="shared" ca="1" si="97"/>
        <v>22.497341267452963</v>
      </c>
      <c r="AN641" s="266"/>
    </row>
    <row r="642" spans="2:40" x14ac:dyDescent="0.2">
      <c r="C642" s="638" t="s">
        <v>132</v>
      </c>
      <c r="D642" s="637">
        <f ca="1">SUM(D636:D641)</f>
        <v>-32.711211423141044</v>
      </c>
      <c r="E642" s="637">
        <f t="shared" ref="E642:AM642" ca="1" si="100">SUM(E636:E641)</f>
        <v>-50.477175543221911</v>
      </c>
      <c r="F642" s="637">
        <f t="shared" ca="1" si="100"/>
        <v>-59.839171257374986</v>
      </c>
      <c r="G642" s="637">
        <f t="shared" ca="1" si="100"/>
        <v>-66.303794912943872</v>
      </c>
      <c r="H642" s="637">
        <f t="shared" ca="1" si="100"/>
        <v>-68.117468952578832</v>
      </c>
      <c r="I642" s="637">
        <f t="shared" ca="1" si="100"/>
        <v>-69.269561958850232</v>
      </c>
      <c r="J642" s="637">
        <f t="shared" ca="1" si="100"/>
        <v>-45.39564781204858</v>
      </c>
      <c r="K642" s="637">
        <f t="shared" ca="1" si="100"/>
        <v>-23.859156410962697</v>
      </c>
      <c r="L642" s="637">
        <f t="shared" ca="1" si="100"/>
        <v>-4.7686058466643537</v>
      </c>
      <c r="M642" s="637">
        <f t="shared" ca="1" si="100"/>
        <v>12.555378925043712</v>
      </c>
      <c r="N642" s="637">
        <f t="shared" ca="1" si="100"/>
        <v>27.818786896644699</v>
      </c>
      <c r="O642" s="637">
        <f t="shared" ca="1" si="100"/>
        <v>40.820923983865882</v>
      </c>
      <c r="P642" s="637">
        <f t="shared" ca="1" si="100"/>
        <v>52.516681577001172</v>
      </c>
      <c r="Q642" s="637">
        <f t="shared" ca="1" si="100"/>
        <v>63.598024237557524</v>
      </c>
      <c r="R642" s="637">
        <f t="shared" ca="1" si="100"/>
        <v>73.59108224402739</v>
      </c>
      <c r="S642" s="637">
        <f t="shared" ca="1" si="100"/>
        <v>82.586877298201998</v>
      </c>
      <c r="T642" s="637">
        <f t="shared" ca="1" si="100"/>
        <v>93.674307269688029</v>
      </c>
      <c r="U642" s="637">
        <f t="shared" ca="1" si="100"/>
        <v>105.51468572368215</v>
      </c>
      <c r="V642" s="637">
        <f t="shared" ca="1" si="100"/>
        <v>117.81827052644061</v>
      </c>
      <c r="W642" s="637">
        <f t="shared" ca="1" si="100"/>
        <v>130.49346532790787</v>
      </c>
      <c r="X642" s="637">
        <f t="shared" ca="1" si="100"/>
        <v>142.43315254589302</v>
      </c>
      <c r="Y642" s="637">
        <f t="shared" ca="1" si="100"/>
        <v>154.52270734900708</v>
      </c>
      <c r="Z642" s="637">
        <f t="shared" ca="1" si="100"/>
        <v>166.90538251911957</v>
      </c>
      <c r="AA642" s="637">
        <f t="shared" ca="1" si="100"/>
        <v>179.30054868811584</v>
      </c>
      <c r="AB642" s="637">
        <f t="shared" ca="1" si="100"/>
        <v>191.71625434390279</v>
      </c>
      <c r="AC642" s="637">
        <f t="shared" ca="1" si="100"/>
        <v>204.2897458298992</v>
      </c>
      <c r="AD642" s="637">
        <f t="shared" ca="1" si="100"/>
        <v>216.19103430790378</v>
      </c>
      <c r="AE642" s="637">
        <f t="shared" ca="1" si="100"/>
        <v>225.91184646496038</v>
      </c>
      <c r="AF642" s="637">
        <f t="shared" ca="1" si="100"/>
        <v>233.53135943229557</v>
      </c>
      <c r="AG642" s="637">
        <f t="shared" ca="1" si="100"/>
        <v>238.82475218412915</v>
      </c>
      <c r="AH642" s="637">
        <f t="shared" ca="1" si="100"/>
        <v>241.51420170948117</v>
      </c>
      <c r="AI642" s="637">
        <f t="shared" ca="1" si="100"/>
        <v>241.51420170948117</v>
      </c>
      <c r="AJ642" s="637">
        <f t="shared" ca="1" si="100"/>
        <v>241.51420170948117</v>
      </c>
      <c r="AK642" s="637">
        <f t="shared" ca="1" si="100"/>
        <v>241.51420170948117</v>
      </c>
      <c r="AL642" s="637">
        <f t="shared" ca="1" si="100"/>
        <v>241.51420170948117</v>
      </c>
      <c r="AM642" s="637">
        <f t="shared" ca="1" si="100"/>
        <v>241.51420170948117</v>
      </c>
      <c r="AN642" s="266"/>
    </row>
    <row r="673" spans="2:39" ht="12" thickBot="1" x14ac:dyDescent="0.25"/>
    <row r="674" spans="2:39" ht="12" thickBot="1" x14ac:dyDescent="0.25">
      <c r="B674" s="123" t="s">
        <v>111</v>
      </c>
    </row>
    <row r="675" spans="2:39" ht="12" thickBot="1" x14ac:dyDescent="0.25">
      <c r="B675" s="120">
        <v>2014</v>
      </c>
      <c r="C675" s="123" t="s">
        <v>349</v>
      </c>
      <c r="D675" s="602">
        <v>2014</v>
      </c>
      <c r="E675" s="603">
        <v>2015</v>
      </c>
      <c r="F675" s="603">
        <v>2016</v>
      </c>
      <c r="G675" s="603">
        <v>2017</v>
      </c>
      <c r="H675" s="603">
        <v>2018</v>
      </c>
      <c r="I675" s="603">
        <v>2019</v>
      </c>
      <c r="J675" s="603">
        <v>2020</v>
      </c>
      <c r="K675" s="603">
        <v>2021</v>
      </c>
      <c r="L675" s="603">
        <v>2022</v>
      </c>
      <c r="M675" s="603">
        <v>2023</v>
      </c>
      <c r="N675" s="603">
        <v>2024</v>
      </c>
      <c r="O675" s="603">
        <v>2025</v>
      </c>
      <c r="P675" s="603">
        <v>2026</v>
      </c>
      <c r="Q675" s="603">
        <v>2027</v>
      </c>
      <c r="R675" s="603">
        <v>2028</v>
      </c>
      <c r="S675" s="603">
        <v>2029</v>
      </c>
      <c r="T675" s="603">
        <v>2030</v>
      </c>
      <c r="U675" s="603">
        <v>2031</v>
      </c>
      <c r="V675" s="603">
        <v>2032</v>
      </c>
      <c r="W675" s="603">
        <v>2033</v>
      </c>
      <c r="X675" s="603">
        <v>2034</v>
      </c>
      <c r="Y675" s="603">
        <v>2035</v>
      </c>
      <c r="Z675" s="603">
        <v>2036</v>
      </c>
      <c r="AA675" s="603">
        <v>2037</v>
      </c>
      <c r="AB675" s="603">
        <v>2038</v>
      </c>
      <c r="AC675" s="603">
        <v>2039</v>
      </c>
      <c r="AD675" s="603">
        <v>2040</v>
      </c>
      <c r="AE675" s="603">
        <v>2041</v>
      </c>
      <c r="AF675" s="603">
        <v>2042</v>
      </c>
      <c r="AG675" s="603">
        <v>2043</v>
      </c>
      <c r="AH675" s="603">
        <v>2044</v>
      </c>
      <c r="AI675" s="603">
        <v>2045</v>
      </c>
      <c r="AJ675" s="603">
        <v>2046</v>
      </c>
      <c r="AK675" s="603">
        <v>2047</v>
      </c>
      <c r="AL675" s="603">
        <v>2048</v>
      </c>
      <c r="AM675" s="604">
        <v>2049</v>
      </c>
    </row>
    <row r="676" spans="2:39" x14ac:dyDescent="0.2">
      <c r="B676" s="459" t="s">
        <v>208</v>
      </c>
      <c r="C676" s="133"/>
      <c r="D676" s="133"/>
      <c r="E676" s="133"/>
      <c r="F676" s="133"/>
      <c r="G676" s="133"/>
      <c r="H676" s="133"/>
      <c r="I676" s="125"/>
      <c r="J676" s="125"/>
      <c r="K676" s="125"/>
      <c r="L676" s="125"/>
      <c r="M676" s="125"/>
      <c r="N676" s="125"/>
      <c r="O676" s="125"/>
      <c r="P676" s="125"/>
      <c r="Q676" s="125"/>
      <c r="R676" s="125"/>
      <c r="S676" s="125"/>
      <c r="T676" s="125"/>
      <c r="U676" s="125"/>
      <c r="V676" s="125"/>
      <c r="W676" s="125"/>
      <c r="X676" s="125"/>
      <c r="Y676" s="125"/>
      <c r="Z676" s="125"/>
      <c r="AA676" s="125"/>
      <c r="AB676" s="125"/>
      <c r="AC676" s="125"/>
      <c r="AD676" s="125"/>
      <c r="AE676" s="125"/>
      <c r="AF676" s="125"/>
      <c r="AG676" s="125"/>
      <c r="AH676" s="125"/>
      <c r="AI676" s="125"/>
      <c r="AJ676" s="125"/>
      <c r="AK676" s="125"/>
      <c r="AL676" s="125"/>
      <c r="AM676" s="624"/>
    </row>
    <row r="677" spans="2:39" x14ac:dyDescent="0.2">
      <c r="B677" s="625"/>
      <c r="C677" s="605" t="s">
        <v>131</v>
      </c>
      <c r="D677" s="609">
        <f ca="1">D42*HLOOKUP($B$675,$AQ$40:$AW$52,2)</f>
        <v>-11.539082632</v>
      </c>
      <c r="E677" s="609">
        <f t="shared" ref="E677:AH682" ca="1" si="101">E42*HLOOKUP($B$675,$AQ$40:$AW$52,2)</f>
        <v>3.4000487089186904</v>
      </c>
      <c r="F677" s="609">
        <f t="shared" ca="1" si="101"/>
        <v>3.8000654789549109</v>
      </c>
      <c r="G677" s="609">
        <f t="shared" ca="1" si="101"/>
        <v>2.8842286209220558</v>
      </c>
      <c r="H677" s="609">
        <f t="shared" ca="1" si="101"/>
        <v>2.389461833235468</v>
      </c>
      <c r="I677" s="609">
        <f t="shared" ca="1" si="101"/>
        <v>2.4371305313103049</v>
      </c>
      <c r="J677" s="609">
        <f t="shared" ca="1" si="101"/>
        <v>1.9986694095705539</v>
      </c>
      <c r="K677" s="609">
        <f t="shared" ca="1" si="101"/>
        <v>1.5189190414125762</v>
      </c>
      <c r="L677" s="609">
        <f t="shared" ca="1" si="101"/>
        <v>1.4254604077579889</v>
      </c>
      <c r="M677" s="609">
        <f t="shared" ca="1" si="101"/>
        <v>1.3531886194563998</v>
      </c>
      <c r="N677" s="609">
        <f t="shared" ca="1" si="101"/>
        <v>0.54043478101177456</v>
      </c>
      <c r="O677" s="609">
        <f t="shared" ca="1" si="101"/>
        <v>0.82302223269447461</v>
      </c>
      <c r="P677" s="609">
        <f t="shared" ca="1" si="101"/>
        <v>0.83202210358763262</v>
      </c>
      <c r="Q677" s="609">
        <f t="shared" ca="1" si="101"/>
        <v>0.84113540716881696</v>
      </c>
      <c r="R677" s="609">
        <f t="shared" ca="1" si="101"/>
        <v>0.85036289303420276</v>
      </c>
      <c r="S677" s="609">
        <f t="shared" ca="1" si="101"/>
        <v>0.85970530055475824</v>
      </c>
      <c r="T677" s="609">
        <f t="shared" ca="1" si="101"/>
        <v>0.86916335817843304</v>
      </c>
      <c r="U677" s="609">
        <f t="shared" ca="1" si="101"/>
        <v>0.87873778270837477</v>
      </c>
      <c r="V677" s="609">
        <f t="shared" ca="1" si="101"/>
        <v>0.88842927855645637</v>
      </c>
      <c r="W677" s="609">
        <f t="shared" ca="1" si="101"/>
        <v>0.89823853697141853</v>
      </c>
      <c r="X677" s="609">
        <f t="shared" ca="1" si="101"/>
        <v>0.13921226764088007</v>
      </c>
      <c r="Y677" s="609">
        <f t="shared" ca="1" si="101"/>
        <v>0.91821303586646286</v>
      </c>
      <c r="Z677" s="609">
        <f t="shared" ca="1" si="101"/>
        <v>0.92837958571125501</v>
      </c>
      <c r="AA677" s="609">
        <f t="shared" ca="1" si="101"/>
        <v>0.93866651511882249</v>
      </c>
      <c r="AB677" s="609">
        <f t="shared" ca="1" si="101"/>
        <v>0.94907443700293959</v>
      </c>
      <c r="AC677" s="609">
        <f t="shared" ca="1" si="101"/>
        <v>0.95960394590720821</v>
      </c>
      <c r="AD677" s="609">
        <f t="shared" ca="1" si="101"/>
        <v>0</v>
      </c>
      <c r="AE677" s="609">
        <f t="shared" ca="1" si="101"/>
        <v>0</v>
      </c>
      <c r="AF677" s="609">
        <f t="shared" ca="1" si="101"/>
        <v>0</v>
      </c>
      <c r="AG677" s="609">
        <f t="shared" ca="1" si="101"/>
        <v>0</v>
      </c>
      <c r="AH677" s="609">
        <f t="shared" ca="1" si="101"/>
        <v>0</v>
      </c>
      <c r="AI677" s="610"/>
      <c r="AJ677" s="610"/>
      <c r="AK677" s="610"/>
      <c r="AL677" s="610"/>
      <c r="AM677" s="626"/>
    </row>
    <row r="678" spans="2:39" x14ac:dyDescent="0.2">
      <c r="B678" s="625"/>
      <c r="C678" s="606" t="s">
        <v>117</v>
      </c>
      <c r="D678" s="609">
        <f t="shared" ref="D678:S682" ca="1" si="102">D43*HLOOKUP($B$675,$AQ$40:$AW$52,2)</f>
        <v>0</v>
      </c>
      <c r="E678" s="609">
        <f t="shared" ca="1" si="102"/>
        <v>0.33187864646440002</v>
      </c>
      <c r="F678" s="609">
        <f t="shared" ca="1" si="102"/>
        <v>0.33522700868171967</v>
      </c>
      <c r="G678" s="609">
        <f t="shared" ca="1" si="102"/>
        <v>0.33862526149607719</v>
      </c>
      <c r="H678" s="609">
        <f t="shared" ca="1" si="102"/>
        <v>0.34207414827736882</v>
      </c>
      <c r="I678" s="609">
        <f t="shared" ca="1" si="102"/>
        <v>0.34557442347170159</v>
      </c>
      <c r="J678" s="609">
        <f t="shared" ca="1" si="102"/>
        <v>0.34912685276642996</v>
      </c>
      <c r="K678" s="609">
        <f t="shared" ca="1" si="102"/>
        <v>0.3527322132576497</v>
      </c>
      <c r="L678" s="609">
        <f t="shared" ca="1" si="102"/>
        <v>0.35639129362018862</v>
      </c>
      <c r="M678" s="609">
        <f t="shared" ca="1" si="102"/>
        <v>0.36010489428012948</v>
      </c>
      <c r="N678" s="609">
        <f t="shared" ca="1" si="102"/>
        <v>0.36387382758990339</v>
      </c>
      <c r="O678" s="609">
        <f t="shared" ca="1" si="102"/>
        <v>0.36769891800599297</v>
      </c>
      <c r="P678" s="609">
        <f t="shared" ca="1" si="102"/>
        <v>0.37158100226928226</v>
      </c>
      <c r="Q678" s="609">
        <f t="shared" ca="1" si="102"/>
        <v>0.37552092958809458</v>
      </c>
      <c r="R678" s="609">
        <f t="shared" ca="1" si="102"/>
        <v>0.37951956182395713</v>
      </c>
      <c r="S678" s="609">
        <f t="shared" ca="1" si="102"/>
        <v>0.38357777368013424</v>
      </c>
      <c r="T678" s="609">
        <f t="shared" ca="1" si="101"/>
        <v>0.387696452892968</v>
      </c>
      <c r="U678" s="609">
        <f t="shared" ca="1" si="101"/>
        <v>0.39187650042607342</v>
      </c>
      <c r="V678" s="609">
        <f t="shared" ca="1" si="101"/>
        <v>0.39611883066742193</v>
      </c>
      <c r="W678" s="609">
        <f t="shared" ca="1" si="101"/>
        <v>0.4004243716293665</v>
      </c>
      <c r="X678" s="609">
        <f t="shared" ca="1" si="101"/>
        <v>0.40479406515164396</v>
      </c>
      <c r="Y678" s="609">
        <f t="shared" ca="1" si="101"/>
        <v>0.40922886710740347</v>
      </c>
      <c r="Z678" s="609">
        <f t="shared" ca="1" si="101"/>
        <v>0.41372974761230374</v>
      </c>
      <c r="AA678" s="609">
        <f t="shared" ca="1" si="101"/>
        <v>0.41829769123672716</v>
      </c>
      <c r="AB678" s="609">
        <f t="shared" ca="1" si="101"/>
        <v>0.42293369722115426</v>
      </c>
      <c r="AC678" s="609">
        <f t="shared" ca="1" si="101"/>
        <v>0.42763877969474945</v>
      </c>
      <c r="AD678" s="609">
        <f t="shared" ca="1" si="101"/>
        <v>0</v>
      </c>
      <c r="AE678" s="609">
        <f t="shared" ca="1" si="101"/>
        <v>0</v>
      </c>
      <c r="AF678" s="609">
        <f t="shared" ca="1" si="101"/>
        <v>0</v>
      </c>
      <c r="AG678" s="609">
        <f t="shared" ca="1" si="101"/>
        <v>0</v>
      </c>
      <c r="AH678" s="609">
        <f t="shared" ca="1" si="101"/>
        <v>0</v>
      </c>
      <c r="AI678" s="610"/>
      <c r="AJ678" s="610"/>
      <c r="AK678" s="610"/>
      <c r="AL678" s="610"/>
      <c r="AM678" s="626"/>
    </row>
    <row r="679" spans="2:39" x14ac:dyDescent="0.2">
      <c r="B679" s="625"/>
      <c r="C679" s="607" t="s">
        <v>126</v>
      </c>
      <c r="D679" s="609">
        <f t="shared" ca="1" si="102"/>
        <v>0</v>
      </c>
      <c r="E679" s="609">
        <f t="shared" ca="1" si="101"/>
        <v>0</v>
      </c>
      <c r="F679" s="609">
        <f t="shared" ca="1" si="101"/>
        <v>0</v>
      </c>
      <c r="G679" s="609">
        <f t="shared" ca="1" si="101"/>
        <v>0</v>
      </c>
      <c r="H679" s="609">
        <f t="shared" ca="1" si="101"/>
        <v>0</v>
      </c>
      <c r="I679" s="609">
        <f t="shared" ca="1" si="101"/>
        <v>0</v>
      </c>
      <c r="J679" s="609">
        <f t="shared" ca="1" si="101"/>
        <v>0</v>
      </c>
      <c r="K679" s="609">
        <f t="shared" ca="1" si="101"/>
        <v>0</v>
      </c>
      <c r="L679" s="609">
        <f t="shared" ca="1" si="101"/>
        <v>0</v>
      </c>
      <c r="M679" s="609">
        <f t="shared" ca="1" si="101"/>
        <v>0</v>
      </c>
      <c r="N679" s="609">
        <f t="shared" ca="1" si="101"/>
        <v>0</v>
      </c>
      <c r="O679" s="609">
        <f t="shared" ca="1" si="101"/>
        <v>0</v>
      </c>
      <c r="P679" s="609">
        <f t="shared" ca="1" si="101"/>
        <v>0</v>
      </c>
      <c r="Q679" s="609">
        <f t="shared" ca="1" si="101"/>
        <v>0</v>
      </c>
      <c r="R679" s="609">
        <f t="shared" ca="1" si="101"/>
        <v>0</v>
      </c>
      <c r="S679" s="609">
        <f t="shared" ca="1" si="101"/>
        <v>0</v>
      </c>
      <c r="T679" s="609">
        <f t="shared" ca="1" si="101"/>
        <v>0</v>
      </c>
      <c r="U679" s="609">
        <f t="shared" ca="1" si="101"/>
        <v>0</v>
      </c>
      <c r="V679" s="609">
        <f t="shared" ca="1" si="101"/>
        <v>0</v>
      </c>
      <c r="W679" s="609">
        <f t="shared" ca="1" si="101"/>
        <v>0</v>
      </c>
      <c r="X679" s="609">
        <f t="shared" ca="1" si="101"/>
        <v>0</v>
      </c>
      <c r="Y679" s="609">
        <f t="shared" ca="1" si="101"/>
        <v>0</v>
      </c>
      <c r="Z679" s="609">
        <f t="shared" ca="1" si="101"/>
        <v>0</v>
      </c>
      <c r="AA679" s="609">
        <f t="shared" ca="1" si="101"/>
        <v>0</v>
      </c>
      <c r="AB679" s="609">
        <f t="shared" ca="1" si="101"/>
        <v>0</v>
      </c>
      <c r="AC679" s="609">
        <f t="shared" ca="1" si="101"/>
        <v>0</v>
      </c>
      <c r="AD679" s="609">
        <f t="shared" ca="1" si="101"/>
        <v>0</v>
      </c>
      <c r="AE679" s="609">
        <f t="shared" ca="1" si="101"/>
        <v>0</v>
      </c>
      <c r="AF679" s="609">
        <f t="shared" ca="1" si="101"/>
        <v>0</v>
      </c>
      <c r="AG679" s="609">
        <f t="shared" ca="1" si="101"/>
        <v>0</v>
      </c>
      <c r="AH679" s="609">
        <f t="shared" ca="1" si="101"/>
        <v>0</v>
      </c>
      <c r="AI679" s="610"/>
      <c r="AJ679" s="610"/>
      <c r="AK679" s="610"/>
      <c r="AL679" s="610"/>
      <c r="AM679" s="626"/>
    </row>
    <row r="680" spans="2:39" x14ac:dyDescent="0.2">
      <c r="B680" s="625"/>
      <c r="C680" s="605" t="s">
        <v>127</v>
      </c>
      <c r="D680" s="609">
        <f t="shared" ca="1" si="102"/>
        <v>0</v>
      </c>
      <c r="E680" s="609">
        <f t="shared" ca="1" si="101"/>
        <v>0</v>
      </c>
      <c r="F680" s="609">
        <f t="shared" ca="1" si="101"/>
        <v>0</v>
      </c>
      <c r="G680" s="609">
        <f t="shared" ca="1" si="101"/>
        <v>0</v>
      </c>
      <c r="H680" s="609">
        <f t="shared" ca="1" si="101"/>
        <v>0</v>
      </c>
      <c r="I680" s="609">
        <f t="shared" ca="1" si="101"/>
        <v>0</v>
      </c>
      <c r="J680" s="609">
        <f t="shared" ca="1" si="101"/>
        <v>0</v>
      </c>
      <c r="K680" s="609">
        <f t="shared" ca="1" si="101"/>
        <v>0</v>
      </c>
      <c r="L680" s="609">
        <f t="shared" ca="1" si="101"/>
        <v>0</v>
      </c>
      <c r="M680" s="609">
        <f t="shared" ca="1" si="101"/>
        <v>0</v>
      </c>
      <c r="N680" s="609">
        <f t="shared" ca="1" si="101"/>
        <v>0</v>
      </c>
      <c r="O680" s="609">
        <f t="shared" ca="1" si="101"/>
        <v>0</v>
      </c>
      <c r="P680" s="609">
        <f t="shared" ca="1" si="101"/>
        <v>0</v>
      </c>
      <c r="Q680" s="609">
        <f t="shared" ca="1" si="101"/>
        <v>0</v>
      </c>
      <c r="R680" s="609">
        <f t="shared" ca="1" si="101"/>
        <v>0</v>
      </c>
      <c r="S680" s="609">
        <f t="shared" ca="1" si="101"/>
        <v>0</v>
      </c>
      <c r="T680" s="609">
        <f t="shared" ca="1" si="101"/>
        <v>0</v>
      </c>
      <c r="U680" s="609">
        <f t="shared" ca="1" si="101"/>
        <v>0</v>
      </c>
      <c r="V680" s="609">
        <f t="shared" ca="1" si="101"/>
        <v>0</v>
      </c>
      <c r="W680" s="609">
        <f t="shared" ca="1" si="101"/>
        <v>0</v>
      </c>
      <c r="X680" s="609">
        <f t="shared" ca="1" si="101"/>
        <v>0</v>
      </c>
      <c r="Y680" s="609">
        <f t="shared" ca="1" si="101"/>
        <v>0</v>
      </c>
      <c r="Z680" s="609">
        <f t="shared" ca="1" si="101"/>
        <v>0</v>
      </c>
      <c r="AA680" s="609">
        <f t="shared" ca="1" si="101"/>
        <v>0</v>
      </c>
      <c r="AB680" s="609">
        <f t="shared" ca="1" si="101"/>
        <v>0</v>
      </c>
      <c r="AC680" s="609">
        <f t="shared" ca="1" si="101"/>
        <v>0</v>
      </c>
      <c r="AD680" s="609">
        <f t="shared" ca="1" si="101"/>
        <v>0</v>
      </c>
      <c r="AE680" s="609">
        <f t="shared" ca="1" si="101"/>
        <v>0</v>
      </c>
      <c r="AF680" s="609">
        <f t="shared" ca="1" si="101"/>
        <v>0</v>
      </c>
      <c r="AG680" s="609">
        <f t="shared" ca="1" si="101"/>
        <v>0</v>
      </c>
      <c r="AH680" s="609">
        <f t="shared" ca="1" si="101"/>
        <v>0</v>
      </c>
      <c r="AI680" s="610"/>
      <c r="AJ680" s="610"/>
      <c r="AK680" s="610"/>
      <c r="AL680" s="610"/>
      <c r="AM680" s="626"/>
    </row>
    <row r="681" spans="2:39" x14ac:dyDescent="0.2">
      <c r="B681" s="625"/>
      <c r="C681" s="605" t="s">
        <v>116</v>
      </c>
      <c r="D681" s="609">
        <f t="shared" ca="1" si="102"/>
        <v>0</v>
      </c>
      <c r="E681" s="609">
        <f t="shared" ca="1" si="101"/>
        <v>0</v>
      </c>
      <c r="F681" s="609">
        <f t="shared" ca="1" si="101"/>
        <v>0</v>
      </c>
      <c r="G681" s="609">
        <f t="shared" ca="1" si="101"/>
        <v>0</v>
      </c>
      <c r="H681" s="609">
        <f t="shared" ca="1" si="101"/>
        <v>0</v>
      </c>
      <c r="I681" s="609">
        <f t="shared" ca="1" si="101"/>
        <v>0</v>
      </c>
      <c r="J681" s="609">
        <f t="shared" ca="1" si="101"/>
        <v>0</v>
      </c>
      <c r="K681" s="609">
        <f t="shared" ca="1" si="101"/>
        <v>0</v>
      </c>
      <c r="L681" s="609">
        <f t="shared" ca="1" si="101"/>
        <v>0</v>
      </c>
      <c r="M681" s="609">
        <f t="shared" ca="1" si="101"/>
        <v>0</v>
      </c>
      <c r="N681" s="609">
        <f t="shared" ca="1" si="101"/>
        <v>0</v>
      </c>
      <c r="O681" s="609">
        <f t="shared" ca="1" si="101"/>
        <v>0</v>
      </c>
      <c r="P681" s="609">
        <f t="shared" ca="1" si="101"/>
        <v>0</v>
      </c>
      <c r="Q681" s="609">
        <f t="shared" ca="1" si="101"/>
        <v>0</v>
      </c>
      <c r="R681" s="609">
        <f t="shared" ca="1" si="101"/>
        <v>0</v>
      </c>
      <c r="S681" s="609">
        <f t="shared" ca="1" si="101"/>
        <v>0</v>
      </c>
      <c r="T681" s="609">
        <f t="shared" ca="1" si="101"/>
        <v>0</v>
      </c>
      <c r="U681" s="609">
        <f t="shared" ca="1" si="101"/>
        <v>0</v>
      </c>
      <c r="V681" s="609">
        <f t="shared" ca="1" si="101"/>
        <v>0</v>
      </c>
      <c r="W681" s="609">
        <f t="shared" ca="1" si="101"/>
        <v>0</v>
      </c>
      <c r="X681" s="609">
        <f t="shared" ca="1" si="101"/>
        <v>0</v>
      </c>
      <c r="Y681" s="609">
        <f t="shared" ca="1" si="101"/>
        <v>0</v>
      </c>
      <c r="Z681" s="609">
        <f t="shared" ca="1" si="101"/>
        <v>0</v>
      </c>
      <c r="AA681" s="609">
        <f t="shared" ca="1" si="101"/>
        <v>0</v>
      </c>
      <c r="AB681" s="609">
        <f t="shared" ca="1" si="101"/>
        <v>0</v>
      </c>
      <c r="AC681" s="609">
        <f t="shared" ca="1" si="101"/>
        <v>0</v>
      </c>
      <c r="AD681" s="609">
        <f t="shared" ca="1" si="101"/>
        <v>0</v>
      </c>
      <c r="AE681" s="609">
        <f t="shared" ca="1" si="101"/>
        <v>0</v>
      </c>
      <c r="AF681" s="609">
        <f t="shared" ca="1" si="101"/>
        <v>0</v>
      </c>
      <c r="AG681" s="609">
        <f t="shared" ca="1" si="101"/>
        <v>0</v>
      </c>
      <c r="AH681" s="609">
        <f t="shared" ca="1" si="101"/>
        <v>0</v>
      </c>
      <c r="AI681" s="610"/>
      <c r="AJ681" s="610"/>
      <c r="AK681" s="610"/>
      <c r="AL681" s="610"/>
      <c r="AM681" s="626"/>
    </row>
    <row r="682" spans="2:39" x14ac:dyDescent="0.2">
      <c r="B682" s="625"/>
      <c r="C682" s="606" t="s">
        <v>119</v>
      </c>
      <c r="D682" s="609">
        <f t="shared" ca="1" si="102"/>
        <v>0</v>
      </c>
      <c r="E682" s="609">
        <f t="shared" ca="1" si="101"/>
        <v>0</v>
      </c>
      <c r="F682" s="609">
        <f t="shared" ca="1" si="101"/>
        <v>0</v>
      </c>
      <c r="G682" s="609">
        <f t="shared" ca="1" si="101"/>
        <v>0</v>
      </c>
      <c r="H682" s="609">
        <f t="shared" ca="1" si="101"/>
        <v>0</v>
      </c>
      <c r="I682" s="609">
        <f t="shared" ca="1" si="101"/>
        <v>0</v>
      </c>
      <c r="J682" s="609">
        <f t="shared" ca="1" si="101"/>
        <v>0</v>
      </c>
      <c r="K682" s="609">
        <f t="shared" ca="1" si="101"/>
        <v>0</v>
      </c>
      <c r="L682" s="609">
        <f t="shared" ca="1" si="101"/>
        <v>0</v>
      </c>
      <c r="M682" s="609">
        <f t="shared" ca="1" si="101"/>
        <v>0</v>
      </c>
      <c r="N682" s="609">
        <f t="shared" ca="1" si="101"/>
        <v>0</v>
      </c>
      <c r="O682" s="609">
        <f t="shared" ca="1" si="101"/>
        <v>0</v>
      </c>
      <c r="P682" s="609">
        <f t="shared" ca="1" si="101"/>
        <v>0</v>
      </c>
      <c r="Q682" s="609">
        <f t="shared" ca="1" si="101"/>
        <v>0</v>
      </c>
      <c r="R682" s="609">
        <f t="shared" ca="1" si="101"/>
        <v>0</v>
      </c>
      <c r="S682" s="609">
        <f t="shared" ca="1" si="101"/>
        <v>0</v>
      </c>
      <c r="T682" s="609">
        <f t="shared" ca="1" si="101"/>
        <v>0</v>
      </c>
      <c r="U682" s="609">
        <f t="shared" ca="1" si="101"/>
        <v>0</v>
      </c>
      <c r="V682" s="609">
        <f t="shared" ca="1" si="101"/>
        <v>0</v>
      </c>
      <c r="W682" s="609">
        <f t="shared" ca="1" si="101"/>
        <v>0</v>
      </c>
      <c r="X682" s="609">
        <f t="shared" ca="1" si="101"/>
        <v>0</v>
      </c>
      <c r="Y682" s="609">
        <f t="shared" ca="1" si="101"/>
        <v>0</v>
      </c>
      <c r="Z682" s="609">
        <f t="shared" ca="1" si="101"/>
        <v>0</v>
      </c>
      <c r="AA682" s="609">
        <f t="shared" ca="1" si="101"/>
        <v>0</v>
      </c>
      <c r="AB682" s="609">
        <f t="shared" ca="1" si="101"/>
        <v>0</v>
      </c>
      <c r="AC682" s="609">
        <f t="shared" ca="1" si="101"/>
        <v>0</v>
      </c>
      <c r="AD682" s="609">
        <f t="shared" ca="1" si="101"/>
        <v>0</v>
      </c>
      <c r="AE682" s="609">
        <f t="shared" ca="1" si="101"/>
        <v>0</v>
      </c>
      <c r="AF682" s="609">
        <f t="shared" ca="1" si="101"/>
        <v>0</v>
      </c>
      <c r="AG682" s="609">
        <f t="shared" ca="1" si="101"/>
        <v>0</v>
      </c>
      <c r="AH682" s="609">
        <f t="shared" ca="1" si="101"/>
        <v>0</v>
      </c>
      <c r="AI682" s="610"/>
      <c r="AJ682" s="610"/>
      <c r="AK682" s="610"/>
      <c r="AL682" s="610"/>
      <c r="AM682" s="626"/>
    </row>
    <row r="683" spans="2:39" x14ac:dyDescent="0.2">
      <c r="B683" s="625"/>
      <c r="C683" s="125"/>
      <c r="D683" s="611"/>
      <c r="E683" s="611"/>
      <c r="F683" s="611"/>
      <c r="G683" s="611"/>
      <c r="H683" s="611"/>
      <c r="I683" s="611"/>
      <c r="J683" s="611"/>
      <c r="K683" s="611"/>
      <c r="L683" s="611"/>
      <c r="M683" s="611"/>
      <c r="N683" s="611"/>
      <c r="O683" s="611"/>
      <c r="P683" s="611"/>
      <c r="Q683" s="611"/>
      <c r="R683" s="611"/>
      <c r="S683" s="611"/>
      <c r="T683" s="611"/>
      <c r="U683" s="611"/>
      <c r="V683" s="611"/>
      <c r="W683" s="611"/>
      <c r="X683" s="611"/>
      <c r="Y683" s="611"/>
      <c r="Z683" s="611"/>
      <c r="AA683" s="611"/>
      <c r="AB683" s="611"/>
      <c r="AC683" s="611"/>
      <c r="AD683" s="611"/>
      <c r="AE683" s="611"/>
      <c r="AF683" s="611"/>
      <c r="AG683" s="611"/>
      <c r="AH683" s="611"/>
      <c r="AI683" s="612"/>
      <c r="AJ683" s="612"/>
      <c r="AK683" s="612"/>
      <c r="AL683" s="612"/>
      <c r="AM683" s="627"/>
    </row>
    <row r="684" spans="2:39" x14ac:dyDescent="0.2">
      <c r="B684" s="261" t="s">
        <v>264</v>
      </c>
      <c r="C684" s="246"/>
      <c r="D684" s="613"/>
      <c r="E684" s="611"/>
      <c r="F684" s="611"/>
      <c r="G684" s="611"/>
      <c r="H684" s="611"/>
      <c r="I684" s="611"/>
      <c r="J684" s="611"/>
      <c r="K684" s="611"/>
      <c r="L684" s="611"/>
      <c r="M684" s="611"/>
      <c r="N684" s="611"/>
      <c r="O684" s="611"/>
      <c r="P684" s="611"/>
      <c r="Q684" s="611"/>
      <c r="R684" s="611"/>
      <c r="S684" s="611"/>
      <c r="T684" s="611"/>
      <c r="U684" s="611"/>
      <c r="V684" s="611"/>
      <c r="W684" s="611"/>
      <c r="X684" s="611"/>
      <c r="Y684" s="611"/>
      <c r="Z684" s="611"/>
      <c r="AA684" s="611"/>
      <c r="AB684" s="611"/>
      <c r="AC684" s="611"/>
      <c r="AD684" s="611"/>
      <c r="AE684" s="611"/>
      <c r="AF684" s="611"/>
      <c r="AG684" s="611"/>
      <c r="AH684" s="611"/>
      <c r="AI684" s="612"/>
      <c r="AJ684" s="612"/>
      <c r="AK684" s="612"/>
      <c r="AL684" s="612"/>
      <c r="AM684" s="627"/>
    </row>
    <row r="685" spans="2:39" x14ac:dyDescent="0.2">
      <c r="B685" s="625"/>
      <c r="C685" s="605" t="s">
        <v>131</v>
      </c>
      <c r="D685" s="609">
        <f ca="1">D50*HLOOKUP($B$675,$AQ$40:$AW$52,3)</f>
        <v>0</v>
      </c>
      <c r="E685" s="609">
        <f t="shared" ref="E685:AH690" ca="1" si="103">E50*HLOOKUP($B$675,$AQ$40:$AW$52,3)</f>
        <v>0</v>
      </c>
      <c r="F685" s="609">
        <f t="shared" ca="1" si="103"/>
        <v>0</v>
      </c>
      <c r="G685" s="609">
        <f t="shared" ca="1" si="103"/>
        <v>0</v>
      </c>
      <c r="H685" s="609">
        <f t="shared" ca="1" si="103"/>
        <v>0</v>
      </c>
      <c r="I685" s="609">
        <f t="shared" ca="1" si="103"/>
        <v>0</v>
      </c>
      <c r="J685" s="609">
        <f t="shared" ca="1" si="103"/>
        <v>0</v>
      </c>
      <c r="K685" s="609">
        <f t="shared" ca="1" si="103"/>
        <v>0</v>
      </c>
      <c r="L685" s="609">
        <f t="shared" ca="1" si="103"/>
        <v>0</v>
      </c>
      <c r="M685" s="609">
        <f t="shared" ca="1" si="103"/>
        <v>0</v>
      </c>
      <c r="N685" s="609">
        <f t="shared" ca="1" si="103"/>
        <v>0</v>
      </c>
      <c r="O685" s="609">
        <f t="shared" ca="1" si="103"/>
        <v>0</v>
      </c>
      <c r="P685" s="609">
        <f t="shared" ca="1" si="103"/>
        <v>0</v>
      </c>
      <c r="Q685" s="609">
        <f t="shared" ca="1" si="103"/>
        <v>0</v>
      </c>
      <c r="R685" s="609">
        <f t="shared" ca="1" si="103"/>
        <v>0</v>
      </c>
      <c r="S685" s="609">
        <f t="shared" ca="1" si="103"/>
        <v>0</v>
      </c>
      <c r="T685" s="609">
        <f t="shared" ca="1" si="103"/>
        <v>0</v>
      </c>
      <c r="U685" s="609">
        <f t="shared" ca="1" si="103"/>
        <v>0</v>
      </c>
      <c r="V685" s="609">
        <f t="shared" ca="1" si="103"/>
        <v>0</v>
      </c>
      <c r="W685" s="609">
        <f t="shared" ca="1" si="103"/>
        <v>0</v>
      </c>
      <c r="X685" s="609">
        <f t="shared" ca="1" si="103"/>
        <v>0</v>
      </c>
      <c r="Y685" s="609">
        <f t="shared" ca="1" si="103"/>
        <v>0</v>
      </c>
      <c r="Z685" s="609">
        <f t="shared" ca="1" si="103"/>
        <v>0</v>
      </c>
      <c r="AA685" s="609">
        <f t="shared" ca="1" si="103"/>
        <v>0</v>
      </c>
      <c r="AB685" s="609">
        <f t="shared" ca="1" si="103"/>
        <v>0</v>
      </c>
      <c r="AC685" s="609">
        <f t="shared" ca="1" si="103"/>
        <v>0</v>
      </c>
      <c r="AD685" s="609">
        <f t="shared" ca="1" si="103"/>
        <v>0</v>
      </c>
      <c r="AE685" s="609">
        <f t="shared" ca="1" si="103"/>
        <v>0</v>
      </c>
      <c r="AF685" s="609">
        <f t="shared" ca="1" si="103"/>
        <v>0</v>
      </c>
      <c r="AG685" s="609">
        <f t="shared" ca="1" si="103"/>
        <v>0</v>
      </c>
      <c r="AH685" s="609">
        <f t="shared" ca="1" si="103"/>
        <v>0</v>
      </c>
      <c r="AI685" s="610"/>
      <c r="AJ685" s="610"/>
      <c r="AK685" s="610"/>
      <c r="AL685" s="610"/>
      <c r="AM685" s="626"/>
    </row>
    <row r="686" spans="2:39" x14ac:dyDescent="0.2">
      <c r="B686" s="625"/>
      <c r="C686" s="606" t="s">
        <v>117</v>
      </c>
      <c r="D686" s="609">
        <f t="shared" ref="D686:S690" ca="1" si="104">D51*HLOOKUP($B$675,$AQ$40:$AW$52,3)</f>
        <v>-4.9453211280000007</v>
      </c>
      <c r="E686" s="609">
        <f t="shared" ca="1" si="104"/>
        <v>1.5731158580444069</v>
      </c>
      <c r="F686" s="609">
        <f t="shared" ca="1" si="104"/>
        <v>1.7461549744707228</v>
      </c>
      <c r="G686" s="609">
        <f t="shared" ca="1" si="104"/>
        <v>1.3553143211980845</v>
      </c>
      <c r="H686" s="609">
        <f t="shared" ca="1" si="104"/>
        <v>1.144992642284582</v>
      </c>
      <c r="I686" s="609">
        <f t="shared" ca="1" si="104"/>
        <v>1.1672067243088005</v>
      </c>
      <c r="J686" s="609">
        <f t="shared" ca="1" si="104"/>
        <v>0.98114607550260802</v>
      </c>
      <c r="K686" s="609">
        <f t="shared" ca="1" si="104"/>
        <v>0.77746005030171605</v>
      </c>
      <c r="L686" s="609">
        <f t="shared" ca="1" si="104"/>
        <v>0.7394012296208381</v>
      </c>
      <c r="M686" s="609">
        <f t="shared" ca="1" si="104"/>
        <v>0.71049988485912763</v>
      </c>
      <c r="N686" s="609">
        <f t="shared" ca="1" si="104"/>
        <v>0.36433050316370574</v>
      </c>
      <c r="O686" s="609">
        <f t="shared" ca="1" si="104"/>
        <v>0.30443039283080331</v>
      </c>
      <c r="P686" s="609">
        <f t="shared" ca="1" si="104"/>
        <v>0.30619702874985871</v>
      </c>
      <c r="Q686" s="609">
        <f t="shared" ca="1" si="104"/>
        <v>0.30784198056617451</v>
      </c>
      <c r="R686" s="609">
        <f t="shared" ca="1" si="104"/>
        <v>0.46170668185925534</v>
      </c>
      <c r="S686" s="609">
        <f t="shared" ca="1" si="104"/>
        <v>0.46675063252091953</v>
      </c>
      <c r="T686" s="609">
        <f t="shared" ca="1" si="103"/>
        <v>0.47185964443218353</v>
      </c>
      <c r="U686" s="609">
        <f t="shared" ca="1" si="103"/>
        <v>0.47703425569850016</v>
      </c>
      <c r="V686" s="609">
        <f t="shared" ca="1" si="103"/>
        <v>0.48227500255524641</v>
      </c>
      <c r="W686" s="609">
        <f t="shared" ca="1" si="103"/>
        <v>0.48758241908819144</v>
      </c>
      <c r="X686" s="609">
        <f t="shared" ca="1" si="103"/>
        <v>0.16340533654352712</v>
      </c>
      <c r="Y686" s="609">
        <f t="shared" ca="1" si="103"/>
        <v>0.49839938502715297</v>
      </c>
      <c r="Z686" s="609">
        <f t="shared" ca="1" si="103"/>
        <v>0.50390998919289132</v>
      </c>
      <c r="AA686" s="609">
        <f t="shared" ca="1" si="103"/>
        <v>0.50948937191930799</v>
      </c>
      <c r="AB686" s="609">
        <f t="shared" ca="1" si="103"/>
        <v>0.51513805197479567</v>
      </c>
      <c r="AC686" s="609">
        <f t="shared" ca="1" si="103"/>
        <v>0.52085654407057236</v>
      </c>
      <c r="AD686" s="609">
        <f t="shared" ca="1" si="103"/>
        <v>0</v>
      </c>
      <c r="AE686" s="609">
        <f t="shared" ca="1" si="103"/>
        <v>0</v>
      </c>
      <c r="AF686" s="609">
        <f t="shared" ca="1" si="103"/>
        <v>0</v>
      </c>
      <c r="AG686" s="609">
        <f t="shared" ca="1" si="103"/>
        <v>0</v>
      </c>
      <c r="AH686" s="609">
        <f t="shared" ca="1" si="103"/>
        <v>0</v>
      </c>
      <c r="AI686" s="610"/>
      <c r="AJ686" s="610"/>
      <c r="AK686" s="610"/>
      <c r="AL686" s="610"/>
      <c r="AM686" s="626"/>
    </row>
    <row r="687" spans="2:39" x14ac:dyDescent="0.2">
      <c r="B687" s="625"/>
      <c r="C687" s="607" t="s">
        <v>126</v>
      </c>
      <c r="D687" s="609">
        <f t="shared" ca="1" si="104"/>
        <v>0</v>
      </c>
      <c r="E687" s="609">
        <f t="shared" ca="1" si="103"/>
        <v>0</v>
      </c>
      <c r="F687" s="609">
        <f t="shared" ca="1" si="103"/>
        <v>0</v>
      </c>
      <c r="G687" s="609">
        <f t="shared" ca="1" si="103"/>
        <v>0</v>
      </c>
      <c r="H687" s="609">
        <f t="shared" ca="1" si="103"/>
        <v>0</v>
      </c>
      <c r="I687" s="609">
        <f t="shared" ca="1" si="103"/>
        <v>0</v>
      </c>
      <c r="J687" s="609">
        <f t="shared" ca="1" si="103"/>
        <v>0</v>
      </c>
      <c r="K687" s="609">
        <f t="shared" ca="1" si="103"/>
        <v>0</v>
      </c>
      <c r="L687" s="609">
        <f t="shared" ca="1" si="103"/>
        <v>0</v>
      </c>
      <c r="M687" s="609">
        <f t="shared" ca="1" si="103"/>
        <v>0</v>
      </c>
      <c r="N687" s="609">
        <f t="shared" ca="1" si="103"/>
        <v>0</v>
      </c>
      <c r="O687" s="609">
        <f t="shared" ca="1" si="103"/>
        <v>0</v>
      </c>
      <c r="P687" s="609">
        <f t="shared" ca="1" si="103"/>
        <v>0</v>
      </c>
      <c r="Q687" s="609">
        <f t="shared" ca="1" si="103"/>
        <v>0</v>
      </c>
      <c r="R687" s="609">
        <f t="shared" ca="1" si="103"/>
        <v>0</v>
      </c>
      <c r="S687" s="609">
        <f t="shared" ca="1" si="103"/>
        <v>0</v>
      </c>
      <c r="T687" s="609">
        <f t="shared" ca="1" si="103"/>
        <v>0</v>
      </c>
      <c r="U687" s="609">
        <f t="shared" ca="1" si="103"/>
        <v>0</v>
      </c>
      <c r="V687" s="609">
        <f t="shared" ca="1" si="103"/>
        <v>0</v>
      </c>
      <c r="W687" s="609">
        <f t="shared" ca="1" si="103"/>
        <v>0</v>
      </c>
      <c r="X687" s="609">
        <f t="shared" ca="1" si="103"/>
        <v>0</v>
      </c>
      <c r="Y687" s="609">
        <f t="shared" ca="1" si="103"/>
        <v>0</v>
      </c>
      <c r="Z687" s="609">
        <f t="shared" ca="1" si="103"/>
        <v>0</v>
      </c>
      <c r="AA687" s="609">
        <f t="shared" ca="1" si="103"/>
        <v>0</v>
      </c>
      <c r="AB687" s="609">
        <f t="shared" ca="1" si="103"/>
        <v>0</v>
      </c>
      <c r="AC687" s="609">
        <f t="shared" ca="1" si="103"/>
        <v>0</v>
      </c>
      <c r="AD687" s="609">
        <f t="shared" ca="1" si="103"/>
        <v>0</v>
      </c>
      <c r="AE687" s="609">
        <f t="shared" ca="1" si="103"/>
        <v>0</v>
      </c>
      <c r="AF687" s="609">
        <f t="shared" ca="1" si="103"/>
        <v>0</v>
      </c>
      <c r="AG687" s="609">
        <f t="shared" ca="1" si="103"/>
        <v>0</v>
      </c>
      <c r="AH687" s="609">
        <f t="shared" ca="1" si="103"/>
        <v>0</v>
      </c>
      <c r="AI687" s="610"/>
      <c r="AJ687" s="610"/>
      <c r="AK687" s="610"/>
      <c r="AL687" s="610"/>
      <c r="AM687" s="626"/>
    </row>
    <row r="688" spans="2:39" x14ac:dyDescent="0.2">
      <c r="B688" s="625"/>
      <c r="C688" s="605" t="s">
        <v>127</v>
      </c>
      <c r="D688" s="609">
        <f t="shared" ca="1" si="104"/>
        <v>0</v>
      </c>
      <c r="E688" s="609">
        <f t="shared" ca="1" si="103"/>
        <v>0</v>
      </c>
      <c r="F688" s="609">
        <f t="shared" ca="1" si="103"/>
        <v>0</v>
      </c>
      <c r="G688" s="609">
        <f t="shared" ca="1" si="103"/>
        <v>0</v>
      </c>
      <c r="H688" s="609">
        <f t="shared" ca="1" si="103"/>
        <v>0</v>
      </c>
      <c r="I688" s="609">
        <f t="shared" ca="1" si="103"/>
        <v>0</v>
      </c>
      <c r="J688" s="609">
        <f t="shared" ca="1" si="103"/>
        <v>0</v>
      </c>
      <c r="K688" s="609">
        <f t="shared" ca="1" si="103"/>
        <v>0</v>
      </c>
      <c r="L688" s="609">
        <f t="shared" ca="1" si="103"/>
        <v>0</v>
      </c>
      <c r="M688" s="609">
        <f t="shared" ca="1" si="103"/>
        <v>0</v>
      </c>
      <c r="N688" s="609">
        <f t="shared" ca="1" si="103"/>
        <v>0</v>
      </c>
      <c r="O688" s="609">
        <f t="shared" ca="1" si="103"/>
        <v>0</v>
      </c>
      <c r="P688" s="609">
        <f t="shared" ca="1" si="103"/>
        <v>0</v>
      </c>
      <c r="Q688" s="609">
        <f t="shared" ca="1" si="103"/>
        <v>0</v>
      </c>
      <c r="R688" s="609">
        <f t="shared" ca="1" si="103"/>
        <v>0</v>
      </c>
      <c r="S688" s="609">
        <f t="shared" ca="1" si="103"/>
        <v>0</v>
      </c>
      <c r="T688" s="609">
        <f t="shared" ca="1" si="103"/>
        <v>0</v>
      </c>
      <c r="U688" s="609">
        <f t="shared" ca="1" si="103"/>
        <v>0</v>
      </c>
      <c r="V688" s="609">
        <f t="shared" ca="1" si="103"/>
        <v>0</v>
      </c>
      <c r="W688" s="609">
        <f t="shared" ca="1" si="103"/>
        <v>0</v>
      </c>
      <c r="X688" s="609">
        <f t="shared" ca="1" si="103"/>
        <v>0</v>
      </c>
      <c r="Y688" s="609">
        <f t="shared" ca="1" si="103"/>
        <v>0</v>
      </c>
      <c r="Z688" s="609">
        <f t="shared" ca="1" si="103"/>
        <v>0</v>
      </c>
      <c r="AA688" s="609">
        <f t="shared" ca="1" si="103"/>
        <v>0</v>
      </c>
      <c r="AB688" s="609">
        <f t="shared" ca="1" si="103"/>
        <v>0</v>
      </c>
      <c r="AC688" s="609">
        <f t="shared" ca="1" si="103"/>
        <v>0</v>
      </c>
      <c r="AD688" s="609">
        <f t="shared" ca="1" si="103"/>
        <v>0</v>
      </c>
      <c r="AE688" s="609">
        <f t="shared" ca="1" si="103"/>
        <v>0</v>
      </c>
      <c r="AF688" s="609">
        <f t="shared" ca="1" si="103"/>
        <v>0</v>
      </c>
      <c r="AG688" s="609">
        <f t="shared" ca="1" si="103"/>
        <v>0</v>
      </c>
      <c r="AH688" s="609">
        <f t="shared" ca="1" si="103"/>
        <v>0</v>
      </c>
      <c r="AI688" s="610"/>
      <c r="AJ688" s="610"/>
      <c r="AK688" s="610"/>
      <c r="AL688" s="610"/>
      <c r="AM688" s="626"/>
    </row>
    <row r="689" spans="2:39" x14ac:dyDescent="0.2">
      <c r="B689" s="625"/>
      <c r="C689" s="605" t="s">
        <v>116</v>
      </c>
      <c r="D689" s="609">
        <f t="shared" ca="1" si="104"/>
        <v>0</v>
      </c>
      <c r="E689" s="609">
        <f t="shared" ca="1" si="103"/>
        <v>0</v>
      </c>
      <c r="F689" s="609">
        <f t="shared" ca="1" si="103"/>
        <v>0</v>
      </c>
      <c r="G689" s="609">
        <f t="shared" ca="1" si="103"/>
        <v>0</v>
      </c>
      <c r="H689" s="609">
        <f t="shared" ca="1" si="103"/>
        <v>0</v>
      </c>
      <c r="I689" s="609">
        <f t="shared" ca="1" si="103"/>
        <v>0</v>
      </c>
      <c r="J689" s="609">
        <f t="shared" ca="1" si="103"/>
        <v>0</v>
      </c>
      <c r="K689" s="609">
        <f t="shared" ca="1" si="103"/>
        <v>0</v>
      </c>
      <c r="L689" s="609">
        <f t="shared" ca="1" si="103"/>
        <v>0</v>
      </c>
      <c r="M689" s="609">
        <f t="shared" ca="1" si="103"/>
        <v>0</v>
      </c>
      <c r="N689" s="609">
        <f t="shared" ca="1" si="103"/>
        <v>0</v>
      </c>
      <c r="O689" s="609">
        <f t="shared" ca="1" si="103"/>
        <v>0</v>
      </c>
      <c r="P689" s="609">
        <f t="shared" ca="1" si="103"/>
        <v>0</v>
      </c>
      <c r="Q689" s="609">
        <f t="shared" ca="1" si="103"/>
        <v>0</v>
      </c>
      <c r="R689" s="609">
        <f t="shared" ca="1" si="103"/>
        <v>0</v>
      </c>
      <c r="S689" s="609">
        <f t="shared" ca="1" si="103"/>
        <v>0</v>
      </c>
      <c r="T689" s="609">
        <f t="shared" ca="1" si="103"/>
        <v>0</v>
      </c>
      <c r="U689" s="609">
        <f t="shared" ca="1" si="103"/>
        <v>0</v>
      </c>
      <c r="V689" s="609">
        <f t="shared" ca="1" si="103"/>
        <v>0</v>
      </c>
      <c r="W689" s="609">
        <f t="shared" ca="1" si="103"/>
        <v>0</v>
      </c>
      <c r="X689" s="609">
        <f t="shared" ca="1" si="103"/>
        <v>0</v>
      </c>
      <c r="Y689" s="609">
        <f t="shared" ca="1" si="103"/>
        <v>0</v>
      </c>
      <c r="Z689" s="609">
        <f t="shared" ca="1" si="103"/>
        <v>0</v>
      </c>
      <c r="AA689" s="609">
        <f t="shared" ca="1" si="103"/>
        <v>0</v>
      </c>
      <c r="AB689" s="609">
        <f t="shared" ca="1" si="103"/>
        <v>0</v>
      </c>
      <c r="AC689" s="609">
        <f t="shared" ca="1" si="103"/>
        <v>0</v>
      </c>
      <c r="AD689" s="609">
        <f t="shared" ca="1" si="103"/>
        <v>0</v>
      </c>
      <c r="AE689" s="609">
        <f t="shared" ca="1" si="103"/>
        <v>0</v>
      </c>
      <c r="AF689" s="609">
        <f t="shared" ca="1" si="103"/>
        <v>0</v>
      </c>
      <c r="AG689" s="609">
        <f t="shared" ca="1" si="103"/>
        <v>0</v>
      </c>
      <c r="AH689" s="609">
        <f t="shared" ca="1" si="103"/>
        <v>0</v>
      </c>
      <c r="AI689" s="610"/>
      <c r="AJ689" s="610"/>
      <c r="AK689" s="610"/>
      <c r="AL689" s="610"/>
      <c r="AM689" s="626"/>
    </row>
    <row r="690" spans="2:39" x14ac:dyDescent="0.2">
      <c r="B690" s="625"/>
      <c r="C690" s="606" t="s">
        <v>119</v>
      </c>
      <c r="D690" s="609">
        <f t="shared" ca="1" si="104"/>
        <v>0</v>
      </c>
      <c r="E690" s="609">
        <f t="shared" ca="1" si="103"/>
        <v>0</v>
      </c>
      <c r="F690" s="609">
        <f t="shared" ca="1" si="103"/>
        <v>0</v>
      </c>
      <c r="G690" s="609">
        <f t="shared" ca="1" si="103"/>
        <v>0</v>
      </c>
      <c r="H690" s="609">
        <f t="shared" ca="1" si="103"/>
        <v>0</v>
      </c>
      <c r="I690" s="609">
        <f t="shared" ca="1" si="103"/>
        <v>0</v>
      </c>
      <c r="J690" s="609">
        <f t="shared" ca="1" si="103"/>
        <v>0</v>
      </c>
      <c r="K690" s="609">
        <f t="shared" ca="1" si="103"/>
        <v>0</v>
      </c>
      <c r="L690" s="609">
        <f t="shared" ca="1" si="103"/>
        <v>0</v>
      </c>
      <c r="M690" s="609">
        <f t="shared" ca="1" si="103"/>
        <v>0</v>
      </c>
      <c r="N690" s="609">
        <f t="shared" ca="1" si="103"/>
        <v>0</v>
      </c>
      <c r="O690" s="609">
        <f t="shared" ca="1" si="103"/>
        <v>0</v>
      </c>
      <c r="P690" s="609">
        <f t="shared" ca="1" si="103"/>
        <v>0</v>
      </c>
      <c r="Q690" s="609">
        <f t="shared" ca="1" si="103"/>
        <v>0</v>
      </c>
      <c r="R690" s="609">
        <f t="shared" ca="1" si="103"/>
        <v>0</v>
      </c>
      <c r="S690" s="609">
        <f t="shared" ca="1" si="103"/>
        <v>0</v>
      </c>
      <c r="T690" s="609">
        <f t="shared" ca="1" si="103"/>
        <v>0</v>
      </c>
      <c r="U690" s="609">
        <f t="shared" ca="1" si="103"/>
        <v>0</v>
      </c>
      <c r="V690" s="609">
        <f t="shared" ca="1" si="103"/>
        <v>0</v>
      </c>
      <c r="W690" s="609">
        <f t="shared" ca="1" si="103"/>
        <v>0</v>
      </c>
      <c r="X690" s="609">
        <f t="shared" ca="1" si="103"/>
        <v>0</v>
      </c>
      <c r="Y690" s="609">
        <f t="shared" ca="1" si="103"/>
        <v>0</v>
      </c>
      <c r="Z690" s="609">
        <f t="shared" ca="1" si="103"/>
        <v>0</v>
      </c>
      <c r="AA690" s="609">
        <f t="shared" ca="1" si="103"/>
        <v>0</v>
      </c>
      <c r="AB690" s="609">
        <f t="shared" ca="1" si="103"/>
        <v>0</v>
      </c>
      <c r="AC690" s="609">
        <f t="shared" ca="1" si="103"/>
        <v>0</v>
      </c>
      <c r="AD690" s="609">
        <f t="shared" ca="1" si="103"/>
        <v>0</v>
      </c>
      <c r="AE690" s="609">
        <f t="shared" ca="1" si="103"/>
        <v>0</v>
      </c>
      <c r="AF690" s="609">
        <f t="shared" ca="1" si="103"/>
        <v>0</v>
      </c>
      <c r="AG690" s="609">
        <f t="shared" ca="1" si="103"/>
        <v>0</v>
      </c>
      <c r="AH690" s="609">
        <f t="shared" ca="1" si="103"/>
        <v>0</v>
      </c>
      <c r="AI690" s="610"/>
      <c r="AJ690" s="610"/>
      <c r="AK690" s="610"/>
      <c r="AL690" s="610"/>
      <c r="AM690" s="626"/>
    </row>
    <row r="691" spans="2:39" x14ac:dyDescent="0.2">
      <c r="B691" s="625"/>
      <c r="C691" s="125"/>
      <c r="D691" s="611"/>
      <c r="E691" s="611"/>
      <c r="F691" s="611"/>
      <c r="G691" s="611"/>
      <c r="H691" s="611"/>
      <c r="I691" s="611"/>
      <c r="J691" s="611"/>
      <c r="K691" s="611"/>
      <c r="L691" s="611"/>
      <c r="M691" s="611"/>
      <c r="N691" s="611"/>
      <c r="O691" s="611"/>
      <c r="P691" s="611"/>
      <c r="Q691" s="611"/>
      <c r="R691" s="611"/>
      <c r="S691" s="611"/>
      <c r="T691" s="611"/>
      <c r="U691" s="611"/>
      <c r="V691" s="611"/>
      <c r="W691" s="611"/>
      <c r="X691" s="611"/>
      <c r="Y691" s="611"/>
      <c r="Z691" s="611"/>
      <c r="AA691" s="611"/>
      <c r="AB691" s="611"/>
      <c r="AC691" s="611"/>
      <c r="AD691" s="611"/>
      <c r="AE691" s="611"/>
      <c r="AF691" s="611"/>
      <c r="AG691" s="611"/>
      <c r="AH691" s="611"/>
      <c r="AI691" s="612"/>
      <c r="AJ691" s="612"/>
      <c r="AK691" s="612"/>
      <c r="AL691" s="612"/>
      <c r="AM691" s="627"/>
    </row>
    <row r="692" spans="2:39" x14ac:dyDescent="0.2">
      <c r="B692" s="261" t="s">
        <v>265</v>
      </c>
      <c r="C692" s="125"/>
      <c r="D692" s="611"/>
      <c r="E692" s="611"/>
      <c r="F692" s="611"/>
      <c r="G692" s="611"/>
      <c r="H692" s="611"/>
      <c r="I692" s="611"/>
      <c r="J692" s="611"/>
      <c r="K692" s="611"/>
      <c r="L692" s="611"/>
      <c r="M692" s="611"/>
      <c r="N692" s="611"/>
      <c r="O692" s="611"/>
      <c r="P692" s="611"/>
      <c r="Q692" s="611"/>
      <c r="R692" s="611"/>
      <c r="S692" s="611"/>
      <c r="T692" s="611"/>
      <c r="U692" s="611"/>
      <c r="V692" s="611"/>
      <c r="W692" s="611"/>
      <c r="X692" s="611"/>
      <c r="Y692" s="611"/>
      <c r="Z692" s="611"/>
      <c r="AA692" s="611"/>
      <c r="AB692" s="611"/>
      <c r="AC692" s="611"/>
      <c r="AD692" s="611"/>
      <c r="AE692" s="611"/>
      <c r="AF692" s="611"/>
      <c r="AG692" s="611"/>
      <c r="AH692" s="611"/>
      <c r="AI692" s="612"/>
      <c r="AJ692" s="612"/>
      <c r="AK692" s="612"/>
      <c r="AL692" s="612"/>
      <c r="AM692" s="627"/>
    </row>
    <row r="693" spans="2:39" x14ac:dyDescent="0.2">
      <c r="B693" s="625"/>
      <c r="C693" s="605" t="s">
        <v>131</v>
      </c>
      <c r="D693" s="609">
        <f ca="1">D58*HLOOKUP($B$675,$AQ$40:$AW$52,4)</f>
        <v>-8.0735193000000011E-2</v>
      </c>
      <c r="E693" s="609">
        <f t="shared" ref="E693:AH698" ca="1" si="105">E58*HLOOKUP($B$675,$AQ$40:$AW$52,4)</f>
        <v>1.6402871263167435E-2</v>
      </c>
      <c r="F693" s="609">
        <f t="shared" ca="1" si="105"/>
        <v>2.024194863191631E-2</v>
      </c>
      <c r="G693" s="609">
        <f t="shared" ca="1" si="105"/>
        <v>1.4173247313899245E-2</v>
      </c>
      <c r="H693" s="609">
        <f t="shared" ca="1" si="105"/>
        <v>1.0743477537074934E-2</v>
      </c>
      <c r="I693" s="609">
        <f t="shared" ca="1" si="105"/>
        <v>1.0917705038258028E-2</v>
      </c>
      <c r="J693" s="609">
        <f t="shared" ca="1" si="105"/>
        <v>8.0718910458064414E-3</v>
      </c>
      <c r="K693" s="609">
        <f t="shared" ca="1" si="105"/>
        <v>5.0608542021377875E-3</v>
      </c>
      <c r="L693" s="609">
        <f t="shared" ca="1" si="105"/>
        <v>4.6707440212248588E-3</v>
      </c>
      <c r="M693" s="609">
        <f t="shared" ca="1" si="105"/>
        <v>4.3638493879048761E-3</v>
      </c>
      <c r="N693" s="609">
        <f t="shared" ca="1" si="105"/>
        <v>1.1490767592702697E-3</v>
      </c>
      <c r="O693" s="609">
        <f t="shared" ca="1" si="105"/>
        <v>5.0407439049150716E-4</v>
      </c>
      <c r="P693" s="609">
        <f t="shared" ca="1" si="105"/>
        <v>3.267708075841997E-3</v>
      </c>
      <c r="Q693" s="609">
        <f t="shared" ca="1" si="105"/>
        <v>3.3034999323100262E-3</v>
      </c>
      <c r="R693" s="609">
        <f t="shared" ca="1" si="105"/>
        <v>3.3397402316386405E-3</v>
      </c>
      <c r="S693" s="609">
        <f t="shared" ca="1" si="105"/>
        <v>3.3764318776551222E-3</v>
      </c>
      <c r="T693" s="609">
        <f t="shared" ca="1" si="105"/>
        <v>3.4135777312873702E-3</v>
      </c>
      <c r="U693" s="609">
        <f t="shared" ca="1" si="105"/>
        <v>3.4511806077291438E-3</v>
      </c>
      <c r="V693" s="609">
        <f t="shared" ca="1" si="105"/>
        <v>3.4892432735083466E-3</v>
      </c>
      <c r="W693" s="609">
        <f t="shared" ca="1" si="105"/>
        <v>3.52776844345561E-3</v>
      </c>
      <c r="X693" s="609">
        <f t="shared" ca="1" si="105"/>
        <v>5.4674635357024326E-4</v>
      </c>
      <c r="Y693" s="609">
        <f t="shared" ca="1" si="105"/>
        <v>3.6062168777805984E-3</v>
      </c>
      <c r="Z693" s="609">
        <f t="shared" ca="1" si="105"/>
        <v>3.6461452845957892E-3</v>
      </c>
      <c r="AA693" s="609">
        <f t="shared" ca="1" si="105"/>
        <v>3.6865464736456715E-3</v>
      </c>
      <c r="AB693" s="609">
        <f t="shared" ca="1" si="105"/>
        <v>3.7274228521058258E-3</v>
      </c>
      <c r="AC693" s="609">
        <f t="shared" ca="1" si="105"/>
        <v>3.768776755004278E-3</v>
      </c>
      <c r="AD693" s="609">
        <f t="shared" ca="1" si="105"/>
        <v>0</v>
      </c>
      <c r="AE693" s="609">
        <f t="shared" ca="1" si="105"/>
        <v>0</v>
      </c>
      <c r="AF693" s="609">
        <f t="shared" ca="1" si="105"/>
        <v>0</v>
      </c>
      <c r="AG693" s="609">
        <f t="shared" ca="1" si="105"/>
        <v>0</v>
      </c>
      <c r="AH693" s="609">
        <f t="shared" ca="1" si="105"/>
        <v>0</v>
      </c>
      <c r="AI693" s="610"/>
      <c r="AJ693" s="610"/>
      <c r="AK693" s="610"/>
      <c r="AL693" s="610"/>
      <c r="AM693" s="626"/>
    </row>
    <row r="694" spans="2:39" x14ac:dyDescent="0.2">
      <c r="B694" s="625"/>
      <c r="C694" s="606" t="s">
        <v>117</v>
      </c>
      <c r="D694" s="609">
        <f t="shared" ref="D694:S698" ca="1" si="106">D59*HLOOKUP($B$675,$AQ$40:$AW$52,4)</f>
        <v>0</v>
      </c>
      <c r="E694" s="609">
        <f t="shared" ca="1" si="106"/>
        <v>3.2585748881400005E-4</v>
      </c>
      <c r="F694" s="609">
        <f t="shared" ca="1" si="106"/>
        <v>3.2914510287232869E-4</v>
      </c>
      <c r="G694" s="609">
        <f t="shared" ca="1" si="106"/>
        <v>3.3248170238012631E-4</v>
      </c>
      <c r="H694" s="609">
        <f t="shared" ca="1" si="106"/>
        <v>3.3586801722059026E-4</v>
      </c>
      <c r="I694" s="609">
        <f t="shared" ca="1" si="106"/>
        <v>3.3930478815217706E-4</v>
      </c>
      <c r="J694" s="609">
        <f t="shared" ca="1" si="106"/>
        <v>3.4279276697064446E-4</v>
      </c>
      <c r="K694" s="609">
        <f t="shared" ca="1" si="106"/>
        <v>3.4633271667350703E-4</v>
      </c>
      <c r="L694" s="609">
        <f t="shared" ca="1" si="106"/>
        <v>3.4992541162694223E-4</v>
      </c>
      <c r="M694" s="609">
        <f t="shared" ca="1" si="106"/>
        <v>3.5357163773518373E-4</v>
      </c>
      <c r="N694" s="609">
        <f t="shared" ca="1" si="106"/>
        <v>3.5727219261243794E-4</v>
      </c>
      <c r="O694" s="609">
        <f t="shared" ca="1" si="106"/>
        <v>3.6102788575736327E-4</v>
      </c>
      <c r="P694" s="609">
        <f t="shared" ca="1" si="106"/>
        <v>3.64839538730148E-4</v>
      </c>
      <c r="Q694" s="609">
        <f t="shared" ca="1" si="106"/>
        <v>3.6870798533222718E-4</v>
      </c>
      <c r="R694" s="609">
        <f t="shared" ca="1" si="106"/>
        <v>3.7263407178867732E-4</v>
      </c>
      <c r="S694" s="609">
        <f t="shared" ca="1" si="106"/>
        <v>3.7661865693332876E-4</v>
      </c>
      <c r="T694" s="609">
        <f t="shared" ca="1" si="105"/>
        <v>3.8066261239663517E-4</v>
      </c>
      <c r="U694" s="609">
        <f t="shared" ca="1" si="105"/>
        <v>3.847668227963452E-4</v>
      </c>
      <c r="V694" s="609">
        <f t="shared" ca="1" si="105"/>
        <v>3.8893218593101075E-4</v>
      </c>
      <c r="W694" s="609">
        <f t="shared" ca="1" si="105"/>
        <v>3.9315961297638278E-4</v>
      </c>
      <c r="X694" s="609">
        <f t="shared" ca="1" si="105"/>
        <v>3.9745002868473079E-4</v>
      </c>
      <c r="Y694" s="609">
        <f t="shared" ca="1" si="105"/>
        <v>4.0180437158713331E-4</v>
      </c>
      <c r="Z694" s="609">
        <f t="shared" ca="1" si="105"/>
        <v>4.0622359419878153E-4</v>
      </c>
      <c r="AA694" s="609">
        <f t="shared" ca="1" si="105"/>
        <v>4.1070866322734346E-4</v>
      </c>
      <c r="AB694" s="609">
        <f t="shared" ca="1" si="105"/>
        <v>4.1526055978443081E-4</v>
      </c>
      <c r="AC694" s="609">
        <f t="shared" ca="1" si="105"/>
        <v>4.1988027960021876E-4</v>
      </c>
      <c r="AD694" s="609">
        <f t="shared" ca="1" si="105"/>
        <v>0</v>
      </c>
      <c r="AE694" s="609">
        <f t="shared" ca="1" si="105"/>
        <v>0</v>
      </c>
      <c r="AF694" s="609">
        <f t="shared" ca="1" si="105"/>
        <v>0</v>
      </c>
      <c r="AG694" s="609">
        <f t="shared" ca="1" si="105"/>
        <v>0</v>
      </c>
      <c r="AH694" s="609">
        <f t="shared" ca="1" si="105"/>
        <v>0</v>
      </c>
      <c r="AI694" s="610"/>
      <c r="AJ694" s="610"/>
      <c r="AK694" s="610"/>
      <c r="AL694" s="610"/>
      <c r="AM694" s="626"/>
    </row>
    <row r="695" spans="2:39" x14ac:dyDescent="0.2">
      <c r="B695" s="625"/>
      <c r="C695" s="607" t="s">
        <v>126</v>
      </c>
      <c r="D695" s="609">
        <f t="shared" ca="1" si="106"/>
        <v>0</v>
      </c>
      <c r="E695" s="609">
        <f t="shared" ca="1" si="105"/>
        <v>6.5171497762800011E-4</v>
      </c>
      <c r="F695" s="609">
        <f t="shared" ca="1" si="105"/>
        <v>6.5829020574465738E-4</v>
      </c>
      <c r="G695" s="609">
        <f t="shared" ca="1" si="105"/>
        <v>6.6496340476025263E-4</v>
      </c>
      <c r="H695" s="609">
        <f t="shared" ca="1" si="105"/>
        <v>6.7173603444118052E-4</v>
      </c>
      <c r="I695" s="609">
        <f t="shared" ca="1" si="105"/>
        <v>6.7860957630435411E-4</v>
      </c>
      <c r="J695" s="609">
        <f t="shared" ca="1" si="105"/>
        <v>6.8558553394128892E-4</v>
      </c>
      <c r="K695" s="609">
        <f t="shared" ca="1" si="105"/>
        <v>6.9266543334701406E-4</v>
      </c>
      <c r="L695" s="609">
        <f t="shared" ca="1" si="105"/>
        <v>6.9985082325388446E-4</v>
      </c>
      <c r="M695" s="609">
        <f t="shared" ca="1" si="105"/>
        <v>7.0714327547036747E-4</v>
      </c>
      <c r="N695" s="609">
        <f t="shared" ca="1" si="105"/>
        <v>7.1454438522487588E-4</v>
      </c>
      <c r="O695" s="609">
        <f t="shared" ca="1" si="105"/>
        <v>7.2205577151472655E-4</v>
      </c>
      <c r="P695" s="609">
        <f t="shared" ca="1" si="105"/>
        <v>7.2967907746029599E-4</v>
      </c>
      <c r="Q695" s="609">
        <f t="shared" ca="1" si="105"/>
        <v>7.3741597066445436E-4</v>
      </c>
      <c r="R695" s="609">
        <f t="shared" ca="1" si="105"/>
        <v>7.4526814357735464E-4</v>
      </c>
      <c r="S695" s="609">
        <f t="shared" ca="1" si="105"/>
        <v>7.5323731386665752E-4</v>
      </c>
      <c r="T695" s="609">
        <f t="shared" ca="1" si="105"/>
        <v>7.6132522479327035E-4</v>
      </c>
      <c r="U695" s="609">
        <f t="shared" ca="1" si="105"/>
        <v>7.695336455926904E-4</v>
      </c>
      <c r="V695" s="609">
        <f t="shared" ca="1" si="105"/>
        <v>7.778643718620215E-4</v>
      </c>
      <c r="W695" s="609">
        <f t="shared" ca="1" si="105"/>
        <v>7.8631922595276556E-4</v>
      </c>
      <c r="X695" s="609">
        <f t="shared" ca="1" si="105"/>
        <v>7.9490005736946158E-4</v>
      </c>
      <c r="Y695" s="609">
        <f t="shared" ca="1" si="105"/>
        <v>8.0360874317426663E-4</v>
      </c>
      <c r="Z695" s="609">
        <f t="shared" ca="1" si="105"/>
        <v>8.1244718839756306E-4</v>
      </c>
      <c r="AA695" s="609">
        <f t="shared" ca="1" si="105"/>
        <v>8.2141732645468692E-4</v>
      </c>
      <c r="AB695" s="609">
        <f t="shared" ca="1" si="105"/>
        <v>8.3052111956886162E-4</v>
      </c>
      <c r="AC695" s="609">
        <f t="shared" ca="1" si="105"/>
        <v>8.3976055920043753E-4</v>
      </c>
      <c r="AD695" s="609">
        <f t="shared" ca="1" si="105"/>
        <v>0</v>
      </c>
      <c r="AE695" s="609">
        <f t="shared" ca="1" si="105"/>
        <v>0</v>
      </c>
      <c r="AF695" s="609">
        <f t="shared" ca="1" si="105"/>
        <v>0</v>
      </c>
      <c r="AG695" s="609">
        <f t="shared" ca="1" si="105"/>
        <v>0</v>
      </c>
      <c r="AH695" s="609">
        <f t="shared" ca="1" si="105"/>
        <v>0</v>
      </c>
      <c r="AI695" s="610"/>
      <c r="AJ695" s="610"/>
      <c r="AK695" s="610"/>
      <c r="AL695" s="610"/>
      <c r="AM695" s="626"/>
    </row>
    <row r="696" spans="2:39" x14ac:dyDescent="0.2">
      <c r="B696" s="625"/>
      <c r="C696" s="605" t="s">
        <v>127</v>
      </c>
      <c r="D696" s="609">
        <f t="shared" ca="1" si="106"/>
        <v>0</v>
      </c>
      <c r="E696" s="609">
        <f t="shared" ca="1" si="105"/>
        <v>0</v>
      </c>
      <c r="F696" s="609">
        <f t="shared" ca="1" si="105"/>
        <v>0</v>
      </c>
      <c r="G696" s="609">
        <f t="shared" ca="1" si="105"/>
        <v>0</v>
      </c>
      <c r="H696" s="609">
        <f t="shared" ca="1" si="105"/>
        <v>0</v>
      </c>
      <c r="I696" s="609">
        <f t="shared" ca="1" si="105"/>
        <v>0</v>
      </c>
      <c r="J696" s="609">
        <f t="shared" ca="1" si="105"/>
        <v>0</v>
      </c>
      <c r="K696" s="609">
        <f t="shared" ca="1" si="105"/>
        <v>0</v>
      </c>
      <c r="L696" s="609">
        <f t="shared" ca="1" si="105"/>
        <v>0</v>
      </c>
      <c r="M696" s="609">
        <f t="shared" ca="1" si="105"/>
        <v>0</v>
      </c>
      <c r="N696" s="609">
        <f t="shared" ca="1" si="105"/>
        <v>0</v>
      </c>
      <c r="O696" s="609">
        <f t="shared" ca="1" si="105"/>
        <v>0</v>
      </c>
      <c r="P696" s="609">
        <f t="shared" ca="1" si="105"/>
        <v>0</v>
      </c>
      <c r="Q696" s="609">
        <f t="shared" ca="1" si="105"/>
        <v>0</v>
      </c>
      <c r="R696" s="609">
        <f t="shared" ca="1" si="105"/>
        <v>0</v>
      </c>
      <c r="S696" s="609">
        <f t="shared" ca="1" si="105"/>
        <v>0</v>
      </c>
      <c r="T696" s="609">
        <f t="shared" ca="1" si="105"/>
        <v>0</v>
      </c>
      <c r="U696" s="609">
        <f t="shared" ca="1" si="105"/>
        <v>0</v>
      </c>
      <c r="V696" s="609">
        <f t="shared" ca="1" si="105"/>
        <v>0</v>
      </c>
      <c r="W696" s="609">
        <f t="shared" ca="1" si="105"/>
        <v>0</v>
      </c>
      <c r="X696" s="609">
        <f t="shared" ca="1" si="105"/>
        <v>0</v>
      </c>
      <c r="Y696" s="609">
        <f t="shared" ca="1" si="105"/>
        <v>0</v>
      </c>
      <c r="Z696" s="609">
        <f t="shared" ca="1" si="105"/>
        <v>0</v>
      </c>
      <c r="AA696" s="609">
        <f t="shared" ca="1" si="105"/>
        <v>0</v>
      </c>
      <c r="AB696" s="609">
        <f t="shared" ca="1" si="105"/>
        <v>0</v>
      </c>
      <c r="AC696" s="609">
        <f t="shared" ca="1" si="105"/>
        <v>0</v>
      </c>
      <c r="AD696" s="609">
        <f t="shared" ca="1" si="105"/>
        <v>0</v>
      </c>
      <c r="AE696" s="609">
        <f t="shared" ca="1" si="105"/>
        <v>0</v>
      </c>
      <c r="AF696" s="609">
        <f t="shared" ca="1" si="105"/>
        <v>0</v>
      </c>
      <c r="AG696" s="609">
        <f t="shared" ca="1" si="105"/>
        <v>0</v>
      </c>
      <c r="AH696" s="609">
        <f t="shared" ca="1" si="105"/>
        <v>0</v>
      </c>
      <c r="AI696" s="610"/>
      <c r="AJ696" s="610"/>
      <c r="AK696" s="610"/>
      <c r="AL696" s="610"/>
      <c r="AM696" s="626"/>
    </row>
    <row r="697" spans="2:39" x14ac:dyDescent="0.2">
      <c r="B697" s="625"/>
      <c r="C697" s="605" t="s">
        <v>116</v>
      </c>
      <c r="D697" s="609">
        <f t="shared" ca="1" si="106"/>
        <v>0</v>
      </c>
      <c r="E697" s="609">
        <f t="shared" ca="1" si="105"/>
        <v>3.2585748881400005E-4</v>
      </c>
      <c r="F697" s="609">
        <f t="shared" ca="1" si="105"/>
        <v>3.2914510287232869E-4</v>
      </c>
      <c r="G697" s="609">
        <f t="shared" ca="1" si="105"/>
        <v>3.3248170238012631E-4</v>
      </c>
      <c r="H697" s="609">
        <f t="shared" ca="1" si="105"/>
        <v>3.3586801722059026E-4</v>
      </c>
      <c r="I697" s="609">
        <f t="shared" ca="1" si="105"/>
        <v>3.3930478815217706E-4</v>
      </c>
      <c r="J697" s="609">
        <f t="shared" ca="1" si="105"/>
        <v>3.4279276697064446E-4</v>
      </c>
      <c r="K697" s="609">
        <f t="shared" ca="1" si="105"/>
        <v>3.4633271667350703E-4</v>
      </c>
      <c r="L697" s="609">
        <f t="shared" ca="1" si="105"/>
        <v>3.4992541162694223E-4</v>
      </c>
      <c r="M697" s="609">
        <f t="shared" ca="1" si="105"/>
        <v>3.5357163773518373E-4</v>
      </c>
      <c r="N697" s="609">
        <f t="shared" ca="1" si="105"/>
        <v>3.5727219261243794E-4</v>
      </c>
      <c r="O697" s="609">
        <f t="shared" ca="1" si="105"/>
        <v>3.6102788575736327E-4</v>
      </c>
      <c r="P697" s="609">
        <f t="shared" ca="1" si="105"/>
        <v>3.64839538730148E-4</v>
      </c>
      <c r="Q697" s="609">
        <f t="shared" ca="1" si="105"/>
        <v>3.6870798533222718E-4</v>
      </c>
      <c r="R697" s="609">
        <f t="shared" ca="1" si="105"/>
        <v>3.7263407178867732E-4</v>
      </c>
      <c r="S697" s="609">
        <f t="shared" ca="1" si="105"/>
        <v>3.7661865693332876E-4</v>
      </c>
      <c r="T697" s="609">
        <f t="shared" ca="1" si="105"/>
        <v>3.8066261239663517E-4</v>
      </c>
      <c r="U697" s="609">
        <f t="shared" ca="1" si="105"/>
        <v>3.847668227963452E-4</v>
      </c>
      <c r="V697" s="609">
        <f t="shared" ca="1" si="105"/>
        <v>3.8893218593101075E-4</v>
      </c>
      <c r="W697" s="609">
        <f t="shared" ca="1" si="105"/>
        <v>3.9315961297638278E-4</v>
      </c>
      <c r="X697" s="609">
        <f t="shared" ca="1" si="105"/>
        <v>3.9745002868473079E-4</v>
      </c>
      <c r="Y697" s="609">
        <f t="shared" ca="1" si="105"/>
        <v>4.0180437158713331E-4</v>
      </c>
      <c r="Z697" s="609">
        <f t="shared" ca="1" si="105"/>
        <v>4.0622359419878153E-4</v>
      </c>
      <c r="AA697" s="609">
        <f t="shared" ca="1" si="105"/>
        <v>4.1070866322734346E-4</v>
      </c>
      <c r="AB697" s="609">
        <f t="shared" ca="1" si="105"/>
        <v>4.1526055978443081E-4</v>
      </c>
      <c r="AC697" s="609">
        <f t="shared" ca="1" si="105"/>
        <v>4.1988027960021876E-4</v>
      </c>
      <c r="AD697" s="609">
        <f t="shared" ca="1" si="105"/>
        <v>0</v>
      </c>
      <c r="AE697" s="609">
        <f t="shared" ca="1" si="105"/>
        <v>0</v>
      </c>
      <c r="AF697" s="609">
        <f t="shared" ca="1" si="105"/>
        <v>0</v>
      </c>
      <c r="AG697" s="609">
        <f t="shared" ca="1" si="105"/>
        <v>0</v>
      </c>
      <c r="AH697" s="609">
        <f t="shared" ca="1" si="105"/>
        <v>0</v>
      </c>
      <c r="AI697" s="610"/>
      <c r="AJ697" s="610"/>
      <c r="AK697" s="610"/>
      <c r="AL697" s="610"/>
      <c r="AM697" s="626"/>
    </row>
    <row r="698" spans="2:39" x14ac:dyDescent="0.2">
      <c r="B698" s="625"/>
      <c r="C698" s="606" t="s">
        <v>119</v>
      </c>
      <c r="D698" s="609">
        <f t="shared" ca="1" si="106"/>
        <v>0</v>
      </c>
      <c r="E698" s="609">
        <f t="shared" ca="1" si="105"/>
        <v>0</v>
      </c>
      <c r="F698" s="609">
        <f t="shared" ca="1" si="105"/>
        <v>0</v>
      </c>
      <c r="G698" s="609">
        <f t="shared" ca="1" si="105"/>
        <v>0</v>
      </c>
      <c r="H698" s="609">
        <f t="shared" ca="1" si="105"/>
        <v>0</v>
      </c>
      <c r="I698" s="609">
        <f t="shared" ca="1" si="105"/>
        <v>0</v>
      </c>
      <c r="J698" s="609">
        <f t="shared" ca="1" si="105"/>
        <v>0</v>
      </c>
      <c r="K698" s="609">
        <f t="shared" ca="1" si="105"/>
        <v>0</v>
      </c>
      <c r="L698" s="609">
        <f t="shared" ca="1" si="105"/>
        <v>0</v>
      </c>
      <c r="M698" s="609">
        <f t="shared" ca="1" si="105"/>
        <v>0</v>
      </c>
      <c r="N698" s="609">
        <f t="shared" ca="1" si="105"/>
        <v>0</v>
      </c>
      <c r="O698" s="609">
        <f t="shared" ca="1" si="105"/>
        <v>0</v>
      </c>
      <c r="P698" s="609">
        <f t="shared" ca="1" si="105"/>
        <v>0</v>
      </c>
      <c r="Q698" s="609">
        <f t="shared" ca="1" si="105"/>
        <v>0</v>
      </c>
      <c r="R698" s="609">
        <f t="shared" ca="1" si="105"/>
        <v>0</v>
      </c>
      <c r="S698" s="609">
        <f t="shared" ca="1" si="105"/>
        <v>0</v>
      </c>
      <c r="T698" s="609">
        <f t="shared" ca="1" si="105"/>
        <v>0</v>
      </c>
      <c r="U698" s="609">
        <f t="shared" ca="1" si="105"/>
        <v>0</v>
      </c>
      <c r="V698" s="609">
        <f t="shared" ca="1" si="105"/>
        <v>0</v>
      </c>
      <c r="W698" s="609">
        <f t="shared" ca="1" si="105"/>
        <v>0</v>
      </c>
      <c r="X698" s="609">
        <f t="shared" ca="1" si="105"/>
        <v>0</v>
      </c>
      <c r="Y698" s="609">
        <f t="shared" ca="1" si="105"/>
        <v>0</v>
      </c>
      <c r="Z698" s="609">
        <f t="shared" ca="1" si="105"/>
        <v>0</v>
      </c>
      <c r="AA698" s="609">
        <f t="shared" ca="1" si="105"/>
        <v>0</v>
      </c>
      <c r="AB698" s="609">
        <f t="shared" ca="1" si="105"/>
        <v>0</v>
      </c>
      <c r="AC698" s="609">
        <f t="shared" ca="1" si="105"/>
        <v>0</v>
      </c>
      <c r="AD698" s="609">
        <f t="shared" ca="1" si="105"/>
        <v>0</v>
      </c>
      <c r="AE698" s="609">
        <f t="shared" ca="1" si="105"/>
        <v>0</v>
      </c>
      <c r="AF698" s="609">
        <f t="shared" ca="1" si="105"/>
        <v>0</v>
      </c>
      <c r="AG698" s="609">
        <f t="shared" ca="1" si="105"/>
        <v>0</v>
      </c>
      <c r="AH698" s="609">
        <f t="shared" ca="1" si="105"/>
        <v>0</v>
      </c>
      <c r="AI698" s="610"/>
      <c r="AJ698" s="610"/>
      <c r="AK698" s="610"/>
      <c r="AL698" s="610"/>
      <c r="AM698" s="626"/>
    </row>
    <row r="699" spans="2:39" x14ac:dyDescent="0.2">
      <c r="B699" s="625"/>
      <c r="C699" s="125"/>
      <c r="D699" s="611"/>
      <c r="E699" s="611"/>
      <c r="F699" s="611"/>
      <c r="G699" s="611"/>
      <c r="H699" s="611"/>
      <c r="I699" s="611"/>
      <c r="J699" s="611"/>
      <c r="K699" s="611"/>
      <c r="L699" s="611"/>
      <c r="M699" s="611"/>
      <c r="N699" s="611"/>
      <c r="O699" s="611"/>
      <c r="P699" s="611"/>
      <c r="Q699" s="611"/>
      <c r="R699" s="611"/>
      <c r="S699" s="611"/>
      <c r="T699" s="611"/>
      <c r="U699" s="611"/>
      <c r="V699" s="611"/>
      <c r="W699" s="611"/>
      <c r="X699" s="611"/>
      <c r="Y699" s="611"/>
      <c r="Z699" s="611"/>
      <c r="AA699" s="611"/>
      <c r="AB699" s="611"/>
      <c r="AC699" s="611"/>
      <c r="AD699" s="611"/>
      <c r="AE699" s="611"/>
      <c r="AF699" s="611"/>
      <c r="AG699" s="611"/>
      <c r="AH699" s="611"/>
      <c r="AI699" s="612"/>
      <c r="AJ699" s="612"/>
      <c r="AK699" s="612"/>
      <c r="AL699" s="612"/>
      <c r="AM699" s="627"/>
    </row>
    <row r="700" spans="2:39" x14ac:dyDescent="0.2">
      <c r="B700" s="261" t="s">
        <v>266</v>
      </c>
      <c r="C700" s="125"/>
      <c r="D700" s="611"/>
      <c r="E700" s="611"/>
      <c r="F700" s="611"/>
      <c r="G700" s="611"/>
      <c r="H700" s="611"/>
      <c r="I700" s="611"/>
      <c r="J700" s="611"/>
      <c r="K700" s="611"/>
      <c r="L700" s="611"/>
      <c r="M700" s="611"/>
      <c r="N700" s="611"/>
      <c r="O700" s="611"/>
      <c r="P700" s="611"/>
      <c r="Q700" s="611"/>
      <c r="R700" s="611"/>
      <c r="S700" s="611"/>
      <c r="T700" s="611"/>
      <c r="U700" s="611"/>
      <c r="V700" s="611"/>
      <c r="W700" s="611"/>
      <c r="X700" s="611"/>
      <c r="Y700" s="611"/>
      <c r="Z700" s="611"/>
      <c r="AA700" s="611"/>
      <c r="AB700" s="611"/>
      <c r="AC700" s="611"/>
      <c r="AD700" s="611"/>
      <c r="AE700" s="611"/>
      <c r="AF700" s="611"/>
      <c r="AG700" s="611"/>
      <c r="AH700" s="611"/>
      <c r="AI700" s="612"/>
      <c r="AJ700" s="612"/>
      <c r="AK700" s="612"/>
      <c r="AL700" s="612"/>
      <c r="AM700" s="627"/>
    </row>
    <row r="701" spans="2:39" x14ac:dyDescent="0.2">
      <c r="B701" s="625"/>
      <c r="C701" s="605" t="s">
        <v>131</v>
      </c>
      <c r="D701" s="609">
        <f ca="1">D66*HLOOKUP($B$675,$AQ$40:$AW$52,5)</f>
        <v>0</v>
      </c>
      <c r="E701" s="609">
        <f t="shared" ref="E701:AH706" ca="1" si="107">E66*HLOOKUP($B$675,$AQ$40:$AW$52,5)</f>
        <v>0</v>
      </c>
      <c r="F701" s="609">
        <f t="shared" ca="1" si="107"/>
        <v>0</v>
      </c>
      <c r="G701" s="609">
        <f t="shared" ca="1" si="107"/>
        <v>0</v>
      </c>
      <c r="H701" s="609">
        <f t="shared" ca="1" si="107"/>
        <v>0</v>
      </c>
      <c r="I701" s="609">
        <f t="shared" ca="1" si="107"/>
        <v>0</v>
      </c>
      <c r="J701" s="609">
        <f t="shared" ca="1" si="107"/>
        <v>0</v>
      </c>
      <c r="K701" s="609">
        <f t="shared" ca="1" si="107"/>
        <v>0</v>
      </c>
      <c r="L701" s="609">
        <f t="shared" ca="1" si="107"/>
        <v>0</v>
      </c>
      <c r="M701" s="609">
        <f t="shared" ca="1" si="107"/>
        <v>0</v>
      </c>
      <c r="N701" s="609">
        <f t="shared" ca="1" si="107"/>
        <v>0</v>
      </c>
      <c r="O701" s="609">
        <f t="shared" ca="1" si="107"/>
        <v>0</v>
      </c>
      <c r="P701" s="609">
        <f t="shared" ca="1" si="107"/>
        <v>0</v>
      </c>
      <c r="Q701" s="609">
        <f t="shared" ca="1" si="107"/>
        <v>0</v>
      </c>
      <c r="R701" s="609">
        <f t="shared" ca="1" si="107"/>
        <v>0</v>
      </c>
      <c r="S701" s="609">
        <f t="shared" ca="1" si="107"/>
        <v>0</v>
      </c>
      <c r="T701" s="609">
        <f t="shared" ca="1" si="107"/>
        <v>0</v>
      </c>
      <c r="U701" s="609">
        <f t="shared" ca="1" si="107"/>
        <v>0</v>
      </c>
      <c r="V701" s="609">
        <f t="shared" ca="1" si="107"/>
        <v>0</v>
      </c>
      <c r="W701" s="609">
        <f t="shared" ca="1" si="107"/>
        <v>0</v>
      </c>
      <c r="X701" s="609">
        <f t="shared" ca="1" si="107"/>
        <v>0</v>
      </c>
      <c r="Y701" s="609">
        <f t="shared" ca="1" si="107"/>
        <v>0</v>
      </c>
      <c r="Z701" s="609">
        <f t="shared" ca="1" si="107"/>
        <v>0</v>
      </c>
      <c r="AA701" s="609">
        <f t="shared" ca="1" si="107"/>
        <v>0</v>
      </c>
      <c r="AB701" s="609">
        <f t="shared" ca="1" si="107"/>
        <v>0</v>
      </c>
      <c r="AC701" s="609">
        <f t="shared" ca="1" si="107"/>
        <v>0</v>
      </c>
      <c r="AD701" s="609">
        <f t="shared" ca="1" si="107"/>
        <v>0</v>
      </c>
      <c r="AE701" s="609">
        <f t="shared" ca="1" si="107"/>
        <v>0</v>
      </c>
      <c r="AF701" s="609">
        <f t="shared" ca="1" si="107"/>
        <v>0</v>
      </c>
      <c r="AG701" s="609">
        <f t="shared" ca="1" si="107"/>
        <v>0</v>
      </c>
      <c r="AH701" s="609">
        <f t="shared" ca="1" si="107"/>
        <v>0</v>
      </c>
      <c r="AI701" s="610"/>
      <c r="AJ701" s="610"/>
      <c r="AK701" s="610"/>
      <c r="AL701" s="610"/>
      <c r="AM701" s="626"/>
    </row>
    <row r="702" spans="2:39" x14ac:dyDescent="0.2">
      <c r="B702" s="625"/>
      <c r="C702" s="606" t="s">
        <v>117</v>
      </c>
      <c r="D702" s="609">
        <f t="shared" ref="D702:S706" ca="1" si="108">D67*HLOOKUP($B$675,$AQ$40:$AW$52,5)</f>
        <v>0</v>
      </c>
      <c r="E702" s="609">
        <f t="shared" ca="1" si="108"/>
        <v>0</v>
      </c>
      <c r="F702" s="609">
        <f t="shared" ca="1" si="108"/>
        <v>0</v>
      </c>
      <c r="G702" s="609">
        <f t="shared" ca="1" si="108"/>
        <v>0</v>
      </c>
      <c r="H702" s="609">
        <f t="shared" ca="1" si="108"/>
        <v>0</v>
      </c>
      <c r="I702" s="609">
        <f t="shared" ca="1" si="108"/>
        <v>0</v>
      </c>
      <c r="J702" s="609">
        <f t="shared" ca="1" si="108"/>
        <v>0</v>
      </c>
      <c r="K702" s="609">
        <f t="shared" ca="1" si="108"/>
        <v>0</v>
      </c>
      <c r="L702" s="609">
        <f t="shared" ca="1" si="108"/>
        <v>0</v>
      </c>
      <c r="M702" s="609">
        <f t="shared" ca="1" si="108"/>
        <v>0</v>
      </c>
      <c r="N702" s="609">
        <f t="shared" ca="1" si="108"/>
        <v>0</v>
      </c>
      <c r="O702" s="609">
        <f t="shared" ca="1" si="108"/>
        <v>0</v>
      </c>
      <c r="P702" s="609">
        <f t="shared" ca="1" si="108"/>
        <v>0</v>
      </c>
      <c r="Q702" s="609">
        <f t="shared" ca="1" si="108"/>
        <v>0</v>
      </c>
      <c r="R702" s="609">
        <f t="shared" ca="1" si="108"/>
        <v>0</v>
      </c>
      <c r="S702" s="609">
        <f t="shared" ca="1" si="108"/>
        <v>0</v>
      </c>
      <c r="T702" s="609">
        <f t="shared" ca="1" si="107"/>
        <v>0</v>
      </c>
      <c r="U702" s="609">
        <f t="shared" ca="1" si="107"/>
        <v>0</v>
      </c>
      <c r="V702" s="609">
        <f t="shared" ca="1" si="107"/>
        <v>0</v>
      </c>
      <c r="W702" s="609">
        <f t="shared" ca="1" si="107"/>
        <v>0</v>
      </c>
      <c r="X702" s="609">
        <f t="shared" ca="1" si="107"/>
        <v>0</v>
      </c>
      <c r="Y702" s="609">
        <f t="shared" ca="1" si="107"/>
        <v>0</v>
      </c>
      <c r="Z702" s="609">
        <f t="shared" ca="1" si="107"/>
        <v>0</v>
      </c>
      <c r="AA702" s="609">
        <f t="shared" ca="1" si="107"/>
        <v>0</v>
      </c>
      <c r="AB702" s="609">
        <f t="shared" ca="1" si="107"/>
        <v>0</v>
      </c>
      <c r="AC702" s="609">
        <f t="shared" ca="1" si="107"/>
        <v>0</v>
      </c>
      <c r="AD702" s="609">
        <f t="shared" ca="1" si="107"/>
        <v>0</v>
      </c>
      <c r="AE702" s="609">
        <f t="shared" ca="1" si="107"/>
        <v>0</v>
      </c>
      <c r="AF702" s="609">
        <f t="shared" ca="1" si="107"/>
        <v>0</v>
      </c>
      <c r="AG702" s="609">
        <f t="shared" ca="1" si="107"/>
        <v>0</v>
      </c>
      <c r="AH702" s="609">
        <f t="shared" ca="1" si="107"/>
        <v>0</v>
      </c>
      <c r="AI702" s="610"/>
      <c r="AJ702" s="610"/>
      <c r="AK702" s="610"/>
      <c r="AL702" s="610"/>
      <c r="AM702" s="626"/>
    </row>
    <row r="703" spans="2:39" x14ac:dyDescent="0.2">
      <c r="B703" s="625"/>
      <c r="C703" s="607" t="s">
        <v>126</v>
      </c>
      <c r="D703" s="609">
        <f t="shared" ca="1" si="108"/>
        <v>-2.40997569689485E-3</v>
      </c>
      <c r="E703" s="609">
        <f t="shared" ca="1" si="107"/>
        <v>3.2545020692257675E-4</v>
      </c>
      <c r="F703" s="609">
        <f t="shared" ca="1" si="107"/>
        <v>2.7494038071656558E-4</v>
      </c>
      <c r="G703" s="609">
        <f t="shared" ca="1" si="107"/>
        <v>2.5836696362209515E-4</v>
      </c>
      <c r="H703" s="609">
        <f t="shared" ca="1" si="107"/>
        <v>2.5664759692484087E-4</v>
      </c>
      <c r="I703" s="609">
        <f t="shared" ca="1" si="107"/>
        <v>2.6416771138080913E-4</v>
      </c>
      <c r="J703" s="609">
        <f t="shared" ca="1" si="107"/>
        <v>2.5320192360446856E-4</v>
      </c>
      <c r="K703" s="609">
        <f t="shared" ca="1" si="107"/>
        <v>2.3622256512541626E-4</v>
      </c>
      <c r="L703" s="609">
        <f t="shared" ca="1" si="107"/>
        <v>2.2317931524572734E-4</v>
      </c>
      <c r="M703" s="609">
        <f t="shared" ca="1" si="107"/>
        <v>2.1325641434154872E-4</v>
      </c>
      <c r="N703" s="609">
        <f t="shared" ca="1" si="107"/>
        <v>9.6567884726923232E-5</v>
      </c>
      <c r="O703" s="609">
        <f t="shared" ca="1" si="107"/>
        <v>7.4360401860781224E-5</v>
      </c>
      <c r="P703" s="609">
        <f t="shared" ca="1" si="107"/>
        <v>7.488875351396675E-5</v>
      </c>
      <c r="Q703" s="609">
        <f t="shared" ca="1" si="107"/>
        <v>1.5376889903653875E-4</v>
      </c>
      <c r="R703" s="609">
        <f t="shared" ca="1" si="107"/>
        <v>1.5544535107380716E-4</v>
      </c>
      <c r="S703" s="609">
        <f t="shared" ca="1" si="107"/>
        <v>1.5714352593721608E-4</v>
      </c>
      <c r="T703" s="609">
        <f t="shared" ca="1" si="107"/>
        <v>1.5886360533262064E-4</v>
      </c>
      <c r="U703" s="609">
        <f t="shared" ca="1" si="107"/>
        <v>1.6060577042697005E-4</v>
      </c>
      <c r="V703" s="609">
        <f t="shared" ca="1" si="107"/>
        <v>1.6237020175760474E-4</v>
      </c>
      <c r="W703" s="609">
        <f t="shared" ca="1" si="107"/>
        <v>1.6415707913814491E-4</v>
      </c>
      <c r="X703" s="609">
        <f t="shared" ca="1" si="107"/>
        <v>5.5014581560864643E-5</v>
      </c>
      <c r="Y703" s="609">
        <f t="shared" ca="1" si="107"/>
        <v>1.6779888709544857E-4</v>
      </c>
      <c r="Z703" s="609">
        <f t="shared" ca="1" si="107"/>
        <v>1.6965417278402153E-4</v>
      </c>
      <c r="AA703" s="609">
        <f t="shared" ca="1" si="107"/>
        <v>1.7153261453234212E-4</v>
      </c>
      <c r="AB703" s="609">
        <f t="shared" ca="1" si="107"/>
        <v>1.7343438699704415E-4</v>
      </c>
      <c r="AC703" s="609">
        <f t="shared" ca="1" si="107"/>
        <v>1.7535966346881018E-4</v>
      </c>
      <c r="AD703" s="609">
        <f t="shared" ca="1" si="107"/>
        <v>0</v>
      </c>
      <c r="AE703" s="609">
        <f t="shared" ca="1" si="107"/>
        <v>0</v>
      </c>
      <c r="AF703" s="609">
        <f t="shared" ca="1" si="107"/>
        <v>0</v>
      </c>
      <c r="AG703" s="609">
        <f t="shared" ca="1" si="107"/>
        <v>0</v>
      </c>
      <c r="AH703" s="609">
        <f t="shared" ca="1" si="107"/>
        <v>0</v>
      </c>
      <c r="AI703" s="610"/>
      <c r="AJ703" s="610"/>
      <c r="AK703" s="610"/>
      <c r="AL703" s="610"/>
      <c r="AM703" s="626"/>
    </row>
    <row r="704" spans="2:39" x14ac:dyDescent="0.2">
      <c r="B704" s="625"/>
      <c r="C704" s="605" t="s">
        <v>127</v>
      </c>
      <c r="D704" s="609">
        <f t="shared" ca="1" si="108"/>
        <v>0</v>
      </c>
      <c r="E704" s="609">
        <f t="shared" ca="1" si="107"/>
        <v>0</v>
      </c>
      <c r="F704" s="609">
        <f t="shared" ca="1" si="107"/>
        <v>0</v>
      </c>
      <c r="G704" s="609">
        <f t="shared" ca="1" si="107"/>
        <v>0</v>
      </c>
      <c r="H704" s="609">
        <f t="shared" ca="1" si="107"/>
        <v>0</v>
      </c>
      <c r="I704" s="609">
        <f t="shared" ca="1" si="107"/>
        <v>0</v>
      </c>
      <c r="J704" s="609">
        <f t="shared" ca="1" si="107"/>
        <v>0</v>
      </c>
      <c r="K704" s="609">
        <f t="shared" ca="1" si="107"/>
        <v>0</v>
      </c>
      <c r="L704" s="609">
        <f t="shared" ca="1" si="107"/>
        <v>0</v>
      </c>
      <c r="M704" s="609">
        <f t="shared" ca="1" si="107"/>
        <v>0</v>
      </c>
      <c r="N704" s="609">
        <f t="shared" ca="1" si="107"/>
        <v>0</v>
      </c>
      <c r="O704" s="609">
        <f t="shared" ca="1" si="107"/>
        <v>0</v>
      </c>
      <c r="P704" s="609">
        <f t="shared" ca="1" si="107"/>
        <v>0</v>
      </c>
      <c r="Q704" s="609">
        <f t="shared" ca="1" si="107"/>
        <v>0</v>
      </c>
      <c r="R704" s="609">
        <f t="shared" ca="1" si="107"/>
        <v>0</v>
      </c>
      <c r="S704" s="609">
        <f t="shared" ca="1" si="107"/>
        <v>0</v>
      </c>
      <c r="T704" s="609">
        <f t="shared" ca="1" si="107"/>
        <v>0</v>
      </c>
      <c r="U704" s="609">
        <f t="shared" ca="1" si="107"/>
        <v>0</v>
      </c>
      <c r="V704" s="609">
        <f t="shared" ca="1" si="107"/>
        <v>0</v>
      </c>
      <c r="W704" s="609">
        <f t="shared" ca="1" si="107"/>
        <v>0</v>
      </c>
      <c r="X704" s="609">
        <f t="shared" ca="1" si="107"/>
        <v>0</v>
      </c>
      <c r="Y704" s="609">
        <f t="shared" ca="1" si="107"/>
        <v>0</v>
      </c>
      <c r="Z704" s="609">
        <f t="shared" ca="1" si="107"/>
        <v>0</v>
      </c>
      <c r="AA704" s="609">
        <f t="shared" ca="1" si="107"/>
        <v>0</v>
      </c>
      <c r="AB704" s="609">
        <f t="shared" ca="1" si="107"/>
        <v>0</v>
      </c>
      <c r="AC704" s="609">
        <f t="shared" ca="1" si="107"/>
        <v>0</v>
      </c>
      <c r="AD704" s="609">
        <f t="shared" ca="1" si="107"/>
        <v>0</v>
      </c>
      <c r="AE704" s="609">
        <f t="shared" ca="1" si="107"/>
        <v>0</v>
      </c>
      <c r="AF704" s="609">
        <f t="shared" ca="1" si="107"/>
        <v>0</v>
      </c>
      <c r="AG704" s="609">
        <f t="shared" ca="1" si="107"/>
        <v>0</v>
      </c>
      <c r="AH704" s="609">
        <f t="shared" ca="1" si="107"/>
        <v>0</v>
      </c>
      <c r="AI704" s="610"/>
      <c r="AJ704" s="610"/>
      <c r="AK704" s="610"/>
      <c r="AL704" s="610"/>
      <c r="AM704" s="626"/>
    </row>
    <row r="705" spans="2:39" x14ac:dyDescent="0.2">
      <c r="B705" s="625"/>
      <c r="C705" s="605" t="s">
        <v>116</v>
      </c>
      <c r="D705" s="609">
        <f t="shared" ca="1" si="108"/>
        <v>0</v>
      </c>
      <c r="E705" s="609">
        <f t="shared" ca="1" si="107"/>
        <v>0</v>
      </c>
      <c r="F705" s="609">
        <f t="shared" ca="1" si="107"/>
        <v>0</v>
      </c>
      <c r="G705" s="609">
        <f t="shared" ca="1" si="107"/>
        <v>0</v>
      </c>
      <c r="H705" s="609">
        <f t="shared" ca="1" si="107"/>
        <v>0</v>
      </c>
      <c r="I705" s="609">
        <f t="shared" ca="1" si="107"/>
        <v>0</v>
      </c>
      <c r="J705" s="609">
        <f t="shared" ca="1" si="107"/>
        <v>0</v>
      </c>
      <c r="K705" s="609">
        <f t="shared" ca="1" si="107"/>
        <v>0</v>
      </c>
      <c r="L705" s="609">
        <f t="shared" ca="1" si="107"/>
        <v>0</v>
      </c>
      <c r="M705" s="609">
        <f t="shared" ca="1" si="107"/>
        <v>0</v>
      </c>
      <c r="N705" s="609">
        <f t="shared" ca="1" si="107"/>
        <v>0</v>
      </c>
      <c r="O705" s="609">
        <f t="shared" ca="1" si="107"/>
        <v>0</v>
      </c>
      <c r="P705" s="609">
        <f t="shared" ca="1" si="107"/>
        <v>0</v>
      </c>
      <c r="Q705" s="609">
        <f t="shared" ca="1" si="107"/>
        <v>0</v>
      </c>
      <c r="R705" s="609">
        <f t="shared" ca="1" si="107"/>
        <v>0</v>
      </c>
      <c r="S705" s="609">
        <f t="shared" ca="1" si="107"/>
        <v>0</v>
      </c>
      <c r="T705" s="609">
        <f t="shared" ca="1" si="107"/>
        <v>0</v>
      </c>
      <c r="U705" s="609">
        <f t="shared" ca="1" si="107"/>
        <v>0</v>
      </c>
      <c r="V705" s="609">
        <f t="shared" ca="1" si="107"/>
        <v>0</v>
      </c>
      <c r="W705" s="609">
        <f t="shared" ca="1" si="107"/>
        <v>0</v>
      </c>
      <c r="X705" s="609">
        <f t="shared" ca="1" si="107"/>
        <v>0</v>
      </c>
      <c r="Y705" s="609">
        <f t="shared" ca="1" si="107"/>
        <v>0</v>
      </c>
      <c r="Z705" s="609">
        <f t="shared" ca="1" si="107"/>
        <v>0</v>
      </c>
      <c r="AA705" s="609">
        <f t="shared" ca="1" si="107"/>
        <v>0</v>
      </c>
      <c r="AB705" s="609">
        <f t="shared" ca="1" si="107"/>
        <v>0</v>
      </c>
      <c r="AC705" s="609">
        <f t="shared" ca="1" si="107"/>
        <v>0</v>
      </c>
      <c r="AD705" s="609">
        <f t="shared" ca="1" si="107"/>
        <v>0</v>
      </c>
      <c r="AE705" s="609">
        <f t="shared" ca="1" si="107"/>
        <v>0</v>
      </c>
      <c r="AF705" s="609">
        <f t="shared" ca="1" si="107"/>
        <v>0</v>
      </c>
      <c r="AG705" s="609">
        <f t="shared" ca="1" si="107"/>
        <v>0</v>
      </c>
      <c r="AH705" s="609">
        <f t="shared" ca="1" si="107"/>
        <v>0</v>
      </c>
      <c r="AI705" s="610"/>
      <c r="AJ705" s="610"/>
      <c r="AK705" s="610"/>
      <c r="AL705" s="610"/>
      <c r="AM705" s="626"/>
    </row>
    <row r="706" spans="2:39" x14ac:dyDescent="0.2">
      <c r="B706" s="625"/>
      <c r="C706" s="606" t="s">
        <v>119</v>
      </c>
      <c r="D706" s="609">
        <f t="shared" ca="1" si="108"/>
        <v>0</v>
      </c>
      <c r="E706" s="609">
        <f t="shared" ca="1" si="107"/>
        <v>0</v>
      </c>
      <c r="F706" s="609">
        <f t="shared" ca="1" si="107"/>
        <v>0</v>
      </c>
      <c r="G706" s="609">
        <f t="shared" ca="1" si="107"/>
        <v>0</v>
      </c>
      <c r="H706" s="609">
        <f t="shared" ca="1" si="107"/>
        <v>0</v>
      </c>
      <c r="I706" s="609">
        <f t="shared" ca="1" si="107"/>
        <v>0</v>
      </c>
      <c r="J706" s="609">
        <f t="shared" ca="1" si="107"/>
        <v>0</v>
      </c>
      <c r="K706" s="609">
        <f t="shared" ca="1" si="107"/>
        <v>0</v>
      </c>
      <c r="L706" s="609">
        <f t="shared" ca="1" si="107"/>
        <v>0</v>
      </c>
      <c r="M706" s="609">
        <f t="shared" ca="1" si="107"/>
        <v>0</v>
      </c>
      <c r="N706" s="609">
        <f t="shared" ca="1" si="107"/>
        <v>0</v>
      </c>
      <c r="O706" s="609">
        <f t="shared" ca="1" si="107"/>
        <v>0</v>
      </c>
      <c r="P706" s="609">
        <f t="shared" ca="1" si="107"/>
        <v>0</v>
      </c>
      <c r="Q706" s="609">
        <f t="shared" ca="1" si="107"/>
        <v>0</v>
      </c>
      <c r="R706" s="609">
        <f t="shared" ca="1" si="107"/>
        <v>0</v>
      </c>
      <c r="S706" s="609">
        <f t="shared" ca="1" si="107"/>
        <v>0</v>
      </c>
      <c r="T706" s="609">
        <f t="shared" ca="1" si="107"/>
        <v>0</v>
      </c>
      <c r="U706" s="609">
        <f t="shared" ca="1" si="107"/>
        <v>0</v>
      </c>
      <c r="V706" s="609">
        <f t="shared" ca="1" si="107"/>
        <v>0</v>
      </c>
      <c r="W706" s="609">
        <f t="shared" ca="1" si="107"/>
        <v>0</v>
      </c>
      <c r="X706" s="609">
        <f t="shared" ca="1" si="107"/>
        <v>0</v>
      </c>
      <c r="Y706" s="609">
        <f t="shared" ca="1" si="107"/>
        <v>0</v>
      </c>
      <c r="Z706" s="609">
        <f t="shared" ca="1" si="107"/>
        <v>0</v>
      </c>
      <c r="AA706" s="609">
        <f t="shared" ca="1" si="107"/>
        <v>0</v>
      </c>
      <c r="AB706" s="609">
        <f t="shared" ca="1" si="107"/>
        <v>0</v>
      </c>
      <c r="AC706" s="609">
        <f t="shared" ca="1" si="107"/>
        <v>0</v>
      </c>
      <c r="AD706" s="609">
        <f t="shared" ca="1" si="107"/>
        <v>0</v>
      </c>
      <c r="AE706" s="609">
        <f t="shared" ca="1" si="107"/>
        <v>0</v>
      </c>
      <c r="AF706" s="609">
        <f t="shared" ca="1" si="107"/>
        <v>0</v>
      </c>
      <c r="AG706" s="609">
        <f t="shared" ca="1" si="107"/>
        <v>0</v>
      </c>
      <c r="AH706" s="609">
        <f t="shared" ca="1" si="107"/>
        <v>0</v>
      </c>
      <c r="AI706" s="610"/>
      <c r="AJ706" s="610"/>
      <c r="AK706" s="610"/>
      <c r="AL706" s="610"/>
      <c r="AM706" s="626"/>
    </row>
    <row r="707" spans="2:39" x14ac:dyDescent="0.2">
      <c r="B707" s="625"/>
      <c r="C707" s="125"/>
      <c r="D707" s="611"/>
      <c r="E707" s="611"/>
      <c r="F707" s="611"/>
      <c r="G707" s="611"/>
      <c r="H707" s="611"/>
      <c r="I707" s="611"/>
      <c r="J707" s="611"/>
      <c r="K707" s="611"/>
      <c r="L707" s="611"/>
      <c r="M707" s="611"/>
      <c r="N707" s="611"/>
      <c r="O707" s="611"/>
      <c r="P707" s="611"/>
      <c r="Q707" s="611"/>
      <c r="R707" s="611"/>
      <c r="S707" s="611"/>
      <c r="T707" s="611"/>
      <c r="U707" s="611"/>
      <c r="V707" s="611"/>
      <c r="W707" s="611"/>
      <c r="X707" s="611"/>
      <c r="Y707" s="611"/>
      <c r="Z707" s="611"/>
      <c r="AA707" s="611"/>
      <c r="AB707" s="611"/>
      <c r="AC707" s="611"/>
      <c r="AD707" s="611"/>
      <c r="AE707" s="611"/>
      <c r="AF707" s="611"/>
      <c r="AG707" s="611"/>
      <c r="AH707" s="611"/>
      <c r="AI707" s="612"/>
      <c r="AJ707" s="612"/>
      <c r="AK707" s="612"/>
      <c r="AL707" s="612"/>
      <c r="AM707" s="627"/>
    </row>
    <row r="708" spans="2:39" x14ac:dyDescent="0.2">
      <c r="B708" s="261" t="s">
        <v>304</v>
      </c>
      <c r="C708" s="125"/>
      <c r="D708" s="611"/>
      <c r="E708" s="611"/>
      <c r="F708" s="611"/>
      <c r="G708" s="611"/>
      <c r="H708" s="611"/>
      <c r="I708" s="611"/>
      <c r="J708" s="611"/>
      <c r="K708" s="611"/>
      <c r="L708" s="611"/>
      <c r="M708" s="611"/>
      <c r="N708" s="611"/>
      <c r="O708" s="611"/>
      <c r="P708" s="611"/>
      <c r="Q708" s="611"/>
      <c r="R708" s="611"/>
      <c r="S708" s="611"/>
      <c r="T708" s="611"/>
      <c r="U708" s="611"/>
      <c r="V708" s="611"/>
      <c r="W708" s="611"/>
      <c r="X708" s="611"/>
      <c r="Y708" s="611"/>
      <c r="Z708" s="611"/>
      <c r="AA708" s="611"/>
      <c r="AB708" s="611"/>
      <c r="AC708" s="611"/>
      <c r="AD708" s="611"/>
      <c r="AE708" s="611"/>
      <c r="AF708" s="611"/>
      <c r="AG708" s="611"/>
      <c r="AH708" s="611"/>
      <c r="AI708" s="612"/>
      <c r="AJ708" s="612"/>
      <c r="AK708" s="612"/>
      <c r="AL708" s="612"/>
      <c r="AM708" s="627"/>
    </row>
    <row r="709" spans="2:39" x14ac:dyDescent="0.2">
      <c r="B709" s="625"/>
      <c r="C709" s="605" t="s">
        <v>131</v>
      </c>
      <c r="D709" s="609">
        <f ca="1">D74*HLOOKUP($B$675,$AQ$40:$AW$52,6)</f>
        <v>-0.27161901250000003</v>
      </c>
      <c r="E709" s="609">
        <f t="shared" ref="E709:AH714" ca="1" si="109">E74*HLOOKUP($B$675,$AQ$40:$AW$52,6)</f>
        <v>5.2027793172222128E-2</v>
      </c>
      <c r="F709" s="609">
        <f t="shared" ca="1" si="109"/>
        <v>6.5281046171445714E-2</v>
      </c>
      <c r="G709" s="609">
        <f t="shared" ca="1" si="109"/>
        <v>4.4966558775155596E-2</v>
      </c>
      <c r="H709" s="609">
        <f t="shared" ca="1" si="109"/>
        <v>3.342730222642229E-2</v>
      </c>
      <c r="I709" s="609">
        <f t="shared" ca="1" si="109"/>
        <v>3.3948840901539247E-2</v>
      </c>
      <c r="J709" s="609">
        <f t="shared" ca="1" si="109"/>
        <v>2.443732774507764E-2</v>
      </c>
      <c r="K709" s="609">
        <f t="shared" ca="1" si="109"/>
        <v>1.4411095253728344E-2</v>
      </c>
      <c r="L709" s="609">
        <f t="shared" ca="1" si="109"/>
        <v>1.3174879031991899E-2</v>
      </c>
      <c r="M709" s="609">
        <f t="shared" ca="1" si="109"/>
        <v>1.2196622376376334E-2</v>
      </c>
      <c r="N709" s="609">
        <f t="shared" ca="1" si="109"/>
        <v>3.00212280752185E-3</v>
      </c>
      <c r="O709" s="609">
        <f t="shared" ca="1" si="109"/>
        <v>-1.2546662880495706E-5</v>
      </c>
      <c r="P709" s="609">
        <f t="shared" ca="1" si="109"/>
        <v>9.266519242680113E-3</v>
      </c>
      <c r="Q709" s="609">
        <f t="shared" ca="1" si="109"/>
        <v>9.368017270960002E-3</v>
      </c>
      <c r="R709" s="609">
        <f t="shared" ca="1" si="109"/>
        <v>9.4707869870101612E-3</v>
      </c>
      <c r="S709" s="609">
        <f t="shared" ca="1" si="109"/>
        <v>9.5748366254619442E-3</v>
      </c>
      <c r="T709" s="609">
        <f t="shared" ca="1" si="109"/>
        <v>9.6801742992932618E-3</v>
      </c>
      <c r="U709" s="609">
        <f t="shared" ca="1" si="109"/>
        <v>9.7868079917898081E-3</v>
      </c>
      <c r="V709" s="609">
        <f t="shared" ca="1" si="109"/>
        <v>9.8947455482313526E-3</v>
      </c>
      <c r="W709" s="609">
        <f t="shared" ca="1" si="109"/>
        <v>1.0003994667295285E-2</v>
      </c>
      <c r="X709" s="609">
        <f t="shared" ca="1" si="109"/>
        <v>1.5504553921691321E-3</v>
      </c>
      <c r="Y709" s="609">
        <f t="shared" ca="1" si="109"/>
        <v>1.0226457601363629E-2</v>
      </c>
      <c r="Z709" s="609">
        <f t="shared" ca="1" si="109"/>
        <v>1.0339685999217738E-2</v>
      </c>
      <c r="AA709" s="609">
        <f t="shared" ca="1" si="109"/>
        <v>1.0454255106086757E-2</v>
      </c>
      <c r="AB709" s="609">
        <f t="shared" ca="1" si="109"/>
        <v>1.0570171748204333E-2</v>
      </c>
      <c r="AC709" s="609">
        <f t="shared" ca="1" si="109"/>
        <v>1.0687442547209134E-2</v>
      </c>
      <c r="AD709" s="609">
        <f t="shared" ca="1" si="109"/>
        <v>0</v>
      </c>
      <c r="AE709" s="609">
        <f t="shared" ca="1" si="109"/>
        <v>0</v>
      </c>
      <c r="AF709" s="609">
        <f t="shared" ca="1" si="109"/>
        <v>0</v>
      </c>
      <c r="AG709" s="609">
        <f t="shared" ca="1" si="109"/>
        <v>0</v>
      </c>
      <c r="AH709" s="609">
        <f t="shared" ca="1" si="109"/>
        <v>0</v>
      </c>
      <c r="AI709" s="610"/>
      <c r="AJ709" s="610"/>
      <c r="AK709" s="610"/>
      <c r="AL709" s="610"/>
      <c r="AM709" s="626"/>
    </row>
    <row r="710" spans="2:39" x14ac:dyDescent="0.2">
      <c r="B710" s="625"/>
      <c r="C710" s="606" t="s">
        <v>117</v>
      </c>
      <c r="D710" s="609">
        <f t="shared" ref="D710:S714" ca="1" si="110">D75*HLOOKUP($B$675,$AQ$40:$AW$52,6)</f>
        <v>0</v>
      </c>
      <c r="E710" s="609">
        <f t="shared" ca="1" si="110"/>
        <v>0</v>
      </c>
      <c r="F710" s="609">
        <f t="shared" ca="1" si="110"/>
        <v>0</v>
      </c>
      <c r="G710" s="609">
        <f t="shared" ca="1" si="110"/>
        <v>0</v>
      </c>
      <c r="H710" s="609">
        <f t="shared" ca="1" si="110"/>
        <v>0</v>
      </c>
      <c r="I710" s="609">
        <f t="shared" ca="1" si="110"/>
        <v>0</v>
      </c>
      <c r="J710" s="609">
        <f t="shared" ca="1" si="110"/>
        <v>0</v>
      </c>
      <c r="K710" s="609">
        <f t="shared" ca="1" si="110"/>
        <v>0</v>
      </c>
      <c r="L710" s="609">
        <f t="shared" ca="1" si="110"/>
        <v>0</v>
      </c>
      <c r="M710" s="609">
        <f t="shared" ca="1" si="110"/>
        <v>0</v>
      </c>
      <c r="N710" s="609">
        <f t="shared" ca="1" si="110"/>
        <v>0</v>
      </c>
      <c r="O710" s="609">
        <f t="shared" ca="1" si="110"/>
        <v>0</v>
      </c>
      <c r="P710" s="609">
        <f t="shared" ca="1" si="110"/>
        <v>0</v>
      </c>
      <c r="Q710" s="609">
        <f t="shared" ca="1" si="110"/>
        <v>0</v>
      </c>
      <c r="R710" s="609">
        <f t="shared" ca="1" si="110"/>
        <v>0</v>
      </c>
      <c r="S710" s="609">
        <f t="shared" ca="1" si="110"/>
        <v>0</v>
      </c>
      <c r="T710" s="609">
        <f t="shared" ca="1" si="109"/>
        <v>0</v>
      </c>
      <c r="U710" s="609">
        <f t="shared" ca="1" si="109"/>
        <v>0</v>
      </c>
      <c r="V710" s="609">
        <f t="shared" ca="1" si="109"/>
        <v>0</v>
      </c>
      <c r="W710" s="609">
        <f t="shared" ca="1" si="109"/>
        <v>0</v>
      </c>
      <c r="X710" s="609">
        <f t="shared" ca="1" si="109"/>
        <v>0</v>
      </c>
      <c r="Y710" s="609">
        <f t="shared" ca="1" si="109"/>
        <v>0</v>
      </c>
      <c r="Z710" s="609">
        <f t="shared" ca="1" si="109"/>
        <v>0</v>
      </c>
      <c r="AA710" s="609">
        <f t="shared" ca="1" si="109"/>
        <v>0</v>
      </c>
      <c r="AB710" s="609">
        <f t="shared" ca="1" si="109"/>
        <v>0</v>
      </c>
      <c r="AC710" s="609">
        <f t="shared" ca="1" si="109"/>
        <v>0</v>
      </c>
      <c r="AD710" s="609">
        <f t="shared" ca="1" si="109"/>
        <v>0</v>
      </c>
      <c r="AE710" s="609">
        <f t="shared" ca="1" si="109"/>
        <v>0</v>
      </c>
      <c r="AF710" s="609">
        <f t="shared" ca="1" si="109"/>
        <v>0</v>
      </c>
      <c r="AG710" s="609">
        <f t="shared" ca="1" si="109"/>
        <v>0</v>
      </c>
      <c r="AH710" s="609">
        <f t="shared" ca="1" si="109"/>
        <v>0</v>
      </c>
      <c r="AI710" s="610"/>
      <c r="AJ710" s="610"/>
      <c r="AK710" s="610"/>
      <c r="AL710" s="610"/>
      <c r="AM710" s="626"/>
    </row>
    <row r="711" spans="2:39" x14ac:dyDescent="0.2">
      <c r="B711" s="625"/>
      <c r="C711" s="607" t="s">
        <v>126</v>
      </c>
      <c r="D711" s="609">
        <f t="shared" ca="1" si="110"/>
        <v>0</v>
      </c>
      <c r="E711" s="609">
        <f t="shared" ca="1" si="109"/>
        <v>1.4784991170000001E-3</v>
      </c>
      <c r="F711" s="609">
        <f t="shared" ca="1" si="109"/>
        <v>1.4934158663433002E-3</v>
      </c>
      <c r="G711" s="609">
        <f t="shared" ca="1" si="109"/>
        <v>1.5085548752518151E-3</v>
      </c>
      <c r="H711" s="609">
        <f t="shared" ca="1" si="109"/>
        <v>1.5239194553930671E-3</v>
      </c>
      <c r="I711" s="609">
        <f t="shared" ca="1" si="109"/>
        <v>1.5395129677784241E-3</v>
      </c>
      <c r="J711" s="609">
        <f t="shared" ca="1" si="109"/>
        <v>1.5553388234983228E-3</v>
      </c>
      <c r="K711" s="609">
        <f t="shared" ca="1" si="109"/>
        <v>1.5714004844684475E-3</v>
      </c>
      <c r="L711" s="609">
        <f t="shared" ca="1" si="109"/>
        <v>1.5877014641870267E-3</v>
      </c>
      <c r="M711" s="609">
        <f t="shared" ca="1" si="109"/>
        <v>1.6042453285034135E-3</v>
      </c>
      <c r="N711" s="609">
        <f t="shared" ca="1" si="109"/>
        <v>1.6210356963981146E-3</v>
      </c>
      <c r="O711" s="609">
        <f t="shared" ca="1" si="109"/>
        <v>1.6380762407744466E-3</v>
      </c>
      <c r="P711" s="609">
        <f t="shared" ca="1" si="109"/>
        <v>1.655370689261986E-3</v>
      </c>
      <c r="Q711" s="609">
        <f t="shared" ca="1" si="109"/>
        <v>1.6729228250319892E-3</v>
      </c>
      <c r="R711" s="609">
        <f t="shared" ca="1" si="109"/>
        <v>1.6907364876249658E-3</v>
      </c>
      <c r="S711" s="609">
        <f t="shared" ca="1" si="109"/>
        <v>1.7088155737905787E-3</v>
      </c>
      <c r="T711" s="609">
        <f t="shared" ca="1" si="109"/>
        <v>1.7271640383400573E-3</v>
      </c>
      <c r="U711" s="609">
        <f t="shared" ca="1" si="109"/>
        <v>1.7457858950113247E-3</v>
      </c>
      <c r="V711" s="609">
        <f t="shared" ca="1" si="109"/>
        <v>1.7646852173469933E-3</v>
      </c>
      <c r="W711" s="609">
        <f t="shared" ca="1" si="109"/>
        <v>1.7838661395854635E-3</v>
      </c>
      <c r="X711" s="609">
        <f t="shared" ca="1" si="109"/>
        <v>1.8033328575652863E-3</v>
      </c>
      <c r="Y711" s="609">
        <f t="shared" ca="1" si="109"/>
        <v>1.8230896296430096E-3</v>
      </c>
      <c r="Z711" s="609">
        <f t="shared" ca="1" si="109"/>
        <v>1.8431407776246902E-3</v>
      </c>
      <c r="AA711" s="609">
        <f t="shared" ca="1" si="109"/>
        <v>1.8634906877112983E-3</v>
      </c>
      <c r="AB711" s="609">
        <f t="shared" ca="1" si="109"/>
        <v>1.8841438114581964E-3</v>
      </c>
      <c r="AC711" s="609">
        <f t="shared" ca="1" si="109"/>
        <v>1.9051046667489236E-3</v>
      </c>
      <c r="AD711" s="609">
        <f t="shared" ca="1" si="109"/>
        <v>0</v>
      </c>
      <c r="AE711" s="609">
        <f t="shared" ca="1" si="109"/>
        <v>0</v>
      </c>
      <c r="AF711" s="609">
        <f t="shared" ca="1" si="109"/>
        <v>0</v>
      </c>
      <c r="AG711" s="609">
        <f t="shared" ca="1" si="109"/>
        <v>0</v>
      </c>
      <c r="AH711" s="609">
        <f t="shared" ca="1" si="109"/>
        <v>0</v>
      </c>
      <c r="AI711" s="610"/>
      <c r="AJ711" s="610"/>
      <c r="AK711" s="610"/>
      <c r="AL711" s="610"/>
      <c r="AM711" s="626"/>
    </row>
    <row r="712" spans="2:39" x14ac:dyDescent="0.2">
      <c r="B712" s="625"/>
      <c r="C712" s="605" t="s">
        <v>127</v>
      </c>
      <c r="D712" s="609">
        <f t="shared" ca="1" si="110"/>
        <v>0</v>
      </c>
      <c r="E712" s="609">
        <f t="shared" ca="1" si="109"/>
        <v>2.2177486755E-3</v>
      </c>
      <c r="F712" s="609">
        <f t="shared" ca="1" si="109"/>
        <v>2.24012379951495E-3</v>
      </c>
      <c r="G712" s="609">
        <f t="shared" ca="1" si="109"/>
        <v>2.2628323128777222E-3</v>
      </c>
      <c r="H712" s="609">
        <f t="shared" ca="1" si="109"/>
        <v>2.2858791830896005E-3</v>
      </c>
      <c r="I712" s="609">
        <f t="shared" ca="1" si="109"/>
        <v>2.3092694516676357E-3</v>
      </c>
      <c r="J712" s="609">
        <f t="shared" ca="1" si="109"/>
        <v>2.3330082352474835E-3</v>
      </c>
      <c r="K712" s="609">
        <f t="shared" ca="1" si="109"/>
        <v>2.3571007267026707E-3</v>
      </c>
      <c r="L712" s="609">
        <f t="shared" ca="1" si="109"/>
        <v>2.3815521962805403E-3</v>
      </c>
      <c r="M712" s="609">
        <f t="shared" ca="1" si="109"/>
        <v>2.4063679927551207E-3</v>
      </c>
      <c r="N712" s="609">
        <f t="shared" ca="1" si="109"/>
        <v>2.4315535445971715E-3</v>
      </c>
      <c r="O712" s="609">
        <f t="shared" ca="1" si="109"/>
        <v>2.4571143611616694E-3</v>
      </c>
      <c r="P712" s="609">
        <f t="shared" ca="1" si="109"/>
        <v>2.4830560338929782E-3</v>
      </c>
      <c r="Q712" s="609">
        <f t="shared" ca="1" si="109"/>
        <v>2.5093842375479842E-3</v>
      </c>
      <c r="R712" s="609">
        <f t="shared" ca="1" si="109"/>
        <v>2.5361047314374488E-3</v>
      </c>
      <c r="S712" s="609">
        <f t="shared" ca="1" si="109"/>
        <v>2.5632233606858673E-3</v>
      </c>
      <c r="T712" s="609">
        <f t="shared" ca="1" si="109"/>
        <v>2.5907460575100858E-3</v>
      </c>
      <c r="U712" s="609">
        <f t="shared" ca="1" si="109"/>
        <v>2.6186788425169869E-3</v>
      </c>
      <c r="V712" s="609">
        <f t="shared" ca="1" si="109"/>
        <v>2.6470278260204904E-3</v>
      </c>
      <c r="W712" s="609">
        <f t="shared" ca="1" si="109"/>
        <v>2.6757992093781949E-3</v>
      </c>
      <c r="X712" s="609">
        <f t="shared" ca="1" si="109"/>
        <v>2.7049992863479298E-3</v>
      </c>
      <c r="Y712" s="609">
        <f t="shared" ca="1" si="109"/>
        <v>2.7346344444645139E-3</v>
      </c>
      <c r="Z712" s="609">
        <f t="shared" ca="1" si="109"/>
        <v>2.7647111664370347E-3</v>
      </c>
      <c r="AA712" s="609">
        <f t="shared" ca="1" si="109"/>
        <v>2.7952360315669474E-3</v>
      </c>
      <c r="AB712" s="609">
        <f t="shared" ca="1" si="109"/>
        <v>2.8262157171872943E-3</v>
      </c>
      <c r="AC712" s="609">
        <f t="shared" ca="1" si="109"/>
        <v>2.8576570001233844E-3</v>
      </c>
      <c r="AD712" s="609">
        <f t="shared" ca="1" si="109"/>
        <v>0</v>
      </c>
      <c r="AE712" s="609">
        <f t="shared" ca="1" si="109"/>
        <v>0</v>
      </c>
      <c r="AF712" s="609">
        <f t="shared" ca="1" si="109"/>
        <v>0</v>
      </c>
      <c r="AG712" s="609">
        <f t="shared" ca="1" si="109"/>
        <v>0</v>
      </c>
      <c r="AH712" s="609">
        <f t="shared" ca="1" si="109"/>
        <v>0</v>
      </c>
      <c r="AI712" s="610"/>
      <c r="AJ712" s="610"/>
      <c r="AK712" s="610"/>
      <c r="AL712" s="610"/>
      <c r="AM712" s="626"/>
    </row>
    <row r="713" spans="2:39" x14ac:dyDescent="0.2">
      <c r="B713" s="625"/>
      <c r="C713" s="605" t="s">
        <v>116</v>
      </c>
      <c r="D713" s="609">
        <f t="shared" ca="1" si="110"/>
        <v>0</v>
      </c>
      <c r="E713" s="609">
        <f t="shared" ca="1" si="109"/>
        <v>0</v>
      </c>
      <c r="F713" s="609">
        <f t="shared" ca="1" si="109"/>
        <v>0</v>
      </c>
      <c r="G713" s="609">
        <f t="shared" ca="1" si="109"/>
        <v>0</v>
      </c>
      <c r="H713" s="609">
        <f t="shared" ca="1" si="109"/>
        <v>0</v>
      </c>
      <c r="I713" s="609">
        <f t="shared" ca="1" si="109"/>
        <v>0</v>
      </c>
      <c r="J713" s="609">
        <f t="shared" ca="1" si="109"/>
        <v>0</v>
      </c>
      <c r="K713" s="609">
        <f t="shared" ca="1" si="109"/>
        <v>0</v>
      </c>
      <c r="L713" s="609">
        <f t="shared" ca="1" si="109"/>
        <v>0</v>
      </c>
      <c r="M713" s="609">
        <f t="shared" ca="1" si="109"/>
        <v>0</v>
      </c>
      <c r="N713" s="609">
        <f t="shared" ca="1" si="109"/>
        <v>0</v>
      </c>
      <c r="O713" s="609">
        <f t="shared" ca="1" si="109"/>
        <v>0</v>
      </c>
      <c r="P713" s="609">
        <f t="shared" ca="1" si="109"/>
        <v>0</v>
      </c>
      <c r="Q713" s="609">
        <f t="shared" ca="1" si="109"/>
        <v>0</v>
      </c>
      <c r="R713" s="609">
        <f t="shared" ca="1" si="109"/>
        <v>0</v>
      </c>
      <c r="S713" s="609">
        <f t="shared" ca="1" si="109"/>
        <v>0</v>
      </c>
      <c r="T713" s="609">
        <f t="shared" ca="1" si="109"/>
        <v>0</v>
      </c>
      <c r="U713" s="609">
        <f t="shared" ca="1" si="109"/>
        <v>0</v>
      </c>
      <c r="V713" s="609">
        <f t="shared" ca="1" si="109"/>
        <v>0</v>
      </c>
      <c r="W713" s="609">
        <f t="shared" ca="1" si="109"/>
        <v>0</v>
      </c>
      <c r="X713" s="609">
        <f t="shared" ca="1" si="109"/>
        <v>0</v>
      </c>
      <c r="Y713" s="609">
        <f t="shared" ca="1" si="109"/>
        <v>0</v>
      </c>
      <c r="Z713" s="609">
        <f t="shared" ca="1" si="109"/>
        <v>0</v>
      </c>
      <c r="AA713" s="609">
        <f t="shared" ca="1" si="109"/>
        <v>0</v>
      </c>
      <c r="AB713" s="609">
        <f t="shared" ca="1" si="109"/>
        <v>0</v>
      </c>
      <c r="AC713" s="609">
        <f t="shared" ca="1" si="109"/>
        <v>0</v>
      </c>
      <c r="AD713" s="609">
        <f t="shared" ca="1" si="109"/>
        <v>0</v>
      </c>
      <c r="AE713" s="609">
        <f t="shared" ca="1" si="109"/>
        <v>0</v>
      </c>
      <c r="AF713" s="609">
        <f t="shared" ca="1" si="109"/>
        <v>0</v>
      </c>
      <c r="AG713" s="609">
        <f t="shared" ca="1" si="109"/>
        <v>0</v>
      </c>
      <c r="AH713" s="609">
        <f t="shared" ca="1" si="109"/>
        <v>0</v>
      </c>
      <c r="AI713" s="610"/>
      <c r="AJ713" s="610"/>
      <c r="AK713" s="610"/>
      <c r="AL713" s="610"/>
      <c r="AM713" s="626"/>
    </row>
    <row r="714" spans="2:39" x14ac:dyDescent="0.2">
      <c r="B714" s="625"/>
      <c r="C714" s="606" t="s">
        <v>119</v>
      </c>
      <c r="D714" s="609">
        <f t="shared" ca="1" si="110"/>
        <v>0</v>
      </c>
      <c r="E714" s="609">
        <f t="shared" ca="1" si="109"/>
        <v>0</v>
      </c>
      <c r="F714" s="609">
        <f t="shared" ca="1" si="109"/>
        <v>0</v>
      </c>
      <c r="G714" s="609">
        <f t="shared" ca="1" si="109"/>
        <v>0</v>
      </c>
      <c r="H714" s="609">
        <f t="shared" ca="1" si="109"/>
        <v>0</v>
      </c>
      <c r="I714" s="609">
        <f t="shared" ca="1" si="109"/>
        <v>0</v>
      </c>
      <c r="J714" s="609">
        <f t="shared" ca="1" si="109"/>
        <v>0</v>
      </c>
      <c r="K714" s="609">
        <f t="shared" ca="1" si="109"/>
        <v>0</v>
      </c>
      <c r="L714" s="609">
        <f t="shared" ca="1" si="109"/>
        <v>0</v>
      </c>
      <c r="M714" s="609">
        <f t="shared" ca="1" si="109"/>
        <v>0</v>
      </c>
      <c r="N714" s="609">
        <f t="shared" ca="1" si="109"/>
        <v>0</v>
      </c>
      <c r="O714" s="609">
        <f t="shared" ca="1" si="109"/>
        <v>0</v>
      </c>
      <c r="P714" s="609">
        <f t="shared" ca="1" si="109"/>
        <v>0</v>
      </c>
      <c r="Q714" s="609">
        <f t="shared" ca="1" si="109"/>
        <v>0</v>
      </c>
      <c r="R714" s="609">
        <f t="shared" ca="1" si="109"/>
        <v>0</v>
      </c>
      <c r="S714" s="609">
        <f t="shared" ca="1" si="109"/>
        <v>0</v>
      </c>
      <c r="T714" s="609">
        <f t="shared" ca="1" si="109"/>
        <v>0</v>
      </c>
      <c r="U714" s="609">
        <f t="shared" ca="1" si="109"/>
        <v>0</v>
      </c>
      <c r="V714" s="609">
        <f t="shared" ca="1" si="109"/>
        <v>0</v>
      </c>
      <c r="W714" s="609">
        <f t="shared" ca="1" si="109"/>
        <v>0</v>
      </c>
      <c r="X714" s="609">
        <f t="shared" ca="1" si="109"/>
        <v>0</v>
      </c>
      <c r="Y714" s="609">
        <f t="shared" ca="1" si="109"/>
        <v>0</v>
      </c>
      <c r="Z714" s="609">
        <f t="shared" ca="1" si="109"/>
        <v>0</v>
      </c>
      <c r="AA714" s="609">
        <f t="shared" ca="1" si="109"/>
        <v>0</v>
      </c>
      <c r="AB714" s="609">
        <f t="shared" ca="1" si="109"/>
        <v>0</v>
      </c>
      <c r="AC714" s="609">
        <f t="shared" ca="1" si="109"/>
        <v>0</v>
      </c>
      <c r="AD714" s="609">
        <f t="shared" ca="1" si="109"/>
        <v>0</v>
      </c>
      <c r="AE714" s="609">
        <f t="shared" ca="1" si="109"/>
        <v>0</v>
      </c>
      <c r="AF714" s="609">
        <f t="shared" ca="1" si="109"/>
        <v>0</v>
      </c>
      <c r="AG714" s="609">
        <f t="shared" ca="1" si="109"/>
        <v>0</v>
      </c>
      <c r="AH714" s="609">
        <f t="shared" ca="1" si="109"/>
        <v>0</v>
      </c>
      <c r="AI714" s="610"/>
      <c r="AJ714" s="610"/>
      <c r="AK714" s="610"/>
      <c r="AL714" s="610"/>
      <c r="AM714" s="626"/>
    </row>
    <row r="715" spans="2:39" x14ac:dyDescent="0.2">
      <c r="B715" s="625"/>
      <c r="C715" s="125"/>
      <c r="D715" s="611"/>
      <c r="E715" s="611"/>
      <c r="F715" s="611"/>
      <c r="G715" s="611"/>
      <c r="H715" s="611"/>
      <c r="I715" s="611"/>
      <c r="J715" s="611"/>
      <c r="K715" s="611"/>
      <c r="L715" s="611"/>
      <c r="M715" s="611"/>
      <c r="N715" s="611"/>
      <c r="O715" s="611"/>
      <c r="P715" s="611"/>
      <c r="Q715" s="611"/>
      <c r="R715" s="611"/>
      <c r="S715" s="611"/>
      <c r="T715" s="611"/>
      <c r="U715" s="611"/>
      <c r="V715" s="611"/>
      <c r="W715" s="611"/>
      <c r="X715" s="611"/>
      <c r="Y715" s="611"/>
      <c r="Z715" s="611"/>
      <c r="AA715" s="611"/>
      <c r="AB715" s="611"/>
      <c r="AC715" s="611"/>
      <c r="AD715" s="611"/>
      <c r="AE715" s="611"/>
      <c r="AF715" s="611"/>
      <c r="AG715" s="611"/>
      <c r="AH715" s="611"/>
      <c r="AI715" s="612"/>
      <c r="AJ715" s="612"/>
      <c r="AK715" s="612"/>
      <c r="AL715" s="612"/>
      <c r="AM715" s="627"/>
    </row>
    <row r="716" spans="2:39" x14ac:dyDescent="0.2">
      <c r="B716" s="261" t="s">
        <v>305</v>
      </c>
      <c r="C716" s="125"/>
      <c r="D716" s="611"/>
      <c r="E716" s="611"/>
      <c r="F716" s="611"/>
      <c r="G716" s="611"/>
      <c r="H716" s="611"/>
      <c r="I716" s="611"/>
      <c r="J716" s="611"/>
      <c r="K716" s="611"/>
      <c r="L716" s="611"/>
      <c r="M716" s="611"/>
      <c r="N716" s="611"/>
      <c r="O716" s="611"/>
      <c r="P716" s="611"/>
      <c r="Q716" s="611"/>
      <c r="R716" s="611"/>
      <c r="S716" s="611"/>
      <c r="T716" s="611"/>
      <c r="U716" s="611"/>
      <c r="V716" s="611"/>
      <c r="W716" s="611"/>
      <c r="X716" s="611"/>
      <c r="Y716" s="611"/>
      <c r="Z716" s="611"/>
      <c r="AA716" s="611"/>
      <c r="AB716" s="611"/>
      <c r="AC716" s="611"/>
      <c r="AD716" s="611"/>
      <c r="AE716" s="611"/>
      <c r="AF716" s="611"/>
      <c r="AG716" s="611"/>
      <c r="AH716" s="611"/>
      <c r="AI716" s="612"/>
      <c r="AJ716" s="612"/>
      <c r="AK716" s="612"/>
      <c r="AL716" s="612"/>
      <c r="AM716" s="627"/>
    </row>
    <row r="717" spans="2:39" x14ac:dyDescent="0.2">
      <c r="B717" s="625"/>
      <c r="C717" s="605" t="s">
        <v>131</v>
      </c>
      <c r="D717" s="609">
        <f ca="1">D82*HLOOKUP($B$675,$AQ$40:$AW$52,7)</f>
        <v>0</v>
      </c>
      <c r="E717" s="609">
        <f t="shared" ref="E717:AH722" ca="1" si="111">E82*HLOOKUP($B$675,$AQ$40:$AW$52,7)</f>
        <v>0</v>
      </c>
      <c r="F717" s="609">
        <f t="shared" ca="1" si="111"/>
        <v>0</v>
      </c>
      <c r="G717" s="609">
        <f t="shared" ca="1" si="111"/>
        <v>0</v>
      </c>
      <c r="H717" s="609">
        <f t="shared" ca="1" si="111"/>
        <v>0</v>
      </c>
      <c r="I717" s="609">
        <f t="shared" ca="1" si="111"/>
        <v>0</v>
      </c>
      <c r="J717" s="609">
        <f t="shared" ca="1" si="111"/>
        <v>0</v>
      </c>
      <c r="K717" s="609">
        <f t="shared" ca="1" si="111"/>
        <v>0</v>
      </c>
      <c r="L717" s="609">
        <f t="shared" ca="1" si="111"/>
        <v>0</v>
      </c>
      <c r="M717" s="609">
        <f t="shared" ca="1" si="111"/>
        <v>0</v>
      </c>
      <c r="N717" s="609">
        <f t="shared" ca="1" si="111"/>
        <v>0</v>
      </c>
      <c r="O717" s="609">
        <f t="shared" ca="1" si="111"/>
        <v>0</v>
      </c>
      <c r="P717" s="609">
        <f t="shared" ca="1" si="111"/>
        <v>0</v>
      </c>
      <c r="Q717" s="609">
        <f t="shared" ca="1" si="111"/>
        <v>0</v>
      </c>
      <c r="R717" s="609">
        <f t="shared" ca="1" si="111"/>
        <v>0</v>
      </c>
      <c r="S717" s="609">
        <f t="shared" ca="1" si="111"/>
        <v>0</v>
      </c>
      <c r="T717" s="609">
        <f t="shared" ca="1" si="111"/>
        <v>0</v>
      </c>
      <c r="U717" s="609">
        <f t="shared" ca="1" si="111"/>
        <v>0</v>
      </c>
      <c r="V717" s="609">
        <f t="shared" ca="1" si="111"/>
        <v>0</v>
      </c>
      <c r="W717" s="609">
        <f t="shared" ca="1" si="111"/>
        <v>0</v>
      </c>
      <c r="X717" s="609">
        <f t="shared" ca="1" si="111"/>
        <v>0</v>
      </c>
      <c r="Y717" s="609">
        <f t="shared" ca="1" si="111"/>
        <v>0</v>
      </c>
      <c r="Z717" s="609">
        <f t="shared" ca="1" si="111"/>
        <v>0</v>
      </c>
      <c r="AA717" s="609">
        <f t="shared" ca="1" si="111"/>
        <v>0</v>
      </c>
      <c r="AB717" s="609">
        <f t="shared" ca="1" si="111"/>
        <v>0</v>
      </c>
      <c r="AC717" s="609">
        <f t="shared" ca="1" si="111"/>
        <v>0</v>
      </c>
      <c r="AD717" s="609">
        <f t="shared" ca="1" si="111"/>
        <v>0</v>
      </c>
      <c r="AE717" s="609">
        <f t="shared" ca="1" si="111"/>
        <v>0</v>
      </c>
      <c r="AF717" s="609">
        <f t="shared" ca="1" si="111"/>
        <v>0</v>
      </c>
      <c r="AG717" s="609">
        <f t="shared" ca="1" si="111"/>
        <v>0</v>
      </c>
      <c r="AH717" s="609">
        <f t="shared" ca="1" si="111"/>
        <v>0</v>
      </c>
      <c r="AI717" s="610"/>
      <c r="AJ717" s="610"/>
      <c r="AK717" s="610"/>
      <c r="AL717" s="610"/>
      <c r="AM717" s="626"/>
    </row>
    <row r="718" spans="2:39" x14ac:dyDescent="0.2">
      <c r="B718" s="625"/>
      <c r="C718" s="606" t="s">
        <v>117</v>
      </c>
      <c r="D718" s="609">
        <f t="shared" ref="D718:S722" ca="1" si="112">D83*HLOOKUP($B$675,$AQ$40:$AW$52,7)</f>
        <v>0</v>
      </c>
      <c r="E718" s="609">
        <f t="shared" ca="1" si="112"/>
        <v>0</v>
      </c>
      <c r="F718" s="609">
        <f t="shared" ca="1" si="112"/>
        <v>0</v>
      </c>
      <c r="G718" s="609">
        <f t="shared" ca="1" si="112"/>
        <v>0</v>
      </c>
      <c r="H718" s="609">
        <f t="shared" ca="1" si="112"/>
        <v>0</v>
      </c>
      <c r="I718" s="609">
        <f t="shared" ca="1" si="112"/>
        <v>0</v>
      </c>
      <c r="J718" s="609">
        <f t="shared" ca="1" si="112"/>
        <v>0</v>
      </c>
      <c r="K718" s="609">
        <f t="shared" ca="1" si="112"/>
        <v>0</v>
      </c>
      <c r="L718" s="609">
        <f t="shared" ca="1" si="112"/>
        <v>0</v>
      </c>
      <c r="M718" s="609">
        <f t="shared" ca="1" si="112"/>
        <v>0</v>
      </c>
      <c r="N718" s="609">
        <f t="shared" ca="1" si="112"/>
        <v>0</v>
      </c>
      <c r="O718" s="609">
        <f t="shared" ca="1" si="112"/>
        <v>0</v>
      </c>
      <c r="P718" s="609">
        <f t="shared" ca="1" si="112"/>
        <v>0</v>
      </c>
      <c r="Q718" s="609">
        <f t="shared" ca="1" si="112"/>
        <v>0</v>
      </c>
      <c r="R718" s="609">
        <f t="shared" ca="1" si="112"/>
        <v>0</v>
      </c>
      <c r="S718" s="609">
        <f t="shared" ca="1" si="112"/>
        <v>0</v>
      </c>
      <c r="T718" s="609">
        <f t="shared" ca="1" si="111"/>
        <v>0</v>
      </c>
      <c r="U718" s="609">
        <f t="shared" ca="1" si="111"/>
        <v>0</v>
      </c>
      <c r="V718" s="609">
        <f t="shared" ca="1" si="111"/>
        <v>0</v>
      </c>
      <c r="W718" s="609">
        <f t="shared" ca="1" si="111"/>
        <v>0</v>
      </c>
      <c r="X718" s="609">
        <f t="shared" ca="1" si="111"/>
        <v>0</v>
      </c>
      <c r="Y718" s="609">
        <f t="shared" ca="1" si="111"/>
        <v>0</v>
      </c>
      <c r="Z718" s="609">
        <f t="shared" ca="1" si="111"/>
        <v>0</v>
      </c>
      <c r="AA718" s="609">
        <f t="shared" ca="1" si="111"/>
        <v>0</v>
      </c>
      <c r="AB718" s="609">
        <f t="shared" ca="1" si="111"/>
        <v>0</v>
      </c>
      <c r="AC718" s="609">
        <f t="shared" ca="1" si="111"/>
        <v>0</v>
      </c>
      <c r="AD718" s="609">
        <f t="shared" ca="1" si="111"/>
        <v>0</v>
      </c>
      <c r="AE718" s="609">
        <f t="shared" ca="1" si="111"/>
        <v>0</v>
      </c>
      <c r="AF718" s="609">
        <f t="shared" ca="1" si="111"/>
        <v>0</v>
      </c>
      <c r="AG718" s="609">
        <f t="shared" ca="1" si="111"/>
        <v>0</v>
      </c>
      <c r="AH718" s="609">
        <f t="shared" ca="1" si="111"/>
        <v>0</v>
      </c>
      <c r="AI718" s="610"/>
      <c r="AJ718" s="610"/>
      <c r="AK718" s="610"/>
      <c r="AL718" s="610"/>
      <c r="AM718" s="626"/>
    </row>
    <row r="719" spans="2:39" x14ac:dyDescent="0.2">
      <c r="B719" s="625"/>
      <c r="C719" s="607" t="s">
        <v>126</v>
      </c>
      <c r="D719" s="609">
        <f t="shared" ca="1" si="112"/>
        <v>0</v>
      </c>
      <c r="E719" s="609">
        <f t="shared" ca="1" si="111"/>
        <v>0</v>
      </c>
      <c r="F719" s="609">
        <f t="shared" ca="1" si="111"/>
        <v>0</v>
      </c>
      <c r="G719" s="609">
        <f t="shared" ca="1" si="111"/>
        <v>0</v>
      </c>
      <c r="H719" s="609">
        <f t="shared" ca="1" si="111"/>
        <v>0</v>
      </c>
      <c r="I719" s="609">
        <f t="shared" ca="1" si="111"/>
        <v>0</v>
      </c>
      <c r="J719" s="609">
        <f t="shared" ca="1" si="111"/>
        <v>0</v>
      </c>
      <c r="K719" s="609">
        <f t="shared" ca="1" si="111"/>
        <v>0</v>
      </c>
      <c r="L719" s="609">
        <f t="shared" ca="1" si="111"/>
        <v>0</v>
      </c>
      <c r="M719" s="609">
        <f t="shared" ca="1" si="111"/>
        <v>0</v>
      </c>
      <c r="N719" s="609">
        <f t="shared" ca="1" si="111"/>
        <v>0</v>
      </c>
      <c r="O719" s="609">
        <f t="shared" ca="1" si="111"/>
        <v>0</v>
      </c>
      <c r="P719" s="609">
        <f t="shared" ca="1" si="111"/>
        <v>0</v>
      </c>
      <c r="Q719" s="609">
        <f t="shared" ca="1" si="111"/>
        <v>0</v>
      </c>
      <c r="R719" s="609">
        <f t="shared" ca="1" si="111"/>
        <v>0</v>
      </c>
      <c r="S719" s="609">
        <f t="shared" ca="1" si="111"/>
        <v>0</v>
      </c>
      <c r="T719" s="609">
        <f t="shared" ca="1" si="111"/>
        <v>0</v>
      </c>
      <c r="U719" s="609">
        <f t="shared" ca="1" si="111"/>
        <v>0</v>
      </c>
      <c r="V719" s="609">
        <f t="shared" ca="1" si="111"/>
        <v>0</v>
      </c>
      <c r="W719" s="609">
        <f t="shared" ca="1" si="111"/>
        <v>0</v>
      </c>
      <c r="X719" s="609">
        <f t="shared" ca="1" si="111"/>
        <v>0</v>
      </c>
      <c r="Y719" s="609">
        <f t="shared" ca="1" si="111"/>
        <v>0</v>
      </c>
      <c r="Z719" s="609">
        <f t="shared" ca="1" si="111"/>
        <v>0</v>
      </c>
      <c r="AA719" s="609">
        <f t="shared" ca="1" si="111"/>
        <v>0</v>
      </c>
      <c r="AB719" s="609">
        <f t="shared" ca="1" si="111"/>
        <v>0</v>
      </c>
      <c r="AC719" s="609">
        <f t="shared" ca="1" si="111"/>
        <v>0</v>
      </c>
      <c r="AD719" s="609">
        <f t="shared" ca="1" si="111"/>
        <v>0</v>
      </c>
      <c r="AE719" s="609">
        <f t="shared" ca="1" si="111"/>
        <v>0</v>
      </c>
      <c r="AF719" s="609">
        <f t="shared" ca="1" si="111"/>
        <v>0</v>
      </c>
      <c r="AG719" s="609">
        <f t="shared" ca="1" si="111"/>
        <v>0</v>
      </c>
      <c r="AH719" s="609">
        <f t="shared" ca="1" si="111"/>
        <v>0</v>
      </c>
      <c r="AI719" s="610"/>
      <c r="AJ719" s="610"/>
      <c r="AK719" s="610"/>
      <c r="AL719" s="610"/>
      <c r="AM719" s="626"/>
    </row>
    <row r="720" spans="2:39" x14ac:dyDescent="0.2">
      <c r="B720" s="625"/>
      <c r="C720" s="605" t="s">
        <v>127</v>
      </c>
      <c r="D720" s="609">
        <f t="shared" ca="1" si="112"/>
        <v>-3.378992500000004E-2</v>
      </c>
      <c r="E720" s="609">
        <f t="shared" ca="1" si="111"/>
        <v>2.8568656620000027E-3</v>
      </c>
      <c r="F720" s="609">
        <f t="shared" ca="1" si="111"/>
        <v>2.4840750674250027E-3</v>
      </c>
      <c r="G720" s="609">
        <f t="shared" ca="1" si="111"/>
        <v>2.364427260346318E-3</v>
      </c>
      <c r="H720" s="609">
        <f t="shared" ca="1" si="111"/>
        <v>2.3557452336748141E-3</v>
      </c>
      <c r="I720" s="609">
        <f t="shared" ca="1" si="111"/>
        <v>2.4162090850615762E-3</v>
      </c>
      <c r="J720" s="609">
        <f t="shared" ca="1" si="111"/>
        <v>2.3392397912191509E-3</v>
      </c>
      <c r="K720" s="609">
        <f t="shared" ca="1" si="111"/>
        <v>2.2177953392754032E-3</v>
      </c>
      <c r="L720" s="609">
        <f t="shared" ca="1" si="111"/>
        <v>2.1260371917159746E-3</v>
      </c>
      <c r="M720" s="609">
        <f t="shared" ca="1" si="111"/>
        <v>2.0579086947166425E-3</v>
      </c>
      <c r="N720" s="609">
        <f t="shared" ca="1" si="111"/>
        <v>1.2676267445703314E-3</v>
      </c>
      <c r="O720" s="609">
        <f t="shared" ca="1" si="111"/>
        <v>1.0222855600787947E-3</v>
      </c>
      <c r="P720" s="609">
        <f t="shared" ca="1" si="111"/>
        <v>1.0333830683970072E-3</v>
      </c>
      <c r="Q720" s="609">
        <f t="shared" ca="1" si="111"/>
        <v>1.0446256728025734E-3</v>
      </c>
      <c r="R720" s="609">
        <f t="shared" ca="1" si="111"/>
        <v>1.056014613273147E-3</v>
      </c>
      <c r="S720" s="609">
        <f t="shared" ca="1" si="111"/>
        <v>1.0675511272908707E-3</v>
      </c>
      <c r="T720" s="609">
        <f t="shared" ca="1" si="111"/>
        <v>1.0792364492705211E-3</v>
      </c>
      <c r="U720" s="609">
        <f t="shared" ca="1" si="111"/>
        <v>1.0910718099658293E-3</v>
      </c>
      <c r="V720" s="609">
        <f t="shared" ca="1" si="111"/>
        <v>1.1030584358532936E-3</v>
      </c>
      <c r="W720" s="609">
        <f t="shared" ca="1" si="111"/>
        <v>1.1151975484928328E-3</v>
      </c>
      <c r="X720" s="609">
        <f t="shared" ca="1" si="111"/>
        <v>3.7374036386456967E-4</v>
      </c>
      <c r="Y720" s="609">
        <f t="shared" ca="1" si="111"/>
        <v>1.139938091681037E-3</v>
      </c>
      <c r="Z720" s="609">
        <f t="shared" ca="1" si="111"/>
        <v>1.1525419346740597E-3</v>
      </c>
      <c r="AA720" s="609">
        <f t="shared" ca="1" si="111"/>
        <v>1.1653030878555853E-3</v>
      </c>
      <c r="AB720" s="609">
        <f t="shared" ca="1" si="111"/>
        <v>1.1782227377516591E-3</v>
      </c>
      <c r="AC720" s="609">
        <f t="shared" ca="1" si="111"/>
        <v>1.1913020616087654E-3</v>
      </c>
      <c r="AD720" s="609">
        <f t="shared" ca="1" si="111"/>
        <v>0</v>
      </c>
      <c r="AE720" s="609">
        <f t="shared" ca="1" si="111"/>
        <v>0</v>
      </c>
      <c r="AF720" s="609">
        <f t="shared" ca="1" si="111"/>
        <v>0</v>
      </c>
      <c r="AG720" s="609">
        <f t="shared" ca="1" si="111"/>
        <v>0</v>
      </c>
      <c r="AH720" s="609">
        <f t="shared" ca="1" si="111"/>
        <v>0</v>
      </c>
      <c r="AI720" s="610"/>
      <c r="AJ720" s="610"/>
      <c r="AK720" s="610"/>
      <c r="AL720" s="610"/>
      <c r="AM720" s="626"/>
    </row>
    <row r="721" spans="2:39" x14ac:dyDescent="0.2">
      <c r="B721" s="625"/>
      <c r="C721" s="605" t="s">
        <v>116</v>
      </c>
      <c r="D721" s="609">
        <f t="shared" ca="1" si="112"/>
        <v>0</v>
      </c>
      <c r="E721" s="609">
        <f t="shared" ca="1" si="111"/>
        <v>0</v>
      </c>
      <c r="F721" s="609">
        <f t="shared" ca="1" si="111"/>
        <v>0</v>
      </c>
      <c r="G721" s="609">
        <f t="shared" ca="1" si="111"/>
        <v>0</v>
      </c>
      <c r="H721" s="609">
        <f t="shared" ca="1" si="111"/>
        <v>0</v>
      </c>
      <c r="I721" s="609">
        <f t="shared" ca="1" si="111"/>
        <v>0</v>
      </c>
      <c r="J721" s="609">
        <f t="shared" ca="1" si="111"/>
        <v>0</v>
      </c>
      <c r="K721" s="609">
        <f t="shared" ca="1" si="111"/>
        <v>0</v>
      </c>
      <c r="L721" s="609">
        <f t="shared" ca="1" si="111"/>
        <v>0</v>
      </c>
      <c r="M721" s="609">
        <f t="shared" ca="1" si="111"/>
        <v>0</v>
      </c>
      <c r="N721" s="609">
        <f t="shared" ca="1" si="111"/>
        <v>0</v>
      </c>
      <c r="O721" s="609">
        <f t="shared" ca="1" si="111"/>
        <v>0</v>
      </c>
      <c r="P721" s="609">
        <f t="shared" ca="1" si="111"/>
        <v>0</v>
      </c>
      <c r="Q721" s="609">
        <f t="shared" ca="1" si="111"/>
        <v>0</v>
      </c>
      <c r="R721" s="609">
        <f t="shared" ca="1" si="111"/>
        <v>0</v>
      </c>
      <c r="S721" s="609">
        <f t="shared" ca="1" si="111"/>
        <v>0</v>
      </c>
      <c r="T721" s="609">
        <f t="shared" ca="1" si="111"/>
        <v>0</v>
      </c>
      <c r="U721" s="609">
        <f t="shared" ca="1" si="111"/>
        <v>0</v>
      </c>
      <c r="V721" s="609">
        <f t="shared" ca="1" si="111"/>
        <v>0</v>
      </c>
      <c r="W721" s="609">
        <f t="shared" ca="1" si="111"/>
        <v>0</v>
      </c>
      <c r="X721" s="609">
        <f t="shared" ca="1" si="111"/>
        <v>0</v>
      </c>
      <c r="Y721" s="609">
        <f t="shared" ca="1" si="111"/>
        <v>0</v>
      </c>
      <c r="Z721" s="609">
        <f t="shared" ca="1" si="111"/>
        <v>0</v>
      </c>
      <c r="AA721" s="609">
        <f t="shared" ca="1" si="111"/>
        <v>0</v>
      </c>
      <c r="AB721" s="609">
        <f t="shared" ca="1" si="111"/>
        <v>0</v>
      </c>
      <c r="AC721" s="609">
        <f t="shared" ca="1" si="111"/>
        <v>0</v>
      </c>
      <c r="AD721" s="609">
        <f t="shared" ca="1" si="111"/>
        <v>0</v>
      </c>
      <c r="AE721" s="609">
        <f t="shared" ca="1" si="111"/>
        <v>0</v>
      </c>
      <c r="AF721" s="609">
        <f t="shared" ca="1" si="111"/>
        <v>0</v>
      </c>
      <c r="AG721" s="609">
        <f t="shared" ca="1" si="111"/>
        <v>0</v>
      </c>
      <c r="AH721" s="609">
        <f t="shared" ca="1" si="111"/>
        <v>0</v>
      </c>
      <c r="AI721" s="610"/>
      <c r="AJ721" s="610"/>
      <c r="AK721" s="610"/>
      <c r="AL721" s="610"/>
      <c r="AM721" s="626"/>
    </row>
    <row r="722" spans="2:39" x14ac:dyDescent="0.2">
      <c r="B722" s="625"/>
      <c r="C722" s="606" t="s">
        <v>119</v>
      </c>
      <c r="D722" s="609">
        <f t="shared" ca="1" si="112"/>
        <v>0</v>
      </c>
      <c r="E722" s="609">
        <f t="shared" ca="1" si="111"/>
        <v>0</v>
      </c>
      <c r="F722" s="609">
        <f t="shared" ca="1" si="111"/>
        <v>0</v>
      </c>
      <c r="G722" s="609">
        <f t="shared" ca="1" si="111"/>
        <v>0</v>
      </c>
      <c r="H722" s="609">
        <f t="shared" ca="1" si="111"/>
        <v>0</v>
      </c>
      <c r="I722" s="609">
        <f t="shared" ca="1" si="111"/>
        <v>0</v>
      </c>
      <c r="J722" s="609">
        <f t="shared" ca="1" si="111"/>
        <v>0</v>
      </c>
      <c r="K722" s="609">
        <f t="shared" ca="1" si="111"/>
        <v>0</v>
      </c>
      <c r="L722" s="609">
        <f t="shared" ca="1" si="111"/>
        <v>0</v>
      </c>
      <c r="M722" s="609">
        <f t="shared" ca="1" si="111"/>
        <v>0</v>
      </c>
      <c r="N722" s="609">
        <f t="shared" ca="1" si="111"/>
        <v>0</v>
      </c>
      <c r="O722" s="609">
        <f t="shared" ca="1" si="111"/>
        <v>0</v>
      </c>
      <c r="P722" s="609">
        <f t="shared" ca="1" si="111"/>
        <v>0</v>
      </c>
      <c r="Q722" s="609">
        <f t="shared" ca="1" si="111"/>
        <v>0</v>
      </c>
      <c r="R722" s="609">
        <f t="shared" ca="1" si="111"/>
        <v>0</v>
      </c>
      <c r="S722" s="609">
        <f t="shared" ca="1" si="111"/>
        <v>0</v>
      </c>
      <c r="T722" s="609">
        <f t="shared" ca="1" si="111"/>
        <v>0</v>
      </c>
      <c r="U722" s="609">
        <f t="shared" ca="1" si="111"/>
        <v>0</v>
      </c>
      <c r="V722" s="609">
        <f t="shared" ca="1" si="111"/>
        <v>0</v>
      </c>
      <c r="W722" s="609">
        <f t="shared" ca="1" si="111"/>
        <v>0</v>
      </c>
      <c r="X722" s="609">
        <f t="shared" ca="1" si="111"/>
        <v>0</v>
      </c>
      <c r="Y722" s="609">
        <f t="shared" ca="1" si="111"/>
        <v>0</v>
      </c>
      <c r="Z722" s="609">
        <f t="shared" ca="1" si="111"/>
        <v>0</v>
      </c>
      <c r="AA722" s="609">
        <f t="shared" ca="1" si="111"/>
        <v>0</v>
      </c>
      <c r="AB722" s="609">
        <f t="shared" ca="1" si="111"/>
        <v>0</v>
      </c>
      <c r="AC722" s="609">
        <f t="shared" ca="1" si="111"/>
        <v>0</v>
      </c>
      <c r="AD722" s="609">
        <f t="shared" ca="1" si="111"/>
        <v>0</v>
      </c>
      <c r="AE722" s="609">
        <f t="shared" ca="1" si="111"/>
        <v>0</v>
      </c>
      <c r="AF722" s="609">
        <f t="shared" ca="1" si="111"/>
        <v>0</v>
      </c>
      <c r="AG722" s="609">
        <f t="shared" ca="1" si="111"/>
        <v>0</v>
      </c>
      <c r="AH722" s="609">
        <f t="shared" ca="1" si="111"/>
        <v>0</v>
      </c>
      <c r="AI722" s="610"/>
      <c r="AJ722" s="610"/>
      <c r="AK722" s="610"/>
      <c r="AL722" s="610"/>
      <c r="AM722" s="626"/>
    </row>
    <row r="723" spans="2:39" x14ac:dyDescent="0.2">
      <c r="B723" s="625"/>
      <c r="C723" s="125"/>
      <c r="D723" s="611"/>
      <c r="E723" s="611"/>
      <c r="F723" s="611"/>
      <c r="G723" s="611"/>
      <c r="H723" s="611"/>
      <c r="I723" s="611"/>
      <c r="J723" s="611"/>
      <c r="K723" s="611"/>
      <c r="L723" s="611"/>
      <c r="M723" s="611"/>
      <c r="N723" s="611"/>
      <c r="O723" s="611"/>
      <c r="P723" s="611"/>
      <c r="Q723" s="611"/>
      <c r="R723" s="611"/>
      <c r="S723" s="611"/>
      <c r="T723" s="611"/>
      <c r="U723" s="611"/>
      <c r="V723" s="611"/>
      <c r="W723" s="611"/>
      <c r="X723" s="611"/>
      <c r="Y723" s="611"/>
      <c r="Z723" s="611"/>
      <c r="AA723" s="611"/>
      <c r="AB723" s="611"/>
      <c r="AC723" s="611"/>
      <c r="AD723" s="611"/>
      <c r="AE723" s="611"/>
      <c r="AF723" s="611"/>
      <c r="AG723" s="611"/>
      <c r="AH723" s="611"/>
      <c r="AI723" s="612"/>
      <c r="AJ723" s="612"/>
      <c r="AK723" s="612"/>
      <c r="AL723" s="612"/>
      <c r="AM723" s="627"/>
    </row>
    <row r="724" spans="2:39" x14ac:dyDescent="0.2">
      <c r="B724" s="261" t="s">
        <v>267</v>
      </c>
      <c r="C724" s="125"/>
      <c r="D724" s="611"/>
      <c r="E724" s="611"/>
      <c r="F724" s="611"/>
      <c r="G724" s="611"/>
      <c r="H724" s="611"/>
      <c r="I724" s="611"/>
      <c r="J724" s="611"/>
      <c r="K724" s="611"/>
      <c r="L724" s="611"/>
      <c r="M724" s="611"/>
      <c r="N724" s="611"/>
      <c r="O724" s="611"/>
      <c r="P724" s="611"/>
      <c r="Q724" s="611"/>
      <c r="R724" s="611"/>
      <c r="S724" s="611"/>
      <c r="T724" s="611"/>
      <c r="U724" s="611"/>
      <c r="V724" s="611"/>
      <c r="W724" s="611"/>
      <c r="X724" s="611"/>
      <c r="Y724" s="611"/>
      <c r="Z724" s="611"/>
      <c r="AA724" s="611"/>
      <c r="AB724" s="611"/>
      <c r="AC724" s="611"/>
      <c r="AD724" s="611"/>
      <c r="AE724" s="611"/>
      <c r="AF724" s="611"/>
      <c r="AG724" s="611"/>
      <c r="AH724" s="611"/>
      <c r="AI724" s="612"/>
      <c r="AJ724" s="612"/>
      <c r="AK724" s="612"/>
      <c r="AL724" s="612"/>
      <c r="AM724" s="627"/>
    </row>
    <row r="725" spans="2:39" x14ac:dyDescent="0.2">
      <c r="B725" s="625"/>
      <c r="C725" s="605" t="s">
        <v>131</v>
      </c>
      <c r="D725" s="609">
        <f ca="1">D90*HLOOKUP($B$675,$AQ$40:$AW$52,8)</f>
        <v>-5.8451070150000017</v>
      </c>
      <c r="E725" s="609">
        <f t="shared" ref="E725:AH730" ca="1" si="113">E90*HLOOKUP($B$675,$AQ$40:$AW$52,8)</f>
        <v>1.5391957775616298</v>
      </c>
      <c r="F725" s="609">
        <f t="shared" ca="1" si="113"/>
        <v>1.7696807143461477</v>
      </c>
      <c r="G725" s="609">
        <f t="shared" ca="1" si="113"/>
        <v>1.315043843731819</v>
      </c>
      <c r="H725" s="609">
        <f t="shared" ca="1" si="113"/>
        <v>1.0655698550191015</v>
      </c>
      <c r="I725" s="609">
        <f t="shared" ca="1" si="113"/>
        <v>1.0858104791567527</v>
      </c>
      <c r="J725" s="609">
        <f t="shared" ca="1" si="113"/>
        <v>0.86992795930115119</v>
      </c>
      <c r="K725" s="609">
        <f t="shared" ca="1" si="113"/>
        <v>0.6364267771068961</v>
      </c>
      <c r="L725" s="609">
        <f t="shared" ca="1" si="113"/>
        <v>0.59644982827309545</v>
      </c>
      <c r="M725" s="609">
        <f t="shared" ca="1" si="113"/>
        <v>0.56550046401495957</v>
      </c>
      <c r="N725" s="609">
        <f t="shared" ca="1" si="113"/>
        <v>0.21508202484565433</v>
      </c>
      <c r="O725" s="609">
        <f t="shared" ca="1" si="113"/>
        <v>0.15739577501892391</v>
      </c>
      <c r="P725" s="609">
        <f t="shared" ca="1" si="113"/>
        <v>0.35880078976084639</v>
      </c>
      <c r="Q725" s="609">
        <f t="shared" ca="1" si="113"/>
        <v>0.36273080617286224</v>
      </c>
      <c r="R725" s="609">
        <f t="shared" ca="1" si="113"/>
        <v>0.3667100624951779</v>
      </c>
      <c r="S725" s="609">
        <f t="shared" ca="1" si="113"/>
        <v>0.37073887757375462</v>
      </c>
      <c r="T725" s="609">
        <f t="shared" ca="1" si="113"/>
        <v>0.37481756554411655</v>
      </c>
      <c r="U725" s="609">
        <f t="shared" ca="1" si="113"/>
        <v>0.37894643552008933</v>
      </c>
      <c r="V725" s="609">
        <f t="shared" ca="1" si="113"/>
        <v>0.38312579127189167</v>
      </c>
      <c r="W725" s="609">
        <f t="shared" ca="1" si="113"/>
        <v>0.38735593089327974</v>
      </c>
      <c r="X725" s="609">
        <f t="shared" ca="1" si="113"/>
        <v>6.0033827657422531E-2</v>
      </c>
      <c r="Y725" s="609">
        <f t="shared" ca="1" si="113"/>
        <v>0.39596972366118327</v>
      </c>
      <c r="Z725" s="609">
        <f t="shared" ca="1" si="113"/>
        <v>0.40035394145747194</v>
      </c>
      <c r="AA725" s="609">
        <f t="shared" ca="1" si="113"/>
        <v>0.40479007167532804</v>
      </c>
      <c r="AB725" s="609">
        <f t="shared" ca="1" si="113"/>
        <v>0.40927837862737654</v>
      </c>
      <c r="AC725" s="609">
        <f t="shared" ca="1" si="113"/>
        <v>0.41381911870429872</v>
      </c>
      <c r="AD725" s="609">
        <f t="shared" ca="1" si="113"/>
        <v>0</v>
      </c>
      <c r="AE725" s="609">
        <f t="shared" ca="1" si="113"/>
        <v>0</v>
      </c>
      <c r="AF725" s="609">
        <f t="shared" ca="1" si="113"/>
        <v>0</v>
      </c>
      <c r="AG725" s="609">
        <f t="shared" ca="1" si="113"/>
        <v>0</v>
      </c>
      <c r="AH725" s="609">
        <f t="shared" ca="1" si="113"/>
        <v>0</v>
      </c>
      <c r="AI725" s="610"/>
      <c r="AJ725" s="610"/>
      <c r="AK725" s="610"/>
      <c r="AL725" s="610"/>
      <c r="AM725" s="626"/>
    </row>
    <row r="726" spans="2:39" x14ac:dyDescent="0.2">
      <c r="B726" s="625"/>
      <c r="C726" s="606" t="s">
        <v>117</v>
      </c>
      <c r="D726" s="609">
        <f t="shared" ref="D726:S730" ca="1" si="114">D91*HLOOKUP($B$675,$AQ$40:$AW$52,8)</f>
        <v>0</v>
      </c>
      <c r="E726" s="609">
        <f t="shared" ca="1" si="114"/>
        <v>0</v>
      </c>
      <c r="F726" s="609">
        <f t="shared" ca="1" si="114"/>
        <v>0</v>
      </c>
      <c r="G726" s="609">
        <f t="shared" ca="1" si="114"/>
        <v>0</v>
      </c>
      <c r="H726" s="609">
        <f t="shared" ca="1" si="114"/>
        <v>0</v>
      </c>
      <c r="I726" s="609">
        <f t="shared" ca="1" si="114"/>
        <v>0</v>
      </c>
      <c r="J726" s="609">
        <f t="shared" ca="1" si="114"/>
        <v>0</v>
      </c>
      <c r="K726" s="609">
        <f t="shared" ca="1" si="114"/>
        <v>0</v>
      </c>
      <c r="L726" s="609">
        <f t="shared" ca="1" si="114"/>
        <v>0</v>
      </c>
      <c r="M726" s="609">
        <f t="shared" ca="1" si="114"/>
        <v>0</v>
      </c>
      <c r="N726" s="609">
        <f t="shared" ca="1" si="114"/>
        <v>0</v>
      </c>
      <c r="O726" s="609">
        <f t="shared" ca="1" si="114"/>
        <v>0</v>
      </c>
      <c r="P726" s="609">
        <f t="shared" ca="1" si="114"/>
        <v>0</v>
      </c>
      <c r="Q726" s="609">
        <f t="shared" ca="1" si="114"/>
        <v>0</v>
      </c>
      <c r="R726" s="609">
        <f t="shared" ca="1" si="114"/>
        <v>0</v>
      </c>
      <c r="S726" s="609">
        <f t="shared" ca="1" si="114"/>
        <v>0</v>
      </c>
      <c r="T726" s="609">
        <f t="shared" ca="1" si="113"/>
        <v>0</v>
      </c>
      <c r="U726" s="609">
        <f t="shared" ca="1" si="113"/>
        <v>0</v>
      </c>
      <c r="V726" s="609">
        <f t="shared" ca="1" si="113"/>
        <v>0</v>
      </c>
      <c r="W726" s="609">
        <f t="shared" ca="1" si="113"/>
        <v>0</v>
      </c>
      <c r="X726" s="609">
        <f t="shared" ca="1" si="113"/>
        <v>0</v>
      </c>
      <c r="Y726" s="609">
        <f t="shared" ca="1" si="113"/>
        <v>0</v>
      </c>
      <c r="Z726" s="609">
        <f t="shared" ca="1" si="113"/>
        <v>0</v>
      </c>
      <c r="AA726" s="609">
        <f t="shared" ca="1" si="113"/>
        <v>0</v>
      </c>
      <c r="AB726" s="609">
        <f t="shared" ca="1" si="113"/>
        <v>0</v>
      </c>
      <c r="AC726" s="609">
        <f t="shared" ca="1" si="113"/>
        <v>0</v>
      </c>
      <c r="AD726" s="609">
        <f t="shared" ca="1" si="113"/>
        <v>0</v>
      </c>
      <c r="AE726" s="609">
        <f t="shared" ca="1" si="113"/>
        <v>0</v>
      </c>
      <c r="AF726" s="609">
        <f t="shared" ca="1" si="113"/>
        <v>0</v>
      </c>
      <c r="AG726" s="609">
        <f t="shared" ca="1" si="113"/>
        <v>0</v>
      </c>
      <c r="AH726" s="609">
        <f t="shared" ca="1" si="113"/>
        <v>0</v>
      </c>
      <c r="AI726" s="610"/>
      <c r="AJ726" s="610"/>
      <c r="AK726" s="610"/>
      <c r="AL726" s="610"/>
      <c r="AM726" s="626"/>
    </row>
    <row r="727" spans="2:39" x14ac:dyDescent="0.2">
      <c r="B727" s="625"/>
      <c r="C727" s="607" t="s">
        <v>126</v>
      </c>
      <c r="D727" s="609">
        <f t="shared" ca="1" si="114"/>
        <v>0</v>
      </c>
      <c r="E727" s="609">
        <f t="shared" ca="1" si="113"/>
        <v>0</v>
      </c>
      <c r="F727" s="609">
        <f t="shared" ca="1" si="113"/>
        <v>0</v>
      </c>
      <c r="G727" s="609">
        <f t="shared" ca="1" si="113"/>
        <v>0</v>
      </c>
      <c r="H727" s="609">
        <f t="shared" ca="1" si="113"/>
        <v>0</v>
      </c>
      <c r="I727" s="609">
        <f t="shared" ca="1" si="113"/>
        <v>0</v>
      </c>
      <c r="J727" s="609">
        <f t="shared" ca="1" si="113"/>
        <v>0</v>
      </c>
      <c r="K727" s="609">
        <f t="shared" ca="1" si="113"/>
        <v>0</v>
      </c>
      <c r="L727" s="609">
        <f t="shared" ca="1" si="113"/>
        <v>0</v>
      </c>
      <c r="M727" s="609">
        <f t="shared" ca="1" si="113"/>
        <v>0</v>
      </c>
      <c r="N727" s="609">
        <f t="shared" ca="1" si="113"/>
        <v>0</v>
      </c>
      <c r="O727" s="609">
        <f t="shared" ca="1" si="113"/>
        <v>0</v>
      </c>
      <c r="P727" s="609">
        <f t="shared" ca="1" si="113"/>
        <v>0</v>
      </c>
      <c r="Q727" s="609">
        <f t="shared" ca="1" si="113"/>
        <v>0</v>
      </c>
      <c r="R727" s="609">
        <f t="shared" ca="1" si="113"/>
        <v>0</v>
      </c>
      <c r="S727" s="609">
        <f t="shared" ca="1" si="113"/>
        <v>0</v>
      </c>
      <c r="T727" s="609">
        <f t="shared" ca="1" si="113"/>
        <v>0</v>
      </c>
      <c r="U727" s="609">
        <f t="shared" ca="1" si="113"/>
        <v>0</v>
      </c>
      <c r="V727" s="609">
        <f t="shared" ca="1" si="113"/>
        <v>0</v>
      </c>
      <c r="W727" s="609">
        <f t="shared" ca="1" si="113"/>
        <v>0</v>
      </c>
      <c r="X727" s="609">
        <f t="shared" ca="1" si="113"/>
        <v>0</v>
      </c>
      <c r="Y727" s="609">
        <f t="shared" ca="1" si="113"/>
        <v>0</v>
      </c>
      <c r="Z727" s="609">
        <f t="shared" ca="1" si="113"/>
        <v>0</v>
      </c>
      <c r="AA727" s="609">
        <f t="shared" ca="1" si="113"/>
        <v>0</v>
      </c>
      <c r="AB727" s="609">
        <f t="shared" ca="1" si="113"/>
        <v>0</v>
      </c>
      <c r="AC727" s="609">
        <f t="shared" ca="1" si="113"/>
        <v>0</v>
      </c>
      <c r="AD727" s="609">
        <f t="shared" ca="1" si="113"/>
        <v>0</v>
      </c>
      <c r="AE727" s="609">
        <f t="shared" ca="1" si="113"/>
        <v>0</v>
      </c>
      <c r="AF727" s="609">
        <f t="shared" ca="1" si="113"/>
        <v>0</v>
      </c>
      <c r="AG727" s="609">
        <f t="shared" ca="1" si="113"/>
        <v>0</v>
      </c>
      <c r="AH727" s="609">
        <f t="shared" ca="1" si="113"/>
        <v>0</v>
      </c>
      <c r="AI727" s="610"/>
      <c r="AJ727" s="610"/>
      <c r="AK727" s="610"/>
      <c r="AL727" s="610"/>
      <c r="AM727" s="626"/>
    </row>
    <row r="728" spans="2:39" x14ac:dyDescent="0.2">
      <c r="B728" s="625"/>
      <c r="C728" s="605" t="s">
        <v>127</v>
      </c>
      <c r="D728" s="609">
        <f t="shared" ca="1" si="114"/>
        <v>0</v>
      </c>
      <c r="E728" s="609">
        <f t="shared" ca="1" si="113"/>
        <v>0</v>
      </c>
      <c r="F728" s="609">
        <f t="shared" ca="1" si="113"/>
        <v>0</v>
      </c>
      <c r="G728" s="609">
        <f t="shared" ca="1" si="113"/>
        <v>0</v>
      </c>
      <c r="H728" s="609">
        <f t="shared" ca="1" si="113"/>
        <v>0</v>
      </c>
      <c r="I728" s="609">
        <f t="shared" ca="1" si="113"/>
        <v>0</v>
      </c>
      <c r="J728" s="609">
        <f t="shared" ca="1" si="113"/>
        <v>0</v>
      </c>
      <c r="K728" s="609">
        <f t="shared" ca="1" si="113"/>
        <v>0</v>
      </c>
      <c r="L728" s="609">
        <f t="shared" ca="1" si="113"/>
        <v>0</v>
      </c>
      <c r="M728" s="609">
        <f t="shared" ca="1" si="113"/>
        <v>0</v>
      </c>
      <c r="N728" s="609">
        <f t="shared" ca="1" si="113"/>
        <v>0</v>
      </c>
      <c r="O728" s="609">
        <f t="shared" ca="1" si="113"/>
        <v>0</v>
      </c>
      <c r="P728" s="609">
        <f t="shared" ca="1" si="113"/>
        <v>0</v>
      </c>
      <c r="Q728" s="609">
        <f t="shared" ca="1" si="113"/>
        <v>0</v>
      </c>
      <c r="R728" s="609">
        <f t="shared" ca="1" si="113"/>
        <v>0</v>
      </c>
      <c r="S728" s="609">
        <f t="shared" ca="1" si="113"/>
        <v>0</v>
      </c>
      <c r="T728" s="609">
        <f t="shared" ca="1" si="113"/>
        <v>0</v>
      </c>
      <c r="U728" s="609">
        <f t="shared" ca="1" si="113"/>
        <v>0</v>
      </c>
      <c r="V728" s="609">
        <f t="shared" ca="1" si="113"/>
        <v>0</v>
      </c>
      <c r="W728" s="609">
        <f t="shared" ca="1" si="113"/>
        <v>0</v>
      </c>
      <c r="X728" s="609">
        <f t="shared" ca="1" si="113"/>
        <v>0</v>
      </c>
      <c r="Y728" s="609">
        <f t="shared" ca="1" si="113"/>
        <v>0</v>
      </c>
      <c r="Z728" s="609">
        <f t="shared" ca="1" si="113"/>
        <v>0</v>
      </c>
      <c r="AA728" s="609">
        <f t="shared" ca="1" si="113"/>
        <v>0</v>
      </c>
      <c r="AB728" s="609">
        <f t="shared" ca="1" si="113"/>
        <v>0</v>
      </c>
      <c r="AC728" s="609">
        <f t="shared" ca="1" si="113"/>
        <v>0</v>
      </c>
      <c r="AD728" s="609">
        <f t="shared" ca="1" si="113"/>
        <v>0</v>
      </c>
      <c r="AE728" s="609">
        <f t="shared" ca="1" si="113"/>
        <v>0</v>
      </c>
      <c r="AF728" s="609">
        <f t="shared" ca="1" si="113"/>
        <v>0</v>
      </c>
      <c r="AG728" s="609">
        <f t="shared" ca="1" si="113"/>
        <v>0</v>
      </c>
      <c r="AH728" s="609">
        <f t="shared" ca="1" si="113"/>
        <v>0</v>
      </c>
      <c r="AI728" s="610"/>
      <c r="AJ728" s="610"/>
      <c r="AK728" s="610"/>
      <c r="AL728" s="610"/>
      <c r="AM728" s="626"/>
    </row>
    <row r="729" spans="2:39" x14ac:dyDescent="0.2">
      <c r="B729" s="625"/>
      <c r="C729" s="605" t="s">
        <v>116</v>
      </c>
      <c r="D729" s="609">
        <f t="shared" ca="1" si="114"/>
        <v>0</v>
      </c>
      <c r="E729" s="609">
        <f t="shared" ca="1" si="113"/>
        <v>0</v>
      </c>
      <c r="F729" s="609">
        <f t="shared" ca="1" si="113"/>
        <v>0</v>
      </c>
      <c r="G729" s="609">
        <f t="shared" ca="1" si="113"/>
        <v>0</v>
      </c>
      <c r="H729" s="609">
        <f t="shared" ca="1" si="113"/>
        <v>0</v>
      </c>
      <c r="I729" s="609">
        <f t="shared" ca="1" si="113"/>
        <v>0</v>
      </c>
      <c r="J729" s="609">
        <f t="shared" ca="1" si="113"/>
        <v>0</v>
      </c>
      <c r="K729" s="609">
        <f t="shared" ca="1" si="113"/>
        <v>0</v>
      </c>
      <c r="L729" s="609">
        <f t="shared" ca="1" si="113"/>
        <v>0</v>
      </c>
      <c r="M729" s="609">
        <f t="shared" ca="1" si="113"/>
        <v>0</v>
      </c>
      <c r="N729" s="609">
        <f t="shared" ca="1" si="113"/>
        <v>0</v>
      </c>
      <c r="O729" s="609">
        <f t="shared" ca="1" si="113"/>
        <v>0</v>
      </c>
      <c r="P729" s="609">
        <f t="shared" ca="1" si="113"/>
        <v>0</v>
      </c>
      <c r="Q729" s="609">
        <f t="shared" ca="1" si="113"/>
        <v>0</v>
      </c>
      <c r="R729" s="609">
        <f t="shared" ca="1" si="113"/>
        <v>0</v>
      </c>
      <c r="S729" s="609">
        <f t="shared" ca="1" si="113"/>
        <v>0</v>
      </c>
      <c r="T729" s="609">
        <f t="shared" ca="1" si="113"/>
        <v>0</v>
      </c>
      <c r="U729" s="609">
        <f t="shared" ca="1" si="113"/>
        <v>0</v>
      </c>
      <c r="V729" s="609">
        <f t="shared" ca="1" si="113"/>
        <v>0</v>
      </c>
      <c r="W729" s="609">
        <f t="shared" ca="1" si="113"/>
        <v>0</v>
      </c>
      <c r="X729" s="609">
        <f t="shared" ca="1" si="113"/>
        <v>0</v>
      </c>
      <c r="Y729" s="609">
        <f t="shared" ca="1" si="113"/>
        <v>0</v>
      </c>
      <c r="Z729" s="609">
        <f t="shared" ca="1" si="113"/>
        <v>0</v>
      </c>
      <c r="AA729" s="609">
        <f t="shared" ca="1" si="113"/>
        <v>0</v>
      </c>
      <c r="AB729" s="609">
        <f t="shared" ca="1" si="113"/>
        <v>0</v>
      </c>
      <c r="AC729" s="609">
        <f t="shared" ca="1" si="113"/>
        <v>0</v>
      </c>
      <c r="AD729" s="609">
        <f t="shared" ca="1" si="113"/>
        <v>0</v>
      </c>
      <c r="AE729" s="609">
        <f t="shared" ca="1" si="113"/>
        <v>0</v>
      </c>
      <c r="AF729" s="609">
        <f t="shared" ca="1" si="113"/>
        <v>0</v>
      </c>
      <c r="AG729" s="609">
        <f t="shared" ca="1" si="113"/>
        <v>0</v>
      </c>
      <c r="AH729" s="609">
        <f t="shared" ca="1" si="113"/>
        <v>0</v>
      </c>
      <c r="AI729" s="610"/>
      <c r="AJ729" s="610"/>
      <c r="AK729" s="610"/>
      <c r="AL729" s="610"/>
      <c r="AM729" s="626"/>
    </row>
    <row r="730" spans="2:39" x14ac:dyDescent="0.2">
      <c r="B730" s="625"/>
      <c r="C730" s="606" t="s">
        <v>119</v>
      </c>
      <c r="D730" s="609">
        <f t="shared" ca="1" si="114"/>
        <v>0</v>
      </c>
      <c r="E730" s="609">
        <f t="shared" ca="1" si="113"/>
        <v>0.14311917909719998</v>
      </c>
      <c r="F730" s="609">
        <f t="shared" ca="1" si="113"/>
        <v>0.14456312512074829</v>
      </c>
      <c r="G730" s="609">
        <f t="shared" ca="1" si="113"/>
        <v>0.14602858594004742</v>
      </c>
      <c r="H730" s="609">
        <f t="shared" ca="1" si="113"/>
        <v>0.14751588212555414</v>
      </c>
      <c r="I730" s="609">
        <f t="shared" ca="1" si="113"/>
        <v>0.14902533902422491</v>
      </c>
      <c r="J730" s="609">
        <f t="shared" ca="1" si="113"/>
        <v>0.15055728683068584</v>
      </c>
      <c r="K730" s="609">
        <f t="shared" ca="1" si="113"/>
        <v>0.15211206065946306</v>
      </c>
      <c r="L730" s="609">
        <f t="shared" ca="1" si="113"/>
        <v>0.15369000061828902</v>
      </c>
      <c r="M730" s="609">
        <f t="shared" ca="1" si="113"/>
        <v>0.15529145188250154</v>
      </c>
      <c r="N730" s="609">
        <f t="shared" ca="1" si="113"/>
        <v>0.1569167647705508</v>
      </c>
      <c r="O730" s="609">
        <f t="shared" ca="1" si="113"/>
        <v>0.15856629482063203</v>
      </c>
      <c r="P730" s="609">
        <f t="shared" ca="1" si="113"/>
        <v>0.16024040286845945</v>
      </c>
      <c r="Q730" s="609">
        <f t="shared" ca="1" si="113"/>
        <v>0.16193945512619951</v>
      </c>
      <c r="R730" s="609">
        <f t="shared" ca="1" si="113"/>
        <v>0.16366382326257983</v>
      </c>
      <c r="S730" s="609">
        <f t="shared" ca="1" si="113"/>
        <v>0.16541388448419234</v>
      </c>
      <c r="T730" s="609">
        <f t="shared" ca="1" si="113"/>
        <v>0.16719002161800672</v>
      </c>
      <c r="U730" s="609">
        <f t="shared" ca="1" si="113"/>
        <v>0.1689926231951151</v>
      </c>
      <c r="V730" s="609">
        <f t="shared" ca="1" si="113"/>
        <v>0.17082208353572231</v>
      </c>
      <c r="W730" s="609">
        <f t="shared" ca="1" si="113"/>
        <v>0.17267880283540457</v>
      </c>
      <c r="X730" s="609">
        <f t="shared" ca="1" si="113"/>
        <v>0.17456318725265205</v>
      </c>
      <c r="Y730" s="609">
        <f t="shared" ca="1" si="113"/>
        <v>0.17647564899771659</v>
      </c>
      <c r="Z730" s="609">
        <f t="shared" ca="1" si="113"/>
        <v>0.17841660642278254</v>
      </c>
      <c r="AA730" s="609">
        <f t="shared" ca="1" si="113"/>
        <v>0.18038648411348204</v>
      </c>
      <c r="AB730" s="609">
        <f t="shared" ca="1" si="113"/>
        <v>0.18238571298177286</v>
      </c>
      <c r="AC730" s="609">
        <f t="shared" ca="1" si="113"/>
        <v>0.18441473036020128</v>
      </c>
      <c r="AD730" s="609">
        <f t="shared" ca="1" si="113"/>
        <v>0</v>
      </c>
      <c r="AE730" s="609">
        <f t="shared" ca="1" si="113"/>
        <v>0</v>
      </c>
      <c r="AF730" s="609">
        <f t="shared" ca="1" si="113"/>
        <v>0</v>
      </c>
      <c r="AG730" s="609">
        <f t="shared" ca="1" si="113"/>
        <v>0</v>
      </c>
      <c r="AH730" s="609">
        <f t="shared" ca="1" si="113"/>
        <v>0</v>
      </c>
      <c r="AI730" s="610"/>
      <c r="AJ730" s="610"/>
      <c r="AK730" s="610"/>
      <c r="AL730" s="610"/>
      <c r="AM730" s="626"/>
    </row>
    <row r="731" spans="2:39" x14ac:dyDescent="0.2">
      <c r="B731" s="625"/>
      <c r="C731" s="125"/>
      <c r="D731" s="611"/>
      <c r="E731" s="611"/>
      <c r="F731" s="611"/>
      <c r="G731" s="611"/>
      <c r="H731" s="611"/>
      <c r="I731" s="611"/>
      <c r="J731" s="611"/>
      <c r="K731" s="611"/>
      <c r="L731" s="611"/>
      <c r="M731" s="611"/>
      <c r="N731" s="611"/>
      <c r="O731" s="611"/>
      <c r="P731" s="611"/>
      <c r="Q731" s="611"/>
      <c r="R731" s="611"/>
      <c r="S731" s="611"/>
      <c r="T731" s="611"/>
      <c r="U731" s="611"/>
      <c r="V731" s="611"/>
      <c r="W731" s="611"/>
      <c r="X731" s="611"/>
      <c r="Y731" s="611"/>
      <c r="Z731" s="611"/>
      <c r="AA731" s="611"/>
      <c r="AB731" s="611"/>
      <c r="AC731" s="611"/>
      <c r="AD731" s="611"/>
      <c r="AE731" s="611"/>
      <c r="AF731" s="611"/>
      <c r="AG731" s="611"/>
      <c r="AH731" s="611"/>
      <c r="AI731" s="612"/>
      <c r="AJ731" s="612"/>
      <c r="AK731" s="612"/>
      <c r="AL731" s="612"/>
      <c r="AM731" s="627"/>
    </row>
    <row r="732" spans="2:39" x14ac:dyDescent="0.2">
      <c r="B732" s="261" t="s">
        <v>268</v>
      </c>
      <c r="C732" s="125"/>
      <c r="D732" s="611"/>
      <c r="E732" s="611"/>
      <c r="F732" s="611"/>
      <c r="G732" s="611"/>
      <c r="H732" s="611"/>
      <c r="I732" s="611"/>
      <c r="J732" s="611"/>
      <c r="K732" s="611"/>
      <c r="L732" s="611"/>
      <c r="M732" s="611"/>
      <c r="N732" s="611"/>
      <c r="O732" s="611"/>
      <c r="P732" s="611"/>
      <c r="Q732" s="611"/>
      <c r="R732" s="611"/>
      <c r="S732" s="611"/>
      <c r="T732" s="611"/>
      <c r="U732" s="611"/>
      <c r="V732" s="611"/>
      <c r="W732" s="611"/>
      <c r="X732" s="611"/>
      <c r="Y732" s="611"/>
      <c r="Z732" s="611"/>
      <c r="AA732" s="611"/>
      <c r="AB732" s="611"/>
      <c r="AC732" s="611"/>
      <c r="AD732" s="611"/>
      <c r="AE732" s="611"/>
      <c r="AF732" s="611"/>
      <c r="AG732" s="611"/>
      <c r="AH732" s="611"/>
      <c r="AI732" s="612"/>
      <c r="AJ732" s="612"/>
      <c r="AK732" s="612"/>
      <c r="AL732" s="612"/>
      <c r="AM732" s="627"/>
    </row>
    <row r="733" spans="2:39" x14ac:dyDescent="0.2">
      <c r="B733" s="625"/>
      <c r="C733" s="605" t="s">
        <v>131</v>
      </c>
      <c r="D733" s="609">
        <f ca="1">D98*HLOOKUP($B$675,$AQ$40:$AW$52,9)</f>
        <v>0</v>
      </c>
      <c r="E733" s="609">
        <f t="shared" ref="E733:AH738" ca="1" si="115">E98*HLOOKUP($B$675,$AQ$40:$AW$52,9)</f>
        <v>0</v>
      </c>
      <c r="F733" s="609">
        <f t="shared" ca="1" si="115"/>
        <v>0</v>
      </c>
      <c r="G733" s="609">
        <f t="shared" ca="1" si="115"/>
        <v>0</v>
      </c>
      <c r="H733" s="609">
        <f t="shared" ca="1" si="115"/>
        <v>0</v>
      </c>
      <c r="I733" s="609">
        <f t="shared" ca="1" si="115"/>
        <v>0</v>
      </c>
      <c r="J733" s="609">
        <f t="shared" ca="1" si="115"/>
        <v>0</v>
      </c>
      <c r="K733" s="609">
        <f t="shared" ca="1" si="115"/>
        <v>0</v>
      </c>
      <c r="L733" s="609">
        <f t="shared" ca="1" si="115"/>
        <v>0</v>
      </c>
      <c r="M733" s="609">
        <f t="shared" ca="1" si="115"/>
        <v>0</v>
      </c>
      <c r="N733" s="609">
        <f t="shared" ca="1" si="115"/>
        <v>0</v>
      </c>
      <c r="O733" s="609">
        <f t="shared" ca="1" si="115"/>
        <v>0</v>
      </c>
      <c r="P733" s="609">
        <f t="shared" ca="1" si="115"/>
        <v>0</v>
      </c>
      <c r="Q733" s="609">
        <f t="shared" ca="1" si="115"/>
        <v>0</v>
      </c>
      <c r="R733" s="609">
        <f t="shared" ca="1" si="115"/>
        <v>0</v>
      </c>
      <c r="S733" s="609">
        <f t="shared" ca="1" si="115"/>
        <v>0</v>
      </c>
      <c r="T733" s="609">
        <f t="shared" ca="1" si="115"/>
        <v>0</v>
      </c>
      <c r="U733" s="609">
        <f t="shared" ca="1" si="115"/>
        <v>0</v>
      </c>
      <c r="V733" s="609">
        <f t="shared" ca="1" si="115"/>
        <v>0</v>
      </c>
      <c r="W733" s="609">
        <f t="shared" ca="1" si="115"/>
        <v>0</v>
      </c>
      <c r="X733" s="609">
        <f t="shared" ca="1" si="115"/>
        <v>0</v>
      </c>
      <c r="Y733" s="609">
        <f t="shared" ca="1" si="115"/>
        <v>0</v>
      </c>
      <c r="Z733" s="609">
        <f t="shared" ca="1" si="115"/>
        <v>0</v>
      </c>
      <c r="AA733" s="609">
        <f t="shared" ca="1" si="115"/>
        <v>0</v>
      </c>
      <c r="AB733" s="609">
        <f t="shared" ca="1" si="115"/>
        <v>0</v>
      </c>
      <c r="AC733" s="609">
        <f t="shared" ca="1" si="115"/>
        <v>0</v>
      </c>
      <c r="AD733" s="609">
        <f t="shared" ca="1" si="115"/>
        <v>0</v>
      </c>
      <c r="AE733" s="609">
        <f t="shared" ca="1" si="115"/>
        <v>0</v>
      </c>
      <c r="AF733" s="609">
        <f t="shared" ca="1" si="115"/>
        <v>0</v>
      </c>
      <c r="AG733" s="609">
        <f t="shared" ca="1" si="115"/>
        <v>0</v>
      </c>
      <c r="AH733" s="609">
        <f t="shared" ca="1" si="115"/>
        <v>0</v>
      </c>
      <c r="AI733" s="610"/>
      <c r="AJ733" s="610"/>
      <c r="AK733" s="610"/>
      <c r="AL733" s="610"/>
      <c r="AM733" s="626"/>
    </row>
    <row r="734" spans="2:39" x14ac:dyDescent="0.2">
      <c r="B734" s="625"/>
      <c r="C734" s="606" t="s">
        <v>117</v>
      </c>
      <c r="D734" s="609">
        <f t="shared" ref="D734:S738" ca="1" si="116">D99*HLOOKUP($B$675,$AQ$40:$AW$52,9)</f>
        <v>0</v>
      </c>
      <c r="E734" s="609">
        <f t="shared" ca="1" si="116"/>
        <v>0</v>
      </c>
      <c r="F734" s="609">
        <f t="shared" ca="1" si="116"/>
        <v>0</v>
      </c>
      <c r="G734" s="609">
        <f t="shared" ca="1" si="116"/>
        <v>0</v>
      </c>
      <c r="H734" s="609">
        <f t="shared" ca="1" si="116"/>
        <v>0</v>
      </c>
      <c r="I734" s="609">
        <f t="shared" ca="1" si="116"/>
        <v>0</v>
      </c>
      <c r="J734" s="609">
        <f t="shared" ca="1" si="116"/>
        <v>0</v>
      </c>
      <c r="K734" s="609">
        <f t="shared" ca="1" si="116"/>
        <v>0</v>
      </c>
      <c r="L734" s="609">
        <f t="shared" ca="1" si="116"/>
        <v>0</v>
      </c>
      <c r="M734" s="609">
        <f t="shared" ca="1" si="116"/>
        <v>0</v>
      </c>
      <c r="N734" s="609">
        <f t="shared" ca="1" si="116"/>
        <v>0</v>
      </c>
      <c r="O734" s="609">
        <f t="shared" ca="1" si="116"/>
        <v>0</v>
      </c>
      <c r="P734" s="609">
        <f t="shared" ca="1" si="116"/>
        <v>0</v>
      </c>
      <c r="Q734" s="609">
        <f t="shared" ca="1" si="116"/>
        <v>0</v>
      </c>
      <c r="R734" s="609">
        <f t="shared" ca="1" si="116"/>
        <v>0</v>
      </c>
      <c r="S734" s="609">
        <f t="shared" ca="1" si="116"/>
        <v>0</v>
      </c>
      <c r="T734" s="609">
        <f t="shared" ca="1" si="115"/>
        <v>0</v>
      </c>
      <c r="U734" s="609">
        <f t="shared" ca="1" si="115"/>
        <v>0</v>
      </c>
      <c r="V734" s="609">
        <f t="shared" ca="1" si="115"/>
        <v>0</v>
      </c>
      <c r="W734" s="609">
        <f t="shared" ca="1" si="115"/>
        <v>0</v>
      </c>
      <c r="X734" s="609">
        <f t="shared" ca="1" si="115"/>
        <v>0</v>
      </c>
      <c r="Y734" s="609">
        <f t="shared" ca="1" si="115"/>
        <v>0</v>
      </c>
      <c r="Z734" s="609">
        <f t="shared" ca="1" si="115"/>
        <v>0</v>
      </c>
      <c r="AA734" s="609">
        <f t="shared" ca="1" si="115"/>
        <v>0</v>
      </c>
      <c r="AB734" s="609">
        <f t="shared" ca="1" si="115"/>
        <v>0</v>
      </c>
      <c r="AC734" s="609">
        <f t="shared" ca="1" si="115"/>
        <v>0</v>
      </c>
      <c r="AD734" s="609">
        <f t="shared" ca="1" si="115"/>
        <v>0</v>
      </c>
      <c r="AE734" s="609">
        <f t="shared" ca="1" si="115"/>
        <v>0</v>
      </c>
      <c r="AF734" s="609">
        <f t="shared" ca="1" si="115"/>
        <v>0</v>
      </c>
      <c r="AG734" s="609">
        <f t="shared" ca="1" si="115"/>
        <v>0</v>
      </c>
      <c r="AH734" s="609">
        <f t="shared" ca="1" si="115"/>
        <v>0</v>
      </c>
      <c r="AI734" s="610"/>
      <c r="AJ734" s="610"/>
      <c r="AK734" s="610"/>
      <c r="AL734" s="610"/>
      <c r="AM734" s="626"/>
    </row>
    <row r="735" spans="2:39" x14ac:dyDescent="0.2">
      <c r="B735" s="625"/>
      <c r="C735" s="607" t="s">
        <v>126</v>
      </c>
      <c r="D735" s="609">
        <f t="shared" ca="1" si="116"/>
        <v>0</v>
      </c>
      <c r="E735" s="609">
        <f t="shared" ca="1" si="115"/>
        <v>0</v>
      </c>
      <c r="F735" s="609">
        <f t="shared" ca="1" si="115"/>
        <v>0</v>
      </c>
      <c r="G735" s="609">
        <f t="shared" ca="1" si="115"/>
        <v>0</v>
      </c>
      <c r="H735" s="609">
        <f t="shared" ca="1" si="115"/>
        <v>0</v>
      </c>
      <c r="I735" s="609">
        <f t="shared" ca="1" si="115"/>
        <v>0</v>
      </c>
      <c r="J735" s="609">
        <f t="shared" ca="1" si="115"/>
        <v>0</v>
      </c>
      <c r="K735" s="609">
        <f t="shared" ca="1" si="115"/>
        <v>0</v>
      </c>
      <c r="L735" s="609">
        <f t="shared" ca="1" si="115"/>
        <v>0</v>
      </c>
      <c r="M735" s="609">
        <f t="shared" ca="1" si="115"/>
        <v>0</v>
      </c>
      <c r="N735" s="609">
        <f t="shared" ca="1" si="115"/>
        <v>0</v>
      </c>
      <c r="O735" s="609">
        <f t="shared" ca="1" si="115"/>
        <v>0</v>
      </c>
      <c r="P735" s="609">
        <f t="shared" ca="1" si="115"/>
        <v>0</v>
      </c>
      <c r="Q735" s="609">
        <f t="shared" ca="1" si="115"/>
        <v>0</v>
      </c>
      <c r="R735" s="609">
        <f t="shared" ca="1" si="115"/>
        <v>0</v>
      </c>
      <c r="S735" s="609">
        <f t="shared" ca="1" si="115"/>
        <v>0</v>
      </c>
      <c r="T735" s="609">
        <f t="shared" ca="1" si="115"/>
        <v>0</v>
      </c>
      <c r="U735" s="609">
        <f t="shared" ca="1" si="115"/>
        <v>0</v>
      </c>
      <c r="V735" s="609">
        <f t="shared" ca="1" si="115"/>
        <v>0</v>
      </c>
      <c r="W735" s="609">
        <f t="shared" ca="1" si="115"/>
        <v>0</v>
      </c>
      <c r="X735" s="609">
        <f t="shared" ca="1" si="115"/>
        <v>0</v>
      </c>
      <c r="Y735" s="609">
        <f t="shared" ca="1" si="115"/>
        <v>0</v>
      </c>
      <c r="Z735" s="609">
        <f t="shared" ca="1" si="115"/>
        <v>0</v>
      </c>
      <c r="AA735" s="609">
        <f t="shared" ca="1" si="115"/>
        <v>0</v>
      </c>
      <c r="AB735" s="609">
        <f t="shared" ca="1" si="115"/>
        <v>0</v>
      </c>
      <c r="AC735" s="609">
        <f t="shared" ca="1" si="115"/>
        <v>0</v>
      </c>
      <c r="AD735" s="609">
        <f t="shared" ca="1" si="115"/>
        <v>0</v>
      </c>
      <c r="AE735" s="609">
        <f t="shared" ca="1" si="115"/>
        <v>0</v>
      </c>
      <c r="AF735" s="609">
        <f t="shared" ca="1" si="115"/>
        <v>0</v>
      </c>
      <c r="AG735" s="609">
        <f t="shared" ca="1" si="115"/>
        <v>0</v>
      </c>
      <c r="AH735" s="609">
        <f t="shared" ca="1" si="115"/>
        <v>0</v>
      </c>
      <c r="AI735" s="610"/>
      <c r="AJ735" s="610"/>
      <c r="AK735" s="610"/>
      <c r="AL735" s="610"/>
      <c r="AM735" s="626"/>
    </row>
    <row r="736" spans="2:39" x14ac:dyDescent="0.2">
      <c r="B736" s="625"/>
      <c r="C736" s="605" t="s">
        <v>127</v>
      </c>
      <c r="D736" s="609">
        <f t="shared" ca="1" si="116"/>
        <v>0</v>
      </c>
      <c r="E736" s="609">
        <f t="shared" ca="1" si="115"/>
        <v>0</v>
      </c>
      <c r="F736" s="609">
        <f t="shared" ca="1" si="115"/>
        <v>0</v>
      </c>
      <c r="G736" s="609">
        <f t="shared" ca="1" si="115"/>
        <v>0</v>
      </c>
      <c r="H736" s="609">
        <f t="shared" ca="1" si="115"/>
        <v>0</v>
      </c>
      <c r="I736" s="609">
        <f t="shared" ca="1" si="115"/>
        <v>0</v>
      </c>
      <c r="J736" s="609">
        <f t="shared" ca="1" si="115"/>
        <v>0</v>
      </c>
      <c r="K736" s="609">
        <f t="shared" ca="1" si="115"/>
        <v>0</v>
      </c>
      <c r="L736" s="609">
        <f t="shared" ca="1" si="115"/>
        <v>0</v>
      </c>
      <c r="M736" s="609">
        <f t="shared" ca="1" si="115"/>
        <v>0</v>
      </c>
      <c r="N736" s="609">
        <f t="shared" ca="1" si="115"/>
        <v>0</v>
      </c>
      <c r="O736" s="609">
        <f t="shared" ca="1" si="115"/>
        <v>0</v>
      </c>
      <c r="P736" s="609">
        <f t="shared" ca="1" si="115"/>
        <v>0</v>
      </c>
      <c r="Q736" s="609">
        <f t="shared" ca="1" si="115"/>
        <v>0</v>
      </c>
      <c r="R736" s="609">
        <f t="shared" ca="1" si="115"/>
        <v>0</v>
      </c>
      <c r="S736" s="609">
        <f t="shared" ca="1" si="115"/>
        <v>0</v>
      </c>
      <c r="T736" s="609">
        <f t="shared" ca="1" si="115"/>
        <v>0</v>
      </c>
      <c r="U736" s="609">
        <f t="shared" ca="1" si="115"/>
        <v>0</v>
      </c>
      <c r="V736" s="609">
        <f t="shared" ca="1" si="115"/>
        <v>0</v>
      </c>
      <c r="W736" s="609">
        <f t="shared" ca="1" si="115"/>
        <v>0</v>
      </c>
      <c r="X736" s="609">
        <f t="shared" ca="1" si="115"/>
        <v>0</v>
      </c>
      <c r="Y736" s="609">
        <f t="shared" ca="1" si="115"/>
        <v>0</v>
      </c>
      <c r="Z736" s="609">
        <f t="shared" ca="1" si="115"/>
        <v>0</v>
      </c>
      <c r="AA736" s="609">
        <f t="shared" ca="1" si="115"/>
        <v>0</v>
      </c>
      <c r="AB736" s="609">
        <f t="shared" ca="1" si="115"/>
        <v>0</v>
      </c>
      <c r="AC736" s="609">
        <f t="shared" ca="1" si="115"/>
        <v>0</v>
      </c>
      <c r="AD736" s="609">
        <f t="shared" ca="1" si="115"/>
        <v>0</v>
      </c>
      <c r="AE736" s="609">
        <f t="shared" ca="1" si="115"/>
        <v>0</v>
      </c>
      <c r="AF736" s="609">
        <f t="shared" ca="1" si="115"/>
        <v>0</v>
      </c>
      <c r="AG736" s="609">
        <f t="shared" ca="1" si="115"/>
        <v>0</v>
      </c>
      <c r="AH736" s="609">
        <f t="shared" ca="1" si="115"/>
        <v>0</v>
      </c>
      <c r="AI736" s="610"/>
      <c r="AJ736" s="610"/>
      <c r="AK736" s="610"/>
      <c r="AL736" s="610"/>
      <c r="AM736" s="626"/>
    </row>
    <row r="737" spans="2:39" x14ac:dyDescent="0.2">
      <c r="B737" s="625"/>
      <c r="C737" s="605" t="s">
        <v>116</v>
      </c>
      <c r="D737" s="609">
        <f t="shared" ca="1" si="116"/>
        <v>0</v>
      </c>
      <c r="E737" s="609">
        <f t="shared" ca="1" si="115"/>
        <v>0</v>
      </c>
      <c r="F737" s="609">
        <f t="shared" ca="1" si="115"/>
        <v>0</v>
      </c>
      <c r="G737" s="609">
        <f t="shared" ca="1" si="115"/>
        <v>0</v>
      </c>
      <c r="H737" s="609">
        <f t="shared" ca="1" si="115"/>
        <v>0</v>
      </c>
      <c r="I737" s="609">
        <f t="shared" ca="1" si="115"/>
        <v>0</v>
      </c>
      <c r="J737" s="609">
        <f t="shared" ca="1" si="115"/>
        <v>0</v>
      </c>
      <c r="K737" s="609">
        <f t="shared" ca="1" si="115"/>
        <v>0</v>
      </c>
      <c r="L737" s="609">
        <f t="shared" ca="1" si="115"/>
        <v>0</v>
      </c>
      <c r="M737" s="609">
        <f t="shared" ca="1" si="115"/>
        <v>0</v>
      </c>
      <c r="N737" s="609">
        <f t="shared" ca="1" si="115"/>
        <v>0</v>
      </c>
      <c r="O737" s="609">
        <f t="shared" ca="1" si="115"/>
        <v>0</v>
      </c>
      <c r="P737" s="609">
        <f t="shared" ca="1" si="115"/>
        <v>0</v>
      </c>
      <c r="Q737" s="609">
        <f t="shared" ca="1" si="115"/>
        <v>0</v>
      </c>
      <c r="R737" s="609">
        <f t="shared" ca="1" si="115"/>
        <v>0</v>
      </c>
      <c r="S737" s="609">
        <f t="shared" ca="1" si="115"/>
        <v>0</v>
      </c>
      <c r="T737" s="609">
        <f t="shared" ca="1" si="115"/>
        <v>0</v>
      </c>
      <c r="U737" s="609">
        <f t="shared" ca="1" si="115"/>
        <v>0</v>
      </c>
      <c r="V737" s="609">
        <f t="shared" ca="1" si="115"/>
        <v>0</v>
      </c>
      <c r="W737" s="609">
        <f t="shared" ca="1" si="115"/>
        <v>0</v>
      </c>
      <c r="X737" s="609">
        <f t="shared" ca="1" si="115"/>
        <v>0</v>
      </c>
      <c r="Y737" s="609">
        <f t="shared" ca="1" si="115"/>
        <v>0</v>
      </c>
      <c r="Z737" s="609">
        <f t="shared" ca="1" si="115"/>
        <v>0</v>
      </c>
      <c r="AA737" s="609">
        <f t="shared" ca="1" si="115"/>
        <v>0</v>
      </c>
      <c r="AB737" s="609">
        <f t="shared" ca="1" si="115"/>
        <v>0</v>
      </c>
      <c r="AC737" s="609">
        <f t="shared" ca="1" si="115"/>
        <v>0</v>
      </c>
      <c r="AD737" s="609">
        <f t="shared" ca="1" si="115"/>
        <v>0</v>
      </c>
      <c r="AE737" s="609">
        <f t="shared" ca="1" si="115"/>
        <v>0</v>
      </c>
      <c r="AF737" s="609">
        <f t="shared" ca="1" si="115"/>
        <v>0</v>
      </c>
      <c r="AG737" s="609">
        <f t="shared" ca="1" si="115"/>
        <v>0</v>
      </c>
      <c r="AH737" s="609">
        <f t="shared" ca="1" si="115"/>
        <v>0</v>
      </c>
      <c r="AI737" s="610"/>
      <c r="AJ737" s="610"/>
      <c r="AK737" s="610"/>
      <c r="AL737" s="610"/>
      <c r="AM737" s="626"/>
    </row>
    <row r="738" spans="2:39" x14ac:dyDescent="0.2">
      <c r="B738" s="625"/>
      <c r="C738" s="606" t="s">
        <v>119</v>
      </c>
      <c r="D738" s="609">
        <f t="shared" ca="1" si="116"/>
        <v>-1.5350786099999998</v>
      </c>
      <c r="E738" s="609">
        <f t="shared" ca="1" si="115"/>
        <v>0.21481228839571193</v>
      </c>
      <c r="F738" s="609">
        <f t="shared" ca="1" si="115"/>
        <v>0.18778070797359883</v>
      </c>
      <c r="G738" s="609">
        <f t="shared" ca="1" si="115"/>
        <v>0.17916973101846978</v>
      </c>
      <c r="H738" s="609">
        <f t="shared" ca="1" si="115"/>
        <v>0.17863413404741285</v>
      </c>
      <c r="I738" s="609">
        <f t="shared" ca="1" si="115"/>
        <v>0.18313098409901479</v>
      </c>
      <c r="J738" s="609">
        <f t="shared" ca="1" si="115"/>
        <v>0.1776289696540144</v>
      </c>
      <c r="K738" s="609">
        <f t="shared" ca="1" si="115"/>
        <v>0.16889201006649887</v>
      </c>
      <c r="L738" s="609">
        <f t="shared" ca="1" si="115"/>
        <v>0.16231633196001907</v>
      </c>
      <c r="M738" s="609">
        <f t="shared" ca="1" si="115"/>
        <v>0.15746124597662492</v>
      </c>
      <c r="N738" s="609">
        <f t="shared" ca="1" si="115"/>
        <v>9.3293059242256324E-2</v>
      </c>
      <c r="O738" s="609">
        <f t="shared" ca="1" si="115"/>
        <v>8.3564164679746228E-2</v>
      </c>
      <c r="P738" s="609">
        <f t="shared" ca="1" si="115"/>
        <v>8.4471302615418992E-2</v>
      </c>
      <c r="Q738" s="609">
        <f t="shared" ca="1" si="115"/>
        <v>8.5390301066207611E-2</v>
      </c>
      <c r="R738" s="609">
        <f t="shared" ca="1" si="115"/>
        <v>8.6321261390969975E-2</v>
      </c>
      <c r="S738" s="609">
        <f t="shared" ca="1" si="115"/>
        <v>8.7264284744574774E-2</v>
      </c>
      <c r="T738" s="609">
        <f t="shared" ca="1" si="115"/>
        <v>8.8219472031156529E-2</v>
      </c>
      <c r="U738" s="609">
        <f t="shared" ca="1" si="115"/>
        <v>8.9186923855586783E-2</v>
      </c>
      <c r="V738" s="609">
        <f t="shared" ca="1" si="115"/>
        <v>9.0166740473105439E-2</v>
      </c>
      <c r="W738" s="609">
        <f t="shared" ca="1" si="115"/>
        <v>9.1159021737058976E-2</v>
      </c>
      <c r="X738" s="609">
        <f t="shared" ca="1" si="115"/>
        <v>3.0550467044687557E-2</v>
      </c>
      <c r="Y738" s="609">
        <f t="shared" ca="1" si="115"/>
        <v>9.3181375280902562E-2</v>
      </c>
      <c r="Z738" s="609">
        <f t="shared" ca="1" si="115"/>
        <v>9.4211644759995494E-2</v>
      </c>
      <c r="AA738" s="609">
        <f t="shared" ca="1" si="115"/>
        <v>9.525477316521555E-2</v>
      </c>
      <c r="AB738" s="609">
        <f t="shared" ca="1" si="115"/>
        <v>9.6310857486153201E-2</v>
      </c>
      <c r="AC738" s="609">
        <f t="shared" ca="1" si="115"/>
        <v>9.7379993953864555E-2</v>
      </c>
      <c r="AD738" s="609">
        <f t="shared" ca="1" si="115"/>
        <v>0</v>
      </c>
      <c r="AE738" s="609">
        <f t="shared" ca="1" si="115"/>
        <v>0</v>
      </c>
      <c r="AF738" s="609">
        <f t="shared" ca="1" si="115"/>
        <v>0</v>
      </c>
      <c r="AG738" s="609">
        <f t="shared" ca="1" si="115"/>
        <v>0</v>
      </c>
      <c r="AH738" s="609">
        <f t="shared" ca="1" si="115"/>
        <v>0</v>
      </c>
      <c r="AI738" s="610"/>
      <c r="AJ738" s="610"/>
      <c r="AK738" s="610"/>
      <c r="AL738" s="610"/>
      <c r="AM738" s="626"/>
    </row>
    <row r="739" spans="2:39" x14ac:dyDescent="0.2">
      <c r="B739" s="625"/>
      <c r="C739" s="125"/>
      <c r="D739" s="611"/>
      <c r="E739" s="611"/>
      <c r="F739" s="611"/>
      <c r="G739" s="611"/>
      <c r="H739" s="611"/>
      <c r="I739" s="611"/>
      <c r="J739" s="611"/>
      <c r="K739" s="611"/>
      <c r="L739" s="611"/>
      <c r="M739" s="611"/>
      <c r="N739" s="611"/>
      <c r="O739" s="611"/>
      <c r="P739" s="611"/>
      <c r="Q739" s="611"/>
      <c r="R739" s="611"/>
      <c r="S739" s="611"/>
      <c r="T739" s="611"/>
      <c r="U739" s="611"/>
      <c r="V739" s="611"/>
      <c r="W739" s="611"/>
      <c r="X739" s="611"/>
      <c r="Y739" s="611"/>
      <c r="Z739" s="611"/>
      <c r="AA739" s="611"/>
      <c r="AB739" s="611"/>
      <c r="AC739" s="611"/>
      <c r="AD739" s="611"/>
      <c r="AE739" s="611"/>
      <c r="AF739" s="611"/>
      <c r="AG739" s="611"/>
      <c r="AH739" s="611"/>
      <c r="AI739" s="612"/>
      <c r="AJ739" s="612"/>
      <c r="AK739" s="612"/>
      <c r="AL739" s="612"/>
      <c r="AM739" s="627"/>
    </row>
    <row r="740" spans="2:39" x14ac:dyDescent="0.2">
      <c r="B740" s="261" t="s">
        <v>269</v>
      </c>
      <c r="C740" s="125"/>
      <c r="D740" s="611"/>
      <c r="E740" s="611"/>
      <c r="F740" s="611"/>
      <c r="G740" s="611"/>
      <c r="H740" s="611"/>
      <c r="I740" s="611"/>
      <c r="J740" s="611"/>
      <c r="K740" s="611"/>
      <c r="L740" s="611"/>
      <c r="M740" s="611"/>
      <c r="N740" s="611"/>
      <c r="O740" s="611"/>
      <c r="P740" s="611"/>
      <c r="Q740" s="611"/>
      <c r="R740" s="611"/>
      <c r="S740" s="611"/>
      <c r="T740" s="611"/>
      <c r="U740" s="611"/>
      <c r="V740" s="611"/>
      <c r="W740" s="611"/>
      <c r="X740" s="611"/>
      <c r="Y740" s="611"/>
      <c r="Z740" s="611"/>
      <c r="AA740" s="611"/>
      <c r="AB740" s="611"/>
      <c r="AC740" s="611"/>
      <c r="AD740" s="611"/>
      <c r="AE740" s="611"/>
      <c r="AF740" s="611"/>
      <c r="AG740" s="611"/>
      <c r="AH740" s="611"/>
      <c r="AI740" s="612"/>
      <c r="AJ740" s="612"/>
      <c r="AK740" s="612"/>
      <c r="AL740" s="612"/>
      <c r="AM740" s="627"/>
    </row>
    <row r="741" spans="2:39" x14ac:dyDescent="0.2">
      <c r="B741" s="625"/>
      <c r="C741" s="605" t="s">
        <v>131</v>
      </c>
      <c r="D741" s="609">
        <f ca="1">D106*HLOOKUP($B$675,$AQ$40:$AW$52,10)</f>
        <v>-2.92601050225</v>
      </c>
      <c r="E741" s="609">
        <f t="shared" ref="E741:AH746" ca="1" si="117">E106*HLOOKUP($B$675,$AQ$40:$AW$52,10)</f>
        <v>0.4921273840652754</v>
      </c>
      <c r="F741" s="609">
        <f t="shared" ca="1" si="117"/>
        <v>0.64556157158932248</v>
      </c>
      <c r="G741" s="609">
        <f t="shared" ca="1" si="117"/>
        <v>0.43025320158343056</v>
      </c>
      <c r="H741" s="609">
        <f t="shared" ca="1" si="117"/>
        <v>0.30634944314440443</v>
      </c>
      <c r="I741" s="609">
        <f t="shared" ca="1" si="117"/>
        <v>0.31042300149496038</v>
      </c>
      <c r="J741" s="609">
        <f t="shared" ca="1" si="117"/>
        <v>0.21029233079792523</v>
      </c>
      <c r="K741" s="609">
        <f t="shared" ca="1" si="117"/>
        <v>0.10587279114081508</v>
      </c>
      <c r="L741" s="609">
        <f t="shared" ca="1" si="117"/>
        <v>9.5308694359278065E-2</v>
      </c>
      <c r="M741" s="609">
        <f t="shared" ca="1" si="117"/>
        <v>8.6859400727150066E-2</v>
      </c>
      <c r="N741" s="609">
        <f t="shared" ca="1" si="117"/>
        <v>1.5052005819835902E-3</v>
      </c>
      <c r="O741" s="609">
        <f t="shared" ca="1" si="117"/>
        <v>-1.3506650507066469E-2</v>
      </c>
      <c r="P741" s="609">
        <f t="shared" ca="1" si="117"/>
        <v>8.6305686305347074E-2</v>
      </c>
      <c r="Q741" s="609">
        <f t="shared" ca="1" si="117"/>
        <v>8.7251009652757699E-2</v>
      </c>
      <c r="R741" s="609">
        <f t="shared" ca="1" si="117"/>
        <v>8.8208177133105942E-2</v>
      </c>
      <c r="S741" s="609">
        <f t="shared" ca="1" si="117"/>
        <v>8.9177265441372083E-2</v>
      </c>
      <c r="T741" s="609">
        <f t="shared" ca="1" si="117"/>
        <v>9.0158350139491278E-2</v>
      </c>
      <c r="U741" s="609">
        <f t="shared" ca="1" si="117"/>
        <v>9.1151505581482897E-2</v>
      </c>
      <c r="V741" s="609">
        <f t="shared" ca="1" si="117"/>
        <v>9.2156804836018874E-2</v>
      </c>
      <c r="W741" s="609">
        <f t="shared" ca="1" si="117"/>
        <v>9.3174319606358927E-2</v>
      </c>
      <c r="X741" s="609">
        <f t="shared" ca="1" si="117"/>
        <v>1.4440494127575009E-2</v>
      </c>
      <c r="Y741" s="609">
        <f t="shared" ca="1" si="117"/>
        <v>9.5246275180987022E-2</v>
      </c>
      <c r="Z741" s="609">
        <f t="shared" ca="1" si="117"/>
        <v>9.6300851805729171E-2</v>
      </c>
      <c r="AA741" s="609">
        <f t="shared" ca="1" si="117"/>
        <v>9.7367915407364919E-2</v>
      </c>
      <c r="AB741" s="609">
        <f t="shared" ca="1" si="117"/>
        <v>9.8447529563464739E-2</v>
      </c>
      <c r="AC741" s="609">
        <f t="shared" ca="1" si="117"/>
        <v>9.9539755946060418E-2</v>
      </c>
      <c r="AD741" s="609">
        <f t="shared" ca="1" si="117"/>
        <v>0</v>
      </c>
      <c r="AE741" s="609">
        <f t="shared" ca="1" si="117"/>
        <v>0</v>
      </c>
      <c r="AF741" s="609">
        <f t="shared" ca="1" si="117"/>
        <v>0</v>
      </c>
      <c r="AG741" s="609">
        <f t="shared" ca="1" si="117"/>
        <v>0</v>
      </c>
      <c r="AH741" s="609">
        <f t="shared" ca="1" si="117"/>
        <v>0</v>
      </c>
      <c r="AI741" s="610"/>
      <c r="AJ741" s="610"/>
      <c r="AK741" s="610"/>
      <c r="AL741" s="610"/>
      <c r="AM741" s="626"/>
    </row>
    <row r="742" spans="2:39" x14ac:dyDescent="0.2">
      <c r="B742" s="625"/>
      <c r="C742" s="606" t="s">
        <v>117</v>
      </c>
      <c r="D742" s="609">
        <f t="shared" ref="D742:S746" ca="1" si="118">D107*HLOOKUP($B$675,$AQ$40:$AW$52,10)</f>
        <v>0</v>
      </c>
      <c r="E742" s="609">
        <f t="shared" ca="1" si="118"/>
        <v>0</v>
      </c>
      <c r="F742" s="609">
        <f t="shared" ca="1" si="118"/>
        <v>0</v>
      </c>
      <c r="G742" s="609">
        <f t="shared" ca="1" si="118"/>
        <v>0</v>
      </c>
      <c r="H742" s="609">
        <f t="shared" ca="1" si="118"/>
        <v>0</v>
      </c>
      <c r="I742" s="609">
        <f t="shared" ca="1" si="118"/>
        <v>0</v>
      </c>
      <c r="J742" s="609">
        <f t="shared" ca="1" si="118"/>
        <v>0</v>
      </c>
      <c r="K742" s="609">
        <f t="shared" ca="1" si="118"/>
        <v>0</v>
      </c>
      <c r="L742" s="609">
        <f t="shared" ca="1" si="118"/>
        <v>0</v>
      </c>
      <c r="M742" s="609">
        <f t="shared" ca="1" si="118"/>
        <v>0</v>
      </c>
      <c r="N742" s="609">
        <f t="shared" ca="1" si="118"/>
        <v>0</v>
      </c>
      <c r="O742" s="609">
        <f t="shared" ca="1" si="118"/>
        <v>0</v>
      </c>
      <c r="P742" s="609">
        <f t="shared" ca="1" si="118"/>
        <v>0</v>
      </c>
      <c r="Q742" s="609">
        <f t="shared" ca="1" si="118"/>
        <v>0</v>
      </c>
      <c r="R742" s="609">
        <f t="shared" ca="1" si="118"/>
        <v>0</v>
      </c>
      <c r="S742" s="609">
        <f t="shared" ca="1" si="118"/>
        <v>0</v>
      </c>
      <c r="T742" s="609">
        <f t="shared" ca="1" si="117"/>
        <v>0</v>
      </c>
      <c r="U742" s="609">
        <f t="shared" ca="1" si="117"/>
        <v>0</v>
      </c>
      <c r="V742" s="609">
        <f t="shared" ca="1" si="117"/>
        <v>0</v>
      </c>
      <c r="W742" s="609">
        <f t="shared" ca="1" si="117"/>
        <v>0</v>
      </c>
      <c r="X742" s="609">
        <f t="shared" ca="1" si="117"/>
        <v>0</v>
      </c>
      <c r="Y742" s="609">
        <f t="shared" ca="1" si="117"/>
        <v>0</v>
      </c>
      <c r="Z742" s="609">
        <f t="shared" ca="1" si="117"/>
        <v>0</v>
      </c>
      <c r="AA742" s="609">
        <f t="shared" ca="1" si="117"/>
        <v>0</v>
      </c>
      <c r="AB742" s="609">
        <f t="shared" ca="1" si="117"/>
        <v>0</v>
      </c>
      <c r="AC742" s="609">
        <f t="shared" ca="1" si="117"/>
        <v>0</v>
      </c>
      <c r="AD742" s="609">
        <f t="shared" ca="1" si="117"/>
        <v>0</v>
      </c>
      <c r="AE742" s="609">
        <f t="shared" ca="1" si="117"/>
        <v>0</v>
      </c>
      <c r="AF742" s="609">
        <f t="shared" ca="1" si="117"/>
        <v>0</v>
      </c>
      <c r="AG742" s="609">
        <f t="shared" ca="1" si="117"/>
        <v>0</v>
      </c>
      <c r="AH742" s="609">
        <f t="shared" ca="1" si="117"/>
        <v>0</v>
      </c>
      <c r="AI742" s="610"/>
      <c r="AJ742" s="610"/>
      <c r="AK742" s="610"/>
      <c r="AL742" s="610"/>
      <c r="AM742" s="626"/>
    </row>
    <row r="743" spans="2:39" x14ac:dyDescent="0.2">
      <c r="B743" s="625"/>
      <c r="C743" s="607" t="s">
        <v>126</v>
      </c>
      <c r="D743" s="609">
        <f t="shared" ca="1" si="118"/>
        <v>0</v>
      </c>
      <c r="E743" s="609">
        <f t="shared" ca="1" si="117"/>
        <v>0</v>
      </c>
      <c r="F743" s="609">
        <f t="shared" ca="1" si="117"/>
        <v>0</v>
      </c>
      <c r="G743" s="609">
        <f t="shared" ca="1" si="117"/>
        <v>0</v>
      </c>
      <c r="H743" s="609">
        <f t="shared" ca="1" si="117"/>
        <v>0</v>
      </c>
      <c r="I743" s="609">
        <f t="shared" ca="1" si="117"/>
        <v>0</v>
      </c>
      <c r="J743" s="609">
        <f t="shared" ca="1" si="117"/>
        <v>0</v>
      </c>
      <c r="K743" s="609">
        <f t="shared" ca="1" si="117"/>
        <v>0</v>
      </c>
      <c r="L743" s="609">
        <f t="shared" ca="1" si="117"/>
        <v>0</v>
      </c>
      <c r="M743" s="609">
        <f t="shared" ca="1" si="117"/>
        <v>0</v>
      </c>
      <c r="N743" s="609">
        <f t="shared" ca="1" si="117"/>
        <v>0</v>
      </c>
      <c r="O743" s="609">
        <f t="shared" ca="1" si="117"/>
        <v>0</v>
      </c>
      <c r="P743" s="609">
        <f t="shared" ca="1" si="117"/>
        <v>0</v>
      </c>
      <c r="Q743" s="609">
        <f t="shared" ca="1" si="117"/>
        <v>0</v>
      </c>
      <c r="R743" s="609">
        <f t="shared" ca="1" si="117"/>
        <v>0</v>
      </c>
      <c r="S743" s="609">
        <f t="shared" ca="1" si="117"/>
        <v>0</v>
      </c>
      <c r="T743" s="609">
        <f t="shared" ca="1" si="117"/>
        <v>0</v>
      </c>
      <c r="U743" s="609">
        <f t="shared" ca="1" si="117"/>
        <v>0</v>
      </c>
      <c r="V743" s="609">
        <f t="shared" ca="1" si="117"/>
        <v>0</v>
      </c>
      <c r="W743" s="609">
        <f t="shared" ca="1" si="117"/>
        <v>0</v>
      </c>
      <c r="X743" s="609">
        <f t="shared" ca="1" si="117"/>
        <v>0</v>
      </c>
      <c r="Y743" s="609">
        <f t="shared" ca="1" si="117"/>
        <v>0</v>
      </c>
      <c r="Z743" s="609">
        <f t="shared" ca="1" si="117"/>
        <v>0</v>
      </c>
      <c r="AA743" s="609">
        <f t="shared" ca="1" si="117"/>
        <v>0</v>
      </c>
      <c r="AB743" s="609">
        <f t="shared" ca="1" si="117"/>
        <v>0</v>
      </c>
      <c r="AC743" s="609">
        <f t="shared" ca="1" si="117"/>
        <v>0</v>
      </c>
      <c r="AD743" s="609">
        <f t="shared" ca="1" si="117"/>
        <v>0</v>
      </c>
      <c r="AE743" s="609">
        <f t="shared" ca="1" si="117"/>
        <v>0</v>
      </c>
      <c r="AF743" s="609">
        <f t="shared" ca="1" si="117"/>
        <v>0</v>
      </c>
      <c r="AG743" s="609">
        <f t="shared" ca="1" si="117"/>
        <v>0</v>
      </c>
      <c r="AH743" s="609">
        <f t="shared" ca="1" si="117"/>
        <v>0</v>
      </c>
      <c r="AI743" s="610"/>
      <c r="AJ743" s="610"/>
      <c r="AK743" s="610"/>
      <c r="AL743" s="610"/>
      <c r="AM743" s="626"/>
    </row>
    <row r="744" spans="2:39" x14ac:dyDescent="0.2">
      <c r="B744" s="625"/>
      <c r="C744" s="605" t="s">
        <v>127</v>
      </c>
      <c r="D744" s="609">
        <f t="shared" ca="1" si="118"/>
        <v>0</v>
      </c>
      <c r="E744" s="609">
        <f t="shared" ca="1" si="117"/>
        <v>0</v>
      </c>
      <c r="F744" s="609">
        <f t="shared" ca="1" si="117"/>
        <v>0</v>
      </c>
      <c r="G744" s="609">
        <f t="shared" ca="1" si="117"/>
        <v>0</v>
      </c>
      <c r="H744" s="609">
        <f t="shared" ca="1" si="117"/>
        <v>0</v>
      </c>
      <c r="I744" s="609">
        <f t="shared" ca="1" si="117"/>
        <v>0</v>
      </c>
      <c r="J744" s="609">
        <f t="shared" ca="1" si="117"/>
        <v>0</v>
      </c>
      <c r="K744" s="609">
        <f t="shared" ca="1" si="117"/>
        <v>0</v>
      </c>
      <c r="L744" s="609">
        <f t="shared" ca="1" si="117"/>
        <v>0</v>
      </c>
      <c r="M744" s="609">
        <f t="shared" ca="1" si="117"/>
        <v>0</v>
      </c>
      <c r="N744" s="609">
        <f t="shared" ca="1" si="117"/>
        <v>0</v>
      </c>
      <c r="O744" s="609">
        <f t="shared" ca="1" si="117"/>
        <v>0</v>
      </c>
      <c r="P744" s="609">
        <f t="shared" ca="1" si="117"/>
        <v>0</v>
      </c>
      <c r="Q744" s="609">
        <f t="shared" ca="1" si="117"/>
        <v>0</v>
      </c>
      <c r="R744" s="609">
        <f t="shared" ca="1" si="117"/>
        <v>0</v>
      </c>
      <c r="S744" s="609">
        <f t="shared" ca="1" si="117"/>
        <v>0</v>
      </c>
      <c r="T744" s="609">
        <f t="shared" ca="1" si="117"/>
        <v>0</v>
      </c>
      <c r="U744" s="609">
        <f t="shared" ca="1" si="117"/>
        <v>0</v>
      </c>
      <c r="V744" s="609">
        <f t="shared" ca="1" si="117"/>
        <v>0</v>
      </c>
      <c r="W744" s="609">
        <f t="shared" ca="1" si="117"/>
        <v>0</v>
      </c>
      <c r="X744" s="609">
        <f t="shared" ca="1" si="117"/>
        <v>0</v>
      </c>
      <c r="Y744" s="609">
        <f t="shared" ca="1" si="117"/>
        <v>0</v>
      </c>
      <c r="Z744" s="609">
        <f t="shared" ca="1" si="117"/>
        <v>0</v>
      </c>
      <c r="AA744" s="609">
        <f t="shared" ca="1" si="117"/>
        <v>0</v>
      </c>
      <c r="AB744" s="609">
        <f t="shared" ca="1" si="117"/>
        <v>0</v>
      </c>
      <c r="AC744" s="609">
        <f t="shared" ca="1" si="117"/>
        <v>0</v>
      </c>
      <c r="AD744" s="609">
        <f t="shared" ca="1" si="117"/>
        <v>0</v>
      </c>
      <c r="AE744" s="609">
        <f t="shared" ca="1" si="117"/>
        <v>0</v>
      </c>
      <c r="AF744" s="609">
        <f t="shared" ca="1" si="117"/>
        <v>0</v>
      </c>
      <c r="AG744" s="609">
        <f t="shared" ca="1" si="117"/>
        <v>0</v>
      </c>
      <c r="AH744" s="609">
        <f t="shared" ca="1" si="117"/>
        <v>0</v>
      </c>
      <c r="AI744" s="610"/>
      <c r="AJ744" s="610"/>
      <c r="AK744" s="610"/>
      <c r="AL744" s="610"/>
      <c r="AM744" s="626"/>
    </row>
    <row r="745" spans="2:39" x14ac:dyDescent="0.2">
      <c r="B745" s="625"/>
      <c r="C745" s="605" t="s">
        <v>116</v>
      </c>
      <c r="D745" s="609">
        <f t="shared" ca="1" si="118"/>
        <v>0</v>
      </c>
      <c r="E745" s="609">
        <f t="shared" ca="1" si="117"/>
        <v>3.4425785360379997E-2</v>
      </c>
      <c r="F745" s="609">
        <f t="shared" ca="1" si="117"/>
        <v>3.4773111107999667E-2</v>
      </c>
      <c r="G745" s="609">
        <f t="shared" ca="1" si="117"/>
        <v>3.5125612009258858E-2</v>
      </c>
      <c r="H745" s="609">
        <f t="shared" ca="1" si="117"/>
        <v>3.5483365173946818E-2</v>
      </c>
      <c r="I745" s="609">
        <f t="shared" ca="1" si="117"/>
        <v>3.5846448860788624E-2</v>
      </c>
      <c r="J745" s="609">
        <f t="shared" ca="1" si="117"/>
        <v>3.6214942494564376E-2</v>
      </c>
      <c r="K745" s="609">
        <f t="shared" ca="1" si="117"/>
        <v>3.6588926683483382E-2</v>
      </c>
      <c r="L745" s="609">
        <f t="shared" ca="1" si="117"/>
        <v>3.6968483236817277E-2</v>
      </c>
      <c r="M745" s="609">
        <f t="shared" ca="1" si="117"/>
        <v>3.7353695182795854E-2</v>
      </c>
      <c r="N745" s="609">
        <f t="shared" ca="1" si="117"/>
        <v>3.774464678676951E-2</v>
      </c>
      <c r="O745" s="609">
        <f t="shared" ca="1" si="117"/>
        <v>3.8141423569642376E-2</v>
      </c>
      <c r="P745" s="609">
        <f t="shared" ca="1" si="117"/>
        <v>3.8544112326580053E-2</v>
      </c>
      <c r="Q745" s="609">
        <f t="shared" ca="1" si="117"/>
        <v>3.8952801145996092E-2</v>
      </c>
      <c r="R745" s="609">
        <f t="shared" ca="1" si="117"/>
        <v>3.936757942882143E-2</v>
      </c>
      <c r="S745" s="609">
        <f t="shared" ca="1" si="117"/>
        <v>3.9788537908060889E-2</v>
      </c>
      <c r="T745" s="609">
        <f t="shared" ca="1" si="117"/>
        <v>4.0215768668640968E-2</v>
      </c>
      <c r="U745" s="609">
        <f t="shared" ca="1" si="117"/>
        <v>4.0649365167553742E-2</v>
      </c>
      <c r="V745" s="609">
        <f t="shared" ca="1" si="117"/>
        <v>4.108942225430029E-2</v>
      </c>
      <c r="W745" s="609">
        <f t="shared" ca="1" si="117"/>
        <v>4.1536036191639363E-2</v>
      </c>
      <c r="X745" s="609">
        <f t="shared" ca="1" si="117"/>
        <v>4.198930467664478E-2</v>
      </c>
      <c r="Y745" s="609">
        <f t="shared" ca="1" si="117"/>
        <v>4.2449326862076787E-2</v>
      </c>
      <c r="Z745" s="609">
        <f t="shared" ca="1" si="117"/>
        <v>4.2916203378071727E-2</v>
      </c>
      <c r="AA745" s="609">
        <f t="shared" ca="1" si="117"/>
        <v>4.3390036354155004E-2</v>
      </c>
      <c r="AB745" s="609">
        <f t="shared" ca="1" si="117"/>
        <v>4.3870929441581906E-2</v>
      </c>
      <c r="AC745" s="609">
        <f t="shared" ca="1" si="117"/>
        <v>4.4358987836011471E-2</v>
      </c>
      <c r="AD745" s="609">
        <f t="shared" ca="1" si="117"/>
        <v>0</v>
      </c>
      <c r="AE745" s="609">
        <f t="shared" ca="1" si="117"/>
        <v>0</v>
      </c>
      <c r="AF745" s="609">
        <f t="shared" ca="1" si="117"/>
        <v>0</v>
      </c>
      <c r="AG745" s="609">
        <f t="shared" ca="1" si="117"/>
        <v>0</v>
      </c>
      <c r="AH745" s="609">
        <f t="shared" ca="1" si="117"/>
        <v>0</v>
      </c>
      <c r="AI745" s="610"/>
      <c r="AJ745" s="610"/>
      <c r="AK745" s="610"/>
      <c r="AL745" s="610"/>
      <c r="AM745" s="626"/>
    </row>
    <row r="746" spans="2:39" x14ac:dyDescent="0.2">
      <c r="B746" s="625"/>
      <c r="C746" s="606" t="s">
        <v>119</v>
      </c>
      <c r="D746" s="609">
        <f t="shared" ca="1" si="118"/>
        <v>0</v>
      </c>
      <c r="E746" s="609">
        <f t="shared" ca="1" si="117"/>
        <v>0</v>
      </c>
      <c r="F746" s="609">
        <f t="shared" ca="1" si="117"/>
        <v>0</v>
      </c>
      <c r="G746" s="609">
        <f t="shared" ca="1" si="117"/>
        <v>0</v>
      </c>
      <c r="H746" s="609">
        <f t="shared" ca="1" si="117"/>
        <v>0</v>
      </c>
      <c r="I746" s="609">
        <f t="shared" ca="1" si="117"/>
        <v>0</v>
      </c>
      <c r="J746" s="609">
        <f t="shared" ca="1" si="117"/>
        <v>0</v>
      </c>
      <c r="K746" s="609">
        <f t="shared" ca="1" si="117"/>
        <v>0</v>
      </c>
      <c r="L746" s="609">
        <f t="shared" ca="1" si="117"/>
        <v>0</v>
      </c>
      <c r="M746" s="609">
        <f t="shared" ca="1" si="117"/>
        <v>0</v>
      </c>
      <c r="N746" s="609">
        <f t="shared" ca="1" si="117"/>
        <v>0</v>
      </c>
      <c r="O746" s="609">
        <f t="shared" ca="1" si="117"/>
        <v>0</v>
      </c>
      <c r="P746" s="609">
        <f t="shared" ca="1" si="117"/>
        <v>0</v>
      </c>
      <c r="Q746" s="609">
        <f t="shared" ca="1" si="117"/>
        <v>0</v>
      </c>
      <c r="R746" s="609">
        <f t="shared" ca="1" si="117"/>
        <v>0</v>
      </c>
      <c r="S746" s="609">
        <f t="shared" ca="1" si="117"/>
        <v>0</v>
      </c>
      <c r="T746" s="609">
        <f t="shared" ca="1" si="117"/>
        <v>0</v>
      </c>
      <c r="U746" s="609">
        <f t="shared" ca="1" si="117"/>
        <v>0</v>
      </c>
      <c r="V746" s="609">
        <f t="shared" ca="1" si="117"/>
        <v>0</v>
      </c>
      <c r="W746" s="609">
        <f t="shared" ca="1" si="117"/>
        <v>0</v>
      </c>
      <c r="X746" s="609">
        <f t="shared" ca="1" si="117"/>
        <v>0</v>
      </c>
      <c r="Y746" s="609">
        <f t="shared" ca="1" si="117"/>
        <v>0</v>
      </c>
      <c r="Z746" s="609">
        <f t="shared" ca="1" si="117"/>
        <v>0</v>
      </c>
      <c r="AA746" s="609">
        <f t="shared" ca="1" si="117"/>
        <v>0</v>
      </c>
      <c r="AB746" s="609">
        <f t="shared" ca="1" si="117"/>
        <v>0</v>
      </c>
      <c r="AC746" s="609">
        <f t="shared" ca="1" si="117"/>
        <v>0</v>
      </c>
      <c r="AD746" s="609">
        <f t="shared" ca="1" si="117"/>
        <v>0</v>
      </c>
      <c r="AE746" s="609">
        <f t="shared" ca="1" si="117"/>
        <v>0</v>
      </c>
      <c r="AF746" s="609">
        <f t="shared" ca="1" si="117"/>
        <v>0</v>
      </c>
      <c r="AG746" s="609">
        <f t="shared" ca="1" si="117"/>
        <v>0</v>
      </c>
      <c r="AH746" s="609">
        <f t="shared" ca="1" si="117"/>
        <v>0</v>
      </c>
      <c r="AI746" s="610"/>
      <c r="AJ746" s="610"/>
      <c r="AK746" s="610"/>
      <c r="AL746" s="610"/>
      <c r="AM746" s="626"/>
    </row>
    <row r="747" spans="2:39" x14ac:dyDescent="0.2">
      <c r="B747" s="625"/>
      <c r="C747" s="125"/>
      <c r="D747" s="609"/>
      <c r="E747" s="609"/>
      <c r="F747" s="609"/>
      <c r="G747" s="609"/>
      <c r="H747" s="609"/>
      <c r="I747" s="609"/>
      <c r="J747" s="609"/>
      <c r="K747" s="609"/>
      <c r="L747" s="609"/>
      <c r="M747" s="609"/>
      <c r="N747" s="609"/>
      <c r="O747" s="609"/>
      <c r="P747" s="609"/>
      <c r="Q747" s="609"/>
      <c r="R747" s="609"/>
      <c r="S747" s="609"/>
      <c r="T747" s="609"/>
      <c r="U747" s="609"/>
      <c r="V747" s="609"/>
      <c r="W747" s="609"/>
      <c r="X747" s="609"/>
      <c r="Y747" s="609"/>
      <c r="Z747" s="609"/>
      <c r="AA747" s="609"/>
      <c r="AB747" s="609"/>
      <c r="AC747" s="609"/>
      <c r="AD747" s="609"/>
      <c r="AE747" s="609"/>
      <c r="AF747" s="609"/>
      <c r="AG747" s="609"/>
      <c r="AH747" s="609"/>
      <c r="AI747" s="612"/>
      <c r="AJ747" s="612"/>
      <c r="AK747" s="612"/>
      <c r="AL747" s="612"/>
      <c r="AM747" s="627"/>
    </row>
    <row r="748" spans="2:39" x14ac:dyDescent="0.2">
      <c r="B748" s="261" t="s">
        <v>270</v>
      </c>
      <c r="C748" s="125"/>
      <c r="D748" s="609"/>
      <c r="E748" s="609"/>
      <c r="F748" s="609"/>
      <c r="G748" s="609"/>
      <c r="H748" s="609"/>
      <c r="I748" s="609"/>
      <c r="J748" s="609"/>
      <c r="K748" s="609"/>
      <c r="L748" s="609"/>
      <c r="M748" s="609"/>
      <c r="N748" s="609"/>
      <c r="O748" s="609"/>
      <c r="P748" s="609"/>
      <c r="Q748" s="609"/>
      <c r="R748" s="609"/>
      <c r="S748" s="609"/>
      <c r="T748" s="609"/>
      <c r="U748" s="609"/>
      <c r="V748" s="609"/>
      <c r="W748" s="609"/>
      <c r="X748" s="609"/>
      <c r="Y748" s="609"/>
      <c r="Z748" s="609"/>
      <c r="AA748" s="609"/>
      <c r="AB748" s="609"/>
      <c r="AC748" s="609"/>
      <c r="AD748" s="609"/>
      <c r="AE748" s="609"/>
      <c r="AF748" s="609"/>
      <c r="AG748" s="609"/>
      <c r="AH748" s="609"/>
      <c r="AI748" s="612"/>
      <c r="AJ748" s="612"/>
      <c r="AK748" s="612"/>
      <c r="AL748" s="612"/>
      <c r="AM748" s="627"/>
    </row>
    <row r="749" spans="2:39" x14ac:dyDescent="0.2">
      <c r="B749" s="625"/>
      <c r="C749" s="605" t="s">
        <v>131</v>
      </c>
      <c r="D749" s="609">
        <f ca="1">D114*HLOOKUP($B$675,$AQ$40:$AW$52,11)</f>
        <v>0</v>
      </c>
      <c r="E749" s="609">
        <f t="shared" ref="E749:AH754" ca="1" si="119">E114*HLOOKUP($B$675,$AQ$40:$AW$52,11)</f>
        <v>0</v>
      </c>
      <c r="F749" s="609">
        <f t="shared" ca="1" si="119"/>
        <v>0</v>
      </c>
      <c r="G749" s="609">
        <f t="shared" ca="1" si="119"/>
        <v>0</v>
      </c>
      <c r="H749" s="609">
        <f t="shared" ca="1" si="119"/>
        <v>0</v>
      </c>
      <c r="I749" s="609">
        <f t="shared" ca="1" si="119"/>
        <v>0</v>
      </c>
      <c r="J749" s="609">
        <f t="shared" ca="1" si="119"/>
        <v>0</v>
      </c>
      <c r="K749" s="609">
        <f t="shared" ca="1" si="119"/>
        <v>0</v>
      </c>
      <c r="L749" s="609">
        <f t="shared" ca="1" si="119"/>
        <v>0</v>
      </c>
      <c r="M749" s="609">
        <f t="shared" ca="1" si="119"/>
        <v>0</v>
      </c>
      <c r="N749" s="609">
        <f t="shared" ca="1" si="119"/>
        <v>0</v>
      </c>
      <c r="O749" s="609">
        <f t="shared" ca="1" si="119"/>
        <v>0</v>
      </c>
      <c r="P749" s="609">
        <f t="shared" ca="1" si="119"/>
        <v>0</v>
      </c>
      <c r="Q749" s="609">
        <f t="shared" ca="1" si="119"/>
        <v>0</v>
      </c>
      <c r="R749" s="609">
        <f t="shared" ca="1" si="119"/>
        <v>0</v>
      </c>
      <c r="S749" s="609">
        <f t="shared" ca="1" si="119"/>
        <v>0</v>
      </c>
      <c r="T749" s="609">
        <f t="shared" ca="1" si="119"/>
        <v>0</v>
      </c>
      <c r="U749" s="609">
        <f t="shared" ca="1" si="119"/>
        <v>0</v>
      </c>
      <c r="V749" s="609">
        <f t="shared" ca="1" si="119"/>
        <v>0</v>
      </c>
      <c r="W749" s="609">
        <f t="shared" ca="1" si="119"/>
        <v>0</v>
      </c>
      <c r="X749" s="609">
        <f t="shared" ca="1" si="119"/>
        <v>0</v>
      </c>
      <c r="Y749" s="609">
        <f t="shared" ca="1" si="119"/>
        <v>0</v>
      </c>
      <c r="Z749" s="609">
        <f t="shared" ca="1" si="119"/>
        <v>0</v>
      </c>
      <c r="AA749" s="609">
        <f t="shared" ca="1" si="119"/>
        <v>0</v>
      </c>
      <c r="AB749" s="609">
        <f t="shared" ca="1" si="119"/>
        <v>0</v>
      </c>
      <c r="AC749" s="609">
        <f t="shared" ca="1" si="119"/>
        <v>0</v>
      </c>
      <c r="AD749" s="609">
        <f t="shared" ca="1" si="119"/>
        <v>0</v>
      </c>
      <c r="AE749" s="609">
        <f t="shared" ca="1" si="119"/>
        <v>0</v>
      </c>
      <c r="AF749" s="609">
        <f t="shared" ca="1" si="119"/>
        <v>0</v>
      </c>
      <c r="AG749" s="609">
        <f t="shared" ca="1" si="119"/>
        <v>0</v>
      </c>
      <c r="AH749" s="609">
        <f t="shared" ca="1" si="119"/>
        <v>0</v>
      </c>
      <c r="AI749" s="610"/>
      <c r="AJ749" s="610"/>
      <c r="AK749" s="610"/>
      <c r="AL749" s="610"/>
      <c r="AM749" s="626"/>
    </row>
    <row r="750" spans="2:39" x14ac:dyDescent="0.2">
      <c r="B750" s="625"/>
      <c r="C750" s="606" t="s">
        <v>117</v>
      </c>
      <c r="D750" s="609">
        <f t="shared" ref="D750:S754" ca="1" si="120">D115*HLOOKUP($B$675,$AQ$40:$AW$52,11)</f>
        <v>0</v>
      </c>
      <c r="E750" s="609">
        <f t="shared" ca="1" si="120"/>
        <v>0</v>
      </c>
      <c r="F750" s="609">
        <f t="shared" ca="1" si="120"/>
        <v>0</v>
      </c>
      <c r="G750" s="609">
        <f t="shared" ca="1" si="120"/>
        <v>0</v>
      </c>
      <c r="H750" s="609">
        <f t="shared" ca="1" si="120"/>
        <v>0</v>
      </c>
      <c r="I750" s="609">
        <f t="shared" ca="1" si="120"/>
        <v>0</v>
      </c>
      <c r="J750" s="609">
        <f t="shared" ca="1" si="120"/>
        <v>0</v>
      </c>
      <c r="K750" s="609">
        <f t="shared" ca="1" si="120"/>
        <v>0</v>
      </c>
      <c r="L750" s="609">
        <f t="shared" ca="1" si="120"/>
        <v>0</v>
      </c>
      <c r="M750" s="609">
        <f t="shared" ca="1" si="120"/>
        <v>0</v>
      </c>
      <c r="N750" s="609">
        <f t="shared" ca="1" si="120"/>
        <v>0</v>
      </c>
      <c r="O750" s="609">
        <f t="shared" ca="1" si="120"/>
        <v>0</v>
      </c>
      <c r="P750" s="609">
        <f t="shared" ca="1" si="120"/>
        <v>0</v>
      </c>
      <c r="Q750" s="609">
        <f t="shared" ca="1" si="120"/>
        <v>0</v>
      </c>
      <c r="R750" s="609">
        <f t="shared" ca="1" si="120"/>
        <v>0</v>
      </c>
      <c r="S750" s="609">
        <f t="shared" ca="1" si="120"/>
        <v>0</v>
      </c>
      <c r="T750" s="609">
        <f t="shared" ca="1" si="119"/>
        <v>0</v>
      </c>
      <c r="U750" s="609">
        <f t="shared" ca="1" si="119"/>
        <v>0</v>
      </c>
      <c r="V750" s="609">
        <f t="shared" ca="1" si="119"/>
        <v>0</v>
      </c>
      <c r="W750" s="609">
        <f t="shared" ca="1" si="119"/>
        <v>0</v>
      </c>
      <c r="X750" s="609">
        <f t="shared" ca="1" si="119"/>
        <v>0</v>
      </c>
      <c r="Y750" s="609">
        <f t="shared" ca="1" si="119"/>
        <v>0</v>
      </c>
      <c r="Z750" s="609">
        <f t="shared" ca="1" si="119"/>
        <v>0</v>
      </c>
      <c r="AA750" s="609">
        <f t="shared" ca="1" si="119"/>
        <v>0</v>
      </c>
      <c r="AB750" s="609">
        <f t="shared" ca="1" si="119"/>
        <v>0</v>
      </c>
      <c r="AC750" s="609">
        <f t="shared" ca="1" si="119"/>
        <v>0</v>
      </c>
      <c r="AD750" s="609">
        <f t="shared" ca="1" si="119"/>
        <v>0</v>
      </c>
      <c r="AE750" s="609">
        <f t="shared" ca="1" si="119"/>
        <v>0</v>
      </c>
      <c r="AF750" s="609">
        <f t="shared" ca="1" si="119"/>
        <v>0</v>
      </c>
      <c r="AG750" s="609">
        <f t="shared" ca="1" si="119"/>
        <v>0</v>
      </c>
      <c r="AH750" s="609">
        <f t="shared" ca="1" si="119"/>
        <v>0</v>
      </c>
      <c r="AI750" s="610"/>
      <c r="AJ750" s="610"/>
      <c r="AK750" s="610"/>
      <c r="AL750" s="610"/>
      <c r="AM750" s="626"/>
    </row>
    <row r="751" spans="2:39" x14ac:dyDescent="0.2">
      <c r="B751" s="625"/>
      <c r="C751" s="607" t="s">
        <v>126</v>
      </c>
      <c r="D751" s="609">
        <f t="shared" ca="1" si="120"/>
        <v>0</v>
      </c>
      <c r="E751" s="609">
        <f t="shared" ca="1" si="119"/>
        <v>0</v>
      </c>
      <c r="F751" s="609">
        <f t="shared" ca="1" si="119"/>
        <v>0</v>
      </c>
      <c r="G751" s="609">
        <f t="shared" ca="1" si="119"/>
        <v>0</v>
      </c>
      <c r="H751" s="609">
        <f t="shared" ca="1" si="119"/>
        <v>0</v>
      </c>
      <c r="I751" s="609">
        <f t="shared" ca="1" si="119"/>
        <v>0</v>
      </c>
      <c r="J751" s="609">
        <f t="shared" ca="1" si="119"/>
        <v>0</v>
      </c>
      <c r="K751" s="609">
        <f t="shared" ca="1" si="119"/>
        <v>0</v>
      </c>
      <c r="L751" s="609">
        <f t="shared" ca="1" si="119"/>
        <v>0</v>
      </c>
      <c r="M751" s="609">
        <f t="shared" ca="1" si="119"/>
        <v>0</v>
      </c>
      <c r="N751" s="609">
        <f t="shared" ca="1" si="119"/>
        <v>0</v>
      </c>
      <c r="O751" s="609">
        <f t="shared" ca="1" si="119"/>
        <v>0</v>
      </c>
      <c r="P751" s="609">
        <f t="shared" ca="1" si="119"/>
        <v>0</v>
      </c>
      <c r="Q751" s="609">
        <f t="shared" ca="1" si="119"/>
        <v>0</v>
      </c>
      <c r="R751" s="609">
        <f t="shared" ca="1" si="119"/>
        <v>0</v>
      </c>
      <c r="S751" s="609">
        <f t="shared" ca="1" si="119"/>
        <v>0</v>
      </c>
      <c r="T751" s="609">
        <f t="shared" ca="1" si="119"/>
        <v>0</v>
      </c>
      <c r="U751" s="609">
        <f t="shared" ca="1" si="119"/>
        <v>0</v>
      </c>
      <c r="V751" s="609">
        <f t="shared" ca="1" si="119"/>
        <v>0</v>
      </c>
      <c r="W751" s="609">
        <f t="shared" ca="1" si="119"/>
        <v>0</v>
      </c>
      <c r="X751" s="609">
        <f t="shared" ca="1" si="119"/>
        <v>0</v>
      </c>
      <c r="Y751" s="609">
        <f t="shared" ca="1" si="119"/>
        <v>0</v>
      </c>
      <c r="Z751" s="609">
        <f t="shared" ca="1" si="119"/>
        <v>0</v>
      </c>
      <c r="AA751" s="609">
        <f t="shared" ca="1" si="119"/>
        <v>0</v>
      </c>
      <c r="AB751" s="609">
        <f t="shared" ca="1" si="119"/>
        <v>0</v>
      </c>
      <c r="AC751" s="609">
        <f t="shared" ca="1" si="119"/>
        <v>0</v>
      </c>
      <c r="AD751" s="609">
        <f t="shared" ca="1" si="119"/>
        <v>0</v>
      </c>
      <c r="AE751" s="609">
        <f t="shared" ca="1" si="119"/>
        <v>0</v>
      </c>
      <c r="AF751" s="609">
        <f t="shared" ca="1" si="119"/>
        <v>0</v>
      </c>
      <c r="AG751" s="609">
        <f t="shared" ca="1" si="119"/>
        <v>0</v>
      </c>
      <c r="AH751" s="609">
        <f t="shared" ca="1" si="119"/>
        <v>0</v>
      </c>
      <c r="AI751" s="610"/>
      <c r="AJ751" s="610"/>
      <c r="AK751" s="610"/>
      <c r="AL751" s="610"/>
      <c r="AM751" s="626"/>
    </row>
    <row r="752" spans="2:39" x14ac:dyDescent="0.2">
      <c r="B752" s="625"/>
      <c r="C752" s="605" t="s">
        <v>127</v>
      </c>
      <c r="D752" s="609">
        <f t="shared" ca="1" si="120"/>
        <v>0</v>
      </c>
      <c r="E752" s="609">
        <f t="shared" ca="1" si="119"/>
        <v>0</v>
      </c>
      <c r="F752" s="609">
        <f t="shared" ca="1" si="119"/>
        <v>0</v>
      </c>
      <c r="G752" s="609">
        <f t="shared" ca="1" si="119"/>
        <v>0</v>
      </c>
      <c r="H752" s="609">
        <f t="shared" ca="1" si="119"/>
        <v>0</v>
      </c>
      <c r="I752" s="609">
        <f t="shared" ca="1" si="119"/>
        <v>0</v>
      </c>
      <c r="J752" s="609">
        <f t="shared" ca="1" si="119"/>
        <v>0</v>
      </c>
      <c r="K752" s="609">
        <f t="shared" ca="1" si="119"/>
        <v>0</v>
      </c>
      <c r="L752" s="609">
        <f t="shared" ca="1" si="119"/>
        <v>0</v>
      </c>
      <c r="M752" s="609">
        <f t="shared" ca="1" si="119"/>
        <v>0</v>
      </c>
      <c r="N752" s="609">
        <f t="shared" ca="1" si="119"/>
        <v>0</v>
      </c>
      <c r="O752" s="609">
        <f t="shared" ca="1" si="119"/>
        <v>0</v>
      </c>
      <c r="P752" s="609">
        <f t="shared" ca="1" si="119"/>
        <v>0</v>
      </c>
      <c r="Q752" s="609">
        <f t="shared" ca="1" si="119"/>
        <v>0</v>
      </c>
      <c r="R752" s="609">
        <f t="shared" ca="1" si="119"/>
        <v>0</v>
      </c>
      <c r="S752" s="609">
        <f t="shared" ca="1" si="119"/>
        <v>0</v>
      </c>
      <c r="T752" s="609">
        <f t="shared" ca="1" si="119"/>
        <v>0</v>
      </c>
      <c r="U752" s="609">
        <f t="shared" ca="1" si="119"/>
        <v>0</v>
      </c>
      <c r="V752" s="609">
        <f t="shared" ca="1" si="119"/>
        <v>0</v>
      </c>
      <c r="W752" s="609">
        <f t="shared" ca="1" si="119"/>
        <v>0</v>
      </c>
      <c r="X752" s="609">
        <f t="shared" ca="1" si="119"/>
        <v>0</v>
      </c>
      <c r="Y752" s="609">
        <f t="shared" ca="1" si="119"/>
        <v>0</v>
      </c>
      <c r="Z752" s="609">
        <f t="shared" ca="1" si="119"/>
        <v>0</v>
      </c>
      <c r="AA752" s="609">
        <f t="shared" ca="1" si="119"/>
        <v>0</v>
      </c>
      <c r="AB752" s="609">
        <f t="shared" ca="1" si="119"/>
        <v>0</v>
      </c>
      <c r="AC752" s="609">
        <f t="shared" ca="1" si="119"/>
        <v>0</v>
      </c>
      <c r="AD752" s="609">
        <f t="shared" ca="1" si="119"/>
        <v>0</v>
      </c>
      <c r="AE752" s="609">
        <f t="shared" ca="1" si="119"/>
        <v>0</v>
      </c>
      <c r="AF752" s="609">
        <f t="shared" ca="1" si="119"/>
        <v>0</v>
      </c>
      <c r="AG752" s="609">
        <f t="shared" ca="1" si="119"/>
        <v>0</v>
      </c>
      <c r="AH752" s="609">
        <f t="shared" ca="1" si="119"/>
        <v>0</v>
      </c>
      <c r="AI752" s="610"/>
      <c r="AJ752" s="610"/>
      <c r="AK752" s="610"/>
      <c r="AL752" s="610"/>
      <c r="AM752" s="626"/>
    </row>
    <row r="753" spans="2:39" x14ac:dyDescent="0.2">
      <c r="B753" s="625"/>
      <c r="C753" s="605" t="s">
        <v>116</v>
      </c>
      <c r="D753" s="609">
        <f t="shared" ca="1" si="120"/>
        <v>-8.4000301500000069E-2</v>
      </c>
      <c r="E753" s="609">
        <f t="shared" ca="1" si="119"/>
        <v>3.3901494469274237E-3</v>
      </c>
      <c r="F753" s="609">
        <f t="shared" ca="1" si="119"/>
        <v>3.0995455925424603E-4</v>
      </c>
      <c r="G753" s="609">
        <f t="shared" ca="1" si="119"/>
        <v>-6.712539541507169E-4</v>
      </c>
      <c r="H753" s="609">
        <f t="shared" ca="1" si="119"/>
        <v>-7.3229111239301919E-4</v>
      </c>
      <c r="I753" s="609">
        <f t="shared" ca="1" si="119"/>
        <v>-2.1989230394002475E-4</v>
      </c>
      <c r="J753" s="609">
        <f t="shared" ca="1" si="119"/>
        <v>-8.4684177179606356E-4</v>
      </c>
      <c r="K753" s="609">
        <f t="shared" ca="1" si="119"/>
        <v>-1.8424060734664929E-3</v>
      </c>
      <c r="L753" s="609">
        <f t="shared" ca="1" si="119"/>
        <v>-2.5916972862571933E-3</v>
      </c>
      <c r="M753" s="609">
        <f t="shared" ca="1" si="119"/>
        <v>-3.1449309751625356E-3</v>
      </c>
      <c r="N753" s="609">
        <f t="shared" ca="1" si="119"/>
        <v>-1.045626081392283E-2</v>
      </c>
      <c r="O753" s="609">
        <f t="shared" ca="1" si="119"/>
        <v>-1.1565445132477363E-2</v>
      </c>
      <c r="P753" s="609">
        <f t="shared" ca="1" si="119"/>
        <v>-1.1462086142267612E-2</v>
      </c>
      <c r="Q753" s="609">
        <f t="shared" ca="1" si="119"/>
        <v>-1.1357375768968773E-2</v>
      </c>
      <c r="R753" s="609">
        <f t="shared" ca="1" si="119"/>
        <v>-1.1251302463786781E-2</v>
      </c>
      <c r="S753" s="609">
        <f t="shared" ca="1" si="119"/>
        <v>9.942863150008148E-3</v>
      </c>
      <c r="T753" s="609">
        <f t="shared" ca="1" si="119"/>
        <v>1.0051696867042659E-2</v>
      </c>
      <c r="U753" s="609">
        <f t="shared" ca="1" si="119"/>
        <v>1.0161928001380051E-2</v>
      </c>
      <c r="V753" s="609">
        <f t="shared" ca="1" si="119"/>
        <v>1.0273567976068522E-2</v>
      </c>
      <c r="W753" s="609">
        <f t="shared" ca="1" si="119"/>
        <v>1.0386628168364668E-2</v>
      </c>
      <c r="X753" s="609">
        <f t="shared" ca="1" si="119"/>
        <v>3.4809099035564717E-3</v>
      </c>
      <c r="Y753" s="609">
        <f t="shared" ca="1" si="119"/>
        <v>1.0617054448557388E-2</v>
      </c>
      <c r="Z753" s="609">
        <f t="shared" ca="1" si="119"/>
        <v>1.0734443005264582E-2</v>
      </c>
      <c r="AA753" s="609">
        <f t="shared" ca="1" si="119"/>
        <v>1.0853296703674504E-2</v>
      </c>
      <c r="AB753" s="609">
        <f t="shared" ca="1" si="119"/>
        <v>1.0973626594748357E-2</v>
      </c>
      <c r="AC753" s="609">
        <f t="shared" ca="1" si="119"/>
        <v>1.1095443643020193E-2</v>
      </c>
      <c r="AD753" s="609">
        <f t="shared" ca="1" si="119"/>
        <v>0</v>
      </c>
      <c r="AE753" s="609">
        <f t="shared" ca="1" si="119"/>
        <v>0</v>
      </c>
      <c r="AF753" s="609">
        <f t="shared" ca="1" si="119"/>
        <v>0</v>
      </c>
      <c r="AG753" s="609">
        <f t="shared" ca="1" si="119"/>
        <v>0</v>
      </c>
      <c r="AH753" s="609">
        <f t="shared" ca="1" si="119"/>
        <v>0</v>
      </c>
      <c r="AI753" s="610"/>
      <c r="AJ753" s="610"/>
      <c r="AK753" s="610"/>
      <c r="AL753" s="610"/>
      <c r="AM753" s="626"/>
    </row>
    <row r="754" spans="2:39" x14ac:dyDescent="0.2">
      <c r="B754" s="625"/>
      <c r="C754" s="606" t="s">
        <v>119</v>
      </c>
      <c r="D754" s="609">
        <f t="shared" ca="1" si="120"/>
        <v>0</v>
      </c>
      <c r="E754" s="609">
        <f t="shared" ca="1" si="119"/>
        <v>0</v>
      </c>
      <c r="F754" s="609">
        <f t="shared" ca="1" si="119"/>
        <v>0</v>
      </c>
      <c r="G754" s="609">
        <f t="shared" ca="1" si="119"/>
        <v>0</v>
      </c>
      <c r="H754" s="609">
        <f t="shared" ca="1" si="119"/>
        <v>0</v>
      </c>
      <c r="I754" s="609">
        <f t="shared" ca="1" si="119"/>
        <v>0</v>
      </c>
      <c r="J754" s="609">
        <f t="shared" ca="1" si="119"/>
        <v>0</v>
      </c>
      <c r="K754" s="609">
        <f t="shared" ca="1" si="119"/>
        <v>0</v>
      </c>
      <c r="L754" s="609">
        <f t="shared" ca="1" si="119"/>
        <v>0</v>
      </c>
      <c r="M754" s="609">
        <f t="shared" ca="1" si="119"/>
        <v>0</v>
      </c>
      <c r="N754" s="609">
        <f t="shared" ca="1" si="119"/>
        <v>0</v>
      </c>
      <c r="O754" s="609">
        <f t="shared" ca="1" si="119"/>
        <v>0</v>
      </c>
      <c r="P754" s="609">
        <f t="shared" ca="1" si="119"/>
        <v>0</v>
      </c>
      <c r="Q754" s="609">
        <f t="shared" ca="1" si="119"/>
        <v>0</v>
      </c>
      <c r="R754" s="609">
        <f t="shared" ca="1" si="119"/>
        <v>0</v>
      </c>
      <c r="S754" s="609">
        <f t="shared" ca="1" si="119"/>
        <v>0</v>
      </c>
      <c r="T754" s="609">
        <f t="shared" ca="1" si="119"/>
        <v>0</v>
      </c>
      <c r="U754" s="609">
        <f t="shared" ca="1" si="119"/>
        <v>0</v>
      </c>
      <c r="V754" s="609">
        <f t="shared" ca="1" si="119"/>
        <v>0</v>
      </c>
      <c r="W754" s="609">
        <f t="shared" ca="1" si="119"/>
        <v>0</v>
      </c>
      <c r="X754" s="609">
        <f t="shared" ca="1" si="119"/>
        <v>0</v>
      </c>
      <c r="Y754" s="609">
        <f t="shared" ca="1" si="119"/>
        <v>0</v>
      </c>
      <c r="Z754" s="609">
        <f t="shared" ca="1" si="119"/>
        <v>0</v>
      </c>
      <c r="AA754" s="609">
        <f t="shared" ca="1" si="119"/>
        <v>0</v>
      </c>
      <c r="AB754" s="609">
        <f t="shared" ca="1" si="119"/>
        <v>0</v>
      </c>
      <c r="AC754" s="609">
        <f t="shared" ca="1" si="119"/>
        <v>0</v>
      </c>
      <c r="AD754" s="609">
        <f t="shared" ca="1" si="119"/>
        <v>0</v>
      </c>
      <c r="AE754" s="609">
        <f t="shared" ca="1" si="119"/>
        <v>0</v>
      </c>
      <c r="AF754" s="609">
        <f t="shared" ca="1" si="119"/>
        <v>0</v>
      </c>
      <c r="AG754" s="609">
        <f t="shared" ca="1" si="119"/>
        <v>0</v>
      </c>
      <c r="AH754" s="609">
        <f t="shared" ca="1" si="119"/>
        <v>0</v>
      </c>
      <c r="AI754" s="610"/>
      <c r="AJ754" s="610"/>
      <c r="AK754" s="610"/>
      <c r="AL754" s="610"/>
      <c r="AM754" s="626"/>
    </row>
    <row r="755" spans="2:39" x14ac:dyDescent="0.2">
      <c r="B755" s="625"/>
      <c r="C755" s="125"/>
      <c r="D755" s="611"/>
      <c r="E755" s="611"/>
      <c r="F755" s="611"/>
      <c r="G755" s="611"/>
      <c r="H755" s="611"/>
      <c r="I755" s="611"/>
      <c r="J755" s="611"/>
      <c r="K755" s="611"/>
      <c r="L755" s="611"/>
      <c r="M755" s="611"/>
      <c r="N755" s="611"/>
      <c r="O755" s="611"/>
      <c r="P755" s="611"/>
      <c r="Q755" s="611"/>
      <c r="R755" s="611"/>
      <c r="S755" s="611"/>
      <c r="T755" s="611"/>
      <c r="U755" s="611"/>
      <c r="V755" s="611"/>
      <c r="W755" s="611"/>
      <c r="X755" s="611"/>
      <c r="Y755" s="611"/>
      <c r="Z755" s="611"/>
      <c r="AA755" s="611"/>
      <c r="AB755" s="611"/>
      <c r="AC755" s="611"/>
      <c r="AD755" s="611"/>
      <c r="AE755" s="611"/>
      <c r="AF755" s="611"/>
      <c r="AG755" s="611"/>
      <c r="AH755" s="611"/>
      <c r="AI755" s="612"/>
      <c r="AJ755" s="612"/>
      <c r="AK755" s="612"/>
      <c r="AL755" s="612"/>
      <c r="AM755" s="627"/>
    </row>
    <row r="756" spans="2:39" x14ac:dyDescent="0.2">
      <c r="B756" s="261" t="s">
        <v>306</v>
      </c>
      <c r="C756" s="125"/>
      <c r="D756" s="609"/>
      <c r="E756" s="609"/>
      <c r="F756" s="609"/>
      <c r="G756" s="609"/>
      <c r="H756" s="609"/>
      <c r="I756" s="609"/>
      <c r="J756" s="609"/>
      <c r="K756" s="609"/>
      <c r="L756" s="609"/>
      <c r="M756" s="609"/>
      <c r="N756" s="609"/>
      <c r="O756" s="609"/>
      <c r="P756" s="609"/>
      <c r="Q756" s="609"/>
      <c r="R756" s="609"/>
      <c r="S756" s="609"/>
      <c r="T756" s="609"/>
      <c r="U756" s="609"/>
      <c r="V756" s="609"/>
      <c r="W756" s="609"/>
      <c r="X756" s="609"/>
      <c r="Y756" s="609"/>
      <c r="Z756" s="609"/>
      <c r="AA756" s="609"/>
      <c r="AB756" s="609"/>
      <c r="AC756" s="609"/>
      <c r="AD756" s="609"/>
      <c r="AE756" s="609"/>
      <c r="AF756" s="609"/>
      <c r="AG756" s="609"/>
      <c r="AH756" s="609"/>
      <c r="AI756" s="612"/>
      <c r="AJ756" s="612"/>
      <c r="AK756" s="612"/>
      <c r="AL756" s="612"/>
      <c r="AM756" s="627"/>
    </row>
    <row r="757" spans="2:39" x14ac:dyDescent="0.2">
      <c r="B757" s="625"/>
      <c r="C757" s="605" t="s">
        <v>131</v>
      </c>
      <c r="D757" s="609">
        <f ca="1">D122*HLOOKUP($B$675,$AQ$40:$AW$52,12)</f>
        <v>-56.179170737910091</v>
      </c>
      <c r="E757" s="609">
        <f t="shared" ref="E757:AH762" ca="1" si="121">E122*HLOOKUP($B$675,$AQ$40:$AW$52,12)</f>
        <v>11.492891967116858</v>
      </c>
      <c r="F757" s="609">
        <f t="shared" ca="1" si="121"/>
        <v>14.157237578942871</v>
      </c>
      <c r="G757" s="609">
        <f t="shared" ca="1" si="121"/>
        <v>9.927444072227992</v>
      </c>
      <c r="H757" s="609">
        <f t="shared" ca="1" si="121"/>
        <v>7.5335634417451356</v>
      </c>
      <c r="I757" s="609">
        <f t="shared" ca="1" si="121"/>
        <v>7.6469387934142219</v>
      </c>
      <c r="J757" s="609">
        <f t="shared" ca="1" si="121"/>
        <v>5.6575388620511253</v>
      </c>
      <c r="K757" s="609">
        <f t="shared" ca="1" si="121"/>
        <v>3.5521067098294554</v>
      </c>
      <c r="L757" s="609">
        <f t="shared" ca="1" si="121"/>
        <v>3.2695368613722198</v>
      </c>
      <c r="M757" s="609">
        <f t="shared" ca="1" si="121"/>
        <v>3.0438790629610124</v>
      </c>
      <c r="N757" s="609">
        <f t="shared" ca="1" si="121"/>
        <v>3.2774267349928117</v>
      </c>
      <c r="O757" s="609">
        <f t="shared" ca="1" si="121"/>
        <v>2.6554281706917777</v>
      </c>
      <c r="P757" s="609">
        <f t="shared" ca="1" si="121"/>
        <v>2.684464146257143</v>
      </c>
      <c r="Q757" s="609">
        <f t="shared" ca="1" si="121"/>
        <v>2.7138811676730694</v>
      </c>
      <c r="R757" s="609">
        <f t="shared" ca="1" si="121"/>
        <v>2.7436825644809999</v>
      </c>
      <c r="S757" s="609">
        <f t="shared" ca="1" si="121"/>
        <v>2.773871662422938</v>
      </c>
      <c r="T757" s="609">
        <f t="shared" ca="1" si="121"/>
        <v>2.8044517820231358</v>
      </c>
      <c r="U757" s="609">
        <f t="shared" ca="1" si="121"/>
        <v>2.8354262371147514</v>
      </c>
      <c r="V757" s="609">
        <f t="shared" ca="1" si="121"/>
        <v>2.8667983333097684</v>
      </c>
      <c r="W757" s="609">
        <f t="shared" ca="1" si="121"/>
        <v>2.8985713664105228</v>
      </c>
      <c r="X757" s="609">
        <f t="shared" ca="1" si="121"/>
        <v>1.0110906310960093</v>
      </c>
      <c r="Y757" s="609">
        <f t="shared" ca="1" si="121"/>
        <v>2.9633333675362414</v>
      </c>
      <c r="Z757" s="609">
        <f t="shared" ca="1" si="121"/>
        <v>2.9963288629676517</v>
      </c>
      <c r="AA757" s="609">
        <f t="shared" ca="1" si="121"/>
        <v>3.0297383465028473</v>
      </c>
      <c r="AB757" s="609">
        <f t="shared" ca="1" si="121"/>
        <v>3.0635650388975435</v>
      </c>
      <c r="AC757" s="609">
        <f t="shared" ca="1" si="121"/>
        <v>3.0978121402377794</v>
      </c>
      <c r="AD757" s="609">
        <f t="shared" ca="1" si="121"/>
        <v>0</v>
      </c>
      <c r="AE757" s="609">
        <f t="shared" ca="1" si="121"/>
        <v>0</v>
      </c>
      <c r="AF757" s="609">
        <f t="shared" ca="1" si="121"/>
        <v>0</v>
      </c>
      <c r="AG757" s="609">
        <f t="shared" ca="1" si="121"/>
        <v>0</v>
      </c>
      <c r="AH757" s="609">
        <f t="shared" ca="1" si="121"/>
        <v>0</v>
      </c>
      <c r="AI757" s="610"/>
      <c r="AJ757" s="610"/>
      <c r="AK757" s="610"/>
      <c r="AL757" s="610"/>
      <c r="AM757" s="626"/>
    </row>
    <row r="758" spans="2:39" x14ac:dyDescent="0.2">
      <c r="B758" s="625"/>
      <c r="C758" s="606" t="s">
        <v>117</v>
      </c>
      <c r="D758" s="609">
        <f t="shared" ref="D758:S762" ca="1" si="122">D123*HLOOKUP($B$675,$AQ$40:$AW$52,12)</f>
        <v>0</v>
      </c>
      <c r="E758" s="609">
        <f t="shared" ca="1" si="122"/>
        <v>0</v>
      </c>
      <c r="F758" s="609">
        <f t="shared" ca="1" si="122"/>
        <v>0</v>
      </c>
      <c r="G758" s="609">
        <f t="shared" ca="1" si="122"/>
        <v>0</v>
      </c>
      <c r="H758" s="609">
        <f t="shared" ca="1" si="122"/>
        <v>0</v>
      </c>
      <c r="I758" s="609">
        <f t="shared" ca="1" si="122"/>
        <v>0</v>
      </c>
      <c r="J758" s="609">
        <f t="shared" ca="1" si="122"/>
        <v>0</v>
      </c>
      <c r="K758" s="609">
        <f t="shared" ca="1" si="122"/>
        <v>0</v>
      </c>
      <c r="L758" s="609">
        <f t="shared" ca="1" si="122"/>
        <v>0</v>
      </c>
      <c r="M758" s="609">
        <f t="shared" ca="1" si="122"/>
        <v>0</v>
      </c>
      <c r="N758" s="609">
        <f t="shared" ca="1" si="122"/>
        <v>0</v>
      </c>
      <c r="O758" s="609">
        <f t="shared" ca="1" si="122"/>
        <v>0</v>
      </c>
      <c r="P758" s="609">
        <f t="shared" ca="1" si="122"/>
        <v>0</v>
      </c>
      <c r="Q758" s="609">
        <f t="shared" ca="1" si="122"/>
        <v>0</v>
      </c>
      <c r="R758" s="609">
        <f t="shared" ca="1" si="122"/>
        <v>0</v>
      </c>
      <c r="S758" s="609">
        <f t="shared" ca="1" si="122"/>
        <v>0</v>
      </c>
      <c r="T758" s="609">
        <f t="shared" ca="1" si="121"/>
        <v>0</v>
      </c>
      <c r="U758" s="609">
        <f t="shared" ca="1" si="121"/>
        <v>0</v>
      </c>
      <c r="V758" s="609">
        <f t="shared" ca="1" si="121"/>
        <v>0</v>
      </c>
      <c r="W758" s="609">
        <f t="shared" ca="1" si="121"/>
        <v>0</v>
      </c>
      <c r="X758" s="609">
        <f t="shared" ca="1" si="121"/>
        <v>0</v>
      </c>
      <c r="Y758" s="609">
        <f t="shared" ca="1" si="121"/>
        <v>0</v>
      </c>
      <c r="Z758" s="609">
        <f t="shared" ca="1" si="121"/>
        <v>0</v>
      </c>
      <c r="AA758" s="609">
        <f t="shared" ca="1" si="121"/>
        <v>0</v>
      </c>
      <c r="AB758" s="609">
        <f t="shared" ca="1" si="121"/>
        <v>0</v>
      </c>
      <c r="AC758" s="609">
        <f t="shared" ca="1" si="121"/>
        <v>0</v>
      </c>
      <c r="AD758" s="609">
        <f t="shared" ca="1" si="121"/>
        <v>0</v>
      </c>
      <c r="AE758" s="609">
        <f t="shared" ca="1" si="121"/>
        <v>0</v>
      </c>
      <c r="AF758" s="609">
        <f t="shared" ca="1" si="121"/>
        <v>0</v>
      </c>
      <c r="AG758" s="609">
        <f t="shared" ca="1" si="121"/>
        <v>0</v>
      </c>
      <c r="AH758" s="609">
        <f t="shared" ca="1" si="121"/>
        <v>0</v>
      </c>
      <c r="AI758" s="610"/>
      <c r="AJ758" s="610"/>
      <c r="AK758" s="610"/>
      <c r="AL758" s="610"/>
      <c r="AM758" s="626"/>
    </row>
    <row r="759" spans="2:39" x14ac:dyDescent="0.2">
      <c r="B759" s="625"/>
      <c r="C759" s="607" t="s">
        <v>126</v>
      </c>
      <c r="D759" s="609">
        <f t="shared" ca="1" si="122"/>
        <v>0</v>
      </c>
      <c r="E759" s="609">
        <f t="shared" ca="1" si="121"/>
        <v>0.67321057442776433</v>
      </c>
      <c r="F759" s="609">
        <f t="shared" ca="1" si="121"/>
        <v>0.68324141198673816</v>
      </c>
      <c r="G759" s="609">
        <f t="shared" ca="1" si="121"/>
        <v>0.69342170902534039</v>
      </c>
      <c r="H759" s="609">
        <f t="shared" ca="1" si="121"/>
        <v>0.70375369248981801</v>
      </c>
      <c r="I759" s="609">
        <f t="shared" ca="1" si="121"/>
        <v>0.71423962250791639</v>
      </c>
      <c r="J759" s="609">
        <f t="shared" ca="1" si="121"/>
        <v>0.72488179288328458</v>
      </c>
      <c r="K759" s="609">
        <f t="shared" ca="1" si="121"/>
        <v>0.73568253159724528</v>
      </c>
      <c r="L759" s="609">
        <f t="shared" ca="1" si="121"/>
        <v>0.7466442013180441</v>
      </c>
      <c r="M759" s="609">
        <f t="shared" ca="1" si="121"/>
        <v>0.75776919991768299</v>
      </c>
      <c r="N759" s="609">
        <f t="shared" ca="1" si="121"/>
        <v>0.76905996099645657</v>
      </c>
      <c r="O759" s="609">
        <f t="shared" ca="1" si="121"/>
        <v>0.78051895441530383</v>
      </c>
      <c r="P759" s="609">
        <f t="shared" ca="1" si="121"/>
        <v>0.79214868683609163</v>
      </c>
      <c r="Q759" s="609">
        <f t="shared" ca="1" si="121"/>
        <v>0.8039517022699495</v>
      </c>
      <c r="R759" s="609">
        <f t="shared" ca="1" si="121"/>
        <v>0.81593058263377161</v>
      </c>
      <c r="S759" s="609">
        <f t="shared" ca="1" si="121"/>
        <v>0.8280879483150152</v>
      </c>
      <c r="T759" s="609">
        <f t="shared" ca="1" si="121"/>
        <v>0.84042645874490862</v>
      </c>
      <c r="U759" s="609">
        <f t="shared" ca="1" si="121"/>
        <v>0.85294881298020786</v>
      </c>
      <c r="V759" s="609">
        <f t="shared" ca="1" si="121"/>
        <v>0.86565775029361314</v>
      </c>
      <c r="W759" s="609">
        <f t="shared" ca="1" si="121"/>
        <v>0.87855605077298771</v>
      </c>
      <c r="X759" s="609">
        <f t="shared" ca="1" si="121"/>
        <v>0.89164653592950505</v>
      </c>
      <c r="Y759" s="609">
        <f t="shared" ca="1" si="121"/>
        <v>0.9049320693148547</v>
      </c>
      <c r="Z759" s="609">
        <f t="shared" ca="1" si="121"/>
        <v>0.91841555714764589</v>
      </c>
      <c r="AA759" s="609">
        <f t="shared" ca="1" si="121"/>
        <v>0.93209994894914616</v>
      </c>
      <c r="AB759" s="609">
        <f t="shared" ca="1" si="121"/>
        <v>0.94598823818848821</v>
      </c>
      <c r="AC759" s="609">
        <f t="shared" ca="1" si="121"/>
        <v>0.96008346293749669</v>
      </c>
      <c r="AD759" s="609">
        <f t="shared" ca="1" si="121"/>
        <v>0</v>
      </c>
      <c r="AE759" s="609">
        <f t="shared" ca="1" si="121"/>
        <v>0</v>
      </c>
      <c r="AF759" s="609">
        <f t="shared" ca="1" si="121"/>
        <v>0</v>
      </c>
      <c r="AG759" s="609">
        <f t="shared" ca="1" si="121"/>
        <v>0</v>
      </c>
      <c r="AH759" s="609">
        <f t="shared" ca="1" si="121"/>
        <v>0</v>
      </c>
      <c r="AI759" s="610"/>
      <c r="AJ759" s="610"/>
      <c r="AK759" s="610"/>
      <c r="AL759" s="610"/>
      <c r="AM759" s="626"/>
    </row>
    <row r="760" spans="2:39" x14ac:dyDescent="0.2">
      <c r="B760" s="625"/>
      <c r="C760" s="605" t="s">
        <v>127</v>
      </c>
      <c r="D760" s="609">
        <f t="shared" ca="1" si="122"/>
        <v>0</v>
      </c>
      <c r="E760" s="609">
        <f t="shared" ca="1" si="121"/>
        <v>0</v>
      </c>
      <c r="F760" s="609">
        <f t="shared" ca="1" si="121"/>
        <v>0</v>
      </c>
      <c r="G760" s="609">
        <f t="shared" ca="1" si="121"/>
        <v>0</v>
      </c>
      <c r="H760" s="609">
        <f t="shared" ca="1" si="121"/>
        <v>0</v>
      </c>
      <c r="I760" s="609">
        <f t="shared" ca="1" si="121"/>
        <v>0</v>
      </c>
      <c r="J760" s="609">
        <f t="shared" ca="1" si="121"/>
        <v>0</v>
      </c>
      <c r="K760" s="609">
        <f t="shared" ca="1" si="121"/>
        <v>0</v>
      </c>
      <c r="L760" s="609">
        <f t="shared" ca="1" si="121"/>
        <v>0</v>
      </c>
      <c r="M760" s="609">
        <f t="shared" ca="1" si="121"/>
        <v>0</v>
      </c>
      <c r="N760" s="609">
        <f t="shared" ca="1" si="121"/>
        <v>0</v>
      </c>
      <c r="O760" s="609">
        <f t="shared" ca="1" si="121"/>
        <v>0</v>
      </c>
      <c r="P760" s="609">
        <f t="shared" ca="1" si="121"/>
        <v>0</v>
      </c>
      <c r="Q760" s="609">
        <f t="shared" ca="1" si="121"/>
        <v>0</v>
      </c>
      <c r="R760" s="609">
        <f t="shared" ca="1" si="121"/>
        <v>0</v>
      </c>
      <c r="S760" s="609">
        <f t="shared" ca="1" si="121"/>
        <v>0</v>
      </c>
      <c r="T760" s="609">
        <f t="shared" ca="1" si="121"/>
        <v>0</v>
      </c>
      <c r="U760" s="609">
        <f t="shared" ca="1" si="121"/>
        <v>0</v>
      </c>
      <c r="V760" s="609">
        <f t="shared" ca="1" si="121"/>
        <v>0</v>
      </c>
      <c r="W760" s="609">
        <f t="shared" ca="1" si="121"/>
        <v>0</v>
      </c>
      <c r="X760" s="609">
        <f t="shared" ca="1" si="121"/>
        <v>0</v>
      </c>
      <c r="Y760" s="609">
        <f t="shared" ca="1" si="121"/>
        <v>0</v>
      </c>
      <c r="Z760" s="609">
        <f t="shared" ca="1" si="121"/>
        <v>0</v>
      </c>
      <c r="AA760" s="609">
        <f t="shared" ca="1" si="121"/>
        <v>0</v>
      </c>
      <c r="AB760" s="609">
        <f t="shared" ca="1" si="121"/>
        <v>0</v>
      </c>
      <c r="AC760" s="609">
        <f t="shared" ca="1" si="121"/>
        <v>0</v>
      </c>
      <c r="AD760" s="609">
        <f t="shared" ca="1" si="121"/>
        <v>0</v>
      </c>
      <c r="AE760" s="609">
        <f t="shared" ca="1" si="121"/>
        <v>0</v>
      </c>
      <c r="AF760" s="609">
        <f t="shared" ca="1" si="121"/>
        <v>0</v>
      </c>
      <c r="AG760" s="609">
        <f t="shared" ca="1" si="121"/>
        <v>0</v>
      </c>
      <c r="AH760" s="609">
        <f t="shared" ca="1" si="121"/>
        <v>0</v>
      </c>
      <c r="AI760" s="610"/>
      <c r="AJ760" s="610"/>
      <c r="AK760" s="610"/>
      <c r="AL760" s="610"/>
      <c r="AM760" s="626"/>
    </row>
    <row r="761" spans="2:39" x14ac:dyDescent="0.2">
      <c r="B761" s="625"/>
      <c r="C761" s="605" t="s">
        <v>116</v>
      </c>
      <c r="D761" s="609">
        <f t="shared" ca="1" si="122"/>
        <v>0</v>
      </c>
      <c r="E761" s="609">
        <f t="shared" ca="1" si="121"/>
        <v>0</v>
      </c>
      <c r="F761" s="609">
        <f t="shared" ca="1" si="121"/>
        <v>0</v>
      </c>
      <c r="G761" s="609">
        <f t="shared" ca="1" si="121"/>
        <v>0</v>
      </c>
      <c r="H761" s="609">
        <f t="shared" ca="1" si="121"/>
        <v>0</v>
      </c>
      <c r="I761" s="609">
        <f t="shared" ca="1" si="121"/>
        <v>0</v>
      </c>
      <c r="J761" s="609">
        <f t="shared" ca="1" si="121"/>
        <v>0</v>
      </c>
      <c r="K761" s="609">
        <f t="shared" ca="1" si="121"/>
        <v>0</v>
      </c>
      <c r="L761" s="609">
        <f t="shared" ca="1" si="121"/>
        <v>0</v>
      </c>
      <c r="M761" s="609">
        <f t="shared" ca="1" si="121"/>
        <v>0</v>
      </c>
      <c r="N761" s="609">
        <f t="shared" ca="1" si="121"/>
        <v>0</v>
      </c>
      <c r="O761" s="609">
        <f t="shared" ca="1" si="121"/>
        <v>0</v>
      </c>
      <c r="P761" s="609">
        <f t="shared" ca="1" si="121"/>
        <v>0</v>
      </c>
      <c r="Q761" s="609">
        <f t="shared" ca="1" si="121"/>
        <v>0</v>
      </c>
      <c r="R761" s="609">
        <f t="shared" ca="1" si="121"/>
        <v>0</v>
      </c>
      <c r="S761" s="609">
        <f t="shared" ca="1" si="121"/>
        <v>0</v>
      </c>
      <c r="T761" s="609">
        <f t="shared" ca="1" si="121"/>
        <v>0</v>
      </c>
      <c r="U761" s="609">
        <f t="shared" ca="1" si="121"/>
        <v>0</v>
      </c>
      <c r="V761" s="609">
        <f t="shared" ca="1" si="121"/>
        <v>0</v>
      </c>
      <c r="W761" s="609">
        <f t="shared" ca="1" si="121"/>
        <v>0</v>
      </c>
      <c r="X761" s="609">
        <f t="shared" ca="1" si="121"/>
        <v>0</v>
      </c>
      <c r="Y761" s="609">
        <f t="shared" ca="1" si="121"/>
        <v>0</v>
      </c>
      <c r="Z761" s="609">
        <f t="shared" ca="1" si="121"/>
        <v>0</v>
      </c>
      <c r="AA761" s="609">
        <f t="shared" ca="1" si="121"/>
        <v>0</v>
      </c>
      <c r="AB761" s="609">
        <f t="shared" ca="1" si="121"/>
        <v>0</v>
      </c>
      <c r="AC761" s="609">
        <f t="shared" ca="1" si="121"/>
        <v>0</v>
      </c>
      <c r="AD761" s="609">
        <f t="shared" ca="1" si="121"/>
        <v>0</v>
      </c>
      <c r="AE761" s="609">
        <f t="shared" ca="1" si="121"/>
        <v>0</v>
      </c>
      <c r="AF761" s="609">
        <f t="shared" ca="1" si="121"/>
        <v>0</v>
      </c>
      <c r="AG761" s="609">
        <f t="shared" ca="1" si="121"/>
        <v>0</v>
      </c>
      <c r="AH761" s="609">
        <f t="shared" ca="1" si="121"/>
        <v>0</v>
      </c>
      <c r="AI761" s="610"/>
      <c r="AJ761" s="610"/>
      <c r="AK761" s="610"/>
      <c r="AL761" s="610"/>
      <c r="AM761" s="626"/>
    </row>
    <row r="762" spans="2:39" x14ac:dyDescent="0.2">
      <c r="B762" s="625"/>
      <c r="C762" s="606" t="s">
        <v>119</v>
      </c>
      <c r="D762" s="609">
        <f t="shared" ca="1" si="122"/>
        <v>0</v>
      </c>
      <c r="E762" s="609">
        <f t="shared" ca="1" si="121"/>
        <v>0</v>
      </c>
      <c r="F762" s="609">
        <f t="shared" ca="1" si="121"/>
        <v>0</v>
      </c>
      <c r="G762" s="609">
        <f t="shared" ca="1" si="121"/>
        <v>0</v>
      </c>
      <c r="H762" s="609">
        <f t="shared" ca="1" si="121"/>
        <v>0</v>
      </c>
      <c r="I762" s="609">
        <f t="shared" ca="1" si="121"/>
        <v>0</v>
      </c>
      <c r="J762" s="609">
        <f t="shared" ca="1" si="121"/>
        <v>0</v>
      </c>
      <c r="K762" s="609">
        <f t="shared" ca="1" si="121"/>
        <v>0</v>
      </c>
      <c r="L762" s="609">
        <f t="shared" ca="1" si="121"/>
        <v>0</v>
      </c>
      <c r="M762" s="609">
        <f t="shared" ca="1" si="121"/>
        <v>0</v>
      </c>
      <c r="N762" s="609">
        <f t="shared" ca="1" si="121"/>
        <v>0</v>
      </c>
      <c r="O762" s="609">
        <f t="shared" ca="1" si="121"/>
        <v>0</v>
      </c>
      <c r="P762" s="609">
        <f t="shared" ca="1" si="121"/>
        <v>0</v>
      </c>
      <c r="Q762" s="609">
        <f t="shared" ca="1" si="121"/>
        <v>0</v>
      </c>
      <c r="R762" s="609">
        <f t="shared" ca="1" si="121"/>
        <v>0</v>
      </c>
      <c r="S762" s="609">
        <f t="shared" ca="1" si="121"/>
        <v>0</v>
      </c>
      <c r="T762" s="609">
        <f t="shared" ca="1" si="121"/>
        <v>0</v>
      </c>
      <c r="U762" s="609">
        <f t="shared" ca="1" si="121"/>
        <v>0</v>
      </c>
      <c r="V762" s="609">
        <f t="shared" ca="1" si="121"/>
        <v>0</v>
      </c>
      <c r="W762" s="609">
        <f t="shared" ca="1" si="121"/>
        <v>0</v>
      </c>
      <c r="X762" s="609">
        <f t="shared" ca="1" si="121"/>
        <v>0</v>
      </c>
      <c r="Y762" s="609">
        <f t="shared" ca="1" si="121"/>
        <v>0</v>
      </c>
      <c r="Z762" s="609">
        <f t="shared" ca="1" si="121"/>
        <v>0</v>
      </c>
      <c r="AA762" s="609">
        <f t="shared" ca="1" si="121"/>
        <v>0</v>
      </c>
      <c r="AB762" s="609">
        <f t="shared" ca="1" si="121"/>
        <v>0</v>
      </c>
      <c r="AC762" s="609">
        <f t="shared" ca="1" si="121"/>
        <v>0</v>
      </c>
      <c r="AD762" s="609">
        <f t="shared" ca="1" si="121"/>
        <v>0</v>
      </c>
      <c r="AE762" s="609">
        <f t="shared" ca="1" si="121"/>
        <v>0</v>
      </c>
      <c r="AF762" s="609">
        <f t="shared" ca="1" si="121"/>
        <v>0</v>
      </c>
      <c r="AG762" s="609">
        <f t="shared" ca="1" si="121"/>
        <v>0</v>
      </c>
      <c r="AH762" s="609">
        <f t="shared" ca="1" si="121"/>
        <v>0</v>
      </c>
      <c r="AI762" s="610"/>
      <c r="AJ762" s="610"/>
      <c r="AK762" s="610"/>
      <c r="AL762" s="610"/>
      <c r="AM762" s="626"/>
    </row>
    <row r="763" spans="2:39" x14ac:dyDescent="0.2">
      <c r="B763" s="625"/>
      <c r="C763" s="125"/>
      <c r="D763" s="611"/>
      <c r="E763" s="611"/>
      <c r="F763" s="611"/>
      <c r="G763" s="611"/>
      <c r="H763" s="611"/>
      <c r="I763" s="611"/>
      <c r="J763" s="611"/>
      <c r="K763" s="611"/>
      <c r="L763" s="611"/>
      <c r="M763" s="611"/>
      <c r="N763" s="611"/>
      <c r="O763" s="611"/>
      <c r="P763" s="611"/>
      <c r="Q763" s="611"/>
      <c r="R763" s="611"/>
      <c r="S763" s="611"/>
      <c r="T763" s="611"/>
      <c r="U763" s="611"/>
      <c r="V763" s="611"/>
      <c r="W763" s="611"/>
      <c r="X763" s="611"/>
      <c r="Y763" s="611"/>
      <c r="Z763" s="611"/>
      <c r="AA763" s="611"/>
      <c r="AB763" s="611"/>
      <c r="AC763" s="611"/>
      <c r="AD763" s="611"/>
      <c r="AE763" s="611"/>
      <c r="AF763" s="611"/>
      <c r="AG763" s="611"/>
      <c r="AH763" s="611"/>
      <c r="AI763" s="612"/>
      <c r="AJ763" s="612"/>
      <c r="AK763" s="612"/>
      <c r="AL763" s="612"/>
      <c r="AM763" s="627"/>
    </row>
    <row r="764" spans="2:39" x14ac:dyDescent="0.2">
      <c r="B764" s="261" t="s">
        <v>307</v>
      </c>
      <c r="C764" s="125"/>
      <c r="D764" s="611"/>
      <c r="E764" s="611"/>
      <c r="F764" s="611"/>
      <c r="G764" s="611"/>
      <c r="H764" s="611"/>
      <c r="I764" s="611"/>
      <c r="J764" s="611"/>
      <c r="K764" s="611"/>
      <c r="L764" s="611"/>
      <c r="M764" s="611"/>
      <c r="N764" s="611"/>
      <c r="O764" s="611"/>
      <c r="P764" s="611"/>
      <c r="Q764" s="611"/>
      <c r="R764" s="611"/>
      <c r="S764" s="611"/>
      <c r="T764" s="611"/>
      <c r="U764" s="611"/>
      <c r="V764" s="611"/>
      <c r="W764" s="611"/>
      <c r="X764" s="611"/>
      <c r="Y764" s="611"/>
      <c r="Z764" s="611"/>
      <c r="AA764" s="611"/>
      <c r="AB764" s="611"/>
      <c r="AC764" s="611"/>
      <c r="AD764" s="611"/>
      <c r="AE764" s="611"/>
      <c r="AF764" s="611"/>
      <c r="AG764" s="611"/>
      <c r="AH764" s="611"/>
      <c r="AI764" s="612"/>
      <c r="AJ764" s="612"/>
      <c r="AK764" s="612"/>
      <c r="AL764" s="612"/>
      <c r="AM764" s="627"/>
    </row>
    <row r="765" spans="2:39" x14ac:dyDescent="0.2">
      <c r="B765" s="625"/>
      <c r="C765" s="605" t="s">
        <v>131</v>
      </c>
      <c r="D765" s="609">
        <f ca="1">D130*HLOOKUP($B$675,$AQ$40:$AW$52,13)</f>
        <v>0</v>
      </c>
      <c r="E765" s="609">
        <f t="shared" ref="E765:AH770" ca="1" si="123">E130*HLOOKUP($B$675,$AQ$40:$AW$52,13)</f>
        <v>0</v>
      </c>
      <c r="F765" s="609">
        <f t="shared" ca="1" si="123"/>
        <v>0</v>
      </c>
      <c r="G765" s="609">
        <f t="shared" ca="1" si="123"/>
        <v>0</v>
      </c>
      <c r="H765" s="609">
        <f t="shared" ca="1" si="123"/>
        <v>0</v>
      </c>
      <c r="I765" s="609">
        <f t="shared" ca="1" si="123"/>
        <v>0</v>
      </c>
      <c r="J765" s="609">
        <f t="shared" ca="1" si="123"/>
        <v>0</v>
      </c>
      <c r="K765" s="609">
        <f t="shared" ca="1" si="123"/>
        <v>0</v>
      </c>
      <c r="L765" s="609">
        <f t="shared" ca="1" si="123"/>
        <v>0</v>
      </c>
      <c r="M765" s="609">
        <f t="shared" ca="1" si="123"/>
        <v>0</v>
      </c>
      <c r="N765" s="609">
        <f t="shared" ca="1" si="123"/>
        <v>0</v>
      </c>
      <c r="O765" s="609">
        <f t="shared" ca="1" si="123"/>
        <v>0</v>
      </c>
      <c r="P765" s="609">
        <f t="shared" ca="1" si="123"/>
        <v>0</v>
      </c>
      <c r="Q765" s="609">
        <f t="shared" ca="1" si="123"/>
        <v>0</v>
      </c>
      <c r="R765" s="609">
        <f t="shared" ca="1" si="123"/>
        <v>0</v>
      </c>
      <c r="S765" s="609">
        <f t="shared" ca="1" si="123"/>
        <v>0</v>
      </c>
      <c r="T765" s="609">
        <f t="shared" ca="1" si="123"/>
        <v>0</v>
      </c>
      <c r="U765" s="609">
        <f t="shared" ca="1" si="123"/>
        <v>0</v>
      </c>
      <c r="V765" s="609">
        <f t="shared" ca="1" si="123"/>
        <v>0</v>
      </c>
      <c r="W765" s="609">
        <f t="shared" ca="1" si="123"/>
        <v>0</v>
      </c>
      <c r="X765" s="609">
        <f t="shared" ca="1" si="123"/>
        <v>0</v>
      </c>
      <c r="Y765" s="609">
        <f t="shared" ca="1" si="123"/>
        <v>0</v>
      </c>
      <c r="Z765" s="609">
        <f t="shared" ca="1" si="123"/>
        <v>0</v>
      </c>
      <c r="AA765" s="609">
        <f t="shared" ca="1" si="123"/>
        <v>0</v>
      </c>
      <c r="AB765" s="609">
        <f t="shared" ca="1" si="123"/>
        <v>0</v>
      </c>
      <c r="AC765" s="609">
        <f t="shared" ca="1" si="123"/>
        <v>0</v>
      </c>
      <c r="AD765" s="609">
        <f t="shared" ca="1" si="123"/>
        <v>0</v>
      </c>
      <c r="AE765" s="609">
        <f t="shared" ca="1" si="123"/>
        <v>0</v>
      </c>
      <c r="AF765" s="609">
        <f t="shared" ca="1" si="123"/>
        <v>0</v>
      </c>
      <c r="AG765" s="609">
        <f t="shared" ca="1" si="123"/>
        <v>0</v>
      </c>
      <c r="AH765" s="609">
        <f t="shared" ca="1" si="123"/>
        <v>0</v>
      </c>
      <c r="AI765" s="610"/>
      <c r="AJ765" s="610"/>
      <c r="AK765" s="610"/>
      <c r="AL765" s="610"/>
      <c r="AM765" s="626"/>
    </row>
    <row r="766" spans="2:39" x14ac:dyDescent="0.2">
      <c r="B766" s="625"/>
      <c r="C766" s="606" t="s">
        <v>117</v>
      </c>
      <c r="D766" s="609">
        <f t="shared" ref="D766:S770" ca="1" si="124">D131*HLOOKUP($B$675,$AQ$40:$AW$52,13)</f>
        <v>0</v>
      </c>
      <c r="E766" s="609">
        <f t="shared" ca="1" si="124"/>
        <v>0</v>
      </c>
      <c r="F766" s="609">
        <f t="shared" ca="1" si="124"/>
        <v>0</v>
      </c>
      <c r="G766" s="609">
        <f t="shared" ca="1" si="124"/>
        <v>0</v>
      </c>
      <c r="H766" s="609">
        <f t="shared" ca="1" si="124"/>
        <v>0</v>
      </c>
      <c r="I766" s="609">
        <f t="shared" ca="1" si="124"/>
        <v>0</v>
      </c>
      <c r="J766" s="609">
        <f t="shared" ca="1" si="124"/>
        <v>0</v>
      </c>
      <c r="K766" s="609">
        <f t="shared" ca="1" si="124"/>
        <v>0</v>
      </c>
      <c r="L766" s="609">
        <f t="shared" ca="1" si="124"/>
        <v>0</v>
      </c>
      <c r="M766" s="609">
        <f t="shared" ca="1" si="124"/>
        <v>0</v>
      </c>
      <c r="N766" s="609">
        <f t="shared" ca="1" si="124"/>
        <v>0</v>
      </c>
      <c r="O766" s="609">
        <f t="shared" ca="1" si="124"/>
        <v>0</v>
      </c>
      <c r="P766" s="609">
        <f t="shared" ca="1" si="124"/>
        <v>0</v>
      </c>
      <c r="Q766" s="609">
        <f t="shared" ca="1" si="124"/>
        <v>0</v>
      </c>
      <c r="R766" s="609">
        <f t="shared" ca="1" si="124"/>
        <v>0</v>
      </c>
      <c r="S766" s="609">
        <f t="shared" ca="1" si="124"/>
        <v>0</v>
      </c>
      <c r="T766" s="609">
        <f t="shared" ca="1" si="123"/>
        <v>0</v>
      </c>
      <c r="U766" s="609">
        <f t="shared" ca="1" si="123"/>
        <v>0</v>
      </c>
      <c r="V766" s="609">
        <f t="shared" ca="1" si="123"/>
        <v>0</v>
      </c>
      <c r="W766" s="609">
        <f t="shared" ca="1" si="123"/>
        <v>0</v>
      </c>
      <c r="X766" s="609">
        <f t="shared" ca="1" si="123"/>
        <v>0</v>
      </c>
      <c r="Y766" s="609">
        <f t="shared" ca="1" si="123"/>
        <v>0</v>
      </c>
      <c r="Z766" s="609">
        <f t="shared" ca="1" si="123"/>
        <v>0</v>
      </c>
      <c r="AA766" s="609">
        <f t="shared" ca="1" si="123"/>
        <v>0</v>
      </c>
      <c r="AB766" s="609">
        <f t="shared" ca="1" si="123"/>
        <v>0</v>
      </c>
      <c r="AC766" s="609">
        <f t="shared" ca="1" si="123"/>
        <v>0</v>
      </c>
      <c r="AD766" s="609">
        <f t="shared" ca="1" si="123"/>
        <v>0</v>
      </c>
      <c r="AE766" s="609">
        <f t="shared" ca="1" si="123"/>
        <v>0</v>
      </c>
      <c r="AF766" s="609">
        <f t="shared" ca="1" si="123"/>
        <v>0</v>
      </c>
      <c r="AG766" s="609">
        <f t="shared" ca="1" si="123"/>
        <v>0</v>
      </c>
      <c r="AH766" s="609">
        <f t="shared" ca="1" si="123"/>
        <v>0</v>
      </c>
      <c r="AI766" s="610"/>
      <c r="AJ766" s="610"/>
      <c r="AK766" s="610"/>
      <c r="AL766" s="610"/>
      <c r="AM766" s="626"/>
    </row>
    <row r="767" spans="2:39" x14ac:dyDescent="0.2">
      <c r="B767" s="625"/>
      <c r="C767" s="607" t="s">
        <v>126</v>
      </c>
      <c r="D767" s="609">
        <f t="shared" ca="1" si="124"/>
        <v>-42.380777925090072</v>
      </c>
      <c r="E767" s="609">
        <f t="shared" ca="1" si="123"/>
        <v>6.2141429339280245</v>
      </c>
      <c r="F767" s="609">
        <f t="shared" ca="1" si="123"/>
        <v>5.3016341875750737</v>
      </c>
      <c r="G767" s="609">
        <f t="shared" ca="1" si="123"/>
        <v>5.0063843447935641</v>
      </c>
      <c r="H767" s="609">
        <f t="shared" ca="1" si="123"/>
        <v>4.9814511666178065</v>
      </c>
      <c r="I767" s="609">
        <f t="shared" ca="1" si="123"/>
        <v>5.1247647897439395</v>
      </c>
      <c r="J767" s="609">
        <f t="shared" ca="1" si="123"/>
        <v>4.9322372725480568</v>
      </c>
      <c r="K767" s="609">
        <f t="shared" ca="1" si="123"/>
        <v>4.6306569373782764</v>
      </c>
      <c r="L767" s="609">
        <f t="shared" ca="1" si="123"/>
        <v>4.4009463114084015</v>
      </c>
      <c r="M767" s="609">
        <f t="shared" ca="1" si="123"/>
        <v>4.228291772945127</v>
      </c>
      <c r="N767" s="609">
        <f t="shared" ca="1" si="123"/>
        <v>2.2916207493313383</v>
      </c>
      <c r="O767" s="609">
        <f t="shared" ca="1" si="123"/>
        <v>1.6867938015769897</v>
      </c>
      <c r="P767" s="609">
        <f t="shared" ca="1" si="123"/>
        <v>1.7054170036002898</v>
      </c>
      <c r="Q767" s="609">
        <f t="shared" ca="1" si="123"/>
        <v>3.0628696606936781</v>
      </c>
      <c r="R767" s="609">
        <f t="shared" ca="1" si="123"/>
        <v>3.0983096828211316</v>
      </c>
      <c r="S767" s="609">
        <f t="shared" ca="1" si="123"/>
        <v>3.1342237455330788</v>
      </c>
      <c r="T767" s="609">
        <f t="shared" ca="1" si="123"/>
        <v>3.1706165571273455</v>
      </c>
      <c r="U767" s="609">
        <f t="shared" ca="1" si="123"/>
        <v>3.2074928422052928</v>
      </c>
      <c r="V767" s="609">
        <f t="shared" ca="1" si="123"/>
        <v>3.2448573405433678</v>
      </c>
      <c r="W767" s="609">
        <f t="shared" ca="1" si="123"/>
        <v>3.282714805913693</v>
      </c>
      <c r="X767" s="609">
        <f t="shared" ca="1" si="123"/>
        <v>1.4805952321520557</v>
      </c>
      <c r="Y767" s="609">
        <f t="shared" ca="1" si="123"/>
        <v>3.3599277153716964</v>
      </c>
      <c r="Z767" s="609">
        <f t="shared" ca="1" si="123"/>
        <v>3.3992927256210392</v>
      </c>
      <c r="AA767" s="609">
        <f t="shared" ca="1" si="123"/>
        <v>3.4391698324838527</v>
      </c>
      <c r="AB767" s="609">
        <f t="shared" ca="1" si="123"/>
        <v>3.4795638401198024</v>
      </c>
      <c r="AC767" s="609">
        <f t="shared" ca="1" si="123"/>
        <v>3.5204795584436863</v>
      </c>
      <c r="AD767" s="609">
        <f t="shared" ca="1" si="123"/>
        <v>0</v>
      </c>
      <c r="AE767" s="609">
        <f t="shared" ca="1" si="123"/>
        <v>0</v>
      </c>
      <c r="AF767" s="609">
        <f t="shared" ca="1" si="123"/>
        <v>0</v>
      </c>
      <c r="AG767" s="609">
        <f t="shared" ca="1" si="123"/>
        <v>0</v>
      </c>
      <c r="AH767" s="609">
        <f t="shared" ca="1" si="123"/>
        <v>0</v>
      </c>
      <c r="AI767" s="610"/>
      <c r="AJ767" s="610"/>
      <c r="AK767" s="610"/>
      <c r="AL767" s="610"/>
      <c r="AM767" s="626"/>
    </row>
    <row r="768" spans="2:39" x14ac:dyDescent="0.2">
      <c r="B768" s="625"/>
      <c r="C768" s="605" t="s">
        <v>127</v>
      </c>
      <c r="D768" s="609">
        <f t="shared" ca="1" si="124"/>
        <v>0</v>
      </c>
      <c r="E768" s="609">
        <f t="shared" ca="1" si="123"/>
        <v>0</v>
      </c>
      <c r="F768" s="609">
        <f t="shared" ca="1" si="123"/>
        <v>0</v>
      </c>
      <c r="G768" s="609">
        <f t="shared" ca="1" si="123"/>
        <v>0</v>
      </c>
      <c r="H768" s="609">
        <f t="shared" ca="1" si="123"/>
        <v>0</v>
      </c>
      <c r="I768" s="609">
        <f t="shared" ca="1" si="123"/>
        <v>0</v>
      </c>
      <c r="J768" s="609">
        <f t="shared" ca="1" si="123"/>
        <v>0</v>
      </c>
      <c r="K768" s="609">
        <f t="shared" ca="1" si="123"/>
        <v>0</v>
      </c>
      <c r="L768" s="609">
        <f t="shared" ca="1" si="123"/>
        <v>0</v>
      </c>
      <c r="M768" s="609">
        <f t="shared" ca="1" si="123"/>
        <v>0</v>
      </c>
      <c r="N768" s="609">
        <f t="shared" ca="1" si="123"/>
        <v>0</v>
      </c>
      <c r="O768" s="609">
        <f t="shared" ca="1" si="123"/>
        <v>0</v>
      </c>
      <c r="P768" s="609">
        <f t="shared" ca="1" si="123"/>
        <v>0</v>
      </c>
      <c r="Q768" s="609">
        <f t="shared" ca="1" si="123"/>
        <v>0</v>
      </c>
      <c r="R768" s="609">
        <f t="shared" ca="1" si="123"/>
        <v>0</v>
      </c>
      <c r="S768" s="609">
        <f t="shared" ca="1" si="123"/>
        <v>0</v>
      </c>
      <c r="T768" s="609">
        <f t="shared" ca="1" si="123"/>
        <v>0</v>
      </c>
      <c r="U768" s="609">
        <f t="shared" ca="1" si="123"/>
        <v>0</v>
      </c>
      <c r="V768" s="609">
        <f t="shared" ca="1" si="123"/>
        <v>0</v>
      </c>
      <c r="W768" s="609">
        <f t="shared" ca="1" si="123"/>
        <v>0</v>
      </c>
      <c r="X768" s="609">
        <f t="shared" ca="1" si="123"/>
        <v>0</v>
      </c>
      <c r="Y768" s="609">
        <f t="shared" ca="1" si="123"/>
        <v>0</v>
      </c>
      <c r="Z768" s="609">
        <f t="shared" ca="1" si="123"/>
        <v>0</v>
      </c>
      <c r="AA768" s="609">
        <f t="shared" ca="1" si="123"/>
        <v>0</v>
      </c>
      <c r="AB768" s="609">
        <f t="shared" ca="1" si="123"/>
        <v>0</v>
      </c>
      <c r="AC768" s="609">
        <f t="shared" ca="1" si="123"/>
        <v>0</v>
      </c>
      <c r="AD768" s="609">
        <f t="shared" ca="1" si="123"/>
        <v>0</v>
      </c>
      <c r="AE768" s="609">
        <f t="shared" ca="1" si="123"/>
        <v>0</v>
      </c>
      <c r="AF768" s="609">
        <f t="shared" ca="1" si="123"/>
        <v>0</v>
      </c>
      <c r="AG768" s="609">
        <f t="shared" ca="1" si="123"/>
        <v>0</v>
      </c>
      <c r="AH768" s="609">
        <f t="shared" ca="1" si="123"/>
        <v>0</v>
      </c>
      <c r="AI768" s="610"/>
      <c r="AJ768" s="610"/>
      <c r="AK768" s="610"/>
      <c r="AL768" s="610"/>
      <c r="AM768" s="626"/>
    </row>
    <row r="769" spans="2:40" x14ac:dyDescent="0.2">
      <c r="B769" s="625"/>
      <c r="C769" s="605" t="s">
        <v>116</v>
      </c>
      <c r="D769" s="609">
        <f t="shared" ca="1" si="124"/>
        <v>0</v>
      </c>
      <c r="E769" s="609">
        <f t="shared" ca="1" si="123"/>
        <v>0</v>
      </c>
      <c r="F769" s="609">
        <f t="shared" ca="1" si="123"/>
        <v>0</v>
      </c>
      <c r="G769" s="609">
        <f t="shared" ca="1" si="123"/>
        <v>0</v>
      </c>
      <c r="H769" s="609">
        <f t="shared" ca="1" si="123"/>
        <v>0</v>
      </c>
      <c r="I769" s="609">
        <f t="shared" ca="1" si="123"/>
        <v>0</v>
      </c>
      <c r="J769" s="609">
        <f t="shared" ca="1" si="123"/>
        <v>0</v>
      </c>
      <c r="K769" s="609">
        <f t="shared" ca="1" si="123"/>
        <v>0</v>
      </c>
      <c r="L769" s="609">
        <f t="shared" ca="1" si="123"/>
        <v>0</v>
      </c>
      <c r="M769" s="609">
        <f t="shared" ca="1" si="123"/>
        <v>0</v>
      </c>
      <c r="N769" s="609">
        <f t="shared" ca="1" si="123"/>
        <v>0</v>
      </c>
      <c r="O769" s="609">
        <f t="shared" ca="1" si="123"/>
        <v>0</v>
      </c>
      <c r="P769" s="609">
        <f t="shared" ca="1" si="123"/>
        <v>0</v>
      </c>
      <c r="Q769" s="609">
        <f t="shared" ca="1" si="123"/>
        <v>0</v>
      </c>
      <c r="R769" s="609">
        <f t="shared" ca="1" si="123"/>
        <v>0</v>
      </c>
      <c r="S769" s="609">
        <f t="shared" ca="1" si="123"/>
        <v>0</v>
      </c>
      <c r="T769" s="609">
        <f t="shared" ca="1" si="123"/>
        <v>0</v>
      </c>
      <c r="U769" s="609">
        <f t="shared" ca="1" si="123"/>
        <v>0</v>
      </c>
      <c r="V769" s="609">
        <f t="shared" ca="1" si="123"/>
        <v>0</v>
      </c>
      <c r="W769" s="609">
        <f t="shared" ca="1" si="123"/>
        <v>0</v>
      </c>
      <c r="X769" s="609">
        <f t="shared" ca="1" si="123"/>
        <v>0</v>
      </c>
      <c r="Y769" s="609">
        <f t="shared" ca="1" si="123"/>
        <v>0</v>
      </c>
      <c r="Z769" s="609">
        <f t="shared" ca="1" si="123"/>
        <v>0</v>
      </c>
      <c r="AA769" s="609">
        <f t="shared" ca="1" si="123"/>
        <v>0</v>
      </c>
      <c r="AB769" s="609">
        <f t="shared" ca="1" si="123"/>
        <v>0</v>
      </c>
      <c r="AC769" s="609">
        <f t="shared" ca="1" si="123"/>
        <v>0</v>
      </c>
      <c r="AD769" s="609">
        <f t="shared" ca="1" si="123"/>
        <v>0</v>
      </c>
      <c r="AE769" s="609">
        <f t="shared" ca="1" si="123"/>
        <v>0</v>
      </c>
      <c r="AF769" s="609">
        <f t="shared" ca="1" si="123"/>
        <v>0</v>
      </c>
      <c r="AG769" s="609">
        <f t="shared" ca="1" si="123"/>
        <v>0</v>
      </c>
      <c r="AH769" s="609">
        <f t="shared" ca="1" si="123"/>
        <v>0</v>
      </c>
      <c r="AI769" s="610"/>
      <c r="AJ769" s="610"/>
      <c r="AK769" s="610"/>
      <c r="AL769" s="610"/>
      <c r="AM769" s="626"/>
    </row>
    <row r="770" spans="2:40" x14ac:dyDescent="0.2">
      <c r="B770" s="625"/>
      <c r="C770" s="606" t="s">
        <v>119</v>
      </c>
      <c r="D770" s="609">
        <f t="shared" ca="1" si="124"/>
        <v>0</v>
      </c>
      <c r="E770" s="609">
        <f t="shared" ca="1" si="123"/>
        <v>0</v>
      </c>
      <c r="F770" s="609">
        <f t="shared" ca="1" si="123"/>
        <v>0</v>
      </c>
      <c r="G770" s="609">
        <f t="shared" ca="1" si="123"/>
        <v>0</v>
      </c>
      <c r="H770" s="609">
        <f t="shared" ca="1" si="123"/>
        <v>0</v>
      </c>
      <c r="I770" s="609">
        <f t="shared" ca="1" si="123"/>
        <v>0</v>
      </c>
      <c r="J770" s="609">
        <f t="shared" ca="1" si="123"/>
        <v>0</v>
      </c>
      <c r="K770" s="609">
        <f t="shared" ca="1" si="123"/>
        <v>0</v>
      </c>
      <c r="L770" s="609">
        <f t="shared" ca="1" si="123"/>
        <v>0</v>
      </c>
      <c r="M770" s="609">
        <f t="shared" ca="1" si="123"/>
        <v>0</v>
      </c>
      <c r="N770" s="609">
        <f t="shared" ca="1" si="123"/>
        <v>0</v>
      </c>
      <c r="O770" s="609">
        <f t="shared" ca="1" si="123"/>
        <v>0</v>
      </c>
      <c r="P770" s="609">
        <f t="shared" ca="1" si="123"/>
        <v>0</v>
      </c>
      <c r="Q770" s="609">
        <f t="shared" ca="1" si="123"/>
        <v>0</v>
      </c>
      <c r="R770" s="609">
        <f t="shared" ca="1" si="123"/>
        <v>0</v>
      </c>
      <c r="S770" s="609">
        <f t="shared" ca="1" si="123"/>
        <v>0</v>
      </c>
      <c r="T770" s="609">
        <f t="shared" ca="1" si="123"/>
        <v>0</v>
      </c>
      <c r="U770" s="609">
        <f t="shared" ca="1" si="123"/>
        <v>0</v>
      </c>
      <c r="V770" s="609">
        <f t="shared" ca="1" si="123"/>
        <v>0</v>
      </c>
      <c r="W770" s="609">
        <f t="shared" ca="1" si="123"/>
        <v>0</v>
      </c>
      <c r="X770" s="609">
        <f t="shared" ca="1" si="123"/>
        <v>0</v>
      </c>
      <c r="Y770" s="609">
        <f t="shared" ca="1" si="123"/>
        <v>0</v>
      </c>
      <c r="Z770" s="609">
        <f t="shared" ca="1" si="123"/>
        <v>0</v>
      </c>
      <c r="AA770" s="609">
        <f t="shared" ca="1" si="123"/>
        <v>0</v>
      </c>
      <c r="AB770" s="609">
        <f t="shared" ca="1" si="123"/>
        <v>0</v>
      </c>
      <c r="AC770" s="609">
        <f t="shared" ca="1" si="123"/>
        <v>0</v>
      </c>
      <c r="AD770" s="609">
        <f t="shared" ca="1" si="123"/>
        <v>0</v>
      </c>
      <c r="AE770" s="609">
        <f t="shared" ca="1" si="123"/>
        <v>0</v>
      </c>
      <c r="AF770" s="609">
        <f t="shared" ca="1" si="123"/>
        <v>0</v>
      </c>
      <c r="AG770" s="609">
        <f t="shared" ca="1" si="123"/>
        <v>0</v>
      </c>
      <c r="AH770" s="609">
        <f t="shared" ca="1" si="123"/>
        <v>0</v>
      </c>
      <c r="AI770" s="610"/>
      <c r="AJ770" s="610"/>
      <c r="AK770" s="610"/>
      <c r="AL770" s="610"/>
      <c r="AM770" s="626"/>
    </row>
    <row r="771" spans="2:40" x14ac:dyDescent="0.2">
      <c r="B771" s="625"/>
      <c r="C771" s="125"/>
      <c r="D771" s="599"/>
      <c r="E771" s="599"/>
      <c r="F771" s="599"/>
      <c r="G771" s="599"/>
      <c r="H771" s="599"/>
      <c r="I771" s="599"/>
      <c r="J771" s="599"/>
      <c r="K771" s="599"/>
      <c r="L771" s="599"/>
      <c r="M771" s="599"/>
      <c r="N771" s="599"/>
      <c r="O771" s="599"/>
      <c r="P771" s="599"/>
      <c r="Q771" s="599"/>
      <c r="R771" s="599"/>
      <c r="S771" s="599"/>
      <c r="T771" s="599"/>
      <c r="U771" s="599"/>
      <c r="V771" s="599"/>
      <c r="W771" s="599"/>
      <c r="X771" s="599"/>
      <c r="Y771" s="599"/>
      <c r="Z771" s="599"/>
      <c r="AA771" s="599"/>
      <c r="AB771" s="599"/>
      <c r="AC771" s="599"/>
      <c r="AD771" s="599"/>
      <c r="AE771" s="599"/>
      <c r="AF771" s="599"/>
      <c r="AG771" s="599"/>
      <c r="AH771" s="599"/>
      <c r="AI771" s="599"/>
      <c r="AJ771" s="599"/>
      <c r="AK771" s="599"/>
      <c r="AL771" s="599"/>
      <c r="AM771" s="628"/>
    </row>
    <row r="772" spans="2:40" x14ac:dyDescent="0.2">
      <c r="B772" s="625">
        <v>2015</v>
      </c>
      <c r="C772" s="125"/>
      <c r="D772" s="599"/>
      <c r="E772" s="599"/>
      <c r="F772" s="599"/>
      <c r="G772" s="599"/>
      <c r="H772" s="599"/>
      <c r="I772" s="599"/>
      <c r="J772" s="599"/>
      <c r="K772" s="599"/>
      <c r="L772" s="599"/>
      <c r="M772" s="599"/>
      <c r="N772" s="599"/>
      <c r="O772" s="599"/>
      <c r="P772" s="599"/>
      <c r="Q772" s="599"/>
      <c r="R772" s="599"/>
      <c r="S772" s="599"/>
      <c r="T772" s="599"/>
      <c r="U772" s="599"/>
      <c r="V772" s="599"/>
      <c r="W772" s="599"/>
      <c r="X772" s="599"/>
      <c r="Y772" s="599"/>
      <c r="Z772" s="599"/>
      <c r="AA772" s="599"/>
      <c r="AB772" s="599"/>
      <c r="AC772" s="599"/>
      <c r="AD772" s="599"/>
      <c r="AE772" s="599"/>
      <c r="AF772" s="599"/>
      <c r="AG772" s="599"/>
      <c r="AH772" s="599"/>
      <c r="AI772" s="599"/>
      <c r="AJ772" s="599"/>
      <c r="AK772" s="599"/>
      <c r="AL772" s="599"/>
      <c r="AM772" s="628"/>
    </row>
    <row r="773" spans="2:40" x14ac:dyDescent="0.2">
      <c r="B773" s="261" t="s">
        <v>285</v>
      </c>
      <c r="C773" s="133"/>
      <c r="D773" s="612"/>
      <c r="E773" s="599"/>
      <c r="F773" s="599"/>
      <c r="G773" s="599"/>
      <c r="H773" s="599"/>
      <c r="I773" s="599"/>
      <c r="J773" s="599"/>
      <c r="K773" s="599"/>
      <c r="L773" s="599"/>
      <c r="M773" s="599"/>
      <c r="N773" s="599"/>
      <c r="O773" s="599"/>
      <c r="P773" s="599"/>
      <c r="Q773" s="599"/>
      <c r="R773" s="599"/>
      <c r="S773" s="599"/>
      <c r="T773" s="599"/>
      <c r="U773" s="599"/>
      <c r="V773" s="599"/>
      <c r="W773" s="599"/>
      <c r="X773" s="599"/>
      <c r="Y773" s="599"/>
      <c r="Z773" s="599"/>
      <c r="AA773" s="599"/>
      <c r="AB773" s="599"/>
      <c r="AC773" s="599"/>
      <c r="AD773" s="599"/>
      <c r="AE773" s="599"/>
      <c r="AF773" s="599"/>
      <c r="AG773" s="599"/>
      <c r="AH773" s="599"/>
      <c r="AI773" s="599"/>
      <c r="AJ773" s="599"/>
      <c r="AK773" s="599"/>
      <c r="AL773" s="599"/>
      <c r="AM773" s="628"/>
    </row>
    <row r="774" spans="2:40" x14ac:dyDescent="0.2">
      <c r="B774" s="625"/>
      <c r="C774" s="605" t="s">
        <v>131</v>
      </c>
      <c r="D774" s="599"/>
      <c r="E774" s="614">
        <f t="shared" ref="E774:AI774" ca="1" si="125">E139*HLOOKUP($B$772,$AQ$40:$AW$52,2)</f>
        <v>-44.877057136449984</v>
      </c>
      <c r="F774" s="614">
        <f t="shared" ca="1" si="125"/>
        <v>13.143286341209388</v>
      </c>
      <c r="G774" s="614">
        <f t="shared" ca="1" si="125"/>
        <v>15.521476242157433</v>
      </c>
      <c r="H774" s="614">
        <f t="shared" ca="1" si="125"/>
        <v>12.345840293989728</v>
      </c>
      <c r="I774" s="614">
        <f t="shared" ca="1" si="125"/>
        <v>10.702940617556125</v>
      </c>
      <c r="J774" s="614">
        <f t="shared" ca="1" si="125"/>
        <v>10.343445422460777</v>
      </c>
      <c r="K774" s="614">
        <f t="shared" ca="1" si="125"/>
        <v>8.3965723808516568</v>
      </c>
      <c r="L774" s="614">
        <f t="shared" ca="1" si="125"/>
        <v>6.5729982833161689</v>
      </c>
      <c r="M774" s="614">
        <f t="shared" ca="1" si="125"/>
        <v>6.2452984964882798</v>
      </c>
      <c r="N774" s="614">
        <f t="shared" ca="1" si="125"/>
        <v>6.0487355504090319</v>
      </c>
      <c r="O774" s="614">
        <f t="shared" ca="1" si="125"/>
        <v>2.6153208062286</v>
      </c>
      <c r="P774" s="614">
        <f t="shared" ca="1" si="125"/>
        <v>3.4557946263394359</v>
      </c>
      <c r="Q774" s="614">
        <f t="shared" ca="1" si="125"/>
        <v>3.4938720499983016</v>
      </c>
      <c r="R774" s="614">
        <f t="shared" ca="1" si="125"/>
        <v>3.5324318777862378</v>
      </c>
      <c r="S774" s="614">
        <f t="shared" ca="1" si="125"/>
        <v>3.5714774311899093</v>
      </c>
      <c r="T774" s="614">
        <f t="shared" ca="1" si="125"/>
        <v>3.6110119932407514</v>
      </c>
      <c r="U774" s="614">
        <f t="shared" ca="1" si="125"/>
        <v>3.6510388056997778</v>
      </c>
      <c r="V774" s="614">
        <f t="shared" ca="1" si="125"/>
        <v>3.6915610661446343</v>
      </c>
      <c r="W774" s="614">
        <f t="shared" ca="1" si="125"/>
        <v>3.7325819249559764</v>
      </c>
      <c r="X774" s="614">
        <f t="shared" ca="1" si="125"/>
        <v>3.7741044822003036</v>
      </c>
      <c r="Y774" s="614">
        <f t="shared" ca="1" si="125"/>
        <v>0.65518259482621344</v>
      </c>
      <c r="Z774" s="614">
        <f t="shared" ca="1" si="125"/>
        <v>3.8586668212309747</v>
      </c>
      <c r="AA774" s="614">
        <f t="shared" ca="1" si="125"/>
        <v>3.9017125220142437</v>
      </c>
      <c r="AB774" s="614">
        <f t="shared" ca="1" si="125"/>
        <v>3.9452717522157021</v>
      </c>
      <c r="AC774" s="614">
        <f t="shared" ca="1" si="125"/>
        <v>3.9893473097331995</v>
      </c>
      <c r="AD774" s="614">
        <f t="shared" ca="1" si="125"/>
        <v>4.0339419210980081</v>
      </c>
      <c r="AE774" s="614">
        <f t="shared" ca="1" si="125"/>
        <v>0</v>
      </c>
      <c r="AF774" s="614">
        <f t="shared" ca="1" si="125"/>
        <v>0</v>
      </c>
      <c r="AG774" s="614">
        <f t="shared" ca="1" si="125"/>
        <v>0</v>
      </c>
      <c r="AH774" s="614">
        <f t="shared" ca="1" si="125"/>
        <v>0</v>
      </c>
      <c r="AI774" s="614">
        <f t="shared" ca="1" si="125"/>
        <v>0</v>
      </c>
      <c r="AJ774" s="610"/>
      <c r="AK774" s="610"/>
      <c r="AL774" s="610"/>
      <c r="AM774" s="626"/>
      <c r="AN774" s="246"/>
    </row>
    <row r="775" spans="2:40" x14ac:dyDescent="0.2">
      <c r="B775" s="625"/>
      <c r="C775" s="606" t="s">
        <v>117</v>
      </c>
      <c r="D775" s="599"/>
      <c r="E775" s="614">
        <f t="shared" ref="E775:AI775" ca="1" si="126">E140*HLOOKUP($B$772,$AQ$40:$AW$52,2)</f>
        <v>0</v>
      </c>
      <c r="F775" s="614">
        <f t="shared" ca="1" si="126"/>
        <v>1.3827332956183407</v>
      </c>
      <c r="G775" s="614">
        <f t="shared" ca="1" si="126"/>
        <v>1.3967727353623041</v>
      </c>
      <c r="H775" s="614">
        <f t="shared" ca="1" si="126"/>
        <v>1.4110213627584527</v>
      </c>
      <c r="I775" s="614">
        <f t="shared" ca="1" si="126"/>
        <v>1.4254822947028034</v>
      </c>
      <c r="J775" s="614">
        <f t="shared" ca="1" si="126"/>
        <v>1.4401586945331253</v>
      </c>
      <c r="K775" s="614">
        <f t="shared" ca="1" si="126"/>
        <v>1.455053772720919</v>
      </c>
      <c r="L775" s="614">
        <f t="shared" ca="1" si="126"/>
        <v>1.4701707875737102</v>
      </c>
      <c r="M775" s="614">
        <f t="shared" ca="1" si="126"/>
        <v>1.4855130459478085</v>
      </c>
      <c r="N775" s="614">
        <f t="shared" ca="1" si="126"/>
        <v>1.501083903971681</v>
      </c>
      <c r="O775" s="614">
        <f t="shared" ca="1" si="126"/>
        <v>1.516886767780109</v>
      </c>
      <c r="P775" s="614">
        <f t="shared" ca="1" si="126"/>
        <v>1.5329250942592827</v>
      </c>
      <c r="Q775" s="614">
        <f t="shared" ca="1" si="126"/>
        <v>1.5492023918029958</v>
      </c>
      <c r="R775" s="614">
        <f t="shared" ca="1" si="126"/>
        <v>1.5657222210801105</v>
      </c>
      <c r="S775" s="614">
        <f t="shared" ca="1" si="126"/>
        <v>1.5824881958134542</v>
      </c>
      <c r="T775" s="614">
        <f t="shared" ca="1" si="126"/>
        <v>1.5995039835703246</v>
      </c>
      <c r="U775" s="614">
        <f t="shared" ca="1" si="126"/>
        <v>1.6167733065647723</v>
      </c>
      <c r="V775" s="614">
        <f t="shared" ca="1" si="126"/>
        <v>1.6342999424718376</v>
      </c>
      <c r="W775" s="614">
        <f t="shared" ca="1" si="126"/>
        <v>1.6520877252539181</v>
      </c>
      <c r="X775" s="614">
        <f t="shared" ca="1" si="126"/>
        <v>1.6701405459994509</v>
      </c>
      <c r="Y775" s="614">
        <f t="shared" ca="1" si="126"/>
        <v>1.688462353774093</v>
      </c>
      <c r="Z775" s="614">
        <f t="shared" ca="1" si="126"/>
        <v>1.7070571564845769</v>
      </c>
      <c r="AA775" s="614">
        <f t="shared" ca="1" si="126"/>
        <v>1.725929021755447</v>
      </c>
      <c r="AB775" s="614">
        <f t="shared" ca="1" si="126"/>
        <v>1.7450820778188529</v>
      </c>
      <c r="AC775" s="614">
        <f t="shared" ca="1" si="126"/>
        <v>1.7645205144176042</v>
      </c>
      <c r="AD775" s="614">
        <f t="shared" ca="1" si="126"/>
        <v>1.7842485837216762</v>
      </c>
      <c r="AE775" s="614">
        <f t="shared" ca="1" si="126"/>
        <v>0</v>
      </c>
      <c r="AF775" s="614">
        <f t="shared" ca="1" si="126"/>
        <v>0</v>
      </c>
      <c r="AG775" s="614">
        <f t="shared" ca="1" si="126"/>
        <v>0</v>
      </c>
      <c r="AH775" s="614">
        <f t="shared" ca="1" si="126"/>
        <v>0</v>
      </c>
      <c r="AI775" s="614">
        <f t="shared" ca="1" si="126"/>
        <v>0</v>
      </c>
      <c r="AJ775" s="610"/>
      <c r="AK775" s="610"/>
      <c r="AL775" s="610"/>
      <c r="AM775" s="626"/>
      <c r="AN775" s="246"/>
    </row>
    <row r="776" spans="2:40" x14ac:dyDescent="0.2">
      <c r="B776" s="625"/>
      <c r="C776" s="607" t="s">
        <v>126</v>
      </c>
      <c r="D776" s="599"/>
      <c r="E776" s="614">
        <f t="shared" ref="E776:AI776" ca="1" si="127">E141*HLOOKUP($B$772,$AQ$40:$AW$52,2)</f>
        <v>0</v>
      </c>
      <c r="F776" s="614">
        <f t="shared" ca="1" si="127"/>
        <v>0</v>
      </c>
      <c r="G776" s="614">
        <f t="shared" ca="1" si="127"/>
        <v>0</v>
      </c>
      <c r="H776" s="614">
        <f t="shared" ca="1" si="127"/>
        <v>0</v>
      </c>
      <c r="I776" s="614">
        <f t="shared" ca="1" si="127"/>
        <v>0</v>
      </c>
      <c r="J776" s="614">
        <f t="shared" ca="1" si="127"/>
        <v>0</v>
      </c>
      <c r="K776" s="614">
        <f t="shared" ca="1" si="127"/>
        <v>0</v>
      </c>
      <c r="L776" s="614">
        <f t="shared" ca="1" si="127"/>
        <v>0</v>
      </c>
      <c r="M776" s="614">
        <f t="shared" ca="1" si="127"/>
        <v>0</v>
      </c>
      <c r="N776" s="614">
        <f t="shared" ca="1" si="127"/>
        <v>0</v>
      </c>
      <c r="O776" s="614">
        <f t="shared" ca="1" si="127"/>
        <v>0</v>
      </c>
      <c r="P776" s="614">
        <f t="shared" ca="1" si="127"/>
        <v>0</v>
      </c>
      <c r="Q776" s="614">
        <f t="shared" ca="1" si="127"/>
        <v>0</v>
      </c>
      <c r="R776" s="614">
        <f t="shared" ca="1" si="127"/>
        <v>0</v>
      </c>
      <c r="S776" s="614">
        <f t="shared" ca="1" si="127"/>
        <v>0</v>
      </c>
      <c r="T776" s="614">
        <f t="shared" ca="1" si="127"/>
        <v>0</v>
      </c>
      <c r="U776" s="614">
        <f t="shared" ca="1" si="127"/>
        <v>0</v>
      </c>
      <c r="V776" s="614">
        <f t="shared" ca="1" si="127"/>
        <v>0</v>
      </c>
      <c r="W776" s="614">
        <f t="shared" ca="1" si="127"/>
        <v>0</v>
      </c>
      <c r="X776" s="614">
        <f t="shared" ca="1" si="127"/>
        <v>0</v>
      </c>
      <c r="Y776" s="614">
        <f t="shared" ca="1" si="127"/>
        <v>0</v>
      </c>
      <c r="Z776" s="614">
        <f t="shared" ca="1" si="127"/>
        <v>0</v>
      </c>
      <c r="AA776" s="614">
        <f t="shared" ca="1" si="127"/>
        <v>0</v>
      </c>
      <c r="AB776" s="614">
        <f t="shared" ca="1" si="127"/>
        <v>0</v>
      </c>
      <c r="AC776" s="614">
        <f t="shared" ca="1" si="127"/>
        <v>0</v>
      </c>
      <c r="AD776" s="614">
        <f t="shared" ca="1" si="127"/>
        <v>0</v>
      </c>
      <c r="AE776" s="614">
        <f t="shared" ca="1" si="127"/>
        <v>0</v>
      </c>
      <c r="AF776" s="614">
        <f t="shared" ca="1" si="127"/>
        <v>0</v>
      </c>
      <c r="AG776" s="614">
        <f t="shared" ca="1" si="127"/>
        <v>0</v>
      </c>
      <c r="AH776" s="614">
        <f t="shared" ca="1" si="127"/>
        <v>0</v>
      </c>
      <c r="AI776" s="614">
        <f t="shared" ca="1" si="127"/>
        <v>0</v>
      </c>
      <c r="AJ776" s="610"/>
      <c r="AK776" s="610"/>
      <c r="AL776" s="610"/>
      <c r="AM776" s="626"/>
      <c r="AN776" s="246"/>
    </row>
    <row r="777" spans="2:40" x14ac:dyDescent="0.2">
      <c r="B777" s="625"/>
      <c r="C777" s="605" t="s">
        <v>127</v>
      </c>
      <c r="D777" s="599"/>
      <c r="E777" s="614">
        <f t="shared" ref="E777:AI777" ca="1" si="128">E142*HLOOKUP($B$772,$AQ$40:$AW$52,2)</f>
        <v>0</v>
      </c>
      <c r="F777" s="614">
        <f t="shared" ca="1" si="128"/>
        <v>0</v>
      </c>
      <c r="G777" s="614">
        <f t="shared" ca="1" si="128"/>
        <v>0</v>
      </c>
      <c r="H777" s="614">
        <f t="shared" ca="1" si="128"/>
        <v>0</v>
      </c>
      <c r="I777" s="614">
        <f t="shared" ca="1" si="128"/>
        <v>0</v>
      </c>
      <c r="J777" s="614">
        <f t="shared" ca="1" si="128"/>
        <v>0</v>
      </c>
      <c r="K777" s="614">
        <f t="shared" ca="1" si="128"/>
        <v>0</v>
      </c>
      <c r="L777" s="614">
        <f t="shared" ca="1" si="128"/>
        <v>0</v>
      </c>
      <c r="M777" s="614">
        <f t="shared" ca="1" si="128"/>
        <v>0</v>
      </c>
      <c r="N777" s="614">
        <f t="shared" ca="1" si="128"/>
        <v>0</v>
      </c>
      <c r="O777" s="614">
        <f t="shared" ca="1" si="128"/>
        <v>0</v>
      </c>
      <c r="P777" s="614">
        <f t="shared" ca="1" si="128"/>
        <v>0</v>
      </c>
      <c r="Q777" s="614">
        <f t="shared" ca="1" si="128"/>
        <v>0</v>
      </c>
      <c r="R777" s="614">
        <f t="shared" ca="1" si="128"/>
        <v>0</v>
      </c>
      <c r="S777" s="614">
        <f t="shared" ca="1" si="128"/>
        <v>0</v>
      </c>
      <c r="T777" s="614">
        <f t="shared" ca="1" si="128"/>
        <v>0</v>
      </c>
      <c r="U777" s="614">
        <f t="shared" ca="1" si="128"/>
        <v>0</v>
      </c>
      <c r="V777" s="614">
        <f t="shared" ca="1" si="128"/>
        <v>0</v>
      </c>
      <c r="W777" s="614">
        <f t="shared" ca="1" si="128"/>
        <v>0</v>
      </c>
      <c r="X777" s="614">
        <f t="shared" ca="1" si="128"/>
        <v>0</v>
      </c>
      <c r="Y777" s="614">
        <f t="shared" ca="1" si="128"/>
        <v>0</v>
      </c>
      <c r="Z777" s="614">
        <f t="shared" ca="1" si="128"/>
        <v>0</v>
      </c>
      <c r="AA777" s="614">
        <f t="shared" ca="1" si="128"/>
        <v>0</v>
      </c>
      <c r="AB777" s="614">
        <f t="shared" ca="1" si="128"/>
        <v>0</v>
      </c>
      <c r="AC777" s="614">
        <f t="shared" ca="1" si="128"/>
        <v>0</v>
      </c>
      <c r="AD777" s="614">
        <f t="shared" ca="1" si="128"/>
        <v>0</v>
      </c>
      <c r="AE777" s="614">
        <f t="shared" ca="1" si="128"/>
        <v>0</v>
      </c>
      <c r="AF777" s="614">
        <f t="shared" ca="1" si="128"/>
        <v>0</v>
      </c>
      <c r="AG777" s="614">
        <f t="shared" ca="1" si="128"/>
        <v>0</v>
      </c>
      <c r="AH777" s="614">
        <f t="shared" ca="1" si="128"/>
        <v>0</v>
      </c>
      <c r="AI777" s="614">
        <f t="shared" ca="1" si="128"/>
        <v>0</v>
      </c>
      <c r="AJ777" s="610"/>
      <c r="AK777" s="610"/>
      <c r="AL777" s="610"/>
      <c r="AM777" s="626"/>
      <c r="AN777" s="246"/>
    </row>
    <row r="778" spans="2:40" x14ac:dyDescent="0.2">
      <c r="B778" s="625"/>
      <c r="C778" s="605" t="s">
        <v>116</v>
      </c>
      <c r="D778" s="599"/>
      <c r="E778" s="614">
        <f t="shared" ref="E778:AI778" ca="1" si="129">E143*HLOOKUP($B$772,$AQ$40:$AW$52,2)</f>
        <v>0</v>
      </c>
      <c r="F778" s="614">
        <f t="shared" ca="1" si="129"/>
        <v>0</v>
      </c>
      <c r="G778" s="614">
        <f t="shared" ca="1" si="129"/>
        <v>0</v>
      </c>
      <c r="H778" s="614">
        <f t="shared" ca="1" si="129"/>
        <v>0</v>
      </c>
      <c r="I778" s="614">
        <f t="shared" ca="1" si="129"/>
        <v>0</v>
      </c>
      <c r="J778" s="614">
        <f t="shared" ca="1" si="129"/>
        <v>0</v>
      </c>
      <c r="K778" s="614">
        <f t="shared" ca="1" si="129"/>
        <v>0</v>
      </c>
      <c r="L778" s="614">
        <f t="shared" ca="1" si="129"/>
        <v>0</v>
      </c>
      <c r="M778" s="614">
        <f t="shared" ca="1" si="129"/>
        <v>0</v>
      </c>
      <c r="N778" s="614">
        <f t="shared" ca="1" si="129"/>
        <v>0</v>
      </c>
      <c r="O778" s="614">
        <f t="shared" ca="1" si="129"/>
        <v>0</v>
      </c>
      <c r="P778" s="614">
        <f t="shared" ca="1" si="129"/>
        <v>0</v>
      </c>
      <c r="Q778" s="614">
        <f t="shared" ca="1" si="129"/>
        <v>0</v>
      </c>
      <c r="R778" s="614">
        <f t="shared" ca="1" si="129"/>
        <v>0</v>
      </c>
      <c r="S778" s="614">
        <f t="shared" ca="1" si="129"/>
        <v>0</v>
      </c>
      <c r="T778" s="614">
        <f t="shared" ca="1" si="129"/>
        <v>0</v>
      </c>
      <c r="U778" s="614">
        <f t="shared" ca="1" si="129"/>
        <v>0</v>
      </c>
      <c r="V778" s="614">
        <f t="shared" ca="1" si="129"/>
        <v>0</v>
      </c>
      <c r="W778" s="614">
        <f t="shared" ca="1" si="129"/>
        <v>0</v>
      </c>
      <c r="X778" s="614">
        <f t="shared" ca="1" si="129"/>
        <v>0</v>
      </c>
      <c r="Y778" s="614">
        <f t="shared" ca="1" si="129"/>
        <v>0</v>
      </c>
      <c r="Z778" s="614">
        <f t="shared" ca="1" si="129"/>
        <v>0</v>
      </c>
      <c r="AA778" s="614">
        <f t="shared" ca="1" si="129"/>
        <v>0</v>
      </c>
      <c r="AB778" s="614">
        <f t="shared" ca="1" si="129"/>
        <v>0</v>
      </c>
      <c r="AC778" s="614">
        <f t="shared" ca="1" si="129"/>
        <v>0</v>
      </c>
      <c r="AD778" s="614">
        <f t="shared" ca="1" si="129"/>
        <v>0</v>
      </c>
      <c r="AE778" s="614">
        <f t="shared" ca="1" si="129"/>
        <v>0</v>
      </c>
      <c r="AF778" s="614">
        <f t="shared" ca="1" si="129"/>
        <v>0</v>
      </c>
      <c r="AG778" s="614">
        <f t="shared" ca="1" si="129"/>
        <v>0</v>
      </c>
      <c r="AH778" s="614">
        <f t="shared" ca="1" si="129"/>
        <v>0</v>
      </c>
      <c r="AI778" s="614">
        <f t="shared" ca="1" si="129"/>
        <v>0</v>
      </c>
      <c r="AJ778" s="610"/>
      <c r="AK778" s="610"/>
      <c r="AL778" s="610"/>
      <c r="AM778" s="626"/>
      <c r="AN778" s="246"/>
    </row>
    <row r="779" spans="2:40" x14ac:dyDescent="0.2">
      <c r="B779" s="625"/>
      <c r="C779" s="606" t="s">
        <v>119</v>
      </c>
      <c r="D779" s="599"/>
      <c r="E779" s="614">
        <f t="shared" ref="E779:AI779" ca="1" si="130">E144*HLOOKUP($B$772,$AQ$40:$AW$52,2)</f>
        <v>0</v>
      </c>
      <c r="F779" s="614">
        <f t="shared" ca="1" si="130"/>
        <v>0</v>
      </c>
      <c r="G779" s="614">
        <f t="shared" ca="1" si="130"/>
        <v>0</v>
      </c>
      <c r="H779" s="614">
        <f t="shared" ca="1" si="130"/>
        <v>0</v>
      </c>
      <c r="I779" s="614">
        <f t="shared" ca="1" si="130"/>
        <v>0</v>
      </c>
      <c r="J779" s="614">
        <f t="shared" ca="1" si="130"/>
        <v>0</v>
      </c>
      <c r="K779" s="614">
        <f t="shared" ca="1" si="130"/>
        <v>0</v>
      </c>
      <c r="L779" s="614">
        <f t="shared" ca="1" si="130"/>
        <v>0</v>
      </c>
      <c r="M779" s="614">
        <f t="shared" ca="1" si="130"/>
        <v>0</v>
      </c>
      <c r="N779" s="614">
        <f t="shared" ca="1" si="130"/>
        <v>0</v>
      </c>
      <c r="O779" s="614">
        <f t="shared" ca="1" si="130"/>
        <v>0</v>
      </c>
      <c r="P779" s="614">
        <f t="shared" ca="1" si="130"/>
        <v>0</v>
      </c>
      <c r="Q779" s="614">
        <f t="shared" ca="1" si="130"/>
        <v>0</v>
      </c>
      <c r="R779" s="614">
        <f t="shared" ca="1" si="130"/>
        <v>0</v>
      </c>
      <c r="S779" s="614">
        <f t="shared" ca="1" si="130"/>
        <v>0</v>
      </c>
      <c r="T779" s="614">
        <f t="shared" ca="1" si="130"/>
        <v>0</v>
      </c>
      <c r="U779" s="614">
        <f t="shared" ca="1" si="130"/>
        <v>0</v>
      </c>
      <c r="V779" s="614">
        <f t="shared" ca="1" si="130"/>
        <v>0</v>
      </c>
      <c r="W779" s="614">
        <f t="shared" ca="1" si="130"/>
        <v>0</v>
      </c>
      <c r="X779" s="614">
        <f t="shared" ca="1" si="130"/>
        <v>0</v>
      </c>
      <c r="Y779" s="614">
        <f t="shared" ca="1" si="130"/>
        <v>0</v>
      </c>
      <c r="Z779" s="614">
        <f t="shared" ca="1" si="130"/>
        <v>0</v>
      </c>
      <c r="AA779" s="614">
        <f t="shared" ca="1" si="130"/>
        <v>0</v>
      </c>
      <c r="AB779" s="614">
        <f t="shared" ca="1" si="130"/>
        <v>0</v>
      </c>
      <c r="AC779" s="614">
        <f t="shared" ca="1" si="130"/>
        <v>0</v>
      </c>
      <c r="AD779" s="614">
        <f t="shared" ca="1" si="130"/>
        <v>0</v>
      </c>
      <c r="AE779" s="614">
        <f t="shared" ca="1" si="130"/>
        <v>0</v>
      </c>
      <c r="AF779" s="614">
        <f t="shared" ca="1" si="130"/>
        <v>0</v>
      </c>
      <c r="AG779" s="614">
        <f t="shared" ca="1" si="130"/>
        <v>0</v>
      </c>
      <c r="AH779" s="614">
        <f t="shared" ca="1" si="130"/>
        <v>0</v>
      </c>
      <c r="AI779" s="614">
        <f t="shared" ca="1" si="130"/>
        <v>0</v>
      </c>
      <c r="AJ779" s="610"/>
      <c r="AK779" s="610"/>
      <c r="AL779" s="610"/>
      <c r="AM779" s="626"/>
      <c r="AN779" s="246"/>
    </row>
    <row r="780" spans="2:40" x14ac:dyDescent="0.2">
      <c r="B780" s="625"/>
      <c r="C780" s="125"/>
      <c r="D780" s="599"/>
      <c r="E780" s="615"/>
      <c r="F780" s="615"/>
      <c r="G780" s="615"/>
      <c r="H780" s="615"/>
      <c r="I780" s="615"/>
      <c r="J780" s="615"/>
      <c r="K780" s="615"/>
      <c r="L780" s="615"/>
      <c r="M780" s="615"/>
      <c r="N780" s="615"/>
      <c r="O780" s="615"/>
      <c r="P780" s="615"/>
      <c r="Q780" s="615"/>
      <c r="R780" s="615"/>
      <c r="S780" s="615"/>
      <c r="T780" s="615"/>
      <c r="U780" s="615"/>
      <c r="V780" s="615"/>
      <c r="W780" s="615"/>
      <c r="X780" s="615"/>
      <c r="Y780" s="615"/>
      <c r="Z780" s="615"/>
      <c r="AA780" s="615"/>
      <c r="AB780" s="615"/>
      <c r="AC780" s="615"/>
      <c r="AD780" s="615"/>
      <c r="AE780" s="615"/>
      <c r="AF780" s="615"/>
      <c r="AG780" s="615"/>
      <c r="AH780" s="615"/>
      <c r="AI780" s="615"/>
      <c r="AJ780" s="612"/>
      <c r="AK780" s="612"/>
      <c r="AL780" s="612"/>
      <c r="AM780" s="627"/>
      <c r="AN780" s="600"/>
    </row>
    <row r="781" spans="2:40" x14ac:dyDescent="0.2">
      <c r="B781" s="261" t="s">
        <v>286</v>
      </c>
      <c r="C781" s="246"/>
      <c r="D781" s="599"/>
      <c r="E781" s="153"/>
      <c r="F781" s="615"/>
      <c r="G781" s="615"/>
      <c r="H781" s="615"/>
      <c r="I781" s="615"/>
      <c r="J781" s="615"/>
      <c r="K781" s="615"/>
      <c r="L781" s="615"/>
      <c r="M781" s="615"/>
      <c r="N781" s="615"/>
      <c r="O781" s="615"/>
      <c r="P781" s="615"/>
      <c r="Q781" s="615"/>
      <c r="R781" s="615"/>
      <c r="S781" s="615"/>
      <c r="T781" s="615"/>
      <c r="U781" s="615"/>
      <c r="V781" s="615"/>
      <c r="W781" s="615"/>
      <c r="X781" s="615"/>
      <c r="Y781" s="615"/>
      <c r="Z781" s="615"/>
      <c r="AA781" s="615"/>
      <c r="AB781" s="615"/>
      <c r="AC781" s="615"/>
      <c r="AD781" s="615"/>
      <c r="AE781" s="615"/>
      <c r="AF781" s="615"/>
      <c r="AG781" s="615"/>
      <c r="AH781" s="615"/>
      <c r="AI781" s="615"/>
      <c r="AJ781" s="612"/>
      <c r="AK781" s="612"/>
      <c r="AL781" s="612"/>
      <c r="AM781" s="627"/>
      <c r="AN781" s="600"/>
    </row>
    <row r="782" spans="2:40" x14ac:dyDescent="0.2">
      <c r="B782" s="625"/>
      <c r="C782" s="605" t="s">
        <v>131</v>
      </c>
      <c r="D782" s="599"/>
      <c r="E782" s="614">
        <f t="shared" ref="E782:AI782" ca="1" si="131">E147*HLOOKUP($B$772,$AQ$40:$AW$52,3)</f>
        <v>0</v>
      </c>
      <c r="F782" s="614">
        <f t="shared" ca="1" si="131"/>
        <v>0</v>
      </c>
      <c r="G782" s="614">
        <f t="shared" ca="1" si="131"/>
        <v>0</v>
      </c>
      <c r="H782" s="614">
        <f t="shared" ca="1" si="131"/>
        <v>0</v>
      </c>
      <c r="I782" s="614">
        <f t="shared" ca="1" si="131"/>
        <v>0</v>
      </c>
      <c r="J782" s="614">
        <f t="shared" ca="1" si="131"/>
        <v>0</v>
      </c>
      <c r="K782" s="614">
        <f t="shared" ca="1" si="131"/>
        <v>0</v>
      </c>
      <c r="L782" s="614">
        <f t="shared" ca="1" si="131"/>
        <v>0</v>
      </c>
      <c r="M782" s="614">
        <f t="shared" ca="1" si="131"/>
        <v>0</v>
      </c>
      <c r="N782" s="614">
        <f t="shared" ca="1" si="131"/>
        <v>0</v>
      </c>
      <c r="O782" s="614">
        <f t="shared" ca="1" si="131"/>
        <v>0</v>
      </c>
      <c r="P782" s="614">
        <f t="shared" ca="1" si="131"/>
        <v>0</v>
      </c>
      <c r="Q782" s="614">
        <f t="shared" ca="1" si="131"/>
        <v>0</v>
      </c>
      <c r="R782" s="614">
        <f t="shared" ca="1" si="131"/>
        <v>0</v>
      </c>
      <c r="S782" s="614">
        <f t="shared" ca="1" si="131"/>
        <v>0</v>
      </c>
      <c r="T782" s="614">
        <f t="shared" ca="1" si="131"/>
        <v>0</v>
      </c>
      <c r="U782" s="614">
        <f t="shared" ca="1" si="131"/>
        <v>0</v>
      </c>
      <c r="V782" s="614">
        <f t="shared" ca="1" si="131"/>
        <v>0</v>
      </c>
      <c r="W782" s="614">
        <f t="shared" ca="1" si="131"/>
        <v>0</v>
      </c>
      <c r="X782" s="614">
        <f t="shared" ca="1" si="131"/>
        <v>0</v>
      </c>
      <c r="Y782" s="614">
        <f t="shared" ca="1" si="131"/>
        <v>0</v>
      </c>
      <c r="Z782" s="614">
        <f t="shared" ca="1" si="131"/>
        <v>0</v>
      </c>
      <c r="AA782" s="614">
        <f t="shared" ca="1" si="131"/>
        <v>0</v>
      </c>
      <c r="AB782" s="614">
        <f t="shared" ca="1" si="131"/>
        <v>0</v>
      </c>
      <c r="AC782" s="614">
        <f t="shared" ca="1" si="131"/>
        <v>0</v>
      </c>
      <c r="AD782" s="614">
        <f t="shared" ca="1" si="131"/>
        <v>0</v>
      </c>
      <c r="AE782" s="614">
        <f t="shared" ca="1" si="131"/>
        <v>0</v>
      </c>
      <c r="AF782" s="614">
        <f t="shared" ca="1" si="131"/>
        <v>0</v>
      </c>
      <c r="AG782" s="614">
        <f t="shared" ca="1" si="131"/>
        <v>0</v>
      </c>
      <c r="AH782" s="614">
        <f t="shared" ca="1" si="131"/>
        <v>0</v>
      </c>
      <c r="AI782" s="614">
        <f t="shared" ca="1" si="131"/>
        <v>0</v>
      </c>
      <c r="AJ782" s="610"/>
      <c r="AK782" s="610"/>
      <c r="AL782" s="610"/>
      <c r="AM782" s="626"/>
      <c r="AN782" s="246"/>
    </row>
    <row r="783" spans="2:40" x14ac:dyDescent="0.2">
      <c r="B783" s="625"/>
      <c r="C783" s="606" t="s">
        <v>117</v>
      </c>
      <c r="D783" s="599"/>
      <c r="E783" s="614">
        <f t="shared" ref="E783:AI783" ca="1" si="132">E148*HLOOKUP($B$772,$AQ$40:$AW$52,3)</f>
        <v>-19.233024487049999</v>
      </c>
      <c r="F783" s="614">
        <f t="shared" ca="1" si="132"/>
        <v>6.1073719651806746</v>
      </c>
      <c r="G783" s="614">
        <f t="shared" ca="1" si="132"/>
        <v>7.1330925796229581</v>
      </c>
      <c r="H783" s="614">
        <f t="shared" ca="1" si="132"/>
        <v>5.7788296234797869</v>
      </c>
      <c r="I783" s="614">
        <f t="shared" ca="1" si="132"/>
        <v>5.0816923811078913</v>
      </c>
      <c r="J783" s="614">
        <f t="shared" ca="1" si="132"/>
        <v>4.9348362414002178</v>
      </c>
      <c r="K783" s="614">
        <f t="shared" ca="1" si="132"/>
        <v>4.1079384671488572</v>
      </c>
      <c r="L783" s="614">
        <f t="shared" ca="1" si="132"/>
        <v>3.3341595161383326</v>
      </c>
      <c r="M783" s="614">
        <f t="shared" ca="1" si="132"/>
        <v>3.2017599939354122</v>
      </c>
      <c r="N783" s="614">
        <f t="shared" ca="1" si="132"/>
        <v>3.1258672362510653</v>
      </c>
      <c r="O783" s="614">
        <f t="shared" ca="1" si="132"/>
        <v>1.6630732141357327</v>
      </c>
      <c r="P783" s="614">
        <f t="shared" ca="1" si="132"/>
        <v>1.319605474017495</v>
      </c>
      <c r="Q783" s="614">
        <f t="shared" ca="1" si="132"/>
        <v>1.328096569473121</v>
      </c>
      <c r="R783" s="614">
        <f t="shared" ca="1" si="132"/>
        <v>1.3361366006204756</v>
      </c>
      <c r="S783" s="614">
        <f t="shared" ca="1" si="132"/>
        <v>1.9362023024084389</v>
      </c>
      <c r="T783" s="614">
        <f t="shared" ca="1" si="132"/>
        <v>1.9575065894639172</v>
      </c>
      <c r="U783" s="614">
        <f t="shared" ca="1" si="132"/>
        <v>1.9790868184395056</v>
      </c>
      <c r="V783" s="614">
        <f t="shared" ca="1" si="132"/>
        <v>2.0009453278897698</v>
      </c>
      <c r="W783" s="614">
        <f t="shared" ca="1" si="132"/>
        <v>2.0230844505676373</v>
      </c>
      <c r="X783" s="614">
        <f t="shared" ca="1" si="132"/>
        <v>2.0455065123034188</v>
      </c>
      <c r="Y783" s="614">
        <f t="shared" ca="1" si="132"/>
        <v>0.7135213210213377</v>
      </c>
      <c r="Z783" s="614">
        <f t="shared" ca="1" si="132"/>
        <v>2.0912087146323217</v>
      </c>
      <c r="AA783" s="614">
        <f t="shared" ca="1" si="132"/>
        <v>2.1144934615817155</v>
      </c>
      <c r="AB783" s="614">
        <f t="shared" ca="1" si="132"/>
        <v>2.1380703577505908</v>
      </c>
      <c r="AC783" s="614">
        <f t="shared" ca="1" si="132"/>
        <v>2.1619416760092549</v>
      </c>
      <c r="AD783" s="614">
        <f t="shared" ca="1" si="132"/>
        <v>2.1861096746415316</v>
      </c>
      <c r="AE783" s="614">
        <f t="shared" ca="1" si="132"/>
        <v>0</v>
      </c>
      <c r="AF783" s="614">
        <f t="shared" ca="1" si="132"/>
        <v>0</v>
      </c>
      <c r="AG783" s="614">
        <f t="shared" ca="1" si="132"/>
        <v>0</v>
      </c>
      <c r="AH783" s="614">
        <f t="shared" ca="1" si="132"/>
        <v>0</v>
      </c>
      <c r="AI783" s="614">
        <f t="shared" ca="1" si="132"/>
        <v>0</v>
      </c>
      <c r="AJ783" s="610"/>
      <c r="AK783" s="610"/>
      <c r="AL783" s="610"/>
      <c r="AM783" s="626"/>
      <c r="AN783" s="246"/>
    </row>
    <row r="784" spans="2:40" x14ac:dyDescent="0.2">
      <c r="B784" s="625"/>
      <c r="C784" s="607" t="s">
        <v>126</v>
      </c>
      <c r="D784" s="599"/>
      <c r="E784" s="614">
        <f t="shared" ref="E784:AI784" ca="1" si="133">E149*HLOOKUP($B$772,$AQ$40:$AW$52,3)</f>
        <v>0</v>
      </c>
      <c r="F784" s="614">
        <f t="shared" ca="1" si="133"/>
        <v>0</v>
      </c>
      <c r="G784" s="614">
        <f t="shared" ca="1" si="133"/>
        <v>0</v>
      </c>
      <c r="H784" s="614">
        <f t="shared" ca="1" si="133"/>
        <v>0</v>
      </c>
      <c r="I784" s="614">
        <f t="shared" ca="1" si="133"/>
        <v>0</v>
      </c>
      <c r="J784" s="614">
        <f t="shared" ca="1" si="133"/>
        <v>0</v>
      </c>
      <c r="K784" s="614">
        <f t="shared" ca="1" si="133"/>
        <v>0</v>
      </c>
      <c r="L784" s="614">
        <f t="shared" ca="1" si="133"/>
        <v>0</v>
      </c>
      <c r="M784" s="614">
        <f t="shared" ca="1" si="133"/>
        <v>0</v>
      </c>
      <c r="N784" s="614">
        <f t="shared" ca="1" si="133"/>
        <v>0</v>
      </c>
      <c r="O784" s="614">
        <f t="shared" ca="1" si="133"/>
        <v>0</v>
      </c>
      <c r="P784" s="614">
        <f t="shared" ca="1" si="133"/>
        <v>0</v>
      </c>
      <c r="Q784" s="614">
        <f t="shared" ca="1" si="133"/>
        <v>0</v>
      </c>
      <c r="R784" s="614">
        <f t="shared" ca="1" si="133"/>
        <v>0</v>
      </c>
      <c r="S784" s="614">
        <f t="shared" ca="1" si="133"/>
        <v>0</v>
      </c>
      <c r="T784" s="614">
        <f t="shared" ca="1" si="133"/>
        <v>0</v>
      </c>
      <c r="U784" s="614">
        <f t="shared" ca="1" si="133"/>
        <v>0</v>
      </c>
      <c r="V784" s="614">
        <f t="shared" ca="1" si="133"/>
        <v>0</v>
      </c>
      <c r="W784" s="614">
        <f t="shared" ca="1" si="133"/>
        <v>0</v>
      </c>
      <c r="X784" s="614">
        <f t="shared" ca="1" si="133"/>
        <v>0</v>
      </c>
      <c r="Y784" s="614">
        <f t="shared" ca="1" si="133"/>
        <v>0</v>
      </c>
      <c r="Z784" s="614">
        <f t="shared" ca="1" si="133"/>
        <v>0</v>
      </c>
      <c r="AA784" s="614">
        <f t="shared" ca="1" si="133"/>
        <v>0</v>
      </c>
      <c r="AB784" s="614">
        <f t="shared" ca="1" si="133"/>
        <v>0</v>
      </c>
      <c r="AC784" s="614">
        <f t="shared" ca="1" si="133"/>
        <v>0</v>
      </c>
      <c r="AD784" s="614">
        <f t="shared" ca="1" si="133"/>
        <v>0</v>
      </c>
      <c r="AE784" s="614">
        <f t="shared" ca="1" si="133"/>
        <v>0</v>
      </c>
      <c r="AF784" s="614">
        <f t="shared" ca="1" si="133"/>
        <v>0</v>
      </c>
      <c r="AG784" s="614">
        <f t="shared" ca="1" si="133"/>
        <v>0</v>
      </c>
      <c r="AH784" s="614">
        <f t="shared" ca="1" si="133"/>
        <v>0</v>
      </c>
      <c r="AI784" s="614">
        <f t="shared" ca="1" si="133"/>
        <v>0</v>
      </c>
      <c r="AJ784" s="610"/>
      <c r="AK784" s="610"/>
      <c r="AL784" s="610"/>
      <c r="AM784" s="626"/>
      <c r="AN784" s="246"/>
    </row>
    <row r="785" spans="2:40" x14ac:dyDescent="0.2">
      <c r="B785" s="625"/>
      <c r="C785" s="605" t="s">
        <v>127</v>
      </c>
      <c r="D785" s="599"/>
      <c r="E785" s="614">
        <f t="shared" ref="E785:AI785" ca="1" si="134">E150*HLOOKUP($B$772,$AQ$40:$AW$52,3)</f>
        <v>0</v>
      </c>
      <c r="F785" s="614">
        <f t="shared" ca="1" si="134"/>
        <v>0</v>
      </c>
      <c r="G785" s="614">
        <f t="shared" ca="1" si="134"/>
        <v>0</v>
      </c>
      <c r="H785" s="614">
        <f t="shared" ca="1" si="134"/>
        <v>0</v>
      </c>
      <c r="I785" s="614">
        <f t="shared" ca="1" si="134"/>
        <v>0</v>
      </c>
      <c r="J785" s="614">
        <f t="shared" ca="1" si="134"/>
        <v>0</v>
      </c>
      <c r="K785" s="614">
        <f t="shared" ca="1" si="134"/>
        <v>0</v>
      </c>
      <c r="L785" s="614">
        <f t="shared" ca="1" si="134"/>
        <v>0</v>
      </c>
      <c r="M785" s="614">
        <f t="shared" ca="1" si="134"/>
        <v>0</v>
      </c>
      <c r="N785" s="614">
        <f t="shared" ca="1" si="134"/>
        <v>0</v>
      </c>
      <c r="O785" s="614">
        <f t="shared" ca="1" si="134"/>
        <v>0</v>
      </c>
      <c r="P785" s="614">
        <f t="shared" ca="1" si="134"/>
        <v>0</v>
      </c>
      <c r="Q785" s="614">
        <f t="shared" ca="1" si="134"/>
        <v>0</v>
      </c>
      <c r="R785" s="614">
        <f t="shared" ca="1" si="134"/>
        <v>0</v>
      </c>
      <c r="S785" s="614">
        <f t="shared" ca="1" si="134"/>
        <v>0</v>
      </c>
      <c r="T785" s="614">
        <f t="shared" ca="1" si="134"/>
        <v>0</v>
      </c>
      <c r="U785" s="614">
        <f t="shared" ca="1" si="134"/>
        <v>0</v>
      </c>
      <c r="V785" s="614">
        <f t="shared" ca="1" si="134"/>
        <v>0</v>
      </c>
      <c r="W785" s="614">
        <f t="shared" ca="1" si="134"/>
        <v>0</v>
      </c>
      <c r="X785" s="614">
        <f t="shared" ca="1" si="134"/>
        <v>0</v>
      </c>
      <c r="Y785" s="614">
        <f t="shared" ca="1" si="134"/>
        <v>0</v>
      </c>
      <c r="Z785" s="614">
        <f t="shared" ca="1" si="134"/>
        <v>0</v>
      </c>
      <c r="AA785" s="614">
        <f t="shared" ca="1" si="134"/>
        <v>0</v>
      </c>
      <c r="AB785" s="614">
        <f t="shared" ca="1" si="134"/>
        <v>0</v>
      </c>
      <c r="AC785" s="614">
        <f t="shared" ca="1" si="134"/>
        <v>0</v>
      </c>
      <c r="AD785" s="614">
        <f t="shared" ca="1" si="134"/>
        <v>0</v>
      </c>
      <c r="AE785" s="614">
        <f t="shared" ca="1" si="134"/>
        <v>0</v>
      </c>
      <c r="AF785" s="614">
        <f t="shared" ca="1" si="134"/>
        <v>0</v>
      </c>
      <c r="AG785" s="614">
        <f t="shared" ca="1" si="134"/>
        <v>0</v>
      </c>
      <c r="AH785" s="614">
        <f t="shared" ca="1" si="134"/>
        <v>0</v>
      </c>
      <c r="AI785" s="614">
        <f t="shared" ca="1" si="134"/>
        <v>0</v>
      </c>
      <c r="AJ785" s="610"/>
      <c r="AK785" s="610"/>
      <c r="AL785" s="610"/>
      <c r="AM785" s="626"/>
      <c r="AN785" s="246"/>
    </row>
    <row r="786" spans="2:40" x14ac:dyDescent="0.2">
      <c r="B786" s="625"/>
      <c r="C786" s="605" t="s">
        <v>116</v>
      </c>
      <c r="D786" s="599"/>
      <c r="E786" s="614">
        <f t="shared" ref="E786:AI786" ca="1" si="135">E151*HLOOKUP($B$772,$AQ$40:$AW$52,3)</f>
        <v>0</v>
      </c>
      <c r="F786" s="614">
        <f t="shared" ca="1" si="135"/>
        <v>0</v>
      </c>
      <c r="G786" s="614">
        <f t="shared" ca="1" si="135"/>
        <v>0</v>
      </c>
      <c r="H786" s="614">
        <f t="shared" ca="1" si="135"/>
        <v>0</v>
      </c>
      <c r="I786" s="614">
        <f t="shared" ca="1" si="135"/>
        <v>0</v>
      </c>
      <c r="J786" s="614">
        <f t="shared" ca="1" si="135"/>
        <v>0</v>
      </c>
      <c r="K786" s="614">
        <f t="shared" ca="1" si="135"/>
        <v>0</v>
      </c>
      <c r="L786" s="614">
        <f t="shared" ca="1" si="135"/>
        <v>0</v>
      </c>
      <c r="M786" s="614">
        <f t="shared" ca="1" si="135"/>
        <v>0</v>
      </c>
      <c r="N786" s="614">
        <f t="shared" ca="1" si="135"/>
        <v>0</v>
      </c>
      <c r="O786" s="614">
        <f t="shared" ca="1" si="135"/>
        <v>0</v>
      </c>
      <c r="P786" s="614">
        <f t="shared" ca="1" si="135"/>
        <v>0</v>
      </c>
      <c r="Q786" s="614">
        <f t="shared" ca="1" si="135"/>
        <v>0</v>
      </c>
      <c r="R786" s="614">
        <f t="shared" ca="1" si="135"/>
        <v>0</v>
      </c>
      <c r="S786" s="614">
        <f t="shared" ca="1" si="135"/>
        <v>0</v>
      </c>
      <c r="T786" s="614">
        <f t="shared" ca="1" si="135"/>
        <v>0</v>
      </c>
      <c r="U786" s="614">
        <f t="shared" ca="1" si="135"/>
        <v>0</v>
      </c>
      <c r="V786" s="614">
        <f t="shared" ca="1" si="135"/>
        <v>0</v>
      </c>
      <c r="W786" s="614">
        <f t="shared" ca="1" si="135"/>
        <v>0</v>
      </c>
      <c r="X786" s="614">
        <f t="shared" ca="1" si="135"/>
        <v>0</v>
      </c>
      <c r="Y786" s="614">
        <f t="shared" ca="1" si="135"/>
        <v>0</v>
      </c>
      <c r="Z786" s="614">
        <f t="shared" ca="1" si="135"/>
        <v>0</v>
      </c>
      <c r="AA786" s="614">
        <f t="shared" ca="1" si="135"/>
        <v>0</v>
      </c>
      <c r="AB786" s="614">
        <f t="shared" ca="1" si="135"/>
        <v>0</v>
      </c>
      <c r="AC786" s="614">
        <f t="shared" ca="1" si="135"/>
        <v>0</v>
      </c>
      <c r="AD786" s="614">
        <f t="shared" ca="1" si="135"/>
        <v>0</v>
      </c>
      <c r="AE786" s="614">
        <f t="shared" ca="1" si="135"/>
        <v>0</v>
      </c>
      <c r="AF786" s="614">
        <f t="shared" ca="1" si="135"/>
        <v>0</v>
      </c>
      <c r="AG786" s="614">
        <f t="shared" ca="1" si="135"/>
        <v>0</v>
      </c>
      <c r="AH786" s="614">
        <f t="shared" ca="1" si="135"/>
        <v>0</v>
      </c>
      <c r="AI786" s="614">
        <f t="shared" ca="1" si="135"/>
        <v>0</v>
      </c>
      <c r="AJ786" s="610"/>
      <c r="AK786" s="610"/>
      <c r="AL786" s="610"/>
      <c r="AM786" s="626"/>
      <c r="AN786" s="246"/>
    </row>
    <row r="787" spans="2:40" x14ac:dyDescent="0.2">
      <c r="B787" s="625"/>
      <c r="C787" s="606" t="s">
        <v>119</v>
      </c>
      <c r="D787" s="599"/>
      <c r="E787" s="614">
        <f t="shared" ref="E787:AI787" ca="1" si="136">E152*HLOOKUP($B$772,$AQ$40:$AW$52,3)</f>
        <v>0</v>
      </c>
      <c r="F787" s="614">
        <f t="shared" ca="1" si="136"/>
        <v>0</v>
      </c>
      <c r="G787" s="614">
        <f t="shared" ca="1" si="136"/>
        <v>0</v>
      </c>
      <c r="H787" s="614">
        <f t="shared" ca="1" si="136"/>
        <v>0</v>
      </c>
      <c r="I787" s="614">
        <f t="shared" ca="1" si="136"/>
        <v>0</v>
      </c>
      <c r="J787" s="614">
        <f t="shared" ca="1" si="136"/>
        <v>0</v>
      </c>
      <c r="K787" s="614">
        <f t="shared" ca="1" si="136"/>
        <v>0</v>
      </c>
      <c r="L787" s="614">
        <f t="shared" ca="1" si="136"/>
        <v>0</v>
      </c>
      <c r="M787" s="614">
        <f t="shared" ca="1" si="136"/>
        <v>0</v>
      </c>
      <c r="N787" s="614">
        <f t="shared" ca="1" si="136"/>
        <v>0</v>
      </c>
      <c r="O787" s="614">
        <f t="shared" ca="1" si="136"/>
        <v>0</v>
      </c>
      <c r="P787" s="614">
        <f t="shared" ca="1" si="136"/>
        <v>0</v>
      </c>
      <c r="Q787" s="614">
        <f t="shared" ca="1" si="136"/>
        <v>0</v>
      </c>
      <c r="R787" s="614">
        <f t="shared" ca="1" si="136"/>
        <v>0</v>
      </c>
      <c r="S787" s="614">
        <f t="shared" ca="1" si="136"/>
        <v>0</v>
      </c>
      <c r="T787" s="614">
        <f t="shared" ca="1" si="136"/>
        <v>0</v>
      </c>
      <c r="U787" s="614">
        <f t="shared" ca="1" si="136"/>
        <v>0</v>
      </c>
      <c r="V787" s="614">
        <f t="shared" ca="1" si="136"/>
        <v>0</v>
      </c>
      <c r="W787" s="614">
        <f t="shared" ca="1" si="136"/>
        <v>0</v>
      </c>
      <c r="X787" s="614">
        <f t="shared" ca="1" si="136"/>
        <v>0</v>
      </c>
      <c r="Y787" s="614">
        <f t="shared" ca="1" si="136"/>
        <v>0</v>
      </c>
      <c r="Z787" s="614">
        <f t="shared" ca="1" si="136"/>
        <v>0</v>
      </c>
      <c r="AA787" s="614">
        <f t="shared" ca="1" si="136"/>
        <v>0</v>
      </c>
      <c r="AB787" s="614">
        <f t="shared" ca="1" si="136"/>
        <v>0</v>
      </c>
      <c r="AC787" s="614">
        <f t="shared" ca="1" si="136"/>
        <v>0</v>
      </c>
      <c r="AD787" s="614">
        <f t="shared" ca="1" si="136"/>
        <v>0</v>
      </c>
      <c r="AE787" s="614">
        <f t="shared" ca="1" si="136"/>
        <v>0</v>
      </c>
      <c r="AF787" s="614">
        <f t="shared" ca="1" si="136"/>
        <v>0</v>
      </c>
      <c r="AG787" s="614">
        <f t="shared" ca="1" si="136"/>
        <v>0</v>
      </c>
      <c r="AH787" s="614">
        <f t="shared" ca="1" si="136"/>
        <v>0</v>
      </c>
      <c r="AI787" s="614">
        <f t="shared" ca="1" si="136"/>
        <v>0</v>
      </c>
      <c r="AJ787" s="610"/>
      <c r="AK787" s="610"/>
      <c r="AL787" s="610"/>
      <c r="AM787" s="626"/>
      <c r="AN787" s="246"/>
    </row>
    <row r="788" spans="2:40" x14ac:dyDescent="0.2">
      <c r="B788" s="625"/>
      <c r="C788" s="125"/>
      <c r="D788" s="599"/>
      <c r="E788" s="615"/>
      <c r="F788" s="615"/>
      <c r="G788" s="615"/>
      <c r="H788" s="615"/>
      <c r="I788" s="615"/>
      <c r="J788" s="615"/>
      <c r="K788" s="615"/>
      <c r="L788" s="615"/>
      <c r="M788" s="615"/>
      <c r="N788" s="615"/>
      <c r="O788" s="615"/>
      <c r="P788" s="615"/>
      <c r="Q788" s="615"/>
      <c r="R788" s="615"/>
      <c r="S788" s="615"/>
      <c r="T788" s="615"/>
      <c r="U788" s="615"/>
      <c r="V788" s="615"/>
      <c r="W788" s="615"/>
      <c r="X788" s="615"/>
      <c r="Y788" s="615"/>
      <c r="Z788" s="615"/>
      <c r="AA788" s="615"/>
      <c r="AB788" s="615"/>
      <c r="AC788" s="615"/>
      <c r="AD788" s="615"/>
      <c r="AE788" s="615"/>
      <c r="AF788" s="615"/>
      <c r="AG788" s="615"/>
      <c r="AH788" s="615"/>
      <c r="AI788" s="615"/>
      <c r="AJ788" s="612"/>
      <c r="AK788" s="612"/>
      <c r="AL788" s="612"/>
      <c r="AM788" s="627"/>
      <c r="AN788" s="600"/>
    </row>
    <row r="789" spans="2:40" x14ac:dyDescent="0.2">
      <c r="B789" s="261" t="s">
        <v>287</v>
      </c>
      <c r="C789" s="125"/>
      <c r="D789" s="599"/>
      <c r="E789" s="615"/>
      <c r="F789" s="615"/>
      <c r="G789" s="615"/>
      <c r="H789" s="615"/>
      <c r="I789" s="615"/>
      <c r="J789" s="615"/>
      <c r="K789" s="615"/>
      <c r="L789" s="615"/>
      <c r="M789" s="615"/>
      <c r="N789" s="615"/>
      <c r="O789" s="615"/>
      <c r="P789" s="615"/>
      <c r="Q789" s="615"/>
      <c r="R789" s="615"/>
      <c r="S789" s="615"/>
      <c r="T789" s="615"/>
      <c r="U789" s="615"/>
      <c r="V789" s="615"/>
      <c r="W789" s="615"/>
      <c r="X789" s="615"/>
      <c r="Y789" s="615"/>
      <c r="Z789" s="615"/>
      <c r="AA789" s="615"/>
      <c r="AB789" s="615"/>
      <c r="AC789" s="615"/>
      <c r="AD789" s="615"/>
      <c r="AE789" s="615"/>
      <c r="AF789" s="615"/>
      <c r="AG789" s="615"/>
      <c r="AH789" s="615"/>
      <c r="AI789" s="615"/>
      <c r="AJ789" s="612"/>
      <c r="AK789" s="612"/>
      <c r="AL789" s="612"/>
      <c r="AM789" s="627"/>
      <c r="AN789" s="600"/>
    </row>
    <row r="790" spans="2:40" x14ac:dyDescent="0.2">
      <c r="B790" s="625"/>
      <c r="C790" s="605" t="s">
        <v>131</v>
      </c>
      <c r="D790" s="599"/>
      <c r="E790" s="614">
        <f t="shared" ref="E790:AI790" ca="1" si="137">E155*HLOOKUP($B$772,$AQ$40:$AW$52,4)</f>
        <v>-4.2543664287300009</v>
      </c>
      <c r="F790" s="614">
        <f t="shared" ca="1" si="137"/>
        <v>0.96362321545852669</v>
      </c>
      <c r="G790" s="614">
        <f t="shared" ca="1" si="137"/>
        <v>1.2061728125692666</v>
      </c>
      <c r="H790" s="614">
        <f t="shared" ca="1" si="137"/>
        <v>0.90712269445204785</v>
      </c>
      <c r="I790" s="614">
        <f t="shared" ca="1" si="137"/>
        <v>0.74398039913036118</v>
      </c>
      <c r="J790" s="614">
        <f t="shared" ca="1" si="137"/>
        <v>0.721252201288057</v>
      </c>
      <c r="K790" s="614">
        <f t="shared" ca="1" si="137"/>
        <v>0.55412412911579867</v>
      </c>
      <c r="L790" s="614">
        <f t="shared" ca="1" si="137"/>
        <v>0.39466740991248134</v>
      </c>
      <c r="M790" s="614">
        <f t="shared" ca="1" si="137"/>
        <v>0.37382917190073545</v>
      </c>
      <c r="N790" s="614">
        <f t="shared" ca="1" si="137"/>
        <v>0.36114763989702098</v>
      </c>
      <c r="O790" s="614">
        <f t="shared" ca="1" si="137"/>
        <v>0.12177756422808139</v>
      </c>
      <c r="P790" s="614">
        <f t="shared" ca="1" si="137"/>
        <v>9.8838427992714237E-2</v>
      </c>
      <c r="Q790" s="614">
        <f t="shared" ca="1" si="137"/>
        <v>0.24527952918495438</v>
      </c>
      <c r="R790" s="614">
        <f t="shared" ca="1" si="137"/>
        <v>0.24798653627334577</v>
      </c>
      <c r="S790" s="614">
        <f t="shared" ca="1" si="137"/>
        <v>0.2507276426500441</v>
      </c>
      <c r="T790" s="614">
        <f t="shared" ca="1" si="137"/>
        <v>0.25350307879298145</v>
      </c>
      <c r="U790" s="614">
        <f t="shared" ca="1" si="137"/>
        <v>0.25631307228279149</v>
      </c>
      <c r="V790" s="614">
        <f t="shared" ca="1" si="137"/>
        <v>0.25915784759831267</v>
      </c>
      <c r="W790" s="614">
        <f t="shared" ca="1" si="137"/>
        <v>0.2620376259050235</v>
      </c>
      <c r="X790" s="614">
        <f t="shared" ca="1" si="137"/>
        <v>0.26495262483620902</v>
      </c>
      <c r="Y790" s="614">
        <f t="shared" ca="1" si="137"/>
        <v>4.5995639247644597E-2</v>
      </c>
      <c r="Z790" s="614">
        <f t="shared" ca="1" si="137"/>
        <v>0.27088913607858023</v>
      </c>
      <c r="AA790" s="614">
        <f t="shared" ca="1" si="137"/>
        <v>0.27391106391980208</v>
      </c>
      <c r="AB790" s="614">
        <f t="shared" ca="1" si="137"/>
        <v>0.2769690429535443</v>
      </c>
      <c r="AC790" s="614">
        <f t="shared" ca="1" si="137"/>
        <v>0.28006326960001271</v>
      </c>
      <c r="AD790" s="614">
        <f t="shared" ca="1" si="137"/>
        <v>0.28319393526928116</v>
      </c>
      <c r="AE790" s="614">
        <f t="shared" ca="1" si="137"/>
        <v>0</v>
      </c>
      <c r="AF790" s="614">
        <f t="shared" ca="1" si="137"/>
        <v>0</v>
      </c>
      <c r="AG790" s="614">
        <f t="shared" ca="1" si="137"/>
        <v>0</v>
      </c>
      <c r="AH790" s="614">
        <f t="shared" ca="1" si="137"/>
        <v>0</v>
      </c>
      <c r="AI790" s="614">
        <f t="shared" ca="1" si="137"/>
        <v>0</v>
      </c>
      <c r="AJ790" s="610"/>
      <c r="AK790" s="610"/>
      <c r="AL790" s="610"/>
      <c r="AM790" s="626"/>
      <c r="AN790" s="246"/>
    </row>
    <row r="791" spans="2:40" x14ac:dyDescent="0.2">
      <c r="B791" s="625"/>
      <c r="C791" s="606" t="s">
        <v>117</v>
      </c>
      <c r="D791" s="599"/>
      <c r="E791" s="614">
        <f t="shared" ref="E791:AI791" ca="1" si="138">E156*HLOOKUP($B$772,$AQ$40:$AW$52,4)</f>
        <v>0</v>
      </c>
      <c r="F791" s="614">
        <f t="shared" ca="1" si="138"/>
        <v>2.4267930170610557E-2</v>
      </c>
      <c r="G791" s="614">
        <f t="shared" ca="1" si="138"/>
        <v>2.451433209383078E-2</v>
      </c>
      <c r="H791" s="614">
        <f t="shared" ca="1" si="138"/>
        <v>2.4764405405706985E-2</v>
      </c>
      <c r="I791" s="614">
        <f t="shared" ca="1" si="138"/>
        <v>2.5018204809930143E-2</v>
      </c>
      <c r="J791" s="614">
        <f t="shared" ca="1" si="138"/>
        <v>2.5275785825276228E-2</v>
      </c>
      <c r="K791" s="614">
        <f t="shared" ca="1" si="138"/>
        <v>2.5537204797750974E-2</v>
      </c>
      <c r="L791" s="614">
        <f t="shared" ca="1" si="138"/>
        <v>2.580251891291558E-2</v>
      </c>
      <c r="M791" s="614">
        <f t="shared" ca="1" si="138"/>
        <v>2.6071786208396147E-2</v>
      </c>
      <c r="N791" s="614">
        <f t="shared" ca="1" si="138"/>
        <v>2.6345065586579373E-2</v>
      </c>
      <c r="O791" s="614">
        <f t="shared" ca="1" si="138"/>
        <v>2.6622416827497532E-2</v>
      </c>
      <c r="P791" s="614">
        <f t="shared" ca="1" si="138"/>
        <v>2.6903900601905371E-2</v>
      </c>
      <c r="Q791" s="614">
        <f t="shared" ca="1" si="138"/>
        <v>2.7189578484551887E-2</v>
      </c>
      <c r="R791" s="614">
        <f t="shared" ca="1" si="138"/>
        <v>2.7479512967649833E-2</v>
      </c>
      <c r="S791" s="614">
        <f t="shared" ca="1" si="138"/>
        <v>2.7773767474545942E-2</v>
      </c>
      <c r="T791" s="614">
        <f t="shared" ca="1" si="138"/>
        <v>2.8072406373594802E-2</v>
      </c>
      <c r="U791" s="614">
        <f t="shared" ca="1" si="138"/>
        <v>2.8375494992239486E-2</v>
      </c>
      <c r="V791" s="614">
        <f t="shared" ca="1" si="138"/>
        <v>2.8683099631301983E-2</v>
      </c>
      <c r="W791" s="614">
        <f t="shared" ca="1" si="138"/>
        <v>2.8995287579486509E-2</v>
      </c>
      <c r="X791" s="614">
        <f t="shared" ca="1" si="138"/>
        <v>2.9312127128098976E-2</v>
      </c>
      <c r="Y791" s="614">
        <f t="shared" ca="1" si="138"/>
        <v>2.9633687585985776E-2</v>
      </c>
      <c r="Z791" s="614">
        <f t="shared" ca="1" si="138"/>
        <v>2.9960039294695089E-2</v>
      </c>
      <c r="AA791" s="614">
        <f t="shared" ca="1" si="138"/>
        <v>3.0291253643864167E-2</v>
      </c>
      <c r="AB791" s="614">
        <f t="shared" ca="1" si="138"/>
        <v>3.0627403086835866E-2</v>
      </c>
      <c r="AC791" s="614">
        <f t="shared" ca="1" si="138"/>
        <v>3.096856115650785E-2</v>
      </c>
      <c r="AD791" s="614">
        <f t="shared" ca="1" si="138"/>
        <v>3.1314802481417936E-2</v>
      </c>
      <c r="AE791" s="614">
        <f t="shared" ca="1" si="138"/>
        <v>0</v>
      </c>
      <c r="AF791" s="614">
        <f t="shared" ca="1" si="138"/>
        <v>0</v>
      </c>
      <c r="AG791" s="614">
        <f t="shared" ca="1" si="138"/>
        <v>0</v>
      </c>
      <c r="AH791" s="614">
        <f t="shared" ca="1" si="138"/>
        <v>0</v>
      </c>
      <c r="AI791" s="614">
        <f t="shared" ca="1" si="138"/>
        <v>0</v>
      </c>
      <c r="AJ791" s="610"/>
      <c r="AK791" s="610"/>
      <c r="AL791" s="610"/>
      <c r="AM791" s="626"/>
      <c r="AN791" s="246"/>
    </row>
    <row r="792" spans="2:40" x14ac:dyDescent="0.2">
      <c r="B792" s="625"/>
      <c r="C792" s="607" t="s">
        <v>126</v>
      </c>
      <c r="D792" s="599"/>
      <c r="E792" s="614">
        <f t="shared" ref="E792:AI792" ca="1" si="139">E157*HLOOKUP($B$772,$AQ$40:$AW$52,4)</f>
        <v>0</v>
      </c>
      <c r="F792" s="614">
        <f t="shared" ca="1" si="139"/>
        <v>4.8535860341221114E-2</v>
      </c>
      <c r="G792" s="614">
        <f t="shared" ca="1" si="139"/>
        <v>4.9028664187661559E-2</v>
      </c>
      <c r="H792" s="614">
        <f t="shared" ca="1" si="139"/>
        <v>4.952881081141397E-2</v>
      </c>
      <c r="I792" s="614">
        <f t="shared" ca="1" si="139"/>
        <v>5.0036409619860285E-2</v>
      </c>
      <c r="J792" s="614">
        <f t="shared" ca="1" si="139"/>
        <v>5.0551571650552456E-2</v>
      </c>
      <c r="K792" s="614">
        <f t="shared" ca="1" si="139"/>
        <v>5.1074409595501948E-2</v>
      </c>
      <c r="L792" s="614">
        <f t="shared" ca="1" si="139"/>
        <v>5.160503782583116E-2</v>
      </c>
      <c r="M792" s="614">
        <f t="shared" ca="1" si="139"/>
        <v>5.2143572416792294E-2</v>
      </c>
      <c r="N792" s="614">
        <f t="shared" ca="1" si="139"/>
        <v>5.2690131173158745E-2</v>
      </c>
      <c r="O792" s="614">
        <f t="shared" ca="1" si="139"/>
        <v>5.3244833654995063E-2</v>
      </c>
      <c r="P792" s="614">
        <f t="shared" ca="1" si="139"/>
        <v>5.3807801203810741E-2</v>
      </c>
      <c r="Q792" s="614">
        <f t="shared" ca="1" si="139"/>
        <v>5.4379156969103774E-2</v>
      </c>
      <c r="R792" s="614">
        <f t="shared" ca="1" si="139"/>
        <v>5.4959025935299666E-2</v>
      </c>
      <c r="S792" s="614">
        <f t="shared" ca="1" si="139"/>
        <v>5.5547534949091884E-2</v>
      </c>
      <c r="T792" s="614">
        <f t="shared" ca="1" si="139"/>
        <v>5.6144812747189604E-2</v>
      </c>
      <c r="U792" s="614">
        <f t="shared" ca="1" si="139"/>
        <v>5.6750989984478972E-2</v>
      </c>
      <c r="V792" s="614">
        <f t="shared" ca="1" si="139"/>
        <v>5.7366199262603966E-2</v>
      </c>
      <c r="W792" s="614">
        <f t="shared" ca="1" si="139"/>
        <v>5.7990575158973018E-2</v>
      </c>
      <c r="X792" s="614">
        <f t="shared" ca="1" si="139"/>
        <v>5.8624254256197952E-2</v>
      </c>
      <c r="Y792" s="614">
        <f t="shared" ca="1" si="139"/>
        <v>5.9267375171971552E-2</v>
      </c>
      <c r="Z792" s="614">
        <f t="shared" ca="1" si="139"/>
        <v>5.9920078589390177E-2</v>
      </c>
      <c r="AA792" s="614">
        <f t="shared" ca="1" si="139"/>
        <v>6.0582507287728335E-2</v>
      </c>
      <c r="AB792" s="614">
        <f t="shared" ca="1" si="139"/>
        <v>6.1254806173671732E-2</v>
      </c>
      <c r="AC792" s="614">
        <f t="shared" ca="1" si="139"/>
        <v>6.1937122313015701E-2</v>
      </c>
      <c r="AD792" s="614">
        <f t="shared" ca="1" si="139"/>
        <v>6.2629604962835872E-2</v>
      </c>
      <c r="AE792" s="614">
        <f t="shared" ca="1" si="139"/>
        <v>0</v>
      </c>
      <c r="AF792" s="614">
        <f t="shared" ca="1" si="139"/>
        <v>0</v>
      </c>
      <c r="AG792" s="614">
        <f t="shared" ca="1" si="139"/>
        <v>0</v>
      </c>
      <c r="AH792" s="614">
        <f t="shared" ca="1" si="139"/>
        <v>0</v>
      </c>
      <c r="AI792" s="614">
        <f t="shared" ca="1" si="139"/>
        <v>0</v>
      </c>
      <c r="AJ792" s="610"/>
      <c r="AK792" s="610"/>
      <c r="AL792" s="610"/>
      <c r="AM792" s="626"/>
      <c r="AN792" s="246"/>
    </row>
    <row r="793" spans="2:40" x14ac:dyDescent="0.2">
      <c r="B793" s="625"/>
      <c r="C793" s="605" t="s">
        <v>127</v>
      </c>
      <c r="D793" s="599"/>
      <c r="E793" s="614">
        <f t="shared" ref="E793:AI793" ca="1" si="140">E158*HLOOKUP($B$772,$AQ$40:$AW$52,4)</f>
        <v>0</v>
      </c>
      <c r="F793" s="614">
        <f t="shared" ca="1" si="140"/>
        <v>0</v>
      </c>
      <c r="G793" s="614">
        <f t="shared" ca="1" si="140"/>
        <v>0</v>
      </c>
      <c r="H793" s="614">
        <f t="shared" ca="1" si="140"/>
        <v>0</v>
      </c>
      <c r="I793" s="614">
        <f t="shared" ca="1" si="140"/>
        <v>0</v>
      </c>
      <c r="J793" s="614">
        <f t="shared" ca="1" si="140"/>
        <v>0</v>
      </c>
      <c r="K793" s="614">
        <f t="shared" ca="1" si="140"/>
        <v>0</v>
      </c>
      <c r="L793" s="614">
        <f t="shared" ca="1" si="140"/>
        <v>0</v>
      </c>
      <c r="M793" s="614">
        <f t="shared" ca="1" si="140"/>
        <v>0</v>
      </c>
      <c r="N793" s="614">
        <f t="shared" ca="1" si="140"/>
        <v>0</v>
      </c>
      <c r="O793" s="614">
        <f t="shared" ca="1" si="140"/>
        <v>0</v>
      </c>
      <c r="P793" s="614">
        <f t="shared" ca="1" si="140"/>
        <v>0</v>
      </c>
      <c r="Q793" s="614">
        <f t="shared" ca="1" si="140"/>
        <v>0</v>
      </c>
      <c r="R793" s="614">
        <f t="shared" ca="1" si="140"/>
        <v>0</v>
      </c>
      <c r="S793" s="614">
        <f t="shared" ca="1" si="140"/>
        <v>0</v>
      </c>
      <c r="T793" s="614">
        <f t="shared" ca="1" si="140"/>
        <v>0</v>
      </c>
      <c r="U793" s="614">
        <f t="shared" ca="1" si="140"/>
        <v>0</v>
      </c>
      <c r="V793" s="614">
        <f t="shared" ca="1" si="140"/>
        <v>0</v>
      </c>
      <c r="W793" s="614">
        <f t="shared" ca="1" si="140"/>
        <v>0</v>
      </c>
      <c r="X793" s="614">
        <f t="shared" ca="1" si="140"/>
        <v>0</v>
      </c>
      <c r="Y793" s="614">
        <f t="shared" ca="1" si="140"/>
        <v>0</v>
      </c>
      <c r="Z793" s="614">
        <f t="shared" ca="1" si="140"/>
        <v>0</v>
      </c>
      <c r="AA793" s="614">
        <f t="shared" ca="1" si="140"/>
        <v>0</v>
      </c>
      <c r="AB793" s="614">
        <f t="shared" ca="1" si="140"/>
        <v>0</v>
      </c>
      <c r="AC793" s="614">
        <f t="shared" ca="1" si="140"/>
        <v>0</v>
      </c>
      <c r="AD793" s="614">
        <f t="shared" ca="1" si="140"/>
        <v>0</v>
      </c>
      <c r="AE793" s="614">
        <f t="shared" ca="1" si="140"/>
        <v>0</v>
      </c>
      <c r="AF793" s="614">
        <f t="shared" ca="1" si="140"/>
        <v>0</v>
      </c>
      <c r="AG793" s="614">
        <f t="shared" ca="1" si="140"/>
        <v>0</v>
      </c>
      <c r="AH793" s="614">
        <f t="shared" ca="1" si="140"/>
        <v>0</v>
      </c>
      <c r="AI793" s="614">
        <f t="shared" ca="1" si="140"/>
        <v>0</v>
      </c>
      <c r="AJ793" s="610"/>
      <c r="AK793" s="610"/>
      <c r="AL793" s="610"/>
      <c r="AM793" s="626"/>
      <c r="AN793" s="246"/>
    </row>
    <row r="794" spans="2:40" x14ac:dyDescent="0.2">
      <c r="B794" s="625"/>
      <c r="C794" s="605" t="s">
        <v>116</v>
      </c>
      <c r="D794" s="599"/>
      <c r="E794" s="614">
        <f t="shared" ref="E794:AI794" ca="1" si="141">E159*HLOOKUP($B$772,$AQ$40:$AW$52,4)</f>
        <v>0</v>
      </c>
      <c r="F794" s="614">
        <f t="shared" ca="1" si="141"/>
        <v>2.4267930170610557E-2</v>
      </c>
      <c r="G794" s="614">
        <f t="shared" ca="1" si="141"/>
        <v>2.451433209383078E-2</v>
      </c>
      <c r="H794" s="614">
        <f t="shared" ca="1" si="141"/>
        <v>2.4764405405706985E-2</v>
      </c>
      <c r="I794" s="614">
        <f t="shared" ca="1" si="141"/>
        <v>2.5018204809930143E-2</v>
      </c>
      <c r="J794" s="614">
        <f t="shared" ca="1" si="141"/>
        <v>2.5275785825276228E-2</v>
      </c>
      <c r="K794" s="614">
        <f t="shared" ca="1" si="141"/>
        <v>2.5537204797750974E-2</v>
      </c>
      <c r="L794" s="614">
        <f t="shared" ca="1" si="141"/>
        <v>2.580251891291558E-2</v>
      </c>
      <c r="M794" s="614">
        <f t="shared" ca="1" si="141"/>
        <v>2.6071786208396147E-2</v>
      </c>
      <c r="N794" s="614">
        <f t="shared" ca="1" si="141"/>
        <v>2.6345065586579373E-2</v>
      </c>
      <c r="O794" s="614">
        <f t="shared" ca="1" si="141"/>
        <v>2.6622416827497532E-2</v>
      </c>
      <c r="P794" s="614">
        <f t="shared" ca="1" si="141"/>
        <v>2.6903900601905371E-2</v>
      </c>
      <c r="Q794" s="614">
        <f t="shared" ca="1" si="141"/>
        <v>2.7189578484551887E-2</v>
      </c>
      <c r="R794" s="614">
        <f t="shared" ca="1" si="141"/>
        <v>2.7479512967649833E-2</v>
      </c>
      <c r="S794" s="614">
        <f t="shared" ca="1" si="141"/>
        <v>2.7773767474545942E-2</v>
      </c>
      <c r="T794" s="614">
        <f t="shared" ca="1" si="141"/>
        <v>2.8072406373594802E-2</v>
      </c>
      <c r="U794" s="614">
        <f t="shared" ca="1" si="141"/>
        <v>2.8375494992239486E-2</v>
      </c>
      <c r="V794" s="614">
        <f t="shared" ca="1" si="141"/>
        <v>2.8683099631301983E-2</v>
      </c>
      <c r="W794" s="614">
        <f t="shared" ca="1" si="141"/>
        <v>2.8995287579486509E-2</v>
      </c>
      <c r="X794" s="614">
        <f t="shared" ca="1" si="141"/>
        <v>2.9312127128098976E-2</v>
      </c>
      <c r="Y794" s="614">
        <f t="shared" ca="1" si="141"/>
        <v>2.9633687585985776E-2</v>
      </c>
      <c r="Z794" s="614">
        <f t="shared" ca="1" si="141"/>
        <v>2.9960039294695089E-2</v>
      </c>
      <c r="AA794" s="614">
        <f t="shared" ca="1" si="141"/>
        <v>3.0291253643864167E-2</v>
      </c>
      <c r="AB794" s="614">
        <f t="shared" ca="1" si="141"/>
        <v>3.0627403086835866E-2</v>
      </c>
      <c r="AC794" s="614">
        <f t="shared" ca="1" si="141"/>
        <v>3.096856115650785E-2</v>
      </c>
      <c r="AD794" s="614">
        <f t="shared" ca="1" si="141"/>
        <v>3.1314802481417936E-2</v>
      </c>
      <c r="AE794" s="614">
        <f t="shared" ca="1" si="141"/>
        <v>0</v>
      </c>
      <c r="AF794" s="614">
        <f t="shared" ca="1" si="141"/>
        <v>0</v>
      </c>
      <c r="AG794" s="614">
        <f t="shared" ca="1" si="141"/>
        <v>0</v>
      </c>
      <c r="AH794" s="614">
        <f t="shared" ca="1" si="141"/>
        <v>0</v>
      </c>
      <c r="AI794" s="614">
        <f t="shared" ca="1" si="141"/>
        <v>0</v>
      </c>
      <c r="AJ794" s="610"/>
      <c r="AK794" s="610"/>
      <c r="AL794" s="610"/>
      <c r="AM794" s="626"/>
      <c r="AN794" s="246"/>
    </row>
    <row r="795" spans="2:40" x14ac:dyDescent="0.2">
      <c r="B795" s="625"/>
      <c r="C795" s="606" t="s">
        <v>119</v>
      </c>
      <c r="D795" s="599"/>
      <c r="E795" s="614">
        <f t="shared" ref="E795:AI795" ca="1" si="142">E160*HLOOKUP($B$772,$AQ$40:$AW$52,4)</f>
        <v>0</v>
      </c>
      <c r="F795" s="614">
        <f t="shared" ca="1" si="142"/>
        <v>0</v>
      </c>
      <c r="G795" s="614">
        <f t="shared" ca="1" si="142"/>
        <v>0</v>
      </c>
      <c r="H795" s="614">
        <f t="shared" ca="1" si="142"/>
        <v>0</v>
      </c>
      <c r="I795" s="614">
        <f t="shared" ca="1" si="142"/>
        <v>0</v>
      </c>
      <c r="J795" s="614">
        <f t="shared" ca="1" si="142"/>
        <v>0</v>
      </c>
      <c r="K795" s="614">
        <f t="shared" ca="1" si="142"/>
        <v>0</v>
      </c>
      <c r="L795" s="614">
        <f t="shared" ca="1" si="142"/>
        <v>0</v>
      </c>
      <c r="M795" s="614">
        <f t="shared" ca="1" si="142"/>
        <v>0</v>
      </c>
      <c r="N795" s="614">
        <f t="shared" ca="1" si="142"/>
        <v>0</v>
      </c>
      <c r="O795" s="614">
        <f t="shared" ca="1" si="142"/>
        <v>0</v>
      </c>
      <c r="P795" s="614">
        <f t="shared" ca="1" si="142"/>
        <v>0</v>
      </c>
      <c r="Q795" s="614">
        <f t="shared" ca="1" si="142"/>
        <v>0</v>
      </c>
      <c r="R795" s="614">
        <f t="shared" ca="1" si="142"/>
        <v>0</v>
      </c>
      <c r="S795" s="614">
        <f t="shared" ca="1" si="142"/>
        <v>0</v>
      </c>
      <c r="T795" s="614">
        <f t="shared" ca="1" si="142"/>
        <v>0</v>
      </c>
      <c r="U795" s="614">
        <f t="shared" ca="1" si="142"/>
        <v>0</v>
      </c>
      <c r="V795" s="614">
        <f t="shared" ca="1" si="142"/>
        <v>0</v>
      </c>
      <c r="W795" s="614">
        <f t="shared" ca="1" si="142"/>
        <v>0</v>
      </c>
      <c r="X795" s="614">
        <f t="shared" ca="1" si="142"/>
        <v>0</v>
      </c>
      <c r="Y795" s="614">
        <f t="shared" ca="1" si="142"/>
        <v>0</v>
      </c>
      <c r="Z795" s="614">
        <f t="shared" ca="1" si="142"/>
        <v>0</v>
      </c>
      <c r="AA795" s="614">
        <f t="shared" ca="1" si="142"/>
        <v>0</v>
      </c>
      <c r="AB795" s="614">
        <f t="shared" ca="1" si="142"/>
        <v>0</v>
      </c>
      <c r="AC795" s="614">
        <f t="shared" ca="1" si="142"/>
        <v>0</v>
      </c>
      <c r="AD795" s="614">
        <f t="shared" ca="1" si="142"/>
        <v>0</v>
      </c>
      <c r="AE795" s="614">
        <f t="shared" ca="1" si="142"/>
        <v>0</v>
      </c>
      <c r="AF795" s="614">
        <f t="shared" ca="1" si="142"/>
        <v>0</v>
      </c>
      <c r="AG795" s="614">
        <f t="shared" ca="1" si="142"/>
        <v>0</v>
      </c>
      <c r="AH795" s="614">
        <f t="shared" ca="1" si="142"/>
        <v>0</v>
      </c>
      <c r="AI795" s="614">
        <f t="shared" ca="1" si="142"/>
        <v>0</v>
      </c>
      <c r="AJ795" s="610"/>
      <c r="AK795" s="610"/>
      <c r="AL795" s="610"/>
      <c r="AM795" s="626"/>
      <c r="AN795" s="246"/>
    </row>
    <row r="796" spans="2:40" x14ac:dyDescent="0.2">
      <c r="B796" s="625"/>
      <c r="C796" s="125"/>
      <c r="D796" s="599"/>
      <c r="E796" s="615"/>
      <c r="F796" s="615"/>
      <c r="G796" s="615"/>
      <c r="H796" s="615"/>
      <c r="I796" s="615"/>
      <c r="J796" s="615"/>
      <c r="K796" s="615"/>
      <c r="L796" s="615"/>
      <c r="M796" s="615"/>
      <c r="N796" s="615"/>
      <c r="O796" s="615"/>
      <c r="P796" s="615"/>
      <c r="Q796" s="615"/>
      <c r="R796" s="615"/>
      <c r="S796" s="615"/>
      <c r="T796" s="615"/>
      <c r="U796" s="615"/>
      <c r="V796" s="615"/>
      <c r="W796" s="615"/>
      <c r="X796" s="615"/>
      <c r="Y796" s="615"/>
      <c r="Z796" s="615"/>
      <c r="AA796" s="615"/>
      <c r="AB796" s="615"/>
      <c r="AC796" s="615"/>
      <c r="AD796" s="615"/>
      <c r="AE796" s="615"/>
      <c r="AF796" s="615"/>
      <c r="AG796" s="615"/>
      <c r="AH796" s="615"/>
      <c r="AI796" s="615"/>
      <c r="AJ796" s="612"/>
      <c r="AK796" s="612"/>
      <c r="AL796" s="612"/>
      <c r="AM796" s="627"/>
      <c r="AN796" s="600"/>
    </row>
    <row r="797" spans="2:40" x14ac:dyDescent="0.2">
      <c r="B797" s="261" t="s">
        <v>288</v>
      </c>
      <c r="C797" s="125"/>
      <c r="D797" s="599"/>
      <c r="E797" s="615"/>
      <c r="F797" s="615"/>
      <c r="G797" s="615"/>
      <c r="H797" s="615"/>
      <c r="I797" s="615"/>
      <c r="J797" s="615"/>
      <c r="K797" s="615"/>
      <c r="L797" s="615"/>
      <c r="M797" s="615"/>
      <c r="N797" s="615"/>
      <c r="O797" s="615"/>
      <c r="P797" s="615"/>
      <c r="Q797" s="615"/>
      <c r="R797" s="615"/>
      <c r="S797" s="615"/>
      <c r="T797" s="615"/>
      <c r="U797" s="615"/>
      <c r="V797" s="615"/>
      <c r="W797" s="615"/>
      <c r="X797" s="615"/>
      <c r="Y797" s="615"/>
      <c r="Z797" s="615"/>
      <c r="AA797" s="615"/>
      <c r="AB797" s="615"/>
      <c r="AC797" s="615"/>
      <c r="AD797" s="615"/>
      <c r="AE797" s="615"/>
      <c r="AF797" s="615"/>
      <c r="AG797" s="615"/>
      <c r="AH797" s="615"/>
      <c r="AI797" s="615"/>
      <c r="AJ797" s="612"/>
      <c r="AK797" s="612"/>
      <c r="AL797" s="612"/>
      <c r="AM797" s="627"/>
      <c r="AN797" s="600"/>
    </row>
    <row r="798" spans="2:40" x14ac:dyDescent="0.2">
      <c r="B798" s="625"/>
      <c r="C798" s="605" t="s">
        <v>131</v>
      </c>
      <c r="D798" s="599"/>
      <c r="E798" s="614">
        <f t="shared" ref="E798:AI798" ca="1" si="143">E163*HLOOKUP($B$772,$AQ$40:$AW$52,5)</f>
        <v>0</v>
      </c>
      <c r="F798" s="614">
        <f t="shared" ca="1" si="143"/>
        <v>0</v>
      </c>
      <c r="G798" s="614">
        <f t="shared" ca="1" si="143"/>
        <v>0</v>
      </c>
      <c r="H798" s="614">
        <f t="shared" ca="1" si="143"/>
        <v>0</v>
      </c>
      <c r="I798" s="614">
        <f t="shared" ca="1" si="143"/>
        <v>0</v>
      </c>
      <c r="J798" s="614">
        <f t="shared" ca="1" si="143"/>
        <v>0</v>
      </c>
      <c r="K798" s="614">
        <f t="shared" ca="1" si="143"/>
        <v>0</v>
      </c>
      <c r="L798" s="614">
        <f t="shared" ca="1" si="143"/>
        <v>0</v>
      </c>
      <c r="M798" s="614">
        <f t="shared" ca="1" si="143"/>
        <v>0</v>
      </c>
      <c r="N798" s="614">
        <f t="shared" ca="1" si="143"/>
        <v>0</v>
      </c>
      <c r="O798" s="614">
        <f t="shared" ca="1" si="143"/>
        <v>0</v>
      </c>
      <c r="P798" s="614">
        <f t="shared" ca="1" si="143"/>
        <v>0</v>
      </c>
      <c r="Q798" s="614">
        <f t="shared" ca="1" si="143"/>
        <v>0</v>
      </c>
      <c r="R798" s="614">
        <f t="shared" ca="1" si="143"/>
        <v>0</v>
      </c>
      <c r="S798" s="614">
        <f t="shared" ca="1" si="143"/>
        <v>0</v>
      </c>
      <c r="T798" s="614">
        <f t="shared" ca="1" si="143"/>
        <v>0</v>
      </c>
      <c r="U798" s="614">
        <f t="shared" ca="1" si="143"/>
        <v>0</v>
      </c>
      <c r="V798" s="614">
        <f t="shared" ca="1" si="143"/>
        <v>0</v>
      </c>
      <c r="W798" s="614">
        <f t="shared" ca="1" si="143"/>
        <v>0</v>
      </c>
      <c r="X798" s="614">
        <f t="shared" ca="1" si="143"/>
        <v>0</v>
      </c>
      <c r="Y798" s="614">
        <f t="shared" ca="1" si="143"/>
        <v>0</v>
      </c>
      <c r="Z798" s="614">
        <f t="shared" ca="1" si="143"/>
        <v>0</v>
      </c>
      <c r="AA798" s="614">
        <f t="shared" ca="1" si="143"/>
        <v>0</v>
      </c>
      <c r="AB798" s="614">
        <f t="shared" ca="1" si="143"/>
        <v>0</v>
      </c>
      <c r="AC798" s="614">
        <f t="shared" ca="1" si="143"/>
        <v>0</v>
      </c>
      <c r="AD798" s="614">
        <f t="shared" ca="1" si="143"/>
        <v>0</v>
      </c>
      <c r="AE798" s="614">
        <f t="shared" ca="1" si="143"/>
        <v>0</v>
      </c>
      <c r="AF798" s="614">
        <f t="shared" ca="1" si="143"/>
        <v>0</v>
      </c>
      <c r="AG798" s="614">
        <f t="shared" ca="1" si="143"/>
        <v>0</v>
      </c>
      <c r="AH798" s="614">
        <f t="shared" ca="1" si="143"/>
        <v>0</v>
      </c>
      <c r="AI798" s="614">
        <f t="shared" ca="1" si="143"/>
        <v>0</v>
      </c>
      <c r="AJ798" s="610"/>
      <c r="AK798" s="610"/>
      <c r="AL798" s="610"/>
      <c r="AM798" s="626"/>
      <c r="AN798" s="246"/>
    </row>
    <row r="799" spans="2:40" x14ac:dyDescent="0.2">
      <c r="B799" s="625"/>
      <c r="C799" s="606" t="s">
        <v>117</v>
      </c>
      <c r="D799" s="599"/>
      <c r="E799" s="614">
        <f t="shared" ref="E799:AI799" ca="1" si="144">E164*HLOOKUP($B$772,$AQ$40:$AW$52,5)</f>
        <v>0</v>
      </c>
      <c r="F799" s="614">
        <f t="shared" ca="1" si="144"/>
        <v>0</v>
      </c>
      <c r="G799" s="614">
        <f t="shared" ca="1" si="144"/>
        <v>0</v>
      </c>
      <c r="H799" s="614">
        <f t="shared" ca="1" si="144"/>
        <v>0</v>
      </c>
      <c r="I799" s="614">
        <f t="shared" ca="1" si="144"/>
        <v>0</v>
      </c>
      <c r="J799" s="614">
        <f t="shared" ca="1" si="144"/>
        <v>0</v>
      </c>
      <c r="K799" s="614">
        <f t="shared" ca="1" si="144"/>
        <v>0</v>
      </c>
      <c r="L799" s="614">
        <f t="shared" ca="1" si="144"/>
        <v>0</v>
      </c>
      <c r="M799" s="614">
        <f t="shared" ca="1" si="144"/>
        <v>0</v>
      </c>
      <c r="N799" s="614">
        <f t="shared" ca="1" si="144"/>
        <v>0</v>
      </c>
      <c r="O799" s="614">
        <f t="shared" ca="1" si="144"/>
        <v>0</v>
      </c>
      <c r="P799" s="614">
        <f t="shared" ca="1" si="144"/>
        <v>0</v>
      </c>
      <c r="Q799" s="614">
        <f t="shared" ca="1" si="144"/>
        <v>0</v>
      </c>
      <c r="R799" s="614">
        <f t="shared" ca="1" si="144"/>
        <v>0</v>
      </c>
      <c r="S799" s="614">
        <f t="shared" ca="1" si="144"/>
        <v>0</v>
      </c>
      <c r="T799" s="614">
        <f t="shared" ca="1" si="144"/>
        <v>0</v>
      </c>
      <c r="U799" s="614">
        <f t="shared" ca="1" si="144"/>
        <v>0</v>
      </c>
      <c r="V799" s="614">
        <f t="shared" ca="1" si="144"/>
        <v>0</v>
      </c>
      <c r="W799" s="614">
        <f t="shared" ca="1" si="144"/>
        <v>0</v>
      </c>
      <c r="X799" s="614">
        <f t="shared" ca="1" si="144"/>
        <v>0</v>
      </c>
      <c r="Y799" s="614">
        <f t="shared" ca="1" si="144"/>
        <v>0</v>
      </c>
      <c r="Z799" s="614">
        <f t="shared" ca="1" si="144"/>
        <v>0</v>
      </c>
      <c r="AA799" s="614">
        <f t="shared" ca="1" si="144"/>
        <v>0</v>
      </c>
      <c r="AB799" s="614">
        <f t="shared" ca="1" si="144"/>
        <v>0</v>
      </c>
      <c r="AC799" s="614">
        <f t="shared" ca="1" si="144"/>
        <v>0</v>
      </c>
      <c r="AD799" s="614">
        <f t="shared" ca="1" si="144"/>
        <v>0</v>
      </c>
      <c r="AE799" s="614">
        <f t="shared" ca="1" si="144"/>
        <v>0</v>
      </c>
      <c r="AF799" s="614">
        <f t="shared" ca="1" si="144"/>
        <v>0</v>
      </c>
      <c r="AG799" s="614">
        <f t="shared" ca="1" si="144"/>
        <v>0</v>
      </c>
      <c r="AH799" s="614">
        <f t="shared" ca="1" si="144"/>
        <v>0</v>
      </c>
      <c r="AI799" s="614">
        <f t="shared" ca="1" si="144"/>
        <v>0</v>
      </c>
      <c r="AJ799" s="610"/>
      <c r="AK799" s="610"/>
      <c r="AL799" s="610"/>
      <c r="AM799" s="626"/>
      <c r="AN799" s="246"/>
    </row>
    <row r="800" spans="2:40" x14ac:dyDescent="0.2">
      <c r="B800" s="625"/>
      <c r="C800" s="607" t="s">
        <v>126</v>
      </c>
      <c r="D800" s="599"/>
      <c r="E800" s="614">
        <f t="shared" ref="E800:AI800" ca="1" si="145">E165*HLOOKUP($B$772,$AQ$40:$AW$52,5)</f>
        <v>-4.2973398270000046E-2</v>
      </c>
      <c r="F800" s="614">
        <f t="shared" ca="1" si="145"/>
        <v>7.2484036192034989E-3</v>
      </c>
      <c r="G800" s="614">
        <f t="shared" ca="1" si="145"/>
        <v>6.8502811830734407E-3</v>
      </c>
      <c r="H800" s="614">
        <f t="shared" ca="1" si="145"/>
        <v>6.814825795491114E-3</v>
      </c>
      <c r="I800" s="614">
        <f t="shared" ca="1" si="145"/>
        <v>7.0050932300073157E-3</v>
      </c>
      <c r="J800" s="614">
        <f t="shared" ca="1" si="145"/>
        <v>6.744766974603137E-3</v>
      </c>
      <c r="K800" s="614">
        <f t="shared" ca="1" si="145"/>
        <v>6.3381186407208611E-3</v>
      </c>
      <c r="L800" s="614">
        <f t="shared" ca="1" si="145"/>
        <v>6.0278832219405097E-3</v>
      </c>
      <c r="M800" s="614">
        <f t="shared" ca="1" si="145"/>
        <v>5.794183822228233E-3</v>
      </c>
      <c r="N800" s="614">
        <f t="shared" ca="1" si="145"/>
        <v>5.6630492737414747E-3</v>
      </c>
      <c r="O800" s="614">
        <f t="shared" ca="1" si="145"/>
        <v>2.7149447669599946E-3</v>
      </c>
      <c r="P800" s="614">
        <f t="shared" ca="1" si="145"/>
        <v>2.458805253718411E-3</v>
      </c>
      <c r="Q800" s="614">
        <f t="shared" ca="1" si="145"/>
        <v>2.4808257219650232E-3</v>
      </c>
      <c r="R800" s="614">
        <f t="shared" ca="1" si="145"/>
        <v>3.9001402491619505E-3</v>
      </c>
      <c r="S800" s="614">
        <f t="shared" ca="1" si="145"/>
        <v>3.9429680739600107E-3</v>
      </c>
      <c r="T800" s="614">
        <f t="shared" ca="1" si="145"/>
        <v>3.9863530671467966E-3</v>
      </c>
      <c r="U800" s="614">
        <f t="shared" ca="1" si="145"/>
        <v>4.0303000006741713E-3</v>
      </c>
      <c r="V800" s="614">
        <f t="shared" ca="1" si="145"/>
        <v>4.074813636878164E-3</v>
      </c>
      <c r="W800" s="614">
        <f t="shared" ca="1" si="145"/>
        <v>4.1198987262800997E-3</v>
      </c>
      <c r="X800" s="614">
        <f t="shared" ca="1" si="145"/>
        <v>4.16556000530377E-3</v>
      </c>
      <c r="Y800" s="614">
        <f t="shared" ca="1" si="145"/>
        <v>1.4530464019061092E-3</v>
      </c>
      <c r="Z800" s="614">
        <f t="shared" ca="1" si="145"/>
        <v>4.2586299931187694E-3</v>
      </c>
      <c r="AA800" s="614">
        <f t="shared" ca="1" si="145"/>
        <v>4.3060480824979085E-3</v>
      </c>
      <c r="AB800" s="614">
        <f t="shared" ca="1" si="145"/>
        <v>4.3540611174794838E-3</v>
      </c>
      <c r="AC800" s="614">
        <f t="shared" ca="1" si="145"/>
        <v>4.4026737266372002E-3</v>
      </c>
      <c r="AD800" s="614">
        <f t="shared" ca="1" si="145"/>
        <v>4.4518905088401957E-3</v>
      </c>
      <c r="AE800" s="614">
        <f t="shared" ca="1" si="145"/>
        <v>0</v>
      </c>
      <c r="AF800" s="614">
        <f t="shared" ca="1" si="145"/>
        <v>0</v>
      </c>
      <c r="AG800" s="614">
        <f t="shared" ca="1" si="145"/>
        <v>0</v>
      </c>
      <c r="AH800" s="614">
        <f t="shared" ca="1" si="145"/>
        <v>0</v>
      </c>
      <c r="AI800" s="614">
        <f t="shared" ca="1" si="145"/>
        <v>0</v>
      </c>
      <c r="AJ800" s="610"/>
      <c r="AK800" s="610"/>
      <c r="AL800" s="610"/>
      <c r="AM800" s="626"/>
      <c r="AN800" s="246"/>
    </row>
    <row r="801" spans="2:40" x14ac:dyDescent="0.2">
      <c r="B801" s="625"/>
      <c r="C801" s="605" t="s">
        <v>127</v>
      </c>
      <c r="D801" s="599"/>
      <c r="E801" s="614">
        <f t="shared" ref="E801:AI801" ca="1" si="146">E166*HLOOKUP($B$772,$AQ$40:$AW$52,5)</f>
        <v>0</v>
      </c>
      <c r="F801" s="614">
        <f t="shared" ca="1" si="146"/>
        <v>0</v>
      </c>
      <c r="G801" s="614">
        <f t="shared" ca="1" si="146"/>
        <v>0</v>
      </c>
      <c r="H801" s="614">
        <f t="shared" ca="1" si="146"/>
        <v>0</v>
      </c>
      <c r="I801" s="614">
        <f t="shared" ca="1" si="146"/>
        <v>0</v>
      </c>
      <c r="J801" s="614">
        <f t="shared" ca="1" si="146"/>
        <v>0</v>
      </c>
      <c r="K801" s="614">
        <f t="shared" ca="1" si="146"/>
        <v>0</v>
      </c>
      <c r="L801" s="614">
        <f t="shared" ca="1" si="146"/>
        <v>0</v>
      </c>
      <c r="M801" s="614">
        <f t="shared" ca="1" si="146"/>
        <v>0</v>
      </c>
      <c r="N801" s="614">
        <f t="shared" ca="1" si="146"/>
        <v>0</v>
      </c>
      <c r="O801" s="614">
        <f t="shared" ca="1" si="146"/>
        <v>0</v>
      </c>
      <c r="P801" s="614">
        <f t="shared" ca="1" si="146"/>
        <v>0</v>
      </c>
      <c r="Q801" s="614">
        <f t="shared" ca="1" si="146"/>
        <v>0</v>
      </c>
      <c r="R801" s="614">
        <f t="shared" ca="1" si="146"/>
        <v>0</v>
      </c>
      <c r="S801" s="614">
        <f t="shared" ca="1" si="146"/>
        <v>0</v>
      </c>
      <c r="T801" s="614">
        <f t="shared" ca="1" si="146"/>
        <v>0</v>
      </c>
      <c r="U801" s="614">
        <f t="shared" ca="1" si="146"/>
        <v>0</v>
      </c>
      <c r="V801" s="614">
        <f t="shared" ca="1" si="146"/>
        <v>0</v>
      </c>
      <c r="W801" s="614">
        <f t="shared" ca="1" si="146"/>
        <v>0</v>
      </c>
      <c r="X801" s="614">
        <f t="shared" ca="1" si="146"/>
        <v>0</v>
      </c>
      <c r="Y801" s="614">
        <f t="shared" ca="1" si="146"/>
        <v>0</v>
      </c>
      <c r="Z801" s="614">
        <f t="shared" ca="1" si="146"/>
        <v>0</v>
      </c>
      <c r="AA801" s="614">
        <f t="shared" ca="1" si="146"/>
        <v>0</v>
      </c>
      <c r="AB801" s="614">
        <f t="shared" ca="1" si="146"/>
        <v>0</v>
      </c>
      <c r="AC801" s="614">
        <f t="shared" ca="1" si="146"/>
        <v>0</v>
      </c>
      <c r="AD801" s="614">
        <f t="shared" ca="1" si="146"/>
        <v>0</v>
      </c>
      <c r="AE801" s="614">
        <f t="shared" ca="1" si="146"/>
        <v>0</v>
      </c>
      <c r="AF801" s="614">
        <f t="shared" ca="1" si="146"/>
        <v>0</v>
      </c>
      <c r="AG801" s="614">
        <f t="shared" ca="1" si="146"/>
        <v>0</v>
      </c>
      <c r="AH801" s="614">
        <f t="shared" ca="1" si="146"/>
        <v>0</v>
      </c>
      <c r="AI801" s="614">
        <f t="shared" ca="1" si="146"/>
        <v>0</v>
      </c>
      <c r="AJ801" s="610"/>
      <c r="AK801" s="610"/>
      <c r="AL801" s="610"/>
      <c r="AM801" s="626"/>
      <c r="AN801" s="246"/>
    </row>
    <row r="802" spans="2:40" x14ac:dyDescent="0.2">
      <c r="B802" s="625"/>
      <c r="C802" s="605" t="s">
        <v>116</v>
      </c>
      <c r="D802" s="599"/>
      <c r="E802" s="614">
        <f t="shared" ref="E802:AI802" ca="1" si="147">E167*HLOOKUP($B$772,$AQ$40:$AW$52,5)</f>
        <v>0</v>
      </c>
      <c r="F802" s="614">
        <f t="shared" ca="1" si="147"/>
        <v>0</v>
      </c>
      <c r="G802" s="614">
        <f t="shared" ca="1" si="147"/>
        <v>0</v>
      </c>
      <c r="H802" s="614">
        <f t="shared" ca="1" si="147"/>
        <v>0</v>
      </c>
      <c r="I802" s="614">
        <f t="shared" ca="1" si="147"/>
        <v>0</v>
      </c>
      <c r="J802" s="614">
        <f t="shared" ca="1" si="147"/>
        <v>0</v>
      </c>
      <c r="K802" s="614">
        <f t="shared" ca="1" si="147"/>
        <v>0</v>
      </c>
      <c r="L802" s="614">
        <f t="shared" ca="1" si="147"/>
        <v>0</v>
      </c>
      <c r="M802" s="614">
        <f t="shared" ca="1" si="147"/>
        <v>0</v>
      </c>
      <c r="N802" s="614">
        <f t="shared" ca="1" si="147"/>
        <v>0</v>
      </c>
      <c r="O802" s="614">
        <f t="shared" ca="1" si="147"/>
        <v>0</v>
      </c>
      <c r="P802" s="614">
        <f t="shared" ca="1" si="147"/>
        <v>0</v>
      </c>
      <c r="Q802" s="614">
        <f t="shared" ca="1" si="147"/>
        <v>0</v>
      </c>
      <c r="R802" s="614">
        <f t="shared" ca="1" si="147"/>
        <v>0</v>
      </c>
      <c r="S802" s="614">
        <f t="shared" ca="1" si="147"/>
        <v>0</v>
      </c>
      <c r="T802" s="614">
        <f t="shared" ca="1" si="147"/>
        <v>0</v>
      </c>
      <c r="U802" s="614">
        <f t="shared" ca="1" si="147"/>
        <v>0</v>
      </c>
      <c r="V802" s="614">
        <f t="shared" ca="1" si="147"/>
        <v>0</v>
      </c>
      <c r="W802" s="614">
        <f t="shared" ca="1" si="147"/>
        <v>0</v>
      </c>
      <c r="X802" s="614">
        <f t="shared" ca="1" si="147"/>
        <v>0</v>
      </c>
      <c r="Y802" s="614">
        <f t="shared" ca="1" si="147"/>
        <v>0</v>
      </c>
      <c r="Z802" s="614">
        <f t="shared" ca="1" si="147"/>
        <v>0</v>
      </c>
      <c r="AA802" s="614">
        <f t="shared" ca="1" si="147"/>
        <v>0</v>
      </c>
      <c r="AB802" s="614">
        <f t="shared" ca="1" si="147"/>
        <v>0</v>
      </c>
      <c r="AC802" s="614">
        <f t="shared" ca="1" si="147"/>
        <v>0</v>
      </c>
      <c r="AD802" s="614">
        <f t="shared" ca="1" si="147"/>
        <v>0</v>
      </c>
      <c r="AE802" s="614">
        <f t="shared" ca="1" si="147"/>
        <v>0</v>
      </c>
      <c r="AF802" s="614">
        <f t="shared" ca="1" si="147"/>
        <v>0</v>
      </c>
      <c r="AG802" s="614">
        <f t="shared" ca="1" si="147"/>
        <v>0</v>
      </c>
      <c r="AH802" s="614">
        <f t="shared" ca="1" si="147"/>
        <v>0</v>
      </c>
      <c r="AI802" s="614">
        <f t="shared" ca="1" si="147"/>
        <v>0</v>
      </c>
      <c r="AJ802" s="610"/>
      <c r="AK802" s="610"/>
      <c r="AL802" s="610"/>
      <c r="AM802" s="626"/>
      <c r="AN802" s="246"/>
    </row>
    <row r="803" spans="2:40" x14ac:dyDescent="0.2">
      <c r="B803" s="625"/>
      <c r="C803" s="606" t="s">
        <v>119</v>
      </c>
      <c r="D803" s="599"/>
      <c r="E803" s="614">
        <f t="shared" ref="E803:AI803" ca="1" si="148">E168*HLOOKUP($B$772,$AQ$40:$AW$52,5)</f>
        <v>0</v>
      </c>
      <c r="F803" s="614">
        <f t="shared" ca="1" si="148"/>
        <v>0</v>
      </c>
      <c r="G803" s="614">
        <f t="shared" ca="1" si="148"/>
        <v>0</v>
      </c>
      <c r="H803" s="614">
        <f t="shared" ca="1" si="148"/>
        <v>0</v>
      </c>
      <c r="I803" s="614">
        <f t="shared" ca="1" si="148"/>
        <v>0</v>
      </c>
      <c r="J803" s="614">
        <f t="shared" ca="1" si="148"/>
        <v>0</v>
      </c>
      <c r="K803" s="614">
        <f t="shared" ca="1" si="148"/>
        <v>0</v>
      </c>
      <c r="L803" s="614">
        <f t="shared" ca="1" si="148"/>
        <v>0</v>
      </c>
      <c r="M803" s="614">
        <f t="shared" ca="1" si="148"/>
        <v>0</v>
      </c>
      <c r="N803" s="614">
        <f t="shared" ca="1" si="148"/>
        <v>0</v>
      </c>
      <c r="O803" s="614">
        <f t="shared" ca="1" si="148"/>
        <v>0</v>
      </c>
      <c r="P803" s="614">
        <f t="shared" ca="1" si="148"/>
        <v>0</v>
      </c>
      <c r="Q803" s="614">
        <f t="shared" ca="1" si="148"/>
        <v>0</v>
      </c>
      <c r="R803" s="614">
        <f t="shared" ca="1" si="148"/>
        <v>0</v>
      </c>
      <c r="S803" s="614">
        <f t="shared" ca="1" si="148"/>
        <v>0</v>
      </c>
      <c r="T803" s="614">
        <f t="shared" ca="1" si="148"/>
        <v>0</v>
      </c>
      <c r="U803" s="614">
        <f t="shared" ca="1" si="148"/>
        <v>0</v>
      </c>
      <c r="V803" s="614">
        <f t="shared" ca="1" si="148"/>
        <v>0</v>
      </c>
      <c r="W803" s="614">
        <f t="shared" ca="1" si="148"/>
        <v>0</v>
      </c>
      <c r="X803" s="614">
        <f t="shared" ca="1" si="148"/>
        <v>0</v>
      </c>
      <c r="Y803" s="614">
        <f t="shared" ca="1" si="148"/>
        <v>0</v>
      </c>
      <c r="Z803" s="614">
        <f t="shared" ca="1" si="148"/>
        <v>0</v>
      </c>
      <c r="AA803" s="614">
        <f t="shared" ca="1" si="148"/>
        <v>0</v>
      </c>
      <c r="AB803" s="614">
        <f t="shared" ca="1" si="148"/>
        <v>0</v>
      </c>
      <c r="AC803" s="614">
        <f t="shared" ca="1" si="148"/>
        <v>0</v>
      </c>
      <c r="AD803" s="614">
        <f t="shared" ca="1" si="148"/>
        <v>0</v>
      </c>
      <c r="AE803" s="614">
        <f t="shared" ca="1" si="148"/>
        <v>0</v>
      </c>
      <c r="AF803" s="614">
        <f t="shared" ca="1" si="148"/>
        <v>0</v>
      </c>
      <c r="AG803" s="614">
        <f t="shared" ca="1" si="148"/>
        <v>0</v>
      </c>
      <c r="AH803" s="614">
        <f t="shared" ca="1" si="148"/>
        <v>0</v>
      </c>
      <c r="AI803" s="614">
        <f t="shared" ca="1" si="148"/>
        <v>0</v>
      </c>
      <c r="AJ803" s="610"/>
      <c r="AK803" s="610"/>
      <c r="AL803" s="610"/>
      <c r="AM803" s="626"/>
      <c r="AN803" s="246"/>
    </row>
    <row r="804" spans="2:40" x14ac:dyDescent="0.2">
      <c r="B804" s="625"/>
      <c r="C804" s="125"/>
      <c r="D804" s="599"/>
      <c r="E804" s="615"/>
      <c r="F804" s="615"/>
      <c r="G804" s="615"/>
      <c r="H804" s="615"/>
      <c r="I804" s="615"/>
      <c r="J804" s="615"/>
      <c r="K804" s="615"/>
      <c r="L804" s="615"/>
      <c r="M804" s="615"/>
      <c r="N804" s="615"/>
      <c r="O804" s="615"/>
      <c r="P804" s="615"/>
      <c r="Q804" s="615"/>
      <c r="R804" s="615"/>
      <c r="S804" s="615"/>
      <c r="T804" s="615"/>
      <c r="U804" s="615"/>
      <c r="V804" s="615"/>
      <c r="W804" s="615"/>
      <c r="X804" s="615"/>
      <c r="Y804" s="615"/>
      <c r="Z804" s="615"/>
      <c r="AA804" s="615"/>
      <c r="AB804" s="615"/>
      <c r="AC804" s="615"/>
      <c r="AD804" s="615"/>
      <c r="AE804" s="615"/>
      <c r="AF804" s="615"/>
      <c r="AG804" s="615"/>
      <c r="AH804" s="615"/>
      <c r="AI804" s="615"/>
      <c r="AJ804" s="612"/>
      <c r="AK804" s="612"/>
      <c r="AL804" s="612"/>
      <c r="AM804" s="627"/>
      <c r="AN804" s="600"/>
    </row>
    <row r="805" spans="2:40" x14ac:dyDescent="0.2">
      <c r="B805" s="261" t="s">
        <v>308</v>
      </c>
      <c r="C805" s="125"/>
      <c r="D805" s="599"/>
      <c r="E805" s="615"/>
      <c r="F805" s="615"/>
      <c r="G805" s="615"/>
      <c r="H805" s="615"/>
      <c r="I805" s="615"/>
      <c r="J805" s="615"/>
      <c r="K805" s="615"/>
      <c r="L805" s="615"/>
      <c r="M805" s="615"/>
      <c r="N805" s="615"/>
      <c r="O805" s="615"/>
      <c r="P805" s="615"/>
      <c r="Q805" s="615"/>
      <c r="R805" s="615"/>
      <c r="S805" s="615"/>
      <c r="T805" s="615"/>
      <c r="U805" s="615"/>
      <c r="V805" s="615"/>
      <c r="W805" s="615"/>
      <c r="X805" s="615"/>
      <c r="Y805" s="615"/>
      <c r="Z805" s="615"/>
      <c r="AA805" s="615"/>
      <c r="AB805" s="615"/>
      <c r="AC805" s="615"/>
      <c r="AD805" s="615"/>
      <c r="AE805" s="615"/>
      <c r="AF805" s="615"/>
      <c r="AG805" s="615"/>
      <c r="AH805" s="615"/>
      <c r="AI805" s="615"/>
      <c r="AJ805" s="612"/>
      <c r="AK805" s="612"/>
      <c r="AL805" s="612"/>
      <c r="AM805" s="627"/>
      <c r="AN805" s="600"/>
    </row>
    <row r="806" spans="2:40" x14ac:dyDescent="0.2">
      <c r="B806" s="625"/>
      <c r="C806" s="605" t="s">
        <v>131</v>
      </c>
      <c r="D806" s="599"/>
      <c r="E806" s="614">
        <f t="shared" ref="E806:AI806" ca="1" si="149">E171*HLOOKUP($B$772,$AQ$40:$AW$52,6)</f>
        <v>-16.345527385</v>
      </c>
      <c r="F806" s="614">
        <f t="shared" ca="1" si="149"/>
        <v>4.3338614729147471</v>
      </c>
      <c r="G806" s="614">
        <f t="shared" ca="1" si="149"/>
        <v>5.2272414344939948</v>
      </c>
      <c r="H806" s="614">
        <f t="shared" ca="1" si="149"/>
        <v>4.0739062734601266</v>
      </c>
      <c r="I806" s="614">
        <f t="shared" ca="1" si="149"/>
        <v>3.4640041881417587</v>
      </c>
      <c r="J806" s="614">
        <f t="shared" ca="1" si="149"/>
        <v>3.3512463579321596</v>
      </c>
      <c r="K806" s="614">
        <f t="shared" ca="1" si="149"/>
        <v>2.6699805217540447</v>
      </c>
      <c r="L806" s="614">
        <f t="shared" ca="1" si="149"/>
        <v>2.0273060742344717</v>
      </c>
      <c r="M806" s="614">
        <f t="shared" ca="1" si="149"/>
        <v>1.9244646566408392</v>
      </c>
      <c r="N806" s="614">
        <f t="shared" ca="1" si="149"/>
        <v>1.8626670436434645</v>
      </c>
      <c r="O806" s="614">
        <f t="shared" ca="1" si="149"/>
        <v>0.78741351663614934</v>
      </c>
      <c r="P806" s="614">
        <f t="shared" ca="1" si="149"/>
        <v>0.52962542408639279</v>
      </c>
      <c r="Q806" s="614">
        <f t="shared" ca="1" si="149"/>
        <v>1.0939122618433974</v>
      </c>
      <c r="R806" s="614">
        <f t="shared" ca="1" si="149"/>
        <v>1.105985133381957</v>
      </c>
      <c r="S806" s="614">
        <f t="shared" ca="1" si="149"/>
        <v>1.1182100829586761</v>
      </c>
      <c r="T806" s="614">
        <f t="shared" ca="1" si="149"/>
        <v>1.1305881384727714</v>
      </c>
      <c r="U806" s="614">
        <f t="shared" ca="1" si="149"/>
        <v>1.1431203149019158</v>
      </c>
      <c r="V806" s="614">
        <f t="shared" ca="1" si="149"/>
        <v>1.1558076133902109</v>
      </c>
      <c r="W806" s="614">
        <f t="shared" ca="1" si="149"/>
        <v>1.1686510203046385</v>
      </c>
      <c r="X806" s="614">
        <f t="shared" ca="1" si="149"/>
        <v>1.1816515062590931</v>
      </c>
      <c r="Y806" s="614">
        <f t="shared" ca="1" si="149"/>
        <v>0.20513409305504413</v>
      </c>
      <c r="Z806" s="614">
        <f t="shared" ca="1" si="149"/>
        <v>1.2081275128878575</v>
      </c>
      <c r="AA806" s="614">
        <f t="shared" ca="1" si="149"/>
        <v>1.221604886767786</v>
      </c>
      <c r="AB806" s="614">
        <f t="shared" ca="1" si="149"/>
        <v>1.2352430439046103</v>
      </c>
      <c r="AC806" s="614">
        <f t="shared" ca="1" si="149"/>
        <v>1.2490428603048696</v>
      </c>
      <c r="AD806" s="614">
        <f t="shared" ca="1" si="149"/>
        <v>1.2630051896306183</v>
      </c>
      <c r="AE806" s="614">
        <f t="shared" ca="1" si="149"/>
        <v>0</v>
      </c>
      <c r="AF806" s="614">
        <f t="shared" ca="1" si="149"/>
        <v>0</v>
      </c>
      <c r="AG806" s="614">
        <f t="shared" ca="1" si="149"/>
        <v>0</v>
      </c>
      <c r="AH806" s="614">
        <f t="shared" ca="1" si="149"/>
        <v>0</v>
      </c>
      <c r="AI806" s="614">
        <f t="shared" ca="1" si="149"/>
        <v>0</v>
      </c>
      <c r="AJ806" s="610"/>
      <c r="AK806" s="610"/>
      <c r="AL806" s="610"/>
      <c r="AM806" s="626"/>
      <c r="AN806" s="246"/>
    </row>
    <row r="807" spans="2:40" x14ac:dyDescent="0.2">
      <c r="B807" s="625"/>
      <c r="C807" s="606" t="s">
        <v>117</v>
      </c>
      <c r="D807" s="599"/>
      <c r="E807" s="614">
        <f t="shared" ref="E807:AI807" ca="1" si="150">E172*HLOOKUP($B$772,$AQ$40:$AW$52,6)</f>
        <v>0</v>
      </c>
      <c r="F807" s="614">
        <f t="shared" ca="1" si="150"/>
        <v>0</v>
      </c>
      <c r="G807" s="614">
        <f t="shared" ca="1" si="150"/>
        <v>0</v>
      </c>
      <c r="H807" s="614">
        <f t="shared" ca="1" si="150"/>
        <v>0</v>
      </c>
      <c r="I807" s="614">
        <f t="shared" ca="1" si="150"/>
        <v>0</v>
      </c>
      <c r="J807" s="614">
        <f t="shared" ca="1" si="150"/>
        <v>0</v>
      </c>
      <c r="K807" s="614">
        <f t="shared" ca="1" si="150"/>
        <v>0</v>
      </c>
      <c r="L807" s="614">
        <f t="shared" ca="1" si="150"/>
        <v>0</v>
      </c>
      <c r="M807" s="614">
        <f t="shared" ca="1" si="150"/>
        <v>0</v>
      </c>
      <c r="N807" s="614">
        <f t="shared" ca="1" si="150"/>
        <v>0</v>
      </c>
      <c r="O807" s="614">
        <f t="shared" ca="1" si="150"/>
        <v>0</v>
      </c>
      <c r="P807" s="614">
        <f t="shared" ca="1" si="150"/>
        <v>0</v>
      </c>
      <c r="Q807" s="614">
        <f t="shared" ca="1" si="150"/>
        <v>0</v>
      </c>
      <c r="R807" s="614">
        <f t="shared" ca="1" si="150"/>
        <v>0</v>
      </c>
      <c r="S807" s="614">
        <f t="shared" ca="1" si="150"/>
        <v>0</v>
      </c>
      <c r="T807" s="614">
        <f t="shared" ca="1" si="150"/>
        <v>0</v>
      </c>
      <c r="U807" s="614">
        <f t="shared" ca="1" si="150"/>
        <v>0</v>
      </c>
      <c r="V807" s="614">
        <f t="shared" ca="1" si="150"/>
        <v>0</v>
      </c>
      <c r="W807" s="614">
        <f t="shared" ca="1" si="150"/>
        <v>0</v>
      </c>
      <c r="X807" s="614">
        <f t="shared" ca="1" si="150"/>
        <v>0</v>
      </c>
      <c r="Y807" s="614">
        <f t="shared" ca="1" si="150"/>
        <v>0</v>
      </c>
      <c r="Z807" s="614">
        <f t="shared" ca="1" si="150"/>
        <v>0</v>
      </c>
      <c r="AA807" s="614">
        <f t="shared" ca="1" si="150"/>
        <v>0</v>
      </c>
      <c r="AB807" s="614">
        <f t="shared" ca="1" si="150"/>
        <v>0</v>
      </c>
      <c r="AC807" s="614">
        <f t="shared" ca="1" si="150"/>
        <v>0</v>
      </c>
      <c r="AD807" s="614">
        <f t="shared" ca="1" si="150"/>
        <v>0</v>
      </c>
      <c r="AE807" s="614">
        <f t="shared" ca="1" si="150"/>
        <v>0</v>
      </c>
      <c r="AF807" s="614">
        <f t="shared" ca="1" si="150"/>
        <v>0</v>
      </c>
      <c r="AG807" s="614">
        <f t="shared" ca="1" si="150"/>
        <v>0</v>
      </c>
      <c r="AH807" s="614">
        <f t="shared" ca="1" si="150"/>
        <v>0</v>
      </c>
      <c r="AI807" s="614">
        <f t="shared" ca="1" si="150"/>
        <v>0</v>
      </c>
      <c r="AJ807" s="610"/>
      <c r="AK807" s="610"/>
      <c r="AL807" s="610"/>
      <c r="AM807" s="626"/>
      <c r="AN807" s="246"/>
    </row>
    <row r="808" spans="2:40" x14ac:dyDescent="0.2">
      <c r="B808" s="625"/>
      <c r="C808" s="607" t="s">
        <v>126</v>
      </c>
      <c r="D808" s="599"/>
      <c r="E808" s="614">
        <f t="shared" ref="E808:AI808" ca="1" si="151">E173*HLOOKUP($B$772,$AQ$40:$AW$52,6)</f>
        <v>0</v>
      </c>
      <c r="F808" s="614">
        <f t="shared" ca="1" si="151"/>
        <v>0.17317049797937156</v>
      </c>
      <c r="G808" s="614">
        <f t="shared" ca="1" si="151"/>
        <v>0.1749287667500142</v>
      </c>
      <c r="H808" s="614">
        <f t="shared" ca="1" si="151"/>
        <v>0.17671323372533948</v>
      </c>
      <c r="I808" s="614">
        <f t="shared" ca="1" si="151"/>
        <v>0.17852428925859698</v>
      </c>
      <c r="J808" s="614">
        <f t="shared" ca="1" si="151"/>
        <v>0.18036232951930009</v>
      </c>
      <c r="K808" s="614">
        <f t="shared" ca="1" si="151"/>
        <v>0.18222775657988766</v>
      </c>
      <c r="L808" s="614">
        <f t="shared" ca="1" si="151"/>
        <v>0.18412097850367795</v>
      </c>
      <c r="M808" s="614">
        <f t="shared" ca="1" si="151"/>
        <v>0.1860424094341328</v>
      </c>
      <c r="N808" s="614">
        <f t="shared" ca="1" si="151"/>
        <v>0.18799246968545136</v>
      </c>
      <c r="O808" s="614">
        <f t="shared" ca="1" si="151"/>
        <v>0.18997158583451457</v>
      </c>
      <c r="P808" s="614">
        <f t="shared" ca="1" si="151"/>
        <v>0.19198019081419884</v>
      </c>
      <c r="Q808" s="614">
        <f t="shared" ca="1" si="151"/>
        <v>0.19401872400808037</v>
      </c>
      <c r="R808" s="614">
        <f t="shared" ca="1" si="151"/>
        <v>0.1960876313465508</v>
      </c>
      <c r="S808" s="614">
        <f t="shared" ca="1" si="151"/>
        <v>0.19818736540436444</v>
      </c>
      <c r="T808" s="614">
        <f t="shared" ca="1" si="151"/>
        <v>0.20031838549963946</v>
      </c>
      <c r="U808" s="614">
        <f t="shared" ca="1" si="151"/>
        <v>0.20248115779433407</v>
      </c>
      <c r="V808" s="614">
        <f t="shared" ca="1" si="151"/>
        <v>0.20467615539621961</v>
      </c>
      <c r="W808" s="614">
        <f t="shared" ca="1" si="151"/>
        <v>0.20690385846237336</v>
      </c>
      <c r="X808" s="614">
        <f t="shared" ca="1" si="151"/>
        <v>0.20916475430421264</v>
      </c>
      <c r="Y808" s="614">
        <f t="shared" ca="1" si="151"/>
        <v>0.21145933749409543</v>
      </c>
      <c r="Z808" s="614">
        <f t="shared" ca="1" si="151"/>
        <v>0.21378810997350745</v>
      </c>
      <c r="AA808" s="614">
        <f t="shared" ca="1" si="151"/>
        <v>0.2161515811628627</v>
      </c>
      <c r="AB808" s="614">
        <f t="shared" ca="1" si="151"/>
        <v>0.21855026807293931</v>
      </c>
      <c r="AC808" s="614">
        <f t="shared" ca="1" si="151"/>
        <v>0.22098469541797613</v>
      </c>
      <c r="AD808" s="614">
        <f t="shared" ca="1" si="151"/>
        <v>0.22345539573045395</v>
      </c>
      <c r="AE808" s="614">
        <f t="shared" ca="1" si="151"/>
        <v>0</v>
      </c>
      <c r="AF808" s="614">
        <f t="shared" ca="1" si="151"/>
        <v>0</v>
      </c>
      <c r="AG808" s="614">
        <f t="shared" ca="1" si="151"/>
        <v>0</v>
      </c>
      <c r="AH808" s="614">
        <f t="shared" ca="1" si="151"/>
        <v>0</v>
      </c>
      <c r="AI808" s="614">
        <f t="shared" ca="1" si="151"/>
        <v>0</v>
      </c>
      <c r="AJ808" s="610"/>
      <c r="AK808" s="610"/>
      <c r="AL808" s="610"/>
      <c r="AM808" s="626"/>
      <c r="AN808" s="246"/>
    </row>
    <row r="809" spans="2:40" x14ac:dyDescent="0.2">
      <c r="B809" s="625"/>
      <c r="C809" s="605" t="s">
        <v>127</v>
      </c>
      <c r="D809" s="599"/>
      <c r="E809" s="614">
        <f t="shared" ref="E809:AI809" ca="1" si="152">E174*HLOOKUP($B$772,$AQ$40:$AW$52,6)</f>
        <v>0</v>
      </c>
      <c r="F809" s="614">
        <f t="shared" ca="1" si="152"/>
        <v>0.25975574696905729</v>
      </c>
      <c r="G809" s="614">
        <f t="shared" ca="1" si="152"/>
        <v>0.26239315012502135</v>
      </c>
      <c r="H809" s="614">
        <f t="shared" ca="1" si="152"/>
        <v>0.26506985058800919</v>
      </c>
      <c r="I809" s="614">
        <f t="shared" ca="1" si="152"/>
        <v>0.26778643388789547</v>
      </c>
      <c r="J809" s="614">
        <f t="shared" ca="1" si="152"/>
        <v>0.27054349427895014</v>
      </c>
      <c r="K809" s="614">
        <f t="shared" ca="1" si="152"/>
        <v>0.27334163486983154</v>
      </c>
      <c r="L809" s="614">
        <f t="shared" ca="1" si="152"/>
        <v>0.27618146775551694</v>
      </c>
      <c r="M809" s="614">
        <f t="shared" ca="1" si="152"/>
        <v>0.27906361415119912</v>
      </c>
      <c r="N809" s="614">
        <f t="shared" ca="1" si="152"/>
        <v>0.28198870452817698</v>
      </c>
      <c r="O809" s="614">
        <f t="shared" ca="1" si="152"/>
        <v>0.28495737875177179</v>
      </c>
      <c r="P809" s="614">
        <f t="shared" ca="1" si="152"/>
        <v>0.28797028622129828</v>
      </c>
      <c r="Q809" s="614">
        <f t="shared" ca="1" si="152"/>
        <v>0.2910280860121206</v>
      </c>
      <c r="R809" s="614">
        <f t="shared" ca="1" si="152"/>
        <v>0.29413144701982619</v>
      </c>
      <c r="S809" s="614">
        <f t="shared" ca="1" si="152"/>
        <v>0.2972810481065466</v>
      </c>
      <c r="T809" s="614">
        <f t="shared" ca="1" si="152"/>
        <v>0.30047757824945914</v>
      </c>
      <c r="U809" s="614">
        <f t="shared" ca="1" si="152"/>
        <v>0.30372173669150104</v>
      </c>
      <c r="V809" s="614">
        <f t="shared" ca="1" si="152"/>
        <v>0.30701423309432946</v>
      </c>
      <c r="W809" s="614">
        <f t="shared" ca="1" si="152"/>
        <v>0.31035578769356004</v>
      </c>
      <c r="X809" s="614">
        <f t="shared" ca="1" si="152"/>
        <v>0.313747131456319</v>
      </c>
      <c r="Y809" s="614">
        <f t="shared" ca="1" si="152"/>
        <v>0.31718900624114316</v>
      </c>
      <c r="Z809" s="614">
        <f t="shared" ca="1" si="152"/>
        <v>0.32068216496026114</v>
      </c>
      <c r="AA809" s="614">
        <f t="shared" ca="1" si="152"/>
        <v>0.324227371744294</v>
      </c>
      <c r="AB809" s="614">
        <f t="shared" ca="1" si="152"/>
        <v>0.32782540210940897</v>
      </c>
      <c r="AC809" s="614">
        <f t="shared" ca="1" si="152"/>
        <v>0.33147704312696419</v>
      </c>
      <c r="AD809" s="614">
        <f t="shared" ca="1" si="152"/>
        <v>0.33518309359568088</v>
      </c>
      <c r="AE809" s="614">
        <f t="shared" ca="1" si="152"/>
        <v>0</v>
      </c>
      <c r="AF809" s="614">
        <f t="shared" ca="1" si="152"/>
        <v>0</v>
      </c>
      <c r="AG809" s="614">
        <f t="shared" ca="1" si="152"/>
        <v>0</v>
      </c>
      <c r="AH809" s="614">
        <f t="shared" ca="1" si="152"/>
        <v>0</v>
      </c>
      <c r="AI809" s="614">
        <f t="shared" ca="1" si="152"/>
        <v>0</v>
      </c>
      <c r="AJ809" s="610"/>
      <c r="AK809" s="610"/>
      <c r="AL809" s="610"/>
      <c r="AM809" s="626"/>
      <c r="AN809" s="246"/>
    </row>
    <row r="810" spans="2:40" x14ac:dyDescent="0.2">
      <c r="B810" s="625"/>
      <c r="C810" s="605" t="s">
        <v>116</v>
      </c>
      <c r="D810" s="599"/>
      <c r="E810" s="614">
        <f t="shared" ref="E810:AI810" ca="1" si="153">E175*HLOOKUP($B$772,$AQ$40:$AW$52,6)</f>
        <v>0</v>
      </c>
      <c r="F810" s="614">
        <f t="shared" ca="1" si="153"/>
        <v>0</v>
      </c>
      <c r="G810" s="614">
        <f t="shared" ca="1" si="153"/>
        <v>0</v>
      </c>
      <c r="H810" s="614">
        <f t="shared" ca="1" si="153"/>
        <v>0</v>
      </c>
      <c r="I810" s="614">
        <f t="shared" ca="1" si="153"/>
        <v>0</v>
      </c>
      <c r="J810" s="614">
        <f t="shared" ca="1" si="153"/>
        <v>0</v>
      </c>
      <c r="K810" s="614">
        <f t="shared" ca="1" si="153"/>
        <v>0</v>
      </c>
      <c r="L810" s="614">
        <f t="shared" ca="1" si="153"/>
        <v>0</v>
      </c>
      <c r="M810" s="614">
        <f t="shared" ca="1" si="153"/>
        <v>0</v>
      </c>
      <c r="N810" s="614">
        <f t="shared" ca="1" si="153"/>
        <v>0</v>
      </c>
      <c r="O810" s="614">
        <f t="shared" ca="1" si="153"/>
        <v>0</v>
      </c>
      <c r="P810" s="614">
        <f t="shared" ca="1" si="153"/>
        <v>0</v>
      </c>
      <c r="Q810" s="614">
        <f t="shared" ca="1" si="153"/>
        <v>0</v>
      </c>
      <c r="R810" s="614">
        <f t="shared" ca="1" si="153"/>
        <v>0</v>
      </c>
      <c r="S810" s="614">
        <f t="shared" ca="1" si="153"/>
        <v>0</v>
      </c>
      <c r="T810" s="614">
        <f t="shared" ca="1" si="153"/>
        <v>0</v>
      </c>
      <c r="U810" s="614">
        <f t="shared" ca="1" si="153"/>
        <v>0</v>
      </c>
      <c r="V810" s="614">
        <f t="shared" ca="1" si="153"/>
        <v>0</v>
      </c>
      <c r="W810" s="614">
        <f t="shared" ca="1" si="153"/>
        <v>0</v>
      </c>
      <c r="X810" s="614">
        <f t="shared" ca="1" si="153"/>
        <v>0</v>
      </c>
      <c r="Y810" s="614">
        <f t="shared" ca="1" si="153"/>
        <v>0</v>
      </c>
      <c r="Z810" s="614">
        <f t="shared" ca="1" si="153"/>
        <v>0</v>
      </c>
      <c r="AA810" s="614">
        <f t="shared" ca="1" si="153"/>
        <v>0</v>
      </c>
      <c r="AB810" s="614">
        <f t="shared" ca="1" si="153"/>
        <v>0</v>
      </c>
      <c r="AC810" s="614">
        <f t="shared" ca="1" si="153"/>
        <v>0</v>
      </c>
      <c r="AD810" s="614">
        <f t="shared" ca="1" si="153"/>
        <v>0</v>
      </c>
      <c r="AE810" s="614">
        <f t="shared" ca="1" si="153"/>
        <v>0</v>
      </c>
      <c r="AF810" s="614">
        <f t="shared" ca="1" si="153"/>
        <v>0</v>
      </c>
      <c r="AG810" s="614">
        <f t="shared" ca="1" si="153"/>
        <v>0</v>
      </c>
      <c r="AH810" s="614">
        <f t="shared" ca="1" si="153"/>
        <v>0</v>
      </c>
      <c r="AI810" s="614">
        <f t="shared" ca="1" si="153"/>
        <v>0</v>
      </c>
      <c r="AJ810" s="610"/>
      <c r="AK810" s="610"/>
      <c r="AL810" s="610"/>
      <c r="AM810" s="626"/>
      <c r="AN810" s="246"/>
    </row>
    <row r="811" spans="2:40" x14ac:dyDescent="0.2">
      <c r="B811" s="625"/>
      <c r="C811" s="606" t="s">
        <v>119</v>
      </c>
      <c r="D811" s="599"/>
      <c r="E811" s="614">
        <f t="shared" ref="E811:AI811" ca="1" si="154">E176*HLOOKUP($B$772,$AQ$40:$AW$52,6)</f>
        <v>0</v>
      </c>
      <c r="F811" s="614">
        <f t="shared" ca="1" si="154"/>
        <v>0</v>
      </c>
      <c r="G811" s="614">
        <f t="shared" ca="1" si="154"/>
        <v>0</v>
      </c>
      <c r="H811" s="614">
        <f t="shared" ca="1" si="154"/>
        <v>0</v>
      </c>
      <c r="I811" s="614">
        <f t="shared" ca="1" si="154"/>
        <v>0</v>
      </c>
      <c r="J811" s="614">
        <f t="shared" ca="1" si="154"/>
        <v>0</v>
      </c>
      <c r="K811" s="614">
        <f t="shared" ca="1" si="154"/>
        <v>0</v>
      </c>
      <c r="L811" s="614">
        <f t="shared" ca="1" si="154"/>
        <v>0</v>
      </c>
      <c r="M811" s="614">
        <f t="shared" ca="1" si="154"/>
        <v>0</v>
      </c>
      <c r="N811" s="614">
        <f t="shared" ca="1" si="154"/>
        <v>0</v>
      </c>
      <c r="O811" s="614">
        <f t="shared" ca="1" si="154"/>
        <v>0</v>
      </c>
      <c r="P811" s="614">
        <f t="shared" ca="1" si="154"/>
        <v>0</v>
      </c>
      <c r="Q811" s="614">
        <f t="shared" ca="1" si="154"/>
        <v>0</v>
      </c>
      <c r="R811" s="614">
        <f t="shared" ca="1" si="154"/>
        <v>0</v>
      </c>
      <c r="S811" s="614">
        <f t="shared" ca="1" si="154"/>
        <v>0</v>
      </c>
      <c r="T811" s="614">
        <f t="shared" ca="1" si="154"/>
        <v>0</v>
      </c>
      <c r="U811" s="614">
        <f t="shared" ca="1" si="154"/>
        <v>0</v>
      </c>
      <c r="V811" s="614">
        <f t="shared" ca="1" si="154"/>
        <v>0</v>
      </c>
      <c r="W811" s="614">
        <f t="shared" ca="1" si="154"/>
        <v>0</v>
      </c>
      <c r="X811" s="614">
        <f t="shared" ca="1" si="154"/>
        <v>0</v>
      </c>
      <c r="Y811" s="614">
        <f t="shared" ca="1" si="154"/>
        <v>0</v>
      </c>
      <c r="Z811" s="614">
        <f t="shared" ca="1" si="154"/>
        <v>0</v>
      </c>
      <c r="AA811" s="614">
        <f t="shared" ca="1" si="154"/>
        <v>0</v>
      </c>
      <c r="AB811" s="614">
        <f t="shared" ca="1" si="154"/>
        <v>0</v>
      </c>
      <c r="AC811" s="614">
        <f t="shared" ca="1" si="154"/>
        <v>0</v>
      </c>
      <c r="AD811" s="614">
        <f t="shared" ca="1" si="154"/>
        <v>0</v>
      </c>
      <c r="AE811" s="614">
        <f t="shared" ca="1" si="154"/>
        <v>0</v>
      </c>
      <c r="AF811" s="614">
        <f t="shared" ca="1" si="154"/>
        <v>0</v>
      </c>
      <c r="AG811" s="614">
        <f t="shared" ca="1" si="154"/>
        <v>0</v>
      </c>
      <c r="AH811" s="614">
        <f t="shared" ca="1" si="154"/>
        <v>0</v>
      </c>
      <c r="AI811" s="614">
        <f t="shared" ca="1" si="154"/>
        <v>0</v>
      </c>
      <c r="AJ811" s="610"/>
      <c r="AK811" s="610"/>
      <c r="AL811" s="610"/>
      <c r="AM811" s="626"/>
      <c r="AN811" s="246"/>
    </row>
    <row r="812" spans="2:40" x14ac:dyDescent="0.2">
      <c r="B812" s="625"/>
      <c r="C812" s="125"/>
      <c r="D812" s="599"/>
      <c r="E812" s="615"/>
      <c r="F812" s="615"/>
      <c r="G812" s="615"/>
      <c r="H812" s="615"/>
      <c r="I812" s="615"/>
      <c r="J812" s="615"/>
      <c r="K812" s="615"/>
      <c r="L812" s="615"/>
      <c r="M812" s="615"/>
      <c r="N812" s="615"/>
      <c r="O812" s="615"/>
      <c r="P812" s="615"/>
      <c r="Q812" s="615"/>
      <c r="R812" s="615"/>
      <c r="S812" s="615"/>
      <c r="T812" s="615"/>
      <c r="U812" s="615"/>
      <c r="V812" s="615"/>
      <c r="W812" s="615"/>
      <c r="X812" s="615"/>
      <c r="Y812" s="615"/>
      <c r="Z812" s="615"/>
      <c r="AA812" s="615"/>
      <c r="AB812" s="615"/>
      <c r="AC812" s="615"/>
      <c r="AD812" s="615"/>
      <c r="AE812" s="615"/>
      <c r="AF812" s="615"/>
      <c r="AG812" s="615"/>
      <c r="AH812" s="615"/>
      <c r="AI812" s="615"/>
      <c r="AJ812" s="612"/>
      <c r="AK812" s="612"/>
      <c r="AL812" s="612"/>
      <c r="AM812" s="627"/>
      <c r="AN812" s="600"/>
    </row>
    <row r="813" spans="2:40" x14ac:dyDescent="0.2">
      <c r="B813" s="261" t="s">
        <v>309</v>
      </c>
      <c r="C813" s="125"/>
      <c r="D813" s="599"/>
      <c r="E813" s="615"/>
      <c r="F813" s="615"/>
      <c r="G813" s="615"/>
      <c r="H813" s="615"/>
      <c r="I813" s="615"/>
      <c r="J813" s="615"/>
      <c r="K813" s="615"/>
      <c r="L813" s="615"/>
      <c r="M813" s="615"/>
      <c r="N813" s="615"/>
      <c r="O813" s="615"/>
      <c r="P813" s="615"/>
      <c r="Q813" s="615"/>
      <c r="R813" s="615"/>
      <c r="S813" s="615"/>
      <c r="T813" s="615"/>
      <c r="U813" s="615"/>
      <c r="V813" s="615"/>
      <c r="W813" s="615"/>
      <c r="X813" s="615"/>
      <c r="Y813" s="615"/>
      <c r="Z813" s="615"/>
      <c r="AA813" s="615"/>
      <c r="AB813" s="615"/>
      <c r="AC813" s="615"/>
      <c r="AD813" s="615"/>
      <c r="AE813" s="615"/>
      <c r="AF813" s="615"/>
      <c r="AG813" s="615"/>
      <c r="AH813" s="615"/>
      <c r="AI813" s="615"/>
      <c r="AJ813" s="612"/>
      <c r="AK813" s="612"/>
      <c r="AL813" s="612"/>
      <c r="AM813" s="627"/>
      <c r="AN813" s="600"/>
    </row>
    <row r="814" spans="2:40" x14ac:dyDescent="0.2">
      <c r="B814" s="625"/>
      <c r="C814" s="605" t="s">
        <v>131</v>
      </c>
      <c r="D814" s="599"/>
      <c r="E814" s="614">
        <f t="shared" ref="E814:AI814" ca="1" si="155">E179*HLOOKUP($B$772,$AQ$40:$AW$52,7)</f>
        <v>0</v>
      </c>
      <c r="F814" s="614">
        <f t="shared" ca="1" si="155"/>
        <v>0</v>
      </c>
      <c r="G814" s="614">
        <f t="shared" ca="1" si="155"/>
        <v>0</v>
      </c>
      <c r="H814" s="614">
        <f t="shared" ca="1" si="155"/>
        <v>0</v>
      </c>
      <c r="I814" s="614">
        <f t="shared" ca="1" si="155"/>
        <v>0</v>
      </c>
      <c r="J814" s="614">
        <f t="shared" ca="1" si="155"/>
        <v>0</v>
      </c>
      <c r="K814" s="614">
        <f t="shared" ca="1" si="155"/>
        <v>0</v>
      </c>
      <c r="L814" s="614">
        <f t="shared" ca="1" si="155"/>
        <v>0</v>
      </c>
      <c r="M814" s="614">
        <f t="shared" ca="1" si="155"/>
        <v>0</v>
      </c>
      <c r="N814" s="614">
        <f t="shared" ca="1" si="155"/>
        <v>0</v>
      </c>
      <c r="O814" s="614">
        <f t="shared" ca="1" si="155"/>
        <v>0</v>
      </c>
      <c r="P814" s="614">
        <f t="shared" ca="1" si="155"/>
        <v>0</v>
      </c>
      <c r="Q814" s="614">
        <f t="shared" ca="1" si="155"/>
        <v>0</v>
      </c>
      <c r="R814" s="614">
        <f t="shared" ca="1" si="155"/>
        <v>0</v>
      </c>
      <c r="S814" s="614">
        <f t="shared" ca="1" si="155"/>
        <v>0</v>
      </c>
      <c r="T814" s="614">
        <f t="shared" ca="1" si="155"/>
        <v>0</v>
      </c>
      <c r="U814" s="614">
        <f t="shared" ca="1" si="155"/>
        <v>0</v>
      </c>
      <c r="V814" s="614">
        <f t="shared" ca="1" si="155"/>
        <v>0</v>
      </c>
      <c r="W814" s="614">
        <f t="shared" ca="1" si="155"/>
        <v>0</v>
      </c>
      <c r="X814" s="614">
        <f t="shared" ca="1" si="155"/>
        <v>0</v>
      </c>
      <c r="Y814" s="614">
        <f t="shared" ca="1" si="155"/>
        <v>0</v>
      </c>
      <c r="Z814" s="614">
        <f t="shared" ca="1" si="155"/>
        <v>0</v>
      </c>
      <c r="AA814" s="614">
        <f t="shared" ca="1" si="155"/>
        <v>0</v>
      </c>
      <c r="AB814" s="614">
        <f t="shared" ca="1" si="155"/>
        <v>0</v>
      </c>
      <c r="AC814" s="614">
        <f t="shared" ca="1" si="155"/>
        <v>0</v>
      </c>
      <c r="AD814" s="614">
        <f t="shared" ca="1" si="155"/>
        <v>0</v>
      </c>
      <c r="AE814" s="614">
        <f t="shared" ca="1" si="155"/>
        <v>0</v>
      </c>
      <c r="AF814" s="614">
        <f t="shared" ca="1" si="155"/>
        <v>0</v>
      </c>
      <c r="AG814" s="614">
        <f t="shared" ca="1" si="155"/>
        <v>0</v>
      </c>
      <c r="AH814" s="614">
        <f t="shared" ca="1" si="155"/>
        <v>0</v>
      </c>
      <c r="AI814" s="614">
        <f t="shared" ca="1" si="155"/>
        <v>0</v>
      </c>
      <c r="AJ814" s="610"/>
      <c r="AK814" s="610"/>
      <c r="AL814" s="610"/>
      <c r="AM814" s="626"/>
      <c r="AN814" s="246"/>
    </row>
    <row r="815" spans="2:40" x14ac:dyDescent="0.2">
      <c r="B815" s="625"/>
      <c r="C815" s="606" t="s">
        <v>117</v>
      </c>
      <c r="D815" s="599"/>
      <c r="E815" s="614">
        <f t="shared" ref="E815:AI815" ca="1" si="156">E180*HLOOKUP($B$772,$AQ$40:$AW$52,7)</f>
        <v>0</v>
      </c>
      <c r="F815" s="614">
        <f t="shared" ca="1" si="156"/>
        <v>0</v>
      </c>
      <c r="G815" s="614">
        <f t="shared" ca="1" si="156"/>
        <v>0</v>
      </c>
      <c r="H815" s="614">
        <f t="shared" ca="1" si="156"/>
        <v>0</v>
      </c>
      <c r="I815" s="614">
        <f t="shared" ca="1" si="156"/>
        <v>0</v>
      </c>
      <c r="J815" s="614">
        <f t="shared" ca="1" si="156"/>
        <v>0</v>
      </c>
      <c r="K815" s="614">
        <f t="shared" ca="1" si="156"/>
        <v>0</v>
      </c>
      <c r="L815" s="614">
        <f t="shared" ca="1" si="156"/>
        <v>0</v>
      </c>
      <c r="M815" s="614">
        <f t="shared" ca="1" si="156"/>
        <v>0</v>
      </c>
      <c r="N815" s="614">
        <f t="shared" ca="1" si="156"/>
        <v>0</v>
      </c>
      <c r="O815" s="614">
        <f t="shared" ca="1" si="156"/>
        <v>0</v>
      </c>
      <c r="P815" s="614">
        <f t="shared" ca="1" si="156"/>
        <v>0</v>
      </c>
      <c r="Q815" s="614">
        <f t="shared" ca="1" si="156"/>
        <v>0</v>
      </c>
      <c r="R815" s="614">
        <f t="shared" ca="1" si="156"/>
        <v>0</v>
      </c>
      <c r="S815" s="614">
        <f t="shared" ca="1" si="156"/>
        <v>0</v>
      </c>
      <c r="T815" s="614">
        <f t="shared" ca="1" si="156"/>
        <v>0</v>
      </c>
      <c r="U815" s="614">
        <f t="shared" ca="1" si="156"/>
        <v>0</v>
      </c>
      <c r="V815" s="614">
        <f t="shared" ca="1" si="156"/>
        <v>0</v>
      </c>
      <c r="W815" s="614">
        <f t="shared" ca="1" si="156"/>
        <v>0</v>
      </c>
      <c r="X815" s="614">
        <f t="shared" ca="1" si="156"/>
        <v>0</v>
      </c>
      <c r="Y815" s="614">
        <f t="shared" ca="1" si="156"/>
        <v>0</v>
      </c>
      <c r="Z815" s="614">
        <f t="shared" ca="1" si="156"/>
        <v>0</v>
      </c>
      <c r="AA815" s="614">
        <f t="shared" ca="1" si="156"/>
        <v>0</v>
      </c>
      <c r="AB815" s="614">
        <f t="shared" ca="1" si="156"/>
        <v>0</v>
      </c>
      <c r="AC815" s="614">
        <f t="shared" ca="1" si="156"/>
        <v>0</v>
      </c>
      <c r="AD815" s="614">
        <f t="shared" ca="1" si="156"/>
        <v>0</v>
      </c>
      <c r="AE815" s="614">
        <f t="shared" ca="1" si="156"/>
        <v>0</v>
      </c>
      <c r="AF815" s="614">
        <f t="shared" ca="1" si="156"/>
        <v>0</v>
      </c>
      <c r="AG815" s="614">
        <f t="shared" ca="1" si="156"/>
        <v>0</v>
      </c>
      <c r="AH815" s="614">
        <f t="shared" ca="1" si="156"/>
        <v>0</v>
      </c>
      <c r="AI815" s="614">
        <f t="shared" ca="1" si="156"/>
        <v>0</v>
      </c>
      <c r="AJ815" s="610"/>
      <c r="AK815" s="610"/>
      <c r="AL815" s="610"/>
      <c r="AM815" s="626"/>
      <c r="AN815" s="246"/>
    </row>
    <row r="816" spans="2:40" x14ac:dyDescent="0.2">
      <c r="B816" s="625"/>
      <c r="C816" s="607" t="s">
        <v>126</v>
      </c>
      <c r="D816" s="599"/>
      <c r="E816" s="614">
        <f t="shared" ref="E816:AI816" ca="1" si="157">E181*HLOOKUP($B$772,$AQ$40:$AW$52,7)</f>
        <v>0</v>
      </c>
      <c r="F816" s="614">
        <f t="shared" ca="1" si="157"/>
        <v>0</v>
      </c>
      <c r="G816" s="614">
        <f t="shared" ca="1" si="157"/>
        <v>0</v>
      </c>
      <c r="H816" s="614">
        <f t="shared" ca="1" si="157"/>
        <v>0</v>
      </c>
      <c r="I816" s="614">
        <f t="shared" ca="1" si="157"/>
        <v>0</v>
      </c>
      <c r="J816" s="614">
        <f t="shared" ca="1" si="157"/>
        <v>0</v>
      </c>
      <c r="K816" s="614">
        <f t="shared" ca="1" si="157"/>
        <v>0</v>
      </c>
      <c r="L816" s="614">
        <f t="shared" ca="1" si="157"/>
        <v>0</v>
      </c>
      <c r="M816" s="614">
        <f t="shared" ca="1" si="157"/>
        <v>0</v>
      </c>
      <c r="N816" s="614">
        <f t="shared" ca="1" si="157"/>
        <v>0</v>
      </c>
      <c r="O816" s="614">
        <f t="shared" ca="1" si="157"/>
        <v>0</v>
      </c>
      <c r="P816" s="614">
        <f t="shared" ca="1" si="157"/>
        <v>0</v>
      </c>
      <c r="Q816" s="614">
        <f t="shared" ca="1" si="157"/>
        <v>0</v>
      </c>
      <c r="R816" s="614">
        <f t="shared" ca="1" si="157"/>
        <v>0</v>
      </c>
      <c r="S816" s="614">
        <f t="shared" ca="1" si="157"/>
        <v>0</v>
      </c>
      <c r="T816" s="614">
        <f t="shared" ca="1" si="157"/>
        <v>0</v>
      </c>
      <c r="U816" s="614">
        <f t="shared" ca="1" si="157"/>
        <v>0</v>
      </c>
      <c r="V816" s="614">
        <f t="shared" ca="1" si="157"/>
        <v>0</v>
      </c>
      <c r="W816" s="614">
        <f t="shared" ca="1" si="157"/>
        <v>0</v>
      </c>
      <c r="X816" s="614">
        <f t="shared" ca="1" si="157"/>
        <v>0</v>
      </c>
      <c r="Y816" s="614">
        <f t="shared" ca="1" si="157"/>
        <v>0</v>
      </c>
      <c r="Z816" s="614">
        <f t="shared" ca="1" si="157"/>
        <v>0</v>
      </c>
      <c r="AA816" s="614">
        <f t="shared" ca="1" si="157"/>
        <v>0</v>
      </c>
      <c r="AB816" s="614">
        <f t="shared" ca="1" si="157"/>
        <v>0</v>
      </c>
      <c r="AC816" s="614">
        <f t="shared" ca="1" si="157"/>
        <v>0</v>
      </c>
      <c r="AD816" s="614">
        <f t="shared" ca="1" si="157"/>
        <v>0</v>
      </c>
      <c r="AE816" s="614">
        <f t="shared" ca="1" si="157"/>
        <v>0</v>
      </c>
      <c r="AF816" s="614">
        <f t="shared" ca="1" si="157"/>
        <v>0</v>
      </c>
      <c r="AG816" s="614">
        <f t="shared" ca="1" si="157"/>
        <v>0</v>
      </c>
      <c r="AH816" s="614">
        <f t="shared" ca="1" si="157"/>
        <v>0</v>
      </c>
      <c r="AI816" s="614">
        <f t="shared" ca="1" si="157"/>
        <v>0</v>
      </c>
      <c r="AJ816" s="610"/>
      <c r="AK816" s="610"/>
      <c r="AL816" s="610"/>
      <c r="AM816" s="626"/>
      <c r="AN816" s="246"/>
    </row>
    <row r="817" spans="2:40" x14ac:dyDescent="0.2">
      <c r="B817" s="625"/>
      <c r="C817" s="605" t="s">
        <v>127</v>
      </c>
      <c r="D817" s="599"/>
      <c r="E817" s="614">
        <f t="shared" ref="E817:AI817" ca="1" si="158">E182*HLOOKUP($B$772,$AQ$40:$AW$52,7)</f>
        <v>-2.0334148900000018</v>
      </c>
      <c r="F817" s="614">
        <f t="shared" ca="1" si="158"/>
        <v>0.2888721369261002</v>
      </c>
      <c r="G817" s="614">
        <f t="shared" ca="1" si="158"/>
        <v>0.27498524063396185</v>
      </c>
      <c r="H817" s="614">
        <f t="shared" ca="1" si="158"/>
        <v>0.27398631781344152</v>
      </c>
      <c r="I817" s="614">
        <f t="shared" ca="1" si="158"/>
        <v>0.28101834369077289</v>
      </c>
      <c r="J817" s="614">
        <f t="shared" ca="1" si="158"/>
        <v>0.27208890513215522</v>
      </c>
      <c r="K817" s="614">
        <f t="shared" ca="1" si="158"/>
        <v>0.2579942978602407</v>
      </c>
      <c r="L817" s="614">
        <f t="shared" ca="1" si="158"/>
        <v>0.24734775923564714</v>
      </c>
      <c r="M817" s="614">
        <f t="shared" ca="1" si="158"/>
        <v>0.23944586611246571</v>
      </c>
      <c r="N817" s="614">
        <f t="shared" ca="1" si="158"/>
        <v>0.23521391310125134</v>
      </c>
      <c r="O817" s="614">
        <f t="shared" ca="1" si="158"/>
        <v>0.14184584443484261</v>
      </c>
      <c r="P817" s="614">
        <f t="shared" ca="1" si="158"/>
        <v>0.12048942207981754</v>
      </c>
      <c r="Q817" s="614">
        <f t="shared" ca="1" si="158"/>
        <v>0.12180692256957214</v>
      </c>
      <c r="R817" s="614">
        <f t="shared" ca="1" si="158"/>
        <v>0.12314171292422563</v>
      </c>
      <c r="S817" s="614">
        <f t="shared" ca="1" si="158"/>
        <v>0.12449394422092962</v>
      </c>
      <c r="T817" s="614">
        <f t="shared" ca="1" si="158"/>
        <v>0.12586376736443702</v>
      </c>
      <c r="U817" s="614">
        <f t="shared" ca="1" si="158"/>
        <v>0.12725133302274658</v>
      </c>
      <c r="V817" s="614">
        <f t="shared" ca="1" si="158"/>
        <v>0.12865679156025003</v>
      </c>
      <c r="W817" s="614">
        <f t="shared" ca="1" si="158"/>
        <v>0.13008029296830559</v>
      </c>
      <c r="X817" s="614">
        <f t="shared" ca="1" si="158"/>
        <v>0.13152198679316074</v>
      </c>
      <c r="Y817" s="614">
        <f t="shared" ca="1" si="158"/>
        <v>4.5877997061143927E-2</v>
      </c>
      <c r="Z817" s="614">
        <f t="shared" ca="1" si="158"/>
        <v>0.13446054720104314</v>
      </c>
      <c r="AA817" s="614">
        <f t="shared" ca="1" si="158"/>
        <v>0.1359577099635863</v>
      </c>
      <c r="AB817" s="614">
        <f t="shared" ca="1" si="158"/>
        <v>0.1374736573379384</v>
      </c>
      <c r="AC817" s="614">
        <f t="shared" ca="1" si="158"/>
        <v>0.13900853546512454</v>
      </c>
      <c r="AD817" s="614">
        <f t="shared" ca="1" si="158"/>
        <v>0.14056248954828804</v>
      </c>
      <c r="AE817" s="614">
        <f t="shared" ca="1" si="158"/>
        <v>0</v>
      </c>
      <c r="AF817" s="614">
        <f t="shared" ca="1" si="158"/>
        <v>0</v>
      </c>
      <c r="AG817" s="614">
        <f t="shared" ca="1" si="158"/>
        <v>0</v>
      </c>
      <c r="AH817" s="614">
        <f t="shared" ca="1" si="158"/>
        <v>0</v>
      </c>
      <c r="AI817" s="614">
        <f t="shared" ca="1" si="158"/>
        <v>0</v>
      </c>
      <c r="AJ817" s="610"/>
      <c r="AK817" s="610"/>
      <c r="AL817" s="610"/>
      <c r="AM817" s="626"/>
      <c r="AN817" s="246"/>
    </row>
    <row r="818" spans="2:40" x14ac:dyDescent="0.2">
      <c r="B818" s="625"/>
      <c r="C818" s="605" t="s">
        <v>116</v>
      </c>
      <c r="D818" s="599"/>
      <c r="E818" s="614">
        <f t="shared" ref="E818:AI818" ca="1" si="159">E183*HLOOKUP($B$772,$AQ$40:$AW$52,7)</f>
        <v>0</v>
      </c>
      <c r="F818" s="614">
        <f t="shared" ca="1" si="159"/>
        <v>0</v>
      </c>
      <c r="G818" s="614">
        <f t="shared" ca="1" si="159"/>
        <v>0</v>
      </c>
      <c r="H818" s="614">
        <f t="shared" ca="1" si="159"/>
        <v>0</v>
      </c>
      <c r="I818" s="614">
        <f t="shared" ca="1" si="159"/>
        <v>0</v>
      </c>
      <c r="J818" s="614">
        <f t="shared" ca="1" si="159"/>
        <v>0</v>
      </c>
      <c r="K818" s="614">
        <f t="shared" ca="1" si="159"/>
        <v>0</v>
      </c>
      <c r="L818" s="614">
        <f t="shared" ca="1" si="159"/>
        <v>0</v>
      </c>
      <c r="M818" s="614">
        <f t="shared" ca="1" si="159"/>
        <v>0</v>
      </c>
      <c r="N818" s="614">
        <f t="shared" ca="1" si="159"/>
        <v>0</v>
      </c>
      <c r="O818" s="614">
        <f t="shared" ca="1" si="159"/>
        <v>0</v>
      </c>
      <c r="P818" s="614">
        <f t="shared" ca="1" si="159"/>
        <v>0</v>
      </c>
      <c r="Q818" s="614">
        <f t="shared" ca="1" si="159"/>
        <v>0</v>
      </c>
      <c r="R818" s="614">
        <f t="shared" ca="1" si="159"/>
        <v>0</v>
      </c>
      <c r="S818" s="614">
        <f t="shared" ca="1" si="159"/>
        <v>0</v>
      </c>
      <c r="T818" s="614">
        <f t="shared" ca="1" si="159"/>
        <v>0</v>
      </c>
      <c r="U818" s="614">
        <f t="shared" ca="1" si="159"/>
        <v>0</v>
      </c>
      <c r="V818" s="614">
        <f t="shared" ca="1" si="159"/>
        <v>0</v>
      </c>
      <c r="W818" s="614">
        <f t="shared" ca="1" si="159"/>
        <v>0</v>
      </c>
      <c r="X818" s="614">
        <f t="shared" ca="1" si="159"/>
        <v>0</v>
      </c>
      <c r="Y818" s="614">
        <f t="shared" ca="1" si="159"/>
        <v>0</v>
      </c>
      <c r="Z818" s="614">
        <f t="shared" ca="1" si="159"/>
        <v>0</v>
      </c>
      <c r="AA818" s="614">
        <f t="shared" ca="1" si="159"/>
        <v>0</v>
      </c>
      <c r="AB818" s="614">
        <f t="shared" ca="1" si="159"/>
        <v>0</v>
      </c>
      <c r="AC818" s="614">
        <f t="shared" ca="1" si="159"/>
        <v>0</v>
      </c>
      <c r="AD818" s="614">
        <f t="shared" ca="1" si="159"/>
        <v>0</v>
      </c>
      <c r="AE818" s="614">
        <f t="shared" ca="1" si="159"/>
        <v>0</v>
      </c>
      <c r="AF818" s="614">
        <f t="shared" ca="1" si="159"/>
        <v>0</v>
      </c>
      <c r="AG818" s="614">
        <f t="shared" ca="1" si="159"/>
        <v>0</v>
      </c>
      <c r="AH818" s="614">
        <f t="shared" ca="1" si="159"/>
        <v>0</v>
      </c>
      <c r="AI818" s="614">
        <f t="shared" ca="1" si="159"/>
        <v>0</v>
      </c>
      <c r="AJ818" s="610"/>
      <c r="AK818" s="610"/>
      <c r="AL818" s="610"/>
      <c r="AM818" s="626"/>
      <c r="AN818" s="246"/>
    </row>
    <row r="819" spans="2:40" x14ac:dyDescent="0.2">
      <c r="B819" s="625"/>
      <c r="C819" s="606" t="s">
        <v>119</v>
      </c>
      <c r="D819" s="599"/>
      <c r="E819" s="614">
        <f t="shared" ref="E819:AI819" ca="1" si="160">E184*HLOOKUP($B$772,$AQ$40:$AW$52,7)</f>
        <v>0</v>
      </c>
      <c r="F819" s="614">
        <f t="shared" ca="1" si="160"/>
        <v>0</v>
      </c>
      <c r="G819" s="614">
        <f t="shared" ca="1" si="160"/>
        <v>0</v>
      </c>
      <c r="H819" s="614">
        <f t="shared" ca="1" si="160"/>
        <v>0</v>
      </c>
      <c r="I819" s="614">
        <f t="shared" ca="1" si="160"/>
        <v>0</v>
      </c>
      <c r="J819" s="614">
        <f t="shared" ca="1" si="160"/>
        <v>0</v>
      </c>
      <c r="K819" s="614">
        <f t="shared" ca="1" si="160"/>
        <v>0</v>
      </c>
      <c r="L819" s="614">
        <f t="shared" ca="1" si="160"/>
        <v>0</v>
      </c>
      <c r="M819" s="614">
        <f t="shared" ca="1" si="160"/>
        <v>0</v>
      </c>
      <c r="N819" s="614">
        <f t="shared" ca="1" si="160"/>
        <v>0</v>
      </c>
      <c r="O819" s="614">
        <f t="shared" ca="1" si="160"/>
        <v>0</v>
      </c>
      <c r="P819" s="614">
        <f t="shared" ca="1" si="160"/>
        <v>0</v>
      </c>
      <c r="Q819" s="614">
        <f t="shared" ca="1" si="160"/>
        <v>0</v>
      </c>
      <c r="R819" s="614">
        <f t="shared" ca="1" si="160"/>
        <v>0</v>
      </c>
      <c r="S819" s="614">
        <f t="shared" ca="1" si="160"/>
        <v>0</v>
      </c>
      <c r="T819" s="614">
        <f t="shared" ca="1" si="160"/>
        <v>0</v>
      </c>
      <c r="U819" s="614">
        <f t="shared" ca="1" si="160"/>
        <v>0</v>
      </c>
      <c r="V819" s="614">
        <f t="shared" ca="1" si="160"/>
        <v>0</v>
      </c>
      <c r="W819" s="614">
        <f t="shared" ca="1" si="160"/>
        <v>0</v>
      </c>
      <c r="X819" s="614">
        <f t="shared" ca="1" si="160"/>
        <v>0</v>
      </c>
      <c r="Y819" s="614">
        <f t="shared" ca="1" si="160"/>
        <v>0</v>
      </c>
      <c r="Z819" s="614">
        <f t="shared" ca="1" si="160"/>
        <v>0</v>
      </c>
      <c r="AA819" s="614">
        <f t="shared" ca="1" si="160"/>
        <v>0</v>
      </c>
      <c r="AB819" s="614">
        <f t="shared" ca="1" si="160"/>
        <v>0</v>
      </c>
      <c r="AC819" s="614">
        <f t="shared" ca="1" si="160"/>
        <v>0</v>
      </c>
      <c r="AD819" s="614">
        <f t="shared" ca="1" si="160"/>
        <v>0</v>
      </c>
      <c r="AE819" s="614">
        <f t="shared" ca="1" si="160"/>
        <v>0</v>
      </c>
      <c r="AF819" s="614">
        <f t="shared" ca="1" si="160"/>
        <v>0</v>
      </c>
      <c r="AG819" s="614">
        <f t="shared" ca="1" si="160"/>
        <v>0</v>
      </c>
      <c r="AH819" s="614">
        <f t="shared" ca="1" si="160"/>
        <v>0</v>
      </c>
      <c r="AI819" s="614">
        <f t="shared" ca="1" si="160"/>
        <v>0</v>
      </c>
      <c r="AJ819" s="610"/>
      <c r="AK819" s="610"/>
      <c r="AL819" s="610"/>
      <c r="AM819" s="626"/>
      <c r="AN819" s="246"/>
    </row>
    <row r="820" spans="2:40" x14ac:dyDescent="0.2">
      <c r="B820" s="625"/>
      <c r="C820" s="125"/>
      <c r="D820" s="599"/>
      <c r="E820" s="615"/>
      <c r="F820" s="615"/>
      <c r="G820" s="615"/>
      <c r="H820" s="615"/>
      <c r="I820" s="615"/>
      <c r="J820" s="615"/>
      <c r="K820" s="615"/>
      <c r="L820" s="615"/>
      <c r="M820" s="615"/>
      <c r="N820" s="615"/>
      <c r="O820" s="615"/>
      <c r="P820" s="615"/>
      <c r="Q820" s="615"/>
      <c r="R820" s="615"/>
      <c r="S820" s="615"/>
      <c r="T820" s="615"/>
      <c r="U820" s="615"/>
      <c r="V820" s="615"/>
      <c r="W820" s="615"/>
      <c r="X820" s="615"/>
      <c r="Y820" s="615"/>
      <c r="Z820" s="615"/>
      <c r="AA820" s="615"/>
      <c r="AB820" s="615"/>
      <c r="AC820" s="615"/>
      <c r="AD820" s="615"/>
      <c r="AE820" s="615"/>
      <c r="AF820" s="615"/>
      <c r="AG820" s="615"/>
      <c r="AH820" s="615"/>
      <c r="AI820" s="615"/>
      <c r="AJ820" s="612"/>
      <c r="AK820" s="612"/>
      <c r="AL820" s="612"/>
      <c r="AM820" s="627"/>
      <c r="AN820" s="600"/>
    </row>
    <row r="821" spans="2:40" x14ac:dyDescent="0.2">
      <c r="B821" s="261" t="s">
        <v>289</v>
      </c>
      <c r="C821" s="125"/>
      <c r="D821" s="599"/>
      <c r="E821" s="615"/>
      <c r="F821" s="615"/>
      <c r="G821" s="615"/>
      <c r="H821" s="615"/>
      <c r="I821" s="615"/>
      <c r="J821" s="615"/>
      <c r="K821" s="615"/>
      <c r="L821" s="615"/>
      <c r="M821" s="615"/>
      <c r="N821" s="615"/>
      <c r="O821" s="615"/>
      <c r="P821" s="615"/>
      <c r="Q821" s="615"/>
      <c r="R821" s="615"/>
      <c r="S821" s="615"/>
      <c r="T821" s="615"/>
      <c r="U821" s="615"/>
      <c r="V821" s="615"/>
      <c r="W821" s="615"/>
      <c r="X821" s="615"/>
      <c r="Y821" s="615"/>
      <c r="Z821" s="615"/>
      <c r="AA821" s="615"/>
      <c r="AB821" s="615"/>
      <c r="AC821" s="615"/>
      <c r="AD821" s="615"/>
      <c r="AE821" s="615"/>
      <c r="AF821" s="615"/>
      <c r="AG821" s="615"/>
      <c r="AH821" s="615"/>
      <c r="AI821" s="615"/>
      <c r="AJ821" s="612"/>
      <c r="AK821" s="612"/>
      <c r="AL821" s="612"/>
      <c r="AM821" s="627"/>
      <c r="AN821" s="600"/>
    </row>
    <row r="822" spans="2:40" x14ac:dyDescent="0.2">
      <c r="B822" s="625"/>
      <c r="C822" s="605" t="s">
        <v>131</v>
      </c>
      <c r="D822" s="599"/>
      <c r="E822" s="614">
        <f t="shared" ref="E822:AI822" ca="1" si="161">E187*HLOOKUP($B$772,$AQ$40:$AW$52,8)</f>
        <v>-15.187245504750006</v>
      </c>
      <c r="F822" s="614">
        <f t="shared" ca="1" si="161"/>
        <v>3.6851258390196957</v>
      </c>
      <c r="G822" s="614">
        <f t="shared" ca="1" si="161"/>
        <v>4.5418520774341964</v>
      </c>
      <c r="H822" s="614">
        <f t="shared" ca="1" si="161"/>
        <v>3.4742823851451536</v>
      </c>
      <c r="I822" s="614">
        <f t="shared" ca="1" si="161"/>
        <v>2.8975549627463026</v>
      </c>
      <c r="J822" s="614">
        <f t="shared" ca="1" si="161"/>
        <v>2.8108152163637428</v>
      </c>
      <c r="K822" s="614">
        <f t="shared" ca="1" si="161"/>
        <v>2.2049570366213209</v>
      </c>
      <c r="L822" s="614">
        <f t="shared" ca="1" si="161"/>
        <v>1.6289264746542327</v>
      </c>
      <c r="M822" s="614">
        <f t="shared" ca="1" si="161"/>
        <v>1.5496821956894715</v>
      </c>
      <c r="N822" s="614">
        <f t="shared" ca="1" si="161"/>
        <v>1.5021548997139997</v>
      </c>
      <c r="O822" s="614">
        <f t="shared" ca="1" si="161"/>
        <v>0.50963925924532649</v>
      </c>
      <c r="P822" s="614">
        <f t="shared" ca="1" si="161"/>
        <v>0.49969151542393786</v>
      </c>
      <c r="Q822" s="614">
        <f t="shared" ca="1" si="161"/>
        <v>1.0240753848764517</v>
      </c>
      <c r="R822" s="614">
        <f t="shared" ca="1" si="161"/>
        <v>1.0353775075408234</v>
      </c>
      <c r="S822" s="614">
        <f t="shared" ca="1" si="161"/>
        <v>1.0468219993703392</v>
      </c>
      <c r="T822" s="614">
        <f t="shared" ca="1" si="161"/>
        <v>1.0584098226417029</v>
      </c>
      <c r="U822" s="614">
        <f t="shared" ca="1" si="161"/>
        <v>1.0701419275350048</v>
      </c>
      <c r="V822" s="614">
        <f t="shared" ca="1" si="161"/>
        <v>1.0820192512799169</v>
      </c>
      <c r="W822" s="614">
        <f t="shared" ca="1" si="161"/>
        <v>1.0940427172723846</v>
      </c>
      <c r="X822" s="614">
        <f t="shared" ca="1" si="161"/>
        <v>1.1062132341609636</v>
      </c>
      <c r="Y822" s="614">
        <f t="shared" ca="1" si="161"/>
        <v>0.19203804786192244</v>
      </c>
      <c r="Z822" s="614">
        <f t="shared" ca="1" si="161"/>
        <v>1.1309989757821914</v>
      </c>
      <c r="AA822" s="614">
        <f t="shared" ca="1" si="161"/>
        <v>1.1436159354092403</v>
      </c>
      <c r="AB822" s="614">
        <f t="shared" ca="1" si="161"/>
        <v>1.1563834136669235</v>
      </c>
      <c r="AC822" s="614">
        <f t="shared" ca="1" si="161"/>
        <v>1.1693022306363079</v>
      </c>
      <c r="AD822" s="614">
        <f t="shared" ca="1" si="161"/>
        <v>1.1823731854804769</v>
      </c>
      <c r="AE822" s="614">
        <f t="shared" ca="1" si="161"/>
        <v>0</v>
      </c>
      <c r="AF822" s="614">
        <f t="shared" ca="1" si="161"/>
        <v>0</v>
      </c>
      <c r="AG822" s="614">
        <f t="shared" ca="1" si="161"/>
        <v>0</v>
      </c>
      <c r="AH822" s="614">
        <f t="shared" ca="1" si="161"/>
        <v>0</v>
      </c>
      <c r="AI822" s="614">
        <f t="shared" ca="1" si="161"/>
        <v>0</v>
      </c>
      <c r="AJ822" s="610"/>
      <c r="AK822" s="610"/>
      <c r="AL822" s="610"/>
      <c r="AM822" s="626"/>
      <c r="AN822" s="246"/>
    </row>
    <row r="823" spans="2:40" x14ac:dyDescent="0.2">
      <c r="B823" s="625"/>
      <c r="C823" s="606" t="s">
        <v>117</v>
      </c>
      <c r="D823" s="599"/>
      <c r="E823" s="614">
        <f t="shared" ref="E823:AI823" ca="1" si="162">E188*HLOOKUP($B$772,$AQ$40:$AW$52,8)</f>
        <v>0</v>
      </c>
      <c r="F823" s="614">
        <f t="shared" ca="1" si="162"/>
        <v>0</v>
      </c>
      <c r="G823" s="614">
        <f t="shared" ca="1" si="162"/>
        <v>0</v>
      </c>
      <c r="H823" s="614">
        <f t="shared" ca="1" si="162"/>
        <v>0</v>
      </c>
      <c r="I823" s="614">
        <f t="shared" ca="1" si="162"/>
        <v>0</v>
      </c>
      <c r="J823" s="614">
        <f t="shared" ca="1" si="162"/>
        <v>0</v>
      </c>
      <c r="K823" s="614">
        <f t="shared" ca="1" si="162"/>
        <v>0</v>
      </c>
      <c r="L823" s="614">
        <f t="shared" ca="1" si="162"/>
        <v>0</v>
      </c>
      <c r="M823" s="614">
        <f t="shared" ca="1" si="162"/>
        <v>0</v>
      </c>
      <c r="N823" s="614">
        <f t="shared" ca="1" si="162"/>
        <v>0</v>
      </c>
      <c r="O823" s="614">
        <f t="shared" ca="1" si="162"/>
        <v>0</v>
      </c>
      <c r="P823" s="614">
        <f t="shared" ca="1" si="162"/>
        <v>0</v>
      </c>
      <c r="Q823" s="614">
        <f t="shared" ca="1" si="162"/>
        <v>0</v>
      </c>
      <c r="R823" s="614">
        <f t="shared" ca="1" si="162"/>
        <v>0</v>
      </c>
      <c r="S823" s="614">
        <f t="shared" ca="1" si="162"/>
        <v>0</v>
      </c>
      <c r="T823" s="614">
        <f t="shared" ca="1" si="162"/>
        <v>0</v>
      </c>
      <c r="U823" s="614">
        <f t="shared" ca="1" si="162"/>
        <v>0</v>
      </c>
      <c r="V823" s="614">
        <f t="shared" ca="1" si="162"/>
        <v>0</v>
      </c>
      <c r="W823" s="614">
        <f t="shared" ca="1" si="162"/>
        <v>0</v>
      </c>
      <c r="X823" s="614">
        <f t="shared" ca="1" si="162"/>
        <v>0</v>
      </c>
      <c r="Y823" s="614">
        <f t="shared" ca="1" si="162"/>
        <v>0</v>
      </c>
      <c r="Z823" s="614">
        <f t="shared" ca="1" si="162"/>
        <v>0</v>
      </c>
      <c r="AA823" s="614">
        <f t="shared" ca="1" si="162"/>
        <v>0</v>
      </c>
      <c r="AB823" s="614">
        <f t="shared" ca="1" si="162"/>
        <v>0</v>
      </c>
      <c r="AC823" s="614">
        <f t="shared" ca="1" si="162"/>
        <v>0</v>
      </c>
      <c r="AD823" s="614">
        <f t="shared" ca="1" si="162"/>
        <v>0</v>
      </c>
      <c r="AE823" s="614">
        <f t="shared" ca="1" si="162"/>
        <v>0</v>
      </c>
      <c r="AF823" s="614">
        <f t="shared" ca="1" si="162"/>
        <v>0</v>
      </c>
      <c r="AG823" s="614">
        <f t="shared" ca="1" si="162"/>
        <v>0</v>
      </c>
      <c r="AH823" s="614">
        <f t="shared" ca="1" si="162"/>
        <v>0</v>
      </c>
      <c r="AI823" s="614">
        <f t="shared" ca="1" si="162"/>
        <v>0</v>
      </c>
      <c r="AJ823" s="610"/>
      <c r="AK823" s="610"/>
      <c r="AL823" s="610"/>
      <c r="AM823" s="626"/>
      <c r="AN823" s="246"/>
    </row>
    <row r="824" spans="2:40" x14ac:dyDescent="0.2">
      <c r="B824" s="625"/>
      <c r="C824" s="607" t="s">
        <v>126</v>
      </c>
      <c r="D824" s="599"/>
      <c r="E824" s="614">
        <f t="shared" ref="E824:AI824" ca="1" si="163">E189*HLOOKUP($B$772,$AQ$40:$AW$52,8)</f>
        <v>0</v>
      </c>
      <c r="F824" s="614">
        <f t="shared" ca="1" si="163"/>
        <v>0</v>
      </c>
      <c r="G824" s="614">
        <f t="shared" ca="1" si="163"/>
        <v>0</v>
      </c>
      <c r="H824" s="614">
        <f t="shared" ca="1" si="163"/>
        <v>0</v>
      </c>
      <c r="I824" s="614">
        <f t="shared" ca="1" si="163"/>
        <v>0</v>
      </c>
      <c r="J824" s="614">
        <f t="shared" ca="1" si="163"/>
        <v>0</v>
      </c>
      <c r="K824" s="614">
        <f t="shared" ca="1" si="163"/>
        <v>0</v>
      </c>
      <c r="L824" s="614">
        <f t="shared" ca="1" si="163"/>
        <v>0</v>
      </c>
      <c r="M824" s="614">
        <f t="shared" ca="1" si="163"/>
        <v>0</v>
      </c>
      <c r="N824" s="614">
        <f t="shared" ca="1" si="163"/>
        <v>0</v>
      </c>
      <c r="O824" s="614">
        <f t="shared" ca="1" si="163"/>
        <v>0</v>
      </c>
      <c r="P824" s="614">
        <f t="shared" ca="1" si="163"/>
        <v>0</v>
      </c>
      <c r="Q824" s="614">
        <f t="shared" ca="1" si="163"/>
        <v>0</v>
      </c>
      <c r="R824" s="614">
        <f t="shared" ca="1" si="163"/>
        <v>0</v>
      </c>
      <c r="S824" s="614">
        <f t="shared" ca="1" si="163"/>
        <v>0</v>
      </c>
      <c r="T824" s="614">
        <f t="shared" ca="1" si="163"/>
        <v>0</v>
      </c>
      <c r="U824" s="614">
        <f t="shared" ca="1" si="163"/>
        <v>0</v>
      </c>
      <c r="V824" s="614">
        <f t="shared" ca="1" si="163"/>
        <v>0</v>
      </c>
      <c r="W824" s="614">
        <f t="shared" ca="1" si="163"/>
        <v>0</v>
      </c>
      <c r="X824" s="614">
        <f t="shared" ca="1" si="163"/>
        <v>0</v>
      </c>
      <c r="Y824" s="614">
        <f t="shared" ca="1" si="163"/>
        <v>0</v>
      </c>
      <c r="Z824" s="614">
        <f t="shared" ca="1" si="163"/>
        <v>0</v>
      </c>
      <c r="AA824" s="614">
        <f t="shared" ca="1" si="163"/>
        <v>0</v>
      </c>
      <c r="AB824" s="614">
        <f t="shared" ca="1" si="163"/>
        <v>0</v>
      </c>
      <c r="AC824" s="614">
        <f t="shared" ca="1" si="163"/>
        <v>0</v>
      </c>
      <c r="AD824" s="614">
        <f t="shared" ca="1" si="163"/>
        <v>0</v>
      </c>
      <c r="AE824" s="614">
        <f t="shared" ca="1" si="163"/>
        <v>0</v>
      </c>
      <c r="AF824" s="614">
        <f t="shared" ca="1" si="163"/>
        <v>0</v>
      </c>
      <c r="AG824" s="614">
        <f t="shared" ca="1" si="163"/>
        <v>0</v>
      </c>
      <c r="AH824" s="614">
        <f t="shared" ca="1" si="163"/>
        <v>0</v>
      </c>
      <c r="AI824" s="614">
        <f t="shared" ca="1" si="163"/>
        <v>0</v>
      </c>
      <c r="AJ824" s="610"/>
      <c r="AK824" s="610"/>
      <c r="AL824" s="610"/>
      <c r="AM824" s="626"/>
      <c r="AN824" s="246"/>
    </row>
    <row r="825" spans="2:40" x14ac:dyDescent="0.2">
      <c r="B825" s="625"/>
      <c r="C825" s="605" t="s">
        <v>127</v>
      </c>
      <c r="D825" s="599"/>
      <c r="E825" s="614">
        <f t="shared" ref="E825:AI825" ca="1" si="164">E190*HLOOKUP($B$772,$AQ$40:$AW$52,8)</f>
        <v>0</v>
      </c>
      <c r="F825" s="614">
        <f t="shared" ca="1" si="164"/>
        <v>0</v>
      </c>
      <c r="G825" s="614">
        <f t="shared" ca="1" si="164"/>
        <v>0</v>
      </c>
      <c r="H825" s="614">
        <f t="shared" ca="1" si="164"/>
        <v>0</v>
      </c>
      <c r="I825" s="614">
        <f t="shared" ca="1" si="164"/>
        <v>0</v>
      </c>
      <c r="J825" s="614">
        <f t="shared" ca="1" si="164"/>
        <v>0</v>
      </c>
      <c r="K825" s="614">
        <f t="shared" ca="1" si="164"/>
        <v>0</v>
      </c>
      <c r="L825" s="614">
        <f t="shared" ca="1" si="164"/>
        <v>0</v>
      </c>
      <c r="M825" s="614">
        <f t="shared" ca="1" si="164"/>
        <v>0</v>
      </c>
      <c r="N825" s="614">
        <f t="shared" ca="1" si="164"/>
        <v>0</v>
      </c>
      <c r="O825" s="614">
        <f t="shared" ca="1" si="164"/>
        <v>0</v>
      </c>
      <c r="P825" s="614">
        <f t="shared" ca="1" si="164"/>
        <v>0</v>
      </c>
      <c r="Q825" s="614">
        <f t="shared" ca="1" si="164"/>
        <v>0</v>
      </c>
      <c r="R825" s="614">
        <f t="shared" ca="1" si="164"/>
        <v>0</v>
      </c>
      <c r="S825" s="614">
        <f t="shared" ca="1" si="164"/>
        <v>0</v>
      </c>
      <c r="T825" s="614">
        <f t="shared" ca="1" si="164"/>
        <v>0</v>
      </c>
      <c r="U825" s="614">
        <f t="shared" ca="1" si="164"/>
        <v>0</v>
      </c>
      <c r="V825" s="614">
        <f t="shared" ca="1" si="164"/>
        <v>0</v>
      </c>
      <c r="W825" s="614">
        <f t="shared" ca="1" si="164"/>
        <v>0</v>
      </c>
      <c r="X825" s="614">
        <f t="shared" ca="1" si="164"/>
        <v>0</v>
      </c>
      <c r="Y825" s="614">
        <f t="shared" ca="1" si="164"/>
        <v>0</v>
      </c>
      <c r="Z825" s="614">
        <f t="shared" ca="1" si="164"/>
        <v>0</v>
      </c>
      <c r="AA825" s="614">
        <f t="shared" ca="1" si="164"/>
        <v>0</v>
      </c>
      <c r="AB825" s="614">
        <f t="shared" ca="1" si="164"/>
        <v>0</v>
      </c>
      <c r="AC825" s="614">
        <f t="shared" ca="1" si="164"/>
        <v>0</v>
      </c>
      <c r="AD825" s="614">
        <f t="shared" ca="1" si="164"/>
        <v>0</v>
      </c>
      <c r="AE825" s="614">
        <f t="shared" ca="1" si="164"/>
        <v>0</v>
      </c>
      <c r="AF825" s="614">
        <f t="shared" ca="1" si="164"/>
        <v>0</v>
      </c>
      <c r="AG825" s="614">
        <f t="shared" ca="1" si="164"/>
        <v>0</v>
      </c>
      <c r="AH825" s="614">
        <f t="shared" ca="1" si="164"/>
        <v>0</v>
      </c>
      <c r="AI825" s="614">
        <f t="shared" ca="1" si="164"/>
        <v>0</v>
      </c>
      <c r="AJ825" s="610"/>
      <c r="AK825" s="610"/>
      <c r="AL825" s="610"/>
      <c r="AM825" s="626"/>
      <c r="AN825" s="246"/>
    </row>
    <row r="826" spans="2:40" x14ac:dyDescent="0.2">
      <c r="B826" s="625"/>
      <c r="C826" s="605" t="s">
        <v>116</v>
      </c>
      <c r="D826" s="599"/>
      <c r="E826" s="614">
        <f t="shared" ref="E826:AI826" ca="1" si="165">E191*HLOOKUP($B$772,$AQ$40:$AW$52,8)</f>
        <v>0</v>
      </c>
      <c r="F826" s="614">
        <f t="shared" ca="1" si="165"/>
        <v>0</v>
      </c>
      <c r="G826" s="614">
        <f t="shared" ca="1" si="165"/>
        <v>0</v>
      </c>
      <c r="H826" s="614">
        <f t="shared" ca="1" si="165"/>
        <v>0</v>
      </c>
      <c r="I826" s="614">
        <f t="shared" ca="1" si="165"/>
        <v>0</v>
      </c>
      <c r="J826" s="614">
        <f t="shared" ca="1" si="165"/>
        <v>0</v>
      </c>
      <c r="K826" s="614">
        <f t="shared" ca="1" si="165"/>
        <v>0</v>
      </c>
      <c r="L826" s="614">
        <f t="shared" ca="1" si="165"/>
        <v>0</v>
      </c>
      <c r="M826" s="614">
        <f t="shared" ca="1" si="165"/>
        <v>0</v>
      </c>
      <c r="N826" s="614">
        <f t="shared" ca="1" si="165"/>
        <v>0</v>
      </c>
      <c r="O826" s="614">
        <f t="shared" ca="1" si="165"/>
        <v>0</v>
      </c>
      <c r="P826" s="614">
        <f t="shared" ca="1" si="165"/>
        <v>0</v>
      </c>
      <c r="Q826" s="614">
        <f t="shared" ca="1" si="165"/>
        <v>0</v>
      </c>
      <c r="R826" s="614">
        <f t="shared" ca="1" si="165"/>
        <v>0</v>
      </c>
      <c r="S826" s="614">
        <f t="shared" ca="1" si="165"/>
        <v>0</v>
      </c>
      <c r="T826" s="614">
        <f t="shared" ca="1" si="165"/>
        <v>0</v>
      </c>
      <c r="U826" s="614">
        <f t="shared" ca="1" si="165"/>
        <v>0</v>
      </c>
      <c r="V826" s="614">
        <f t="shared" ca="1" si="165"/>
        <v>0</v>
      </c>
      <c r="W826" s="614">
        <f t="shared" ca="1" si="165"/>
        <v>0</v>
      </c>
      <c r="X826" s="614">
        <f t="shared" ca="1" si="165"/>
        <v>0</v>
      </c>
      <c r="Y826" s="614">
        <f t="shared" ca="1" si="165"/>
        <v>0</v>
      </c>
      <c r="Z826" s="614">
        <f t="shared" ca="1" si="165"/>
        <v>0</v>
      </c>
      <c r="AA826" s="614">
        <f t="shared" ca="1" si="165"/>
        <v>0</v>
      </c>
      <c r="AB826" s="614">
        <f t="shared" ca="1" si="165"/>
        <v>0</v>
      </c>
      <c r="AC826" s="614">
        <f t="shared" ca="1" si="165"/>
        <v>0</v>
      </c>
      <c r="AD826" s="614">
        <f t="shared" ca="1" si="165"/>
        <v>0</v>
      </c>
      <c r="AE826" s="614">
        <f t="shared" ca="1" si="165"/>
        <v>0</v>
      </c>
      <c r="AF826" s="614">
        <f t="shared" ca="1" si="165"/>
        <v>0</v>
      </c>
      <c r="AG826" s="614">
        <f t="shared" ca="1" si="165"/>
        <v>0</v>
      </c>
      <c r="AH826" s="614">
        <f t="shared" ca="1" si="165"/>
        <v>0</v>
      </c>
      <c r="AI826" s="614">
        <f t="shared" ca="1" si="165"/>
        <v>0</v>
      </c>
      <c r="AJ826" s="610"/>
      <c r="AK826" s="610"/>
      <c r="AL826" s="610"/>
      <c r="AM826" s="626"/>
      <c r="AN826" s="246"/>
    </row>
    <row r="827" spans="2:40" x14ac:dyDescent="0.2">
      <c r="B827" s="625"/>
      <c r="C827" s="606" t="s">
        <v>119</v>
      </c>
      <c r="D827" s="599"/>
      <c r="E827" s="614">
        <f t="shared" ref="E827:AI827" ca="1" si="166">E192*HLOOKUP($B$772,$AQ$40:$AW$52,8)</f>
        <v>0</v>
      </c>
      <c r="F827" s="614">
        <f t="shared" ca="1" si="166"/>
        <v>0.40528763264027517</v>
      </c>
      <c r="G827" s="614">
        <f t="shared" ca="1" si="166"/>
        <v>0.40940267877061531</v>
      </c>
      <c r="H827" s="614">
        <f t="shared" ca="1" si="166"/>
        <v>0.41357903908829752</v>
      </c>
      <c r="I827" s="614">
        <f t="shared" ca="1" si="166"/>
        <v>0.4178176271747131</v>
      </c>
      <c r="J827" s="614">
        <f t="shared" ca="1" si="166"/>
        <v>0.42211937022361634</v>
      </c>
      <c r="K827" s="614">
        <f t="shared" ca="1" si="166"/>
        <v>0.42648520924394828</v>
      </c>
      <c r="L827" s="614">
        <f t="shared" ca="1" si="166"/>
        <v>0.43091609926568303</v>
      </c>
      <c r="M827" s="614">
        <f t="shared" ca="1" si="166"/>
        <v>0.43541300954874168</v>
      </c>
      <c r="N827" s="614">
        <f t="shared" ca="1" si="166"/>
        <v>0.4399769237950179</v>
      </c>
      <c r="O827" s="614">
        <f t="shared" ca="1" si="166"/>
        <v>0.44460884036356368</v>
      </c>
      <c r="P827" s="614">
        <f t="shared" ca="1" si="166"/>
        <v>0.4493097724889808</v>
      </c>
      <c r="Q827" s="614">
        <f t="shared" ca="1" si="166"/>
        <v>0.45408074850306662</v>
      </c>
      <c r="R827" s="614">
        <f t="shared" ca="1" si="166"/>
        <v>0.45892281205976226</v>
      </c>
      <c r="S827" s="614">
        <f t="shared" ca="1" si="166"/>
        <v>0.46383702236345281</v>
      </c>
      <c r="T827" s="614">
        <f t="shared" ca="1" si="166"/>
        <v>0.46882445440066822</v>
      </c>
      <c r="U827" s="614">
        <f t="shared" ca="1" si="166"/>
        <v>0.47388619917523811</v>
      </c>
      <c r="V827" s="614">
        <f t="shared" ca="1" si="166"/>
        <v>0.47902336394694922</v>
      </c>
      <c r="W827" s="614">
        <f t="shared" ca="1" si="166"/>
        <v>0.48423707247375886</v>
      </c>
      <c r="X827" s="614">
        <f t="shared" ca="1" si="166"/>
        <v>0.48952846525761767</v>
      </c>
      <c r="Y827" s="614">
        <f t="shared" ca="1" si="166"/>
        <v>0.49489869979395623</v>
      </c>
      <c r="Z827" s="614">
        <f t="shared" ca="1" si="166"/>
        <v>0.50034895082488617</v>
      </c>
      <c r="AA827" s="614">
        <f t="shared" ca="1" si="166"/>
        <v>0.50588041059617694</v>
      </c>
      <c r="AB827" s="614">
        <f t="shared" ca="1" si="166"/>
        <v>0.51149428911805994</v>
      </c>
      <c r="AC827" s="614">
        <f t="shared" ca="1" si="166"/>
        <v>0.51719181442991902</v>
      </c>
      <c r="AD827" s="614">
        <f t="shared" ca="1" si="166"/>
        <v>0.52297423286892475</v>
      </c>
      <c r="AE827" s="614">
        <f t="shared" ca="1" si="166"/>
        <v>0</v>
      </c>
      <c r="AF827" s="614">
        <f t="shared" ca="1" si="166"/>
        <v>0</v>
      </c>
      <c r="AG827" s="614">
        <f t="shared" ca="1" si="166"/>
        <v>0</v>
      </c>
      <c r="AH827" s="614">
        <f t="shared" ca="1" si="166"/>
        <v>0</v>
      </c>
      <c r="AI827" s="614">
        <f t="shared" ca="1" si="166"/>
        <v>0</v>
      </c>
      <c r="AJ827" s="610"/>
      <c r="AK827" s="610"/>
      <c r="AL827" s="610"/>
      <c r="AM827" s="626"/>
      <c r="AN827" s="246"/>
    </row>
    <row r="828" spans="2:40" x14ac:dyDescent="0.2">
      <c r="B828" s="625"/>
      <c r="C828" s="125"/>
      <c r="D828" s="599"/>
      <c r="E828" s="615"/>
      <c r="F828" s="615"/>
      <c r="G828" s="615"/>
      <c r="H828" s="615"/>
      <c r="I828" s="615"/>
      <c r="J828" s="615"/>
      <c r="K828" s="615"/>
      <c r="L828" s="615"/>
      <c r="M828" s="615"/>
      <c r="N828" s="615"/>
      <c r="O828" s="615"/>
      <c r="P828" s="615"/>
      <c r="Q828" s="615"/>
      <c r="R828" s="615"/>
      <c r="S828" s="615"/>
      <c r="T828" s="615"/>
      <c r="U828" s="615"/>
      <c r="V828" s="615"/>
      <c r="W828" s="615"/>
      <c r="X828" s="615"/>
      <c r="Y828" s="615"/>
      <c r="Z828" s="615"/>
      <c r="AA828" s="615"/>
      <c r="AB828" s="615"/>
      <c r="AC828" s="615"/>
      <c r="AD828" s="615"/>
      <c r="AE828" s="615"/>
      <c r="AF828" s="615"/>
      <c r="AG828" s="615"/>
      <c r="AH828" s="615"/>
      <c r="AI828" s="615"/>
      <c r="AJ828" s="612"/>
      <c r="AK828" s="612"/>
      <c r="AL828" s="612"/>
      <c r="AM828" s="627"/>
      <c r="AN828" s="600"/>
    </row>
    <row r="829" spans="2:40" x14ac:dyDescent="0.2">
      <c r="B829" s="261" t="s">
        <v>290</v>
      </c>
      <c r="C829" s="125"/>
      <c r="D829" s="599"/>
      <c r="E829" s="615"/>
      <c r="F829" s="615"/>
      <c r="G829" s="615"/>
      <c r="H829" s="615"/>
      <c r="I829" s="615"/>
      <c r="J829" s="615"/>
      <c r="K829" s="615"/>
      <c r="L829" s="615"/>
      <c r="M829" s="615"/>
      <c r="N829" s="615"/>
      <c r="O829" s="615"/>
      <c r="P829" s="615"/>
      <c r="Q829" s="615"/>
      <c r="R829" s="615"/>
      <c r="S829" s="615"/>
      <c r="T829" s="615"/>
      <c r="U829" s="615"/>
      <c r="V829" s="615"/>
      <c r="W829" s="615"/>
      <c r="X829" s="615"/>
      <c r="Y829" s="615"/>
      <c r="Z829" s="615"/>
      <c r="AA829" s="615"/>
      <c r="AB829" s="615"/>
      <c r="AC829" s="615"/>
      <c r="AD829" s="615"/>
      <c r="AE829" s="615"/>
      <c r="AF829" s="615"/>
      <c r="AG829" s="615"/>
      <c r="AH829" s="615"/>
      <c r="AI829" s="615"/>
      <c r="AJ829" s="612"/>
      <c r="AK829" s="612"/>
      <c r="AL829" s="612"/>
      <c r="AM829" s="627"/>
      <c r="AN829" s="600"/>
    </row>
    <row r="830" spans="2:40" x14ac:dyDescent="0.2">
      <c r="B830" s="625"/>
      <c r="C830" s="605" t="s">
        <v>131</v>
      </c>
      <c r="D830" s="599"/>
      <c r="E830" s="614">
        <f t="shared" ref="E830:AI830" ca="1" si="167">E195*HLOOKUP($B$772,$AQ$40:$AW$52,9)</f>
        <v>0</v>
      </c>
      <c r="F830" s="614">
        <f t="shared" ca="1" si="167"/>
        <v>0</v>
      </c>
      <c r="G830" s="614">
        <f t="shared" ca="1" si="167"/>
        <v>0</v>
      </c>
      <c r="H830" s="614">
        <f t="shared" ca="1" si="167"/>
        <v>0</v>
      </c>
      <c r="I830" s="614">
        <f t="shared" ca="1" si="167"/>
        <v>0</v>
      </c>
      <c r="J830" s="614">
        <f t="shared" ca="1" si="167"/>
        <v>0</v>
      </c>
      <c r="K830" s="614">
        <f t="shared" ca="1" si="167"/>
        <v>0</v>
      </c>
      <c r="L830" s="614">
        <f t="shared" ca="1" si="167"/>
        <v>0</v>
      </c>
      <c r="M830" s="614">
        <f t="shared" ca="1" si="167"/>
        <v>0</v>
      </c>
      <c r="N830" s="614">
        <f t="shared" ca="1" si="167"/>
        <v>0</v>
      </c>
      <c r="O830" s="614">
        <f t="shared" ca="1" si="167"/>
        <v>0</v>
      </c>
      <c r="P830" s="614">
        <f t="shared" ca="1" si="167"/>
        <v>0</v>
      </c>
      <c r="Q830" s="614">
        <f t="shared" ca="1" si="167"/>
        <v>0</v>
      </c>
      <c r="R830" s="614">
        <f t="shared" ca="1" si="167"/>
        <v>0</v>
      </c>
      <c r="S830" s="614">
        <f t="shared" ca="1" si="167"/>
        <v>0</v>
      </c>
      <c r="T830" s="614">
        <f t="shared" ca="1" si="167"/>
        <v>0</v>
      </c>
      <c r="U830" s="614">
        <f t="shared" ca="1" si="167"/>
        <v>0</v>
      </c>
      <c r="V830" s="614">
        <f t="shared" ca="1" si="167"/>
        <v>0</v>
      </c>
      <c r="W830" s="614">
        <f t="shared" ca="1" si="167"/>
        <v>0</v>
      </c>
      <c r="X830" s="614">
        <f t="shared" ca="1" si="167"/>
        <v>0</v>
      </c>
      <c r="Y830" s="614">
        <f t="shared" ca="1" si="167"/>
        <v>0</v>
      </c>
      <c r="Z830" s="614">
        <f t="shared" ca="1" si="167"/>
        <v>0</v>
      </c>
      <c r="AA830" s="614">
        <f t="shared" ca="1" si="167"/>
        <v>0</v>
      </c>
      <c r="AB830" s="614">
        <f t="shared" ca="1" si="167"/>
        <v>0</v>
      </c>
      <c r="AC830" s="614">
        <f t="shared" ca="1" si="167"/>
        <v>0</v>
      </c>
      <c r="AD830" s="614">
        <f t="shared" ca="1" si="167"/>
        <v>0</v>
      </c>
      <c r="AE830" s="614">
        <f t="shared" ca="1" si="167"/>
        <v>0</v>
      </c>
      <c r="AF830" s="614">
        <f t="shared" ca="1" si="167"/>
        <v>0</v>
      </c>
      <c r="AG830" s="614">
        <f t="shared" ca="1" si="167"/>
        <v>0</v>
      </c>
      <c r="AH830" s="614">
        <f t="shared" ca="1" si="167"/>
        <v>0</v>
      </c>
      <c r="AI830" s="614">
        <f t="shared" ca="1" si="167"/>
        <v>0</v>
      </c>
      <c r="AJ830" s="610"/>
      <c r="AK830" s="610"/>
      <c r="AL830" s="610"/>
      <c r="AM830" s="626"/>
      <c r="AN830" s="246"/>
    </row>
    <row r="831" spans="2:40" x14ac:dyDescent="0.2">
      <c r="B831" s="625"/>
      <c r="C831" s="606" t="s">
        <v>117</v>
      </c>
      <c r="D831" s="599"/>
      <c r="E831" s="614">
        <f t="shared" ref="E831:AI831" ca="1" si="168">E196*HLOOKUP($B$772,$AQ$40:$AW$52,9)</f>
        <v>0</v>
      </c>
      <c r="F831" s="614">
        <f t="shared" ca="1" si="168"/>
        <v>0</v>
      </c>
      <c r="G831" s="614">
        <f t="shared" ca="1" si="168"/>
        <v>0</v>
      </c>
      <c r="H831" s="614">
        <f t="shared" ca="1" si="168"/>
        <v>0</v>
      </c>
      <c r="I831" s="614">
        <f t="shared" ca="1" si="168"/>
        <v>0</v>
      </c>
      <c r="J831" s="614">
        <f t="shared" ca="1" si="168"/>
        <v>0</v>
      </c>
      <c r="K831" s="614">
        <f t="shared" ca="1" si="168"/>
        <v>0</v>
      </c>
      <c r="L831" s="614">
        <f t="shared" ca="1" si="168"/>
        <v>0</v>
      </c>
      <c r="M831" s="614">
        <f t="shared" ca="1" si="168"/>
        <v>0</v>
      </c>
      <c r="N831" s="614">
        <f t="shared" ca="1" si="168"/>
        <v>0</v>
      </c>
      <c r="O831" s="614">
        <f t="shared" ca="1" si="168"/>
        <v>0</v>
      </c>
      <c r="P831" s="614">
        <f t="shared" ca="1" si="168"/>
        <v>0</v>
      </c>
      <c r="Q831" s="614">
        <f t="shared" ca="1" si="168"/>
        <v>0</v>
      </c>
      <c r="R831" s="614">
        <f t="shared" ca="1" si="168"/>
        <v>0</v>
      </c>
      <c r="S831" s="614">
        <f t="shared" ca="1" si="168"/>
        <v>0</v>
      </c>
      <c r="T831" s="614">
        <f t="shared" ca="1" si="168"/>
        <v>0</v>
      </c>
      <c r="U831" s="614">
        <f t="shared" ca="1" si="168"/>
        <v>0</v>
      </c>
      <c r="V831" s="614">
        <f t="shared" ca="1" si="168"/>
        <v>0</v>
      </c>
      <c r="W831" s="614">
        <f t="shared" ca="1" si="168"/>
        <v>0</v>
      </c>
      <c r="X831" s="614">
        <f t="shared" ca="1" si="168"/>
        <v>0</v>
      </c>
      <c r="Y831" s="614">
        <f t="shared" ca="1" si="168"/>
        <v>0</v>
      </c>
      <c r="Z831" s="614">
        <f t="shared" ca="1" si="168"/>
        <v>0</v>
      </c>
      <c r="AA831" s="614">
        <f t="shared" ca="1" si="168"/>
        <v>0</v>
      </c>
      <c r="AB831" s="614">
        <f t="shared" ca="1" si="168"/>
        <v>0</v>
      </c>
      <c r="AC831" s="614">
        <f t="shared" ca="1" si="168"/>
        <v>0</v>
      </c>
      <c r="AD831" s="614">
        <f t="shared" ca="1" si="168"/>
        <v>0</v>
      </c>
      <c r="AE831" s="614">
        <f t="shared" ca="1" si="168"/>
        <v>0</v>
      </c>
      <c r="AF831" s="614">
        <f t="shared" ca="1" si="168"/>
        <v>0</v>
      </c>
      <c r="AG831" s="614">
        <f t="shared" ca="1" si="168"/>
        <v>0</v>
      </c>
      <c r="AH831" s="614">
        <f t="shared" ca="1" si="168"/>
        <v>0</v>
      </c>
      <c r="AI831" s="614">
        <f t="shared" ca="1" si="168"/>
        <v>0</v>
      </c>
      <c r="AJ831" s="610"/>
      <c r="AK831" s="610"/>
      <c r="AL831" s="610"/>
      <c r="AM831" s="626"/>
      <c r="AN831" s="246"/>
    </row>
    <row r="832" spans="2:40" x14ac:dyDescent="0.2">
      <c r="B832" s="625"/>
      <c r="C832" s="607" t="s">
        <v>126</v>
      </c>
      <c r="D832" s="599"/>
      <c r="E832" s="614">
        <f t="shared" ref="E832:AI832" ca="1" si="169">E197*HLOOKUP($B$772,$AQ$40:$AW$52,9)</f>
        <v>0</v>
      </c>
      <c r="F832" s="614">
        <f t="shared" ca="1" si="169"/>
        <v>0</v>
      </c>
      <c r="G832" s="614">
        <f t="shared" ca="1" si="169"/>
        <v>0</v>
      </c>
      <c r="H832" s="614">
        <f t="shared" ca="1" si="169"/>
        <v>0</v>
      </c>
      <c r="I832" s="614">
        <f t="shared" ca="1" si="169"/>
        <v>0</v>
      </c>
      <c r="J832" s="614">
        <f t="shared" ca="1" si="169"/>
        <v>0</v>
      </c>
      <c r="K832" s="614">
        <f t="shared" ca="1" si="169"/>
        <v>0</v>
      </c>
      <c r="L832" s="614">
        <f t="shared" ca="1" si="169"/>
        <v>0</v>
      </c>
      <c r="M832" s="614">
        <f t="shared" ca="1" si="169"/>
        <v>0</v>
      </c>
      <c r="N832" s="614">
        <f t="shared" ca="1" si="169"/>
        <v>0</v>
      </c>
      <c r="O832" s="614">
        <f t="shared" ca="1" si="169"/>
        <v>0</v>
      </c>
      <c r="P832" s="614">
        <f t="shared" ca="1" si="169"/>
        <v>0</v>
      </c>
      <c r="Q832" s="614">
        <f t="shared" ca="1" si="169"/>
        <v>0</v>
      </c>
      <c r="R832" s="614">
        <f t="shared" ca="1" si="169"/>
        <v>0</v>
      </c>
      <c r="S832" s="614">
        <f t="shared" ca="1" si="169"/>
        <v>0</v>
      </c>
      <c r="T832" s="614">
        <f t="shared" ca="1" si="169"/>
        <v>0</v>
      </c>
      <c r="U832" s="614">
        <f t="shared" ca="1" si="169"/>
        <v>0</v>
      </c>
      <c r="V832" s="614">
        <f t="shared" ca="1" si="169"/>
        <v>0</v>
      </c>
      <c r="W832" s="614">
        <f t="shared" ca="1" si="169"/>
        <v>0</v>
      </c>
      <c r="X832" s="614">
        <f t="shared" ca="1" si="169"/>
        <v>0</v>
      </c>
      <c r="Y832" s="614">
        <f t="shared" ca="1" si="169"/>
        <v>0</v>
      </c>
      <c r="Z832" s="614">
        <f t="shared" ca="1" si="169"/>
        <v>0</v>
      </c>
      <c r="AA832" s="614">
        <f t="shared" ca="1" si="169"/>
        <v>0</v>
      </c>
      <c r="AB832" s="614">
        <f t="shared" ca="1" si="169"/>
        <v>0</v>
      </c>
      <c r="AC832" s="614">
        <f t="shared" ca="1" si="169"/>
        <v>0</v>
      </c>
      <c r="AD832" s="614">
        <f t="shared" ca="1" si="169"/>
        <v>0</v>
      </c>
      <c r="AE832" s="614">
        <f t="shared" ca="1" si="169"/>
        <v>0</v>
      </c>
      <c r="AF832" s="614">
        <f t="shared" ca="1" si="169"/>
        <v>0</v>
      </c>
      <c r="AG832" s="614">
        <f t="shared" ca="1" si="169"/>
        <v>0</v>
      </c>
      <c r="AH832" s="614">
        <f t="shared" ca="1" si="169"/>
        <v>0</v>
      </c>
      <c r="AI832" s="614">
        <f t="shared" ca="1" si="169"/>
        <v>0</v>
      </c>
      <c r="AJ832" s="610"/>
      <c r="AK832" s="610"/>
      <c r="AL832" s="610"/>
      <c r="AM832" s="626"/>
      <c r="AN832" s="246"/>
    </row>
    <row r="833" spans="2:40" x14ac:dyDescent="0.2">
      <c r="B833" s="625"/>
      <c r="C833" s="605" t="s">
        <v>127</v>
      </c>
      <c r="D833" s="599"/>
      <c r="E833" s="614">
        <f t="shared" ref="E833:AI833" ca="1" si="170">E198*HLOOKUP($B$772,$AQ$40:$AW$52,9)</f>
        <v>0</v>
      </c>
      <c r="F833" s="614">
        <f t="shared" ca="1" si="170"/>
        <v>0</v>
      </c>
      <c r="G833" s="614">
        <f t="shared" ca="1" si="170"/>
        <v>0</v>
      </c>
      <c r="H833" s="614">
        <f t="shared" ca="1" si="170"/>
        <v>0</v>
      </c>
      <c r="I833" s="614">
        <f t="shared" ca="1" si="170"/>
        <v>0</v>
      </c>
      <c r="J833" s="614">
        <f t="shared" ca="1" si="170"/>
        <v>0</v>
      </c>
      <c r="K833" s="614">
        <f t="shared" ca="1" si="170"/>
        <v>0</v>
      </c>
      <c r="L833" s="614">
        <f t="shared" ca="1" si="170"/>
        <v>0</v>
      </c>
      <c r="M833" s="614">
        <f t="shared" ca="1" si="170"/>
        <v>0</v>
      </c>
      <c r="N833" s="614">
        <f t="shared" ca="1" si="170"/>
        <v>0</v>
      </c>
      <c r="O833" s="614">
        <f t="shared" ca="1" si="170"/>
        <v>0</v>
      </c>
      <c r="P833" s="614">
        <f t="shared" ca="1" si="170"/>
        <v>0</v>
      </c>
      <c r="Q833" s="614">
        <f t="shared" ca="1" si="170"/>
        <v>0</v>
      </c>
      <c r="R833" s="614">
        <f t="shared" ca="1" si="170"/>
        <v>0</v>
      </c>
      <c r="S833" s="614">
        <f t="shared" ca="1" si="170"/>
        <v>0</v>
      </c>
      <c r="T833" s="614">
        <f t="shared" ca="1" si="170"/>
        <v>0</v>
      </c>
      <c r="U833" s="614">
        <f t="shared" ca="1" si="170"/>
        <v>0</v>
      </c>
      <c r="V833" s="614">
        <f t="shared" ca="1" si="170"/>
        <v>0</v>
      </c>
      <c r="W833" s="614">
        <f t="shared" ca="1" si="170"/>
        <v>0</v>
      </c>
      <c r="X833" s="614">
        <f t="shared" ca="1" si="170"/>
        <v>0</v>
      </c>
      <c r="Y833" s="614">
        <f t="shared" ca="1" si="170"/>
        <v>0</v>
      </c>
      <c r="Z833" s="614">
        <f t="shared" ca="1" si="170"/>
        <v>0</v>
      </c>
      <c r="AA833" s="614">
        <f t="shared" ca="1" si="170"/>
        <v>0</v>
      </c>
      <c r="AB833" s="614">
        <f t="shared" ca="1" si="170"/>
        <v>0</v>
      </c>
      <c r="AC833" s="614">
        <f t="shared" ca="1" si="170"/>
        <v>0</v>
      </c>
      <c r="AD833" s="614">
        <f t="shared" ca="1" si="170"/>
        <v>0</v>
      </c>
      <c r="AE833" s="614">
        <f t="shared" ca="1" si="170"/>
        <v>0</v>
      </c>
      <c r="AF833" s="614">
        <f t="shared" ca="1" si="170"/>
        <v>0</v>
      </c>
      <c r="AG833" s="614">
        <f t="shared" ca="1" si="170"/>
        <v>0</v>
      </c>
      <c r="AH833" s="614">
        <f t="shared" ca="1" si="170"/>
        <v>0</v>
      </c>
      <c r="AI833" s="614">
        <f t="shared" ca="1" si="170"/>
        <v>0</v>
      </c>
      <c r="AJ833" s="610"/>
      <c r="AK833" s="610"/>
      <c r="AL833" s="610"/>
      <c r="AM833" s="626"/>
      <c r="AN833" s="246"/>
    </row>
    <row r="834" spans="2:40" x14ac:dyDescent="0.2">
      <c r="B834" s="625"/>
      <c r="C834" s="605" t="s">
        <v>116</v>
      </c>
      <c r="D834" s="599"/>
      <c r="E834" s="614">
        <f t="shared" ref="E834:AI834" ca="1" si="171">E199*HLOOKUP($B$772,$AQ$40:$AW$52,9)</f>
        <v>0</v>
      </c>
      <c r="F834" s="614">
        <f t="shared" ca="1" si="171"/>
        <v>0</v>
      </c>
      <c r="G834" s="614">
        <f t="shared" ca="1" si="171"/>
        <v>0</v>
      </c>
      <c r="H834" s="614">
        <f t="shared" ca="1" si="171"/>
        <v>0</v>
      </c>
      <c r="I834" s="614">
        <f t="shared" ca="1" si="171"/>
        <v>0</v>
      </c>
      <c r="J834" s="614">
        <f t="shared" ca="1" si="171"/>
        <v>0</v>
      </c>
      <c r="K834" s="614">
        <f t="shared" ca="1" si="171"/>
        <v>0</v>
      </c>
      <c r="L834" s="614">
        <f t="shared" ca="1" si="171"/>
        <v>0</v>
      </c>
      <c r="M834" s="614">
        <f t="shared" ca="1" si="171"/>
        <v>0</v>
      </c>
      <c r="N834" s="614">
        <f t="shared" ca="1" si="171"/>
        <v>0</v>
      </c>
      <c r="O834" s="614">
        <f t="shared" ca="1" si="171"/>
        <v>0</v>
      </c>
      <c r="P834" s="614">
        <f t="shared" ca="1" si="171"/>
        <v>0</v>
      </c>
      <c r="Q834" s="614">
        <f t="shared" ca="1" si="171"/>
        <v>0</v>
      </c>
      <c r="R834" s="614">
        <f t="shared" ca="1" si="171"/>
        <v>0</v>
      </c>
      <c r="S834" s="614">
        <f t="shared" ca="1" si="171"/>
        <v>0</v>
      </c>
      <c r="T834" s="614">
        <f t="shared" ca="1" si="171"/>
        <v>0</v>
      </c>
      <c r="U834" s="614">
        <f t="shared" ca="1" si="171"/>
        <v>0</v>
      </c>
      <c r="V834" s="614">
        <f t="shared" ca="1" si="171"/>
        <v>0</v>
      </c>
      <c r="W834" s="614">
        <f t="shared" ca="1" si="171"/>
        <v>0</v>
      </c>
      <c r="X834" s="614">
        <f t="shared" ca="1" si="171"/>
        <v>0</v>
      </c>
      <c r="Y834" s="614">
        <f t="shared" ca="1" si="171"/>
        <v>0</v>
      </c>
      <c r="Z834" s="614">
        <f t="shared" ca="1" si="171"/>
        <v>0</v>
      </c>
      <c r="AA834" s="614">
        <f t="shared" ca="1" si="171"/>
        <v>0</v>
      </c>
      <c r="AB834" s="614">
        <f t="shared" ca="1" si="171"/>
        <v>0</v>
      </c>
      <c r="AC834" s="614">
        <f t="shared" ca="1" si="171"/>
        <v>0</v>
      </c>
      <c r="AD834" s="614">
        <f t="shared" ca="1" si="171"/>
        <v>0</v>
      </c>
      <c r="AE834" s="614">
        <f t="shared" ca="1" si="171"/>
        <v>0</v>
      </c>
      <c r="AF834" s="614">
        <f t="shared" ca="1" si="171"/>
        <v>0</v>
      </c>
      <c r="AG834" s="614">
        <f t="shared" ca="1" si="171"/>
        <v>0</v>
      </c>
      <c r="AH834" s="614">
        <f t="shared" ca="1" si="171"/>
        <v>0</v>
      </c>
      <c r="AI834" s="614">
        <f t="shared" ca="1" si="171"/>
        <v>0</v>
      </c>
      <c r="AJ834" s="610"/>
      <c r="AK834" s="610"/>
      <c r="AL834" s="610"/>
      <c r="AM834" s="626"/>
      <c r="AN834" s="246"/>
    </row>
    <row r="835" spans="2:40" x14ac:dyDescent="0.2">
      <c r="B835" s="625"/>
      <c r="C835" s="606" t="s">
        <v>119</v>
      </c>
      <c r="D835" s="599"/>
      <c r="E835" s="614">
        <f t="shared" ref="E835:AI835" ca="1" si="172">E200*HLOOKUP($B$772,$AQ$40:$AW$52,9)</f>
        <v>-3.9885695265000001</v>
      </c>
      <c r="F835" s="614">
        <f t="shared" ca="1" si="172"/>
        <v>0.50348808281503188</v>
      </c>
      <c r="G835" s="614">
        <f t="shared" ca="1" si="172"/>
        <v>0.48120447996042698</v>
      </c>
      <c r="H835" s="614">
        <f t="shared" ca="1" si="172"/>
        <v>0.47999874062539472</v>
      </c>
      <c r="I835" s="614">
        <f t="shared" ca="1" si="172"/>
        <v>0.49192938523206364</v>
      </c>
      <c r="J835" s="614">
        <f t="shared" ca="1" si="172"/>
        <v>0.47776740856712657</v>
      </c>
      <c r="K835" s="614">
        <f t="shared" ca="1" si="172"/>
        <v>0.455165463925506</v>
      </c>
      <c r="L835" s="614">
        <f t="shared" ca="1" si="172"/>
        <v>0.43820677126756302</v>
      </c>
      <c r="M835" s="614">
        <f t="shared" ca="1" si="172"/>
        <v>0.42574124309753864</v>
      </c>
      <c r="N835" s="614">
        <f t="shared" ca="1" si="172"/>
        <v>0.41928184473047947</v>
      </c>
      <c r="O835" s="614">
        <f t="shared" ca="1" si="172"/>
        <v>0.23735874076888255</v>
      </c>
      <c r="P835" s="614">
        <f t="shared" ca="1" si="172"/>
        <v>0.23812744365987853</v>
      </c>
      <c r="Q835" s="614">
        <f t="shared" ca="1" si="172"/>
        <v>0.24073126578990808</v>
      </c>
      <c r="R835" s="614">
        <f t="shared" ca="1" si="172"/>
        <v>0.24336925848245283</v>
      </c>
      <c r="S835" s="614">
        <f t="shared" ca="1" si="172"/>
        <v>0.24604172031655222</v>
      </c>
      <c r="T835" s="614">
        <f t="shared" ca="1" si="172"/>
        <v>0.24874894953052812</v>
      </c>
      <c r="U835" s="614">
        <f t="shared" ca="1" si="172"/>
        <v>0.25149124389479693</v>
      </c>
      <c r="V835" s="614">
        <f t="shared" ca="1" si="172"/>
        <v>0.25426890057974594</v>
      </c>
      <c r="W835" s="614">
        <f t="shared" ca="1" si="172"/>
        <v>0.25708221601852327</v>
      </c>
      <c r="X835" s="614">
        <f t="shared" ca="1" si="172"/>
        <v>0.25993148576458919</v>
      </c>
      <c r="Y835" s="614">
        <f t="shared" ca="1" si="172"/>
        <v>9.0670284343869992E-2</v>
      </c>
      <c r="Z835" s="614">
        <f t="shared" ca="1" si="172"/>
        <v>0.26573906510135137</v>
      </c>
      <c r="AA835" s="614">
        <f t="shared" ca="1" si="172"/>
        <v>0.26869796004194618</v>
      </c>
      <c r="AB835" s="614">
        <f t="shared" ca="1" si="172"/>
        <v>0.27169397966546327</v>
      </c>
      <c r="AC835" s="614">
        <f t="shared" ca="1" si="172"/>
        <v>0.27472741279550339</v>
      </c>
      <c r="AD835" s="614">
        <f t="shared" ca="1" si="172"/>
        <v>0.2777985464020985</v>
      </c>
      <c r="AE835" s="614">
        <f t="shared" ca="1" si="172"/>
        <v>0</v>
      </c>
      <c r="AF835" s="614">
        <f t="shared" ca="1" si="172"/>
        <v>0</v>
      </c>
      <c r="AG835" s="614">
        <f t="shared" ca="1" si="172"/>
        <v>0</v>
      </c>
      <c r="AH835" s="614">
        <f t="shared" ca="1" si="172"/>
        <v>0</v>
      </c>
      <c r="AI835" s="614">
        <f t="shared" ca="1" si="172"/>
        <v>0</v>
      </c>
      <c r="AJ835" s="610"/>
      <c r="AK835" s="610"/>
      <c r="AL835" s="610"/>
      <c r="AM835" s="626"/>
      <c r="AN835" s="246"/>
    </row>
    <row r="836" spans="2:40" x14ac:dyDescent="0.2">
      <c r="B836" s="625"/>
      <c r="C836" s="125"/>
      <c r="D836" s="599"/>
      <c r="E836" s="615"/>
      <c r="F836" s="615"/>
      <c r="G836" s="615"/>
      <c r="H836" s="615"/>
      <c r="I836" s="615"/>
      <c r="J836" s="615"/>
      <c r="K836" s="615"/>
      <c r="L836" s="615"/>
      <c r="M836" s="615"/>
      <c r="N836" s="615"/>
      <c r="O836" s="615"/>
      <c r="P836" s="615"/>
      <c r="Q836" s="615"/>
      <c r="R836" s="615"/>
      <c r="S836" s="615"/>
      <c r="T836" s="615"/>
      <c r="U836" s="615"/>
      <c r="V836" s="615"/>
      <c r="W836" s="615"/>
      <c r="X836" s="615"/>
      <c r="Y836" s="615"/>
      <c r="Z836" s="615"/>
      <c r="AA836" s="615"/>
      <c r="AB836" s="615"/>
      <c r="AC836" s="615"/>
      <c r="AD836" s="615"/>
      <c r="AE836" s="615"/>
      <c r="AF836" s="615"/>
      <c r="AG836" s="615"/>
      <c r="AH836" s="615"/>
      <c r="AI836" s="615"/>
      <c r="AJ836" s="612"/>
      <c r="AK836" s="612"/>
      <c r="AL836" s="612"/>
      <c r="AM836" s="627"/>
      <c r="AN836" s="600"/>
    </row>
    <row r="837" spans="2:40" x14ac:dyDescent="0.2">
      <c r="B837" s="261" t="s">
        <v>291</v>
      </c>
      <c r="C837" s="125"/>
      <c r="D837" s="599"/>
      <c r="E837" s="615"/>
      <c r="F837" s="615"/>
      <c r="G837" s="615"/>
      <c r="H837" s="615"/>
      <c r="I837" s="615"/>
      <c r="J837" s="615"/>
      <c r="K837" s="615"/>
      <c r="L837" s="615"/>
      <c r="M837" s="615"/>
      <c r="N837" s="615"/>
      <c r="O837" s="615"/>
      <c r="P837" s="615"/>
      <c r="Q837" s="615"/>
      <c r="R837" s="615"/>
      <c r="S837" s="615"/>
      <c r="T837" s="615"/>
      <c r="U837" s="615"/>
      <c r="V837" s="615"/>
      <c r="W837" s="615"/>
      <c r="X837" s="615"/>
      <c r="Y837" s="615"/>
      <c r="Z837" s="615"/>
      <c r="AA837" s="615"/>
      <c r="AB837" s="615"/>
      <c r="AC837" s="615"/>
      <c r="AD837" s="615"/>
      <c r="AE837" s="615"/>
      <c r="AF837" s="615"/>
      <c r="AG837" s="615"/>
      <c r="AH837" s="615"/>
      <c r="AI837" s="615"/>
      <c r="AJ837" s="612"/>
      <c r="AK837" s="612"/>
      <c r="AL837" s="612"/>
      <c r="AM837" s="627"/>
      <c r="AN837" s="600"/>
    </row>
    <row r="838" spans="2:40" x14ac:dyDescent="0.2">
      <c r="B838" s="625"/>
      <c r="C838" s="605" t="s">
        <v>131</v>
      </c>
      <c r="D838" s="599"/>
      <c r="E838" s="614">
        <f t="shared" ref="E838:AI838" ca="1" si="173">E203*HLOOKUP($B$772,$AQ$40:$AW$52,10)</f>
        <v>-62.230828366850012</v>
      </c>
      <c r="F838" s="614">
        <f t="shared" ca="1" si="173"/>
        <v>15.596508495348642</v>
      </c>
      <c r="G838" s="614">
        <f t="shared" ca="1" si="173"/>
        <v>19.098515344579976</v>
      </c>
      <c r="H838" s="614">
        <f t="shared" ca="1" si="173"/>
        <v>14.726906327042974</v>
      </c>
      <c r="I838" s="614">
        <f t="shared" ca="1" si="173"/>
        <v>12.373632085644353</v>
      </c>
      <c r="J838" s="614">
        <f t="shared" ca="1" si="173"/>
        <v>12.014188447873954</v>
      </c>
      <c r="K838" s="614">
        <f t="shared" ca="1" si="173"/>
        <v>9.5231420332031131</v>
      </c>
      <c r="L838" s="614">
        <f t="shared" ca="1" si="173"/>
        <v>7.1573789689929574</v>
      </c>
      <c r="M838" s="614">
        <f t="shared" ca="1" si="173"/>
        <v>6.8296804576054049</v>
      </c>
      <c r="N838" s="614">
        <f t="shared" ca="1" si="173"/>
        <v>6.6352019892093441</v>
      </c>
      <c r="O838" s="614">
        <f t="shared" ca="1" si="173"/>
        <v>2.1556633830619698</v>
      </c>
      <c r="P838" s="614">
        <f t="shared" ca="1" si="173"/>
        <v>2.49704346830887</v>
      </c>
      <c r="Q838" s="614">
        <f t="shared" ca="1" si="173"/>
        <v>4.6506970273094854</v>
      </c>
      <c r="R838" s="614">
        <f t="shared" ca="1" si="173"/>
        <v>4.7020240575786696</v>
      </c>
      <c r="S838" s="614">
        <f t="shared" ca="1" si="173"/>
        <v>4.7539976377629234</v>
      </c>
      <c r="T838" s="614">
        <f t="shared" ca="1" si="173"/>
        <v>4.806622137909093</v>
      </c>
      <c r="U838" s="614">
        <f t="shared" ca="1" si="173"/>
        <v>4.8599018731289219</v>
      </c>
      <c r="V838" s="614">
        <f t="shared" ca="1" si="173"/>
        <v>4.91384109972162</v>
      </c>
      <c r="W838" s="614">
        <f t="shared" ca="1" si="173"/>
        <v>4.9684440111624335</v>
      </c>
      <c r="X838" s="614">
        <f t="shared" ca="1" si="173"/>
        <v>5.0237147339533763</v>
      </c>
      <c r="Y838" s="614">
        <f t="shared" ca="1" si="173"/>
        <v>0.87211429110710192</v>
      </c>
      <c r="Z838" s="614">
        <f t="shared" ca="1" si="173"/>
        <v>5.1362757588347741</v>
      </c>
      <c r="AA838" s="614">
        <f t="shared" ca="1" si="173"/>
        <v>5.1935739397087133</v>
      </c>
      <c r="AB838" s="614">
        <f t="shared" ca="1" si="173"/>
        <v>5.2515556801705348</v>
      </c>
      <c r="AC838" s="614">
        <f t="shared" ca="1" si="173"/>
        <v>5.3102247045052211</v>
      </c>
      <c r="AD838" s="614">
        <f t="shared" ca="1" si="173"/>
        <v>5.3695846420016267</v>
      </c>
      <c r="AE838" s="614">
        <f t="shared" ca="1" si="173"/>
        <v>0</v>
      </c>
      <c r="AF838" s="614">
        <f t="shared" ca="1" si="173"/>
        <v>0</v>
      </c>
      <c r="AG838" s="614">
        <f t="shared" ca="1" si="173"/>
        <v>0</v>
      </c>
      <c r="AH838" s="614">
        <f t="shared" ca="1" si="173"/>
        <v>0</v>
      </c>
      <c r="AI838" s="614">
        <f t="shared" ca="1" si="173"/>
        <v>0</v>
      </c>
      <c r="AJ838" s="610"/>
      <c r="AK838" s="610"/>
      <c r="AL838" s="610"/>
      <c r="AM838" s="626"/>
      <c r="AN838" s="246"/>
    </row>
    <row r="839" spans="2:40" x14ac:dyDescent="0.2">
      <c r="B839" s="625"/>
      <c r="C839" s="606" t="s">
        <v>117</v>
      </c>
      <c r="D839" s="599"/>
      <c r="E839" s="614">
        <f t="shared" ref="E839:AI839" ca="1" si="174">E204*HLOOKUP($B$772,$AQ$40:$AW$52,10)</f>
        <v>0</v>
      </c>
      <c r="F839" s="614">
        <f t="shared" ca="1" si="174"/>
        <v>0</v>
      </c>
      <c r="G839" s="614">
        <f t="shared" ca="1" si="174"/>
        <v>0</v>
      </c>
      <c r="H839" s="614">
        <f t="shared" ca="1" si="174"/>
        <v>0</v>
      </c>
      <c r="I839" s="614">
        <f t="shared" ca="1" si="174"/>
        <v>0</v>
      </c>
      <c r="J839" s="614">
        <f t="shared" ca="1" si="174"/>
        <v>0</v>
      </c>
      <c r="K839" s="614">
        <f t="shared" ca="1" si="174"/>
        <v>0</v>
      </c>
      <c r="L839" s="614">
        <f t="shared" ca="1" si="174"/>
        <v>0</v>
      </c>
      <c r="M839" s="614">
        <f t="shared" ca="1" si="174"/>
        <v>0</v>
      </c>
      <c r="N839" s="614">
        <f t="shared" ca="1" si="174"/>
        <v>0</v>
      </c>
      <c r="O839" s="614">
        <f t="shared" ca="1" si="174"/>
        <v>0</v>
      </c>
      <c r="P839" s="614">
        <f t="shared" ca="1" si="174"/>
        <v>0</v>
      </c>
      <c r="Q839" s="614">
        <f t="shared" ca="1" si="174"/>
        <v>0</v>
      </c>
      <c r="R839" s="614">
        <f t="shared" ca="1" si="174"/>
        <v>0</v>
      </c>
      <c r="S839" s="614">
        <f t="shared" ca="1" si="174"/>
        <v>0</v>
      </c>
      <c r="T839" s="614">
        <f t="shared" ca="1" si="174"/>
        <v>0</v>
      </c>
      <c r="U839" s="614">
        <f t="shared" ca="1" si="174"/>
        <v>0</v>
      </c>
      <c r="V839" s="614">
        <f t="shared" ca="1" si="174"/>
        <v>0</v>
      </c>
      <c r="W839" s="614">
        <f t="shared" ca="1" si="174"/>
        <v>0</v>
      </c>
      <c r="X839" s="614">
        <f t="shared" ca="1" si="174"/>
        <v>0</v>
      </c>
      <c r="Y839" s="614">
        <f t="shared" ca="1" si="174"/>
        <v>0</v>
      </c>
      <c r="Z839" s="614">
        <f t="shared" ca="1" si="174"/>
        <v>0</v>
      </c>
      <c r="AA839" s="614">
        <f t="shared" ca="1" si="174"/>
        <v>0</v>
      </c>
      <c r="AB839" s="614">
        <f t="shared" ca="1" si="174"/>
        <v>0</v>
      </c>
      <c r="AC839" s="614">
        <f t="shared" ca="1" si="174"/>
        <v>0</v>
      </c>
      <c r="AD839" s="614">
        <f t="shared" ca="1" si="174"/>
        <v>0</v>
      </c>
      <c r="AE839" s="614">
        <f t="shared" ca="1" si="174"/>
        <v>0</v>
      </c>
      <c r="AF839" s="614">
        <f t="shared" ca="1" si="174"/>
        <v>0</v>
      </c>
      <c r="AG839" s="614">
        <f t="shared" ca="1" si="174"/>
        <v>0</v>
      </c>
      <c r="AH839" s="614">
        <f t="shared" ca="1" si="174"/>
        <v>0</v>
      </c>
      <c r="AI839" s="614">
        <f t="shared" ca="1" si="174"/>
        <v>0</v>
      </c>
      <c r="AJ839" s="610"/>
      <c r="AK839" s="610"/>
      <c r="AL839" s="610"/>
      <c r="AM839" s="626"/>
      <c r="AN839" s="246"/>
    </row>
    <row r="840" spans="2:40" x14ac:dyDescent="0.2">
      <c r="B840" s="625"/>
      <c r="C840" s="607" t="s">
        <v>126</v>
      </c>
      <c r="D840" s="599"/>
      <c r="E840" s="614">
        <f t="shared" ref="E840:AI840" ca="1" si="175">E205*HLOOKUP($B$772,$AQ$40:$AW$52,10)</f>
        <v>0</v>
      </c>
      <c r="F840" s="614">
        <f t="shared" ca="1" si="175"/>
        <v>0</v>
      </c>
      <c r="G840" s="614">
        <f t="shared" ca="1" si="175"/>
        <v>0</v>
      </c>
      <c r="H840" s="614">
        <f t="shared" ca="1" si="175"/>
        <v>0</v>
      </c>
      <c r="I840" s="614">
        <f t="shared" ca="1" si="175"/>
        <v>0</v>
      </c>
      <c r="J840" s="614">
        <f t="shared" ca="1" si="175"/>
        <v>0</v>
      </c>
      <c r="K840" s="614">
        <f t="shared" ca="1" si="175"/>
        <v>0</v>
      </c>
      <c r="L840" s="614">
        <f t="shared" ca="1" si="175"/>
        <v>0</v>
      </c>
      <c r="M840" s="614">
        <f t="shared" ca="1" si="175"/>
        <v>0</v>
      </c>
      <c r="N840" s="614">
        <f t="shared" ca="1" si="175"/>
        <v>0</v>
      </c>
      <c r="O840" s="614">
        <f t="shared" ca="1" si="175"/>
        <v>0</v>
      </c>
      <c r="P840" s="614">
        <f t="shared" ca="1" si="175"/>
        <v>0</v>
      </c>
      <c r="Q840" s="614">
        <f t="shared" ca="1" si="175"/>
        <v>0</v>
      </c>
      <c r="R840" s="614">
        <f t="shared" ca="1" si="175"/>
        <v>0</v>
      </c>
      <c r="S840" s="614">
        <f t="shared" ca="1" si="175"/>
        <v>0</v>
      </c>
      <c r="T840" s="614">
        <f t="shared" ca="1" si="175"/>
        <v>0</v>
      </c>
      <c r="U840" s="614">
        <f t="shared" ca="1" si="175"/>
        <v>0</v>
      </c>
      <c r="V840" s="614">
        <f t="shared" ca="1" si="175"/>
        <v>0</v>
      </c>
      <c r="W840" s="614">
        <f t="shared" ca="1" si="175"/>
        <v>0</v>
      </c>
      <c r="X840" s="614">
        <f t="shared" ca="1" si="175"/>
        <v>0</v>
      </c>
      <c r="Y840" s="614">
        <f t="shared" ca="1" si="175"/>
        <v>0</v>
      </c>
      <c r="Z840" s="614">
        <f t="shared" ca="1" si="175"/>
        <v>0</v>
      </c>
      <c r="AA840" s="614">
        <f t="shared" ca="1" si="175"/>
        <v>0</v>
      </c>
      <c r="AB840" s="614">
        <f t="shared" ca="1" si="175"/>
        <v>0</v>
      </c>
      <c r="AC840" s="614">
        <f t="shared" ca="1" si="175"/>
        <v>0</v>
      </c>
      <c r="AD840" s="614">
        <f t="shared" ca="1" si="175"/>
        <v>0</v>
      </c>
      <c r="AE840" s="614">
        <f t="shared" ca="1" si="175"/>
        <v>0</v>
      </c>
      <c r="AF840" s="614">
        <f t="shared" ca="1" si="175"/>
        <v>0</v>
      </c>
      <c r="AG840" s="614">
        <f t="shared" ca="1" si="175"/>
        <v>0</v>
      </c>
      <c r="AH840" s="614">
        <f t="shared" ca="1" si="175"/>
        <v>0</v>
      </c>
      <c r="AI840" s="614">
        <f t="shared" ca="1" si="175"/>
        <v>0</v>
      </c>
      <c r="AJ840" s="610"/>
      <c r="AK840" s="610"/>
      <c r="AL840" s="610"/>
      <c r="AM840" s="626"/>
      <c r="AN840" s="246"/>
    </row>
    <row r="841" spans="2:40" x14ac:dyDescent="0.2">
      <c r="B841" s="625"/>
      <c r="C841" s="605" t="s">
        <v>127</v>
      </c>
      <c r="D841" s="599"/>
      <c r="E841" s="614">
        <f t="shared" ref="E841:AI841" ca="1" si="176">E206*HLOOKUP($B$772,$AQ$40:$AW$52,10)</f>
        <v>0</v>
      </c>
      <c r="F841" s="614">
        <f t="shared" ca="1" si="176"/>
        <v>0</v>
      </c>
      <c r="G841" s="614">
        <f t="shared" ca="1" si="176"/>
        <v>0</v>
      </c>
      <c r="H841" s="614">
        <f t="shared" ca="1" si="176"/>
        <v>0</v>
      </c>
      <c r="I841" s="614">
        <f t="shared" ca="1" si="176"/>
        <v>0</v>
      </c>
      <c r="J841" s="614">
        <f t="shared" ca="1" si="176"/>
        <v>0</v>
      </c>
      <c r="K841" s="614">
        <f t="shared" ca="1" si="176"/>
        <v>0</v>
      </c>
      <c r="L841" s="614">
        <f t="shared" ca="1" si="176"/>
        <v>0</v>
      </c>
      <c r="M841" s="614">
        <f t="shared" ca="1" si="176"/>
        <v>0</v>
      </c>
      <c r="N841" s="614">
        <f t="shared" ca="1" si="176"/>
        <v>0</v>
      </c>
      <c r="O841" s="614">
        <f t="shared" ca="1" si="176"/>
        <v>0</v>
      </c>
      <c r="P841" s="614">
        <f t="shared" ca="1" si="176"/>
        <v>0</v>
      </c>
      <c r="Q841" s="614">
        <f t="shared" ca="1" si="176"/>
        <v>0</v>
      </c>
      <c r="R841" s="614">
        <f t="shared" ca="1" si="176"/>
        <v>0</v>
      </c>
      <c r="S841" s="614">
        <f t="shared" ca="1" si="176"/>
        <v>0</v>
      </c>
      <c r="T841" s="614">
        <f t="shared" ca="1" si="176"/>
        <v>0</v>
      </c>
      <c r="U841" s="614">
        <f t="shared" ca="1" si="176"/>
        <v>0</v>
      </c>
      <c r="V841" s="614">
        <f t="shared" ca="1" si="176"/>
        <v>0</v>
      </c>
      <c r="W841" s="614">
        <f t="shared" ca="1" si="176"/>
        <v>0</v>
      </c>
      <c r="X841" s="614">
        <f t="shared" ca="1" si="176"/>
        <v>0</v>
      </c>
      <c r="Y841" s="614">
        <f t="shared" ca="1" si="176"/>
        <v>0</v>
      </c>
      <c r="Z841" s="614">
        <f t="shared" ca="1" si="176"/>
        <v>0</v>
      </c>
      <c r="AA841" s="614">
        <f t="shared" ca="1" si="176"/>
        <v>0</v>
      </c>
      <c r="AB841" s="614">
        <f t="shared" ca="1" si="176"/>
        <v>0</v>
      </c>
      <c r="AC841" s="614">
        <f t="shared" ca="1" si="176"/>
        <v>0</v>
      </c>
      <c r="AD841" s="614">
        <f t="shared" ca="1" si="176"/>
        <v>0</v>
      </c>
      <c r="AE841" s="614">
        <f t="shared" ca="1" si="176"/>
        <v>0</v>
      </c>
      <c r="AF841" s="614">
        <f t="shared" ca="1" si="176"/>
        <v>0</v>
      </c>
      <c r="AG841" s="614">
        <f t="shared" ca="1" si="176"/>
        <v>0</v>
      </c>
      <c r="AH841" s="614">
        <f t="shared" ca="1" si="176"/>
        <v>0</v>
      </c>
      <c r="AI841" s="614">
        <f t="shared" ca="1" si="176"/>
        <v>0</v>
      </c>
      <c r="AJ841" s="610"/>
      <c r="AK841" s="610"/>
      <c r="AL841" s="610"/>
      <c r="AM841" s="626"/>
      <c r="AN841" s="246"/>
    </row>
    <row r="842" spans="2:40" x14ac:dyDescent="0.2">
      <c r="B842" s="625"/>
      <c r="C842" s="605" t="s">
        <v>116</v>
      </c>
      <c r="D842" s="599"/>
      <c r="E842" s="614">
        <f t="shared" ref="E842:AI842" ca="1" si="177">E207*HLOOKUP($B$772,$AQ$40:$AW$52,10)</f>
        <v>0</v>
      </c>
      <c r="F842" s="614">
        <f t="shared" ca="1" si="177"/>
        <v>1.840557849706371</v>
      </c>
      <c r="G842" s="614">
        <f t="shared" ca="1" si="177"/>
        <v>1.8592457637879338</v>
      </c>
      <c r="H842" s="614">
        <f t="shared" ca="1" si="177"/>
        <v>1.8782121277893116</v>
      </c>
      <c r="I842" s="614">
        <f t="shared" ca="1" si="177"/>
        <v>1.8974610906143095</v>
      </c>
      <c r="J842" s="614">
        <f t="shared" ca="1" si="177"/>
        <v>1.9169968629854004</v>
      </c>
      <c r="K842" s="614">
        <f t="shared" ca="1" si="177"/>
        <v>1.9368237183648207</v>
      </c>
      <c r="L842" s="614">
        <f t="shared" ca="1" si="177"/>
        <v>1.9569459938893936</v>
      </c>
      <c r="M842" s="614">
        <f t="shared" ca="1" si="177"/>
        <v>1.977368091319283</v>
      </c>
      <c r="N842" s="614">
        <f t="shared" ca="1" si="177"/>
        <v>1.9980944780008778</v>
      </c>
      <c r="O842" s="614">
        <f t="shared" ca="1" si="177"/>
        <v>2.0191296878440284</v>
      </c>
      <c r="P842" s="614">
        <f t="shared" ca="1" si="177"/>
        <v>2.0404783223138421</v>
      </c>
      <c r="Q842" s="614">
        <f t="shared" ca="1" si="177"/>
        <v>2.0621450514372555</v>
      </c>
      <c r="R842" s="614">
        <f t="shared" ca="1" si="177"/>
        <v>2.0841346148246083</v>
      </c>
      <c r="S842" s="614">
        <f t="shared" ca="1" si="177"/>
        <v>2.1064518227064326</v>
      </c>
      <c r="T842" s="614">
        <f t="shared" ca="1" si="177"/>
        <v>2.1291015569856957</v>
      </c>
      <c r="U842" s="614">
        <f t="shared" ca="1" si="177"/>
        <v>2.1520887723057198</v>
      </c>
      <c r="V842" s="614">
        <f t="shared" ca="1" si="177"/>
        <v>2.1754184971340131</v>
      </c>
      <c r="W842" s="614">
        <f t="shared" ca="1" si="177"/>
        <v>2.1990958348622476</v>
      </c>
      <c r="X842" s="614">
        <f t="shared" ca="1" si="177"/>
        <v>2.2231259649226316</v>
      </c>
      <c r="Y842" s="614">
        <f t="shared" ca="1" si="177"/>
        <v>2.2475141439209163</v>
      </c>
      <c r="Z842" s="614">
        <f t="shared" ca="1" si="177"/>
        <v>2.2722657067862757</v>
      </c>
      <c r="AA842" s="614">
        <f t="shared" ca="1" si="177"/>
        <v>2.2973860679383287</v>
      </c>
      <c r="AB842" s="614">
        <f t="shared" ca="1" si="177"/>
        <v>2.3228807224715471</v>
      </c>
      <c r="AC842" s="614">
        <f t="shared" ca="1" si="177"/>
        <v>2.3487552473573108</v>
      </c>
      <c r="AD842" s="614">
        <f t="shared" ca="1" si="177"/>
        <v>2.3750153026638716</v>
      </c>
      <c r="AE842" s="614">
        <f t="shared" ca="1" si="177"/>
        <v>0</v>
      </c>
      <c r="AF842" s="614">
        <f t="shared" ca="1" si="177"/>
        <v>0</v>
      </c>
      <c r="AG842" s="614">
        <f t="shared" ca="1" si="177"/>
        <v>0</v>
      </c>
      <c r="AH842" s="614">
        <f t="shared" ca="1" si="177"/>
        <v>0</v>
      </c>
      <c r="AI842" s="614">
        <f t="shared" ca="1" si="177"/>
        <v>0</v>
      </c>
      <c r="AJ842" s="610"/>
      <c r="AK842" s="610"/>
      <c r="AL842" s="610"/>
      <c r="AM842" s="626"/>
      <c r="AN842" s="246"/>
    </row>
    <row r="843" spans="2:40" x14ac:dyDescent="0.2">
      <c r="B843" s="625"/>
      <c r="C843" s="606" t="s">
        <v>119</v>
      </c>
      <c r="D843" s="599"/>
      <c r="E843" s="614">
        <f t="shared" ref="E843:AI843" ca="1" si="178">E208*HLOOKUP($B$772,$AQ$40:$AW$52,10)</f>
        <v>0</v>
      </c>
      <c r="F843" s="614">
        <f t="shared" ca="1" si="178"/>
        <v>0</v>
      </c>
      <c r="G843" s="614">
        <f t="shared" ca="1" si="178"/>
        <v>0</v>
      </c>
      <c r="H843" s="614">
        <f t="shared" ca="1" si="178"/>
        <v>0</v>
      </c>
      <c r="I843" s="614">
        <f t="shared" ca="1" si="178"/>
        <v>0</v>
      </c>
      <c r="J843" s="614">
        <f t="shared" ca="1" si="178"/>
        <v>0</v>
      </c>
      <c r="K843" s="614">
        <f t="shared" ca="1" si="178"/>
        <v>0</v>
      </c>
      <c r="L843" s="614">
        <f t="shared" ca="1" si="178"/>
        <v>0</v>
      </c>
      <c r="M843" s="614">
        <f t="shared" ca="1" si="178"/>
        <v>0</v>
      </c>
      <c r="N843" s="614">
        <f t="shared" ca="1" si="178"/>
        <v>0</v>
      </c>
      <c r="O843" s="614">
        <f t="shared" ca="1" si="178"/>
        <v>0</v>
      </c>
      <c r="P843" s="614">
        <f t="shared" ca="1" si="178"/>
        <v>0</v>
      </c>
      <c r="Q843" s="614">
        <f t="shared" ca="1" si="178"/>
        <v>0</v>
      </c>
      <c r="R843" s="614">
        <f t="shared" ca="1" si="178"/>
        <v>0</v>
      </c>
      <c r="S843" s="614">
        <f t="shared" ca="1" si="178"/>
        <v>0</v>
      </c>
      <c r="T843" s="614">
        <f t="shared" ca="1" si="178"/>
        <v>0</v>
      </c>
      <c r="U843" s="614">
        <f t="shared" ca="1" si="178"/>
        <v>0</v>
      </c>
      <c r="V843" s="614">
        <f t="shared" ca="1" si="178"/>
        <v>0</v>
      </c>
      <c r="W843" s="614">
        <f t="shared" ca="1" si="178"/>
        <v>0</v>
      </c>
      <c r="X843" s="614">
        <f t="shared" ca="1" si="178"/>
        <v>0</v>
      </c>
      <c r="Y843" s="614">
        <f t="shared" ca="1" si="178"/>
        <v>0</v>
      </c>
      <c r="Z843" s="614">
        <f t="shared" ca="1" si="178"/>
        <v>0</v>
      </c>
      <c r="AA843" s="614">
        <f t="shared" ca="1" si="178"/>
        <v>0</v>
      </c>
      <c r="AB843" s="614">
        <f t="shared" ca="1" si="178"/>
        <v>0</v>
      </c>
      <c r="AC843" s="614">
        <f t="shared" ca="1" si="178"/>
        <v>0</v>
      </c>
      <c r="AD843" s="614">
        <f t="shared" ca="1" si="178"/>
        <v>0</v>
      </c>
      <c r="AE843" s="614">
        <f t="shared" ca="1" si="178"/>
        <v>0</v>
      </c>
      <c r="AF843" s="614">
        <f t="shared" ca="1" si="178"/>
        <v>0</v>
      </c>
      <c r="AG843" s="614">
        <f t="shared" ca="1" si="178"/>
        <v>0</v>
      </c>
      <c r="AH843" s="614">
        <f t="shared" ca="1" si="178"/>
        <v>0</v>
      </c>
      <c r="AI843" s="614">
        <f t="shared" ca="1" si="178"/>
        <v>0</v>
      </c>
      <c r="AJ843" s="610"/>
      <c r="AK843" s="610"/>
      <c r="AL843" s="610"/>
      <c r="AM843" s="626"/>
      <c r="AN843" s="246"/>
    </row>
    <row r="844" spans="2:40" x14ac:dyDescent="0.2">
      <c r="B844" s="625"/>
      <c r="C844" s="125"/>
      <c r="D844" s="599"/>
      <c r="E844" s="614"/>
      <c r="F844" s="615"/>
      <c r="G844" s="615"/>
      <c r="H844" s="615"/>
      <c r="I844" s="615"/>
      <c r="J844" s="615"/>
      <c r="K844" s="615"/>
      <c r="L844" s="615"/>
      <c r="M844" s="615"/>
      <c r="N844" s="615"/>
      <c r="O844" s="615"/>
      <c r="P844" s="615"/>
      <c r="Q844" s="615"/>
      <c r="R844" s="615"/>
      <c r="S844" s="615"/>
      <c r="T844" s="615"/>
      <c r="U844" s="615"/>
      <c r="V844" s="615"/>
      <c r="W844" s="615"/>
      <c r="X844" s="615"/>
      <c r="Y844" s="615"/>
      <c r="Z844" s="615"/>
      <c r="AA844" s="615"/>
      <c r="AB844" s="615"/>
      <c r="AC844" s="615"/>
      <c r="AD844" s="615"/>
      <c r="AE844" s="615"/>
      <c r="AF844" s="615"/>
      <c r="AG844" s="615"/>
      <c r="AH844" s="615"/>
      <c r="AI844" s="615"/>
      <c r="AJ844" s="612"/>
      <c r="AK844" s="612"/>
      <c r="AL844" s="612"/>
      <c r="AM844" s="627"/>
      <c r="AN844" s="600"/>
    </row>
    <row r="845" spans="2:40" x14ac:dyDescent="0.2">
      <c r="B845" s="261" t="s">
        <v>292</v>
      </c>
      <c r="C845" s="125"/>
      <c r="D845" s="599"/>
      <c r="E845" s="614"/>
      <c r="F845" s="615"/>
      <c r="G845" s="615"/>
      <c r="H845" s="615"/>
      <c r="I845" s="615"/>
      <c r="J845" s="615"/>
      <c r="K845" s="615"/>
      <c r="L845" s="615"/>
      <c r="M845" s="615"/>
      <c r="N845" s="615"/>
      <c r="O845" s="615"/>
      <c r="P845" s="615"/>
      <c r="Q845" s="615"/>
      <c r="R845" s="615"/>
      <c r="S845" s="615"/>
      <c r="T845" s="615"/>
      <c r="U845" s="615"/>
      <c r="V845" s="615"/>
      <c r="W845" s="615"/>
      <c r="X845" s="615"/>
      <c r="Y845" s="615"/>
      <c r="Z845" s="615"/>
      <c r="AA845" s="615"/>
      <c r="AB845" s="615"/>
      <c r="AC845" s="615"/>
      <c r="AD845" s="615"/>
      <c r="AE845" s="615"/>
      <c r="AF845" s="615"/>
      <c r="AG845" s="615"/>
      <c r="AH845" s="615"/>
      <c r="AI845" s="615"/>
      <c r="AJ845" s="612"/>
      <c r="AK845" s="612"/>
      <c r="AL845" s="612"/>
      <c r="AM845" s="627"/>
      <c r="AN845" s="600"/>
    </row>
    <row r="846" spans="2:40" x14ac:dyDescent="0.2">
      <c r="B846" s="625"/>
      <c r="C846" s="605" t="s">
        <v>131</v>
      </c>
      <c r="D846" s="599"/>
      <c r="E846" s="614">
        <f t="shared" ref="E846:AI846" ca="1" si="179">E211*HLOOKUP($B$772,$AQ$40:$AW$52,11)</f>
        <v>0</v>
      </c>
      <c r="F846" s="614">
        <f t="shared" ca="1" si="179"/>
        <v>0</v>
      </c>
      <c r="G846" s="614">
        <f t="shared" ca="1" si="179"/>
        <v>0</v>
      </c>
      <c r="H846" s="614">
        <f t="shared" ca="1" si="179"/>
        <v>0</v>
      </c>
      <c r="I846" s="614">
        <f t="shared" ca="1" si="179"/>
        <v>0</v>
      </c>
      <c r="J846" s="614">
        <f t="shared" ca="1" si="179"/>
        <v>0</v>
      </c>
      <c r="K846" s="614">
        <f t="shared" ca="1" si="179"/>
        <v>0</v>
      </c>
      <c r="L846" s="614">
        <f t="shared" ca="1" si="179"/>
        <v>0</v>
      </c>
      <c r="M846" s="614">
        <f t="shared" ca="1" si="179"/>
        <v>0</v>
      </c>
      <c r="N846" s="614">
        <f t="shared" ca="1" si="179"/>
        <v>0</v>
      </c>
      <c r="O846" s="614">
        <f t="shared" ca="1" si="179"/>
        <v>0</v>
      </c>
      <c r="P846" s="614">
        <f t="shared" ca="1" si="179"/>
        <v>0</v>
      </c>
      <c r="Q846" s="614">
        <f t="shared" ca="1" si="179"/>
        <v>0</v>
      </c>
      <c r="R846" s="614">
        <f t="shared" ca="1" si="179"/>
        <v>0</v>
      </c>
      <c r="S846" s="614">
        <f t="shared" ca="1" si="179"/>
        <v>0</v>
      </c>
      <c r="T846" s="614">
        <f t="shared" ca="1" si="179"/>
        <v>0</v>
      </c>
      <c r="U846" s="614">
        <f t="shared" ca="1" si="179"/>
        <v>0</v>
      </c>
      <c r="V846" s="614">
        <f t="shared" ca="1" si="179"/>
        <v>0</v>
      </c>
      <c r="W846" s="614">
        <f t="shared" ca="1" si="179"/>
        <v>0</v>
      </c>
      <c r="X846" s="614">
        <f t="shared" ca="1" si="179"/>
        <v>0</v>
      </c>
      <c r="Y846" s="614">
        <f t="shared" ca="1" si="179"/>
        <v>0</v>
      </c>
      <c r="Z846" s="614">
        <f t="shared" ca="1" si="179"/>
        <v>0</v>
      </c>
      <c r="AA846" s="614">
        <f t="shared" ca="1" si="179"/>
        <v>0</v>
      </c>
      <c r="AB846" s="614">
        <f t="shared" ca="1" si="179"/>
        <v>0</v>
      </c>
      <c r="AC846" s="614">
        <f t="shared" ca="1" si="179"/>
        <v>0</v>
      </c>
      <c r="AD846" s="614">
        <f t="shared" ca="1" si="179"/>
        <v>0</v>
      </c>
      <c r="AE846" s="614">
        <f t="shared" ca="1" si="179"/>
        <v>0</v>
      </c>
      <c r="AF846" s="614">
        <f t="shared" ca="1" si="179"/>
        <v>0</v>
      </c>
      <c r="AG846" s="614">
        <f t="shared" ca="1" si="179"/>
        <v>0</v>
      </c>
      <c r="AH846" s="614">
        <f t="shared" ca="1" si="179"/>
        <v>0</v>
      </c>
      <c r="AI846" s="614">
        <f t="shared" ca="1" si="179"/>
        <v>0</v>
      </c>
      <c r="AJ846" s="610"/>
      <c r="AK846" s="610"/>
      <c r="AL846" s="610"/>
      <c r="AM846" s="626"/>
      <c r="AN846" s="246"/>
    </row>
    <row r="847" spans="2:40" x14ac:dyDescent="0.2">
      <c r="B847" s="625"/>
      <c r="C847" s="606" t="s">
        <v>117</v>
      </c>
      <c r="D847" s="599"/>
      <c r="E847" s="614">
        <f t="shared" ref="E847:AI847" ca="1" si="180">E212*HLOOKUP($B$772,$AQ$40:$AW$52,11)</f>
        <v>0</v>
      </c>
      <c r="F847" s="614">
        <f t="shared" ca="1" si="180"/>
        <v>0</v>
      </c>
      <c r="G847" s="614">
        <f t="shared" ca="1" si="180"/>
        <v>0</v>
      </c>
      <c r="H847" s="614">
        <f t="shared" ca="1" si="180"/>
        <v>0</v>
      </c>
      <c r="I847" s="614">
        <f t="shared" ca="1" si="180"/>
        <v>0</v>
      </c>
      <c r="J847" s="614">
        <f t="shared" ca="1" si="180"/>
        <v>0</v>
      </c>
      <c r="K847" s="614">
        <f t="shared" ca="1" si="180"/>
        <v>0</v>
      </c>
      <c r="L847" s="614">
        <f t="shared" ca="1" si="180"/>
        <v>0</v>
      </c>
      <c r="M847" s="614">
        <f t="shared" ca="1" si="180"/>
        <v>0</v>
      </c>
      <c r="N847" s="614">
        <f t="shared" ca="1" si="180"/>
        <v>0</v>
      </c>
      <c r="O847" s="614">
        <f t="shared" ca="1" si="180"/>
        <v>0</v>
      </c>
      <c r="P847" s="614">
        <f t="shared" ca="1" si="180"/>
        <v>0</v>
      </c>
      <c r="Q847" s="614">
        <f t="shared" ca="1" si="180"/>
        <v>0</v>
      </c>
      <c r="R847" s="614">
        <f t="shared" ca="1" si="180"/>
        <v>0</v>
      </c>
      <c r="S847" s="614">
        <f t="shared" ca="1" si="180"/>
        <v>0</v>
      </c>
      <c r="T847" s="614">
        <f t="shared" ca="1" si="180"/>
        <v>0</v>
      </c>
      <c r="U847" s="614">
        <f t="shared" ca="1" si="180"/>
        <v>0</v>
      </c>
      <c r="V847" s="614">
        <f t="shared" ca="1" si="180"/>
        <v>0</v>
      </c>
      <c r="W847" s="614">
        <f t="shared" ca="1" si="180"/>
        <v>0</v>
      </c>
      <c r="X847" s="614">
        <f t="shared" ca="1" si="180"/>
        <v>0</v>
      </c>
      <c r="Y847" s="614">
        <f t="shared" ca="1" si="180"/>
        <v>0</v>
      </c>
      <c r="Z847" s="614">
        <f t="shared" ca="1" si="180"/>
        <v>0</v>
      </c>
      <c r="AA847" s="614">
        <f t="shared" ca="1" si="180"/>
        <v>0</v>
      </c>
      <c r="AB847" s="614">
        <f t="shared" ca="1" si="180"/>
        <v>0</v>
      </c>
      <c r="AC847" s="614">
        <f t="shared" ca="1" si="180"/>
        <v>0</v>
      </c>
      <c r="AD847" s="614">
        <f t="shared" ca="1" si="180"/>
        <v>0</v>
      </c>
      <c r="AE847" s="614">
        <f t="shared" ca="1" si="180"/>
        <v>0</v>
      </c>
      <c r="AF847" s="614">
        <f t="shared" ca="1" si="180"/>
        <v>0</v>
      </c>
      <c r="AG847" s="614">
        <f t="shared" ca="1" si="180"/>
        <v>0</v>
      </c>
      <c r="AH847" s="614">
        <f t="shared" ca="1" si="180"/>
        <v>0</v>
      </c>
      <c r="AI847" s="614">
        <f t="shared" ca="1" si="180"/>
        <v>0</v>
      </c>
      <c r="AJ847" s="610"/>
      <c r="AK847" s="610"/>
      <c r="AL847" s="610"/>
      <c r="AM847" s="626"/>
      <c r="AN847" s="246"/>
    </row>
    <row r="848" spans="2:40" x14ac:dyDescent="0.2">
      <c r="B848" s="625"/>
      <c r="C848" s="607" t="s">
        <v>126</v>
      </c>
      <c r="D848" s="599"/>
      <c r="E848" s="614">
        <f t="shared" ref="E848:AI848" ca="1" si="181">E213*HLOOKUP($B$772,$AQ$40:$AW$52,11)</f>
        <v>0</v>
      </c>
      <c r="F848" s="614">
        <f t="shared" ca="1" si="181"/>
        <v>0</v>
      </c>
      <c r="G848" s="614">
        <f t="shared" ca="1" si="181"/>
        <v>0</v>
      </c>
      <c r="H848" s="614">
        <f t="shared" ca="1" si="181"/>
        <v>0</v>
      </c>
      <c r="I848" s="614">
        <f t="shared" ca="1" si="181"/>
        <v>0</v>
      </c>
      <c r="J848" s="614">
        <f t="shared" ca="1" si="181"/>
        <v>0</v>
      </c>
      <c r="K848" s="614">
        <f t="shared" ca="1" si="181"/>
        <v>0</v>
      </c>
      <c r="L848" s="614">
        <f t="shared" ca="1" si="181"/>
        <v>0</v>
      </c>
      <c r="M848" s="614">
        <f t="shared" ca="1" si="181"/>
        <v>0</v>
      </c>
      <c r="N848" s="614">
        <f t="shared" ca="1" si="181"/>
        <v>0</v>
      </c>
      <c r="O848" s="614">
        <f t="shared" ca="1" si="181"/>
        <v>0</v>
      </c>
      <c r="P848" s="614">
        <f t="shared" ca="1" si="181"/>
        <v>0</v>
      </c>
      <c r="Q848" s="614">
        <f t="shared" ca="1" si="181"/>
        <v>0</v>
      </c>
      <c r="R848" s="614">
        <f t="shared" ca="1" si="181"/>
        <v>0</v>
      </c>
      <c r="S848" s="614">
        <f t="shared" ca="1" si="181"/>
        <v>0</v>
      </c>
      <c r="T848" s="614">
        <f t="shared" ca="1" si="181"/>
        <v>0</v>
      </c>
      <c r="U848" s="614">
        <f t="shared" ca="1" si="181"/>
        <v>0</v>
      </c>
      <c r="V848" s="614">
        <f t="shared" ca="1" si="181"/>
        <v>0</v>
      </c>
      <c r="W848" s="614">
        <f t="shared" ca="1" si="181"/>
        <v>0</v>
      </c>
      <c r="X848" s="614">
        <f t="shared" ca="1" si="181"/>
        <v>0</v>
      </c>
      <c r="Y848" s="614">
        <f t="shared" ca="1" si="181"/>
        <v>0</v>
      </c>
      <c r="Z848" s="614">
        <f t="shared" ca="1" si="181"/>
        <v>0</v>
      </c>
      <c r="AA848" s="614">
        <f t="shared" ca="1" si="181"/>
        <v>0</v>
      </c>
      <c r="AB848" s="614">
        <f t="shared" ca="1" si="181"/>
        <v>0</v>
      </c>
      <c r="AC848" s="614">
        <f t="shared" ca="1" si="181"/>
        <v>0</v>
      </c>
      <c r="AD848" s="614">
        <f t="shared" ca="1" si="181"/>
        <v>0</v>
      </c>
      <c r="AE848" s="614">
        <f t="shared" ca="1" si="181"/>
        <v>0</v>
      </c>
      <c r="AF848" s="614">
        <f t="shared" ca="1" si="181"/>
        <v>0</v>
      </c>
      <c r="AG848" s="614">
        <f t="shared" ca="1" si="181"/>
        <v>0</v>
      </c>
      <c r="AH848" s="614">
        <f t="shared" ca="1" si="181"/>
        <v>0</v>
      </c>
      <c r="AI848" s="614">
        <f t="shared" ca="1" si="181"/>
        <v>0</v>
      </c>
      <c r="AJ848" s="610"/>
      <c r="AK848" s="610"/>
      <c r="AL848" s="610"/>
      <c r="AM848" s="626"/>
      <c r="AN848" s="246"/>
    </row>
    <row r="849" spans="2:40" x14ac:dyDescent="0.2">
      <c r="B849" s="625"/>
      <c r="C849" s="605" t="s">
        <v>127</v>
      </c>
      <c r="D849" s="599"/>
      <c r="E849" s="614">
        <f t="shared" ref="E849:AI849" ca="1" si="182">E214*HLOOKUP($B$772,$AQ$40:$AW$52,11)</f>
        <v>0</v>
      </c>
      <c r="F849" s="614">
        <f t="shared" ca="1" si="182"/>
        <v>0</v>
      </c>
      <c r="G849" s="614">
        <f t="shared" ca="1" si="182"/>
        <v>0</v>
      </c>
      <c r="H849" s="614">
        <f t="shared" ca="1" si="182"/>
        <v>0</v>
      </c>
      <c r="I849" s="614">
        <f t="shared" ca="1" si="182"/>
        <v>0</v>
      </c>
      <c r="J849" s="614">
        <f t="shared" ca="1" si="182"/>
        <v>0</v>
      </c>
      <c r="K849" s="614">
        <f t="shared" ca="1" si="182"/>
        <v>0</v>
      </c>
      <c r="L849" s="614">
        <f t="shared" ca="1" si="182"/>
        <v>0</v>
      </c>
      <c r="M849" s="614">
        <f t="shared" ca="1" si="182"/>
        <v>0</v>
      </c>
      <c r="N849" s="614">
        <f t="shared" ca="1" si="182"/>
        <v>0</v>
      </c>
      <c r="O849" s="614">
        <f t="shared" ca="1" si="182"/>
        <v>0</v>
      </c>
      <c r="P849" s="614">
        <f t="shared" ca="1" si="182"/>
        <v>0</v>
      </c>
      <c r="Q849" s="614">
        <f t="shared" ca="1" si="182"/>
        <v>0</v>
      </c>
      <c r="R849" s="614">
        <f t="shared" ca="1" si="182"/>
        <v>0</v>
      </c>
      <c r="S849" s="614">
        <f t="shared" ca="1" si="182"/>
        <v>0</v>
      </c>
      <c r="T849" s="614">
        <f t="shared" ca="1" si="182"/>
        <v>0</v>
      </c>
      <c r="U849" s="614">
        <f t="shared" ca="1" si="182"/>
        <v>0</v>
      </c>
      <c r="V849" s="614">
        <f t="shared" ca="1" si="182"/>
        <v>0</v>
      </c>
      <c r="W849" s="614">
        <f t="shared" ca="1" si="182"/>
        <v>0</v>
      </c>
      <c r="X849" s="614">
        <f t="shared" ca="1" si="182"/>
        <v>0</v>
      </c>
      <c r="Y849" s="614">
        <f t="shared" ca="1" si="182"/>
        <v>0</v>
      </c>
      <c r="Z849" s="614">
        <f t="shared" ca="1" si="182"/>
        <v>0</v>
      </c>
      <c r="AA849" s="614">
        <f t="shared" ca="1" si="182"/>
        <v>0</v>
      </c>
      <c r="AB849" s="614">
        <f t="shared" ca="1" si="182"/>
        <v>0</v>
      </c>
      <c r="AC849" s="614">
        <f t="shared" ca="1" si="182"/>
        <v>0</v>
      </c>
      <c r="AD849" s="614">
        <f t="shared" ca="1" si="182"/>
        <v>0</v>
      </c>
      <c r="AE849" s="614">
        <f t="shared" ca="1" si="182"/>
        <v>0</v>
      </c>
      <c r="AF849" s="614">
        <f t="shared" ca="1" si="182"/>
        <v>0</v>
      </c>
      <c r="AG849" s="614">
        <f t="shared" ca="1" si="182"/>
        <v>0</v>
      </c>
      <c r="AH849" s="614">
        <f t="shared" ca="1" si="182"/>
        <v>0</v>
      </c>
      <c r="AI849" s="614">
        <f t="shared" ca="1" si="182"/>
        <v>0</v>
      </c>
      <c r="AJ849" s="610"/>
      <c r="AK849" s="610"/>
      <c r="AL849" s="610"/>
      <c r="AM849" s="626"/>
      <c r="AN849" s="246"/>
    </row>
    <row r="850" spans="2:40" x14ac:dyDescent="0.2">
      <c r="B850" s="625"/>
      <c r="C850" s="605" t="s">
        <v>116</v>
      </c>
      <c r="D850" s="599"/>
      <c r="E850" s="614">
        <f t="shared" ref="E850:AI850" ca="1" si="183">E215*HLOOKUP($B$772,$AQ$40:$AW$52,11)</f>
        <v>-1.7865309579000017</v>
      </c>
      <c r="F850" s="614">
        <f t="shared" ca="1" si="183"/>
        <v>0.58193181959959739</v>
      </c>
      <c r="G850" s="614">
        <f t="shared" ca="1" si="183"/>
        <v>0.53802920246759955</v>
      </c>
      <c r="H850" s="614">
        <f t="shared" ca="1" si="183"/>
        <v>0.53603592951632129</v>
      </c>
      <c r="I850" s="614">
        <f t="shared" ca="1" si="183"/>
        <v>0.56016378519545196</v>
      </c>
      <c r="J850" s="614">
        <f t="shared" ca="1" si="183"/>
        <v>0.53242257701692763</v>
      </c>
      <c r="K850" s="614">
        <f t="shared" ca="1" si="183"/>
        <v>0.48790716949342339</v>
      </c>
      <c r="L850" s="614">
        <f t="shared" ca="1" si="183"/>
        <v>0.45461612267405754</v>
      </c>
      <c r="M850" s="614">
        <f t="shared" ca="1" si="183"/>
        <v>0.43026302458044163</v>
      </c>
      <c r="N850" s="614">
        <f t="shared" ca="1" si="183"/>
        <v>0.41785581451350279</v>
      </c>
      <c r="O850" s="614">
        <f t="shared" ca="1" si="183"/>
        <v>2.8542367921487836E-2</v>
      </c>
      <c r="P850" s="614">
        <f t="shared" ca="1" si="183"/>
        <v>6.3777498124930221E-2</v>
      </c>
      <c r="Q850" s="614">
        <f t="shared" ca="1" si="183"/>
        <v>6.9378766000705888E-2</v>
      </c>
      <c r="R850" s="614">
        <f t="shared" ca="1" si="183"/>
        <v>7.505354061563474E-2</v>
      </c>
      <c r="S850" s="614">
        <f t="shared" ca="1" si="183"/>
        <v>8.0802464264427692E-2</v>
      </c>
      <c r="T850" s="614">
        <f t="shared" ca="1" si="183"/>
        <v>0.53510164310742325</v>
      </c>
      <c r="U850" s="614">
        <f t="shared" ca="1" si="183"/>
        <v>0.54100078850270616</v>
      </c>
      <c r="V850" s="614">
        <f t="shared" ca="1" si="183"/>
        <v>0.54697600431330451</v>
      </c>
      <c r="W850" s="614">
        <f t="shared" ca="1" si="183"/>
        <v>0.55302792821774893</v>
      </c>
      <c r="X850" s="614">
        <f t="shared" ca="1" si="183"/>
        <v>0.55915719600221048</v>
      </c>
      <c r="Y850" s="614">
        <f t="shared" ca="1" si="183"/>
        <v>0.19504732874245839</v>
      </c>
      <c r="Z850" s="614">
        <f t="shared" ca="1" si="183"/>
        <v>0.57165029497385778</v>
      </c>
      <c r="AA850" s="614">
        <f t="shared" ca="1" si="183"/>
        <v>0.57801538534904429</v>
      </c>
      <c r="AB850" s="614">
        <f t="shared" ca="1" si="183"/>
        <v>0.58446033728291902</v>
      </c>
      <c r="AC850" s="614">
        <f t="shared" ca="1" si="183"/>
        <v>0.59098577208457126</v>
      </c>
      <c r="AD850" s="614">
        <f t="shared" ca="1" si="183"/>
        <v>0.59759230707574629</v>
      </c>
      <c r="AE850" s="614">
        <f t="shared" ca="1" si="183"/>
        <v>0</v>
      </c>
      <c r="AF850" s="614">
        <f t="shared" ca="1" si="183"/>
        <v>0</v>
      </c>
      <c r="AG850" s="614">
        <f t="shared" ca="1" si="183"/>
        <v>0</v>
      </c>
      <c r="AH850" s="614">
        <f t="shared" ca="1" si="183"/>
        <v>0</v>
      </c>
      <c r="AI850" s="614">
        <f t="shared" ca="1" si="183"/>
        <v>0</v>
      </c>
      <c r="AJ850" s="610"/>
      <c r="AK850" s="610"/>
      <c r="AL850" s="610"/>
      <c r="AM850" s="626"/>
      <c r="AN850" s="246"/>
    </row>
    <row r="851" spans="2:40" x14ac:dyDescent="0.2">
      <c r="B851" s="625"/>
      <c r="C851" s="606" t="s">
        <v>119</v>
      </c>
      <c r="D851" s="599"/>
      <c r="E851" s="614">
        <f t="shared" ref="E851:AI851" ca="1" si="184">E216*HLOOKUP($B$772,$AQ$40:$AW$52,11)</f>
        <v>0</v>
      </c>
      <c r="F851" s="614">
        <f t="shared" ca="1" si="184"/>
        <v>0</v>
      </c>
      <c r="G851" s="614">
        <f t="shared" ca="1" si="184"/>
        <v>0</v>
      </c>
      <c r="H851" s="614">
        <f t="shared" ca="1" si="184"/>
        <v>0</v>
      </c>
      <c r="I851" s="614">
        <f t="shared" ca="1" si="184"/>
        <v>0</v>
      </c>
      <c r="J851" s="614">
        <f t="shared" ca="1" si="184"/>
        <v>0</v>
      </c>
      <c r="K851" s="614">
        <f t="shared" ca="1" si="184"/>
        <v>0</v>
      </c>
      <c r="L851" s="614">
        <f t="shared" ca="1" si="184"/>
        <v>0</v>
      </c>
      <c r="M851" s="614">
        <f t="shared" ca="1" si="184"/>
        <v>0</v>
      </c>
      <c r="N851" s="614">
        <f t="shared" ca="1" si="184"/>
        <v>0</v>
      </c>
      <c r="O851" s="614">
        <f t="shared" ca="1" si="184"/>
        <v>0</v>
      </c>
      <c r="P851" s="614">
        <f t="shared" ca="1" si="184"/>
        <v>0</v>
      </c>
      <c r="Q851" s="614">
        <f t="shared" ca="1" si="184"/>
        <v>0</v>
      </c>
      <c r="R851" s="614">
        <f t="shared" ca="1" si="184"/>
        <v>0</v>
      </c>
      <c r="S851" s="614">
        <f t="shared" ca="1" si="184"/>
        <v>0</v>
      </c>
      <c r="T851" s="614">
        <f t="shared" ca="1" si="184"/>
        <v>0</v>
      </c>
      <c r="U851" s="614">
        <f t="shared" ca="1" si="184"/>
        <v>0</v>
      </c>
      <c r="V851" s="614">
        <f t="shared" ca="1" si="184"/>
        <v>0</v>
      </c>
      <c r="W851" s="614">
        <f t="shared" ca="1" si="184"/>
        <v>0</v>
      </c>
      <c r="X851" s="614">
        <f t="shared" ca="1" si="184"/>
        <v>0</v>
      </c>
      <c r="Y851" s="614">
        <f t="shared" ca="1" si="184"/>
        <v>0</v>
      </c>
      <c r="Z851" s="614">
        <f t="shared" ca="1" si="184"/>
        <v>0</v>
      </c>
      <c r="AA851" s="614">
        <f t="shared" ca="1" si="184"/>
        <v>0</v>
      </c>
      <c r="AB851" s="614">
        <f t="shared" ca="1" si="184"/>
        <v>0</v>
      </c>
      <c r="AC851" s="614">
        <f t="shared" ca="1" si="184"/>
        <v>0</v>
      </c>
      <c r="AD851" s="614">
        <f t="shared" ca="1" si="184"/>
        <v>0</v>
      </c>
      <c r="AE851" s="614">
        <f t="shared" ca="1" si="184"/>
        <v>0</v>
      </c>
      <c r="AF851" s="614">
        <f t="shared" ca="1" si="184"/>
        <v>0</v>
      </c>
      <c r="AG851" s="614">
        <f t="shared" ca="1" si="184"/>
        <v>0</v>
      </c>
      <c r="AH851" s="614">
        <f t="shared" ca="1" si="184"/>
        <v>0</v>
      </c>
      <c r="AI851" s="614">
        <f t="shared" ca="1" si="184"/>
        <v>0</v>
      </c>
      <c r="AJ851" s="610"/>
      <c r="AK851" s="610"/>
      <c r="AL851" s="610"/>
      <c r="AM851" s="626"/>
      <c r="AN851" s="246"/>
    </row>
    <row r="852" spans="2:40" x14ac:dyDescent="0.2">
      <c r="B852" s="625"/>
      <c r="C852" s="125"/>
      <c r="D852" s="599"/>
      <c r="E852" s="615"/>
      <c r="F852" s="615"/>
      <c r="G852" s="615"/>
      <c r="H852" s="615"/>
      <c r="I852" s="615"/>
      <c r="J852" s="615"/>
      <c r="K852" s="615"/>
      <c r="L852" s="615"/>
      <c r="M852" s="615"/>
      <c r="N852" s="615"/>
      <c r="O852" s="615"/>
      <c r="P852" s="615"/>
      <c r="Q852" s="615"/>
      <c r="R852" s="615"/>
      <c r="S852" s="615"/>
      <c r="T852" s="615"/>
      <c r="U852" s="615"/>
      <c r="V852" s="615"/>
      <c r="W852" s="615"/>
      <c r="X852" s="615"/>
      <c r="Y852" s="615"/>
      <c r="Z852" s="615"/>
      <c r="AA852" s="615"/>
      <c r="AB852" s="615"/>
      <c r="AC852" s="615"/>
      <c r="AD852" s="615"/>
      <c r="AE852" s="615"/>
      <c r="AF852" s="615"/>
      <c r="AG852" s="615"/>
      <c r="AH852" s="615"/>
      <c r="AI852" s="615"/>
      <c r="AJ852" s="612"/>
      <c r="AK852" s="612"/>
      <c r="AL852" s="612"/>
      <c r="AM852" s="627"/>
      <c r="AN852" s="600"/>
    </row>
    <row r="853" spans="2:40" x14ac:dyDescent="0.2">
      <c r="B853" s="261" t="s">
        <v>310</v>
      </c>
      <c r="C853" s="125"/>
      <c r="D853" s="599"/>
      <c r="E853" s="614"/>
      <c r="F853" s="615"/>
      <c r="G853" s="615"/>
      <c r="H853" s="615"/>
      <c r="I853" s="615"/>
      <c r="J853" s="615"/>
      <c r="K853" s="615"/>
      <c r="L853" s="615"/>
      <c r="M853" s="615"/>
      <c r="N853" s="615"/>
      <c r="O853" s="615"/>
      <c r="P853" s="615"/>
      <c r="Q853" s="615"/>
      <c r="R853" s="615"/>
      <c r="S853" s="615"/>
      <c r="T853" s="615"/>
      <c r="U853" s="615"/>
      <c r="V853" s="615"/>
      <c r="W853" s="615"/>
      <c r="X853" s="615"/>
      <c r="Y853" s="615"/>
      <c r="Z853" s="615"/>
      <c r="AA853" s="615"/>
      <c r="AB853" s="615"/>
      <c r="AC853" s="615"/>
      <c r="AD853" s="615"/>
      <c r="AE853" s="615"/>
      <c r="AF853" s="615"/>
      <c r="AG853" s="615"/>
      <c r="AH853" s="615"/>
      <c r="AI853" s="615"/>
      <c r="AJ853" s="612"/>
      <c r="AK853" s="612"/>
      <c r="AL853" s="612"/>
      <c r="AM853" s="627"/>
      <c r="AN853" s="600"/>
    </row>
    <row r="854" spans="2:40" x14ac:dyDescent="0.2">
      <c r="B854" s="625"/>
      <c r="C854" s="605" t="s">
        <v>131</v>
      </c>
      <c r="D854" s="599"/>
      <c r="E854" s="614">
        <f t="shared" ref="E854:AI854" ca="1" si="185">E219*HLOOKUP($B$772,$AQ$40:$AW$52,12)</f>
        <v>-261.54627289785515</v>
      </c>
      <c r="F854" s="614">
        <f t="shared" ca="1" si="185"/>
        <v>49.210761426205615</v>
      </c>
      <c r="G854" s="614">
        <f t="shared" ca="1" si="185"/>
        <v>64.611386181002729</v>
      </c>
      <c r="H854" s="614">
        <f t="shared" ca="1" si="185"/>
        <v>46.234808728806293</v>
      </c>
      <c r="I854" s="614">
        <f t="shared" ca="1" si="185"/>
        <v>35.912178903132009</v>
      </c>
      <c r="J854" s="614">
        <f t="shared" ca="1" si="185"/>
        <v>34.810284473918188</v>
      </c>
      <c r="K854" s="614">
        <f t="shared" ca="1" si="185"/>
        <v>25.018786953290991</v>
      </c>
      <c r="L854" s="614">
        <f t="shared" ca="1" si="185"/>
        <v>15.566761103447272</v>
      </c>
      <c r="M854" s="614">
        <f t="shared" ca="1" si="185"/>
        <v>14.530221298786289</v>
      </c>
      <c r="N854" s="614">
        <f t="shared" ca="1" si="185"/>
        <v>13.854066897619076</v>
      </c>
      <c r="O854" s="614">
        <f t="shared" ca="1" si="185"/>
        <v>14.753041241974136</v>
      </c>
      <c r="P854" s="614">
        <f t="shared" ca="1" si="185"/>
        <v>12.581307259598537</v>
      </c>
      <c r="Q854" s="614">
        <f t="shared" ca="1" si="185"/>
        <v>12.719852937613142</v>
      </c>
      <c r="R854" s="614">
        <f t="shared" ca="1" si="185"/>
        <v>12.860223288285091</v>
      </c>
      <c r="S854" s="614">
        <f t="shared" ca="1" si="185"/>
        <v>13.002434591603054</v>
      </c>
      <c r="T854" s="614">
        <f t="shared" ca="1" si="185"/>
        <v>13.14650312201762</v>
      </c>
      <c r="U854" s="614">
        <f t="shared" ca="1" si="185"/>
        <v>13.292445142033094</v>
      </c>
      <c r="V854" s="614">
        <f t="shared" ca="1" si="185"/>
        <v>13.440276895546384</v>
      </c>
      <c r="W854" s="614">
        <f t="shared" ca="1" si="185"/>
        <v>13.590014600925024</v>
      </c>
      <c r="X854" s="614">
        <f t="shared" ca="1" si="185"/>
        <v>13.741674443816681</v>
      </c>
      <c r="Y854" s="614">
        <f t="shared" ca="1" si="185"/>
        <v>4.9776599306167997</v>
      </c>
      <c r="Z854" s="614">
        <f t="shared" ca="1" si="185"/>
        <v>14.050825076041168</v>
      </c>
      <c r="AA854" s="614">
        <f t="shared" ca="1" si="185"/>
        <v>14.208348004429585</v>
      </c>
      <c r="AB854" s="614">
        <f t="shared" ca="1" si="185"/>
        <v>14.367857332047105</v>
      </c>
      <c r="AC854" s="614">
        <f t="shared" ca="1" si="185"/>
        <v>14.529368963098516</v>
      </c>
      <c r="AD854" s="614">
        <f t="shared" ca="1" si="185"/>
        <v>14.692898719811833</v>
      </c>
      <c r="AE854" s="614">
        <f t="shared" ca="1" si="185"/>
        <v>0</v>
      </c>
      <c r="AF854" s="614">
        <f t="shared" ca="1" si="185"/>
        <v>0</v>
      </c>
      <c r="AG854" s="614">
        <f t="shared" ca="1" si="185"/>
        <v>0</v>
      </c>
      <c r="AH854" s="614">
        <f t="shared" ca="1" si="185"/>
        <v>0</v>
      </c>
      <c r="AI854" s="614">
        <f t="shared" ca="1" si="185"/>
        <v>0</v>
      </c>
      <c r="AJ854" s="610"/>
      <c r="AK854" s="610"/>
      <c r="AL854" s="610"/>
      <c r="AM854" s="626"/>
      <c r="AN854" s="246"/>
    </row>
    <row r="855" spans="2:40" x14ac:dyDescent="0.2">
      <c r="B855" s="625"/>
      <c r="C855" s="606" t="s">
        <v>117</v>
      </c>
      <c r="D855" s="599"/>
      <c r="E855" s="614">
        <f t="shared" ref="E855:AI855" ca="1" si="186">E220*HLOOKUP($B$772,$AQ$40:$AW$52,12)</f>
        <v>0</v>
      </c>
      <c r="F855" s="614">
        <f t="shared" ca="1" si="186"/>
        <v>0</v>
      </c>
      <c r="G855" s="614">
        <f t="shared" ca="1" si="186"/>
        <v>0</v>
      </c>
      <c r="H855" s="614">
        <f t="shared" ca="1" si="186"/>
        <v>0</v>
      </c>
      <c r="I855" s="614">
        <f t="shared" ca="1" si="186"/>
        <v>0</v>
      </c>
      <c r="J855" s="614">
        <f t="shared" ca="1" si="186"/>
        <v>0</v>
      </c>
      <c r="K855" s="614">
        <f t="shared" ca="1" si="186"/>
        <v>0</v>
      </c>
      <c r="L855" s="614">
        <f t="shared" ca="1" si="186"/>
        <v>0</v>
      </c>
      <c r="M855" s="614">
        <f t="shared" ca="1" si="186"/>
        <v>0</v>
      </c>
      <c r="N855" s="614">
        <f t="shared" ca="1" si="186"/>
        <v>0</v>
      </c>
      <c r="O855" s="614">
        <f t="shared" ca="1" si="186"/>
        <v>0</v>
      </c>
      <c r="P855" s="614">
        <f t="shared" ca="1" si="186"/>
        <v>0</v>
      </c>
      <c r="Q855" s="614">
        <f t="shared" ca="1" si="186"/>
        <v>0</v>
      </c>
      <c r="R855" s="614">
        <f t="shared" ca="1" si="186"/>
        <v>0</v>
      </c>
      <c r="S855" s="614">
        <f t="shared" ca="1" si="186"/>
        <v>0</v>
      </c>
      <c r="T855" s="614">
        <f t="shared" ca="1" si="186"/>
        <v>0</v>
      </c>
      <c r="U855" s="614">
        <f t="shared" ca="1" si="186"/>
        <v>0</v>
      </c>
      <c r="V855" s="614">
        <f t="shared" ca="1" si="186"/>
        <v>0</v>
      </c>
      <c r="W855" s="614">
        <f t="shared" ca="1" si="186"/>
        <v>0</v>
      </c>
      <c r="X855" s="614">
        <f t="shared" ca="1" si="186"/>
        <v>0</v>
      </c>
      <c r="Y855" s="614">
        <f t="shared" ca="1" si="186"/>
        <v>0</v>
      </c>
      <c r="Z855" s="614">
        <f t="shared" ca="1" si="186"/>
        <v>0</v>
      </c>
      <c r="AA855" s="614">
        <f t="shared" ca="1" si="186"/>
        <v>0</v>
      </c>
      <c r="AB855" s="614">
        <f t="shared" ca="1" si="186"/>
        <v>0</v>
      </c>
      <c r="AC855" s="614">
        <f t="shared" ca="1" si="186"/>
        <v>0</v>
      </c>
      <c r="AD855" s="614">
        <f t="shared" ca="1" si="186"/>
        <v>0</v>
      </c>
      <c r="AE855" s="614">
        <f t="shared" ca="1" si="186"/>
        <v>0</v>
      </c>
      <c r="AF855" s="614">
        <f t="shared" ca="1" si="186"/>
        <v>0</v>
      </c>
      <c r="AG855" s="614">
        <f t="shared" ca="1" si="186"/>
        <v>0</v>
      </c>
      <c r="AH855" s="614">
        <f t="shared" ca="1" si="186"/>
        <v>0</v>
      </c>
      <c r="AI855" s="614">
        <f t="shared" ca="1" si="186"/>
        <v>0</v>
      </c>
      <c r="AJ855" s="610"/>
      <c r="AK855" s="610"/>
      <c r="AL855" s="610"/>
      <c r="AM855" s="626"/>
      <c r="AN855" s="246"/>
    </row>
    <row r="856" spans="2:40" x14ac:dyDescent="0.2">
      <c r="B856" s="625"/>
      <c r="C856" s="607" t="s">
        <v>126</v>
      </c>
      <c r="D856" s="599"/>
      <c r="E856" s="614">
        <f t="shared" ref="E856:AI856" ca="1" si="187">E221*HLOOKUP($B$772,$AQ$40:$AW$52,12)</f>
        <v>0</v>
      </c>
      <c r="F856" s="614">
        <f t="shared" ca="1" si="187"/>
        <v>3.1898910028672467</v>
      </c>
      <c r="G856" s="614">
        <f t="shared" ca="1" si="187"/>
        <v>3.2374203788099685</v>
      </c>
      <c r="H856" s="614">
        <f t="shared" ca="1" si="187"/>
        <v>3.2856579424542369</v>
      </c>
      <c r="I856" s="614">
        <f t="shared" ca="1" si="187"/>
        <v>3.3346142457968053</v>
      </c>
      <c r="J856" s="614">
        <f t="shared" ca="1" si="187"/>
        <v>3.3842999980591779</v>
      </c>
      <c r="K856" s="614">
        <f t="shared" ca="1" si="187"/>
        <v>3.4347260680302591</v>
      </c>
      <c r="L856" s="614">
        <f t="shared" ca="1" si="187"/>
        <v>3.4859034864439109</v>
      </c>
      <c r="M856" s="614">
        <f t="shared" ca="1" si="187"/>
        <v>3.5378434483919241</v>
      </c>
      <c r="N856" s="614">
        <f t="shared" ca="1" si="187"/>
        <v>3.5905573157729638</v>
      </c>
      <c r="O856" s="614">
        <f t="shared" ca="1" si="187"/>
        <v>3.6440566197779809</v>
      </c>
      <c r="P856" s="614">
        <f t="shared" ca="1" si="187"/>
        <v>3.6983530634126738</v>
      </c>
      <c r="Q856" s="614">
        <f t="shared" ca="1" si="187"/>
        <v>3.7534585240575211</v>
      </c>
      <c r="R856" s="614">
        <f t="shared" ca="1" si="187"/>
        <v>3.8093850560659797</v>
      </c>
      <c r="S856" s="614">
        <f t="shared" ca="1" si="187"/>
        <v>3.8661448934013616</v>
      </c>
      <c r="T856" s="614">
        <f t="shared" ca="1" si="187"/>
        <v>3.9237504523130426</v>
      </c>
      <c r="U856" s="614">
        <f t="shared" ca="1" si="187"/>
        <v>3.9822143340525056</v>
      </c>
      <c r="V856" s="614">
        <f t="shared" ca="1" si="187"/>
        <v>4.0415493276298902</v>
      </c>
      <c r="W856" s="614">
        <f t="shared" ca="1" si="187"/>
        <v>4.101768412611575</v>
      </c>
      <c r="X856" s="614">
        <f t="shared" ca="1" si="187"/>
        <v>4.1628847619594875</v>
      </c>
      <c r="Y856" s="614">
        <f t="shared" ca="1" si="187"/>
        <v>4.2249117449126832</v>
      </c>
      <c r="Z856" s="614">
        <f t="shared" ca="1" si="187"/>
        <v>4.2878629299118813</v>
      </c>
      <c r="AA856" s="614">
        <f t="shared" ca="1" si="187"/>
        <v>4.3517520875675686</v>
      </c>
      <c r="AB856" s="614">
        <f t="shared" ca="1" si="187"/>
        <v>4.4165931936723259</v>
      </c>
      <c r="AC856" s="614">
        <f t="shared" ca="1" si="187"/>
        <v>4.4824004322580429</v>
      </c>
      <c r="AD856" s="614">
        <f t="shared" ca="1" si="187"/>
        <v>4.5491881986986877</v>
      </c>
      <c r="AE856" s="614">
        <f t="shared" ca="1" si="187"/>
        <v>0</v>
      </c>
      <c r="AF856" s="614">
        <f t="shared" ca="1" si="187"/>
        <v>0</v>
      </c>
      <c r="AG856" s="614">
        <f t="shared" ca="1" si="187"/>
        <v>0</v>
      </c>
      <c r="AH856" s="614">
        <f t="shared" ca="1" si="187"/>
        <v>0</v>
      </c>
      <c r="AI856" s="614">
        <f t="shared" ca="1" si="187"/>
        <v>0</v>
      </c>
      <c r="AJ856" s="610"/>
      <c r="AK856" s="610"/>
      <c r="AL856" s="610"/>
      <c r="AM856" s="626"/>
      <c r="AN856" s="246"/>
    </row>
    <row r="857" spans="2:40" x14ac:dyDescent="0.2">
      <c r="B857" s="625"/>
      <c r="C857" s="605" t="s">
        <v>127</v>
      </c>
      <c r="D857" s="599"/>
      <c r="E857" s="614">
        <f t="shared" ref="E857:AI857" ca="1" si="188">E222*HLOOKUP($B$772,$AQ$40:$AW$52,12)</f>
        <v>0</v>
      </c>
      <c r="F857" s="614">
        <f t="shared" ca="1" si="188"/>
        <v>0</v>
      </c>
      <c r="G857" s="614">
        <f t="shared" ca="1" si="188"/>
        <v>0</v>
      </c>
      <c r="H857" s="614">
        <f t="shared" ca="1" si="188"/>
        <v>0</v>
      </c>
      <c r="I857" s="614">
        <f t="shared" ca="1" si="188"/>
        <v>0</v>
      </c>
      <c r="J857" s="614">
        <f t="shared" ca="1" si="188"/>
        <v>0</v>
      </c>
      <c r="K857" s="614">
        <f t="shared" ca="1" si="188"/>
        <v>0</v>
      </c>
      <c r="L857" s="614">
        <f t="shared" ca="1" si="188"/>
        <v>0</v>
      </c>
      <c r="M857" s="614">
        <f t="shared" ca="1" si="188"/>
        <v>0</v>
      </c>
      <c r="N857" s="614">
        <f t="shared" ca="1" si="188"/>
        <v>0</v>
      </c>
      <c r="O857" s="614">
        <f t="shared" ca="1" si="188"/>
        <v>0</v>
      </c>
      <c r="P857" s="614">
        <f t="shared" ca="1" si="188"/>
        <v>0</v>
      </c>
      <c r="Q857" s="614">
        <f t="shared" ca="1" si="188"/>
        <v>0</v>
      </c>
      <c r="R857" s="614">
        <f t="shared" ca="1" si="188"/>
        <v>0</v>
      </c>
      <c r="S857" s="614">
        <f t="shared" ca="1" si="188"/>
        <v>0</v>
      </c>
      <c r="T857" s="614">
        <f t="shared" ca="1" si="188"/>
        <v>0</v>
      </c>
      <c r="U857" s="614">
        <f t="shared" ca="1" si="188"/>
        <v>0</v>
      </c>
      <c r="V857" s="614">
        <f t="shared" ca="1" si="188"/>
        <v>0</v>
      </c>
      <c r="W857" s="614">
        <f t="shared" ca="1" si="188"/>
        <v>0</v>
      </c>
      <c r="X857" s="614">
        <f t="shared" ca="1" si="188"/>
        <v>0</v>
      </c>
      <c r="Y857" s="614">
        <f t="shared" ca="1" si="188"/>
        <v>0</v>
      </c>
      <c r="Z857" s="614">
        <f t="shared" ca="1" si="188"/>
        <v>0</v>
      </c>
      <c r="AA857" s="614">
        <f t="shared" ca="1" si="188"/>
        <v>0</v>
      </c>
      <c r="AB857" s="614">
        <f t="shared" ca="1" si="188"/>
        <v>0</v>
      </c>
      <c r="AC857" s="614">
        <f t="shared" ca="1" si="188"/>
        <v>0</v>
      </c>
      <c r="AD857" s="614">
        <f t="shared" ca="1" si="188"/>
        <v>0</v>
      </c>
      <c r="AE857" s="614">
        <f t="shared" ca="1" si="188"/>
        <v>0</v>
      </c>
      <c r="AF857" s="614">
        <f t="shared" ca="1" si="188"/>
        <v>0</v>
      </c>
      <c r="AG857" s="614">
        <f t="shared" ca="1" si="188"/>
        <v>0</v>
      </c>
      <c r="AH857" s="614">
        <f t="shared" ca="1" si="188"/>
        <v>0</v>
      </c>
      <c r="AI857" s="614">
        <f t="shared" ca="1" si="188"/>
        <v>0</v>
      </c>
      <c r="AJ857" s="610"/>
      <c r="AK857" s="610"/>
      <c r="AL857" s="610"/>
      <c r="AM857" s="626"/>
      <c r="AN857" s="246"/>
    </row>
    <row r="858" spans="2:40" x14ac:dyDescent="0.2">
      <c r="B858" s="625"/>
      <c r="C858" s="605" t="s">
        <v>116</v>
      </c>
      <c r="D858" s="599"/>
      <c r="E858" s="614">
        <f t="shared" ref="E858:AI858" ca="1" si="189">E223*HLOOKUP($B$772,$AQ$40:$AW$52,12)</f>
        <v>0</v>
      </c>
      <c r="F858" s="614">
        <f t="shared" ca="1" si="189"/>
        <v>0</v>
      </c>
      <c r="G858" s="614">
        <f t="shared" ca="1" si="189"/>
        <v>0</v>
      </c>
      <c r="H858" s="614">
        <f t="shared" ca="1" si="189"/>
        <v>0</v>
      </c>
      <c r="I858" s="614">
        <f t="shared" ca="1" si="189"/>
        <v>0</v>
      </c>
      <c r="J858" s="614">
        <f t="shared" ca="1" si="189"/>
        <v>0</v>
      </c>
      <c r="K858" s="614">
        <f t="shared" ca="1" si="189"/>
        <v>0</v>
      </c>
      <c r="L858" s="614">
        <f t="shared" ca="1" si="189"/>
        <v>0</v>
      </c>
      <c r="M858" s="614">
        <f t="shared" ca="1" si="189"/>
        <v>0</v>
      </c>
      <c r="N858" s="614">
        <f t="shared" ca="1" si="189"/>
        <v>0</v>
      </c>
      <c r="O858" s="614">
        <f t="shared" ca="1" si="189"/>
        <v>0</v>
      </c>
      <c r="P858" s="614">
        <f t="shared" ca="1" si="189"/>
        <v>0</v>
      </c>
      <c r="Q858" s="614">
        <f t="shared" ca="1" si="189"/>
        <v>0</v>
      </c>
      <c r="R858" s="614">
        <f t="shared" ca="1" si="189"/>
        <v>0</v>
      </c>
      <c r="S858" s="614">
        <f t="shared" ca="1" si="189"/>
        <v>0</v>
      </c>
      <c r="T858" s="614">
        <f t="shared" ca="1" si="189"/>
        <v>0</v>
      </c>
      <c r="U858" s="614">
        <f t="shared" ca="1" si="189"/>
        <v>0</v>
      </c>
      <c r="V858" s="614">
        <f t="shared" ca="1" si="189"/>
        <v>0</v>
      </c>
      <c r="W858" s="614">
        <f t="shared" ca="1" si="189"/>
        <v>0</v>
      </c>
      <c r="X858" s="614">
        <f t="shared" ca="1" si="189"/>
        <v>0</v>
      </c>
      <c r="Y858" s="614">
        <f t="shared" ca="1" si="189"/>
        <v>0</v>
      </c>
      <c r="Z858" s="614">
        <f t="shared" ca="1" si="189"/>
        <v>0</v>
      </c>
      <c r="AA858" s="614">
        <f t="shared" ca="1" si="189"/>
        <v>0</v>
      </c>
      <c r="AB858" s="614">
        <f t="shared" ca="1" si="189"/>
        <v>0</v>
      </c>
      <c r="AC858" s="614">
        <f t="shared" ca="1" si="189"/>
        <v>0</v>
      </c>
      <c r="AD858" s="614">
        <f t="shared" ca="1" si="189"/>
        <v>0</v>
      </c>
      <c r="AE858" s="614">
        <f t="shared" ca="1" si="189"/>
        <v>0</v>
      </c>
      <c r="AF858" s="614">
        <f t="shared" ca="1" si="189"/>
        <v>0</v>
      </c>
      <c r="AG858" s="614">
        <f t="shared" ca="1" si="189"/>
        <v>0</v>
      </c>
      <c r="AH858" s="614">
        <f t="shared" ca="1" si="189"/>
        <v>0</v>
      </c>
      <c r="AI858" s="614">
        <f t="shared" ca="1" si="189"/>
        <v>0</v>
      </c>
      <c r="AJ858" s="610"/>
      <c r="AK858" s="610"/>
      <c r="AL858" s="610"/>
      <c r="AM858" s="626"/>
      <c r="AN858" s="246"/>
    </row>
    <row r="859" spans="2:40" x14ac:dyDescent="0.2">
      <c r="B859" s="625"/>
      <c r="C859" s="606" t="s">
        <v>119</v>
      </c>
      <c r="D859" s="599"/>
      <c r="E859" s="614">
        <f t="shared" ref="E859:AI859" ca="1" si="190">E224*HLOOKUP($B$772,$AQ$40:$AW$52,12)</f>
        <v>0</v>
      </c>
      <c r="F859" s="614">
        <f t="shared" ca="1" si="190"/>
        <v>0</v>
      </c>
      <c r="G859" s="614">
        <f t="shared" ca="1" si="190"/>
        <v>0</v>
      </c>
      <c r="H859" s="614">
        <f t="shared" ca="1" si="190"/>
        <v>0</v>
      </c>
      <c r="I859" s="614">
        <f t="shared" ca="1" si="190"/>
        <v>0</v>
      </c>
      <c r="J859" s="614">
        <f t="shared" ca="1" si="190"/>
        <v>0</v>
      </c>
      <c r="K859" s="614">
        <f t="shared" ca="1" si="190"/>
        <v>0</v>
      </c>
      <c r="L859" s="614">
        <f t="shared" ca="1" si="190"/>
        <v>0</v>
      </c>
      <c r="M859" s="614">
        <f t="shared" ca="1" si="190"/>
        <v>0</v>
      </c>
      <c r="N859" s="614">
        <f t="shared" ca="1" si="190"/>
        <v>0</v>
      </c>
      <c r="O859" s="614">
        <f t="shared" ca="1" si="190"/>
        <v>0</v>
      </c>
      <c r="P859" s="614">
        <f t="shared" ca="1" si="190"/>
        <v>0</v>
      </c>
      <c r="Q859" s="614">
        <f t="shared" ca="1" si="190"/>
        <v>0</v>
      </c>
      <c r="R859" s="614">
        <f t="shared" ca="1" si="190"/>
        <v>0</v>
      </c>
      <c r="S859" s="614">
        <f t="shared" ca="1" si="190"/>
        <v>0</v>
      </c>
      <c r="T859" s="614">
        <f t="shared" ca="1" si="190"/>
        <v>0</v>
      </c>
      <c r="U859" s="614">
        <f t="shared" ca="1" si="190"/>
        <v>0</v>
      </c>
      <c r="V859" s="614">
        <f t="shared" ca="1" si="190"/>
        <v>0</v>
      </c>
      <c r="W859" s="614">
        <f t="shared" ca="1" si="190"/>
        <v>0</v>
      </c>
      <c r="X859" s="614">
        <f t="shared" ca="1" si="190"/>
        <v>0</v>
      </c>
      <c r="Y859" s="614">
        <f t="shared" ca="1" si="190"/>
        <v>0</v>
      </c>
      <c r="Z859" s="614">
        <f t="shared" ca="1" si="190"/>
        <v>0</v>
      </c>
      <c r="AA859" s="614">
        <f t="shared" ca="1" si="190"/>
        <v>0</v>
      </c>
      <c r="AB859" s="614">
        <f t="shared" ca="1" si="190"/>
        <v>0</v>
      </c>
      <c r="AC859" s="614">
        <f t="shared" ca="1" si="190"/>
        <v>0</v>
      </c>
      <c r="AD859" s="614">
        <f t="shared" ca="1" si="190"/>
        <v>0</v>
      </c>
      <c r="AE859" s="614">
        <f t="shared" ca="1" si="190"/>
        <v>0</v>
      </c>
      <c r="AF859" s="614">
        <f t="shared" ca="1" si="190"/>
        <v>0</v>
      </c>
      <c r="AG859" s="614">
        <f t="shared" ca="1" si="190"/>
        <v>0</v>
      </c>
      <c r="AH859" s="614">
        <f t="shared" ca="1" si="190"/>
        <v>0</v>
      </c>
      <c r="AI859" s="614">
        <f t="shared" ca="1" si="190"/>
        <v>0</v>
      </c>
      <c r="AJ859" s="610"/>
      <c r="AK859" s="610"/>
      <c r="AL859" s="610"/>
      <c r="AM859" s="626"/>
      <c r="AN859" s="246"/>
    </row>
    <row r="860" spans="2:40" x14ac:dyDescent="0.2">
      <c r="B860" s="625"/>
      <c r="C860" s="125"/>
      <c r="D860" s="599"/>
      <c r="E860" s="615"/>
      <c r="F860" s="615"/>
      <c r="G860" s="615"/>
      <c r="H860" s="615"/>
      <c r="I860" s="615"/>
      <c r="J860" s="615"/>
      <c r="K860" s="615"/>
      <c r="L860" s="615"/>
      <c r="M860" s="615"/>
      <c r="N860" s="615"/>
      <c r="O860" s="615"/>
      <c r="P860" s="615"/>
      <c r="Q860" s="615"/>
      <c r="R860" s="615"/>
      <c r="S860" s="615"/>
      <c r="T860" s="615"/>
      <c r="U860" s="615"/>
      <c r="V860" s="615"/>
      <c r="W860" s="615"/>
      <c r="X860" s="615"/>
      <c r="Y860" s="615"/>
      <c r="Z860" s="615"/>
      <c r="AA860" s="615"/>
      <c r="AB860" s="615"/>
      <c r="AC860" s="615"/>
      <c r="AD860" s="615"/>
      <c r="AE860" s="615"/>
      <c r="AF860" s="615"/>
      <c r="AG860" s="615"/>
      <c r="AH860" s="615"/>
      <c r="AI860" s="615"/>
      <c r="AJ860" s="612"/>
      <c r="AK860" s="612"/>
      <c r="AL860" s="612"/>
      <c r="AM860" s="627"/>
      <c r="AN860" s="600"/>
    </row>
    <row r="861" spans="2:40" x14ac:dyDescent="0.2">
      <c r="B861" s="261" t="s">
        <v>311</v>
      </c>
      <c r="C861" s="125"/>
      <c r="D861" s="599"/>
      <c r="E861" s="615"/>
      <c r="F861" s="615"/>
      <c r="G861" s="615"/>
      <c r="H861" s="615"/>
      <c r="I861" s="615"/>
      <c r="J861" s="615"/>
      <c r="K861" s="615"/>
      <c r="L861" s="615"/>
      <c r="M861" s="615"/>
      <c r="N861" s="615"/>
      <c r="O861" s="615"/>
      <c r="P861" s="615"/>
      <c r="Q861" s="615"/>
      <c r="R861" s="615"/>
      <c r="S861" s="615"/>
      <c r="T861" s="615"/>
      <c r="U861" s="615"/>
      <c r="V861" s="615"/>
      <c r="W861" s="615"/>
      <c r="X861" s="615"/>
      <c r="Y861" s="615"/>
      <c r="Z861" s="615"/>
      <c r="AA861" s="615"/>
      <c r="AB861" s="615"/>
      <c r="AC861" s="615"/>
      <c r="AD861" s="615"/>
      <c r="AE861" s="615"/>
      <c r="AF861" s="615"/>
      <c r="AG861" s="615"/>
      <c r="AH861" s="615"/>
      <c r="AI861" s="615"/>
      <c r="AJ861" s="612"/>
      <c r="AK861" s="612"/>
      <c r="AL861" s="612"/>
      <c r="AM861" s="627"/>
      <c r="AN861" s="600"/>
    </row>
    <row r="862" spans="2:40" x14ac:dyDescent="0.2">
      <c r="B862" s="625"/>
      <c r="C862" s="605" t="s">
        <v>131</v>
      </c>
      <c r="D862" s="599"/>
      <c r="E862" s="614">
        <f t="shared" ref="E862:AI862" ca="1" si="191">E227*HLOOKUP($B$772,$AQ$40:$AW$52,13)</f>
        <v>0</v>
      </c>
      <c r="F862" s="614">
        <f t="shared" ca="1" si="191"/>
        <v>0</v>
      </c>
      <c r="G862" s="614">
        <f t="shared" ca="1" si="191"/>
        <v>0</v>
      </c>
      <c r="H862" s="614">
        <f t="shared" ca="1" si="191"/>
        <v>0</v>
      </c>
      <c r="I862" s="614">
        <f t="shared" ca="1" si="191"/>
        <v>0</v>
      </c>
      <c r="J862" s="614">
        <f t="shared" ca="1" si="191"/>
        <v>0</v>
      </c>
      <c r="K862" s="614">
        <f t="shared" ca="1" si="191"/>
        <v>0</v>
      </c>
      <c r="L862" s="614">
        <f t="shared" ca="1" si="191"/>
        <v>0</v>
      </c>
      <c r="M862" s="614">
        <f t="shared" ca="1" si="191"/>
        <v>0</v>
      </c>
      <c r="N862" s="614">
        <f t="shared" ca="1" si="191"/>
        <v>0</v>
      </c>
      <c r="O862" s="614">
        <f t="shared" ca="1" si="191"/>
        <v>0</v>
      </c>
      <c r="P862" s="614">
        <f t="shared" ca="1" si="191"/>
        <v>0</v>
      </c>
      <c r="Q862" s="614">
        <f t="shared" ca="1" si="191"/>
        <v>0</v>
      </c>
      <c r="R862" s="614">
        <f t="shared" ca="1" si="191"/>
        <v>0</v>
      </c>
      <c r="S862" s="614">
        <f t="shared" ca="1" si="191"/>
        <v>0</v>
      </c>
      <c r="T862" s="614">
        <f t="shared" ca="1" si="191"/>
        <v>0</v>
      </c>
      <c r="U862" s="614">
        <f t="shared" ca="1" si="191"/>
        <v>0</v>
      </c>
      <c r="V862" s="614">
        <f t="shared" ca="1" si="191"/>
        <v>0</v>
      </c>
      <c r="W862" s="614">
        <f t="shared" ca="1" si="191"/>
        <v>0</v>
      </c>
      <c r="X862" s="614">
        <f t="shared" ca="1" si="191"/>
        <v>0</v>
      </c>
      <c r="Y862" s="614">
        <f t="shared" ca="1" si="191"/>
        <v>0</v>
      </c>
      <c r="Z862" s="614">
        <f t="shared" ca="1" si="191"/>
        <v>0</v>
      </c>
      <c r="AA862" s="614">
        <f t="shared" ca="1" si="191"/>
        <v>0</v>
      </c>
      <c r="AB862" s="614">
        <f t="shared" ca="1" si="191"/>
        <v>0</v>
      </c>
      <c r="AC862" s="614">
        <f t="shared" ca="1" si="191"/>
        <v>0</v>
      </c>
      <c r="AD862" s="614">
        <f t="shared" ca="1" si="191"/>
        <v>0</v>
      </c>
      <c r="AE862" s="614">
        <f t="shared" ca="1" si="191"/>
        <v>0</v>
      </c>
      <c r="AF862" s="614">
        <f t="shared" ca="1" si="191"/>
        <v>0</v>
      </c>
      <c r="AG862" s="614">
        <f t="shared" ca="1" si="191"/>
        <v>0</v>
      </c>
      <c r="AH862" s="614">
        <f t="shared" ca="1" si="191"/>
        <v>0</v>
      </c>
      <c r="AI862" s="614">
        <f t="shared" ca="1" si="191"/>
        <v>0</v>
      </c>
      <c r="AJ862" s="610"/>
      <c r="AK862" s="610"/>
      <c r="AL862" s="610"/>
      <c r="AM862" s="626"/>
      <c r="AN862" s="246"/>
    </row>
    <row r="863" spans="2:40" x14ac:dyDescent="0.2">
      <c r="B863" s="625"/>
      <c r="C863" s="606" t="s">
        <v>117</v>
      </c>
      <c r="D863" s="599"/>
      <c r="E863" s="614">
        <f t="shared" ref="E863:AI863" ca="1" si="192">E228*HLOOKUP($B$772,$AQ$40:$AW$52,13)</f>
        <v>0</v>
      </c>
      <c r="F863" s="614">
        <f t="shared" ca="1" si="192"/>
        <v>0</v>
      </c>
      <c r="G863" s="614">
        <f t="shared" ca="1" si="192"/>
        <v>0</v>
      </c>
      <c r="H863" s="614">
        <f t="shared" ca="1" si="192"/>
        <v>0</v>
      </c>
      <c r="I863" s="614">
        <f t="shared" ca="1" si="192"/>
        <v>0</v>
      </c>
      <c r="J863" s="614">
        <f t="shared" ca="1" si="192"/>
        <v>0</v>
      </c>
      <c r="K863" s="614">
        <f t="shared" ca="1" si="192"/>
        <v>0</v>
      </c>
      <c r="L863" s="614">
        <f t="shared" ca="1" si="192"/>
        <v>0</v>
      </c>
      <c r="M863" s="614">
        <f t="shared" ca="1" si="192"/>
        <v>0</v>
      </c>
      <c r="N863" s="614">
        <f t="shared" ca="1" si="192"/>
        <v>0</v>
      </c>
      <c r="O863" s="614">
        <f t="shared" ca="1" si="192"/>
        <v>0</v>
      </c>
      <c r="P863" s="614">
        <f t="shared" ca="1" si="192"/>
        <v>0</v>
      </c>
      <c r="Q863" s="614">
        <f t="shared" ca="1" si="192"/>
        <v>0</v>
      </c>
      <c r="R863" s="614">
        <f t="shared" ca="1" si="192"/>
        <v>0</v>
      </c>
      <c r="S863" s="614">
        <f t="shared" ca="1" si="192"/>
        <v>0</v>
      </c>
      <c r="T863" s="614">
        <f t="shared" ca="1" si="192"/>
        <v>0</v>
      </c>
      <c r="U863" s="614">
        <f t="shared" ca="1" si="192"/>
        <v>0</v>
      </c>
      <c r="V863" s="614">
        <f t="shared" ca="1" si="192"/>
        <v>0</v>
      </c>
      <c r="W863" s="614">
        <f t="shared" ca="1" si="192"/>
        <v>0</v>
      </c>
      <c r="X863" s="614">
        <f t="shared" ca="1" si="192"/>
        <v>0</v>
      </c>
      <c r="Y863" s="614">
        <f t="shared" ca="1" si="192"/>
        <v>0</v>
      </c>
      <c r="Z863" s="614">
        <f t="shared" ca="1" si="192"/>
        <v>0</v>
      </c>
      <c r="AA863" s="614">
        <f t="shared" ca="1" si="192"/>
        <v>0</v>
      </c>
      <c r="AB863" s="614">
        <f t="shared" ca="1" si="192"/>
        <v>0</v>
      </c>
      <c r="AC863" s="614">
        <f t="shared" ca="1" si="192"/>
        <v>0</v>
      </c>
      <c r="AD863" s="614">
        <f t="shared" ca="1" si="192"/>
        <v>0</v>
      </c>
      <c r="AE863" s="614">
        <f t="shared" ca="1" si="192"/>
        <v>0</v>
      </c>
      <c r="AF863" s="614">
        <f t="shared" ca="1" si="192"/>
        <v>0</v>
      </c>
      <c r="AG863" s="614">
        <f t="shared" ca="1" si="192"/>
        <v>0</v>
      </c>
      <c r="AH863" s="614">
        <f t="shared" ca="1" si="192"/>
        <v>0</v>
      </c>
      <c r="AI863" s="614">
        <f t="shared" ca="1" si="192"/>
        <v>0</v>
      </c>
      <c r="AJ863" s="610"/>
      <c r="AK863" s="610"/>
      <c r="AL863" s="610"/>
      <c r="AM863" s="626"/>
      <c r="AN863" s="246"/>
    </row>
    <row r="864" spans="2:40" x14ac:dyDescent="0.2">
      <c r="B864" s="625"/>
      <c r="C864" s="607" t="s">
        <v>126</v>
      </c>
      <c r="D864" s="599"/>
      <c r="E864" s="614">
        <f t="shared" ref="E864:AI864" ca="1" si="193">E229*HLOOKUP($B$772,$AQ$40:$AW$52,13)</f>
        <v>-106.82875935264508</v>
      </c>
      <c r="F864" s="614">
        <f t="shared" ca="1" si="193"/>
        <v>13.451539045861283</v>
      </c>
      <c r="G864" s="614">
        <f t="shared" ca="1" si="193"/>
        <v>12.707167660479348</v>
      </c>
      <c r="H864" s="614">
        <f t="shared" ca="1" si="193"/>
        <v>12.646093567393823</v>
      </c>
      <c r="I864" s="614">
        <f t="shared" ca="1" si="193"/>
        <v>13.010345254256935</v>
      </c>
      <c r="J864" s="614">
        <f t="shared" ca="1" si="193"/>
        <v>12.525873043054846</v>
      </c>
      <c r="K864" s="614">
        <f t="shared" ca="1" si="193"/>
        <v>11.765876727494142</v>
      </c>
      <c r="L864" s="614">
        <f t="shared" ca="1" si="193"/>
        <v>11.187633106494959</v>
      </c>
      <c r="M864" s="614">
        <f t="shared" ca="1" si="193"/>
        <v>10.753706990388157</v>
      </c>
      <c r="N864" s="614">
        <f t="shared" ca="1" si="193"/>
        <v>10.513142069255858</v>
      </c>
      <c r="O864" s="614">
        <f t="shared" ca="1" si="193"/>
        <v>5.533927459146204</v>
      </c>
      <c r="P864" s="614">
        <f t="shared" ca="1" si="193"/>
        <v>4.3854839840138791</v>
      </c>
      <c r="Q864" s="614">
        <f t="shared" ca="1" si="193"/>
        <v>4.4344734886763497</v>
      </c>
      <c r="R864" s="614">
        <f t="shared" ca="1" si="193"/>
        <v>7.8582766866538361</v>
      </c>
      <c r="S864" s="614">
        <f t="shared" ca="1" si="193"/>
        <v>7.9497182816517444</v>
      </c>
      <c r="T864" s="614">
        <f t="shared" ca="1" si="193"/>
        <v>8.0423864965546663</v>
      </c>
      <c r="U864" s="614">
        <f t="shared" ca="1" si="193"/>
        <v>8.1362936849610143</v>
      </c>
      <c r="V864" s="614">
        <f t="shared" ca="1" si="193"/>
        <v>8.2314522490945912</v>
      </c>
      <c r="W864" s="614">
        <f t="shared" ca="1" si="193"/>
        <v>8.3278746370798249</v>
      </c>
      <c r="X864" s="614">
        <f t="shared" ca="1" si="193"/>
        <v>8.4255733400905566</v>
      </c>
      <c r="Y864" s="614">
        <f t="shared" ca="1" si="193"/>
        <v>3.8954172046682327</v>
      </c>
      <c r="Z864" s="614">
        <f t="shared" ca="1" si="193"/>
        <v>8.6248498531054576</v>
      </c>
      <c r="AA864" s="614">
        <f t="shared" ca="1" si="193"/>
        <v>8.7264528331904874</v>
      </c>
      <c r="AB864" s="614">
        <f t="shared" ca="1" si="193"/>
        <v>8.8293824618084731</v>
      </c>
      <c r="AC864" s="614">
        <f t="shared" ca="1" si="193"/>
        <v>8.933651397894808</v>
      </c>
      <c r="AD864" s="614">
        <f t="shared" ca="1" si="193"/>
        <v>9.0392723234359984</v>
      </c>
      <c r="AE864" s="614">
        <f t="shared" ca="1" si="193"/>
        <v>0</v>
      </c>
      <c r="AF864" s="614">
        <f t="shared" ca="1" si="193"/>
        <v>0</v>
      </c>
      <c r="AG864" s="614">
        <f t="shared" ca="1" si="193"/>
        <v>0</v>
      </c>
      <c r="AH864" s="614">
        <f t="shared" ca="1" si="193"/>
        <v>0</v>
      </c>
      <c r="AI864" s="614">
        <f t="shared" ca="1" si="193"/>
        <v>0</v>
      </c>
      <c r="AJ864" s="610"/>
      <c r="AK864" s="610"/>
      <c r="AL864" s="610"/>
      <c r="AM864" s="626"/>
      <c r="AN864" s="246"/>
    </row>
    <row r="865" spans="2:40" x14ac:dyDescent="0.2">
      <c r="B865" s="625"/>
      <c r="C865" s="605" t="s">
        <v>127</v>
      </c>
      <c r="D865" s="599"/>
      <c r="E865" s="614">
        <f t="shared" ref="E865:AI865" ca="1" si="194">E230*HLOOKUP($B$772,$AQ$40:$AW$52,13)</f>
        <v>0</v>
      </c>
      <c r="F865" s="614">
        <f t="shared" ca="1" si="194"/>
        <v>0</v>
      </c>
      <c r="G865" s="614">
        <f t="shared" ca="1" si="194"/>
        <v>0</v>
      </c>
      <c r="H865" s="614">
        <f t="shared" ca="1" si="194"/>
        <v>0</v>
      </c>
      <c r="I865" s="614">
        <f t="shared" ca="1" si="194"/>
        <v>0</v>
      </c>
      <c r="J865" s="614">
        <f t="shared" ca="1" si="194"/>
        <v>0</v>
      </c>
      <c r="K865" s="614">
        <f t="shared" ca="1" si="194"/>
        <v>0</v>
      </c>
      <c r="L865" s="614">
        <f t="shared" ca="1" si="194"/>
        <v>0</v>
      </c>
      <c r="M865" s="614">
        <f t="shared" ca="1" si="194"/>
        <v>0</v>
      </c>
      <c r="N865" s="614">
        <f t="shared" ca="1" si="194"/>
        <v>0</v>
      </c>
      <c r="O865" s="614">
        <f t="shared" ca="1" si="194"/>
        <v>0</v>
      </c>
      <c r="P865" s="614">
        <f t="shared" ca="1" si="194"/>
        <v>0</v>
      </c>
      <c r="Q865" s="614">
        <f t="shared" ca="1" si="194"/>
        <v>0</v>
      </c>
      <c r="R865" s="614">
        <f t="shared" ca="1" si="194"/>
        <v>0</v>
      </c>
      <c r="S865" s="614">
        <f t="shared" ca="1" si="194"/>
        <v>0</v>
      </c>
      <c r="T865" s="614">
        <f t="shared" ca="1" si="194"/>
        <v>0</v>
      </c>
      <c r="U865" s="614">
        <f t="shared" ca="1" si="194"/>
        <v>0</v>
      </c>
      <c r="V865" s="614">
        <f t="shared" ca="1" si="194"/>
        <v>0</v>
      </c>
      <c r="W865" s="614">
        <f t="shared" ca="1" si="194"/>
        <v>0</v>
      </c>
      <c r="X865" s="614">
        <f t="shared" ca="1" si="194"/>
        <v>0</v>
      </c>
      <c r="Y865" s="614">
        <f t="shared" ca="1" si="194"/>
        <v>0</v>
      </c>
      <c r="Z865" s="614">
        <f t="shared" ca="1" si="194"/>
        <v>0</v>
      </c>
      <c r="AA865" s="614">
        <f t="shared" ca="1" si="194"/>
        <v>0</v>
      </c>
      <c r="AB865" s="614">
        <f t="shared" ca="1" si="194"/>
        <v>0</v>
      </c>
      <c r="AC865" s="614">
        <f t="shared" ca="1" si="194"/>
        <v>0</v>
      </c>
      <c r="AD865" s="614">
        <f t="shared" ca="1" si="194"/>
        <v>0</v>
      </c>
      <c r="AE865" s="614">
        <f t="shared" ca="1" si="194"/>
        <v>0</v>
      </c>
      <c r="AF865" s="614">
        <f t="shared" ca="1" si="194"/>
        <v>0</v>
      </c>
      <c r="AG865" s="614">
        <f t="shared" ca="1" si="194"/>
        <v>0</v>
      </c>
      <c r="AH865" s="614">
        <f t="shared" ca="1" si="194"/>
        <v>0</v>
      </c>
      <c r="AI865" s="614">
        <f t="shared" ca="1" si="194"/>
        <v>0</v>
      </c>
      <c r="AJ865" s="610"/>
      <c r="AK865" s="610"/>
      <c r="AL865" s="610"/>
      <c r="AM865" s="626"/>
      <c r="AN865" s="246"/>
    </row>
    <row r="866" spans="2:40" x14ac:dyDescent="0.2">
      <c r="B866" s="625"/>
      <c r="C866" s="605" t="s">
        <v>116</v>
      </c>
      <c r="D866" s="599"/>
      <c r="E866" s="614">
        <f t="shared" ref="E866:AI866" ca="1" si="195">E231*HLOOKUP($B$772,$AQ$40:$AW$52,13)</f>
        <v>0</v>
      </c>
      <c r="F866" s="614">
        <f t="shared" ca="1" si="195"/>
        <v>0</v>
      </c>
      <c r="G866" s="614">
        <f t="shared" ca="1" si="195"/>
        <v>0</v>
      </c>
      <c r="H866" s="614">
        <f t="shared" ca="1" si="195"/>
        <v>0</v>
      </c>
      <c r="I866" s="614">
        <f t="shared" ca="1" si="195"/>
        <v>0</v>
      </c>
      <c r="J866" s="614">
        <f t="shared" ca="1" si="195"/>
        <v>0</v>
      </c>
      <c r="K866" s="614">
        <f t="shared" ca="1" si="195"/>
        <v>0</v>
      </c>
      <c r="L866" s="614">
        <f t="shared" ca="1" si="195"/>
        <v>0</v>
      </c>
      <c r="M866" s="614">
        <f t="shared" ca="1" si="195"/>
        <v>0</v>
      </c>
      <c r="N866" s="614">
        <f t="shared" ca="1" si="195"/>
        <v>0</v>
      </c>
      <c r="O866" s="614">
        <f t="shared" ca="1" si="195"/>
        <v>0</v>
      </c>
      <c r="P866" s="614">
        <f t="shared" ca="1" si="195"/>
        <v>0</v>
      </c>
      <c r="Q866" s="614">
        <f t="shared" ca="1" si="195"/>
        <v>0</v>
      </c>
      <c r="R866" s="614">
        <f t="shared" ca="1" si="195"/>
        <v>0</v>
      </c>
      <c r="S866" s="614">
        <f t="shared" ca="1" si="195"/>
        <v>0</v>
      </c>
      <c r="T866" s="614">
        <f t="shared" ca="1" si="195"/>
        <v>0</v>
      </c>
      <c r="U866" s="614">
        <f t="shared" ca="1" si="195"/>
        <v>0</v>
      </c>
      <c r="V866" s="614">
        <f t="shared" ca="1" si="195"/>
        <v>0</v>
      </c>
      <c r="W866" s="614">
        <f t="shared" ca="1" si="195"/>
        <v>0</v>
      </c>
      <c r="X866" s="614">
        <f t="shared" ca="1" si="195"/>
        <v>0</v>
      </c>
      <c r="Y866" s="614">
        <f t="shared" ca="1" si="195"/>
        <v>0</v>
      </c>
      <c r="Z866" s="614">
        <f t="shared" ca="1" si="195"/>
        <v>0</v>
      </c>
      <c r="AA866" s="614">
        <f t="shared" ca="1" si="195"/>
        <v>0</v>
      </c>
      <c r="AB866" s="614">
        <f t="shared" ca="1" si="195"/>
        <v>0</v>
      </c>
      <c r="AC866" s="614">
        <f t="shared" ca="1" si="195"/>
        <v>0</v>
      </c>
      <c r="AD866" s="614">
        <f t="shared" ca="1" si="195"/>
        <v>0</v>
      </c>
      <c r="AE866" s="614">
        <f t="shared" ca="1" si="195"/>
        <v>0</v>
      </c>
      <c r="AF866" s="614">
        <f t="shared" ca="1" si="195"/>
        <v>0</v>
      </c>
      <c r="AG866" s="614">
        <f t="shared" ca="1" si="195"/>
        <v>0</v>
      </c>
      <c r="AH866" s="614">
        <f t="shared" ca="1" si="195"/>
        <v>0</v>
      </c>
      <c r="AI866" s="614">
        <f t="shared" ca="1" si="195"/>
        <v>0</v>
      </c>
      <c r="AJ866" s="610"/>
      <c r="AK866" s="610"/>
      <c r="AL866" s="610"/>
      <c r="AM866" s="626"/>
      <c r="AN866" s="246"/>
    </row>
    <row r="867" spans="2:40" x14ac:dyDescent="0.2">
      <c r="B867" s="625"/>
      <c r="C867" s="606" t="s">
        <v>119</v>
      </c>
      <c r="D867" s="599"/>
      <c r="E867" s="614">
        <f t="shared" ref="E867:AI867" ca="1" si="196">E232*HLOOKUP($B$772,$AQ$40:$AW$52,13)</f>
        <v>0</v>
      </c>
      <c r="F867" s="614">
        <f t="shared" ca="1" si="196"/>
        <v>0</v>
      </c>
      <c r="G867" s="614">
        <f t="shared" ca="1" si="196"/>
        <v>0</v>
      </c>
      <c r="H867" s="614">
        <f t="shared" ca="1" si="196"/>
        <v>0</v>
      </c>
      <c r="I867" s="614">
        <f t="shared" ca="1" si="196"/>
        <v>0</v>
      </c>
      <c r="J867" s="614">
        <f t="shared" ca="1" si="196"/>
        <v>0</v>
      </c>
      <c r="K867" s="614">
        <f t="shared" ca="1" si="196"/>
        <v>0</v>
      </c>
      <c r="L867" s="614">
        <f t="shared" ca="1" si="196"/>
        <v>0</v>
      </c>
      <c r="M867" s="614">
        <f t="shared" ca="1" si="196"/>
        <v>0</v>
      </c>
      <c r="N867" s="614">
        <f t="shared" ca="1" si="196"/>
        <v>0</v>
      </c>
      <c r="O867" s="614">
        <f t="shared" ca="1" si="196"/>
        <v>0</v>
      </c>
      <c r="P867" s="614">
        <f t="shared" ca="1" si="196"/>
        <v>0</v>
      </c>
      <c r="Q867" s="614">
        <f t="shared" ca="1" si="196"/>
        <v>0</v>
      </c>
      <c r="R867" s="614">
        <f t="shared" ca="1" si="196"/>
        <v>0</v>
      </c>
      <c r="S867" s="614">
        <f t="shared" ca="1" si="196"/>
        <v>0</v>
      </c>
      <c r="T867" s="614">
        <f t="shared" ca="1" si="196"/>
        <v>0</v>
      </c>
      <c r="U867" s="614">
        <f t="shared" ca="1" si="196"/>
        <v>0</v>
      </c>
      <c r="V867" s="614">
        <f t="shared" ca="1" si="196"/>
        <v>0</v>
      </c>
      <c r="W867" s="614">
        <f t="shared" ca="1" si="196"/>
        <v>0</v>
      </c>
      <c r="X867" s="614">
        <f t="shared" ca="1" si="196"/>
        <v>0</v>
      </c>
      <c r="Y867" s="614">
        <f t="shared" ca="1" si="196"/>
        <v>0</v>
      </c>
      <c r="Z867" s="614">
        <f t="shared" ca="1" si="196"/>
        <v>0</v>
      </c>
      <c r="AA867" s="614">
        <f t="shared" ca="1" si="196"/>
        <v>0</v>
      </c>
      <c r="AB867" s="614">
        <f t="shared" ca="1" si="196"/>
        <v>0</v>
      </c>
      <c r="AC867" s="614">
        <f t="shared" ca="1" si="196"/>
        <v>0</v>
      </c>
      <c r="AD867" s="614">
        <f t="shared" ca="1" si="196"/>
        <v>0</v>
      </c>
      <c r="AE867" s="614">
        <f t="shared" ca="1" si="196"/>
        <v>0</v>
      </c>
      <c r="AF867" s="614">
        <f t="shared" ca="1" si="196"/>
        <v>0</v>
      </c>
      <c r="AG867" s="614">
        <f t="shared" ca="1" si="196"/>
        <v>0</v>
      </c>
      <c r="AH867" s="614">
        <f t="shared" ca="1" si="196"/>
        <v>0</v>
      </c>
      <c r="AI867" s="614">
        <f t="shared" ca="1" si="196"/>
        <v>0</v>
      </c>
      <c r="AJ867" s="610"/>
      <c r="AK867" s="610"/>
      <c r="AL867" s="610"/>
      <c r="AM867" s="626"/>
      <c r="AN867" s="246"/>
    </row>
    <row r="868" spans="2:40" x14ac:dyDescent="0.2">
      <c r="B868" s="625"/>
      <c r="C868" s="125"/>
      <c r="D868" s="599"/>
      <c r="E868" s="599"/>
      <c r="F868" s="599"/>
      <c r="G868" s="599"/>
      <c r="H868" s="599"/>
      <c r="I868" s="599"/>
      <c r="J868" s="599"/>
      <c r="K868" s="599"/>
      <c r="L868" s="599"/>
      <c r="M868" s="599"/>
      <c r="N868" s="599"/>
      <c r="O868" s="599"/>
      <c r="P868" s="599"/>
      <c r="Q868" s="599"/>
      <c r="R868" s="599"/>
      <c r="S868" s="599"/>
      <c r="T868" s="599"/>
      <c r="U868" s="599"/>
      <c r="V868" s="599"/>
      <c r="W868" s="599"/>
      <c r="X868" s="599"/>
      <c r="Y868" s="599"/>
      <c r="Z868" s="599"/>
      <c r="AA868" s="599"/>
      <c r="AB868" s="599"/>
      <c r="AC868" s="599"/>
      <c r="AD868" s="599"/>
      <c r="AE868" s="599"/>
      <c r="AF868" s="599"/>
      <c r="AG868" s="599"/>
      <c r="AH868" s="599"/>
      <c r="AI868" s="599"/>
      <c r="AJ868" s="599"/>
      <c r="AK868" s="599"/>
      <c r="AL868" s="599"/>
      <c r="AM868" s="628"/>
    </row>
    <row r="869" spans="2:40" x14ac:dyDescent="0.2">
      <c r="B869" s="625">
        <v>2016</v>
      </c>
      <c r="C869" s="125"/>
      <c r="D869" s="599"/>
      <c r="E869" s="599"/>
      <c r="F869" s="599"/>
      <c r="G869" s="599"/>
      <c r="H869" s="599"/>
      <c r="I869" s="599"/>
      <c r="J869" s="599"/>
      <c r="K869" s="599"/>
      <c r="L869" s="599"/>
      <c r="M869" s="599"/>
      <c r="N869" s="599"/>
      <c r="O869" s="599"/>
      <c r="P869" s="599"/>
      <c r="Q869" s="599"/>
      <c r="R869" s="599"/>
      <c r="S869" s="599"/>
      <c r="T869" s="599"/>
      <c r="U869" s="599"/>
      <c r="V869" s="599"/>
      <c r="W869" s="599"/>
      <c r="X869" s="599"/>
      <c r="Y869" s="599"/>
      <c r="Z869" s="599"/>
      <c r="AA869" s="599"/>
      <c r="AB869" s="599"/>
      <c r="AC869" s="599"/>
      <c r="AD869" s="599"/>
      <c r="AE869" s="599"/>
      <c r="AF869" s="599"/>
      <c r="AG869" s="599"/>
      <c r="AH869" s="599"/>
      <c r="AI869" s="599"/>
      <c r="AJ869" s="599"/>
      <c r="AK869" s="599"/>
      <c r="AL869" s="599"/>
      <c r="AM869" s="628"/>
    </row>
    <row r="870" spans="2:40" x14ac:dyDescent="0.2">
      <c r="B870" s="261" t="s">
        <v>293</v>
      </c>
      <c r="C870" s="133"/>
      <c r="D870" s="599"/>
      <c r="E870" s="599"/>
      <c r="F870" s="599"/>
      <c r="G870" s="599"/>
      <c r="H870" s="599"/>
      <c r="I870" s="599"/>
      <c r="J870" s="599"/>
      <c r="K870" s="599"/>
      <c r="L870" s="599"/>
      <c r="M870" s="599"/>
      <c r="N870" s="599"/>
      <c r="O870" s="599"/>
      <c r="P870" s="599"/>
      <c r="Q870" s="599"/>
      <c r="R870" s="599"/>
      <c r="S870" s="599"/>
      <c r="T870" s="599"/>
      <c r="U870" s="599"/>
      <c r="V870" s="599"/>
      <c r="W870" s="599"/>
      <c r="X870" s="599"/>
      <c r="Y870" s="599"/>
      <c r="Z870" s="599"/>
      <c r="AA870" s="599"/>
      <c r="AB870" s="599"/>
      <c r="AC870" s="599"/>
      <c r="AD870" s="599"/>
      <c r="AE870" s="599"/>
      <c r="AF870" s="599"/>
      <c r="AG870" s="599"/>
      <c r="AH870" s="599"/>
      <c r="AI870" s="599"/>
      <c r="AJ870" s="599"/>
      <c r="AK870" s="599"/>
      <c r="AL870" s="599"/>
      <c r="AM870" s="628"/>
    </row>
    <row r="871" spans="2:40" x14ac:dyDescent="0.2">
      <c r="B871" s="625"/>
      <c r="C871" s="605" t="s">
        <v>131</v>
      </c>
      <c r="D871" s="599"/>
      <c r="E871" s="599"/>
      <c r="F871" s="616">
        <f t="shared" ref="F871:AJ871" ca="1" si="197">F236*HLOOKUP($B$869,$AQ$40:$AW$52,2)</f>
        <v>-85.603389845050017</v>
      </c>
      <c r="G871" s="616">
        <f t="shared" ca="1" si="197"/>
        <v>20.725170905591678</v>
      </c>
      <c r="H871" s="616">
        <f t="shared" ca="1" si="197"/>
        <v>26.170634396968836</v>
      </c>
      <c r="I871" s="616">
        <f t="shared" ca="1" si="197"/>
        <v>20.577831949263025</v>
      </c>
      <c r="J871" s="616">
        <f t="shared" ca="1" si="197"/>
        <v>16.46290454478887</v>
      </c>
      <c r="K871" s="616">
        <f t="shared" ca="1" si="197"/>
        <v>15.613033700220758</v>
      </c>
      <c r="L871" s="616">
        <f t="shared" ca="1" si="197"/>
        <v>12.285085110801345</v>
      </c>
      <c r="M871" s="616">
        <f t="shared" ca="1" si="197"/>
        <v>9.1067421824713097</v>
      </c>
      <c r="N871" s="616">
        <f t="shared" ca="1" si="197"/>
        <v>8.7964904065601441</v>
      </c>
      <c r="O871" s="616">
        <f t="shared" ca="1" si="197"/>
        <v>8.3691002853132037</v>
      </c>
      <c r="P871" s="616">
        <f t="shared" ca="1" si="197"/>
        <v>3.1430800124445604</v>
      </c>
      <c r="Q871" s="616">
        <f t="shared" ca="1" si="197"/>
        <v>5.3988817008721997</v>
      </c>
      <c r="R871" s="616">
        <f t="shared" ca="1" si="197"/>
        <v>5.4588084432183477</v>
      </c>
      <c r="S871" s="616">
        <f t="shared" ca="1" si="197"/>
        <v>5.5194981637268423</v>
      </c>
      <c r="T871" s="616">
        <f t="shared" ca="1" si="197"/>
        <v>5.5809563172102257</v>
      </c>
      <c r="U871" s="616">
        <f t="shared" ca="1" si="197"/>
        <v>5.6431883052452383</v>
      </c>
      <c r="V871" s="616">
        <f t="shared" ca="1" si="197"/>
        <v>5.7061994719501241</v>
      </c>
      <c r="W871" s="616">
        <f t="shared" ca="1" si="197"/>
        <v>5.7699950996136806</v>
      </c>
      <c r="X871" s="616">
        <f t="shared" ca="1" si="197"/>
        <v>5.8345804041715867</v>
      </c>
      <c r="Y871" s="616">
        <f t="shared" ca="1" si="197"/>
        <v>5.899960530525636</v>
      </c>
      <c r="Z871" s="616">
        <f t="shared" ca="1" si="197"/>
        <v>1.1314663924812225</v>
      </c>
      <c r="AA871" s="616">
        <f t="shared" ca="1" si="197"/>
        <v>6.0331254438384621</v>
      </c>
      <c r="AB871" s="616">
        <f t="shared" ca="1" si="197"/>
        <v>6.1009201210119173</v>
      </c>
      <c r="AC871" s="616">
        <f t="shared" ca="1" si="197"/>
        <v>6.1695293898742447</v>
      </c>
      <c r="AD871" s="616">
        <f t="shared" ca="1" si="197"/>
        <v>6.2389579641183692</v>
      </c>
      <c r="AE871" s="616">
        <f t="shared" ca="1" si="197"/>
        <v>6.309210454753166</v>
      </c>
      <c r="AF871" s="616">
        <f t="shared" ca="1" si="197"/>
        <v>0</v>
      </c>
      <c r="AG871" s="616">
        <f t="shared" ca="1" si="197"/>
        <v>0</v>
      </c>
      <c r="AH871" s="616">
        <f t="shared" ca="1" si="197"/>
        <v>0</v>
      </c>
      <c r="AI871" s="616">
        <f t="shared" ca="1" si="197"/>
        <v>0</v>
      </c>
      <c r="AJ871" s="616">
        <f t="shared" ca="1" si="197"/>
        <v>0</v>
      </c>
      <c r="AK871" s="610"/>
      <c r="AL871" s="610"/>
      <c r="AM871" s="626"/>
      <c r="AN871" s="246"/>
    </row>
    <row r="872" spans="2:40" x14ac:dyDescent="0.2">
      <c r="B872" s="625"/>
      <c r="C872" s="606" t="s">
        <v>117</v>
      </c>
      <c r="D872" s="599"/>
      <c r="E872" s="599"/>
      <c r="F872" s="616">
        <f t="shared" ref="F872:AJ872" ca="1" si="198">F237*HLOOKUP($B$869,$AQ$40:$AW$52,2)</f>
        <v>0</v>
      </c>
      <c r="G872" s="616">
        <f t="shared" ca="1" si="198"/>
        <v>2.143714878876299</v>
      </c>
      <c r="H872" s="616">
        <f t="shared" ca="1" si="198"/>
        <v>2.1656176791623056</v>
      </c>
      <c r="I872" s="616">
        <f t="shared" ca="1" si="198"/>
        <v>2.1878468311725738</v>
      </c>
      <c r="J872" s="616">
        <f t="shared" ca="1" si="198"/>
        <v>2.2104071975477955</v>
      </c>
      <c r="K872" s="616">
        <f t="shared" ca="1" si="198"/>
        <v>2.2333037133820079</v>
      </c>
      <c r="L872" s="616">
        <f t="shared" ca="1" si="198"/>
        <v>2.2565413873021503</v>
      </c>
      <c r="M872" s="616">
        <f t="shared" ca="1" si="198"/>
        <v>2.2801253025637016</v>
      </c>
      <c r="N872" s="616">
        <f t="shared" ca="1" si="198"/>
        <v>2.3040606181626502</v>
      </c>
      <c r="O872" s="616">
        <f t="shared" ca="1" si="198"/>
        <v>2.3283525699640242</v>
      </c>
      <c r="P872" s="616">
        <f t="shared" ca="1" si="198"/>
        <v>2.3530064718472383</v>
      </c>
      <c r="Q872" s="616">
        <f t="shared" ca="1" si="198"/>
        <v>2.3780277168685116</v>
      </c>
      <c r="R872" s="616">
        <f t="shared" ca="1" si="198"/>
        <v>2.403421778440602</v>
      </c>
      <c r="S872" s="616">
        <f t="shared" ca="1" si="198"/>
        <v>2.4291942115301177</v>
      </c>
      <c r="T872" s="616">
        <f t="shared" ca="1" si="198"/>
        <v>2.4553506538726659</v>
      </c>
      <c r="U872" s="616">
        <f t="shared" ca="1" si="198"/>
        <v>2.481896827206119</v>
      </c>
      <c r="V872" s="616">
        <f t="shared" ca="1" si="198"/>
        <v>2.50883853852224</v>
      </c>
      <c r="W872" s="616">
        <f t="shared" ca="1" si="198"/>
        <v>2.5361816813369717</v>
      </c>
      <c r="X872" s="616">
        <f t="shared" ca="1" si="198"/>
        <v>2.5639322369796425</v>
      </c>
      <c r="Y872" s="616">
        <f t="shared" ca="1" si="198"/>
        <v>2.592096275901389</v>
      </c>
      <c r="Z872" s="616">
        <f t="shared" ca="1" si="198"/>
        <v>2.6206799590030694</v>
      </c>
      <c r="AA872" s="616">
        <f t="shared" ca="1" si="198"/>
        <v>2.6496895389829649</v>
      </c>
      <c r="AB872" s="616">
        <f t="shared" ca="1" si="198"/>
        <v>2.6791313617045613</v>
      </c>
      <c r="AC872" s="616">
        <f t="shared" ca="1" si="198"/>
        <v>2.7090118675847097</v>
      </c>
      <c r="AD872" s="616">
        <f t="shared" ca="1" si="198"/>
        <v>2.739337593002471</v>
      </c>
      <c r="AE872" s="616">
        <f t="shared" ca="1" si="198"/>
        <v>2.7701151717289578</v>
      </c>
      <c r="AF872" s="616">
        <f t="shared" ca="1" si="198"/>
        <v>0</v>
      </c>
      <c r="AG872" s="616">
        <f t="shared" ca="1" si="198"/>
        <v>0</v>
      </c>
      <c r="AH872" s="616">
        <f t="shared" ca="1" si="198"/>
        <v>0</v>
      </c>
      <c r="AI872" s="616">
        <f t="shared" ca="1" si="198"/>
        <v>0</v>
      </c>
      <c r="AJ872" s="616">
        <f t="shared" ca="1" si="198"/>
        <v>0</v>
      </c>
      <c r="AK872" s="610"/>
      <c r="AL872" s="610"/>
      <c r="AM872" s="626"/>
      <c r="AN872" s="246"/>
    </row>
    <row r="873" spans="2:40" x14ac:dyDescent="0.2">
      <c r="B873" s="625"/>
      <c r="C873" s="607" t="s">
        <v>126</v>
      </c>
      <c r="D873" s="599"/>
      <c r="E873" s="599"/>
      <c r="F873" s="616">
        <f t="shared" ref="F873:AJ873" ca="1" si="199">F238*HLOOKUP($B$869,$AQ$40:$AW$52,2)</f>
        <v>0</v>
      </c>
      <c r="G873" s="616">
        <f t="shared" ca="1" si="199"/>
        <v>0</v>
      </c>
      <c r="H873" s="616">
        <f t="shared" ca="1" si="199"/>
        <v>0</v>
      </c>
      <c r="I873" s="616">
        <f t="shared" ca="1" si="199"/>
        <v>0</v>
      </c>
      <c r="J873" s="616">
        <f t="shared" ca="1" si="199"/>
        <v>0</v>
      </c>
      <c r="K873" s="616">
        <f t="shared" ca="1" si="199"/>
        <v>0</v>
      </c>
      <c r="L873" s="616">
        <f t="shared" ca="1" si="199"/>
        <v>0</v>
      </c>
      <c r="M873" s="616">
        <f t="shared" ca="1" si="199"/>
        <v>0</v>
      </c>
      <c r="N873" s="616">
        <f t="shared" ca="1" si="199"/>
        <v>0</v>
      </c>
      <c r="O873" s="616">
        <f t="shared" ca="1" si="199"/>
        <v>0</v>
      </c>
      <c r="P873" s="616">
        <f t="shared" ca="1" si="199"/>
        <v>0</v>
      </c>
      <c r="Q873" s="616">
        <f t="shared" ca="1" si="199"/>
        <v>0</v>
      </c>
      <c r="R873" s="616">
        <f t="shared" ca="1" si="199"/>
        <v>0</v>
      </c>
      <c r="S873" s="616">
        <f t="shared" ca="1" si="199"/>
        <v>0</v>
      </c>
      <c r="T873" s="616">
        <f t="shared" ca="1" si="199"/>
        <v>0</v>
      </c>
      <c r="U873" s="616">
        <f t="shared" ca="1" si="199"/>
        <v>0</v>
      </c>
      <c r="V873" s="616">
        <f t="shared" ca="1" si="199"/>
        <v>0</v>
      </c>
      <c r="W873" s="616">
        <f t="shared" ca="1" si="199"/>
        <v>0</v>
      </c>
      <c r="X873" s="616">
        <f t="shared" ca="1" si="199"/>
        <v>0</v>
      </c>
      <c r="Y873" s="616">
        <f t="shared" ca="1" si="199"/>
        <v>0</v>
      </c>
      <c r="Z873" s="616">
        <f t="shared" ca="1" si="199"/>
        <v>0</v>
      </c>
      <c r="AA873" s="616">
        <f t="shared" ca="1" si="199"/>
        <v>0</v>
      </c>
      <c r="AB873" s="616">
        <f t="shared" ca="1" si="199"/>
        <v>0</v>
      </c>
      <c r="AC873" s="616">
        <f t="shared" ca="1" si="199"/>
        <v>0</v>
      </c>
      <c r="AD873" s="616">
        <f t="shared" ca="1" si="199"/>
        <v>0</v>
      </c>
      <c r="AE873" s="616">
        <f t="shared" ca="1" si="199"/>
        <v>0</v>
      </c>
      <c r="AF873" s="616">
        <f t="shared" ca="1" si="199"/>
        <v>0</v>
      </c>
      <c r="AG873" s="616">
        <f t="shared" ca="1" si="199"/>
        <v>0</v>
      </c>
      <c r="AH873" s="616">
        <f t="shared" ca="1" si="199"/>
        <v>0</v>
      </c>
      <c r="AI873" s="616">
        <f t="shared" ca="1" si="199"/>
        <v>0</v>
      </c>
      <c r="AJ873" s="616">
        <f t="shared" ca="1" si="199"/>
        <v>0</v>
      </c>
      <c r="AK873" s="610"/>
      <c r="AL873" s="610"/>
      <c r="AM873" s="626"/>
      <c r="AN873" s="246"/>
    </row>
    <row r="874" spans="2:40" x14ac:dyDescent="0.2">
      <c r="B874" s="625"/>
      <c r="C874" s="605" t="s">
        <v>127</v>
      </c>
      <c r="D874" s="599"/>
      <c r="E874" s="599"/>
      <c r="F874" s="616">
        <f t="shared" ref="F874:AJ874" ca="1" si="200">F239*HLOOKUP($B$869,$AQ$40:$AW$52,2)</f>
        <v>0</v>
      </c>
      <c r="G874" s="616">
        <f t="shared" ca="1" si="200"/>
        <v>0</v>
      </c>
      <c r="H874" s="616">
        <f t="shared" ca="1" si="200"/>
        <v>0</v>
      </c>
      <c r="I874" s="616">
        <f t="shared" ca="1" si="200"/>
        <v>0</v>
      </c>
      <c r="J874" s="616">
        <f t="shared" ca="1" si="200"/>
        <v>0</v>
      </c>
      <c r="K874" s="616">
        <f t="shared" ca="1" si="200"/>
        <v>0</v>
      </c>
      <c r="L874" s="616">
        <f t="shared" ca="1" si="200"/>
        <v>0</v>
      </c>
      <c r="M874" s="616">
        <f t="shared" ca="1" si="200"/>
        <v>0</v>
      </c>
      <c r="N874" s="616">
        <f t="shared" ca="1" si="200"/>
        <v>0</v>
      </c>
      <c r="O874" s="616">
        <f t="shared" ca="1" si="200"/>
        <v>0</v>
      </c>
      <c r="P874" s="616">
        <f t="shared" ca="1" si="200"/>
        <v>0</v>
      </c>
      <c r="Q874" s="616">
        <f t="shared" ca="1" si="200"/>
        <v>0</v>
      </c>
      <c r="R874" s="616">
        <f t="shared" ca="1" si="200"/>
        <v>0</v>
      </c>
      <c r="S874" s="616">
        <f t="shared" ca="1" si="200"/>
        <v>0</v>
      </c>
      <c r="T874" s="616">
        <f t="shared" ca="1" si="200"/>
        <v>0</v>
      </c>
      <c r="U874" s="616">
        <f t="shared" ca="1" si="200"/>
        <v>0</v>
      </c>
      <c r="V874" s="616">
        <f t="shared" ca="1" si="200"/>
        <v>0</v>
      </c>
      <c r="W874" s="616">
        <f t="shared" ca="1" si="200"/>
        <v>0</v>
      </c>
      <c r="X874" s="616">
        <f t="shared" ca="1" si="200"/>
        <v>0</v>
      </c>
      <c r="Y874" s="616">
        <f t="shared" ca="1" si="200"/>
        <v>0</v>
      </c>
      <c r="Z874" s="616">
        <f t="shared" ca="1" si="200"/>
        <v>0</v>
      </c>
      <c r="AA874" s="616">
        <f t="shared" ca="1" si="200"/>
        <v>0</v>
      </c>
      <c r="AB874" s="616">
        <f t="shared" ca="1" si="200"/>
        <v>0</v>
      </c>
      <c r="AC874" s="616">
        <f t="shared" ca="1" si="200"/>
        <v>0</v>
      </c>
      <c r="AD874" s="616">
        <f t="shared" ca="1" si="200"/>
        <v>0</v>
      </c>
      <c r="AE874" s="616">
        <f t="shared" ca="1" si="200"/>
        <v>0</v>
      </c>
      <c r="AF874" s="616">
        <f t="shared" ca="1" si="200"/>
        <v>0</v>
      </c>
      <c r="AG874" s="616">
        <f t="shared" ca="1" si="200"/>
        <v>0</v>
      </c>
      <c r="AH874" s="616">
        <f t="shared" ca="1" si="200"/>
        <v>0</v>
      </c>
      <c r="AI874" s="616">
        <f t="shared" ca="1" si="200"/>
        <v>0</v>
      </c>
      <c r="AJ874" s="616">
        <f t="shared" ca="1" si="200"/>
        <v>0</v>
      </c>
      <c r="AK874" s="610"/>
      <c r="AL874" s="610"/>
      <c r="AM874" s="626"/>
      <c r="AN874" s="246"/>
    </row>
    <row r="875" spans="2:40" x14ac:dyDescent="0.2">
      <c r="B875" s="625"/>
      <c r="C875" s="605" t="s">
        <v>116</v>
      </c>
      <c r="D875" s="599"/>
      <c r="E875" s="599"/>
      <c r="F875" s="616">
        <f t="shared" ref="F875:AJ875" ca="1" si="201">F240*HLOOKUP($B$869,$AQ$40:$AW$52,2)</f>
        <v>0</v>
      </c>
      <c r="G875" s="616">
        <f t="shared" ca="1" si="201"/>
        <v>0</v>
      </c>
      <c r="H875" s="616">
        <f t="shared" ca="1" si="201"/>
        <v>0</v>
      </c>
      <c r="I875" s="616">
        <f t="shared" ca="1" si="201"/>
        <v>0</v>
      </c>
      <c r="J875" s="616">
        <f t="shared" ca="1" si="201"/>
        <v>0</v>
      </c>
      <c r="K875" s="616">
        <f t="shared" ca="1" si="201"/>
        <v>0</v>
      </c>
      <c r="L875" s="616">
        <f t="shared" ca="1" si="201"/>
        <v>0</v>
      </c>
      <c r="M875" s="616">
        <f t="shared" ca="1" si="201"/>
        <v>0</v>
      </c>
      <c r="N875" s="616">
        <f t="shared" ca="1" si="201"/>
        <v>0</v>
      </c>
      <c r="O875" s="616">
        <f t="shared" ca="1" si="201"/>
        <v>0</v>
      </c>
      <c r="P875" s="616">
        <f t="shared" ca="1" si="201"/>
        <v>0</v>
      </c>
      <c r="Q875" s="616">
        <f t="shared" ca="1" si="201"/>
        <v>0</v>
      </c>
      <c r="R875" s="616">
        <f t="shared" ca="1" si="201"/>
        <v>0</v>
      </c>
      <c r="S875" s="616">
        <f t="shared" ca="1" si="201"/>
        <v>0</v>
      </c>
      <c r="T875" s="616">
        <f t="shared" ca="1" si="201"/>
        <v>0</v>
      </c>
      <c r="U875" s="616">
        <f t="shared" ca="1" si="201"/>
        <v>0</v>
      </c>
      <c r="V875" s="616">
        <f t="shared" ca="1" si="201"/>
        <v>0</v>
      </c>
      <c r="W875" s="616">
        <f t="shared" ca="1" si="201"/>
        <v>0</v>
      </c>
      <c r="X875" s="616">
        <f t="shared" ca="1" si="201"/>
        <v>0</v>
      </c>
      <c r="Y875" s="616">
        <f t="shared" ca="1" si="201"/>
        <v>0</v>
      </c>
      <c r="Z875" s="616">
        <f t="shared" ca="1" si="201"/>
        <v>0</v>
      </c>
      <c r="AA875" s="616">
        <f t="shared" ca="1" si="201"/>
        <v>0</v>
      </c>
      <c r="AB875" s="616">
        <f t="shared" ca="1" si="201"/>
        <v>0</v>
      </c>
      <c r="AC875" s="616">
        <f t="shared" ca="1" si="201"/>
        <v>0</v>
      </c>
      <c r="AD875" s="616">
        <f t="shared" ca="1" si="201"/>
        <v>0</v>
      </c>
      <c r="AE875" s="616">
        <f t="shared" ca="1" si="201"/>
        <v>0</v>
      </c>
      <c r="AF875" s="616">
        <f t="shared" ca="1" si="201"/>
        <v>0</v>
      </c>
      <c r="AG875" s="616">
        <f t="shared" ca="1" si="201"/>
        <v>0</v>
      </c>
      <c r="AH875" s="616">
        <f t="shared" ca="1" si="201"/>
        <v>0</v>
      </c>
      <c r="AI875" s="616">
        <f t="shared" ca="1" si="201"/>
        <v>0</v>
      </c>
      <c r="AJ875" s="616">
        <f t="shared" ca="1" si="201"/>
        <v>0</v>
      </c>
      <c r="AK875" s="610"/>
      <c r="AL875" s="610"/>
      <c r="AM875" s="626"/>
      <c r="AN875" s="246"/>
    </row>
    <row r="876" spans="2:40" x14ac:dyDescent="0.2">
      <c r="B876" s="625"/>
      <c r="C876" s="606" t="s">
        <v>119</v>
      </c>
      <c r="D876" s="599"/>
      <c r="E876" s="599"/>
      <c r="F876" s="616">
        <f t="shared" ref="F876:AJ876" ca="1" si="202">F241*HLOOKUP($B$869,$AQ$40:$AW$52,2)</f>
        <v>0</v>
      </c>
      <c r="G876" s="616">
        <f t="shared" ca="1" si="202"/>
        <v>0</v>
      </c>
      <c r="H876" s="616">
        <f t="shared" ca="1" si="202"/>
        <v>0</v>
      </c>
      <c r="I876" s="616">
        <f t="shared" ca="1" si="202"/>
        <v>0</v>
      </c>
      <c r="J876" s="616">
        <f t="shared" ca="1" si="202"/>
        <v>0</v>
      </c>
      <c r="K876" s="616">
        <f t="shared" ca="1" si="202"/>
        <v>0</v>
      </c>
      <c r="L876" s="616">
        <f t="shared" ca="1" si="202"/>
        <v>0</v>
      </c>
      <c r="M876" s="616">
        <f t="shared" ca="1" si="202"/>
        <v>0</v>
      </c>
      <c r="N876" s="616">
        <f t="shared" ca="1" si="202"/>
        <v>0</v>
      </c>
      <c r="O876" s="616">
        <f t="shared" ca="1" si="202"/>
        <v>0</v>
      </c>
      <c r="P876" s="616">
        <f t="shared" ca="1" si="202"/>
        <v>0</v>
      </c>
      <c r="Q876" s="616">
        <f t="shared" ca="1" si="202"/>
        <v>0</v>
      </c>
      <c r="R876" s="616">
        <f t="shared" ca="1" si="202"/>
        <v>0</v>
      </c>
      <c r="S876" s="616">
        <f t="shared" ca="1" si="202"/>
        <v>0</v>
      </c>
      <c r="T876" s="616">
        <f t="shared" ca="1" si="202"/>
        <v>0</v>
      </c>
      <c r="U876" s="616">
        <f t="shared" ca="1" si="202"/>
        <v>0</v>
      </c>
      <c r="V876" s="616">
        <f t="shared" ca="1" si="202"/>
        <v>0</v>
      </c>
      <c r="W876" s="616">
        <f t="shared" ca="1" si="202"/>
        <v>0</v>
      </c>
      <c r="X876" s="616">
        <f t="shared" ca="1" si="202"/>
        <v>0</v>
      </c>
      <c r="Y876" s="616">
        <f t="shared" ca="1" si="202"/>
        <v>0</v>
      </c>
      <c r="Z876" s="616">
        <f t="shared" ca="1" si="202"/>
        <v>0</v>
      </c>
      <c r="AA876" s="616">
        <f t="shared" ca="1" si="202"/>
        <v>0</v>
      </c>
      <c r="AB876" s="616">
        <f t="shared" ca="1" si="202"/>
        <v>0</v>
      </c>
      <c r="AC876" s="616">
        <f t="shared" ca="1" si="202"/>
        <v>0</v>
      </c>
      <c r="AD876" s="616">
        <f t="shared" ca="1" si="202"/>
        <v>0</v>
      </c>
      <c r="AE876" s="616">
        <f t="shared" ca="1" si="202"/>
        <v>0</v>
      </c>
      <c r="AF876" s="616">
        <f t="shared" ca="1" si="202"/>
        <v>0</v>
      </c>
      <c r="AG876" s="616">
        <f t="shared" ca="1" si="202"/>
        <v>0</v>
      </c>
      <c r="AH876" s="616">
        <f t="shared" ca="1" si="202"/>
        <v>0</v>
      </c>
      <c r="AI876" s="616">
        <f t="shared" ca="1" si="202"/>
        <v>0</v>
      </c>
      <c r="AJ876" s="616">
        <f t="shared" ca="1" si="202"/>
        <v>0</v>
      </c>
      <c r="AK876" s="610"/>
      <c r="AL876" s="610"/>
      <c r="AM876" s="626"/>
      <c r="AN876" s="246"/>
    </row>
    <row r="877" spans="2:40" x14ac:dyDescent="0.2">
      <c r="B877" s="625"/>
      <c r="C877" s="125"/>
      <c r="D877" s="599"/>
      <c r="E877" s="599"/>
      <c r="F877" s="617"/>
      <c r="G877" s="617"/>
      <c r="H877" s="617"/>
      <c r="I877" s="617"/>
      <c r="J877" s="617"/>
      <c r="K877" s="617"/>
      <c r="L877" s="617"/>
      <c r="M877" s="617"/>
      <c r="N877" s="617"/>
      <c r="O877" s="617"/>
      <c r="P877" s="617"/>
      <c r="Q877" s="617"/>
      <c r="R877" s="617"/>
      <c r="S877" s="617"/>
      <c r="T877" s="617"/>
      <c r="U877" s="617"/>
      <c r="V877" s="617"/>
      <c r="W877" s="617"/>
      <c r="X877" s="617"/>
      <c r="Y877" s="617"/>
      <c r="Z877" s="617"/>
      <c r="AA877" s="617"/>
      <c r="AB877" s="617"/>
      <c r="AC877" s="617"/>
      <c r="AD877" s="617"/>
      <c r="AE877" s="617"/>
      <c r="AF877" s="617"/>
      <c r="AG877" s="617"/>
      <c r="AH877" s="617"/>
      <c r="AI877" s="617"/>
      <c r="AJ877" s="617"/>
      <c r="AK877" s="612"/>
      <c r="AL877" s="612"/>
      <c r="AM877" s="627"/>
      <c r="AN877" s="600"/>
    </row>
    <row r="878" spans="2:40" x14ac:dyDescent="0.2">
      <c r="B878" s="261" t="s">
        <v>294</v>
      </c>
      <c r="C878" s="246"/>
      <c r="D878" s="599"/>
      <c r="E878" s="599"/>
      <c r="F878" s="617"/>
      <c r="G878" s="617"/>
      <c r="H878" s="617"/>
      <c r="I878" s="617"/>
      <c r="J878" s="617"/>
      <c r="K878" s="617"/>
      <c r="L878" s="617"/>
      <c r="M878" s="617"/>
      <c r="N878" s="617"/>
      <c r="O878" s="617"/>
      <c r="P878" s="617"/>
      <c r="Q878" s="617"/>
      <c r="R878" s="617"/>
      <c r="S878" s="617"/>
      <c r="T878" s="617"/>
      <c r="U878" s="617"/>
      <c r="V878" s="617"/>
      <c r="W878" s="617"/>
      <c r="X878" s="617"/>
      <c r="Y878" s="617"/>
      <c r="Z878" s="617"/>
      <c r="AA878" s="617"/>
      <c r="AB878" s="617"/>
      <c r="AC878" s="617"/>
      <c r="AD878" s="617"/>
      <c r="AE878" s="617"/>
      <c r="AF878" s="617"/>
      <c r="AG878" s="617"/>
      <c r="AH878" s="617"/>
      <c r="AI878" s="617"/>
      <c r="AJ878" s="617"/>
      <c r="AK878" s="612"/>
      <c r="AL878" s="612"/>
      <c r="AM878" s="627"/>
      <c r="AN878" s="600"/>
    </row>
    <row r="879" spans="2:40" x14ac:dyDescent="0.2">
      <c r="B879" s="625"/>
      <c r="C879" s="605" t="s">
        <v>131</v>
      </c>
      <c r="D879" s="599"/>
      <c r="E879" s="599"/>
      <c r="F879" s="616">
        <f t="shared" ref="F879:AJ879" ca="1" si="203">F244*HLOOKUP($B$869,$AQ$40:$AW$52,3)</f>
        <v>-36.68716707645001</v>
      </c>
      <c r="G879" s="616">
        <f t="shared" ca="1" si="203"/>
        <v>8.8822161023964341</v>
      </c>
      <c r="H879" s="616">
        <f t="shared" ca="1" si="203"/>
        <v>11.215986170129501</v>
      </c>
      <c r="I879" s="616">
        <f t="shared" ca="1" si="203"/>
        <v>8.8190708353984402</v>
      </c>
      <c r="J879" s="616">
        <f t="shared" ca="1" si="203"/>
        <v>7.0555305191952318</v>
      </c>
      <c r="K879" s="616">
        <f t="shared" ca="1" si="203"/>
        <v>6.6913001572374675</v>
      </c>
      <c r="L879" s="616">
        <f t="shared" ca="1" si="203"/>
        <v>5.2650364760577197</v>
      </c>
      <c r="M879" s="616">
        <f t="shared" ca="1" si="203"/>
        <v>3.9028895067734188</v>
      </c>
      <c r="N879" s="616">
        <f t="shared" ca="1" si="203"/>
        <v>3.769924459954348</v>
      </c>
      <c r="O879" s="616">
        <f t="shared" ca="1" si="203"/>
        <v>3.5867572651342305</v>
      </c>
      <c r="P879" s="616">
        <f t="shared" ca="1" si="203"/>
        <v>1.3470342910476689</v>
      </c>
      <c r="Q879" s="616">
        <f t="shared" ca="1" si="203"/>
        <v>2.3138064432309431</v>
      </c>
      <c r="R879" s="616">
        <f t="shared" ca="1" si="203"/>
        <v>2.3394893328078634</v>
      </c>
      <c r="S879" s="616">
        <f t="shared" ca="1" si="203"/>
        <v>2.3654992130257897</v>
      </c>
      <c r="T879" s="616">
        <f t="shared" ca="1" si="203"/>
        <v>2.3918384216615256</v>
      </c>
      <c r="U879" s="616">
        <f t="shared" ca="1" si="203"/>
        <v>2.418509273676531</v>
      </c>
      <c r="V879" s="616">
        <f t="shared" ca="1" si="203"/>
        <v>2.4455140594071962</v>
      </c>
      <c r="W879" s="616">
        <f t="shared" ca="1" si="203"/>
        <v>2.4728550426915779</v>
      </c>
      <c r="X879" s="616">
        <f t="shared" ca="1" si="203"/>
        <v>2.5005344589306802</v>
      </c>
      <c r="Y879" s="616">
        <f t="shared" ca="1" si="203"/>
        <v>2.5285545130824154</v>
      </c>
      <c r="Z879" s="616">
        <f t="shared" ca="1" si="203"/>
        <v>0.48491416820623828</v>
      </c>
      <c r="AA879" s="616">
        <f t="shared" ca="1" si="203"/>
        <v>2.5856251902164842</v>
      </c>
      <c r="AB879" s="616">
        <f t="shared" ca="1" si="203"/>
        <v>2.6146800518622504</v>
      </c>
      <c r="AC879" s="616">
        <f t="shared" ca="1" si="203"/>
        <v>2.6440840242318191</v>
      </c>
      <c r="AD879" s="616">
        <f t="shared" ca="1" si="203"/>
        <v>2.6738391274793014</v>
      </c>
      <c r="AE879" s="616">
        <f t="shared" ca="1" si="203"/>
        <v>2.703947337751357</v>
      </c>
      <c r="AF879" s="616">
        <f t="shared" ca="1" si="203"/>
        <v>0</v>
      </c>
      <c r="AG879" s="616">
        <f t="shared" ca="1" si="203"/>
        <v>0</v>
      </c>
      <c r="AH879" s="616">
        <f t="shared" ca="1" si="203"/>
        <v>0</v>
      </c>
      <c r="AI879" s="616">
        <f t="shared" ca="1" si="203"/>
        <v>0</v>
      </c>
      <c r="AJ879" s="616">
        <f t="shared" ca="1" si="203"/>
        <v>0</v>
      </c>
      <c r="AK879" s="610"/>
      <c r="AL879" s="610"/>
      <c r="AM879" s="626"/>
      <c r="AN879" s="246"/>
    </row>
    <row r="880" spans="2:40" x14ac:dyDescent="0.2">
      <c r="B880" s="625"/>
      <c r="C880" s="606" t="s">
        <v>117</v>
      </c>
      <c r="D880" s="599"/>
      <c r="E880" s="599"/>
      <c r="F880" s="616">
        <f t="shared" ref="F880:AJ880" ca="1" si="204">F245*HLOOKUP($B$869,$AQ$40:$AW$52,3)</f>
        <v>0</v>
      </c>
      <c r="G880" s="616">
        <f t="shared" ca="1" si="204"/>
        <v>0.91873494808984235</v>
      </c>
      <c r="H880" s="616">
        <f t="shared" ca="1" si="204"/>
        <v>0.92812186249813111</v>
      </c>
      <c r="I880" s="616">
        <f t="shared" ca="1" si="204"/>
        <v>0.9376486419311032</v>
      </c>
      <c r="J880" s="616">
        <f t="shared" ca="1" si="204"/>
        <v>0.94731737037762676</v>
      </c>
      <c r="K880" s="616">
        <f t="shared" ca="1" si="204"/>
        <v>0.95713016287800345</v>
      </c>
      <c r="L880" s="616">
        <f t="shared" ca="1" si="204"/>
        <v>0.96708916598663586</v>
      </c>
      <c r="M880" s="616">
        <f t="shared" ca="1" si="204"/>
        <v>0.97719655824158647</v>
      </c>
      <c r="N880" s="616">
        <f t="shared" ca="1" si="204"/>
        <v>0.98745455064113585</v>
      </c>
      <c r="O880" s="616">
        <f t="shared" ca="1" si="204"/>
        <v>0.997865387127439</v>
      </c>
      <c r="P880" s="616">
        <f t="shared" ca="1" si="204"/>
        <v>1.0084313450773879</v>
      </c>
      <c r="Q880" s="616">
        <f t="shared" ca="1" si="204"/>
        <v>1.0191547358007909</v>
      </c>
      <c r="R880" s="616">
        <f t="shared" ca="1" si="204"/>
        <v>1.0300379050459725</v>
      </c>
      <c r="S880" s="616">
        <f t="shared" ca="1" si="204"/>
        <v>1.0410832335129077</v>
      </c>
      <c r="T880" s="616">
        <f t="shared" ca="1" si="204"/>
        <v>1.0522931373739997</v>
      </c>
      <c r="U880" s="616">
        <f t="shared" ca="1" si="204"/>
        <v>1.0636700688026226</v>
      </c>
      <c r="V880" s="616">
        <f t="shared" ca="1" si="204"/>
        <v>1.0752165165095315</v>
      </c>
      <c r="W880" s="616">
        <f t="shared" ca="1" si="204"/>
        <v>1.0869350062872736</v>
      </c>
      <c r="X880" s="616">
        <f t="shared" ca="1" si="204"/>
        <v>1.0988281015627039</v>
      </c>
      <c r="Y880" s="616">
        <f t="shared" ca="1" si="204"/>
        <v>1.1108984039577383</v>
      </c>
      <c r="Z880" s="616">
        <f t="shared" ca="1" si="204"/>
        <v>1.1231485538584585</v>
      </c>
      <c r="AA880" s="616">
        <f t="shared" ca="1" si="204"/>
        <v>1.1355812309926994</v>
      </c>
      <c r="AB880" s="616">
        <f t="shared" ca="1" si="204"/>
        <v>1.1481991550162407</v>
      </c>
      <c r="AC880" s="616">
        <f t="shared" ca="1" si="204"/>
        <v>1.1610050861077328</v>
      </c>
      <c r="AD880" s="616">
        <f t="shared" ca="1" si="204"/>
        <v>1.1740018255724878</v>
      </c>
      <c r="AE880" s="616">
        <f t="shared" ca="1" si="204"/>
        <v>1.1871922164552677</v>
      </c>
      <c r="AF880" s="616">
        <f t="shared" ca="1" si="204"/>
        <v>0</v>
      </c>
      <c r="AG880" s="616">
        <f t="shared" ca="1" si="204"/>
        <v>0</v>
      </c>
      <c r="AH880" s="616">
        <f t="shared" ca="1" si="204"/>
        <v>0</v>
      </c>
      <c r="AI880" s="616">
        <f t="shared" ca="1" si="204"/>
        <v>0</v>
      </c>
      <c r="AJ880" s="616">
        <f t="shared" ca="1" si="204"/>
        <v>0</v>
      </c>
      <c r="AK880" s="610"/>
      <c r="AL880" s="610"/>
      <c r="AM880" s="626"/>
      <c r="AN880" s="246"/>
    </row>
    <row r="881" spans="2:40" x14ac:dyDescent="0.2">
      <c r="B881" s="625"/>
      <c r="C881" s="607" t="s">
        <v>126</v>
      </c>
      <c r="D881" s="599"/>
      <c r="E881" s="599"/>
      <c r="F881" s="616">
        <f t="shared" ref="F881:AJ881" ca="1" si="205">F246*HLOOKUP($B$869,$AQ$40:$AW$52,3)</f>
        <v>0</v>
      </c>
      <c r="G881" s="616">
        <f t="shared" ca="1" si="205"/>
        <v>0</v>
      </c>
      <c r="H881" s="616">
        <f t="shared" ca="1" si="205"/>
        <v>0</v>
      </c>
      <c r="I881" s="616">
        <f t="shared" ca="1" si="205"/>
        <v>0</v>
      </c>
      <c r="J881" s="616">
        <f t="shared" ca="1" si="205"/>
        <v>0</v>
      </c>
      <c r="K881" s="616">
        <f t="shared" ca="1" si="205"/>
        <v>0</v>
      </c>
      <c r="L881" s="616">
        <f t="shared" ca="1" si="205"/>
        <v>0</v>
      </c>
      <c r="M881" s="616">
        <f t="shared" ca="1" si="205"/>
        <v>0</v>
      </c>
      <c r="N881" s="616">
        <f t="shared" ca="1" si="205"/>
        <v>0</v>
      </c>
      <c r="O881" s="616">
        <f t="shared" ca="1" si="205"/>
        <v>0</v>
      </c>
      <c r="P881" s="616">
        <f t="shared" ca="1" si="205"/>
        <v>0</v>
      </c>
      <c r="Q881" s="616">
        <f t="shared" ca="1" si="205"/>
        <v>0</v>
      </c>
      <c r="R881" s="616">
        <f t="shared" ca="1" si="205"/>
        <v>0</v>
      </c>
      <c r="S881" s="616">
        <f t="shared" ca="1" si="205"/>
        <v>0</v>
      </c>
      <c r="T881" s="616">
        <f t="shared" ca="1" si="205"/>
        <v>0</v>
      </c>
      <c r="U881" s="616">
        <f t="shared" ca="1" si="205"/>
        <v>0</v>
      </c>
      <c r="V881" s="616">
        <f t="shared" ca="1" si="205"/>
        <v>0</v>
      </c>
      <c r="W881" s="616">
        <f t="shared" ca="1" si="205"/>
        <v>0</v>
      </c>
      <c r="X881" s="616">
        <f t="shared" ca="1" si="205"/>
        <v>0</v>
      </c>
      <c r="Y881" s="616">
        <f t="shared" ca="1" si="205"/>
        <v>0</v>
      </c>
      <c r="Z881" s="616">
        <f t="shared" ca="1" si="205"/>
        <v>0</v>
      </c>
      <c r="AA881" s="616">
        <f t="shared" ca="1" si="205"/>
        <v>0</v>
      </c>
      <c r="AB881" s="616">
        <f t="shared" ca="1" si="205"/>
        <v>0</v>
      </c>
      <c r="AC881" s="616">
        <f t="shared" ca="1" si="205"/>
        <v>0</v>
      </c>
      <c r="AD881" s="616">
        <f t="shared" ca="1" si="205"/>
        <v>0</v>
      </c>
      <c r="AE881" s="616">
        <f t="shared" ca="1" si="205"/>
        <v>0</v>
      </c>
      <c r="AF881" s="616">
        <f t="shared" ca="1" si="205"/>
        <v>0</v>
      </c>
      <c r="AG881" s="616">
        <f t="shared" ca="1" si="205"/>
        <v>0</v>
      </c>
      <c r="AH881" s="616">
        <f t="shared" ca="1" si="205"/>
        <v>0</v>
      </c>
      <c r="AI881" s="616">
        <f t="shared" ca="1" si="205"/>
        <v>0</v>
      </c>
      <c r="AJ881" s="616">
        <f t="shared" ca="1" si="205"/>
        <v>0</v>
      </c>
      <c r="AK881" s="610"/>
      <c r="AL881" s="610"/>
      <c r="AM881" s="626"/>
      <c r="AN881" s="246"/>
    </row>
    <row r="882" spans="2:40" x14ac:dyDescent="0.2">
      <c r="B882" s="625"/>
      <c r="C882" s="605" t="s">
        <v>127</v>
      </c>
      <c r="D882" s="599"/>
      <c r="E882" s="599"/>
      <c r="F882" s="616">
        <f t="shared" ref="F882:AJ882" ca="1" si="206">F247*HLOOKUP($B$869,$AQ$40:$AW$52,3)</f>
        <v>0</v>
      </c>
      <c r="G882" s="616">
        <f t="shared" ca="1" si="206"/>
        <v>0</v>
      </c>
      <c r="H882" s="616">
        <f t="shared" ca="1" si="206"/>
        <v>0</v>
      </c>
      <c r="I882" s="616">
        <f t="shared" ca="1" si="206"/>
        <v>0</v>
      </c>
      <c r="J882" s="616">
        <f t="shared" ca="1" si="206"/>
        <v>0</v>
      </c>
      <c r="K882" s="616">
        <f t="shared" ca="1" si="206"/>
        <v>0</v>
      </c>
      <c r="L882" s="616">
        <f t="shared" ca="1" si="206"/>
        <v>0</v>
      </c>
      <c r="M882" s="616">
        <f t="shared" ca="1" si="206"/>
        <v>0</v>
      </c>
      <c r="N882" s="616">
        <f t="shared" ca="1" si="206"/>
        <v>0</v>
      </c>
      <c r="O882" s="616">
        <f t="shared" ca="1" si="206"/>
        <v>0</v>
      </c>
      <c r="P882" s="616">
        <f t="shared" ca="1" si="206"/>
        <v>0</v>
      </c>
      <c r="Q882" s="616">
        <f t="shared" ca="1" si="206"/>
        <v>0</v>
      </c>
      <c r="R882" s="616">
        <f t="shared" ca="1" si="206"/>
        <v>0</v>
      </c>
      <c r="S882" s="616">
        <f t="shared" ca="1" si="206"/>
        <v>0</v>
      </c>
      <c r="T882" s="616">
        <f t="shared" ca="1" si="206"/>
        <v>0</v>
      </c>
      <c r="U882" s="616">
        <f t="shared" ca="1" si="206"/>
        <v>0</v>
      </c>
      <c r="V882" s="616">
        <f t="shared" ca="1" si="206"/>
        <v>0</v>
      </c>
      <c r="W882" s="616">
        <f t="shared" ca="1" si="206"/>
        <v>0</v>
      </c>
      <c r="X882" s="616">
        <f t="shared" ca="1" si="206"/>
        <v>0</v>
      </c>
      <c r="Y882" s="616">
        <f t="shared" ca="1" si="206"/>
        <v>0</v>
      </c>
      <c r="Z882" s="616">
        <f t="shared" ca="1" si="206"/>
        <v>0</v>
      </c>
      <c r="AA882" s="616">
        <f t="shared" ca="1" si="206"/>
        <v>0</v>
      </c>
      <c r="AB882" s="616">
        <f t="shared" ca="1" si="206"/>
        <v>0</v>
      </c>
      <c r="AC882" s="616">
        <f t="shared" ca="1" si="206"/>
        <v>0</v>
      </c>
      <c r="AD882" s="616">
        <f t="shared" ca="1" si="206"/>
        <v>0</v>
      </c>
      <c r="AE882" s="616">
        <f t="shared" ca="1" si="206"/>
        <v>0</v>
      </c>
      <c r="AF882" s="616">
        <f t="shared" ca="1" si="206"/>
        <v>0</v>
      </c>
      <c r="AG882" s="616">
        <f t="shared" ca="1" si="206"/>
        <v>0</v>
      </c>
      <c r="AH882" s="616">
        <f t="shared" ca="1" si="206"/>
        <v>0</v>
      </c>
      <c r="AI882" s="616">
        <f t="shared" ca="1" si="206"/>
        <v>0</v>
      </c>
      <c r="AJ882" s="616">
        <f t="shared" ca="1" si="206"/>
        <v>0</v>
      </c>
      <c r="AK882" s="610"/>
      <c r="AL882" s="610"/>
      <c r="AM882" s="626"/>
      <c r="AN882" s="246"/>
    </row>
    <row r="883" spans="2:40" x14ac:dyDescent="0.2">
      <c r="B883" s="625"/>
      <c r="C883" s="605" t="s">
        <v>116</v>
      </c>
      <c r="D883" s="599"/>
      <c r="E883" s="599"/>
      <c r="F883" s="616">
        <f t="shared" ref="F883:AJ883" ca="1" si="207">F248*HLOOKUP($B$869,$AQ$40:$AW$52,3)</f>
        <v>0</v>
      </c>
      <c r="G883" s="616">
        <f t="shared" ca="1" si="207"/>
        <v>0</v>
      </c>
      <c r="H883" s="616">
        <f t="shared" ca="1" si="207"/>
        <v>0</v>
      </c>
      <c r="I883" s="616">
        <f t="shared" ca="1" si="207"/>
        <v>0</v>
      </c>
      <c r="J883" s="616">
        <f t="shared" ca="1" si="207"/>
        <v>0</v>
      </c>
      <c r="K883" s="616">
        <f t="shared" ca="1" si="207"/>
        <v>0</v>
      </c>
      <c r="L883" s="616">
        <f t="shared" ca="1" si="207"/>
        <v>0</v>
      </c>
      <c r="M883" s="616">
        <f t="shared" ca="1" si="207"/>
        <v>0</v>
      </c>
      <c r="N883" s="616">
        <f t="shared" ca="1" si="207"/>
        <v>0</v>
      </c>
      <c r="O883" s="616">
        <f t="shared" ca="1" si="207"/>
        <v>0</v>
      </c>
      <c r="P883" s="616">
        <f t="shared" ca="1" si="207"/>
        <v>0</v>
      </c>
      <c r="Q883" s="616">
        <f t="shared" ca="1" si="207"/>
        <v>0</v>
      </c>
      <c r="R883" s="616">
        <f t="shared" ca="1" si="207"/>
        <v>0</v>
      </c>
      <c r="S883" s="616">
        <f t="shared" ca="1" si="207"/>
        <v>0</v>
      </c>
      <c r="T883" s="616">
        <f t="shared" ca="1" si="207"/>
        <v>0</v>
      </c>
      <c r="U883" s="616">
        <f t="shared" ca="1" si="207"/>
        <v>0</v>
      </c>
      <c r="V883" s="616">
        <f t="shared" ca="1" si="207"/>
        <v>0</v>
      </c>
      <c r="W883" s="616">
        <f t="shared" ca="1" si="207"/>
        <v>0</v>
      </c>
      <c r="X883" s="616">
        <f t="shared" ca="1" si="207"/>
        <v>0</v>
      </c>
      <c r="Y883" s="616">
        <f t="shared" ca="1" si="207"/>
        <v>0</v>
      </c>
      <c r="Z883" s="616">
        <f t="shared" ca="1" si="207"/>
        <v>0</v>
      </c>
      <c r="AA883" s="616">
        <f t="shared" ca="1" si="207"/>
        <v>0</v>
      </c>
      <c r="AB883" s="616">
        <f t="shared" ca="1" si="207"/>
        <v>0</v>
      </c>
      <c r="AC883" s="616">
        <f t="shared" ca="1" si="207"/>
        <v>0</v>
      </c>
      <c r="AD883" s="616">
        <f t="shared" ca="1" si="207"/>
        <v>0</v>
      </c>
      <c r="AE883" s="616">
        <f t="shared" ca="1" si="207"/>
        <v>0</v>
      </c>
      <c r="AF883" s="616">
        <f t="shared" ca="1" si="207"/>
        <v>0</v>
      </c>
      <c r="AG883" s="616">
        <f t="shared" ca="1" si="207"/>
        <v>0</v>
      </c>
      <c r="AH883" s="616">
        <f t="shared" ca="1" si="207"/>
        <v>0</v>
      </c>
      <c r="AI883" s="616">
        <f t="shared" ca="1" si="207"/>
        <v>0</v>
      </c>
      <c r="AJ883" s="616">
        <f t="shared" ca="1" si="207"/>
        <v>0</v>
      </c>
      <c r="AK883" s="610"/>
      <c r="AL883" s="610"/>
      <c r="AM883" s="626"/>
      <c r="AN883" s="246"/>
    </row>
    <row r="884" spans="2:40" x14ac:dyDescent="0.2">
      <c r="B884" s="625"/>
      <c r="C884" s="606" t="s">
        <v>119</v>
      </c>
      <c r="D884" s="599"/>
      <c r="E884" s="599"/>
      <c r="F884" s="616">
        <f t="shared" ref="F884:AJ884" ca="1" si="208">F249*HLOOKUP($B$869,$AQ$40:$AW$52,3)</f>
        <v>0</v>
      </c>
      <c r="G884" s="616">
        <f t="shared" ca="1" si="208"/>
        <v>0</v>
      </c>
      <c r="H884" s="616">
        <f t="shared" ca="1" si="208"/>
        <v>0</v>
      </c>
      <c r="I884" s="616">
        <f t="shared" ca="1" si="208"/>
        <v>0</v>
      </c>
      <c r="J884" s="616">
        <f t="shared" ca="1" si="208"/>
        <v>0</v>
      </c>
      <c r="K884" s="616">
        <f t="shared" ca="1" si="208"/>
        <v>0</v>
      </c>
      <c r="L884" s="616">
        <f t="shared" ca="1" si="208"/>
        <v>0</v>
      </c>
      <c r="M884" s="616">
        <f t="shared" ca="1" si="208"/>
        <v>0</v>
      </c>
      <c r="N884" s="616">
        <f t="shared" ca="1" si="208"/>
        <v>0</v>
      </c>
      <c r="O884" s="616">
        <f t="shared" ca="1" si="208"/>
        <v>0</v>
      </c>
      <c r="P884" s="616">
        <f t="shared" ca="1" si="208"/>
        <v>0</v>
      </c>
      <c r="Q884" s="616">
        <f t="shared" ca="1" si="208"/>
        <v>0</v>
      </c>
      <c r="R884" s="616">
        <f t="shared" ca="1" si="208"/>
        <v>0</v>
      </c>
      <c r="S884" s="616">
        <f t="shared" ca="1" si="208"/>
        <v>0</v>
      </c>
      <c r="T884" s="616">
        <f t="shared" ca="1" si="208"/>
        <v>0</v>
      </c>
      <c r="U884" s="616">
        <f t="shared" ca="1" si="208"/>
        <v>0</v>
      </c>
      <c r="V884" s="616">
        <f t="shared" ca="1" si="208"/>
        <v>0</v>
      </c>
      <c r="W884" s="616">
        <f t="shared" ca="1" si="208"/>
        <v>0</v>
      </c>
      <c r="X884" s="616">
        <f t="shared" ca="1" si="208"/>
        <v>0</v>
      </c>
      <c r="Y884" s="616">
        <f t="shared" ca="1" si="208"/>
        <v>0</v>
      </c>
      <c r="Z884" s="616">
        <f t="shared" ca="1" si="208"/>
        <v>0</v>
      </c>
      <c r="AA884" s="616">
        <f t="shared" ca="1" si="208"/>
        <v>0</v>
      </c>
      <c r="AB884" s="616">
        <f t="shared" ca="1" si="208"/>
        <v>0</v>
      </c>
      <c r="AC884" s="616">
        <f t="shared" ca="1" si="208"/>
        <v>0</v>
      </c>
      <c r="AD884" s="616">
        <f t="shared" ca="1" si="208"/>
        <v>0</v>
      </c>
      <c r="AE884" s="616">
        <f t="shared" ca="1" si="208"/>
        <v>0</v>
      </c>
      <c r="AF884" s="616">
        <f t="shared" ca="1" si="208"/>
        <v>0</v>
      </c>
      <c r="AG884" s="616">
        <f t="shared" ca="1" si="208"/>
        <v>0</v>
      </c>
      <c r="AH884" s="616">
        <f t="shared" ca="1" si="208"/>
        <v>0</v>
      </c>
      <c r="AI884" s="616">
        <f t="shared" ca="1" si="208"/>
        <v>0</v>
      </c>
      <c r="AJ884" s="616">
        <f t="shared" ca="1" si="208"/>
        <v>0</v>
      </c>
      <c r="AK884" s="610"/>
      <c r="AL884" s="610"/>
      <c r="AM884" s="626"/>
      <c r="AN884" s="246"/>
    </row>
    <row r="885" spans="2:40" x14ac:dyDescent="0.2">
      <c r="B885" s="625"/>
      <c r="C885" s="125"/>
      <c r="D885" s="599"/>
      <c r="E885" s="599"/>
      <c r="F885" s="617"/>
      <c r="G885" s="617"/>
      <c r="H885" s="617"/>
      <c r="I885" s="617"/>
      <c r="J885" s="617"/>
      <c r="K885" s="617"/>
      <c r="L885" s="617"/>
      <c r="M885" s="617"/>
      <c r="N885" s="617"/>
      <c r="O885" s="617"/>
      <c r="P885" s="617"/>
      <c r="Q885" s="617"/>
      <c r="R885" s="617"/>
      <c r="S885" s="617"/>
      <c r="T885" s="617"/>
      <c r="U885" s="617"/>
      <c r="V885" s="617"/>
      <c r="W885" s="617"/>
      <c r="X885" s="617"/>
      <c r="Y885" s="617"/>
      <c r="Z885" s="617"/>
      <c r="AA885" s="617"/>
      <c r="AB885" s="617"/>
      <c r="AC885" s="617"/>
      <c r="AD885" s="617"/>
      <c r="AE885" s="617"/>
      <c r="AF885" s="617"/>
      <c r="AG885" s="617"/>
      <c r="AH885" s="617"/>
      <c r="AI885" s="617"/>
      <c r="AJ885" s="617"/>
      <c r="AK885" s="612"/>
      <c r="AL885" s="612"/>
      <c r="AM885" s="627"/>
      <c r="AN885" s="600"/>
    </row>
    <row r="886" spans="2:40" x14ac:dyDescent="0.2">
      <c r="B886" s="261" t="s">
        <v>295</v>
      </c>
      <c r="C886" s="125"/>
      <c r="D886" s="599"/>
      <c r="E886" s="599"/>
      <c r="F886" s="617"/>
      <c r="G886" s="617"/>
      <c r="H886" s="617"/>
      <c r="I886" s="617"/>
      <c r="J886" s="617"/>
      <c r="K886" s="617"/>
      <c r="L886" s="617"/>
      <c r="M886" s="617"/>
      <c r="N886" s="617"/>
      <c r="O886" s="617"/>
      <c r="P886" s="617"/>
      <c r="Q886" s="617"/>
      <c r="R886" s="617"/>
      <c r="S886" s="617"/>
      <c r="T886" s="617"/>
      <c r="U886" s="617"/>
      <c r="V886" s="617"/>
      <c r="W886" s="617"/>
      <c r="X886" s="617"/>
      <c r="Y886" s="617"/>
      <c r="Z886" s="617"/>
      <c r="AA886" s="617"/>
      <c r="AB886" s="617"/>
      <c r="AC886" s="617"/>
      <c r="AD886" s="617"/>
      <c r="AE886" s="617"/>
      <c r="AF886" s="617"/>
      <c r="AG886" s="617"/>
      <c r="AH886" s="617"/>
      <c r="AI886" s="617"/>
      <c r="AJ886" s="617"/>
      <c r="AK886" s="612"/>
      <c r="AL886" s="612"/>
      <c r="AM886" s="627"/>
      <c r="AN886" s="600"/>
    </row>
    <row r="887" spans="2:40" x14ac:dyDescent="0.2">
      <c r="B887" s="625"/>
      <c r="C887" s="605" t="s">
        <v>131</v>
      </c>
      <c r="D887" s="599"/>
      <c r="E887" s="599"/>
      <c r="F887" s="616">
        <f t="shared" ref="F887:AJ887" ca="1" si="209">F252*HLOOKUP($B$869,$AQ$40:$AW$52,4)</f>
        <v>-35.159752937845774</v>
      </c>
      <c r="G887" s="616">
        <f t="shared" ca="1" si="209"/>
        <v>8.5124186081209157</v>
      </c>
      <c r="H887" s="616">
        <f t="shared" ca="1" si="209"/>
        <v>10.749025725379264</v>
      </c>
      <c r="I887" s="616">
        <f t="shared" ca="1" si="209"/>
        <v>8.4519022978204426</v>
      </c>
      <c r="J887" s="616">
        <f t="shared" ca="1" si="209"/>
        <v>6.7617842877700696</v>
      </c>
      <c r="K887" s="616">
        <f t="shared" ca="1" si="209"/>
        <v>6.4127181003424329</v>
      </c>
      <c r="L887" s="616">
        <f t="shared" ca="1" si="209"/>
        <v>5.0458347280176055</v>
      </c>
      <c r="M887" s="616">
        <f t="shared" ca="1" si="209"/>
        <v>3.7403986662668895</v>
      </c>
      <c r="N887" s="616">
        <f t="shared" ca="1" si="209"/>
        <v>3.6129694159847499</v>
      </c>
      <c r="O887" s="616">
        <f t="shared" ca="1" si="209"/>
        <v>3.4374281074183659</v>
      </c>
      <c r="P887" s="616">
        <f t="shared" ca="1" si="209"/>
        <v>1.2909525767783852</v>
      </c>
      <c r="Q887" s="616">
        <f t="shared" ca="1" si="209"/>
        <v>2.2174746477554312</v>
      </c>
      <c r="R887" s="616">
        <f t="shared" ca="1" si="209"/>
        <v>2.2420882694715147</v>
      </c>
      <c r="S887" s="616">
        <f t="shared" ca="1" si="209"/>
        <v>2.2670152680729485</v>
      </c>
      <c r="T887" s="616">
        <f t="shared" ca="1" si="209"/>
        <v>2.2922578840067724</v>
      </c>
      <c r="U887" s="616">
        <f t="shared" ca="1" si="209"/>
        <v>2.3178183358545628</v>
      </c>
      <c r="V887" s="616">
        <f t="shared" ca="1" si="209"/>
        <v>2.3436988185980541</v>
      </c>
      <c r="W887" s="616">
        <f t="shared" ca="1" si="209"/>
        <v>2.3699015018238652</v>
      </c>
      <c r="X887" s="616">
        <f t="shared" ca="1" si="209"/>
        <v>2.3964285278654955</v>
      </c>
      <c r="Y887" s="616">
        <f t="shared" ca="1" si="209"/>
        <v>2.4232820098808046</v>
      </c>
      <c r="Z887" s="616">
        <f t="shared" ca="1" si="209"/>
        <v>0.46472550782305044</v>
      </c>
      <c r="AA887" s="616">
        <f t="shared" ca="1" si="209"/>
        <v>2.4779766365835969</v>
      </c>
      <c r="AB887" s="616">
        <f t="shared" ca="1" si="209"/>
        <v>2.505821843464239</v>
      </c>
      <c r="AC887" s="616">
        <f t="shared" ca="1" si="209"/>
        <v>2.5340016263771834</v>
      </c>
      <c r="AD887" s="616">
        <f t="shared" ca="1" si="209"/>
        <v>2.5625179213705116</v>
      </c>
      <c r="AE887" s="616">
        <f t="shared" ca="1" si="209"/>
        <v>2.5913726223170372</v>
      </c>
      <c r="AF887" s="616">
        <f t="shared" ca="1" si="209"/>
        <v>0</v>
      </c>
      <c r="AG887" s="616">
        <f t="shared" ca="1" si="209"/>
        <v>0</v>
      </c>
      <c r="AH887" s="616">
        <f t="shared" ca="1" si="209"/>
        <v>0</v>
      </c>
      <c r="AI887" s="616">
        <f t="shared" ca="1" si="209"/>
        <v>0</v>
      </c>
      <c r="AJ887" s="616">
        <f t="shared" ca="1" si="209"/>
        <v>0</v>
      </c>
      <c r="AK887" s="610"/>
      <c r="AL887" s="610"/>
      <c r="AM887" s="626"/>
      <c r="AN887" s="246"/>
    </row>
    <row r="888" spans="2:40" x14ac:dyDescent="0.2">
      <c r="B888" s="625"/>
      <c r="C888" s="606" t="s">
        <v>117</v>
      </c>
      <c r="D888" s="599"/>
      <c r="E888" s="599"/>
      <c r="F888" s="616">
        <f t="shared" ref="F888:AJ888" ca="1" si="210">F253*HLOOKUP($B$869,$AQ$40:$AW$52,4)</f>
        <v>0</v>
      </c>
      <c r="G888" s="616">
        <f t="shared" ca="1" si="210"/>
        <v>0.88048482246913062</v>
      </c>
      <c r="H888" s="616">
        <f t="shared" ca="1" si="210"/>
        <v>0.88948092704042081</v>
      </c>
      <c r="I888" s="616">
        <f t="shared" ca="1" si="210"/>
        <v>0.89861107356982306</v>
      </c>
      <c r="J888" s="616">
        <f t="shared" ca="1" si="210"/>
        <v>0.9078772592825135</v>
      </c>
      <c r="K888" s="616">
        <f t="shared" ca="1" si="210"/>
        <v>0.91728151116232293</v>
      </c>
      <c r="L888" s="616">
        <f t="shared" ca="1" si="210"/>
        <v>0.92682588639514174</v>
      </c>
      <c r="M888" s="616">
        <f t="shared" ca="1" si="210"/>
        <v>0.93651247281892902</v>
      </c>
      <c r="N888" s="616">
        <f t="shared" ca="1" si="210"/>
        <v>0.94634338938043083</v>
      </c>
      <c r="O888" s="616">
        <f t="shared" ca="1" si="210"/>
        <v>0.95632078659869946</v>
      </c>
      <c r="P888" s="616">
        <f t="shared" ca="1" si="210"/>
        <v>0.9664468470355202</v>
      </c>
      <c r="Q888" s="616">
        <f t="shared" ca="1" si="210"/>
        <v>0.97672378577284935</v>
      </c>
      <c r="R888" s="616">
        <f t="shared" ca="1" si="210"/>
        <v>0.98715385089736463</v>
      </c>
      <c r="S888" s="616">
        <f t="shared" ca="1" si="210"/>
        <v>0.99773932399223564</v>
      </c>
      <c r="T888" s="616">
        <f t="shared" ca="1" si="210"/>
        <v>1.0084825206362196</v>
      </c>
      <c r="U888" s="616">
        <f t="shared" ca="1" si="210"/>
        <v>1.0193857909101995</v>
      </c>
      <c r="V888" s="616">
        <f t="shared" ca="1" si="210"/>
        <v>1.0304515199112614</v>
      </c>
      <c r="W888" s="616">
        <f t="shared" ca="1" si="210"/>
        <v>1.0416821282744393</v>
      </c>
      <c r="X888" s="616">
        <f t="shared" ca="1" si="210"/>
        <v>1.0530800727022285</v>
      </c>
      <c r="Y888" s="616">
        <f t="shared" ca="1" si="210"/>
        <v>1.0646478465019917</v>
      </c>
      <c r="Z888" s="616">
        <f t="shared" ca="1" si="210"/>
        <v>1.0763879801313712</v>
      </c>
      <c r="AA888" s="616">
        <f t="shared" ca="1" si="210"/>
        <v>1.0883030417518285</v>
      </c>
      <c r="AB888" s="616">
        <f t="shared" ca="1" si="210"/>
        <v>1.1003956377904309</v>
      </c>
      <c r="AC888" s="616">
        <f t="shared" ca="1" si="210"/>
        <v>1.1126684135100084</v>
      </c>
      <c r="AD888" s="616">
        <f t="shared" ca="1" si="210"/>
        <v>1.1251240535878071</v>
      </c>
      <c r="AE888" s="616">
        <f t="shared" ca="1" si="210"/>
        <v>1.1377652827027656</v>
      </c>
      <c r="AF888" s="616">
        <f t="shared" ca="1" si="210"/>
        <v>0</v>
      </c>
      <c r="AG888" s="616">
        <f t="shared" ca="1" si="210"/>
        <v>0</v>
      </c>
      <c r="AH888" s="616">
        <f t="shared" ca="1" si="210"/>
        <v>0</v>
      </c>
      <c r="AI888" s="616">
        <f t="shared" ca="1" si="210"/>
        <v>0</v>
      </c>
      <c r="AJ888" s="616">
        <f t="shared" ca="1" si="210"/>
        <v>0</v>
      </c>
      <c r="AK888" s="610"/>
      <c r="AL888" s="610"/>
      <c r="AM888" s="626"/>
      <c r="AN888" s="246"/>
    </row>
    <row r="889" spans="2:40" x14ac:dyDescent="0.2">
      <c r="B889" s="625"/>
      <c r="C889" s="607" t="s">
        <v>126</v>
      </c>
      <c r="D889" s="599"/>
      <c r="E889" s="599"/>
      <c r="F889" s="616">
        <f t="shared" ref="F889:AJ889" ca="1" si="211">F254*HLOOKUP($B$869,$AQ$40:$AW$52,4)</f>
        <v>0</v>
      </c>
      <c r="G889" s="616">
        <f t="shared" ca="1" si="211"/>
        <v>0</v>
      </c>
      <c r="H889" s="616">
        <f t="shared" ca="1" si="211"/>
        <v>0</v>
      </c>
      <c r="I889" s="616">
        <f t="shared" ca="1" si="211"/>
        <v>0</v>
      </c>
      <c r="J889" s="616">
        <f t="shared" ca="1" si="211"/>
        <v>0</v>
      </c>
      <c r="K889" s="616">
        <f t="shared" ca="1" si="211"/>
        <v>0</v>
      </c>
      <c r="L889" s="616">
        <f t="shared" ca="1" si="211"/>
        <v>0</v>
      </c>
      <c r="M889" s="616">
        <f t="shared" ca="1" si="211"/>
        <v>0</v>
      </c>
      <c r="N889" s="616">
        <f t="shared" ca="1" si="211"/>
        <v>0</v>
      </c>
      <c r="O889" s="616">
        <f t="shared" ca="1" si="211"/>
        <v>0</v>
      </c>
      <c r="P889" s="616">
        <f t="shared" ca="1" si="211"/>
        <v>0</v>
      </c>
      <c r="Q889" s="616">
        <f t="shared" ca="1" si="211"/>
        <v>0</v>
      </c>
      <c r="R889" s="616">
        <f t="shared" ca="1" si="211"/>
        <v>0</v>
      </c>
      <c r="S889" s="616">
        <f t="shared" ca="1" si="211"/>
        <v>0</v>
      </c>
      <c r="T889" s="616">
        <f t="shared" ca="1" si="211"/>
        <v>0</v>
      </c>
      <c r="U889" s="616">
        <f t="shared" ca="1" si="211"/>
        <v>0</v>
      </c>
      <c r="V889" s="616">
        <f t="shared" ca="1" si="211"/>
        <v>0</v>
      </c>
      <c r="W889" s="616">
        <f t="shared" ca="1" si="211"/>
        <v>0</v>
      </c>
      <c r="X889" s="616">
        <f t="shared" ca="1" si="211"/>
        <v>0</v>
      </c>
      <c r="Y889" s="616">
        <f t="shared" ca="1" si="211"/>
        <v>0</v>
      </c>
      <c r="Z889" s="616">
        <f t="shared" ca="1" si="211"/>
        <v>0</v>
      </c>
      <c r="AA889" s="616">
        <f t="shared" ca="1" si="211"/>
        <v>0</v>
      </c>
      <c r="AB889" s="616">
        <f t="shared" ca="1" si="211"/>
        <v>0</v>
      </c>
      <c r="AC889" s="616">
        <f t="shared" ca="1" si="211"/>
        <v>0</v>
      </c>
      <c r="AD889" s="616">
        <f t="shared" ca="1" si="211"/>
        <v>0</v>
      </c>
      <c r="AE889" s="616">
        <f t="shared" ca="1" si="211"/>
        <v>0</v>
      </c>
      <c r="AF889" s="616">
        <f t="shared" ca="1" si="211"/>
        <v>0</v>
      </c>
      <c r="AG889" s="616">
        <f t="shared" ca="1" si="211"/>
        <v>0</v>
      </c>
      <c r="AH889" s="616">
        <f t="shared" ca="1" si="211"/>
        <v>0</v>
      </c>
      <c r="AI889" s="616">
        <f t="shared" ca="1" si="211"/>
        <v>0</v>
      </c>
      <c r="AJ889" s="616">
        <f t="shared" ca="1" si="211"/>
        <v>0</v>
      </c>
      <c r="AK889" s="610"/>
      <c r="AL889" s="610"/>
      <c r="AM889" s="626"/>
      <c r="AN889" s="246"/>
    </row>
    <row r="890" spans="2:40" x14ac:dyDescent="0.2">
      <c r="B890" s="625"/>
      <c r="C890" s="605" t="s">
        <v>127</v>
      </c>
      <c r="D890" s="599"/>
      <c r="E890" s="599"/>
      <c r="F890" s="616">
        <f t="shared" ref="F890:AJ890" ca="1" si="212">F255*HLOOKUP($B$869,$AQ$40:$AW$52,4)</f>
        <v>0</v>
      </c>
      <c r="G890" s="616">
        <f t="shared" ca="1" si="212"/>
        <v>0</v>
      </c>
      <c r="H890" s="616">
        <f t="shared" ca="1" si="212"/>
        <v>0</v>
      </c>
      <c r="I890" s="616">
        <f t="shared" ca="1" si="212"/>
        <v>0</v>
      </c>
      <c r="J890" s="616">
        <f t="shared" ca="1" si="212"/>
        <v>0</v>
      </c>
      <c r="K890" s="616">
        <f t="shared" ca="1" si="212"/>
        <v>0</v>
      </c>
      <c r="L890" s="616">
        <f t="shared" ca="1" si="212"/>
        <v>0</v>
      </c>
      <c r="M890" s="616">
        <f t="shared" ca="1" si="212"/>
        <v>0</v>
      </c>
      <c r="N890" s="616">
        <f t="shared" ca="1" si="212"/>
        <v>0</v>
      </c>
      <c r="O890" s="616">
        <f t="shared" ca="1" si="212"/>
        <v>0</v>
      </c>
      <c r="P890" s="616">
        <f t="shared" ca="1" si="212"/>
        <v>0</v>
      </c>
      <c r="Q890" s="616">
        <f t="shared" ca="1" si="212"/>
        <v>0</v>
      </c>
      <c r="R890" s="616">
        <f t="shared" ca="1" si="212"/>
        <v>0</v>
      </c>
      <c r="S890" s="616">
        <f t="shared" ca="1" si="212"/>
        <v>0</v>
      </c>
      <c r="T890" s="616">
        <f t="shared" ca="1" si="212"/>
        <v>0</v>
      </c>
      <c r="U890" s="616">
        <f t="shared" ca="1" si="212"/>
        <v>0</v>
      </c>
      <c r="V890" s="616">
        <f t="shared" ca="1" si="212"/>
        <v>0</v>
      </c>
      <c r="W890" s="616">
        <f t="shared" ca="1" si="212"/>
        <v>0</v>
      </c>
      <c r="X890" s="616">
        <f t="shared" ca="1" si="212"/>
        <v>0</v>
      </c>
      <c r="Y890" s="616">
        <f t="shared" ca="1" si="212"/>
        <v>0</v>
      </c>
      <c r="Z890" s="616">
        <f t="shared" ca="1" si="212"/>
        <v>0</v>
      </c>
      <c r="AA890" s="616">
        <f t="shared" ca="1" si="212"/>
        <v>0</v>
      </c>
      <c r="AB890" s="616">
        <f t="shared" ca="1" si="212"/>
        <v>0</v>
      </c>
      <c r="AC890" s="616">
        <f t="shared" ca="1" si="212"/>
        <v>0</v>
      </c>
      <c r="AD890" s="616">
        <f t="shared" ca="1" si="212"/>
        <v>0</v>
      </c>
      <c r="AE890" s="616">
        <f t="shared" ca="1" si="212"/>
        <v>0</v>
      </c>
      <c r="AF890" s="616">
        <f t="shared" ca="1" si="212"/>
        <v>0</v>
      </c>
      <c r="AG890" s="616">
        <f t="shared" ca="1" si="212"/>
        <v>0</v>
      </c>
      <c r="AH890" s="616">
        <f t="shared" ca="1" si="212"/>
        <v>0</v>
      </c>
      <c r="AI890" s="616">
        <f t="shared" ca="1" si="212"/>
        <v>0</v>
      </c>
      <c r="AJ890" s="616">
        <f t="shared" ca="1" si="212"/>
        <v>0</v>
      </c>
      <c r="AK890" s="610"/>
      <c r="AL890" s="610"/>
      <c r="AM890" s="626"/>
      <c r="AN890" s="246"/>
    </row>
    <row r="891" spans="2:40" x14ac:dyDescent="0.2">
      <c r="B891" s="625"/>
      <c r="C891" s="605" t="s">
        <v>116</v>
      </c>
      <c r="D891" s="599"/>
      <c r="E891" s="599"/>
      <c r="F891" s="616">
        <f t="shared" ref="F891:AJ891" ca="1" si="213">F256*HLOOKUP($B$869,$AQ$40:$AW$52,4)</f>
        <v>0</v>
      </c>
      <c r="G891" s="616">
        <f t="shared" ca="1" si="213"/>
        <v>0</v>
      </c>
      <c r="H891" s="616">
        <f t="shared" ca="1" si="213"/>
        <v>0</v>
      </c>
      <c r="I891" s="616">
        <f t="shared" ca="1" si="213"/>
        <v>0</v>
      </c>
      <c r="J891" s="616">
        <f t="shared" ca="1" si="213"/>
        <v>0</v>
      </c>
      <c r="K891" s="616">
        <f t="shared" ca="1" si="213"/>
        <v>0</v>
      </c>
      <c r="L891" s="616">
        <f t="shared" ca="1" si="213"/>
        <v>0</v>
      </c>
      <c r="M891" s="616">
        <f t="shared" ca="1" si="213"/>
        <v>0</v>
      </c>
      <c r="N891" s="616">
        <f t="shared" ca="1" si="213"/>
        <v>0</v>
      </c>
      <c r="O891" s="616">
        <f t="shared" ca="1" si="213"/>
        <v>0</v>
      </c>
      <c r="P891" s="616">
        <f t="shared" ca="1" si="213"/>
        <v>0</v>
      </c>
      <c r="Q891" s="616">
        <f t="shared" ca="1" si="213"/>
        <v>0</v>
      </c>
      <c r="R891" s="616">
        <f t="shared" ca="1" si="213"/>
        <v>0</v>
      </c>
      <c r="S891" s="616">
        <f t="shared" ca="1" si="213"/>
        <v>0</v>
      </c>
      <c r="T891" s="616">
        <f t="shared" ca="1" si="213"/>
        <v>0</v>
      </c>
      <c r="U891" s="616">
        <f t="shared" ca="1" si="213"/>
        <v>0</v>
      </c>
      <c r="V891" s="616">
        <f t="shared" ca="1" si="213"/>
        <v>0</v>
      </c>
      <c r="W891" s="616">
        <f t="shared" ca="1" si="213"/>
        <v>0</v>
      </c>
      <c r="X891" s="616">
        <f t="shared" ca="1" si="213"/>
        <v>0</v>
      </c>
      <c r="Y891" s="616">
        <f t="shared" ca="1" si="213"/>
        <v>0</v>
      </c>
      <c r="Z891" s="616">
        <f t="shared" ca="1" si="213"/>
        <v>0</v>
      </c>
      <c r="AA891" s="616">
        <f t="shared" ca="1" si="213"/>
        <v>0</v>
      </c>
      <c r="AB891" s="616">
        <f t="shared" ca="1" si="213"/>
        <v>0</v>
      </c>
      <c r="AC891" s="616">
        <f t="shared" ca="1" si="213"/>
        <v>0</v>
      </c>
      <c r="AD891" s="616">
        <f t="shared" ca="1" si="213"/>
        <v>0</v>
      </c>
      <c r="AE891" s="616">
        <f t="shared" ca="1" si="213"/>
        <v>0</v>
      </c>
      <c r="AF891" s="616">
        <f t="shared" ca="1" si="213"/>
        <v>0</v>
      </c>
      <c r="AG891" s="616">
        <f t="shared" ca="1" si="213"/>
        <v>0</v>
      </c>
      <c r="AH891" s="616">
        <f t="shared" ca="1" si="213"/>
        <v>0</v>
      </c>
      <c r="AI891" s="616">
        <f t="shared" ca="1" si="213"/>
        <v>0</v>
      </c>
      <c r="AJ891" s="616">
        <f t="shared" ca="1" si="213"/>
        <v>0</v>
      </c>
      <c r="AK891" s="610"/>
      <c r="AL891" s="610"/>
      <c r="AM891" s="626"/>
      <c r="AN891" s="246"/>
    </row>
    <row r="892" spans="2:40" x14ac:dyDescent="0.2">
      <c r="B892" s="625"/>
      <c r="C892" s="606" t="s">
        <v>119</v>
      </c>
      <c r="D892" s="599"/>
      <c r="E892" s="599"/>
      <c r="F892" s="616">
        <f t="shared" ref="F892:AJ892" ca="1" si="214">F257*HLOOKUP($B$869,$AQ$40:$AW$52,4)</f>
        <v>0</v>
      </c>
      <c r="G892" s="616">
        <f t="shared" ca="1" si="214"/>
        <v>0</v>
      </c>
      <c r="H892" s="616">
        <f t="shared" ca="1" si="214"/>
        <v>0</v>
      </c>
      <c r="I892" s="616">
        <f t="shared" ca="1" si="214"/>
        <v>0</v>
      </c>
      <c r="J892" s="616">
        <f t="shared" ca="1" si="214"/>
        <v>0</v>
      </c>
      <c r="K892" s="616">
        <f t="shared" ca="1" si="214"/>
        <v>0</v>
      </c>
      <c r="L892" s="616">
        <f t="shared" ca="1" si="214"/>
        <v>0</v>
      </c>
      <c r="M892" s="616">
        <f t="shared" ca="1" si="214"/>
        <v>0</v>
      </c>
      <c r="N892" s="616">
        <f t="shared" ca="1" si="214"/>
        <v>0</v>
      </c>
      <c r="O892" s="616">
        <f t="shared" ca="1" si="214"/>
        <v>0</v>
      </c>
      <c r="P892" s="616">
        <f t="shared" ca="1" si="214"/>
        <v>0</v>
      </c>
      <c r="Q892" s="616">
        <f t="shared" ca="1" si="214"/>
        <v>0</v>
      </c>
      <c r="R892" s="616">
        <f t="shared" ca="1" si="214"/>
        <v>0</v>
      </c>
      <c r="S892" s="616">
        <f t="shared" ca="1" si="214"/>
        <v>0</v>
      </c>
      <c r="T892" s="616">
        <f t="shared" ca="1" si="214"/>
        <v>0</v>
      </c>
      <c r="U892" s="616">
        <f t="shared" ca="1" si="214"/>
        <v>0</v>
      </c>
      <c r="V892" s="616">
        <f t="shared" ca="1" si="214"/>
        <v>0</v>
      </c>
      <c r="W892" s="616">
        <f t="shared" ca="1" si="214"/>
        <v>0</v>
      </c>
      <c r="X892" s="616">
        <f t="shared" ca="1" si="214"/>
        <v>0</v>
      </c>
      <c r="Y892" s="616">
        <f t="shared" ca="1" si="214"/>
        <v>0</v>
      </c>
      <c r="Z892" s="616">
        <f t="shared" ca="1" si="214"/>
        <v>0</v>
      </c>
      <c r="AA892" s="616">
        <f t="shared" ca="1" si="214"/>
        <v>0</v>
      </c>
      <c r="AB892" s="616">
        <f t="shared" ca="1" si="214"/>
        <v>0</v>
      </c>
      <c r="AC892" s="616">
        <f t="shared" ca="1" si="214"/>
        <v>0</v>
      </c>
      <c r="AD892" s="616">
        <f t="shared" ca="1" si="214"/>
        <v>0</v>
      </c>
      <c r="AE892" s="616">
        <f t="shared" ca="1" si="214"/>
        <v>0</v>
      </c>
      <c r="AF892" s="616">
        <f t="shared" ca="1" si="214"/>
        <v>0</v>
      </c>
      <c r="AG892" s="616">
        <f t="shared" ca="1" si="214"/>
        <v>0</v>
      </c>
      <c r="AH892" s="616">
        <f t="shared" ca="1" si="214"/>
        <v>0</v>
      </c>
      <c r="AI892" s="616">
        <f t="shared" ca="1" si="214"/>
        <v>0</v>
      </c>
      <c r="AJ892" s="616">
        <f t="shared" ca="1" si="214"/>
        <v>0</v>
      </c>
      <c r="AK892" s="610"/>
      <c r="AL892" s="610"/>
      <c r="AM892" s="626"/>
      <c r="AN892" s="246"/>
    </row>
    <row r="893" spans="2:40" x14ac:dyDescent="0.2">
      <c r="B893" s="625"/>
      <c r="C893" s="125"/>
      <c r="D893" s="599"/>
      <c r="E893" s="599"/>
      <c r="F893" s="617"/>
      <c r="G893" s="617"/>
      <c r="H893" s="617"/>
      <c r="I893" s="617"/>
      <c r="J893" s="617"/>
      <c r="K893" s="617"/>
      <c r="L893" s="617"/>
      <c r="M893" s="617"/>
      <c r="N893" s="617"/>
      <c r="O893" s="617"/>
      <c r="P893" s="617"/>
      <c r="Q893" s="617"/>
      <c r="R893" s="617"/>
      <c r="S893" s="617"/>
      <c r="T893" s="617"/>
      <c r="U893" s="617"/>
      <c r="V893" s="617"/>
      <c r="W893" s="617"/>
      <c r="X893" s="617"/>
      <c r="Y893" s="617"/>
      <c r="Z893" s="617"/>
      <c r="AA893" s="617"/>
      <c r="AB893" s="617"/>
      <c r="AC893" s="617"/>
      <c r="AD893" s="617"/>
      <c r="AE893" s="617"/>
      <c r="AF893" s="617"/>
      <c r="AG893" s="617"/>
      <c r="AH893" s="617"/>
      <c r="AI893" s="617"/>
      <c r="AJ893" s="617"/>
      <c r="AK893" s="612"/>
      <c r="AL893" s="612"/>
      <c r="AM893" s="627"/>
      <c r="AN893" s="600"/>
    </row>
    <row r="894" spans="2:40" x14ac:dyDescent="0.2">
      <c r="B894" s="261" t="s">
        <v>296</v>
      </c>
      <c r="C894" s="125"/>
      <c r="D894" s="599"/>
      <c r="E894" s="599"/>
      <c r="F894" s="617"/>
      <c r="G894" s="617"/>
      <c r="H894" s="617"/>
      <c r="I894" s="617"/>
      <c r="J894" s="617"/>
      <c r="K894" s="617"/>
      <c r="L894" s="617"/>
      <c r="M894" s="617"/>
      <c r="N894" s="617"/>
      <c r="O894" s="617"/>
      <c r="P894" s="617"/>
      <c r="Q894" s="617"/>
      <c r="R894" s="617"/>
      <c r="S894" s="617"/>
      <c r="T894" s="617"/>
      <c r="U894" s="617"/>
      <c r="V894" s="617"/>
      <c r="W894" s="617"/>
      <c r="X894" s="617"/>
      <c r="Y894" s="617"/>
      <c r="Z894" s="617"/>
      <c r="AA894" s="617"/>
      <c r="AB894" s="617"/>
      <c r="AC894" s="617"/>
      <c r="AD894" s="617"/>
      <c r="AE894" s="617"/>
      <c r="AF894" s="617"/>
      <c r="AG894" s="617"/>
      <c r="AH894" s="617"/>
      <c r="AI894" s="617"/>
      <c r="AJ894" s="617"/>
      <c r="AK894" s="612"/>
      <c r="AL894" s="612"/>
      <c r="AM894" s="627"/>
      <c r="AN894" s="600"/>
    </row>
    <row r="895" spans="2:40" x14ac:dyDescent="0.2">
      <c r="B895" s="625"/>
      <c r="C895" s="605" t="s">
        <v>131</v>
      </c>
      <c r="D895" s="599"/>
      <c r="E895" s="599"/>
      <c r="F895" s="616">
        <f t="shared" ref="F895:AJ895" ca="1" si="215">F260*HLOOKUP($B$869,$AQ$40:$AW$52,5)</f>
        <v>-0.50228218482636866</v>
      </c>
      <c r="G895" s="616">
        <f t="shared" ca="1" si="215"/>
        <v>0.12160598011601322</v>
      </c>
      <c r="H895" s="616">
        <f t="shared" ca="1" si="215"/>
        <v>0.15355751036256107</v>
      </c>
      <c r="I895" s="616">
        <f t="shared" ca="1" si="215"/>
        <v>0.12074146139743501</v>
      </c>
      <c r="J895" s="616">
        <f t="shared" ca="1" si="215"/>
        <v>9.6596918396715373E-2</v>
      </c>
      <c r="K895" s="616">
        <f t="shared" ca="1" si="215"/>
        <v>9.1610258576320561E-2</v>
      </c>
      <c r="L895" s="616">
        <f t="shared" ca="1" si="215"/>
        <v>7.2083353257394442E-2</v>
      </c>
      <c r="M895" s="616">
        <f t="shared" ca="1" si="215"/>
        <v>5.3434266660955618E-2</v>
      </c>
      <c r="N895" s="616">
        <f t="shared" ca="1" si="215"/>
        <v>5.1613848799782196E-2</v>
      </c>
      <c r="O895" s="616">
        <f t="shared" ca="1" si="215"/>
        <v>4.9106115820262419E-2</v>
      </c>
      <c r="P895" s="616">
        <f t="shared" ca="1" si="215"/>
        <v>1.8442179668262663E-2</v>
      </c>
      <c r="Q895" s="616">
        <f t="shared" ca="1" si="215"/>
        <v>3.1678209253649045E-2</v>
      </c>
      <c r="R895" s="616">
        <f t="shared" ca="1" si="215"/>
        <v>3.202983242102167E-2</v>
      </c>
      <c r="S895" s="616">
        <f t="shared" ca="1" si="215"/>
        <v>3.2385932401042157E-2</v>
      </c>
      <c r="T895" s="616">
        <f t="shared" ca="1" si="215"/>
        <v>3.2746541200096783E-2</v>
      </c>
      <c r="U895" s="616">
        <f t="shared" ca="1" si="215"/>
        <v>3.3111690512208067E-2</v>
      </c>
      <c r="V895" s="616">
        <f t="shared" ca="1" si="215"/>
        <v>3.3481411694257945E-2</v>
      </c>
      <c r="W895" s="616">
        <f t="shared" ca="1" si="215"/>
        <v>3.385573574034096E-2</v>
      </c>
      <c r="X895" s="616">
        <f t="shared" ca="1" si="215"/>
        <v>3.4234693255221403E-2</v>
      </c>
      <c r="Y895" s="616">
        <f t="shared" ca="1" si="215"/>
        <v>3.461831442686867E-2</v>
      </c>
      <c r="Z895" s="616">
        <f t="shared" ca="1" si="215"/>
        <v>6.6389358260435837E-3</v>
      </c>
      <c r="AA895" s="616">
        <f t="shared" ca="1" si="215"/>
        <v>3.5399666236908565E-2</v>
      </c>
      <c r="AB895" s="616">
        <f t="shared" ca="1" si="215"/>
        <v>3.5797454906632026E-2</v>
      </c>
      <c r="AC895" s="616">
        <f t="shared" ca="1" si="215"/>
        <v>3.6200023233959801E-2</v>
      </c>
      <c r="AD895" s="616">
        <f t="shared" ca="1" si="215"/>
        <v>3.6607398876721632E-2</v>
      </c>
      <c r="AE895" s="616">
        <f t="shared" ca="1" si="215"/>
        <v>3.7019608890243423E-2</v>
      </c>
      <c r="AF895" s="616">
        <f t="shared" ca="1" si="215"/>
        <v>0</v>
      </c>
      <c r="AG895" s="616">
        <f t="shared" ca="1" si="215"/>
        <v>0</v>
      </c>
      <c r="AH895" s="616">
        <f t="shared" ca="1" si="215"/>
        <v>0</v>
      </c>
      <c r="AI895" s="616">
        <f t="shared" ca="1" si="215"/>
        <v>0</v>
      </c>
      <c r="AJ895" s="616">
        <f t="shared" ca="1" si="215"/>
        <v>0</v>
      </c>
      <c r="AK895" s="610"/>
      <c r="AL895" s="610"/>
      <c r="AM895" s="626"/>
      <c r="AN895" s="246"/>
    </row>
    <row r="896" spans="2:40" x14ac:dyDescent="0.2">
      <c r="B896" s="625"/>
      <c r="C896" s="606" t="s">
        <v>117</v>
      </c>
      <c r="D896" s="599"/>
      <c r="E896" s="599"/>
      <c r="F896" s="616">
        <f t="shared" ref="F896:AJ896" ca="1" si="216">F261*HLOOKUP($B$869,$AQ$40:$AW$52,5)</f>
        <v>0</v>
      </c>
      <c r="G896" s="616">
        <f t="shared" ca="1" si="216"/>
        <v>1.257835460670188E-2</v>
      </c>
      <c r="H896" s="616">
        <f t="shared" ca="1" si="216"/>
        <v>1.2706870386291737E-2</v>
      </c>
      <c r="I896" s="616">
        <f t="shared" ca="1" si="216"/>
        <v>1.2837301050997485E-2</v>
      </c>
      <c r="J896" s="616">
        <f t="shared" ca="1" si="216"/>
        <v>1.2969675132607347E-2</v>
      </c>
      <c r="K896" s="616">
        <f t="shared" ca="1" si="216"/>
        <v>1.3104021588033197E-2</v>
      </c>
      <c r="L896" s="616">
        <f t="shared" ca="1" si="216"/>
        <v>1.3240369805644895E-2</v>
      </c>
      <c r="M896" s="616">
        <f t="shared" ca="1" si="216"/>
        <v>1.3378749611698999E-2</v>
      </c>
      <c r="N896" s="616">
        <f t="shared" ca="1" si="216"/>
        <v>1.3519191276863312E-2</v>
      </c>
      <c r="O896" s="616">
        <f t="shared" ca="1" si="216"/>
        <v>1.3661725522838578E-2</v>
      </c>
      <c r="P896" s="616">
        <f t="shared" ca="1" si="216"/>
        <v>1.3806383529078873E-2</v>
      </c>
      <c r="Q896" s="616">
        <f t="shared" ca="1" si="216"/>
        <v>1.3953196939612146E-2</v>
      </c>
      <c r="R896" s="616">
        <f t="shared" ca="1" si="216"/>
        <v>1.4102197869962365E-2</v>
      </c>
      <c r="S896" s="616">
        <f t="shared" ca="1" si="216"/>
        <v>1.4253418914174809E-2</v>
      </c>
      <c r="T896" s="616">
        <f t="shared" ca="1" si="216"/>
        <v>1.4406893151946008E-2</v>
      </c>
      <c r="U896" s="616">
        <f t="shared" ca="1" si="216"/>
        <v>1.4562654155860008E-2</v>
      </c>
      <c r="V896" s="616">
        <f t="shared" ca="1" si="216"/>
        <v>1.4720735998732319E-2</v>
      </c>
      <c r="W896" s="616">
        <f t="shared" ca="1" si="216"/>
        <v>1.4881173261063434E-2</v>
      </c>
      <c r="X896" s="616">
        <f t="shared" ca="1" si="216"/>
        <v>1.5044001038603278E-2</v>
      </c>
      <c r="Y896" s="616">
        <f t="shared" ca="1" si="216"/>
        <v>1.5209254950028468E-2</v>
      </c>
      <c r="Z896" s="616">
        <f t="shared" ca="1" si="216"/>
        <v>1.5376971144733889E-2</v>
      </c>
      <c r="AA896" s="616">
        <f t="shared" ca="1" si="216"/>
        <v>1.5547186310740422E-2</v>
      </c>
      <c r="AB896" s="616">
        <f t="shared" ca="1" si="216"/>
        <v>1.5719937682720456E-2</v>
      </c>
      <c r="AC896" s="616">
        <f t="shared" ca="1" si="216"/>
        <v>1.589526305014299E-2</v>
      </c>
      <c r="AD896" s="616">
        <f t="shared" ca="1" si="216"/>
        <v>1.607320076554012E-2</v>
      </c>
      <c r="AE896" s="616">
        <f t="shared" ca="1" si="216"/>
        <v>1.6253789752896666E-2</v>
      </c>
      <c r="AF896" s="616">
        <f t="shared" ca="1" si="216"/>
        <v>0</v>
      </c>
      <c r="AG896" s="616">
        <f t="shared" ca="1" si="216"/>
        <v>0</v>
      </c>
      <c r="AH896" s="616">
        <f t="shared" ca="1" si="216"/>
        <v>0</v>
      </c>
      <c r="AI896" s="616">
        <f t="shared" ca="1" si="216"/>
        <v>0</v>
      </c>
      <c r="AJ896" s="616">
        <f t="shared" ca="1" si="216"/>
        <v>0</v>
      </c>
      <c r="AK896" s="610"/>
      <c r="AL896" s="610"/>
      <c r="AM896" s="626"/>
      <c r="AN896" s="246"/>
    </row>
    <row r="897" spans="2:40" x14ac:dyDescent="0.2">
      <c r="B897" s="625"/>
      <c r="C897" s="607" t="s">
        <v>126</v>
      </c>
      <c r="D897" s="599"/>
      <c r="E897" s="599"/>
      <c r="F897" s="616">
        <f t="shared" ref="F897:AJ897" ca="1" si="217">F262*HLOOKUP($B$869,$AQ$40:$AW$52,5)</f>
        <v>0</v>
      </c>
      <c r="G897" s="616">
        <f t="shared" ca="1" si="217"/>
        <v>0</v>
      </c>
      <c r="H897" s="616">
        <f t="shared" ca="1" si="217"/>
        <v>0</v>
      </c>
      <c r="I897" s="616">
        <f t="shared" ca="1" si="217"/>
        <v>0</v>
      </c>
      <c r="J897" s="616">
        <f t="shared" ca="1" si="217"/>
        <v>0</v>
      </c>
      <c r="K897" s="616">
        <f t="shared" ca="1" si="217"/>
        <v>0</v>
      </c>
      <c r="L897" s="616">
        <f t="shared" ca="1" si="217"/>
        <v>0</v>
      </c>
      <c r="M897" s="616">
        <f t="shared" ca="1" si="217"/>
        <v>0</v>
      </c>
      <c r="N897" s="616">
        <f t="shared" ca="1" si="217"/>
        <v>0</v>
      </c>
      <c r="O897" s="616">
        <f t="shared" ca="1" si="217"/>
        <v>0</v>
      </c>
      <c r="P897" s="616">
        <f t="shared" ca="1" si="217"/>
        <v>0</v>
      </c>
      <c r="Q897" s="616">
        <f t="shared" ca="1" si="217"/>
        <v>0</v>
      </c>
      <c r="R897" s="616">
        <f t="shared" ca="1" si="217"/>
        <v>0</v>
      </c>
      <c r="S897" s="616">
        <f t="shared" ca="1" si="217"/>
        <v>0</v>
      </c>
      <c r="T897" s="616">
        <f t="shared" ca="1" si="217"/>
        <v>0</v>
      </c>
      <c r="U897" s="616">
        <f t="shared" ca="1" si="217"/>
        <v>0</v>
      </c>
      <c r="V897" s="616">
        <f t="shared" ca="1" si="217"/>
        <v>0</v>
      </c>
      <c r="W897" s="616">
        <f t="shared" ca="1" si="217"/>
        <v>0</v>
      </c>
      <c r="X897" s="616">
        <f t="shared" ca="1" si="217"/>
        <v>0</v>
      </c>
      <c r="Y897" s="616">
        <f t="shared" ca="1" si="217"/>
        <v>0</v>
      </c>
      <c r="Z897" s="616">
        <f t="shared" ca="1" si="217"/>
        <v>0</v>
      </c>
      <c r="AA897" s="616">
        <f t="shared" ca="1" si="217"/>
        <v>0</v>
      </c>
      <c r="AB897" s="616">
        <f t="shared" ca="1" si="217"/>
        <v>0</v>
      </c>
      <c r="AC897" s="616">
        <f t="shared" ca="1" si="217"/>
        <v>0</v>
      </c>
      <c r="AD897" s="616">
        <f t="shared" ca="1" si="217"/>
        <v>0</v>
      </c>
      <c r="AE897" s="616">
        <f t="shared" ca="1" si="217"/>
        <v>0</v>
      </c>
      <c r="AF897" s="616">
        <f t="shared" ca="1" si="217"/>
        <v>0</v>
      </c>
      <c r="AG897" s="616">
        <f t="shared" ca="1" si="217"/>
        <v>0</v>
      </c>
      <c r="AH897" s="616">
        <f t="shared" ca="1" si="217"/>
        <v>0</v>
      </c>
      <c r="AI897" s="616">
        <f t="shared" ca="1" si="217"/>
        <v>0</v>
      </c>
      <c r="AJ897" s="616">
        <f t="shared" ca="1" si="217"/>
        <v>0</v>
      </c>
      <c r="AK897" s="610"/>
      <c r="AL897" s="610"/>
      <c r="AM897" s="626"/>
      <c r="AN897" s="246"/>
    </row>
    <row r="898" spans="2:40" x14ac:dyDescent="0.2">
      <c r="B898" s="625"/>
      <c r="C898" s="605" t="s">
        <v>127</v>
      </c>
      <c r="D898" s="599"/>
      <c r="E898" s="599"/>
      <c r="F898" s="616">
        <f t="shared" ref="F898:AJ898" ca="1" si="218">F263*HLOOKUP($B$869,$AQ$40:$AW$52,5)</f>
        <v>0</v>
      </c>
      <c r="G898" s="616">
        <f t="shared" ca="1" si="218"/>
        <v>0</v>
      </c>
      <c r="H898" s="616">
        <f t="shared" ca="1" si="218"/>
        <v>0</v>
      </c>
      <c r="I898" s="616">
        <f t="shared" ca="1" si="218"/>
        <v>0</v>
      </c>
      <c r="J898" s="616">
        <f t="shared" ca="1" si="218"/>
        <v>0</v>
      </c>
      <c r="K898" s="616">
        <f t="shared" ca="1" si="218"/>
        <v>0</v>
      </c>
      <c r="L898" s="616">
        <f t="shared" ca="1" si="218"/>
        <v>0</v>
      </c>
      <c r="M898" s="616">
        <f t="shared" ca="1" si="218"/>
        <v>0</v>
      </c>
      <c r="N898" s="616">
        <f t="shared" ca="1" si="218"/>
        <v>0</v>
      </c>
      <c r="O898" s="616">
        <f t="shared" ca="1" si="218"/>
        <v>0</v>
      </c>
      <c r="P898" s="616">
        <f t="shared" ca="1" si="218"/>
        <v>0</v>
      </c>
      <c r="Q898" s="616">
        <f t="shared" ca="1" si="218"/>
        <v>0</v>
      </c>
      <c r="R898" s="616">
        <f t="shared" ca="1" si="218"/>
        <v>0</v>
      </c>
      <c r="S898" s="616">
        <f t="shared" ca="1" si="218"/>
        <v>0</v>
      </c>
      <c r="T898" s="616">
        <f t="shared" ca="1" si="218"/>
        <v>0</v>
      </c>
      <c r="U898" s="616">
        <f t="shared" ca="1" si="218"/>
        <v>0</v>
      </c>
      <c r="V898" s="616">
        <f t="shared" ca="1" si="218"/>
        <v>0</v>
      </c>
      <c r="W898" s="616">
        <f t="shared" ca="1" si="218"/>
        <v>0</v>
      </c>
      <c r="X898" s="616">
        <f t="shared" ca="1" si="218"/>
        <v>0</v>
      </c>
      <c r="Y898" s="616">
        <f t="shared" ca="1" si="218"/>
        <v>0</v>
      </c>
      <c r="Z898" s="616">
        <f t="shared" ca="1" si="218"/>
        <v>0</v>
      </c>
      <c r="AA898" s="616">
        <f t="shared" ca="1" si="218"/>
        <v>0</v>
      </c>
      <c r="AB898" s="616">
        <f t="shared" ca="1" si="218"/>
        <v>0</v>
      </c>
      <c r="AC898" s="616">
        <f t="shared" ca="1" si="218"/>
        <v>0</v>
      </c>
      <c r="AD898" s="616">
        <f t="shared" ca="1" si="218"/>
        <v>0</v>
      </c>
      <c r="AE898" s="616">
        <f t="shared" ca="1" si="218"/>
        <v>0</v>
      </c>
      <c r="AF898" s="616">
        <f t="shared" ca="1" si="218"/>
        <v>0</v>
      </c>
      <c r="AG898" s="616">
        <f t="shared" ca="1" si="218"/>
        <v>0</v>
      </c>
      <c r="AH898" s="616">
        <f t="shared" ca="1" si="218"/>
        <v>0</v>
      </c>
      <c r="AI898" s="616">
        <f t="shared" ca="1" si="218"/>
        <v>0</v>
      </c>
      <c r="AJ898" s="616">
        <f t="shared" ca="1" si="218"/>
        <v>0</v>
      </c>
      <c r="AK898" s="610"/>
      <c r="AL898" s="610"/>
      <c r="AM898" s="626"/>
      <c r="AN898" s="246"/>
    </row>
    <row r="899" spans="2:40" x14ac:dyDescent="0.2">
      <c r="B899" s="625"/>
      <c r="C899" s="605" t="s">
        <v>116</v>
      </c>
      <c r="D899" s="599"/>
      <c r="E899" s="599"/>
      <c r="F899" s="616">
        <f t="shared" ref="F899:AJ899" ca="1" si="219">F264*HLOOKUP($B$869,$AQ$40:$AW$52,5)</f>
        <v>0</v>
      </c>
      <c r="G899" s="616">
        <f t="shared" ca="1" si="219"/>
        <v>0</v>
      </c>
      <c r="H899" s="616">
        <f t="shared" ca="1" si="219"/>
        <v>0</v>
      </c>
      <c r="I899" s="616">
        <f t="shared" ca="1" si="219"/>
        <v>0</v>
      </c>
      <c r="J899" s="616">
        <f t="shared" ca="1" si="219"/>
        <v>0</v>
      </c>
      <c r="K899" s="616">
        <f t="shared" ca="1" si="219"/>
        <v>0</v>
      </c>
      <c r="L899" s="616">
        <f t="shared" ca="1" si="219"/>
        <v>0</v>
      </c>
      <c r="M899" s="616">
        <f t="shared" ca="1" si="219"/>
        <v>0</v>
      </c>
      <c r="N899" s="616">
        <f t="shared" ca="1" si="219"/>
        <v>0</v>
      </c>
      <c r="O899" s="616">
        <f t="shared" ca="1" si="219"/>
        <v>0</v>
      </c>
      <c r="P899" s="616">
        <f t="shared" ca="1" si="219"/>
        <v>0</v>
      </c>
      <c r="Q899" s="616">
        <f t="shared" ca="1" si="219"/>
        <v>0</v>
      </c>
      <c r="R899" s="616">
        <f t="shared" ca="1" si="219"/>
        <v>0</v>
      </c>
      <c r="S899" s="616">
        <f t="shared" ca="1" si="219"/>
        <v>0</v>
      </c>
      <c r="T899" s="616">
        <f t="shared" ca="1" si="219"/>
        <v>0</v>
      </c>
      <c r="U899" s="616">
        <f t="shared" ca="1" si="219"/>
        <v>0</v>
      </c>
      <c r="V899" s="616">
        <f t="shared" ca="1" si="219"/>
        <v>0</v>
      </c>
      <c r="W899" s="616">
        <f t="shared" ca="1" si="219"/>
        <v>0</v>
      </c>
      <c r="X899" s="616">
        <f t="shared" ca="1" si="219"/>
        <v>0</v>
      </c>
      <c r="Y899" s="616">
        <f t="shared" ca="1" si="219"/>
        <v>0</v>
      </c>
      <c r="Z899" s="616">
        <f t="shared" ca="1" si="219"/>
        <v>0</v>
      </c>
      <c r="AA899" s="616">
        <f t="shared" ca="1" si="219"/>
        <v>0</v>
      </c>
      <c r="AB899" s="616">
        <f t="shared" ca="1" si="219"/>
        <v>0</v>
      </c>
      <c r="AC899" s="616">
        <f t="shared" ca="1" si="219"/>
        <v>0</v>
      </c>
      <c r="AD899" s="616">
        <f t="shared" ca="1" si="219"/>
        <v>0</v>
      </c>
      <c r="AE899" s="616">
        <f t="shared" ca="1" si="219"/>
        <v>0</v>
      </c>
      <c r="AF899" s="616">
        <f t="shared" ca="1" si="219"/>
        <v>0</v>
      </c>
      <c r="AG899" s="616">
        <f t="shared" ca="1" si="219"/>
        <v>0</v>
      </c>
      <c r="AH899" s="616">
        <f t="shared" ca="1" si="219"/>
        <v>0</v>
      </c>
      <c r="AI899" s="616">
        <f t="shared" ca="1" si="219"/>
        <v>0</v>
      </c>
      <c r="AJ899" s="616">
        <f t="shared" ca="1" si="219"/>
        <v>0</v>
      </c>
      <c r="AK899" s="610"/>
      <c r="AL899" s="610"/>
      <c r="AM899" s="626"/>
      <c r="AN899" s="246"/>
    </row>
    <row r="900" spans="2:40" x14ac:dyDescent="0.2">
      <c r="B900" s="625"/>
      <c r="C900" s="606" t="s">
        <v>119</v>
      </c>
      <c r="D900" s="599"/>
      <c r="E900" s="599"/>
      <c r="F900" s="616">
        <f t="shared" ref="F900:AJ900" ca="1" si="220">F265*HLOOKUP($B$869,$AQ$40:$AW$52,5)</f>
        <v>0</v>
      </c>
      <c r="G900" s="616">
        <f t="shared" ca="1" si="220"/>
        <v>0</v>
      </c>
      <c r="H900" s="616">
        <f t="shared" ca="1" si="220"/>
        <v>0</v>
      </c>
      <c r="I900" s="616">
        <f t="shared" ca="1" si="220"/>
        <v>0</v>
      </c>
      <c r="J900" s="616">
        <f t="shared" ca="1" si="220"/>
        <v>0</v>
      </c>
      <c r="K900" s="616">
        <f t="shared" ca="1" si="220"/>
        <v>0</v>
      </c>
      <c r="L900" s="616">
        <f t="shared" ca="1" si="220"/>
        <v>0</v>
      </c>
      <c r="M900" s="616">
        <f t="shared" ca="1" si="220"/>
        <v>0</v>
      </c>
      <c r="N900" s="616">
        <f t="shared" ca="1" si="220"/>
        <v>0</v>
      </c>
      <c r="O900" s="616">
        <f t="shared" ca="1" si="220"/>
        <v>0</v>
      </c>
      <c r="P900" s="616">
        <f t="shared" ca="1" si="220"/>
        <v>0</v>
      </c>
      <c r="Q900" s="616">
        <f t="shared" ca="1" si="220"/>
        <v>0</v>
      </c>
      <c r="R900" s="616">
        <f t="shared" ca="1" si="220"/>
        <v>0</v>
      </c>
      <c r="S900" s="616">
        <f t="shared" ca="1" si="220"/>
        <v>0</v>
      </c>
      <c r="T900" s="616">
        <f t="shared" ca="1" si="220"/>
        <v>0</v>
      </c>
      <c r="U900" s="616">
        <f t="shared" ca="1" si="220"/>
        <v>0</v>
      </c>
      <c r="V900" s="616">
        <f t="shared" ca="1" si="220"/>
        <v>0</v>
      </c>
      <c r="W900" s="616">
        <f t="shared" ca="1" si="220"/>
        <v>0</v>
      </c>
      <c r="X900" s="616">
        <f t="shared" ca="1" si="220"/>
        <v>0</v>
      </c>
      <c r="Y900" s="616">
        <f t="shared" ca="1" si="220"/>
        <v>0</v>
      </c>
      <c r="Z900" s="616">
        <f t="shared" ca="1" si="220"/>
        <v>0</v>
      </c>
      <c r="AA900" s="616">
        <f t="shared" ca="1" si="220"/>
        <v>0</v>
      </c>
      <c r="AB900" s="616">
        <f t="shared" ca="1" si="220"/>
        <v>0</v>
      </c>
      <c r="AC900" s="616">
        <f t="shared" ca="1" si="220"/>
        <v>0</v>
      </c>
      <c r="AD900" s="616">
        <f t="shared" ca="1" si="220"/>
        <v>0</v>
      </c>
      <c r="AE900" s="616">
        <f t="shared" ca="1" si="220"/>
        <v>0</v>
      </c>
      <c r="AF900" s="616">
        <f t="shared" ca="1" si="220"/>
        <v>0</v>
      </c>
      <c r="AG900" s="616">
        <f t="shared" ca="1" si="220"/>
        <v>0</v>
      </c>
      <c r="AH900" s="616">
        <f t="shared" ca="1" si="220"/>
        <v>0</v>
      </c>
      <c r="AI900" s="616">
        <f t="shared" ca="1" si="220"/>
        <v>0</v>
      </c>
      <c r="AJ900" s="616">
        <f t="shared" ca="1" si="220"/>
        <v>0</v>
      </c>
      <c r="AK900" s="610"/>
      <c r="AL900" s="610"/>
      <c r="AM900" s="626"/>
      <c r="AN900" s="246"/>
    </row>
    <row r="901" spans="2:40" x14ac:dyDescent="0.2">
      <c r="B901" s="625"/>
      <c r="C901" s="125"/>
      <c r="D901" s="599"/>
      <c r="E901" s="599"/>
      <c r="F901" s="617"/>
      <c r="G901" s="617"/>
      <c r="H901" s="617"/>
      <c r="I901" s="617"/>
      <c r="J901" s="617"/>
      <c r="K901" s="617"/>
      <c r="L901" s="617"/>
      <c r="M901" s="617"/>
      <c r="N901" s="617"/>
      <c r="O901" s="617"/>
      <c r="P901" s="617"/>
      <c r="Q901" s="617"/>
      <c r="R901" s="617"/>
      <c r="S901" s="617"/>
      <c r="T901" s="617"/>
      <c r="U901" s="617"/>
      <c r="V901" s="617"/>
      <c r="W901" s="617"/>
      <c r="X901" s="617"/>
      <c r="Y901" s="617"/>
      <c r="Z901" s="617"/>
      <c r="AA901" s="617"/>
      <c r="AB901" s="617"/>
      <c r="AC901" s="617"/>
      <c r="AD901" s="617"/>
      <c r="AE901" s="617"/>
      <c r="AF901" s="617"/>
      <c r="AG901" s="617"/>
      <c r="AH901" s="617"/>
      <c r="AI901" s="617"/>
      <c r="AJ901" s="617"/>
      <c r="AK901" s="612"/>
      <c r="AL901" s="612"/>
      <c r="AM901" s="627"/>
      <c r="AN901" s="600"/>
    </row>
    <row r="902" spans="2:40" x14ac:dyDescent="0.2">
      <c r="B902" s="261" t="s">
        <v>312</v>
      </c>
      <c r="C902" s="125"/>
      <c r="D902" s="599"/>
      <c r="E902" s="599"/>
      <c r="F902" s="617"/>
      <c r="G902" s="617"/>
      <c r="H902" s="617"/>
      <c r="I902" s="617"/>
      <c r="J902" s="617"/>
      <c r="K902" s="617"/>
      <c r="L902" s="617"/>
      <c r="M902" s="617"/>
      <c r="N902" s="617"/>
      <c r="O902" s="617"/>
      <c r="P902" s="617"/>
      <c r="Q902" s="617"/>
      <c r="R902" s="617"/>
      <c r="S902" s="617"/>
      <c r="T902" s="617"/>
      <c r="U902" s="617"/>
      <c r="V902" s="617"/>
      <c r="W902" s="617"/>
      <c r="X902" s="617"/>
      <c r="Y902" s="617"/>
      <c r="Z902" s="617"/>
      <c r="AA902" s="617"/>
      <c r="AB902" s="617"/>
      <c r="AC902" s="617"/>
      <c r="AD902" s="617"/>
      <c r="AE902" s="617"/>
      <c r="AF902" s="617"/>
      <c r="AG902" s="617"/>
      <c r="AH902" s="617"/>
      <c r="AI902" s="617"/>
      <c r="AJ902" s="617"/>
      <c r="AK902" s="612"/>
      <c r="AL902" s="612"/>
      <c r="AM902" s="627"/>
      <c r="AN902" s="600"/>
    </row>
    <row r="903" spans="2:40" x14ac:dyDescent="0.2">
      <c r="B903" s="625"/>
      <c r="C903" s="605" t="s">
        <v>131</v>
      </c>
      <c r="D903" s="599"/>
      <c r="E903" s="599"/>
      <c r="F903" s="616">
        <f t="shared" ref="F903:AJ903" ca="1" si="221">F268*HLOOKUP($B$869,$AQ$40:$AW$52,6)</f>
        <v>-29.809806249092212</v>
      </c>
      <c r="G903" s="616">
        <f t="shared" ca="1" si="221"/>
        <v>7.2171596275954695</v>
      </c>
      <c r="H903" s="616">
        <f t="shared" ca="1" si="221"/>
        <v>9.113442145242109</v>
      </c>
      <c r="I903" s="616">
        <f t="shared" ca="1" si="221"/>
        <v>7.1658515456485885</v>
      </c>
      <c r="J903" s="616">
        <f t="shared" ca="1" si="221"/>
        <v>5.7329037514258401</v>
      </c>
      <c r="K903" s="616">
        <f t="shared" ca="1" si="221"/>
        <v>5.4369518591095938</v>
      </c>
      <c r="L903" s="616">
        <f t="shared" ca="1" si="221"/>
        <v>4.2780549645227861</v>
      </c>
      <c r="M903" s="616">
        <f t="shared" ca="1" si="221"/>
        <v>3.1712554901305996</v>
      </c>
      <c r="N903" s="616">
        <f t="shared" ca="1" si="221"/>
        <v>3.0632160147653216</v>
      </c>
      <c r="O903" s="616">
        <f t="shared" ca="1" si="221"/>
        <v>2.9143852648358073</v>
      </c>
      <c r="P903" s="616">
        <f t="shared" ca="1" si="221"/>
        <v>1.0945198124275513</v>
      </c>
      <c r="Q903" s="616">
        <f t="shared" ca="1" si="221"/>
        <v>1.8800612657522695</v>
      </c>
      <c r="R903" s="616">
        <f t="shared" ca="1" si="221"/>
        <v>1.9009296517088476</v>
      </c>
      <c r="S903" s="616">
        <f t="shared" ca="1" si="221"/>
        <v>1.9220637307791333</v>
      </c>
      <c r="T903" s="616">
        <f t="shared" ca="1" si="221"/>
        <v>1.9434654025012794</v>
      </c>
      <c r="U903" s="616">
        <f t="shared" ca="1" si="221"/>
        <v>1.9651365478750487</v>
      </c>
      <c r="V903" s="616">
        <f t="shared" ca="1" si="221"/>
        <v>1.9870790278913411</v>
      </c>
      <c r="W903" s="616">
        <f t="shared" ca="1" si="221"/>
        <v>2.0092946820100877</v>
      </c>
      <c r="X903" s="616">
        <f t="shared" ca="1" si="221"/>
        <v>2.0317853265849664</v>
      </c>
      <c r="Y903" s="616">
        <f t="shared" ca="1" si="221"/>
        <v>2.0545527532334109</v>
      </c>
      <c r="Z903" s="616">
        <f t="shared" ca="1" si="221"/>
        <v>0.39401236327529532</v>
      </c>
      <c r="AA903" s="616">
        <f t="shared" ca="1" si="221"/>
        <v>2.1009249853636791</v>
      </c>
      <c r="AB903" s="616">
        <f t="shared" ca="1" si="221"/>
        <v>2.1245332349308814</v>
      </c>
      <c r="AC903" s="616">
        <f t="shared" ca="1" si="221"/>
        <v>2.1484251510732197</v>
      </c>
      <c r="AD903" s="616">
        <f t="shared" ca="1" si="221"/>
        <v>2.1726023752475703</v>
      </c>
      <c r="AE903" s="616">
        <f t="shared" ca="1" si="221"/>
        <v>2.1970665131529752</v>
      </c>
      <c r="AF903" s="616">
        <f t="shared" ca="1" si="221"/>
        <v>0</v>
      </c>
      <c r="AG903" s="616">
        <f t="shared" ca="1" si="221"/>
        <v>0</v>
      </c>
      <c r="AH903" s="616">
        <f t="shared" ca="1" si="221"/>
        <v>0</v>
      </c>
      <c r="AI903" s="616">
        <f t="shared" ca="1" si="221"/>
        <v>0</v>
      </c>
      <c r="AJ903" s="616">
        <f t="shared" ca="1" si="221"/>
        <v>0</v>
      </c>
      <c r="AK903" s="610"/>
      <c r="AL903" s="610"/>
      <c r="AM903" s="626"/>
      <c r="AN903" s="246"/>
    </row>
    <row r="904" spans="2:40" x14ac:dyDescent="0.2">
      <c r="B904" s="625"/>
      <c r="C904" s="606" t="s">
        <v>117</v>
      </c>
      <c r="D904" s="599"/>
      <c r="E904" s="599"/>
      <c r="F904" s="616">
        <f t="shared" ref="F904:AJ904" ca="1" si="222">F269*HLOOKUP($B$869,$AQ$40:$AW$52,6)</f>
        <v>0</v>
      </c>
      <c r="G904" s="616">
        <f t="shared" ca="1" si="222"/>
        <v>0.74650928319860055</v>
      </c>
      <c r="H904" s="616">
        <f t="shared" ca="1" si="222"/>
        <v>0.75413653060107222</v>
      </c>
      <c r="I904" s="616">
        <f t="shared" ca="1" si="222"/>
        <v>0.76187742398984071</v>
      </c>
      <c r="J904" s="616">
        <f t="shared" ca="1" si="222"/>
        <v>0.76973365669010185</v>
      </c>
      <c r="K904" s="616">
        <f t="shared" ca="1" si="222"/>
        <v>0.77770694725759693</v>
      </c>
      <c r="L904" s="616">
        <f t="shared" ca="1" si="222"/>
        <v>0.78579903985454769</v>
      </c>
      <c r="M904" s="616">
        <f t="shared" ca="1" si="222"/>
        <v>0.79401170463119275</v>
      </c>
      <c r="N904" s="616">
        <f t="shared" ca="1" si="222"/>
        <v>0.80234673811300983</v>
      </c>
      <c r="O904" s="616">
        <f t="shared" ca="1" si="222"/>
        <v>0.81080596359370638</v>
      </c>
      <c r="P904" s="616">
        <f t="shared" ca="1" si="222"/>
        <v>0.81939123153406512</v>
      </c>
      <c r="Q904" s="616">
        <f t="shared" ca="1" si="222"/>
        <v>0.82810441996673512</v>
      </c>
      <c r="R904" s="616">
        <f t="shared" ca="1" si="222"/>
        <v>0.83694743490705181</v>
      </c>
      <c r="S904" s="616">
        <f t="shared" ca="1" si="222"/>
        <v>0.84592221076997964</v>
      </c>
      <c r="T904" s="616">
        <f t="shared" ca="1" si="222"/>
        <v>0.85503071079326465</v>
      </c>
      <c r="U904" s="616">
        <f t="shared" ca="1" si="222"/>
        <v>0.86427492746689705</v>
      </c>
      <c r="V904" s="616">
        <f t="shared" ca="1" si="222"/>
        <v>0.87365688296896604</v>
      </c>
      <c r="W904" s="616">
        <f t="shared" ca="1" si="222"/>
        <v>0.8831786296080163</v>
      </c>
      <c r="X904" s="616">
        <f t="shared" ca="1" si="222"/>
        <v>0.89284225027198816</v>
      </c>
      <c r="Y904" s="616">
        <f t="shared" ca="1" si="222"/>
        <v>0.90264985888385341</v>
      </c>
      <c r="Z904" s="616">
        <f t="shared" ca="1" si="222"/>
        <v>0.91260360086403514</v>
      </c>
      <c r="AA904" s="616">
        <f t="shared" ca="1" si="222"/>
        <v>0.92270565359972168</v>
      </c>
      <c r="AB904" s="616">
        <f t="shared" ca="1" si="222"/>
        <v>0.93295822692117014</v>
      </c>
      <c r="AC904" s="616">
        <f t="shared" ca="1" si="222"/>
        <v>0.94336356358510809</v>
      </c>
      <c r="AD904" s="616">
        <f t="shared" ca="1" si="222"/>
        <v>0.95392393976533851</v>
      </c>
      <c r="AE904" s="616">
        <f t="shared" ca="1" si="222"/>
        <v>0.96464166555065456</v>
      </c>
      <c r="AF904" s="616">
        <f t="shared" ca="1" si="222"/>
        <v>0</v>
      </c>
      <c r="AG904" s="616">
        <f t="shared" ca="1" si="222"/>
        <v>0</v>
      </c>
      <c r="AH904" s="616">
        <f t="shared" ca="1" si="222"/>
        <v>0</v>
      </c>
      <c r="AI904" s="616">
        <f t="shared" ca="1" si="222"/>
        <v>0</v>
      </c>
      <c r="AJ904" s="616">
        <f t="shared" ca="1" si="222"/>
        <v>0</v>
      </c>
      <c r="AK904" s="610"/>
      <c r="AL904" s="610"/>
      <c r="AM904" s="626"/>
      <c r="AN904" s="246"/>
    </row>
    <row r="905" spans="2:40" x14ac:dyDescent="0.2">
      <c r="B905" s="625"/>
      <c r="C905" s="607" t="s">
        <v>126</v>
      </c>
      <c r="D905" s="599"/>
      <c r="E905" s="599"/>
      <c r="F905" s="616">
        <f t="shared" ref="F905:AJ905" ca="1" si="223">F270*HLOOKUP($B$869,$AQ$40:$AW$52,6)</f>
        <v>0</v>
      </c>
      <c r="G905" s="616">
        <f t="shared" ca="1" si="223"/>
        <v>0</v>
      </c>
      <c r="H905" s="616">
        <f t="shared" ca="1" si="223"/>
        <v>0</v>
      </c>
      <c r="I905" s="616">
        <f t="shared" ca="1" si="223"/>
        <v>0</v>
      </c>
      <c r="J905" s="616">
        <f t="shared" ca="1" si="223"/>
        <v>0</v>
      </c>
      <c r="K905" s="616">
        <f t="shared" ca="1" si="223"/>
        <v>0</v>
      </c>
      <c r="L905" s="616">
        <f t="shared" ca="1" si="223"/>
        <v>0</v>
      </c>
      <c r="M905" s="616">
        <f t="shared" ca="1" si="223"/>
        <v>0</v>
      </c>
      <c r="N905" s="616">
        <f t="shared" ca="1" si="223"/>
        <v>0</v>
      </c>
      <c r="O905" s="616">
        <f t="shared" ca="1" si="223"/>
        <v>0</v>
      </c>
      <c r="P905" s="616">
        <f t="shared" ca="1" si="223"/>
        <v>0</v>
      </c>
      <c r="Q905" s="616">
        <f t="shared" ca="1" si="223"/>
        <v>0</v>
      </c>
      <c r="R905" s="616">
        <f t="shared" ca="1" si="223"/>
        <v>0</v>
      </c>
      <c r="S905" s="616">
        <f t="shared" ca="1" si="223"/>
        <v>0</v>
      </c>
      <c r="T905" s="616">
        <f t="shared" ca="1" si="223"/>
        <v>0</v>
      </c>
      <c r="U905" s="616">
        <f t="shared" ca="1" si="223"/>
        <v>0</v>
      </c>
      <c r="V905" s="616">
        <f t="shared" ca="1" si="223"/>
        <v>0</v>
      </c>
      <c r="W905" s="616">
        <f t="shared" ca="1" si="223"/>
        <v>0</v>
      </c>
      <c r="X905" s="616">
        <f t="shared" ca="1" si="223"/>
        <v>0</v>
      </c>
      <c r="Y905" s="616">
        <f t="shared" ca="1" si="223"/>
        <v>0</v>
      </c>
      <c r="Z905" s="616">
        <f t="shared" ca="1" si="223"/>
        <v>0</v>
      </c>
      <c r="AA905" s="616">
        <f t="shared" ca="1" si="223"/>
        <v>0</v>
      </c>
      <c r="AB905" s="616">
        <f t="shared" ca="1" si="223"/>
        <v>0</v>
      </c>
      <c r="AC905" s="616">
        <f t="shared" ca="1" si="223"/>
        <v>0</v>
      </c>
      <c r="AD905" s="616">
        <f t="shared" ca="1" si="223"/>
        <v>0</v>
      </c>
      <c r="AE905" s="616">
        <f t="shared" ca="1" si="223"/>
        <v>0</v>
      </c>
      <c r="AF905" s="616">
        <f t="shared" ca="1" si="223"/>
        <v>0</v>
      </c>
      <c r="AG905" s="616">
        <f t="shared" ca="1" si="223"/>
        <v>0</v>
      </c>
      <c r="AH905" s="616">
        <f t="shared" ca="1" si="223"/>
        <v>0</v>
      </c>
      <c r="AI905" s="616">
        <f t="shared" ca="1" si="223"/>
        <v>0</v>
      </c>
      <c r="AJ905" s="616">
        <f t="shared" ca="1" si="223"/>
        <v>0</v>
      </c>
      <c r="AK905" s="610"/>
      <c r="AL905" s="610"/>
      <c r="AM905" s="626"/>
      <c r="AN905" s="246"/>
    </row>
    <row r="906" spans="2:40" x14ac:dyDescent="0.2">
      <c r="B906" s="625"/>
      <c r="C906" s="605" t="s">
        <v>127</v>
      </c>
      <c r="D906" s="599"/>
      <c r="E906" s="599"/>
      <c r="F906" s="616">
        <f t="shared" ref="F906:AJ906" ca="1" si="224">F271*HLOOKUP($B$869,$AQ$40:$AW$52,6)</f>
        <v>0</v>
      </c>
      <c r="G906" s="616">
        <f t="shared" ca="1" si="224"/>
        <v>0</v>
      </c>
      <c r="H906" s="616">
        <f t="shared" ca="1" si="224"/>
        <v>0</v>
      </c>
      <c r="I906" s="616">
        <f t="shared" ca="1" si="224"/>
        <v>0</v>
      </c>
      <c r="J906" s="616">
        <f t="shared" ca="1" si="224"/>
        <v>0</v>
      </c>
      <c r="K906" s="616">
        <f t="shared" ca="1" si="224"/>
        <v>0</v>
      </c>
      <c r="L906" s="616">
        <f t="shared" ca="1" si="224"/>
        <v>0</v>
      </c>
      <c r="M906" s="616">
        <f t="shared" ca="1" si="224"/>
        <v>0</v>
      </c>
      <c r="N906" s="616">
        <f t="shared" ca="1" si="224"/>
        <v>0</v>
      </c>
      <c r="O906" s="616">
        <f t="shared" ca="1" si="224"/>
        <v>0</v>
      </c>
      <c r="P906" s="616">
        <f t="shared" ca="1" si="224"/>
        <v>0</v>
      </c>
      <c r="Q906" s="616">
        <f t="shared" ca="1" si="224"/>
        <v>0</v>
      </c>
      <c r="R906" s="616">
        <f t="shared" ca="1" si="224"/>
        <v>0</v>
      </c>
      <c r="S906" s="616">
        <f t="shared" ca="1" si="224"/>
        <v>0</v>
      </c>
      <c r="T906" s="616">
        <f t="shared" ca="1" si="224"/>
        <v>0</v>
      </c>
      <c r="U906" s="616">
        <f t="shared" ca="1" si="224"/>
        <v>0</v>
      </c>
      <c r="V906" s="616">
        <f t="shared" ca="1" si="224"/>
        <v>0</v>
      </c>
      <c r="W906" s="616">
        <f t="shared" ca="1" si="224"/>
        <v>0</v>
      </c>
      <c r="X906" s="616">
        <f t="shared" ca="1" si="224"/>
        <v>0</v>
      </c>
      <c r="Y906" s="616">
        <f t="shared" ca="1" si="224"/>
        <v>0</v>
      </c>
      <c r="Z906" s="616">
        <f t="shared" ca="1" si="224"/>
        <v>0</v>
      </c>
      <c r="AA906" s="616">
        <f t="shared" ca="1" si="224"/>
        <v>0</v>
      </c>
      <c r="AB906" s="616">
        <f t="shared" ca="1" si="224"/>
        <v>0</v>
      </c>
      <c r="AC906" s="616">
        <f t="shared" ca="1" si="224"/>
        <v>0</v>
      </c>
      <c r="AD906" s="616">
        <f t="shared" ca="1" si="224"/>
        <v>0</v>
      </c>
      <c r="AE906" s="616">
        <f t="shared" ca="1" si="224"/>
        <v>0</v>
      </c>
      <c r="AF906" s="616">
        <f t="shared" ca="1" si="224"/>
        <v>0</v>
      </c>
      <c r="AG906" s="616">
        <f t="shared" ca="1" si="224"/>
        <v>0</v>
      </c>
      <c r="AH906" s="616">
        <f t="shared" ca="1" si="224"/>
        <v>0</v>
      </c>
      <c r="AI906" s="616">
        <f t="shared" ca="1" si="224"/>
        <v>0</v>
      </c>
      <c r="AJ906" s="616">
        <f t="shared" ca="1" si="224"/>
        <v>0</v>
      </c>
      <c r="AK906" s="610"/>
      <c r="AL906" s="610"/>
      <c r="AM906" s="626"/>
      <c r="AN906" s="246"/>
    </row>
    <row r="907" spans="2:40" x14ac:dyDescent="0.2">
      <c r="B907" s="625"/>
      <c r="C907" s="605" t="s">
        <v>116</v>
      </c>
      <c r="D907" s="599"/>
      <c r="E907" s="599"/>
      <c r="F907" s="616">
        <f t="shared" ref="F907:AJ907" ca="1" si="225">F272*HLOOKUP($B$869,$AQ$40:$AW$52,6)</f>
        <v>0</v>
      </c>
      <c r="G907" s="616">
        <f t="shared" ca="1" si="225"/>
        <v>0</v>
      </c>
      <c r="H907" s="616">
        <f t="shared" ca="1" si="225"/>
        <v>0</v>
      </c>
      <c r="I907" s="616">
        <f t="shared" ca="1" si="225"/>
        <v>0</v>
      </c>
      <c r="J907" s="616">
        <f t="shared" ca="1" si="225"/>
        <v>0</v>
      </c>
      <c r="K907" s="616">
        <f t="shared" ca="1" si="225"/>
        <v>0</v>
      </c>
      <c r="L907" s="616">
        <f t="shared" ca="1" si="225"/>
        <v>0</v>
      </c>
      <c r="M907" s="616">
        <f t="shared" ca="1" si="225"/>
        <v>0</v>
      </c>
      <c r="N907" s="616">
        <f t="shared" ca="1" si="225"/>
        <v>0</v>
      </c>
      <c r="O907" s="616">
        <f t="shared" ca="1" si="225"/>
        <v>0</v>
      </c>
      <c r="P907" s="616">
        <f t="shared" ca="1" si="225"/>
        <v>0</v>
      </c>
      <c r="Q907" s="616">
        <f t="shared" ca="1" si="225"/>
        <v>0</v>
      </c>
      <c r="R907" s="616">
        <f t="shared" ca="1" si="225"/>
        <v>0</v>
      </c>
      <c r="S907" s="616">
        <f t="shared" ca="1" si="225"/>
        <v>0</v>
      </c>
      <c r="T907" s="616">
        <f t="shared" ca="1" si="225"/>
        <v>0</v>
      </c>
      <c r="U907" s="616">
        <f t="shared" ca="1" si="225"/>
        <v>0</v>
      </c>
      <c r="V907" s="616">
        <f t="shared" ca="1" si="225"/>
        <v>0</v>
      </c>
      <c r="W907" s="616">
        <f t="shared" ca="1" si="225"/>
        <v>0</v>
      </c>
      <c r="X907" s="616">
        <f t="shared" ca="1" si="225"/>
        <v>0</v>
      </c>
      <c r="Y907" s="616">
        <f t="shared" ca="1" si="225"/>
        <v>0</v>
      </c>
      <c r="Z907" s="616">
        <f t="shared" ca="1" si="225"/>
        <v>0</v>
      </c>
      <c r="AA907" s="616">
        <f t="shared" ca="1" si="225"/>
        <v>0</v>
      </c>
      <c r="AB907" s="616">
        <f t="shared" ca="1" si="225"/>
        <v>0</v>
      </c>
      <c r="AC907" s="616">
        <f t="shared" ca="1" si="225"/>
        <v>0</v>
      </c>
      <c r="AD907" s="616">
        <f t="shared" ca="1" si="225"/>
        <v>0</v>
      </c>
      <c r="AE907" s="616">
        <f t="shared" ca="1" si="225"/>
        <v>0</v>
      </c>
      <c r="AF907" s="616">
        <f t="shared" ca="1" si="225"/>
        <v>0</v>
      </c>
      <c r="AG907" s="616">
        <f t="shared" ca="1" si="225"/>
        <v>0</v>
      </c>
      <c r="AH907" s="616">
        <f t="shared" ca="1" si="225"/>
        <v>0</v>
      </c>
      <c r="AI907" s="616">
        <f t="shared" ca="1" si="225"/>
        <v>0</v>
      </c>
      <c r="AJ907" s="616">
        <f t="shared" ca="1" si="225"/>
        <v>0</v>
      </c>
      <c r="AK907" s="610"/>
      <c r="AL907" s="610"/>
      <c r="AM907" s="626"/>
      <c r="AN907" s="246"/>
    </row>
    <row r="908" spans="2:40" x14ac:dyDescent="0.2">
      <c r="B908" s="625"/>
      <c r="C908" s="606" t="s">
        <v>119</v>
      </c>
      <c r="D908" s="599"/>
      <c r="E908" s="599"/>
      <c r="F908" s="616">
        <f t="shared" ref="F908:AJ908" ca="1" si="226">F273*HLOOKUP($B$869,$AQ$40:$AW$52,6)</f>
        <v>0</v>
      </c>
      <c r="G908" s="616">
        <f t="shared" ca="1" si="226"/>
        <v>0</v>
      </c>
      <c r="H908" s="616">
        <f t="shared" ca="1" si="226"/>
        <v>0</v>
      </c>
      <c r="I908" s="616">
        <f t="shared" ca="1" si="226"/>
        <v>0</v>
      </c>
      <c r="J908" s="616">
        <f t="shared" ca="1" si="226"/>
        <v>0</v>
      </c>
      <c r="K908" s="616">
        <f t="shared" ca="1" si="226"/>
        <v>0</v>
      </c>
      <c r="L908" s="616">
        <f t="shared" ca="1" si="226"/>
        <v>0</v>
      </c>
      <c r="M908" s="616">
        <f t="shared" ca="1" si="226"/>
        <v>0</v>
      </c>
      <c r="N908" s="616">
        <f t="shared" ca="1" si="226"/>
        <v>0</v>
      </c>
      <c r="O908" s="616">
        <f t="shared" ca="1" si="226"/>
        <v>0</v>
      </c>
      <c r="P908" s="616">
        <f t="shared" ca="1" si="226"/>
        <v>0</v>
      </c>
      <c r="Q908" s="616">
        <f t="shared" ca="1" si="226"/>
        <v>0</v>
      </c>
      <c r="R908" s="616">
        <f t="shared" ca="1" si="226"/>
        <v>0</v>
      </c>
      <c r="S908" s="616">
        <f t="shared" ca="1" si="226"/>
        <v>0</v>
      </c>
      <c r="T908" s="616">
        <f t="shared" ca="1" si="226"/>
        <v>0</v>
      </c>
      <c r="U908" s="616">
        <f t="shared" ca="1" si="226"/>
        <v>0</v>
      </c>
      <c r="V908" s="616">
        <f t="shared" ca="1" si="226"/>
        <v>0</v>
      </c>
      <c r="W908" s="616">
        <f t="shared" ca="1" si="226"/>
        <v>0</v>
      </c>
      <c r="X908" s="616">
        <f t="shared" ca="1" si="226"/>
        <v>0</v>
      </c>
      <c r="Y908" s="616">
        <f t="shared" ca="1" si="226"/>
        <v>0</v>
      </c>
      <c r="Z908" s="616">
        <f t="shared" ca="1" si="226"/>
        <v>0</v>
      </c>
      <c r="AA908" s="616">
        <f t="shared" ca="1" si="226"/>
        <v>0</v>
      </c>
      <c r="AB908" s="616">
        <f t="shared" ca="1" si="226"/>
        <v>0</v>
      </c>
      <c r="AC908" s="616">
        <f t="shared" ca="1" si="226"/>
        <v>0</v>
      </c>
      <c r="AD908" s="616">
        <f t="shared" ca="1" si="226"/>
        <v>0</v>
      </c>
      <c r="AE908" s="616">
        <f t="shared" ca="1" si="226"/>
        <v>0</v>
      </c>
      <c r="AF908" s="616">
        <f t="shared" ca="1" si="226"/>
        <v>0</v>
      </c>
      <c r="AG908" s="616">
        <f t="shared" ca="1" si="226"/>
        <v>0</v>
      </c>
      <c r="AH908" s="616">
        <f t="shared" ca="1" si="226"/>
        <v>0</v>
      </c>
      <c r="AI908" s="616">
        <f t="shared" ca="1" si="226"/>
        <v>0</v>
      </c>
      <c r="AJ908" s="616">
        <f t="shared" ca="1" si="226"/>
        <v>0</v>
      </c>
      <c r="AK908" s="610"/>
      <c r="AL908" s="610"/>
      <c r="AM908" s="626"/>
      <c r="AN908" s="246"/>
    </row>
    <row r="909" spans="2:40" x14ac:dyDescent="0.2">
      <c r="B909" s="625"/>
      <c r="C909" s="125"/>
      <c r="D909" s="599"/>
      <c r="E909" s="599"/>
      <c r="F909" s="617"/>
      <c r="G909" s="617"/>
      <c r="H909" s="617"/>
      <c r="I909" s="617"/>
      <c r="J909" s="617"/>
      <c r="K909" s="617"/>
      <c r="L909" s="617"/>
      <c r="M909" s="617"/>
      <c r="N909" s="617"/>
      <c r="O909" s="617"/>
      <c r="P909" s="617"/>
      <c r="Q909" s="617"/>
      <c r="R909" s="617"/>
      <c r="S909" s="617"/>
      <c r="T909" s="617"/>
      <c r="U909" s="617"/>
      <c r="V909" s="617"/>
      <c r="W909" s="617"/>
      <c r="X909" s="617"/>
      <c r="Y909" s="617"/>
      <c r="Z909" s="617"/>
      <c r="AA909" s="617"/>
      <c r="AB909" s="617"/>
      <c r="AC909" s="617"/>
      <c r="AD909" s="617"/>
      <c r="AE909" s="617"/>
      <c r="AF909" s="617"/>
      <c r="AG909" s="617"/>
      <c r="AH909" s="617"/>
      <c r="AI909" s="617"/>
      <c r="AJ909" s="617"/>
      <c r="AK909" s="612"/>
      <c r="AL909" s="612"/>
      <c r="AM909" s="627"/>
      <c r="AN909" s="600"/>
    </row>
    <row r="910" spans="2:40" x14ac:dyDescent="0.2">
      <c r="B910" s="261" t="s">
        <v>313</v>
      </c>
      <c r="C910" s="125"/>
      <c r="D910" s="599"/>
      <c r="E910" s="599"/>
      <c r="F910" s="617"/>
      <c r="G910" s="617"/>
      <c r="H910" s="617"/>
      <c r="I910" s="617"/>
      <c r="J910" s="617"/>
      <c r="K910" s="617"/>
      <c r="L910" s="617"/>
      <c r="M910" s="617"/>
      <c r="N910" s="617"/>
      <c r="O910" s="617"/>
      <c r="P910" s="617"/>
      <c r="Q910" s="617"/>
      <c r="R910" s="617"/>
      <c r="S910" s="617"/>
      <c r="T910" s="617"/>
      <c r="U910" s="617"/>
      <c r="V910" s="617"/>
      <c r="W910" s="617"/>
      <c r="X910" s="617"/>
      <c r="Y910" s="617"/>
      <c r="Z910" s="617"/>
      <c r="AA910" s="617"/>
      <c r="AB910" s="617"/>
      <c r="AC910" s="617"/>
      <c r="AD910" s="617"/>
      <c r="AE910" s="617"/>
      <c r="AF910" s="617"/>
      <c r="AG910" s="617"/>
      <c r="AH910" s="617"/>
      <c r="AI910" s="617"/>
      <c r="AJ910" s="617"/>
      <c r="AK910" s="612"/>
      <c r="AL910" s="612"/>
      <c r="AM910" s="627"/>
      <c r="AN910" s="600"/>
    </row>
    <row r="911" spans="2:40" x14ac:dyDescent="0.2">
      <c r="B911" s="625"/>
      <c r="C911" s="605" t="s">
        <v>131</v>
      </c>
      <c r="D911" s="599"/>
      <c r="E911" s="599"/>
      <c r="F911" s="616">
        <f t="shared" ref="F911:AJ911" ca="1" si="227">F276*HLOOKUP($B$869,$AQ$40:$AW$52,7)</f>
        <v>-1.5689371710048547</v>
      </c>
      <c r="G911" s="616">
        <f t="shared" ca="1" si="227"/>
        <v>0.37985050671555137</v>
      </c>
      <c r="H911" s="616">
        <f t="shared" ca="1" si="227"/>
        <v>0.47965484974958511</v>
      </c>
      <c r="I911" s="616">
        <f t="shared" ca="1" si="227"/>
        <v>0.37715008134992606</v>
      </c>
      <c r="J911" s="616">
        <f t="shared" ca="1" si="227"/>
        <v>0.30173177639083398</v>
      </c>
      <c r="K911" s="616">
        <f t="shared" ca="1" si="227"/>
        <v>0.28615536100576838</v>
      </c>
      <c r="L911" s="616">
        <f t="shared" ca="1" si="227"/>
        <v>0.22516078760646263</v>
      </c>
      <c r="M911" s="616">
        <f t="shared" ca="1" si="227"/>
        <v>0.16690818369108434</v>
      </c>
      <c r="N911" s="616">
        <f t="shared" ca="1" si="227"/>
        <v>0.16122189551396446</v>
      </c>
      <c r="O911" s="616">
        <f t="shared" ca="1" si="227"/>
        <v>0.15338869814925316</v>
      </c>
      <c r="P911" s="616">
        <f t="shared" ca="1" si="227"/>
        <v>5.7606305917239593E-2</v>
      </c>
      <c r="Q911" s="616">
        <f t="shared" ca="1" si="227"/>
        <v>9.8950592934330062E-2</v>
      </c>
      <c r="R911" s="616">
        <f t="shared" ca="1" si="227"/>
        <v>0.10004892903730787</v>
      </c>
      <c r="S911" s="616">
        <f t="shared" ca="1" si="227"/>
        <v>0.10116124898837553</v>
      </c>
      <c r="T911" s="616">
        <f t="shared" ca="1" si="227"/>
        <v>0.10228765276322532</v>
      </c>
      <c r="U911" s="616">
        <f t="shared" ca="1" si="227"/>
        <v>0.10342823936184477</v>
      </c>
      <c r="V911" s="616">
        <f t="shared" ca="1" si="227"/>
        <v>0.10458310673112331</v>
      </c>
      <c r="W911" s="616">
        <f t="shared" ca="1" si="227"/>
        <v>0.10575235168474156</v>
      </c>
      <c r="X911" s="616">
        <f t="shared" ca="1" si="227"/>
        <v>0.10693606982026148</v>
      </c>
      <c r="Y911" s="616">
        <f t="shared" ca="1" si="227"/>
        <v>0.10813435543333751</v>
      </c>
      <c r="Z911" s="616">
        <f t="shared" ca="1" si="227"/>
        <v>2.0737492803962931E-2</v>
      </c>
      <c r="AA911" s="616">
        <f t="shared" ca="1" si="227"/>
        <v>0.11057499922966743</v>
      </c>
      <c r="AB911" s="616">
        <f t="shared" ca="1" si="227"/>
        <v>0.1118175386805728</v>
      </c>
      <c r="AC911" s="616">
        <f t="shared" ca="1" si="227"/>
        <v>0.1130750079512222</v>
      </c>
      <c r="AD911" s="616">
        <f t="shared" ca="1" si="227"/>
        <v>0.11434749343408275</v>
      </c>
      <c r="AE911" s="616">
        <f t="shared" ca="1" si="227"/>
        <v>0.11563507963963038</v>
      </c>
      <c r="AF911" s="616">
        <f t="shared" ca="1" si="227"/>
        <v>0</v>
      </c>
      <c r="AG911" s="616">
        <f t="shared" ca="1" si="227"/>
        <v>0</v>
      </c>
      <c r="AH911" s="616">
        <f t="shared" ca="1" si="227"/>
        <v>0</v>
      </c>
      <c r="AI911" s="616">
        <f t="shared" ca="1" si="227"/>
        <v>0</v>
      </c>
      <c r="AJ911" s="616">
        <f t="shared" ca="1" si="227"/>
        <v>0</v>
      </c>
      <c r="AK911" s="610"/>
      <c r="AL911" s="610"/>
      <c r="AM911" s="626"/>
      <c r="AN911" s="246"/>
    </row>
    <row r="912" spans="2:40" x14ac:dyDescent="0.2">
      <c r="B912" s="625"/>
      <c r="C912" s="606" t="s">
        <v>117</v>
      </c>
      <c r="D912" s="599"/>
      <c r="E912" s="599"/>
      <c r="F912" s="616">
        <f t="shared" ref="F912:AJ912" ca="1" si="228">F277*HLOOKUP($B$869,$AQ$40:$AW$52,7)</f>
        <v>0</v>
      </c>
      <c r="G912" s="616">
        <f t="shared" ca="1" si="228"/>
        <v>3.928996227361059E-2</v>
      </c>
      <c r="H912" s="616">
        <f t="shared" ca="1" si="228"/>
        <v>3.9691396347424891E-2</v>
      </c>
      <c r="I912" s="616">
        <f t="shared" ca="1" si="228"/>
        <v>4.0098811788939023E-2</v>
      </c>
      <c r="J912" s="616">
        <f t="shared" ca="1" si="228"/>
        <v>4.0512297720531713E-2</v>
      </c>
      <c r="K912" s="616">
        <f t="shared" ca="1" si="228"/>
        <v>4.093194459250514E-2</v>
      </c>
      <c r="L912" s="616">
        <f t="shared" ca="1" si="228"/>
        <v>4.1357844202870975E-2</v>
      </c>
      <c r="M912" s="616">
        <f t="shared" ca="1" si="228"/>
        <v>4.1790089717431235E-2</v>
      </c>
      <c r="N912" s="616">
        <f t="shared" ca="1" si="228"/>
        <v>4.2228775690158454E-2</v>
      </c>
      <c r="O912" s="616">
        <f t="shared" ca="1" si="228"/>
        <v>4.2673998083879325E-2</v>
      </c>
      <c r="P912" s="616">
        <f t="shared" ca="1" si="228"/>
        <v>4.3125854291266627E-2</v>
      </c>
      <c r="Q912" s="616">
        <f t="shared" ca="1" si="228"/>
        <v>4.3584443156143994E-2</v>
      </c>
      <c r="R912" s="616">
        <f t="shared" ca="1" si="228"/>
        <v>4.4049864995108032E-2</v>
      </c>
      <c r="S912" s="616">
        <f t="shared" ca="1" si="228"/>
        <v>4.4522221619472654E-2</v>
      </c>
      <c r="T912" s="616">
        <f t="shared" ca="1" si="228"/>
        <v>4.5001616357540283E-2</v>
      </c>
      <c r="U912" s="616">
        <f t="shared" ca="1" si="228"/>
        <v>4.5488154077205148E-2</v>
      </c>
      <c r="V912" s="616">
        <f t="shared" ca="1" si="228"/>
        <v>4.5981941208892999E-2</v>
      </c>
      <c r="W912" s="616">
        <f t="shared" ca="1" si="228"/>
        <v>4.648308576884301E-2</v>
      </c>
      <c r="X912" s="616">
        <f t="shared" ca="1" si="228"/>
        <v>4.6991697382736265E-2</v>
      </c>
      <c r="Y912" s="616">
        <f t="shared" ca="1" si="228"/>
        <v>4.750788730967654E-2</v>
      </c>
      <c r="Z912" s="616">
        <f t="shared" ca="1" si="228"/>
        <v>4.8031768466528214E-2</v>
      </c>
      <c r="AA912" s="616">
        <f t="shared" ca="1" si="228"/>
        <v>4.8563455452616977E-2</v>
      </c>
      <c r="AB912" s="616">
        <f t="shared" ca="1" si="228"/>
        <v>4.9103064574798475E-2</v>
      </c>
      <c r="AC912" s="616">
        <f t="shared" ca="1" si="228"/>
        <v>4.9650713872900473E-2</v>
      </c>
      <c r="AD912" s="616">
        <f t="shared" ca="1" si="228"/>
        <v>5.0206523145544177E-2</v>
      </c>
      <c r="AE912" s="616">
        <f t="shared" ca="1" si="228"/>
        <v>5.0770613976350285E-2</v>
      </c>
      <c r="AF912" s="616">
        <f t="shared" ca="1" si="228"/>
        <v>0</v>
      </c>
      <c r="AG912" s="616">
        <f t="shared" ca="1" si="228"/>
        <v>0</v>
      </c>
      <c r="AH912" s="616">
        <f t="shared" ca="1" si="228"/>
        <v>0</v>
      </c>
      <c r="AI912" s="616">
        <f t="shared" ca="1" si="228"/>
        <v>0</v>
      </c>
      <c r="AJ912" s="616">
        <f t="shared" ca="1" si="228"/>
        <v>0</v>
      </c>
      <c r="AK912" s="610"/>
      <c r="AL912" s="610"/>
      <c r="AM912" s="626"/>
      <c r="AN912" s="246"/>
    </row>
    <row r="913" spans="2:40" x14ac:dyDescent="0.2">
      <c r="B913" s="625"/>
      <c r="C913" s="607" t="s">
        <v>126</v>
      </c>
      <c r="D913" s="599"/>
      <c r="E913" s="599"/>
      <c r="F913" s="616">
        <f t="shared" ref="F913:AJ913" ca="1" si="229">F278*HLOOKUP($B$869,$AQ$40:$AW$52,7)</f>
        <v>0</v>
      </c>
      <c r="G913" s="616">
        <f t="shared" ca="1" si="229"/>
        <v>0</v>
      </c>
      <c r="H913" s="616">
        <f t="shared" ca="1" si="229"/>
        <v>0</v>
      </c>
      <c r="I913" s="616">
        <f t="shared" ca="1" si="229"/>
        <v>0</v>
      </c>
      <c r="J913" s="616">
        <f t="shared" ca="1" si="229"/>
        <v>0</v>
      </c>
      <c r="K913" s="616">
        <f t="shared" ca="1" si="229"/>
        <v>0</v>
      </c>
      <c r="L913" s="616">
        <f t="shared" ca="1" si="229"/>
        <v>0</v>
      </c>
      <c r="M913" s="616">
        <f t="shared" ca="1" si="229"/>
        <v>0</v>
      </c>
      <c r="N913" s="616">
        <f t="shared" ca="1" si="229"/>
        <v>0</v>
      </c>
      <c r="O913" s="616">
        <f t="shared" ca="1" si="229"/>
        <v>0</v>
      </c>
      <c r="P913" s="616">
        <f t="shared" ca="1" si="229"/>
        <v>0</v>
      </c>
      <c r="Q913" s="616">
        <f t="shared" ca="1" si="229"/>
        <v>0</v>
      </c>
      <c r="R913" s="616">
        <f t="shared" ca="1" si="229"/>
        <v>0</v>
      </c>
      <c r="S913" s="616">
        <f t="shared" ca="1" si="229"/>
        <v>0</v>
      </c>
      <c r="T913" s="616">
        <f t="shared" ca="1" si="229"/>
        <v>0</v>
      </c>
      <c r="U913" s="616">
        <f t="shared" ca="1" si="229"/>
        <v>0</v>
      </c>
      <c r="V913" s="616">
        <f t="shared" ca="1" si="229"/>
        <v>0</v>
      </c>
      <c r="W913" s="616">
        <f t="shared" ca="1" si="229"/>
        <v>0</v>
      </c>
      <c r="X913" s="616">
        <f t="shared" ca="1" si="229"/>
        <v>0</v>
      </c>
      <c r="Y913" s="616">
        <f t="shared" ca="1" si="229"/>
        <v>0</v>
      </c>
      <c r="Z913" s="616">
        <f t="shared" ca="1" si="229"/>
        <v>0</v>
      </c>
      <c r="AA913" s="616">
        <f t="shared" ca="1" si="229"/>
        <v>0</v>
      </c>
      <c r="AB913" s="616">
        <f t="shared" ca="1" si="229"/>
        <v>0</v>
      </c>
      <c r="AC913" s="616">
        <f t="shared" ca="1" si="229"/>
        <v>0</v>
      </c>
      <c r="AD913" s="616">
        <f t="shared" ca="1" si="229"/>
        <v>0</v>
      </c>
      <c r="AE913" s="616">
        <f t="shared" ca="1" si="229"/>
        <v>0</v>
      </c>
      <c r="AF913" s="616">
        <f t="shared" ca="1" si="229"/>
        <v>0</v>
      </c>
      <c r="AG913" s="616">
        <f t="shared" ca="1" si="229"/>
        <v>0</v>
      </c>
      <c r="AH913" s="616">
        <f t="shared" ca="1" si="229"/>
        <v>0</v>
      </c>
      <c r="AI913" s="616">
        <f t="shared" ca="1" si="229"/>
        <v>0</v>
      </c>
      <c r="AJ913" s="616">
        <f t="shared" ca="1" si="229"/>
        <v>0</v>
      </c>
      <c r="AK913" s="610"/>
      <c r="AL913" s="610"/>
      <c r="AM913" s="626"/>
      <c r="AN913" s="246"/>
    </row>
    <row r="914" spans="2:40" x14ac:dyDescent="0.2">
      <c r="B914" s="625"/>
      <c r="C914" s="605" t="s">
        <v>127</v>
      </c>
      <c r="D914" s="599"/>
      <c r="E914" s="599"/>
      <c r="F914" s="616">
        <f t="shared" ref="F914:AJ914" ca="1" si="230">F279*HLOOKUP($B$869,$AQ$40:$AW$52,7)</f>
        <v>0</v>
      </c>
      <c r="G914" s="616">
        <f t="shared" ca="1" si="230"/>
        <v>0</v>
      </c>
      <c r="H914" s="616">
        <f t="shared" ca="1" si="230"/>
        <v>0</v>
      </c>
      <c r="I914" s="616">
        <f t="shared" ca="1" si="230"/>
        <v>0</v>
      </c>
      <c r="J914" s="616">
        <f t="shared" ca="1" si="230"/>
        <v>0</v>
      </c>
      <c r="K914" s="616">
        <f t="shared" ca="1" si="230"/>
        <v>0</v>
      </c>
      <c r="L914" s="616">
        <f t="shared" ca="1" si="230"/>
        <v>0</v>
      </c>
      <c r="M914" s="616">
        <f t="shared" ca="1" si="230"/>
        <v>0</v>
      </c>
      <c r="N914" s="616">
        <f t="shared" ca="1" si="230"/>
        <v>0</v>
      </c>
      <c r="O914" s="616">
        <f t="shared" ca="1" si="230"/>
        <v>0</v>
      </c>
      <c r="P914" s="616">
        <f t="shared" ca="1" si="230"/>
        <v>0</v>
      </c>
      <c r="Q914" s="616">
        <f t="shared" ca="1" si="230"/>
        <v>0</v>
      </c>
      <c r="R914" s="616">
        <f t="shared" ca="1" si="230"/>
        <v>0</v>
      </c>
      <c r="S914" s="616">
        <f t="shared" ca="1" si="230"/>
        <v>0</v>
      </c>
      <c r="T914" s="616">
        <f t="shared" ca="1" si="230"/>
        <v>0</v>
      </c>
      <c r="U914" s="616">
        <f t="shared" ca="1" si="230"/>
        <v>0</v>
      </c>
      <c r="V914" s="616">
        <f t="shared" ca="1" si="230"/>
        <v>0</v>
      </c>
      <c r="W914" s="616">
        <f t="shared" ca="1" si="230"/>
        <v>0</v>
      </c>
      <c r="X914" s="616">
        <f t="shared" ca="1" si="230"/>
        <v>0</v>
      </c>
      <c r="Y914" s="616">
        <f t="shared" ca="1" si="230"/>
        <v>0</v>
      </c>
      <c r="Z914" s="616">
        <f t="shared" ca="1" si="230"/>
        <v>0</v>
      </c>
      <c r="AA914" s="616">
        <f t="shared" ca="1" si="230"/>
        <v>0</v>
      </c>
      <c r="AB914" s="616">
        <f t="shared" ca="1" si="230"/>
        <v>0</v>
      </c>
      <c r="AC914" s="616">
        <f t="shared" ca="1" si="230"/>
        <v>0</v>
      </c>
      <c r="AD914" s="616">
        <f t="shared" ca="1" si="230"/>
        <v>0</v>
      </c>
      <c r="AE914" s="616">
        <f t="shared" ca="1" si="230"/>
        <v>0</v>
      </c>
      <c r="AF914" s="616">
        <f t="shared" ca="1" si="230"/>
        <v>0</v>
      </c>
      <c r="AG914" s="616">
        <f t="shared" ca="1" si="230"/>
        <v>0</v>
      </c>
      <c r="AH914" s="616">
        <f t="shared" ca="1" si="230"/>
        <v>0</v>
      </c>
      <c r="AI914" s="616">
        <f t="shared" ca="1" si="230"/>
        <v>0</v>
      </c>
      <c r="AJ914" s="616">
        <f t="shared" ca="1" si="230"/>
        <v>0</v>
      </c>
      <c r="AK914" s="610"/>
      <c r="AL914" s="610"/>
      <c r="AM914" s="626"/>
      <c r="AN914" s="246"/>
    </row>
    <row r="915" spans="2:40" x14ac:dyDescent="0.2">
      <c r="B915" s="625"/>
      <c r="C915" s="605" t="s">
        <v>116</v>
      </c>
      <c r="D915" s="599"/>
      <c r="E915" s="599"/>
      <c r="F915" s="616">
        <f t="shared" ref="F915:AJ915" ca="1" si="231">F280*HLOOKUP($B$869,$AQ$40:$AW$52,7)</f>
        <v>0</v>
      </c>
      <c r="G915" s="616">
        <f t="shared" ca="1" si="231"/>
        <v>0</v>
      </c>
      <c r="H915" s="616">
        <f t="shared" ca="1" si="231"/>
        <v>0</v>
      </c>
      <c r="I915" s="616">
        <f t="shared" ca="1" si="231"/>
        <v>0</v>
      </c>
      <c r="J915" s="616">
        <f t="shared" ca="1" si="231"/>
        <v>0</v>
      </c>
      <c r="K915" s="616">
        <f t="shared" ca="1" si="231"/>
        <v>0</v>
      </c>
      <c r="L915" s="616">
        <f t="shared" ca="1" si="231"/>
        <v>0</v>
      </c>
      <c r="M915" s="616">
        <f t="shared" ca="1" si="231"/>
        <v>0</v>
      </c>
      <c r="N915" s="616">
        <f t="shared" ca="1" si="231"/>
        <v>0</v>
      </c>
      <c r="O915" s="616">
        <f t="shared" ca="1" si="231"/>
        <v>0</v>
      </c>
      <c r="P915" s="616">
        <f t="shared" ca="1" si="231"/>
        <v>0</v>
      </c>
      <c r="Q915" s="616">
        <f t="shared" ca="1" si="231"/>
        <v>0</v>
      </c>
      <c r="R915" s="616">
        <f t="shared" ca="1" si="231"/>
        <v>0</v>
      </c>
      <c r="S915" s="616">
        <f t="shared" ca="1" si="231"/>
        <v>0</v>
      </c>
      <c r="T915" s="616">
        <f t="shared" ca="1" si="231"/>
        <v>0</v>
      </c>
      <c r="U915" s="616">
        <f t="shared" ca="1" si="231"/>
        <v>0</v>
      </c>
      <c r="V915" s="616">
        <f t="shared" ca="1" si="231"/>
        <v>0</v>
      </c>
      <c r="W915" s="616">
        <f t="shared" ca="1" si="231"/>
        <v>0</v>
      </c>
      <c r="X915" s="616">
        <f t="shared" ca="1" si="231"/>
        <v>0</v>
      </c>
      <c r="Y915" s="616">
        <f t="shared" ca="1" si="231"/>
        <v>0</v>
      </c>
      <c r="Z915" s="616">
        <f t="shared" ca="1" si="231"/>
        <v>0</v>
      </c>
      <c r="AA915" s="616">
        <f t="shared" ca="1" si="231"/>
        <v>0</v>
      </c>
      <c r="AB915" s="616">
        <f t="shared" ca="1" si="231"/>
        <v>0</v>
      </c>
      <c r="AC915" s="616">
        <f t="shared" ca="1" si="231"/>
        <v>0</v>
      </c>
      <c r="AD915" s="616">
        <f t="shared" ca="1" si="231"/>
        <v>0</v>
      </c>
      <c r="AE915" s="616">
        <f t="shared" ca="1" si="231"/>
        <v>0</v>
      </c>
      <c r="AF915" s="616">
        <f t="shared" ca="1" si="231"/>
        <v>0</v>
      </c>
      <c r="AG915" s="616">
        <f t="shared" ca="1" si="231"/>
        <v>0</v>
      </c>
      <c r="AH915" s="616">
        <f t="shared" ca="1" si="231"/>
        <v>0</v>
      </c>
      <c r="AI915" s="616">
        <f t="shared" ca="1" si="231"/>
        <v>0</v>
      </c>
      <c r="AJ915" s="616">
        <f t="shared" ca="1" si="231"/>
        <v>0</v>
      </c>
      <c r="AK915" s="610"/>
      <c r="AL915" s="610"/>
      <c r="AM915" s="626"/>
      <c r="AN915" s="246"/>
    </row>
    <row r="916" spans="2:40" x14ac:dyDescent="0.2">
      <c r="B916" s="625"/>
      <c r="C916" s="606" t="s">
        <v>119</v>
      </c>
      <c r="D916" s="599"/>
      <c r="E916" s="599"/>
      <c r="F916" s="616">
        <f t="shared" ref="F916:AJ916" ca="1" si="232">F281*HLOOKUP($B$869,$AQ$40:$AW$52,7)</f>
        <v>0</v>
      </c>
      <c r="G916" s="616">
        <f t="shared" ca="1" si="232"/>
        <v>0</v>
      </c>
      <c r="H916" s="616">
        <f t="shared" ca="1" si="232"/>
        <v>0</v>
      </c>
      <c r="I916" s="616">
        <f t="shared" ca="1" si="232"/>
        <v>0</v>
      </c>
      <c r="J916" s="616">
        <f t="shared" ca="1" si="232"/>
        <v>0</v>
      </c>
      <c r="K916" s="616">
        <f t="shared" ca="1" si="232"/>
        <v>0</v>
      </c>
      <c r="L916" s="616">
        <f t="shared" ca="1" si="232"/>
        <v>0</v>
      </c>
      <c r="M916" s="616">
        <f t="shared" ca="1" si="232"/>
        <v>0</v>
      </c>
      <c r="N916" s="616">
        <f t="shared" ca="1" si="232"/>
        <v>0</v>
      </c>
      <c r="O916" s="616">
        <f t="shared" ca="1" si="232"/>
        <v>0</v>
      </c>
      <c r="P916" s="616">
        <f t="shared" ca="1" si="232"/>
        <v>0</v>
      </c>
      <c r="Q916" s="616">
        <f t="shared" ca="1" si="232"/>
        <v>0</v>
      </c>
      <c r="R916" s="616">
        <f t="shared" ca="1" si="232"/>
        <v>0</v>
      </c>
      <c r="S916" s="616">
        <f t="shared" ca="1" si="232"/>
        <v>0</v>
      </c>
      <c r="T916" s="616">
        <f t="shared" ca="1" si="232"/>
        <v>0</v>
      </c>
      <c r="U916" s="616">
        <f t="shared" ca="1" si="232"/>
        <v>0</v>
      </c>
      <c r="V916" s="616">
        <f t="shared" ca="1" si="232"/>
        <v>0</v>
      </c>
      <c r="W916" s="616">
        <f t="shared" ca="1" si="232"/>
        <v>0</v>
      </c>
      <c r="X916" s="616">
        <f t="shared" ca="1" si="232"/>
        <v>0</v>
      </c>
      <c r="Y916" s="616">
        <f t="shared" ca="1" si="232"/>
        <v>0</v>
      </c>
      <c r="Z916" s="616">
        <f t="shared" ca="1" si="232"/>
        <v>0</v>
      </c>
      <c r="AA916" s="616">
        <f t="shared" ca="1" si="232"/>
        <v>0</v>
      </c>
      <c r="AB916" s="616">
        <f t="shared" ca="1" si="232"/>
        <v>0</v>
      </c>
      <c r="AC916" s="616">
        <f t="shared" ca="1" si="232"/>
        <v>0</v>
      </c>
      <c r="AD916" s="616">
        <f t="shared" ca="1" si="232"/>
        <v>0</v>
      </c>
      <c r="AE916" s="616">
        <f t="shared" ca="1" si="232"/>
        <v>0</v>
      </c>
      <c r="AF916" s="616">
        <f t="shared" ca="1" si="232"/>
        <v>0</v>
      </c>
      <c r="AG916" s="616">
        <f t="shared" ca="1" si="232"/>
        <v>0</v>
      </c>
      <c r="AH916" s="616">
        <f t="shared" ca="1" si="232"/>
        <v>0</v>
      </c>
      <c r="AI916" s="616">
        <f t="shared" ca="1" si="232"/>
        <v>0</v>
      </c>
      <c r="AJ916" s="616">
        <f t="shared" ca="1" si="232"/>
        <v>0</v>
      </c>
      <c r="AK916" s="610"/>
      <c r="AL916" s="610"/>
      <c r="AM916" s="626"/>
      <c r="AN916" s="246"/>
    </row>
    <row r="917" spans="2:40" x14ac:dyDescent="0.2">
      <c r="B917" s="625"/>
      <c r="C917" s="125"/>
      <c r="D917" s="599"/>
      <c r="E917" s="599"/>
      <c r="F917" s="617"/>
      <c r="G917" s="617"/>
      <c r="H917" s="617"/>
      <c r="I917" s="617"/>
      <c r="J917" s="617"/>
      <c r="K917" s="617"/>
      <c r="L917" s="617"/>
      <c r="M917" s="617"/>
      <c r="N917" s="617"/>
      <c r="O917" s="617"/>
      <c r="P917" s="617"/>
      <c r="Q917" s="617"/>
      <c r="R917" s="617"/>
      <c r="S917" s="617"/>
      <c r="T917" s="617"/>
      <c r="U917" s="617"/>
      <c r="V917" s="617"/>
      <c r="W917" s="617"/>
      <c r="X917" s="617"/>
      <c r="Y917" s="617"/>
      <c r="Z917" s="617"/>
      <c r="AA917" s="617"/>
      <c r="AB917" s="617"/>
      <c r="AC917" s="617"/>
      <c r="AD917" s="617"/>
      <c r="AE917" s="617"/>
      <c r="AF917" s="617"/>
      <c r="AG917" s="617"/>
      <c r="AH917" s="617"/>
      <c r="AI917" s="617"/>
      <c r="AJ917" s="617"/>
      <c r="AK917" s="612"/>
      <c r="AL917" s="612"/>
      <c r="AM917" s="627"/>
      <c r="AN917" s="600"/>
    </row>
    <row r="918" spans="2:40" x14ac:dyDescent="0.2">
      <c r="B918" s="261" t="s">
        <v>297</v>
      </c>
      <c r="C918" s="125"/>
      <c r="D918" s="599"/>
      <c r="E918" s="599"/>
      <c r="F918" s="617"/>
      <c r="G918" s="617"/>
      <c r="H918" s="617"/>
      <c r="I918" s="617"/>
      <c r="J918" s="617"/>
      <c r="K918" s="617"/>
      <c r="L918" s="617"/>
      <c r="M918" s="617"/>
      <c r="N918" s="617"/>
      <c r="O918" s="617"/>
      <c r="P918" s="617"/>
      <c r="Q918" s="617"/>
      <c r="R918" s="617"/>
      <c r="S918" s="617"/>
      <c r="T918" s="617"/>
      <c r="U918" s="617"/>
      <c r="V918" s="617"/>
      <c r="W918" s="617"/>
      <c r="X918" s="617"/>
      <c r="Y918" s="617"/>
      <c r="Z918" s="617"/>
      <c r="AA918" s="617"/>
      <c r="AB918" s="617"/>
      <c r="AC918" s="617"/>
      <c r="AD918" s="617"/>
      <c r="AE918" s="617"/>
      <c r="AF918" s="617"/>
      <c r="AG918" s="617"/>
      <c r="AH918" s="617"/>
      <c r="AI918" s="617"/>
      <c r="AJ918" s="617"/>
      <c r="AK918" s="612"/>
      <c r="AL918" s="612"/>
      <c r="AM918" s="627"/>
      <c r="AN918" s="600"/>
    </row>
    <row r="919" spans="2:40" x14ac:dyDescent="0.2">
      <c r="B919" s="625"/>
      <c r="C919" s="605" t="s">
        <v>131</v>
      </c>
      <c r="D919" s="599"/>
      <c r="E919" s="599"/>
      <c r="F919" s="616">
        <f t="shared" ref="F919:AJ919" ca="1" si="233">F284*HLOOKUP($B$869,$AQ$40:$AW$52,8)</f>
        <v>-27.80274871800901</v>
      </c>
      <c r="G919" s="616">
        <f t="shared" ca="1" si="233"/>
        <v>6.7312371609227366</v>
      </c>
      <c r="H919" s="616">
        <f t="shared" ca="1" si="233"/>
        <v>8.4998453127482296</v>
      </c>
      <c r="I919" s="616">
        <f t="shared" ca="1" si="233"/>
        <v>6.6833835889252473</v>
      </c>
      <c r="J919" s="616">
        <f t="shared" ca="1" si="233"/>
        <v>5.3469144043926038</v>
      </c>
      <c r="K919" s="616">
        <f t="shared" ca="1" si="233"/>
        <v>5.0708885883932657</v>
      </c>
      <c r="L919" s="616">
        <f t="shared" ca="1" si="233"/>
        <v>3.9900187940362764</v>
      </c>
      <c r="M919" s="616">
        <f t="shared" ca="1" si="233"/>
        <v>2.9577387647527082</v>
      </c>
      <c r="N919" s="616">
        <f t="shared" ca="1" si="233"/>
        <v>2.8569734541664369</v>
      </c>
      <c r="O919" s="616">
        <f t="shared" ca="1" si="233"/>
        <v>2.7181632952802439</v>
      </c>
      <c r="P919" s="616">
        <f t="shared" ca="1" si="233"/>
        <v>1.0208271418312977</v>
      </c>
      <c r="Q919" s="616">
        <f t="shared" ca="1" si="233"/>
        <v>1.7534790568376837</v>
      </c>
      <c r="R919" s="616">
        <f t="shared" ca="1" si="233"/>
        <v>1.7729424000762479</v>
      </c>
      <c r="S919" s="616">
        <f t="shared" ca="1" si="233"/>
        <v>1.7926535476384893</v>
      </c>
      <c r="T919" s="616">
        <f t="shared" ca="1" si="233"/>
        <v>1.8126142711689974</v>
      </c>
      <c r="U919" s="616">
        <f t="shared" ca="1" si="233"/>
        <v>1.8328263250221386</v>
      </c>
      <c r="V919" s="616">
        <f t="shared" ca="1" si="233"/>
        <v>1.8532914448905875</v>
      </c>
      <c r="W919" s="616">
        <f t="shared" ca="1" si="233"/>
        <v>1.8740113463857044</v>
      </c>
      <c r="X919" s="616">
        <f t="shared" ca="1" si="233"/>
        <v>1.8949877235683117</v>
      </c>
      <c r="Y919" s="616">
        <f t="shared" ca="1" si="233"/>
        <v>1.9162222474284485</v>
      </c>
      <c r="Z919" s="616">
        <f t="shared" ca="1" si="233"/>
        <v>0.36748399625259265</v>
      </c>
      <c r="AA919" s="616">
        <f t="shared" ca="1" si="233"/>
        <v>1.9594722942968443</v>
      </c>
      <c r="AB919" s="616">
        <f t="shared" ca="1" si="233"/>
        <v>1.9814910295044561</v>
      </c>
      <c r="AC919" s="616">
        <f t="shared" ca="1" si="233"/>
        <v>2.0037743323661581</v>
      </c>
      <c r="AD919" s="616">
        <f t="shared" ca="1" si="233"/>
        <v>2.0263237338215569</v>
      </c>
      <c r="AE919" s="616">
        <f t="shared" ca="1" si="233"/>
        <v>2.0491407314599566</v>
      </c>
      <c r="AF919" s="616">
        <f t="shared" ca="1" si="233"/>
        <v>0</v>
      </c>
      <c r="AG919" s="616">
        <f t="shared" ca="1" si="233"/>
        <v>0</v>
      </c>
      <c r="AH919" s="616">
        <f t="shared" ca="1" si="233"/>
        <v>0</v>
      </c>
      <c r="AI919" s="616">
        <f t="shared" ca="1" si="233"/>
        <v>0</v>
      </c>
      <c r="AJ919" s="616">
        <f t="shared" ca="1" si="233"/>
        <v>0</v>
      </c>
      <c r="AK919" s="610"/>
      <c r="AL919" s="610"/>
      <c r="AM919" s="626"/>
      <c r="AN919" s="246"/>
    </row>
    <row r="920" spans="2:40" x14ac:dyDescent="0.2">
      <c r="B920" s="625"/>
      <c r="C920" s="606" t="s">
        <v>117</v>
      </c>
      <c r="D920" s="599"/>
      <c r="E920" s="599"/>
      <c r="F920" s="616">
        <f t="shared" ref="F920:AJ920" ca="1" si="234">F285*HLOOKUP($B$869,$AQ$40:$AW$52,8)</f>
        <v>0</v>
      </c>
      <c r="G920" s="616">
        <f t="shared" ca="1" si="234"/>
        <v>0.69624773280986219</v>
      </c>
      <c r="H920" s="616">
        <f t="shared" ca="1" si="234"/>
        <v>0.70336144704097914</v>
      </c>
      <c r="I920" s="616">
        <f t="shared" ca="1" si="234"/>
        <v>0.7105811556141397</v>
      </c>
      <c r="J920" s="616">
        <f t="shared" ca="1" si="234"/>
        <v>0.71790843784504055</v>
      </c>
      <c r="K920" s="616">
        <f t="shared" ca="1" si="234"/>
        <v>0.72534489658118162</v>
      </c>
      <c r="L920" s="616">
        <f t="shared" ca="1" si="234"/>
        <v>0.73289215855249135</v>
      </c>
      <c r="M920" s="616">
        <f t="shared" ca="1" si="234"/>
        <v>0.74055187472717321</v>
      </c>
      <c r="N920" s="616">
        <f t="shared" ca="1" si="234"/>
        <v>0.74832572067285796</v>
      </c>
      <c r="O920" s="616">
        <f t="shared" ca="1" si="234"/>
        <v>0.75621539692313366</v>
      </c>
      <c r="P920" s="616">
        <f t="shared" ca="1" si="234"/>
        <v>0.76422262934953844</v>
      </c>
      <c r="Q920" s="616">
        <f t="shared" ca="1" si="234"/>
        <v>0.77234916953909649</v>
      </c>
      <c r="R920" s="616">
        <f t="shared" ca="1" si="234"/>
        <v>0.78059679517747882</v>
      </c>
      <c r="S920" s="616">
        <f t="shared" ca="1" si="234"/>
        <v>0.78896731043787349</v>
      </c>
      <c r="T920" s="616">
        <f t="shared" ca="1" si="234"/>
        <v>0.79746254637564762</v>
      </c>
      <c r="U920" s="616">
        <f t="shared" ca="1" si="234"/>
        <v>0.80608436132889505</v>
      </c>
      <c r="V920" s="616">
        <f t="shared" ca="1" si="234"/>
        <v>0.81483464132494543</v>
      </c>
      <c r="W920" s="616">
        <f t="shared" ca="1" si="234"/>
        <v>0.82371530049293717</v>
      </c>
      <c r="X920" s="616">
        <f t="shared" ca="1" si="234"/>
        <v>0.83272828148253186</v>
      </c>
      <c r="Y920" s="616">
        <f t="shared" ca="1" si="234"/>
        <v>0.84187555588887164</v>
      </c>
      <c r="Z920" s="616">
        <f t="shared" ca="1" si="234"/>
        <v>0.85115912468386579</v>
      </c>
      <c r="AA920" s="616">
        <f t="shared" ca="1" si="234"/>
        <v>0.86058101865390524</v>
      </c>
      <c r="AB920" s="616">
        <f t="shared" ca="1" si="234"/>
        <v>0.87014329884409858</v>
      </c>
      <c r="AC920" s="616">
        <f t="shared" ca="1" si="234"/>
        <v>0.87984805700912561</v>
      </c>
      <c r="AD920" s="616">
        <f t="shared" ca="1" si="234"/>
        <v>0.88969741607081143</v>
      </c>
      <c r="AE920" s="616">
        <f t="shared" ca="1" si="234"/>
        <v>0.89969353058251655</v>
      </c>
      <c r="AF920" s="616">
        <f t="shared" ca="1" si="234"/>
        <v>0</v>
      </c>
      <c r="AG920" s="616">
        <f t="shared" ca="1" si="234"/>
        <v>0</v>
      </c>
      <c r="AH920" s="616">
        <f t="shared" ca="1" si="234"/>
        <v>0</v>
      </c>
      <c r="AI920" s="616">
        <f t="shared" ca="1" si="234"/>
        <v>0</v>
      </c>
      <c r="AJ920" s="616">
        <f t="shared" ca="1" si="234"/>
        <v>0</v>
      </c>
      <c r="AK920" s="610"/>
      <c r="AL920" s="610"/>
      <c r="AM920" s="626"/>
      <c r="AN920" s="246"/>
    </row>
    <row r="921" spans="2:40" x14ac:dyDescent="0.2">
      <c r="B921" s="625"/>
      <c r="C921" s="607" t="s">
        <v>126</v>
      </c>
      <c r="D921" s="599"/>
      <c r="E921" s="599"/>
      <c r="F921" s="616">
        <f t="shared" ref="F921:AJ921" ca="1" si="235">F286*HLOOKUP($B$869,$AQ$40:$AW$52,8)</f>
        <v>0</v>
      </c>
      <c r="G921" s="616">
        <f t="shared" ca="1" si="235"/>
        <v>0</v>
      </c>
      <c r="H921" s="616">
        <f t="shared" ca="1" si="235"/>
        <v>0</v>
      </c>
      <c r="I921" s="616">
        <f t="shared" ca="1" si="235"/>
        <v>0</v>
      </c>
      <c r="J921" s="616">
        <f t="shared" ca="1" si="235"/>
        <v>0</v>
      </c>
      <c r="K921" s="616">
        <f t="shared" ca="1" si="235"/>
        <v>0</v>
      </c>
      <c r="L921" s="616">
        <f t="shared" ca="1" si="235"/>
        <v>0</v>
      </c>
      <c r="M921" s="616">
        <f t="shared" ca="1" si="235"/>
        <v>0</v>
      </c>
      <c r="N921" s="616">
        <f t="shared" ca="1" si="235"/>
        <v>0</v>
      </c>
      <c r="O921" s="616">
        <f t="shared" ca="1" si="235"/>
        <v>0</v>
      </c>
      <c r="P921" s="616">
        <f t="shared" ca="1" si="235"/>
        <v>0</v>
      </c>
      <c r="Q921" s="616">
        <f t="shared" ca="1" si="235"/>
        <v>0</v>
      </c>
      <c r="R921" s="616">
        <f t="shared" ca="1" si="235"/>
        <v>0</v>
      </c>
      <c r="S921" s="616">
        <f t="shared" ca="1" si="235"/>
        <v>0</v>
      </c>
      <c r="T921" s="616">
        <f t="shared" ca="1" si="235"/>
        <v>0</v>
      </c>
      <c r="U921" s="616">
        <f t="shared" ca="1" si="235"/>
        <v>0</v>
      </c>
      <c r="V921" s="616">
        <f t="shared" ca="1" si="235"/>
        <v>0</v>
      </c>
      <c r="W921" s="616">
        <f t="shared" ca="1" si="235"/>
        <v>0</v>
      </c>
      <c r="X921" s="616">
        <f t="shared" ca="1" si="235"/>
        <v>0</v>
      </c>
      <c r="Y921" s="616">
        <f t="shared" ca="1" si="235"/>
        <v>0</v>
      </c>
      <c r="Z921" s="616">
        <f t="shared" ca="1" si="235"/>
        <v>0</v>
      </c>
      <c r="AA921" s="616">
        <f t="shared" ca="1" si="235"/>
        <v>0</v>
      </c>
      <c r="AB921" s="616">
        <f t="shared" ca="1" si="235"/>
        <v>0</v>
      </c>
      <c r="AC921" s="616">
        <f t="shared" ca="1" si="235"/>
        <v>0</v>
      </c>
      <c r="AD921" s="616">
        <f t="shared" ca="1" si="235"/>
        <v>0</v>
      </c>
      <c r="AE921" s="616">
        <f t="shared" ca="1" si="235"/>
        <v>0</v>
      </c>
      <c r="AF921" s="616">
        <f t="shared" ca="1" si="235"/>
        <v>0</v>
      </c>
      <c r="AG921" s="616">
        <f t="shared" ca="1" si="235"/>
        <v>0</v>
      </c>
      <c r="AH921" s="616">
        <f t="shared" ca="1" si="235"/>
        <v>0</v>
      </c>
      <c r="AI921" s="616">
        <f t="shared" ca="1" si="235"/>
        <v>0</v>
      </c>
      <c r="AJ921" s="616">
        <f t="shared" ca="1" si="235"/>
        <v>0</v>
      </c>
      <c r="AK921" s="610"/>
      <c r="AL921" s="610"/>
      <c r="AM921" s="626"/>
      <c r="AN921" s="246"/>
    </row>
    <row r="922" spans="2:40" x14ac:dyDescent="0.2">
      <c r="B922" s="625"/>
      <c r="C922" s="605" t="s">
        <v>127</v>
      </c>
      <c r="D922" s="599"/>
      <c r="E922" s="599"/>
      <c r="F922" s="616">
        <f t="shared" ref="F922:AJ922" ca="1" si="236">F287*HLOOKUP($B$869,$AQ$40:$AW$52,8)</f>
        <v>0</v>
      </c>
      <c r="G922" s="616">
        <f t="shared" ca="1" si="236"/>
        <v>0</v>
      </c>
      <c r="H922" s="616">
        <f t="shared" ca="1" si="236"/>
        <v>0</v>
      </c>
      <c r="I922" s="616">
        <f t="shared" ca="1" si="236"/>
        <v>0</v>
      </c>
      <c r="J922" s="616">
        <f t="shared" ca="1" si="236"/>
        <v>0</v>
      </c>
      <c r="K922" s="616">
        <f t="shared" ca="1" si="236"/>
        <v>0</v>
      </c>
      <c r="L922" s="616">
        <f t="shared" ca="1" si="236"/>
        <v>0</v>
      </c>
      <c r="M922" s="616">
        <f t="shared" ca="1" si="236"/>
        <v>0</v>
      </c>
      <c r="N922" s="616">
        <f t="shared" ca="1" si="236"/>
        <v>0</v>
      </c>
      <c r="O922" s="616">
        <f t="shared" ca="1" si="236"/>
        <v>0</v>
      </c>
      <c r="P922" s="616">
        <f t="shared" ca="1" si="236"/>
        <v>0</v>
      </c>
      <c r="Q922" s="616">
        <f t="shared" ca="1" si="236"/>
        <v>0</v>
      </c>
      <c r="R922" s="616">
        <f t="shared" ca="1" si="236"/>
        <v>0</v>
      </c>
      <c r="S922" s="616">
        <f t="shared" ca="1" si="236"/>
        <v>0</v>
      </c>
      <c r="T922" s="616">
        <f t="shared" ca="1" si="236"/>
        <v>0</v>
      </c>
      <c r="U922" s="616">
        <f t="shared" ca="1" si="236"/>
        <v>0</v>
      </c>
      <c r="V922" s="616">
        <f t="shared" ca="1" si="236"/>
        <v>0</v>
      </c>
      <c r="W922" s="616">
        <f t="shared" ca="1" si="236"/>
        <v>0</v>
      </c>
      <c r="X922" s="616">
        <f t="shared" ca="1" si="236"/>
        <v>0</v>
      </c>
      <c r="Y922" s="616">
        <f t="shared" ca="1" si="236"/>
        <v>0</v>
      </c>
      <c r="Z922" s="616">
        <f t="shared" ca="1" si="236"/>
        <v>0</v>
      </c>
      <c r="AA922" s="616">
        <f t="shared" ca="1" si="236"/>
        <v>0</v>
      </c>
      <c r="AB922" s="616">
        <f t="shared" ca="1" si="236"/>
        <v>0</v>
      </c>
      <c r="AC922" s="616">
        <f t="shared" ca="1" si="236"/>
        <v>0</v>
      </c>
      <c r="AD922" s="616">
        <f t="shared" ca="1" si="236"/>
        <v>0</v>
      </c>
      <c r="AE922" s="616">
        <f t="shared" ca="1" si="236"/>
        <v>0</v>
      </c>
      <c r="AF922" s="616">
        <f t="shared" ca="1" si="236"/>
        <v>0</v>
      </c>
      <c r="AG922" s="616">
        <f t="shared" ca="1" si="236"/>
        <v>0</v>
      </c>
      <c r="AH922" s="616">
        <f t="shared" ca="1" si="236"/>
        <v>0</v>
      </c>
      <c r="AI922" s="616">
        <f t="shared" ca="1" si="236"/>
        <v>0</v>
      </c>
      <c r="AJ922" s="616">
        <f t="shared" ca="1" si="236"/>
        <v>0</v>
      </c>
      <c r="AK922" s="610"/>
      <c r="AL922" s="610"/>
      <c r="AM922" s="626"/>
      <c r="AN922" s="246"/>
    </row>
    <row r="923" spans="2:40" x14ac:dyDescent="0.2">
      <c r="B923" s="625"/>
      <c r="C923" s="605" t="s">
        <v>116</v>
      </c>
      <c r="D923" s="599"/>
      <c r="E923" s="599"/>
      <c r="F923" s="616">
        <f t="shared" ref="F923:AJ923" ca="1" si="237">F288*HLOOKUP($B$869,$AQ$40:$AW$52,8)</f>
        <v>0</v>
      </c>
      <c r="G923" s="616">
        <f t="shared" ca="1" si="237"/>
        <v>0</v>
      </c>
      <c r="H923" s="616">
        <f t="shared" ca="1" si="237"/>
        <v>0</v>
      </c>
      <c r="I923" s="616">
        <f t="shared" ca="1" si="237"/>
        <v>0</v>
      </c>
      <c r="J923" s="616">
        <f t="shared" ca="1" si="237"/>
        <v>0</v>
      </c>
      <c r="K923" s="616">
        <f t="shared" ca="1" si="237"/>
        <v>0</v>
      </c>
      <c r="L923" s="616">
        <f t="shared" ca="1" si="237"/>
        <v>0</v>
      </c>
      <c r="M923" s="616">
        <f t="shared" ca="1" si="237"/>
        <v>0</v>
      </c>
      <c r="N923" s="616">
        <f t="shared" ca="1" si="237"/>
        <v>0</v>
      </c>
      <c r="O923" s="616">
        <f t="shared" ca="1" si="237"/>
        <v>0</v>
      </c>
      <c r="P923" s="616">
        <f t="shared" ca="1" si="237"/>
        <v>0</v>
      </c>
      <c r="Q923" s="616">
        <f t="shared" ca="1" si="237"/>
        <v>0</v>
      </c>
      <c r="R923" s="616">
        <f t="shared" ca="1" si="237"/>
        <v>0</v>
      </c>
      <c r="S923" s="616">
        <f t="shared" ca="1" si="237"/>
        <v>0</v>
      </c>
      <c r="T923" s="616">
        <f t="shared" ca="1" si="237"/>
        <v>0</v>
      </c>
      <c r="U923" s="616">
        <f t="shared" ca="1" si="237"/>
        <v>0</v>
      </c>
      <c r="V923" s="616">
        <f t="shared" ca="1" si="237"/>
        <v>0</v>
      </c>
      <c r="W923" s="616">
        <f t="shared" ca="1" si="237"/>
        <v>0</v>
      </c>
      <c r="X923" s="616">
        <f t="shared" ca="1" si="237"/>
        <v>0</v>
      </c>
      <c r="Y923" s="616">
        <f t="shared" ca="1" si="237"/>
        <v>0</v>
      </c>
      <c r="Z923" s="616">
        <f t="shared" ca="1" si="237"/>
        <v>0</v>
      </c>
      <c r="AA923" s="616">
        <f t="shared" ca="1" si="237"/>
        <v>0</v>
      </c>
      <c r="AB923" s="616">
        <f t="shared" ca="1" si="237"/>
        <v>0</v>
      </c>
      <c r="AC923" s="616">
        <f t="shared" ca="1" si="237"/>
        <v>0</v>
      </c>
      <c r="AD923" s="616">
        <f t="shared" ca="1" si="237"/>
        <v>0</v>
      </c>
      <c r="AE923" s="616">
        <f t="shared" ca="1" si="237"/>
        <v>0</v>
      </c>
      <c r="AF923" s="616">
        <f t="shared" ca="1" si="237"/>
        <v>0</v>
      </c>
      <c r="AG923" s="616">
        <f t="shared" ca="1" si="237"/>
        <v>0</v>
      </c>
      <c r="AH923" s="616">
        <f t="shared" ca="1" si="237"/>
        <v>0</v>
      </c>
      <c r="AI923" s="616">
        <f t="shared" ca="1" si="237"/>
        <v>0</v>
      </c>
      <c r="AJ923" s="616">
        <f t="shared" ca="1" si="237"/>
        <v>0</v>
      </c>
      <c r="AK923" s="610"/>
      <c r="AL923" s="610"/>
      <c r="AM923" s="626"/>
      <c r="AN923" s="246"/>
    </row>
    <row r="924" spans="2:40" x14ac:dyDescent="0.2">
      <c r="B924" s="625"/>
      <c r="C924" s="606" t="s">
        <v>119</v>
      </c>
      <c r="D924" s="599"/>
      <c r="E924" s="599"/>
      <c r="F924" s="616">
        <f t="shared" ref="F924:AJ924" ca="1" si="238">F289*HLOOKUP($B$869,$AQ$40:$AW$52,8)</f>
        <v>0</v>
      </c>
      <c r="G924" s="616">
        <f t="shared" ca="1" si="238"/>
        <v>0</v>
      </c>
      <c r="H924" s="616">
        <f t="shared" ca="1" si="238"/>
        <v>0</v>
      </c>
      <c r="I924" s="616">
        <f t="shared" ca="1" si="238"/>
        <v>0</v>
      </c>
      <c r="J924" s="616">
        <f t="shared" ca="1" si="238"/>
        <v>0</v>
      </c>
      <c r="K924" s="616">
        <f t="shared" ca="1" si="238"/>
        <v>0</v>
      </c>
      <c r="L924" s="616">
        <f t="shared" ca="1" si="238"/>
        <v>0</v>
      </c>
      <c r="M924" s="616">
        <f t="shared" ca="1" si="238"/>
        <v>0</v>
      </c>
      <c r="N924" s="616">
        <f t="shared" ca="1" si="238"/>
        <v>0</v>
      </c>
      <c r="O924" s="616">
        <f t="shared" ca="1" si="238"/>
        <v>0</v>
      </c>
      <c r="P924" s="616">
        <f t="shared" ca="1" si="238"/>
        <v>0</v>
      </c>
      <c r="Q924" s="616">
        <f t="shared" ca="1" si="238"/>
        <v>0</v>
      </c>
      <c r="R924" s="616">
        <f t="shared" ca="1" si="238"/>
        <v>0</v>
      </c>
      <c r="S924" s="616">
        <f t="shared" ca="1" si="238"/>
        <v>0</v>
      </c>
      <c r="T924" s="616">
        <f t="shared" ca="1" si="238"/>
        <v>0</v>
      </c>
      <c r="U924" s="616">
        <f t="shared" ca="1" si="238"/>
        <v>0</v>
      </c>
      <c r="V924" s="616">
        <f t="shared" ca="1" si="238"/>
        <v>0</v>
      </c>
      <c r="W924" s="616">
        <f t="shared" ca="1" si="238"/>
        <v>0</v>
      </c>
      <c r="X924" s="616">
        <f t="shared" ca="1" si="238"/>
        <v>0</v>
      </c>
      <c r="Y924" s="616">
        <f t="shared" ca="1" si="238"/>
        <v>0</v>
      </c>
      <c r="Z924" s="616">
        <f t="shared" ca="1" si="238"/>
        <v>0</v>
      </c>
      <c r="AA924" s="616">
        <f t="shared" ca="1" si="238"/>
        <v>0</v>
      </c>
      <c r="AB924" s="616">
        <f t="shared" ca="1" si="238"/>
        <v>0</v>
      </c>
      <c r="AC924" s="616">
        <f t="shared" ca="1" si="238"/>
        <v>0</v>
      </c>
      <c r="AD924" s="616">
        <f t="shared" ca="1" si="238"/>
        <v>0</v>
      </c>
      <c r="AE924" s="616">
        <f t="shared" ca="1" si="238"/>
        <v>0</v>
      </c>
      <c r="AF924" s="616">
        <f t="shared" ca="1" si="238"/>
        <v>0</v>
      </c>
      <c r="AG924" s="616">
        <f t="shared" ca="1" si="238"/>
        <v>0</v>
      </c>
      <c r="AH924" s="616">
        <f t="shared" ca="1" si="238"/>
        <v>0</v>
      </c>
      <c r="AI924" s="616">
        <f t="shared" ca="1" si="238"/>
        <v>0</v>
      </c>
      <c r="AJ924" s="616">
        <f t="shared" ca="1" si="238"/>
        <v>0</v>
      </c>
      <c r="AK924" s="610"/>
      <c r="AL924" s="610"/>
      <c r="AM924" s="626"/>
      <c r="AN924" s="246"/>
    </row>
    <row r="925" spans="2:40" x14ac:dyDescent="0.2">
      <c r="B925" s="625"/>
      <c r="C925" s="125"/>
      <c r="D925" s="599"/>
      <c r="E925" s="599"/>
      <c r="F925" s="617"/>
      <c r="G925" s="617"/>
      <c r="H925" s="617"/>
      <c r="I925" s="617"/>
      <c r="J925" s="617"/>
      <c r="K925" s="617"/>
      <c r="L925" s="617"/>
      <c r="M925" s="617"/>
      <c r="N925" s="617"/>
      <c r="O925" s="617"/>
      <c r="P925" s="617"/>
      <c r="Q925" s="617"/>
      <c r="R925" s="617"/>
      <c r="S925" s="617"/>
      <c r="T925" s="617"/>
      <c r="U925" s="617"/>
      <c r="V925" s="617"/>
      <c r="W925" s="617"/>
      <c r="X925" s="617"/>
      <c r="Y925" s="617"/>
      <c r="Z925" s="617"/>
      <c r="AA925" s="617"/>
      <c r="AB925" s="617"/>
      <c r="AC925" s="617"/>
      <c r="AD925" s="617"/>
      <c r="AE925" s="617"/>
      <c r="AF925" s="617"/>
      <c r="AG925" s="617"/>
      <c r="AH925" s="617"/>
      <c r="AI925" s="617"/>
      <c r="AJ925" s="617"/>
      <c r="AK925" s="612"/>
      <c r="AL925" s="612"/>
      <c r="AM925" s="627"/>
      <c r="AN925" s="600"/>
    </row>
    <row r="926" spans="2:40" x14ac:dyDescent="0.2">
      <c r="B926" s="261" t="s">
        <v>298</v>
      </c>
      <c r="C926" s="125"/>
      <c r="D926" s="599"/>
      <c r="E926" s="599"/>
      <c r="F926" s="617"/>
      <c r="G926" s="617"/>
      <c r="H926" s="617"/>
      <c r="I926" s="617"/>
      <c r="J926" s="617"/>
      <c r="K926" s="617"/>
      <c r="L926" s="617"/>
      <c r="M926" s="617"/>
      <c r="N926" s="617"/>
      <c r="O926" s="617"/>
      <c r="P926" s="617"/>
      <c r="Q926" s="617"/>
      <c r="R926" s="617"/>
      <c r="S926" s="617"/>
      <c r="T926" s="617"/>
      <c r="U926" s="617"/>
      <c r="V926" s="617"/>
      <c r="W926" s="617"/>
      <c r="X926" s="617"/>
      <c r="Y926" s="617"/>
      <c r="Z926" s="617"/>
      <c r="AA926" s="617"/>
      <c r="AB926" s="617"/>
      <c r="AC926" s="617"/>
      <c r="AD926" s="617"/>
      <c r="AE926" s="617"/>
      <c r="AF926" s="617"/>
      <c r="AG926" s="617"/>
      <c r="AH926" s="617"/>
      <c r="AI926" s="617"/>
      <c r="AJ926" s="617"/>
      <c r="AK926" s="612"/>
      <c r="AL926" s="612"/>
      <c r="AM926" s="627"/>
      <c r="AN926" s="600"/>
    </row>
    <row r="927" spans="2:40" x14ac:dyDescent="0.2">
      <c r="B927" s="625"/>
      <c r="C927" s="605" t="s">
        <v>131</v>
      </c>
      <c r="D927" s="599"/>
      <c r="E927" s="599"/>
      <c r="F927" s="616">
        <f t="shared" ref="F927:AJ927" ca="1" si="239">F292*HLOOKUP($B$869,$AQ$40:$AW$52,9)</f>
        <v>-3.0891943020010002</v>
      </c>
      <c r="G927" s="616">
        <f t="shared" ca="1" si="239"/>
        <v>0.74791524010252608</v>
      </c>
      <c r="H927" s="616">
        <f t="shared" ca="1" si="239"/>
        <v>0.94442725697202523</v>
      </c>
      <c r="I927" s="616">
        <f t="shared" ca="1" si="239"/>
        <v>0.74259817654724947</v>
      </c>
      <c r="J927" s="616">
        <f t="shared" ca="1" si="239"/>
        <v>0.59410160048806693</v>
      </c>
      <c r="K927" s="616">
        <f t="shared" ca="1" si="239"/>
        <v>0.56343206537702939</v>
      </c>
      <c r="L927" s="616">
        <f t="shared" ca="1" si="239"/>
        <v>0.44333542155958611</v>
      </c>
      <c r="M927" s="616">
        <f t="shared" ca="1" si="239"/>
        <v>0.32863764052807859</v>
      </c>
      <c r="N927" s="616">
        <f t="shared" ca="1" si="239"/>
        <v>0.31744149490738177</v>
      </c>
      <c r="O927" s="616">
        <f t="shared" ca="1" si="239"/>
        <v>0.30201814392002702</v>
      </c>
      <c r="P927" s="616">
        <f t="shared" ca="1" si="239"/>
        <v>0.11342523798125527</v>
      </c>
      <c r="Q927" s="616">
        <f t="shared" ca="1" si="239"/>
        <v>0.19483100631529815</v>
      </c>
      <c r="R927" s="616">
        <f t="shared" ca="1" si="239"/>
        <v>0.19699360000847194</v>
      </c>
      <c r="S927" s="616">
        <f t="shared" ca="1" si="239"/>
        <v>0.19918372751538765</v>
      </c>
      <c r="T927" s="616">
        <f t="shared" ca="1" si="239"/>
        <v>0.20140158568544411</v>
      </c>
      <c r="U927" s="616">
        <f t="shared" ca="1" si="239"/>
        <v>0.20364736944690423</v>
      </c>
      <c r="V927" s="616">
        <f t="shared" ca="1" si="239"/>
        <v>0.20592127165450966</v>
      </c>
      <c r="W927" s="616">
        <f t="shared" ca="1" si="239"/>
        <v>0.20822348293174489</v>
      </c>
      <c r="X927" s="616">
        <f t="shared" ca="1" si="239"/>
        <v>0.21055419150759014</v>
      </c>
      <c r="Y927" s="616">
        <f t="shared" ca="1" si="239"/>
        <v>0.21291358304760533</v>
      </c>
      <c r="Z927" s="616">
        <f t="shared" ca="1" si="239"/>
        <v>4.0831555139176953E-2</v>
      </c>
      <c r="AA927" s="616">
        <f t="shared" ca="1" si="239"/>
        <v>0.21771914381076043</v>
      </c>
      <c r="AB927" s="616">
        <f t="shared" ca="1" si="239"/>
        <v>0.2201656699449395</v>
      </c>
      <c r="AC927" s="616">
        <f t="shared" ca="1" si="239"/>
        <v>0.2226415924851286</v>
      </c>
      <c r="AD927" s="616">
        <f t="shared" ca="1" si="239"/>
        <v>0.22514708153572846</v>
      </c>
      <c r="AE927" s="616">
        <f t="shared" ca="1" si="239"/>
        <v>0.22768230349555069</v>
      </c>
      <c r="AF927" s="616">
        <f t="shared" ca="1" si="239"/>
        <v>0</v>
      </c>
      <c r="AG927" s="616">
        <f t="shared" ca="1" si="239"/>
        <v>0</v>
      </c>
      <c r="AH927" s="616">
        <f t="shared" ca="1" si="239"/>
        <v>0</v>
      </c>
      <c r="AI927" s="616">
        <f t="shared" ca="1" si="239"/>
        <v>0</v>
      </c>
      <c r="AJ927" s="616">
        <f t="shared" ca="1" si="239"/>
        <v>0</v>
      </c>
      <c r="AK927" s="610"/>
      <c r="AL927" s="610"/>
      <c r="AM927" s="626"/>
      <c r="AN927" s="246"/>
    </row>
    <row r="928" spans="2:40" x14ac:dyDescent="0.2">
      <c r="B928" s="625"/>
      <c r="C928" s="606" t="s">
        <v>117</v>
      </c>
      <c r="D928" s="599"/>
      <c r="E928" s="599"/>
      <c r="F928" s="616">
        <f t="shared" ref="F928:AJ928" ca="1" si="240">F293*HLOOKUP($B$869,$AQ$40:$AW$52,9)</f>
        <v>0</v>
      </c>
      <c r="G928" s="616">
        <f t="shared" ca="1" si="240"/>
        <v>7.7360859201095783E-2</v>
      </c>
      <c r="H928" s="616">
        <f t="shared" ca="1" si="240"/>
        <v>7.8151271893442106E-2</v>
      </c>
      <c r="I928" s="616">
        <f t="shared" ca="1" si="240"/>
        <v>7.895346173490439E-2</v>
      </c>
      <c r="J928" s="616">
        <f t="shared" ca="1" si="240"/>
        <v>7.9767604205004478E-2</v>
      </c>
      <c r="K928" s="616">
        <f t="shared" ca="1" si="240"/>
        <v>8.0593877397909047E-2</v>
      </c>
      <c r="L928" s="616">
        <f t="shared" ca="1" si="240"/>
        <v>8.1432462061387906E-2</v>
      </c>
      <c r="M928" s="616">
        <f t="shared" ca="1" si="240"/>
        <v>8.2283541636352556E-2</v>
      </c>
      <c r="N928" s="616">
        <f t="shared" ca="1" si="240"/>
        <v>8.3147302296984194E-2</v>
      </c>
      <c r="O928" s="616">
        <f t="shared" ca="1" si="240"/>
        <v>8.4023932991459271E-2</v>
      </c>
      <c r="P928" s="616">
        <f t="shared" ca="1" si="240"/>
        <v>8.4913625483282032E-2</v>
      </c>
      <c r="Q928" s="616">
        <f t="shared" ca="1" si="240"/>
        <v>8.5816574393232925E-2</v>
      </c>
      <c r="R928" s="616">
        <f t="shared" ca="1" si="240"/>
        <v>8.6732977241942066E-2</v>
      </c>
      <c r="S928" s="616">
        <f t="shared" ca="1" si="240"/>
        <v>8.7663034493097036E-2</v>
      </c>
      <c r="T928" s="616">
        <f t="shared" ca="1" si="240"/>
        <v>8.8606949597294149E-2</v>
      </c>
      <c r="U928" s="616">
        <f t="shared" ca="1" si="240"/>
        <v>8.9564929036543867E-2</v>
      </c>
      <c r="V928" s="616">
        <f t="shared" ca="1" si="240"/>
        <v>9.0537182369438349E-2</v>
      </c>
      <c r="W928" s="616">
        <f t="shared" ca="1" si="240"/>
        <v>9.1523922276992992E-2</v>
      </c>
      <c r="X928" s="616">
        <f t="shared" ca="1" si="240"/>
        <v>9.2525364609170185E-2</v>
      </c>
      <c r="Y928" s="616">
        <f t="shared" ca="1" si="240"/>
        <v>9.3541728432096821E-2</v>
      </c>
      <c r="Z928" s="616">
        <f t="shared" ca="1" si="240"/>
        <v>9.4573236075985057E-2</v>
      </c>
      <c r="AA928" s="616">
        <f t="shared" ca="1" si="240"/>
        <v>9.562011318376723E-2</v>
      </c>
      <c r="AB928" s="616">
        <f t="shared" ca="1" si="240"/>
        <v>9.6682588760455365E-2</v>
      </c>
      <c r="AC928" s="616">
        <f t="shared" ca="1" si="240"/>
        <v>9.7760895223236152E-2</v>
      </c>
      <c r="AD928" s="616">
        <f t="shared" ca="1" si="240"/>
        <v>9.885526845231235E-2</v>
      </c>
      <c r="AE928" s="616">
        <f t="shared" ca="1" si="240"/>
        <v>9.9965947842501804E-2</v>
      </c>
      <c r="AF928" s="616">
        <f t="shared" ca="1" si="240"/>
        <v>0</v>
      </c>
      <c r="AG928" s="616">
        <f t="shared" ca="1" si="240"/>
        <v>0</v>
      </c>
      <c r="AH928" s="616">
        <f t="shared" ca="1" si="240"/>
        <v>0</v>
      </c>
      <c r="AI928" s="616">
        <f t="shared" ca="1" si="240"/>
        <v>0</v>
      </c>
      <c r="AJ928" s="616">
        <f t="shared" ca="1" si="240"/>
        <v>0</v>
      </c>
      <c r="AK928" s="610"/>
      <c r="AL928" s="610"/>
      <c r="AM928" s="626"/>
      <c r="AN928" s="246"/>
    </row>
    <row r="929" spans="2:40" x14ac:dyDescent="0.2">
      <c r="B929" s="625"/>
      <c r="C929" s="607" t="s">
        <v>126</v>
      </c>
      <c r="D929" s="599"/>
      <c r="E929" s="599"/>
      <c r="F929" s="616">
        <f t="shared" ref="F929:AJ929" ca="1" si="241">F294*HLOOKUP($B$869,$AQ$40:$AW$52,9)</f>
        <v>0</v>
      </c>
      <c r="G929" s="616">
        <f t="shared" ca="1" si="241"/>
        <v>0</v>
      </c>
      <c r="H929" s="616">
        <f t="shared" ca="1" si="241"/>
        <v>0</v>
      </c>
      <c r="I929" s="616">
        <f t="shared" ca="1" si="241"/>
        <v>0</v>
      </c>
      <c r="J929" s="616">
        <f t="shared" ca="1" si="241"/>
        <v>0</v>
      </c>
      <c r="K929" s="616">
        <f t="shared" ca="1" si="241"/>
        <v>0</v>
      </c>
      <c r="L929" s="616">
        <f t="shared" ca="1" si="241"/>
        <v>0</v>
      </c>
      <c r="M929" s="616">
        <f t="shared" ca="1" si="241"/>
        <v>0</v>
      </c>
      <c r="N929" s="616">
        <f t="shared" ca="1" si="241"/>
        <v>0</v>
      </c>
      <c r="O929" s="616">
        <f t="shared" ca="1" si="241"/>
        <v>0</v>
      </c>
      <c r="P929" s="616">
        <f t="shared" ca="1" si="241"/>
        <v>0</v>
      </c>
      <c r="Q929" s="616">
        <f t="shared" ca="1" si="241"/>
        <v>0</v>
      </c>
      <c r="R929" s="616">
        <f t="shared" ca="1" si="241"/>
        <v>0</v>
      </c>
      <c r="S929" s="616">
        <f t="shared" ca="1" si="241"/>
        <v>0</v>
      </c>
      <c r="T929" s="616">
        <f t="shared" ca="1" si="241"/>
        <v>0</v>
      </c>
      <c r="U929" s="616">
        <f t="shared" ca="1" si="241"/>
        <v>0</v>
      </c>
      <c r="V929" s="616">
        <f t="shared" ca="1" si="241"/>
        <v>0</v>
      </c>
      <c r="W929" s="616">
        <f t="shared" ca="1" si="241"/>
        <v>0</v>
      </c>
      <c r="X929" s="616">
        <f t="shared" ca="1" si="241"/>
        <v>0</v>
      </c>
      <c r="Y929" s="616">
        <f t="shared" ca="1" si="241"/>
        <v>0</v>
      </c>
      <c r="Z929" s="616">
        <f t="shared" ca="1" si="241"/>
        <v>0</v>
      </c>
      <c r="AA929" s="616">
        <f t="shared" ca="1" si="241"/>
        <v>0</v>
      </c>
      <c r="AB929" s="616">
        <f t="shared" ca="1" si="241"/>
        <v>0</v>
      </c>
      <c r="AC929" s="616">
        <f t="shared" ca="1" si="241"/>
        <v>0</v>
      </c>
      <c r="AD929" s="616">
        <f t="shared" ca="1" si="241"/>
        <v>0</v>
      </c>
      <c r="AE929" s="616">
        <f t="shared" ca="1" si="241"/>
        <v>0</v>
      </c>
      <c r="AF929" s="616">
        <f t="shared" ca="1" si="241"/>
        <v>0</v>
      </c>
      <c r="AG929" s="616">
        <f t="shared" ca="1" si="241"/>
        <v>0</v>
      </c>
      <c r="AH929" s="616">
        <f t="shared" ca="1" si="241"/>
        <v>0</v>
      </c>
      <c r="AI929" s="616">
        <f t="shared" ca="1" si="241"/>
        <v>0</v>
      </c>
      <c r="AJ929" s="616">
        <f t="shared" ca="1" si="241"/>
        <v>0</v>
      </c>
      <c r="AK929" s="610"/>
      <c r="AL929" s="610"/>
      <c r="AM929" s="626"/>
      <c r="AN929" s="246"/>
    </row>
    <row r="930" spans="2:40" x14ac:dyDescent="0.2">
      <c r="B930" s="625"/>
      <c r="C930" s="605" t="s">
        <v>127</v>
      </c>
      <c r="D930" s="599"/>
      <c r="E930" s="599"/>
      <c r="F930" s="616">
        <f t="shared" ref="F930:AJ930" ca="1" si="242">F295*HLOOKUP($B$869,$AQ$40:$AW$52,9)</f>
        <v>0</v>
      </c>
      <c r="G930" s="616">
        <f t="shared" ca="1" si="242"/>
        <v>0</v>
      </c>
      <c r="H930" s="616">
        <f t="shared" ca="1" si="242"/>
        <v>0</v>
      </c>
      <c r="I930" s="616">
        <f t="shared" ca="1" si="242"/>
        <v>0</v>
      </c>
      <c r="J930" s="616">
        <f t="shared" ca="1" si="242"/>
        <v>0</v>
      </c>
      <c r="K930" s="616">
        <f t="shared" ca="1" si="242"/>
        <v>0</v>
      </c>
      <c r="L930" s="616">
        <f t="shared" ca="1" si="242"/>
        <v>0</v>
      </c>
      <c r="M930" s="616">
        <f t="shared" ca="1" si="242"/>
        <v>0</v>
      </c>
      <c r="N930" s="616">
        <f t="shared" ca="1" si="242"/>
        <v>0</v>
      </c>
      <c r="O930" s="616">
        <f t="shared" ca="1" si="242"/>
        <v>0</v>
      </c>
      <c r="P930" s="616">
        <f t="shared" ca="1" si="242"/>
        <v>0</v>
      </c>
      <c r="Q930" s="616">
        <f t="shared" ca="1" si="242"/>
        <v>0</v>
      </c>
      <c r="R930" s="616">
        <f t="shared" ca="1" si="242"/>
        <v>0</v>
      </c>
      <c r="S930" s="616">
        <f t="shared" ca="1" si="242"/>
        <v>0</v>
      </c>
      <c r="T930" s="616">
        <f t="shared" ca="1" si="242"/>
        <v>0</v>
      </c>
      <c r="U930" s="616">
        <f t="shared" ca="1" si="242"/>
        <v>0</v>
      </c>
      <c r="V930" s="616">
        <f t="shared" ca="1" si="242"/>
        <v>0</v>
      </c>
      <c r="W930" s="616">
        <f t="shared" ca="1" si="242"/>
        <v>0</v>
      </c>
      <c r="X930" s="616">
        <f t="shared" ca="1" si="242"/>
        <v>0</v>
      </c>
      <c r="Y930" s="616">
        <f t="shared" ca="1" si="242"/>
        <v>0</v>
      </c>
      <c r="Z930" s="616">
        <f t="shared" ca="1" si="242"/>
        <v>0</v>
      </c>
      <c r="AA930" s="616">
        <f t="shared" ca="1" si="242"/>
        <v>0</v>
      </c>
      <c r="AB930" s="616">
        <f t="shared" ca="1" si="242"/>
        <v>0</v>
      </c>
      <c r="AC930" s="616">
        <f t="shared" ca="1" si="242"/>
        <v>0</v>
      </c>
      <c r="AD930" s="616">
        <f t="shared" ca="1" si="242"/>
        <v>0</v>
      </c>
      <c r="AE930" s="616">
        <f t="shared" ca="1" si="242"/>
        <v>0</v>
      </c>
      <c r="AF930" s="616">
        <f t="shared" ca="1" si="242"/>
        <v>0</v>
      </c>
      <c r="AG930" s="616">
        <f t="shared" ca="1" si="242"/>
        <v>0</v>
      </c>
      <c r="AH930" s="616">
        <f t="shared" ca="1" si="242"/>
        <v>0</v>
      </c>
      <c r="AI930" s="616">
        <f t="shared" ca="1" si="242"/>
        <v>0</v>
      </c>
      <c r="AJ930" s="616">
        <f t="shared" ca="1" si="242"/>
        <v>0</v>
      </c>
      <c r="AK930" s="610"/>
      <c r="AL930" s="610"/>
      <c r="AM930" s="626"/>
      <c r="AN930" s="246"/>
    </row>
    <row r="931" spans="2:40" x14ac:dyDescent="0.2">
      <c r="B931" s="625"/>
      <c r="C931" s="605" t="s">
        <v>116</v>
      </c>
      <c r="D931" s="599"/>
      <c r="E931" s="599"/>
      <c r="F931" s="616">
        <f t="shared" ref="F931:AJ931" ca="1" si="243">F296*HLOOKUP($B$869,$AQ$40:$AW$52,9)</f>
        <v>0</v>
      </c>
      <c r="G931" s="616">
        <f t="shared" ca="1" si="243"/>
        <v>0</v>
      </c>
      <c r="H931" s="616">
        <f t="shared" ca="1" si="243"/>
        <v>0</v>
      </c>
      <c r="I931" s="616">
        <f t="shared" ca="1" si="243"/>
        <v>0</v>
      </c>
      <c r="J931" s="616">
        <f t="shared" ca="1" si="243"/>
        <v>0</v>
      </c>
      <c r="K931" s="616">
        <f t="shared" ca="1" si="243"/>
        <v>0</v>
      </c>
      <c r="L931" s="616">
        <f t="shared" ca="1" si="243"/>
        <v>0</v>
      </c>
      <c r="M931" s="616">
        <f t="shared" ca="1" si="243"/>
        <v>0</v>
      </c>
      <c r="N931" s="616">
        <f t="shared" ca="1" si="243"/>
        <v>0</v>
      </c>
      <c r="O931" s="616">
        <f t="shared" ca="1" si="243"/>
        <v>0</v>
      </c>
      <c r="P931" s="616">
        <f t="shared" ca="1" si="243"/>
        <v>0</v>
      </c>
      <c r="Q931" s="616">
        <f t="shared" ca="1" si="243"/>
        <v>0</v>
      </c>
      <c r="R931" s="616">
        <f t="shared" ca="1" si="243"/>
        <v>0</v>
      </c>
      <c r="S931" s="616">
        <f t="shared" ca="1" si="243"/>
        <v>0</v>
      </c>
      <c r="T931" s="616">
        <f t="shared" ca="1" si="243"/>
        <v>0</v>
      </c>
      <c r="U931" s="616">
        <f t="shared" ca="1" si="243"/>
        <v>0</v>
      </c>
      <c r="V931" s="616">
        <f t="shared" ca="1" si="243"/>
        <v>0</v>
      </c>
      <c r="W931" s="616">
        <f t="shared" ca="1" si="243"/>
        <v>0</v>
      </c>
      <c r="X931" s="616">
        <f t="shared" ca="1" si="243"/>
        <v>0</v>
      </c>
      <c r="Y931" s="616">
        <f t="shared" ca="1" si="243"/>
        <v>0</v>
      </c>
      <c r="Z931" s="616">
        <f t="shared" ca="1" si="243"/>
        <v>0</v>
      </c>
      <c r="AA931" s="616">
        <f t="shared" ca="1" si="243"/>
        <v>0</v>
      </c>
      <c r="AB931" s="616">
        <f t="shared" ca="1" si="243"/>
        <v>0</v>
      </c>
      <c r="AC931" s="616">
        <f t="shared" ca="1" si="243"/>
        <v>0</v>
      </c>
      <c r="AD931" s="616">
        <f t="shared" ca="1" si="243"/>
        <v>0</v>
      </c>
      <c r="AE931" s="616">
        <f t="shared" ca="1" si="243"/>
        <v>0</v>
      </c>
      <c r="AF931" s="616">
        <f t="shared" ca="1" si="243"/>
        <v>0</v>
      </c>
      <c r="AG931" s="616">
        <f t="shared" ca="1" si="243"/>
        <v>0</v>
      </c>
      <c r="AH931" s="616">
        <f t="shared" ca="1" si="243"/>
        <v>0</v>
      </c>
      <c r="AI931" s="616">
        <f t="shared" ca="1" si="243"/>
        <v>0</v>
      </c>
      <c r="AJ931" s="616">
        <f t="shared" ca="1" si="243"/>
        <v>0</v>
      </c>
      <c r="AK931" s="610"/>
      <c r="AL931" s="610"/>
      <c r="AM931" s="626"/>
      <c r="AN931" s="246"/>
    </row>
    <row r="932" spans="2:40" x14ac:dyDescent="0.2">
      <c r="B932" s="625"/>
      <c r="C932" s="606" t="s">
        <v>119</v>
      </c>
      <c r="D932" s="599"/>
      <c r="E932" s="599"/>
      <c r="F932" s="616">
        <f t="shared" ref="F932:AJ932" ca="1" si="244">F297*HLOOKUP($B$869,$AQ$40:$AW$52,9)</f>
        <v>0</v>
      </c>
      <c r="G932" s="616">
        <f t="shared" ca="1" si="244"/>
        <v>0</v>
      </c>
      <c r="H932" s="616">
        <f t="shared" ca="1" si="244"/>
        <v>0</v>
      </c>
      <c r="I932" s="616">
        <f t="shared" ca="1" si="244"/>
        <v>0</v>
      </c>
      <c r="J932" s="616">
        <f t="shared" ca="1" si="244"/>
        <v>0</v>
      </c>
      <c r="K932" s="616">
        <f t="shared" ca="1" si="244"/>
        <v>0</v>
      </c>
      <c r="L932" s="616">
        <f t="shared" ca="1" si="244"/>
        <v>0</v>
      </c>
      <c r="M932" s="616">
        <f t="shared" ca="1" si="244"/>
        <v>0</v>
      </c>
      <c r="N932" s="616">
        <f t="shared" ca="1" si="244"/>
        <v>0</v>
      </c>
      <c r="O932" s="616">
        <f t="shared" ca="1" si="244"/>
        <v>0</v>
      </c>
      <c r="P932" s="616">
        <f t="shared" ca="1" si="244"/>
        <v>0</v>
      </c>
      <c r="Q932" s="616">
        <f t="shared" ca="1" si="244"/>
        <v>0</v>
      </c>
      <c r="R932" s="616">
        <f t="shared" ca="1" si="244"/>
        <v>0</v>
      </c>
      <c r="S932" s="616">
        <f t="shared" ca="1" si="244"/>
        <v>0</v>
      </c>
      <c r="T932" s="616">
        <f t="shared" ca="1" si="244"/>
        <v>0</v>
      </c>
      <c r="U932" s="616">
        <f t="shared" ca="1" si="244"/>
        <v>0</v>
      </c>
      <c r="V932" s="616">
        <f t="shared" ca="1" si="244"/>
        <v>0</v>
      </c>
      <c r="W932" s="616">
        <f t="shared" ca="1" si="244"/>
        <v>0</v>
      </c>
      <c r="X932" s="616">
        <f t="shared" ca="1" si="244"/>
        <v>0</v>
      </c>
      <c r="Y932" s="616">
        <f t="shared" ca="1" si="244"/>
        <v>0</v>
      </c>
      <c r="Z932" s="616">
        <f t="shared" ca="1" si="244"/>
        <v>0</v>
      </c>
      <c r="AA932" s="616">
        <f t="shared" ca="1" si="244"/>
        <v>0</v>
      </c>
      <c r="AB932" s="616">
        <f t="shared" ca="1" si="244"/>
        <v>0</v>
      </c>
      <c r="AC932" s="616">
        <f t="shared" ca="1" si="244"/>
        <v>0</v>
      </c>
      <c r="AD932" s="616">
        <f t="shared" ca="1" si="244"/>
        <v>0</v>
      </c>
      <c r="AE932" s="616">
        <f t="shared" ca="1" si="244"/>
        <v>0</v>
      </c>
      <c r="AF932" s="616">
        <f t="shared" ca="1" si="244"/>
        <v>0</v>
      </c>
      <c r="AG932" s="616">
        <f t="shared" ca="1" si="244"/>
        <v>0</v>
      </c>
      <c r="AH932" s="616">
        <f t="shared" ca="1" si="244"/>
        <v>0</v>
      </c>
      <c r="AI932" s="616">
        <f t="shared" ca="1" si="244"/>
        <v>0</v>
      </c>
      <c r="AJ932" s="616">
        <f t="shared" ca="1" si="244"/>
        <v>0</v>
      </c>
      <c r="AK932" s="610"/>
      <c r="AL932" s="610"/>
      <c r="AM932" s="626"/>
      <c r="AN932" s="246"/>
    </row>
    <row r="933" spans="2:40" x14ac:dyDescent="0.2">
      <c r="B933" s="625"/>
      <c r="C933" s="125"/>
      <c r="D933" s="599"/>
      <c r="E933" s="599"/>
      <c r="F933" s="617"/>
      <c r="G933" s="617"/>
      <c r="H933" s="617"/>
      <c r="I933" s="617"/>
      <c r="J933" s="617"/>
      <c r="K933" s="617"/>
      <c r="L933" s="617"/>
      <c r="M933" s="617"/>
      <c r="N933" s="617"/>
      <c r="O933" s="617"/>
      <c r="P933" s="617"/>
      <c r="Q933" s="617"/>
      <c r="R933" s="617"/>
      <c r="S933" s="617"/>
      <c r="T933" s="617"/>
      <c r="U933" s="617"/>
      <c r="V933" s="617"/>
      <c r="W933" s="617"/>
      <c r="X933" s="617"/>
      <c r="Y933" s="617"/>
      <c r="Z933" s="617"/>
      <c r="AA933" s="617"/>
      <c r="AB933" s="617"/>
      <c r="AC933" s="617"/>
      <c r="AD933" s="617"/>
      <c r="AE933" s="617"/>
      <c r="AF933" s="617"/>
      <c r="AG933" s="617"/>
      <c r="AH933" s="617"/>
      <c r="AI933" s="617"/>
      <c r="AJ933" s="617"/>
      <c r="AK933" s="612"/>
      <c r="AL933" s="612"/>
      <c r="AM933" s="627"/>
      <c r="AN933" s="600"/>
    </row>
    <row r="934" spans="2:40" x14ac:dyDescent="0.2">
      <c r="B934" s="261" t="s">
        <v>299</v>
      </c>
      <c r="C934" s="125"/>
      <c r="D934" s="599"/>
      <c r="E934" s="599"/>
      <c r="F934" s="617"/>
      <c r="G934" s="617"/>
      <c r="H934" s="617"/>
      <c r="I934" s="617"/>
      <c r="J934" s="617"/>
      <c r="K934" s="617"/>
      <c r="L934" s="617"/>
      <c r="M934" s="617"/>
      <c r="N934" s="617"/>
      <c r="O934" s="617"/>
      <c r="P934" s="617"/>
      <c r="Q934" s="617"/>
      <c r="R934" s="617"/>
      <c r="S934" s="617"/>
      <c r="T934" s="617"/>
      <c r="U934" s="617"/>
      <c r="V934" s="617"/>
      <c r="W934" s="617"/>
      <c r="X934" s="617"/>
      <c r="Y934" s="617"/>
      <c r="Z934" s="617"/>
      <c r="AA934" s="617"/>
      <c r="AB934" s="617"/>
      <c r="AC934" s="617"/>
      <c r="AD934" s="617"/>
      <c r="AE934" s="617"/>
      <c r="AF934" s="617"/>
      <c r="AG934" s="617"/>
      <c r="AH934" s="617"/>
      <c r="AI934" s="617"/>
      <c r="AJ934" s="617"/>
      <c r="AK934" s="612"/>
      <c r="AL934" s="612"/>
      <c r="AM934" s="627"/>
      <c r="AN934" s="600"/>
    </row>
    <row r="935" spans="2:40" x14ac:dyDescent="0.2">
      <c r="B935" s="625"/>
      <c r="C935" s="605" t="s">
        <v>131</v>
      </c>
      <c r="D935" s="599"/>
      <c r="E935" s="599"/>
      <c r="F935" s="616">
        <f t="shared" ref="F935:AJ935" ca="1" si="245">F300*HLOOKUP($B$869,$AQ$40:$AW$52,10)</f>
        <v>-85.597732850942123</v>
      </c>
      <c r="G935" s="616">
        <f t="shared" ca="1" si="245"/>
        <v>20.723801308313931</v>
      </c>
      <c r="H935" s="616">
        <f t="shared" ca="1" si="245"/>
        <v>26.16890494297348</v>
      </c>
      <c r="I935" s="616">
        <f t="shared" ca="1" si="245"/>
        <v>20.576472088697916</v>
      </c>
      <c r="J935" s="616">
        <f t="shared" ca="1" si="245"/>
        <v>16.461816614110223</v>
      </c>
      <c r="K935" s="616">
        <f t="shared" ca="1" si="245"/>
        <v>15.612001932205398</v>
      </c>
      <c r="L935" s="616">
        <f t="shared" ca="1" si="245"/>
        <v>12.284273266151121</v>
      </c>
      <c r="M935" s="616">
        <f t="shared" ca="1" si="245"/>
        <v>9.1061403746812015</v>
      </c>
      <c r="N935" s="616">
        <f t="shared" ca="1" si="245"/>
        <v>8.7959091013748001</v>
      </c>
      <c r="O935" s="616">
        <f t="shared" ca="1" si="245"/>
        <v>8.3685472236752467</v>
      </c>
      <c r="P935" s="616">
        <f t="shared" ca="1" si="245"/>
        <v>3.1428723058906121</v>
      </c>
      <c r="Q935" s="616">
        <f t="shared" ca="1" si="245"/>
        <v>5.3985249224545893</v>
      </c>
      <c r="R935" s="616">
        <f t="shared" ca="1" si="245"/>
        <v>5.4584477046161117</v>
      </c>
      <c r="S935" s="616">
        <f t="shared" ca="1" si="245"/>
        <v>5.5191334145195121</v>
      </c>
      <c r="T935" s="616">
        <f t="shared" ca="1" si="245"/>
        <v>5.5805875066168609</v>
      </c>
      <c r="U935" s="616">
        <f t="shared" ca="1" si="245"/>
        <v>5.6428153821279379</v>
      </c>
      <c r="V935" s="616">
        <f t="shared" ca="1" si="245"/>
        <v>5.7058223848178304</v>
      </c>
      <c r="W935" s="616">
        <f t="shared" ca="1" si="245"/>
        <v>5.7696137966262624</v>
      </c>
      <c r="X935" s="616">
        <f t="shared" ca="1" si="245"/>
        <v>5.8341948331442222</v>
      </c>
      <c r="Y935" s="616">
        <f t="shared" ca="1" si="245"/>
        <v>5.8995706389335112</v>
      </c>
      <c r="Z935" s="616">
        <f t="shared" ca="1" si="245"/>
        <v>1.1313916209245456</v>
      </c>
      <c r="AA935" s="616">
        <f t="shared" ca="1" si="245"/>
        <v>6.032726752207795</v>
      </c>
      <c r="AB935" s="616">
        <f t="shared" ca="1" si="245"/>
        <v>6.100516949253886</v>
      </c>
      <c r="AC935" s="616">
        <f t="shared" ca="1" si="245"/>
        <v>6.1691216841575649</v>
      </c>
      <c r="AD935" s="616">
        <f t="shared" ca="1" si="245"/>
        <v>6.2385456703002591</v>
      </c>
      <c r="AE935" s="616">
        <f t="shared" ca="1" si="245"/>
        <v>6.3087935183861292</v>
      </c>
      <c r="AF935" s="616">
        <f t="shared" ca="1" si="245"/>
        <v>0</v>
      </c>
      <c r="AG935" s="616">
        <f t="shared" ca="1" si="245"/>
        <v>0</v>
      </c>
      <c r="AH935" s="616">
        <f t="shared" ca="1" si="245"/>
        <v>0</v>
      </c>
      <c r="AI935" s="616">
        <f t="shared" ca="1" si="245"/>
        <v>0</v>
      </c>
      <c r="AJ935" s="616">
        <f t="shared" ca="1" si="245"/>
        <v>0</v>
      </c>
      <c r="AK935" s="610"/>
      <c r="AL935" s="610"/>
      <c r="AM935" s="626"/>
      <c r="AN935" s="246"/>
    </row>
    <row r="936" spans="2:40" x14ac:dyDescent="0.2">
      <c r="B936" s="625"/>
      <c r="C936" s="606" t="s">
        <v>117</v>
      </c>
      <c r="D936" s="599"/>
      <c r="E936" s="599"/>
      <c r="F936" s="616">
        <f t="shared" ref="F936:AJ936" ca="1" si="246">F301*HLOOKUP($B$869,$AQ$40:$AW$52,10)</f>
        <v>0</v>
      </c>
      <c r="G936" s="616">
        <f t="shared" ca="1" si="246"/>
        <v>2.14357321413077</v>
      </c>
      <c r="H936" s="616">
        <f t="shared" ca="1" si="246"/>
        <v>2.1654745669973186</v>
      </c>
      <c r="I936" s="616">
        <f t="shared" ca="1" si="246"/>
        <v>2.1877022500215784</v>
      </c>
      <c r="J936" s="616">
        <f t="shared" ca="1" si="246"/>
        <v>2.2102611255229001</v>
      </c>
      <c r="K936" s="616">
        <f t="shared" ca="1" si="246"/>
        <v>2.2331561282691914</v>
      </c>
      <c r="L936" s="616">
        <f t="shared" ca="1" si="246"/>
        <v>2.2563922665564027</v>
      </c>
      <c r="M936" s="616">
        <f t="shared" ca="1" si="246"/>
        <v>2.2799746233040925</v>
      </c>
      <c r="N936" s="616">
        <f t="shared" ca="1" si="246"/>
        <v>2.3039083571673231</v>
      </c>
      <c r="O936" s="616">
        <f t="shared" ca="1" si="246"/>
        <v>2.3281987036651168</v>
      </c>
      <c r="P936" s="616">
        <f t="shared" ca="1" si="246"/>
        <v>2.352850976325727</v>
      </c>
      <c r="Q936" s="616">
        <f t="shared" ca="1" si="246"/>
        <v>2.37787056784898</v>
      </c>
      <c r="R936" s="616">
        <f t="shared" ca="1" si="246"/>
        <v>2.4032629512859294</v>
      </c>
      <c r="S936" s="616">
        <f t="shared" ca="1" si="246"/>
        <v>2.4290336812360906</v>
      </c>
      <c r="T936" s="616">
        <f t="shared" ca="1" si="246"/>
        <v>2.4551883950625077</v>
      </c>
      <c r="U936" s="616">
        <f t="shared" ca="1" si="246"/>
        <v>2.48173281412494</v>
      </c>
      <c r="V936" s="616">
        <f t="shared" ca="1" si="246"/>
        <v>2.5086727450314008</v>
      </c>
      <c r="W936" s="616">
        <f t="shared" ca="1" si="246"/>
        <v>2.5360140809083691</v>
      </c>
      <c r="X936" s="616">
        <f t="shared" ca="1" si="246"/>
        <v>2.5637628026899035</v>
      </c>
      <c r="Y936" s="616">
        <f t="shared" ca="1" si="246"/>
        <v>2.5919249804259832</v>
      </c>
      <c r="Z936" s="616">
        <f t="shared" ca="1" si="246"/>
        <v>2.6205067746103303</v>
      </c>
      <c r="AA936" s="616">
        <f t="shared" ca="1" si="246"/>
        <v>2.649514437528024</v>
      </c>
      <c r="AB936" s="616">
        <f t="shared" ca="1" si="246"/>
        <v>2.6789543146231916</v>
      </c>
      <c r="AC936" s="616">
        <f t="shared" ca="1" si="246"/>
        <v>2.7088328458870774</v>
      </c>
      <c r="AD936" s="616">
        <f t="shared" ca="1" si="246"/>
        <v>2.7391565672667939</v>
      </c>
      <c r="AE936" s="616">
        <f t="shared" ca="1" si="246"/>
        <v>2.7699321120950695</v>
      </c>
      <c r="AF936" s="616">
        <f t="shared" ca="1" si="246"/>
        <v>0</v>
      </c>
      <c r="AG936" s="616">
        <f t="shared" ca="1" si="246"/>
        <v>0</v>
      </c>
      <c r="AH936" s="616">
        <f t="shared" ca="1" si="246"/>
        <v>0</v>
      </c>
      <c r="AI936" s="616">
        <f t="shared" ca="1" si="246"/>
        <v>0</v>
      </c>
      <c r="AJ936" s="616">
        <f t="shared" ca="1" si="246"/>
        <v>0</v>
      </c>
      <c r="AK936" s="610"/>
      <c r="AL936" s="610"/>
      <c r="AM936" s="626"/>
      <c r="AN936" s="246"/>
    </row>
    <row r="937" spans="2:40" x14ac:dyDescent="0.2">
      <c r="B937" s="625"/>
      <c r="C937" s="607" t="s">
        <v>126</v>
      </c>
      <c r="D937" s="599"/>
      <c r="E937" s="599"/>
      <c r="F937" s="616">
        <f t="shared" ref="F937:AJ937" ca="1" si="247">F302*HLOOKUP($B$869,$AQ$40:$AW$52,10)</f>
        <v>0</v>
      </c>
      <c r="G937" s="616">
        <f t="shared" ca="1" si="247"/>
        <v>0</v>
      </c>
      <c r="H937" s="616">
        <f t="shared" ca="1" si="247"/>
        <v>0</v>
      </c>
      <c r="I937" s="616">
        <f t="shared" ca="1" si="247"/>
        <v>0</v>
      </c>
      <c r="J937" s="616">
        <f t="shared" ca="1" si="247"/>
        <v>0</v>
      </c>
      <c r="K937" s="616">
        <f t="shared" ca="1" si="247"/>
        <v>0</v>
      </c>
      <c r="L937" s="616">
        <f t="shared" ca="1" si="247"/>
        <v>0</v>
      </c>
      <c r="M937" s="616">
        <f t="shared" ca="1" si="247"/>
        <v>0</v>
      </c>
      <c r="N937" s="616">
        <f t="shared" ca="1" si="247"/>
        <v>0</v>
      </c>
      <c r="O937" s="616">
        <f t="shared" ca="1" si="247"/>
        <v>0</v>
      </c>
      <c r="P937" s="616">
        <f t="shared" ca="1" si="247"/>
        <v>0</v>
      </c>
      <c r="Q937" s="616">
        <f t="shared" ca="1" si="247"/>
        <v>0</v>
      </c>
      <c r="R937" s="616">
        <f t="shared" ca="1" si="247"/>
        <v>0</v>
      </c>
      <c r="S937" s="616">
        <f t="shared" ca="1" si="247"/>
        <v>0</v>
      </c>
      <c r="T937" s="616">
        <f t="shared" ca="1" si="247"/>
        <v>0</v>
      </c>
      <c r="U937" s="616">
        <f t="shared" ca="1" si="247"/>
        <v>0</v>
      </c>
      <c r="V937" s="616">
        <f t="shared" ca="1" si="247"/>
        <v>0</v>
      </c>
      <c r="W937" s="616">
        <f t="shared" ca="1" si="247"/>
        <v>0</v>
      </c>
      <c r="X937" s="616">
        <f t="shared" ca="1" si="247"/>
        <v>0</v>
      </c>
      <c r="Y937" s="616">
        <f t="shared" ca="1" si="247"/>
        <v>0</v>
      </c>
      <c r="Z937" s="616">
        <f t="shared" ca="1" si="247"/>
        <v>0</v>
      </c>
      <c r="AA937" s="616">
        <f t="shared" ca="1" si="247"/>
        <v>0</v>
      </c>
      <c r="AB937" s="616">
        <f t="shared" ca="1" si="247"/>
        <v>0</v>
      </c>
      <c r="AC937" s="616">
        <f t="shared" ca="1" si="247"/>
        <v>0</v>
      </c>
      <c r="AD937" s="616">
        <f t="shared" ca="1" si="247"/>
        <v>0</v>
      </c>
      <c r="AE937" s="616">
        <f t="shared" ca="1" si="247"/>
        <v>0</v>
      </c>
      <c r="AF937" s="616">
        <f t="shared" ca="1" si="247"/>
        <v>0</v>
      </c>
      <c r="AG937" s="616">
        <f t="shared" ca="1" si="247"/>
        <v>0</v>
      </c>
      <c r="AH937" s="616">
        <f t="shared" ca="1" si="247"/>
        <v>0</v>
      </c>
      <c r="AI937" s="616">
        <f t="shared" ca="1" si="247"/>
        <v>0</v>
      </c>
      <c r="AJ937" s="616">
        <f t="shared" ca="1" si="247"/>
        <v>0</v>
      </c>
      <c r="AK937" s="610"/>
      <c r="AL937" s="610"/>
      <c r="AM937" s="626"/>
      <c r="AN937" s="246"/>
    </row>
    <row r="938" spans="2:40" x14ac:dyDescent="0.2">
      <c r="B938" s="625"/>
      <c r="C938" s="605" t="s">
        <v>127</v>
      </c>
      <c r="D938" s="599"/>
      <c r="E938" s="599"/>
      <c r="F938" s="616">
        <f t="shared" ref="F938:AJ938" ca="1" si="248">F303*HLOOKUP($B$869,$AQ$40:$AW$52,10)</f>
        <v>0</v>
      </c>
      <c r="G938" s="616">
        <f t="shared" ca="1" si="248"/>
        <v>0</v>
      </c>
      <c r="H938" s="616">
        <f t="shared" ca="1" si="248"/>
        <v>0</v>
      </c>
      <c r="I938" s="616">
        <f t="shared" ca="1" si="248"/>
        <v>0</v>
      </c>
      <c r="J938" s="616">
        <f t="shared" ca="1" si="248"/>
        <v>0</v>
      </c>
      <c r="K938" s="616">
        <f t="shared" ca="1" si="248"/>
        <v>0</v>
      </c>
      <c r="L938" s="616">
        <f t="shared" ca="1" si="248"/>
        <v>0</v>
      </c>
      <c r="M938" s="616">
        <f t="shared" ca="1" si="248"/>
        <v>0</v>
      </c>
      <c r="N938" s="616">
        <f t="shared" ca="1" si="248"/>
        <v>0</v>
      </c>
      <c r="O938" s="616">
        <f t="shared" ca="1" si="248"/>
        <v>0</v>
      </c>
      <c r="P938" s="616">
        <f t="shared" ca="1" si="248"/>
        <v>0</v>
      </c>
      <c r="Q938" s="616">
        <f t="shared" ca="1" si="248"/>
        <v>0</v>
      </c>
      <c r="R938" s="616">
        <f t="shared" ca="1" si="248"/>
        <v>0</v>
      </c>
      <c r="S938" s="616">
        <f t="shared" ca="1" si="248"/>
        <v>0</v>
      </c>
      <c r="T938" s="616">
        <f t="shared" ca="1" si="248"/>
        <v>0</v>
      </c>
      <c r="U938" s="616">
        <f t="shared" ca="1" si="248"/>
        <v>0</v>
      </c>
      <c r="V938" s="616">
        <f t="shared" ca="1" si="248"/>
        <v>0</v>
      </c>
      <c r="W938" s="616">
        <f t="shared" ca="1" si="248"/>
        <v>0</v>
      </c>
      <c r="X938" s="616">
        <f t="shared" ca="1" si="248"/>
        <v>0</v>
      </c>
      <c r="Y938" s="616">
        <f t="shared" ca="1" si="248"/>
        <v>0</v>
      </c>
      <c r="Z938" s="616">
        <f t="shared" ca="1" si="248"/>
        <v>0</v>
      </c>
      <c r="AA938" s="616">
        <f t="shared" ca="1" si="248"/>
        <v>0</v>
      </c>
      <c r="AB938" s="616">
        <f t="shared" ca="1" si="248"/>
        <v>0</v>
      </c>
      <c r="AC938" s="616">
        <f t="shared" ca="1" si="248"/>
        <v>0</v>
      </c>
      <c r="AD938" s="616">
        <f t="shared" ca="1" si="248"/>
        <v>0</v>
      </c>
      <c r="AE938" s="616">
        <f t="shared" ca="1" si="248"/>
        <v>0</v>
      </c>
      <c r="AF938" s="616">
        <f t="shared" ca="1" si="248"/>
        <v>0</v>
      </c>
      <c r="AG938" s="616">
        <f t="shared" ca="1" si="248"/>
        <v>0</v>
      </c>
      <c r="AH938" s="616">
        <f t="shared" ca="1" si="248"/>
        <v>0</v>
      </c>
      <c r="AI938" s="616">
        <f t="shared" ca="1" si="248"/>
        <v>0</v>
      </c>
      <c r="AJ938" s="616">
        <f t="shared" ca="1" si="248"/>
        <v>0</v>
      </c>
      <c r="AK938" s="610"/>
      <c r="AL938" s="610"/>
      <c r="AM938" s="626"/>
      <c r="AN938" s="246"/>
    </row>
    <row r="939" spans="2:40" x14ac:dyDescent="0.2">
      <c r="B939" s="625"/>
      <c r="C939" s="605" t="s">
        <v>116</v>
      </c>
      <c r="D939" s="599"/>
      <c r="E939" s="599"/>
      <c r="F939" s="616">
        <f t="shared" ref="F939:AJ939" ca="1" si="249">F304*HLOOKUP($B$869,$AQ$40:$AW$52,10)</f>
        <v>0</v>
      </c>
      <c r="G939" s="616">
        <f t="shared" ca="1" si="249"/>
        <v>0</v>
      </c>
      <c r="H939" s="616">
        <f t="shared" ca="1" si="249"/>
        <v>0</v>
      </c>
      <c r="I939" s="616">
        <f t="shared" ca="1" si="249"/>
        <v>0</v>
      </c>
      <c r="J939" s="616">
        <f t="shared" ca="1" si="249"/>
        <v>0</v>
      </c>
      <c r="K939" s="616">
        <f t="shared" ca="1" si="249"/>
        <v>0</v>
      </c>
      <c r="L939" s="616">
        <f t="shared" ca="1" si="249"/>
        <v>0</v>
      </c>
      <c r="M939" s="616">
        <f t="shared" ca="1" si="249"/>
        <v>0</v>
      </c>
      <c r="N939" s="616">
        <f t="shared" ca="1" si="249"/>
        <v>0</v>
      </c>
      <c r="O939" s="616">
        <f t="shared" ca="1" si="249"/>
        <v>0</v>
      </c>
      <c r="P939" s="616">
        <f t="shared" ca="1" si="249"/>
        <v>0</v>
      </c>
      <c r="Q939" s="616">
        <f t="shared" ca="1" si="249"/>
        <v>0</v>
      </c>
      <c r="R939" s="616">
        <f t="shared" ca="1" si="249"/>
        <v>0</v>
      </c>
      <c r="S939" s="616">
        <f t="shared" ca="1" si="249"/>
        <v>0</v>
      </c>
      <c r="T939" s="616">
        <f t="shared" ca="1" si="249"/>
        <v>0</v>
      </c>
      <c r="U939" s="616">
        <f t="shared" ca="1" si="249"/>
        <v>0</v>
      </c>
      <c r="V939" s="616">
        <f t="shared" ca="1" si="249"/>
        <v>0</v>
      </c>
      <c r="W939" s="616">
        <f t="shared" ca="1" si="249"/>
        <v>0</v>
      </c>
      <c r="X939" s="616">
        <f t="shared" ca="1" si="249"/>
        <v>0</v>
      </c>
      <c r="Y939" s="616">
        <f t="shared" ca="1" si="249"/>
        <v>0</v>
      </c>
      <c r="Z939" s="616">
        <f t="shared" ca="1" si="249"/>
        <v>0</v>
      </c>
      <c r="AA939" s="616">
        <f t="shared" ca="1" si="249"/>
        <v>0</v>
      </c>
      <c r="AB939" s="616">
        <f t="shared" ca="1" si="249"/>
        <v>0</v>
      </c>
      <c r="AC939" s="616">
        <f t="shared" ca="1" si="249"/>
        <v>0</v>
      </c>
      <c r="AD939" s="616">
        <f t="shared" ca="1" si="249"/>
        <v>0</v>
      </c>
      <c r="AE939" s="616">
        <f t="shared" ca="1" si="249"/>
        <v>0</v>
      </c>
      <c r="AF939" s="616">
        <f t="shared" ca="1" si="249"/>
        <v>0</v>
      </c>
      <c r="AG939" s="616">
        <f t="shared" ca="1" si="249"/>
        <v>0</v>
      </c>
      <c r="AH939" s="616">
        <f t="shared" ca="1" si="249"/>
        <v>0</v>
      </c>
      <c r="AI939" s="616">
        <f t="shared" ca="1" si="249"/>
        <v>0</v>
      </c>
      <c r="AJ939" s="616">
        <f t="shared" ca="1" si="249"/>
        <v>0</v>
      </c>
      <c r="AK939" s="610"/>
      <c r="AL939" s="610"/>
      <c r="AM939" s="626"/>
      <c r="AN939" s="246"/>
    </row>
    <row r="940" spans="2:40" x14ac:dyDescent="0.2">
      <c r="B940" s="625"/>
      <c r="C940" s="606" t="s">
        <v>119</v>
      </c>
      <c r="D940" s="599"/>
      <c r="E940" s="599"/>
      <c r="F940" s="616">
        <f t="shared" ref="F940:AJ940" ca="1" si="250">F305*HLOOKUP($B$869,$AQ$40:$AW$52,10)</f>
        <v>0</v>
      </c>
      <c r="G940" s="616">
        <f t="shared" ca="1" si="250"/>
        <v>0</v>
      </c>
      <c r="H940" s="616">
        <f t="shared" ca="1" si="250"/>
        <v>0</v>
      </c>
      <c r="I940" s="616">
        <f t="shared" ca="1" si="250"/>
        <v>0</v>
      </c>
      <c r="J940" s="616">
        <f t="shared" ca="1" si="250"/>
        <v>0</v>
      </c>
      <c r="K940" s="616">
        <f t="shared" ca="1" si="250"/>
        <v>0</v>
      </c>
      <c r="L940" s="616">
        <f t="shared" ca="1" si="250"/>
        <v>0</v>
      </c>
      <c r="M940" s="616">
        <f t="shared" ca="1" si="250"/>
        <v>0</v>
      </c>
      <c r="N940" s="616">
        <f t="shared" ca="1" si="250"/>
        <v>0</v>
      </c>
      <c r="O940" s="616">
        <f t="shared" ca="1" si="250"/>
        <v>0</v>
      </c>
      <c r="P940" s="616">
        <f t="shared" ca="1" si="250"/>
        <v>0</v>
      </c>
      <c r="Q940" s="616">
        <f t="shared" ca="1" si="250"/>
        <v>0</v>
      </c>
      <c r="R940" s="616">
        <f t="shared" ca="1" si="250"/>
        <v>0</v>
      </c>
      <c r="S940" s="616">
        <f t="shared" ca="1" si="250"/>
        <v>0</v>
      </c>
      <c r="T940" s="616">
        <f t="shared" ca="1" si="250"/>
        <v>0</v>
      </c>
      <c r="U940" s="616">
        <f t="shared" ca="1" si="250"/>
        <v>0</v>
      </c>
      <c r="V940" s="616">
        <f t="shared" ca="1" si="250"/>
        <v>0</v>
      </c>
      <c r="W940" s="616">
        <f t="shared" ca="1" si="250"/>
        <v>0</v>
      </c>
      <c r="X940" s="616">
        <f t="shared" ca="1" si="250"/>
        <v>0</v>
      </c>
      <c r="Y940" s="616">
        <f t="shared" ca="1" si="250"/>
        <v>0</v>
      </c>
      <c r="Z940" s="616">
        <f t="shared" ca="1" si="250"/>
        <v>0</v>
      </c>
      <c r="AA940" s="616">
        <f t="shared" ca="1" si="250"/>
        <v>0</v>
      </c>
      <c r="AB940" s="616">
        <f t="shared" ca="1" si="250"/>
        <v>0</v>
      </c>
      <c r="AC940" s="616">
        <f t="shared" ca="1" si="250"/>
        <v>0</v>
      </c>
      <c r="AD940" s="616">
        <f t="shared" ca="1" si="250"/>
        <v>0</v>
      </c>
      <c r="AE940" s="616">
        <f t="shared" ca="1" si="250"/>
        <v>0</v>
      </c>
      <c r="AF940" s="616">
        <f t="shared" ca="1" si="250"/>
        <v>0</v>
      </c>
      <c r="AG940" s="616">
        <f t="shared" ca="1" si="250"/>
        <v>0</v>
      </c>
      <c r="AH940" s="616">
        <f t="shared" ca="1" si="250"/>
        <v>0</v>
      </c>
      <c r="AI940" s="616">
        <f t="shared" ca="1" si="250"/>
        <v>0</v>
      </c>
      <c r="AJ940" s="616">
        <f t="shared" ca="1" si="250"/>
        <v>0</v>
      </c>
      <c r="AK940" s="610"/>
      <c r="AL940" s="610"/>
      <c r="AM940" s="626"/>
      <c r="AN940" s="246"/>
    </row>
    <row r="941" spans="2:40" x14ac:dyDescent="0.2">
      <c r="B941" s="625"/>
      <c r="C941" s="125"/>
      <c r="D941" s="599"/>
      <c r="E941" s="599"/>
      <c r="F941" s="617"/>
      <c r="G941" s="617"/>
      <c r="H941" s="617"/>
      <c r="I941" s="617"/>
      <c r="J941" s="617"/>
      <c r="K941" s="617"/>
      <c r="L941" s="617"/>
      <c r="M941" s="617"/>
      <c r="N941" s="617"/>
      <c r="O941" s="617"/>
      <c r="P941" s="617"/>
      <c r="Q941" s="617"/>
      <c r="R941" s="617"/>
      <c r="S941" s="617"/>
      <c r="T941" s="617"/>
      <c r="U941" s="617"/>
      <c r="V941" s="617"/>
      <c r="W941" s="617"/>
      <c r="X941" s="617"/>
      <c r="Y941" s="617"/>
      <c r="Z941" s="617"/>
      <c r="AA941" s="617"/>
      <c r="AB941" s="617"/>
      <c r="AC941" s="617"/>
      <c r="AD941" s="617"/>
      <c r="AE941" s="617"/>
      <c r="AF941" s="617"/>
      <c r="AG941" s="617"/>
      <c r="AH941" s="617"/>
      <c r="AI941" s="617"/>
      <c r="AJ941" s="617"/>
      <c r="AK941" s="612"/>
      <c r="AL941" s="612"/>
      <c r="AM941" s="627"/>
      <c r="AN941" s="600"/>
    </row>
    <row r="942" spans="2:40" x14ac:dyDescent="0.2">
      <c r="B942" s="261" t="s">
        <v>300</v>
      </c>
      <c r="C942" s="125"/>
      <c r="D942" s="599"/>
      <c r="E942" s="599"/>
      <c r="F942" s="617"/>
      <c r="G942" s="617"/>
      <c r="H942" s="617"/>
      <c r="I942" s="617"/>
      <c r="J942" s="617"/>
      <c r="K942" s="617"/>
      <c r="L942" s="617"/>
      <c r="M942" s="617"/>
      <c r="N942" s="617"/>
      <c r="O942" s="617"/>
      <c r="P942" s="617"/>
      <c r="Q942" s="617"/>
      <c r="R942" s="617"/>
      <c r="S942" s="617"/>
      <c r="T942" s="617"/>
      <c r="U942" s="617"/>
      <c r="V942" s="617"/>
      <c r="W942" s="617"/>
      <c r="X942" s="617"/>
      <c r="Y942" s="617"/>
      <c r="Z942" s="617"/>
      <c r="AA942" s="617"/>
      <c r="AB942" s="617"/>
      <c r="AC942" s="617"/>
      <c r="AD942" s="617"/>
      <c r="AE942" s="617"/>
      <c r="AF942" s="617"/>
      <c r="AG942" s="617"/>
      <c r="AH942" s="617"/>
      <c r="AI942" s="617"/>
      <c r="AJ942" s="617"/>
      <c r="AK942" s="612"/>
      <c r="AL942" s="612"/>
      <c r="AM942" s="627"/>
      <c r="AN942" s="600"/>
    </row>
    <row r="943" spans="2:40" x14ac:dyDescent="0.2">
      <c r="B943" s="625"/>
      <c r="C943" s="605" t="s">
        <v>131</v>
      </c>
      <c r="D943" s="599"/>
      <c r="E943" s="599"/>
      <c r="F943" s="616">
        <f t="shared" ref="F943:AJ943" ca="1" si="251">F308*HLOOKUP($B$869,$AQ$40:$AW$52,11)</f>
        <v>0</v>
      </c>
      <c r="G943" s="616">
        <f t="shared" ca="1" si="251"/>
        <v>0</v>
      </c>
      <c r="H943" s="616">
        <f t="shared" ca="1" si="251"/>
        <v>0</v>
      </c>
      <c r="I943" s="616">
        <f t="shared" ca="1" si="251"/>
        <v>0</v>
      </c>
      <c r="J943" s="616">
        <f t="shared" ca="1" si="251"/>
        <v>0</v>
      </c>
      <c r="K943" s="616">
        <f t="shared" ca="1" si="251"/>
        <v>0</v>
      </c>
      <c r="L943" s="616">
        <f t="shared" ca="1" si="251"/>
        <v>0</v>
      </c>
      <c r="M943" s="616">
        <f t="shared" ca="1" si="251"/>
        <v>0</v>
      </c>
      <c r="N943" s="616">
        <f t="shared" ca="1" si="251"/>
        <v>0</v>
      </c>
      <c r="O943" s="616">
        <f t="shared" ca="1" si="251"/>
        <v>0</v>
      </c>
      <c r="P943" s="616">
        <f t="shared" ca="1" si="251"/>
        <v>0</v>
      </c>
      <c r="Q943" s="616">
        <f t="shared" ca="1" si="251"/>
        <v>0</v>
      </c>
      <c r="R943" s="616">
        <f t="shared" ca="1" si="251"/>
        <v>0</v>
      </c>
      <c r="S943" s="616">
        <f t="shared" ca="1" si="251"/>
        <v>0</v>
      </c>
      <c r="T943" s="616">
        <f t="shared" ca="1" si="251"/>
        <v>0</v>
      </c>
      <c r="U943" s="616">
        <f t="shared" ca="1" si="251"/>
        <v>0</v>
      </c>
      <c r="V943" s="616">
        <f t="shared" ca="1" si="251"/>
        <v>0</v>
      </c>
      <c r="W943" s="616">
        <f t="shared" ca="1" si="251"/>
        <v>0</v>
      </c>
      <c r="X943" s="616">
        <f t="shared" ca="1" si="251"/>
        <v>0</v>
      </c>
      <c r="Y943" s="616">
        <f t="shared" ca="1" si="251"/>
        <v>0</v>
      </c>
      <c r="Z943" s="616">
        <f t="shared" ca="1" si="251"/>
        <v>0</v>
      </c>
      <c r="AA943" s="616">
        <f t="shared" ca="1" si="251"/>
        <v>0</v>
      </c>
      <c r="AB943" s="616">
        <f t="shared" ca="1" si="251"/>
        <v>0</v>
      </c>
      <c r="AC943" s="616">
        <f t="shared" ca="1" si="251"/>
        <v>0</v>
      </c>
      <c r="AD943" s="616">
        <f t="shared" ca="1" si="251"/>
        <v>0</v>
      </c>
      <c r="AE943" s="616">
        <f t="shared" ca="1" si="251"/>
        <v>0</v>
      </c>
      <c r="AF943" s="616">
        <f t="shared" ca="1" si="251"/>
        <v>0</v>
      </c>
      <c r="AG943" s="616">
        <f t="shared" ca="1" si="251"/>
        <v>0</v>
      </c>
      <c r="AH943" s="616">
        <f t="shared" ca="1" si="251"/>
        <v>0</v>
      </c>
      <c r="AI943" s="616">
        <f t="shared" ca="1" si="251"/>
        <v>0</v>
      </c>
      <c r="AJ943" s="616">
        <f t="shared" ca="1" si="251"/>
        <v>0</v>
      </c>
      <c r="AK943" s="610"/>
      <c r="AL943" s="610"/>
      <c r="AM943" s="626"/>
      <c r="AN943" s="246"/>
    </row>
    <row r="944" spans="2:40" x14ac:dyDescent="0.2">
      <c r="B944" s="625"/>
      <c r="C944" s="606" t="s">
        <v>117</v>
      </c>
      <c r="D944" s="599"/>
      <c r="E944" s="599"/>
      <c r="F944" s="616">
        <f t="shared" ref="F944:AJ944" ca="1" si="252">F309*HLOOKUP($B$869,$AQ$40:$AW$52,11)</f>
        <v>0</v>
      </c>
      <c r="G944" s="616">
        <f t="shared" ca="1" si="252"/>
        <v>0</v>
      </c>
      <c r="H944" s="616">
        <f t="shared" ca="1" si="252"/>
        <v>0</v>
      </c>
      <c r="I944" s="616">
        <f t="shared" ca="1" si="252"/>
        <v>0</v>
      </c>
      <c r="J944" s="616">
        <f t="shared" ca="1" si="252"/>
        <v>0</v>
      </c>
      <c r="K944" s="616">
        <f t="shared" ca="1" si="252"/>
        <v>0</v>
      </c>
      <c r="L944" s="616">
        <f t="shared" ca="1" si="252"/>
        <v>0</v>
      </c>
      <c r="M944" s="616">
        <f t="shared" ca="1" si="252"/>
        <v>0</v>
      </c>
      <c r="N944" s="616">
        <f t="shared" ca="1" si="252"/>
        <v>0</v>
      </c>
      <c r="O944" s="616">
        <f t="shared" ca="1" si="252"/>
        <v>0</v>
      </c>
      <c r="P944" s="616">
        <f t="shared" ca="1" si="252"/>
        <v>0</v>
      </c>
      <c r="Q944" s="616">
        <f t="shared" ca="1" si="252"/>
        <v>0</v>
      </c>
      <c r="R944" s="616">
        <f t="shared" ca="1" si="252"/>
        <v>0</v>
      </c>
      <c r="S944" s="616">
        <f t="shared" ca="1" si="252"/>
        <v>0</v>
      </c>
      <c r="T944" s="616">
        <f t="shared" ca="1" si="252"/>
        <v>0</v>
      </c>
      <c r="U944" s="616">
        <f t="shared" ca="1" si="252"/>
        <v>0</v>
      </c>
      <c r="V944" s="616">
        <f t="shared" ca="1" si="252"/>
        <v>0</v>
      </c>
      <c r="W944" s="616">
        <f t="shared" ca="1" si="252"/>
        <v>0</v>
      </c>
      <c r="X944" s="616">
        <f t="shared" ca="1" si="252"/>
        <v>0</v>
      </c>
      <c r="Y944" s="616">
        <f t="shared" ca="1" si="252"/>
        <v>0</v>
      </c>
      <c r="Z944" s="616">
        <f t="shared" ca="1" si="252"/>
        <v>0</v>
      </c>
      <c r="AA944" s="616">
        <f t="shared" ca="1" si="252"/>
        <v>0</v>
      </c>
      <c r="AB944" s="616">
        <f t="shared" ca="1" si="252"/>
        <v>0</v>
      </c>
      <c r="AC944" s="616">
        <f t="shared" ca="1" si="252"/>
        <v>0</v>
      </c>
      <c r="AD944" s="616">
        <f t="shared" ca="1" si="252"/>
        <v>0</v>
      </c>
      <c r="AE944" s="616">
        <f t="shared" ca="1" si="252"/>
        <v>0</v>
      </c>
      <c r="AF944" s="616">
        <f t="shared" ca="1" si="252"/>
        <v>0</v>
      </c>
      <c r="AG944" s="616">
        <f t="shared" ca="1" si="252"/>
        <v>0</v>
      </c>
      <c r="AH944" s="616">
        <f t="shared" ca="1" si="252"/>
        <v>0</v>
      </c>
      <c r="AI944" s="616">
        <f t="shared" ca="1" si="252"/>
        <v>0</v>
      </c>
      <c r="AJ944" s="616">
        <f t="shared" ca="1" si="252"/>
        <v>0</v>
      </c>
      <c r="AK944" s="610"/>
      <c r="AL944" s="610"/>
      <c r="AM944" s="626"/>
      <c r="AN944" s="246"/>
    </row>
    <row r="945" spans="2:40" x14ac:dyDescent="0.2">
      <c r="B945" s="625"/>
      <c r="C945" s="607" t="s">
        <v>126</v>
      </c>
      <c r="D945" s="599"/>
      <c r="E945" s="599"/>
      <c r="F945" s="616">
        <f t="shared" ref="F945:AJ945" ca="1" si="253">F310*HLOOKUP($B$869,$AQ$40:$AW$52,11)</f>
        <v>0</v>
      </c>
      <c r="G945" s="616">
        <f t="shared" ca="1" si="253"/>
        <v>0</v>
      </c>
      <c r="H945" s="616">
        <f t="shared" ca="1" si="253"/>
        <v>0</v>
      </c>
      <c r="I945" s="616">
        <f t="shared" ca="1" si="253"/>
        <v>0</v>
      </c>
      <c r="J945" s="616">
        <f t="shared" ca="1" si="253"/>
        <v>0</v>
      </c>
      <c r="K945" s="616">
        <f t="shared" ca="1" si="253"/>
        <v>0</v>
      </c>
      <c r="L945" s="616">
        <f t="shared" ca="1" si="253"/>
        <v>0</v>
      </c>
      <c r="M945" s="616">
        <f t="shared" ca="1" si="253"/>
        <v>0</v>
      </c>
      <c r="N945" s="616">
        <f t="shared" ca="1" si="253"/>
        <v>0</v>
      </c>
      <c r="O945" s="616">
        <f t="shared" ca="1" si="253"/>
        <v>0</v>
      </c>
      <c r="P945" s="616">
        <f t="shared" ca="1" si="253"/>
        <v>0</v>
      </c>
      <c r="Q945" s="616">
        <f t="shared" ca="1" si="253"/>
        <v>0</v>
      </c>
      <c r="R945" s="616">
        <f t="shared" ca="1" si="253"/>
        <v>0</v>
      </c>
      <c r="S945" s="616">
        <f t="shared" ca="1" si="253"/>
        <v>0</v>
      </c>
      <c r="T945" s="616">
        <f t="shared" ca="1" si="253"/>
        <v>0</v>
      </c>
      <c r="U945" s="616">
        <f t="shared" ca="1" si="253"/>
        <v>0</v>
      </c>
      <c r="V945" s="616">
        <f t="shared" ca="1" si="253"/>
        <v>0</v>
      </c>
      <c r="W945" s="616">
        <f t="shared" ca="1" si="253"/>
        <v>0</v>
      </c>
      <c r="X945" s="616">
        <f t="shared" ca="1" si="253"/>
        <v>0</v>
      </c>
      <c r="Y945" s="616">
        <f t="shared" ca="1" si="253"/>
        <v>0</v>
      </c>
      <c r="Z945" s="616">
        <f t="shared" ca="1" si="253"/>
        <v>0</v>
      </c>
      <c r="AA945" s="616">
        <f t="shared" ca="1" si="253"/>
        <v>0</v>
      </c>
      <c r="AB945" s="616">
        <f t="shared" ca="1" si="253"/>
        <v>0</v>
      </c>
      <c r="AC945" s="616">
        <f t="shared" ca="1" si="253"/>
        <v>0</v>
      </c>
      <c r="AD945" s="616">
        <f t="shared" ca="1" si="253"/>
        <v>0</v>
      </c>
      <c r="AE945" s="616">
        <f t="shared" ca="1" si="253"/>
        <v>0</v>
      </c>
      <c r="AF945" s="616">
        <f t="shared" ca="1" si="253"/>
        <v>0</v>
      </c>
      <c r="AG945" s="616">
        <f t="shared" ca="1" si="253"/>
        <v>0</v>
      </c>
      <c r="AH945" s="616">
        <f t="shared" ca="1" si="253"/>
        <v>0</v>
      </c>
      <c r="AI945" s="616">
        <f t="shared" ca="1" si="253"/>
        <v>0</v>
      </c>
      <c r="AJ945" s="616">
        <f t="shared" ca="1" si="253"/>
        <v>0</v>
      </c>
      <c r="AK945" s="610"/>
      <c r="AL945" s="610"/>
      <c r="AM945" s="626"/>
      <c r="AN945" s="246"/>
    </row>
    <row r="946" spans="2:40" x14ac:dyDescent="0.2">
      <c r="B946" s="625"/>
      <c r="C946" s="605" t="s">
        <v>127</v>
      </c>
      <c r="D946" s="599"/>
      <c r="E946" s="599"/>
      <c r="F946" s="616">
        <f t="shared" ref="F946:AJ946" ca="1" si="254">F311*HLOOKUP($B$869,$AQ$40:$AW$52,11)</f>
        <v>0</v>
      </c>
      <c r="G946" s="616">
        <f t="shared" ca="1" si="254"/>
        <v>0</v>
      </c>
      <c r="H946" s="616">
        <f t="shared" ca="1" si="254"/>
        <v>0</v>
      </c>
      <c r="I946" s="616">
        <f t="shared" ca="1" si="254"/>
        <v>0</v>
      </c>
      <c r="J946" s="616">
        <f t="shared" ca="1" si="254"/>
        <v>0</v>
      </c>
      <c r="K946" s="616">
        <f t="shared" ca="1" si="254"/>
        <v>0</v>
      </c>
      <c r="L946" s="616">
        <f t="shared" ca="1" si="254"/>
        <v>0</v>
      </c>
      <c r="M946" s="616">
        <f t="shared" ca="1" si="254"/>
        <v>0</v>
      </c>
      <c r="N946" s="616">
        <f t="shared" ca="1" si="254"/>
        <v>0</v>
      </c>
      <c r="O946" s="616">
        <f t="shared" ca="1" si="254"/>
        <v>0</v>
      </c>
      <c r="P946" s="616">
        <f t="shared" ca="1" si="254"/>
        <v>0</v>
      </c>
      <c r="Q946" s="616">
        <f t="shared" ca="1" si="254"/>
        <v>0</v>
      </c>
      <c r="R946" s="616">
        <f t="shared" ca="1" si="254"/>
        <v>0</v>
      </c>
      <c r="S946" s="616">
        <f t="shared" ca="1" si="254"/>
        <v>0</v>
      </c>
      <c r="T946" s="616">
        <f t="shared" ca="1" si="254"/>
        <v>0</v>
      </c>
      <c r="U946" s="616">
        <f t="shared" ca="1" si="254"/>
        <v>0</v>
      </c>
      <c r="V946" s="616">
        <f t="shared" ca="1" si="254"/>
        <v>0</v>
      </c>
      <c r="W946" s="616">
        <f t="shared" ca="1" si="254"/>
        <v>0</v>
      </c>
      <c r="X946" s="616">
        <f t="shared" ca="1" si="254"/>
        <v>0</v>
      </c>
      <c r="Y946" s="616">
        <f t="shared" ca="1" si="254"/>
        <v>0</v>
      </c>
      <c r="Z946" s="616">
        <f t="shared" ca="1" si="254"/>
        <v>0</v>
      </c>
      <c r="AA946" s="616">
        <f t="shared" ca="1" si="254"/>
        <v>0</v>
      </c>
      <c r="AB946" s="616">
        <f t="shared" ca="1" si="254"/>
        <v>0</v>
      </c>
      <c r="AC946" s="616">
        <f t="shared" ca="1" si="254"/>
        <v>0</v>
      </c>
      <c r="AD946" s="616">
        <f t="shared" ca="1" si="254"/>
        <v>0</v>
      </c>
      <c r="AE946" s="616">
        <f t="shared" ca="1" si="254"/>
        <v>0</v>
      </c>
      <c r="AF946" s="616">
        <f t="shared" ca="1" si="254"/>
        <v>0</v>
      </c>
      <c r="AG946" s="616">
        <f t="shared" ca="1" si="254"/>
        <v>0</v>
      </c>
      <c r="AH946" s="616">
        <f t="shared" ca="1" si="254"/>
        <v>0</v>
      </c>
      <c r="AI946" s="616">
        <f t="shared" ca="1" si="254"/>
        <v>0</v>
      </c>
      <c r="AJ946" s="616">
        <f t="shared" ca="1" si="254"/>
        <v>0</v>
      </c>
      <c r="AK946" s="610"/>
      <c r="AL946" s="610"/>
      <c r="AM946" s="626"/>
      <c r="AN946" s="246"/>
    </row>
    <row r="947" spans="2:40" x14ac:dyDescent="0.2">
      <c r="B947" s="625"/>
      <c r="C947" s="605" t="s">
        <v>116</v>
      </c>
      <c r="D947" s="599"/>
      <c r="E947" s="599"/>
      <c r="F947" s="616">
        <f t="shared" ref="F947:AJ947" ca="1" si="255">F312*HLOOKUP($B$869,$AQ$40:$AW$52,11)</f>
        <v>-2.2533713923500018</v>
      </c>
      <c r="G947" s="616">
        <f t="shared" ca="1" si="255"/>
        <v>0.55860105568848484</v>
      </c>
      <c r="H947" s="616">
        <f t="shared" ca="1" si="255"/>
        <v>0.55655025256100477</v>
      </c>
      <c r="I947" s="616">
        <f t="shared" ca="1" si="255"/>
        <v>0.58393050329166751</v>
      </c>
      <c r="J947" s="616">
        <f t="shared" ca="1" si="255"/>
        <v>0.55287806832104036</v>
      </c>
      <c r="K947" s="616">
        <f t="shared" ca="1" si="255"/>
        <v>0.50293088476361036</v>
      </c>
      <c r="L947" s="616">
        <f t="shared" ca="1" si="255"/>
        <v>0.46563219069153106</v>
      </c>
      <c r="M947" s="616">
        <f t="shared" ca="1" si="255"/>
        <v>0.43840616186906012</v>
      </c>
      <c r="N947" s="616">
        <f t="shared" ca="1" si="255"/>
        <v>0.42464159336036189</v>
      </c>
      <c r="O947" s="616">
        <f t="shared" ca="1" si="255"/>
        <v>0.40345698236026661</v>
      </c>
      <c r="P947" s="616">
        <f t="shared" ca="1" si="255"/>
        <v>-4.0556375122896587E-2</v>
      </c>
      <c r="Q947" s="616">
        <f t="shared" ca="1" si="255"/>
        <v>3.4622597847865449E-2</v>
      </c>
      <c r="R947" s="616">
        <f t="shared" ca="1" si="255"/>
        <v>4.1233003362459712E-2</v>
      </c>
      <c r="S947" s="616">
        <f t="shared" ca="1" si="255"/>
        <v>4.7930469161931229E-2</v>
      </c>
      <c r="T947" s="616">
        <f t="shared" ca="1" si="255"/>
        <v>5.471577201050936E-2</v>
      </c>
      <c r="U947" s="616">
        <f t="shared" ca="1" si="255"/>
        <v>0.62725678621498493</v>
      </c>
      <c r="V947" s="616">
        <f t="shared" ca="1" si="255"/>
        <v>0.63422009209176344</v>
      </c>
      <c r="W947" s="616">
        <f t="shared" ca="1" si="255"/>
        <v>0.64127356248983236</v>
      </c>
      <c r="X947" s="616">
        <f t="shared" ca="1" si="255"/>
        <v>0.64841797123330336</v>
      </c>
      <c r="Y947" s="616">
        <f t="shared" ca="1" si="255"/>
        <v>0.65565409058513058</v>
      </c>
      <c r="Z947" s="616">
        <f t="shared" ca="1" si="255"/>
        <v>0.23749821089082268</v>
      </c>
      <c r="AA947" s="616">
        <f t="shared" ca="1" si="255"/>
        <v>0.67040454020855145</v>
      </c>
      <c r="AB947" s="616">
        <f t="shared" ca="1" si="255"/>
        <v>0.67792040392523889</v>
      </c>
      <c r="AC947" s="616">
        <f t="shared" ca="1" si="255"/>
        <v>0.68553104435821555</v>
      </c>
      <c r="AD947" s="616">
        <f t="shared" ca="1" si="255"/>
        <v>0.69323722034200053</v>
      </c>
      <c r="AE947" s="616">
        <f t="shared" ca="1" si="255"/>
        <v>0.70103968679977047</v>
      </c>
      <c r="AF947" s="616">
        <f t="shared" ca="1" si="255"/>
        <v>0</v>
      </c>
      <c r="AG947" s="616">
        <f t="shared" ca="1" si="255"/>
        <v>0</v>
      </c>
      <c r="AH947" s="616">
        <f t="shared" ca="1" si="255"/>
        <v>0</v>
      </c>
      <c r="AI947" s="616">
        <f t="shared" ca="1" si="255"/>
        <v>0</v>
      </c>
      <c r="AJ947" s="616">
        <f t="shared" ca="1" si="255"/>
        <v>0</v>
      </c>
      <c r="AK947" s="610"/>
      <c r="AL947" s="610"/>
      <c r="AM947" s="626"/>
      <c r="AN947" s="246"/>
    </row>
    <row r="948" spans="2:40" x14ac:dyDescent="0.2">
      <c r="B948" s="625"/>
      <c r="C948" s="606" t="s">
        <v>119</v>
      </c>
      <c r="D948" s="599"/>
      <c r="E948" s="599"/>
      <c r="F948" s="616">
        <f t="shared" ref="F948:AJ948" ca="1" si="256">F313*HLOOKUP($B$869,$AQ$40:$AW$52,11)</f>
        <v>0</v>
      </c>
      <c r="G948" s="616">
        <f t="shared" ca="1" si="256"/>
        <v>0</v>
      </c>
      <c r="H948" s="616">
        <f t="shared" ca="1" si="256"/>
        <v>0</v>
      </c>
      <c r="I948" s="616">
        <f t="shared" ca="1" si="256"/>
        <v>0</v>
      </c>
      <c r="J948" s="616">
        <f t="shared" ca="1" si="256"/>
        <v>0</v>
      </c>
      <c r="K948" s="616">
        <f t="shared" ca="1" si="256"/>
        <v>0</v>
      </c>
      <c r="L948" s="616">
        <f t="shared" ca="1" si="256"/>
        <v>0</v>
      </c>
      <c r="M948" s="616">
        <f t="shared" ca="1" si="256"/>
        <v>0</v>
      </c>
      <c r="N948" s="616">
        <f t="shared" ca="1" si="256"/>
        <v>0</v>
      </c>
      <c r="O948" s="616">
        <f t="shared" ca="1" si="256"/>
        <v>0</v>
      </c>
      <c r="P948" s="616">
        <f t="shared" ca="1" si="256"/>
        <v>0</v>
      </c>
      <c r="Q948" s="616">
        <f t="shared" ca="1" si="256"/>
        <v>0</v>
      </c>
      <c r="R948" s="616">
        <f t="shared" ca="1" si="256"/>
        <v>0</v>
      </c>
      <c r="S948" s="616">
        <f t="shared" ca="1" si="256"/>
        <v>0</v>
      </c>
      <c r="T948" s="616">
        <f t="shared" ca="1" si="256"/>
        <v>0</v>
      </c>
      <c r="U948" s="616">
        <f t="shared" ca="1" si="256"/>
        <v>0</v>
      </c>
      <c r="V948" s="616">
        <f t="shared" ca="1" si="256"/>
        <v>0</v>
      </c>
      <c r="W948" s="616">
        <f t="shared" ca="1" si="256"/>
        <v>0</v>
      </c>
      <c r="X948" s="616">
        <f t="shared" ca="1" si="256"/>
        <v>0</v>
      </c>
      <c r="Y948" s="616">
        <f t="shared" ca="1" si="256"/>
        <v>0</v>
      </c>
      <c r="Z948" s="616">
        <f t="shared" ca="1" si="256"/>
        <v>0</v>
      </c>
      <c r="AA948" s="616">
        <f t="shared" ca="1" si="256"/>
        <v>0</v>
      </c>
      <c r="AB948" s="616">
        <f t="shared" ca="1" si="256"/>
        <v>0</v>
      </c>
      <c r="AC948" s="616">
        <f t="shared" ca="1" si="256"/>
        <v>0</v>
      </c>
      <c r="AD948" s="616">
        <f t="shared" ca="1" si="256"/>
        <v>0</v>
      </c>
      <c r="AE948" s="616">
        <f t="shared" ca="1" si="256"/>
        <v>0</v>
      </c>
      <c r="AF948" s="616">
        <f t="shared" ca="1" si="256"/>
        <v>0</v>
      </c>
      <c r="AG948" s="616">
        <f t="shared" ca="1" si="256"/>
        <v>0</v>
      </c>
      <c r="AH948" s="616">
        <f t="shared" ca="1" si="256"/>
        <v>0</v>
      </c>
      <c r="AI948" s="616">
        <f t="shared" ca="1" si="256"/>
        <v>0</v>
      </c>
      <c r="AJ948" s="616">
        <f t="shared" ca="1" si="256"/>
        <v>0</v>
      </c>
      <c r="AK948" s="610"/>
      <c r="AL948" s="610"/>
      <c r="AM948" s="626"/>
      <c r="AN948" s="246"/>
    </row>
    <row r="949" spans="2:40" x14ac:dyDescent="0.2">
      <c r="B949" s="625"/>
      <c r="C949" s="125"/>
      <c r="D949" s="599"/>
      <c r="E949" s="599"/>
      <c r="F949" s="617"/>
      <c r="G949" s="617"/>
      <c r="H949" s="617"/>
      <c r="I949" s="617"/>
      <c r="J949" s="617"/>
      <c r="K949" s="617"/>
      <c r="L949" s="617"/>
      <c r="M949" s="617"/>
      <c r="N949" s="617"/>
      <c r="O949" s="617"/>
      <c r="P949" s="617"/>
      <c r="Q949" s="617"/>
      <c r="R949" s="617"/>
      <c r="S949" s="617"/>
      <c r="T949" s="617"/>
      <c r="U949" s="617"/>
      <c r="V949" s="617"/>
      <c r="W949" s="617"/>
      <c r="X949" s="617"/>
      <c r="Y949" s="617"/>
      <c r="Z949" s="617"/>
      <c r="AA949" s="617"/>
      <c r="AB949" s="617"/>
      <c r="AC949" s="617"/>
      <c r="AD949" s="617"/>
      <c r="AE949" s="617"/>
      <c r="AF949" s="617"/>
      <c r="AG949" s="617"/>
      <c r="AH949" s="617"/>
      <c r="AI949" s="617"/>
      <c r="AJ949" s="617"/>
      <c r="AK949" s="612"/>
      <c r="AL949" s="612"/>
      <c r="AM949" s="627"/>
      <c r="AN949" s="600"/>
    </row>
    <row r="950" spans="2:40" x14ac:dyDescent="0.2">
      <c r="B950" s="261" t="s">
        <v>314</v>
      </c>
      <c r="C950" s="125"/>
      <c r="D950" s="599"/>
      <c r="E950" s="599"/>
      <c r="F950" s="617"/>
      <c r="G950" s="617"/>
      <c r="H950" s="617"/>
      <c r="I950" s="617"/>
      <c r="J950" s="617"/>
      <c r="K950" s="617"/>
      <c r="L950" s="617"/>
      <c r="M950" s="617"/>
      <c r="N950" s="617"/>
      <c r="O950" s="617"/>
      <c r="P950" s="617"/>
      <c r="Q950" s="617"/>
      <c r="R950" s="617"/>
      <c r="S950" s="617"/>
      <c r="T950" s="617"/>
      <c r="U950" s="617"/>
      <c r="V950" s="617"/>
      <c r="W950" s="617"/>
      <c r="X950" s="617"/>
      <c r="Y950" s="617"/>
      <c r="Z950" s="617"/>
      <c r="AA950" s="617"/>
      <c r="AB950" s="617"/>
      <c r="AC950" s="617"/>
      <c r="AD950" s="617"/>
      <c r="AE950" s="617"/>
      <c r="AF950" s="617"/>
      <c r="AG950" s="617"/>
      <c r="AH950" s="617"/>
      <c r="AI950" s="617"/>
      <c r="AJ950" s="617"/>
      <c r="AK950" s="612"/>
      <c r="AL950" s="612"/>
      <c r="AM950" s="627"/>
      <c r="AN950" s="600"/>
    </row>
    <row r="951" spans="2:40" x14ac:dyDescent="0.2">
      <c r="B951" s="625"/>
      <c r="C951" s="605" t="s">
        <v>131</v>
      </c>
      <c r="D951" s="599"/>
      <c r="E951" s="599"/>
      <c r="F951" s="616">
        <f t="shared" ref="F951:AJ951" ca="1" si="257">F316*HLOOKUP($B$869,$AQ$40:$AW$52,12)</f>
        <v>-333.84060388799986</v>
      </c>
      <c r="G951" s="616">
        <f t="shared" ca="1" si="257"/>
        <v>63.94147097553126</v>
      </c>
      <c r="H951" s="616">
        <f t="shared" ca="1" si="257"/>
        <v>85.273107075987923</v>
      </c>
      <c r="I951" s="616">
        <f t="shared" ca="1" si="257"/>
        <v>62.940470625360469</v>
      </c>
      <c r="J951" s="616">
        <f t="shared" ca="1" si="257"/>
        <v>47.589604844509729</v>
      </c>
      <c r="K951" s="616">
        <f t="shared" ca="1" si="257"/>
        <v>45.36417942148443</v>
      </c>
      <c r="L951" s="616">
        <f t="shared" ca="1" si="257"/>
        <v>33.207703644261109</v>
      </c>
      <c r="M951" s="616">
        <f t="shared" ca="1" si="257"/>
        <v>21.421252307652964</v>
      </c>
      <c r="N951" s="616">
        <f t="shared" ca="1" si="257"/>
        <v>20.535409871921694</v>
      </c>
      <c r="O951" s="616">
        <f t="shared" ca="1" si="257"/>
        <v>19.344012018552281</v>
      </c>
      <c r="P951" s="616">
        <f t="shared" ca="1" si="257"/>
        <v>19.680245309275193</v>
      </c>
      <c r="Q951" s="616">
        <f t="shared" ca="1" si="257"/>
        <v>17.601408086430009</v>
      </c>
      <c r="R951" s="616">
        <f t="shared" ca="1" si="257"/>
        <v>17.7965719778236</v>
      </c>
      <c r="S951" s="616">
        <f t="shared" ca="1" si="257"/>
        <v>17.994315075893752</v>
      </c>
      <c r="T951" s="616">
        <f t="shared" ca="1" si="257"/>
        <v>18.194660848977698</v>
      </c>
      <c r="U951" s="616">
        <f t="shared" ca="1" si="257"/>
        <v>18.397632774762148</v>
      </c>
      <c r="V951" s="616">
        <f t="shared" ca="1" si="257"/>
        <v>18.603254331745774</v>
      </c>
      <c r="W951" s="616">
        <f t="shared" ca="1" si="257"/>
        <v>18.811548990358446</v>
      </c>
      <c r="X951" s="616">
        <f t="shared" ca="1" si="257"/>
        <v>19.022540203726599</v>
      </c>
      <c r="Y951" s="616">
        <f t="shared" ca="1" si="257"/>
        <v>19.236251398074078</v>
      </c>
      <c r="Z951" s="616">
        <f t="shared" ca="1" si="257"/>
        <v>7.2205468674351039</v>
      </c>
      <c r="AA951" s="616">
        <f t="shared" ca="1" si="257"/>
        <v>19.67192723985244</v>
      </c>
      <c r="AB951" s="616">
        <f t="shared" ca="1" si="257"/>
        <v>19.89393851349589</v>
      </c>
      <c r="AC951" s="616">
        <f t="shared" ca="1" si="257"/>
        <v>20.118762998610912</v>
      </c>
      <c r="AD951" s="616">
        <f t="shared" ca="1" si="257"/>
        <v>20.346423829363022</v>
      </c>
      <c r="AE951" s="616">
        <f t="shared" ca="1" si="257"/>
        <v>20.576944047118566</v>
      </c>
      <c r="AF951" s="616">
        <f t="shared" ca="1" si="257"/>
        <v>0</v>
      </c>
      <c r="AG951" s="616">
        <f t="shared" ca="1" si="257"/>
        <v>0</v>
      </c>
      <c r="AH951" s="616">
        <f t="shared" ca="1" si="257"/>
        <v>0</v>
      </c>
      <c r="AI951" s="616">
        <f t="shared" ca="1" si="257"/>
        <v>0</v>
      </c>
      <c r="AJ951" s="616">
        <f t="shared" ca="1" si="257"/>
        <v>0</v>
      </c>
      <c r="AK951" s="610"/>
      <c r="AL951" s="610"/>
      <c r="AM951" s="626"/>
      <c r="AN951" s="246"/>
    </row>
    <row r="952" spans="2:40" x14ac:dyDescent="0.2">
      <c r="B952" s="625"/>
      <c r="C952" s="606" t="s">
        <v>117</v>
      </c>
      <c r="D952" s="599"/>
      <c r="E952" s="599"/>
      <c r="F952" s="616">
        <f t="shared" ref="F952:AJ952" ca="1" si="258">F317*HLOOKUP($B$869,$AQ$40:$AW$52,12)</f>
        <v>0</v>
      </c>
      <c r="G952" s="616">
        <f t="shared" ca="1" si="258"/>
        <v>0</v>
      </c>
      <c r="H952" s="616">
        <f t="shared" ca="1" si="258"/>
        <v>0</v>
      </c>
      <c r="I952" s="616">
        <f t="shared" ca="1" si="258"/>
        <v>0</v>
      </c>
      <c r="J952" s="616">
        <f t="shared" ca="1" si="258"/>
        <v>0</v>
      </c>
      <c r="K952" s="616">
        <f t="shared" ca="1" si="258"/>
        <v>0</v>
      </c>
      <c r="L952" s="616">
        <f t="shared" ca="1" si="258"/>
        <v>0</v>
      </c>
      <c r="M952" s="616">
        <f t="shared" ca="1" si="258"/>
        <v>0</v>
      </c>
      <c r="N952" s="616">
        <f t="shared" ca="1" si="258"/>
        <v>0</v>
      </c>
      <c r="O952" s="616">
        <f t="shared" ca="1" si="258"/>
        <v>0</v>
      </c>
      <c r="P952" s="616">
        <f t="shared" ca="1" si="258"/>
        <v>0</v>
      </c>
      <c r="Q952" s="616">
        <f t="shared" ca="1" si="258"/>
        <v>0</v>
      </c>
      <c r="R952" s="616">
        <f t="shared" ca="1" si="258"/>
        <v>0</v>
      </c>
      <c r="S952" s="616">
        <f t="shared" ca="1" si="258"/>
        <v>0</v>
      </c>
      <c r="T952" s="616">
        <f t="shared" ca="1" si="258"/>
        <v>0</v>
      </c>
      <c r="U952" s="616">
        <f t="shared" ca="1" si="258"/>
        <v>0</v>
      </c>
      <c r="V952" s="616">
        <f t="shared" ca="1" si="258"/>
        <v>0</v>
      </c>
      <c r="W952" s="616">
        <f t="shared" ca="1" si="258"/>
        <v>0</v>
      </c>
      <c r="X952" s="616">
        <f t="shared" ca="1" si="258"/>
        <v>0</v>
      </c>
      <c r="Y952" s="616">
        <f t="shared" ca="1" si="258"/>
        <v>0</v>
      </c>
      <c r="Z952" s="616">
        <f t="shared" ca="1" si="258"/>
        <v>0</v>
      </c>
      <c r="AA952" s="616">
        <f t="shared" ca="1" si="258"/>
        <v>0</v>
      </c>
      <c r="AB952" s="616">
        <f t="shared" ca="1" si="258"/>
        <v>0</v>
      </c>
      <c r="AC952" s="616">
        <f t="shared" ca="1" si="258"/>
        <v>0</v>
      </c>
      <c r="AD952" s="616">
        <f t="shared" ca="1" si="258"/>
        <v>0</v>
      </c>
      <c r="AE952" s="616">
        <f t="shared" ca="1" si="258"/>
        <v>0</v>
      </c>
      <c r="AF952" s="616">
        <f t="shared" ca="1" si="258"/>
        <v>0</v>
      </c>
      <c r="AG952" s="616">
        <f t="shared" ca="1" si="258"/>
        <v>0</v>
      </c>
      <c r="AH952" s="616">
        <f t="shared" ca="1" si="258"/>
        <v>0</v>
      </c>
      <c r="AI952" s="616">
        <f t="shared" ca="1" si="258"/>
        <v>0</v>
      </c>
      <c r="AJ952" s="616">
        <f t="shared" ca="1" si="258"/>
        <v>0</v>
      </c>
      <c r="AK952" s="610"/>
      <c r="AL952" s="610"/>
      <c r="AM952" s="626"/>
      <c r="AN952" s="246"/>
    </row>
    <row r="953" spans="2:40" x14ac:dyDescent="0.2">
      <c r="B953" s="625"/>
      <c r="C953" s="607" t="s">
        <v>126</v>
      </c>
      <c r="D953" s="599"/>
      <c r="E953" s="599"/>
      <c r="F953" s="616">
        <f t="shared" ref="F953:AJ953" ca="1" si="259">F318*HLOOKUP($B$869,$AQ$40:$AW$52,12)</f>
        <v>0</v>
      </c>
      <c r="G953" s="616">
        <f t="shared" ca="1" si="259"/>
        <v>4.4630374674835718</v>
      </c>
      <c r="H953" s="616">
        <f t="shared" ca="1" si="259"/>
        <v>4.5295367257490771</v>
      </c>
      <c r="I953" s="616">
        <f t="shared" ca="1" si="259"/>
        <v>4.5970268229627393</v>
      </c>
      <c r="J953" s="616">
        <f t="shared" ca="1" si="259"/>
        <v>4.665522522624884</v>
      </c>
      <c r="K953" s="616">
        <f t="shared" ca="1" si="259"/>
        <v>4.7350388082119945</v>
      </c>
      <c r="L953" s="616">
        <f t="shared" ca="1" si="259"/>
        <v>4.8055908864543539</v>
      </c>
      <c r="M953" s="616">
        <f t="shared" ca="1" si="259"/>
        <v>4.8771941906625234</v>
      </c>
      <c r="N953" s="616">
        <f t="shared" ca="1" si="259"/>
        <v>4.9498643841033942</v>
      </c>
      <c r="O953" s="616">
        <f t="shared" ca="1" si="259"/>
        <v>5.0236173634265358</v>
      </c>
      <c r="P953" s="616">
        <f t="shared" ca="1" si="259"/>
        <v>5.0984692621415908</v>
      </c>
      <c r="Q953" s="616">
        <f t="shared" ca="1" si="259"/>
        <v>5.1744364541475001</v>
      </c>
      <c r="R953" s="616">
        <f t="shared" ca="1" si="259"/>
        <v>5.2515355573142974</v>
      </c>
      <c r="S953" s="616">
        <f t="shared" ca="1" si="259"/>
        <v>5.329783437118282</v>
      </c>
      <c r="T953" s="616">
        <f t="shared" ca="1" si="259"/>
        <v>5.4091972103313442</v>
      </c>
      <c r="U953" s="616">
        <f t="shared" ca="1" si="259"/>
        <v>5.4897942487652802</v>
      </c>
      <c r="V953" s="616">
        <f t="shared" ca="1" si="259"/>
        <v>5.571592183071882</v>
      </c>
      <c r="W953" s="616">
        <f t="shared" ca="1" si="259"/>
        <v>5.6546089065996545</v>
      </c>
      <c r="X953" s="616">
        <f t="shared" ca="1" si="259"/>
        <v>5.7388625793079893</v>
      </c>
      <c r="Y953" s="616">
        <f t="shared" ca="1" si="259"/>
        <v>5.8243716317396776</v>
      </c>
      <c r="Z953" s="616">
        <f t="shared" ca="1" si="259"/>
        <v>5.9111547690525974</v>
      </c>
      <c r="AA953" s="616">
        <f t="shared" ca="1" si="259"/>
        <v>5.9992309751114821</v>
      </c>
      <c r="AB953" s="616">
        <f t="shared" ca="1" si="259"/>
        <v>6.0886195166406418</v>
      </c>
      <c r="AC953" s="616">
        <f t="shared" ca="1" si="259"/>
        <v>6.1793399474385877</v>
      </c>
      <c r="AD953" s="616">
        <f t="shared" ca="1" si="259"/>
        <v>6.2714121126554225</v>
      </c>
      <c r="AE953" s="616">
        <f t="shared" ca="1" si="259"/>
        <v>6.3648561531339887</v>
      </c>
      <c r="AF953" s="616">
        <f t="shared" ca="1" si="259"/>
        <v>0</v>
      </c>
      <c r="AG953" s="616">
        <f t="shared" ca="1" si="259"/>
        <v>0</v>
      </c>
      <c r="AH953" s="616">
        <f t="shared" ca="1" si="259"/>
        <v>0</v>
      </c>
      <c r="AI953" s="616">
        <f t="shared" ca="1" si="259"/>
        <v>0</v>
      </c>
      <c r="AJ953" s="616">
        <f t="shared" ca="1" si="259"/>
        <v>0</v>
      </c>
      <c r="AK953" s="610"/>
      <c r="AL953" s="610"/>
      <c r="AM953" s="626"/>
      <c r="AN953" s="246"/>
    </row>
    <row r="954" spans="2:40" x14ac:dyDescent="0.2">
      <c r="B954" s="625"/>
      <c r="C954" s="605" t="s">
        <v>127</v>
      </c>
      <c r="D954" s="599"/>
      <c r="E954" s="599"/>
      <c r="F954" s="616">
        <f t="shared" ref="F954:AJ954" ca="1" si="260">F319*HLOOKUP($B$869,$AQ$40:$AW$52,12)</f>
        <v>0</v>
      </c>
      <c r="G954" s="616">
        <f t="shared" ca="1" si="260"/>
        <v>0</v>
      </c>
      <c r="H954" s="616">
        <f t="shared" ca="1" si="260"/>
        <v>0</v>
      </c>
      <c r="I954" s="616">
        <f t="shared" ca="1" si="260"/>
        <v>0</v>
      </c>
      <c r="J954" s="616">
        <f t="shared" ca="1" si="260"/>
        <v>0</v>
      </c>
      <c r="K954" s="616">
        <f t="shared" ca="1" si="260"/>
        <v>0</v>
      </c>
      <c r="L954" s="616">
        <f t="shared" ca="1" si="260"/>
        <v>0</v>
      </c>
      <c r="M954" s="616">
        <f t="shared" ca="1" si="260"/>
        <v>0</v>
      </c>
      <c r="N954" s="616">
        <f t="shared" ca="1" si="260"/>
        <v>0</v>
      </c>
      <c r="O954" s="616">
        <f t="shared" ca="1" si="260"/>
        <v>0</v>
      </c>
      <c r="P954" s="616">
        <f t="shared" ca="1" si="260"/>
        <v>0</v>
      </c>
      <c r="Q954" s="616">
        <f t="shared" ca="1" si="260"/>
        <v>0</v>
      </c>
      <c r="R954" s="616">
        <f t="shared" ca="1" si="260"/>
        <v>0</v>
      </c>
      <c r="S954" s="616">
        <f t="shared" ca="1" si="260"/>
        <v>0</v>
      </c>
      <c r="T954" s="616">
        <f t="shared" ca="1" si="260"/>
        <v>0</v>
      </c>
      <c r="U954" s="616">
        <f t="shared" ca="1" si="260"/>
        <v>0</v>
      </c>
      <c r="V954" s="616">
        <f t="shared" ca="1" si="260"/>
        <v>0</v>
      </c>
      <c r="W954" s="616">
        <f t="shared" ca="1" si="260"/>
        <v>0</v>
      </c>
      <c r="X954" s="616">
        <f t="shared" ca="1" si="260"/>
        <v>0</v>
      </c>
      <c r="Y954" s="616">
        <f t="shared" ca="1" si="260"/>
        <v>0</v>
      </c>
      <c r="Z954" s="616">
        <f t="shared" ca="1" si="260"/>
        <v>0</v>
      </c>
      <c r="AA954" s="616">
        <f t="shared" ca="1" si="260"/>
        <v>0</v>
      </c>
      <c r="AB954" s="616">
        <f t="shared" ca="1" si="260"/>
        <v>0</v>
      </c>
      <c r="AC954" s="616">
        <f t="shared" ca="1" si="260"/>
        <v>0</v>
      </c>
      <c r="AD954" s="616">
        <f t="shared" ca="1" si="260"/>
        <v>0</v>
      </c>
      <c r="AE954" s="616">
        <f t="shared" ca="1" si="260"/>
        <v>0</v>
      </c>
      <c r="AF954" s="616">
        <f t="shared" ca="1" si="260"/>
        <v>0</v>
      </c>
      <c r="AG954" s="616">
        <f t="shared" ca="1" si="260"/>
        <v>0</v>
      </c>
      <c r="AH954" s="616">
        <f t="shared" ca="1" si="260"/>
        <v>0</v>
      </c>
      <c r="AI954" s="616">
        <f t="shared" ca="1" si="260"/>
        <v>0</v>
      </c>
      <c r="AJ954" s="616">
        <f t="shared" ca="1" si="260"/>
        <v>0</v>
      </c>
      <c r="AK954" s="610"/>
      <c r="AL954" s="610"/>
      <c r="AM954" s="626"/>
      <c r="AN954" s="246"/>
    </row>
    <row r="955" spans="2:40" x14ac:dyDescent="0.2">
      <c r="B955" s="625"/>
      <c r="C955" s="605" t="s">
        <v>116</v>
      </c>
      <c r="D955" s="599"/>
      <c r="E955" s="599"/>
      <c r="F955" s="616">
        <f t="shared" ref="F955:AJ955" ca="1" si="261">F320*HLOOKUP($B$869,$AQ$40:$AW$52,12)</f>
        <v>0</v>
      </c>
      <c r="G955" s="616">
        <f t="shared" ca="1" si="261"/>
        <v>0</v>
      </c>
      <c r="H955" s="616">
        <f t="shared" ca="1" si="261"/>
        <v>0</v>
      </c>
      <c r="I955" s="616">
        <f t="shared" ca="1" si="261"/>
        <v>0</v>
      </c>
      <c r="J955" s="616">
        <f t="shared" ca="1" si="261"/>
        <v>0</v>
      </c>
      <c r="K955" s="616">
        <f t="shared" ca="1" si="261"/>
        <v>0</v>
      </c>
      <c r="L955" s="616">
        <f t="shared" ca="1" si="261"/>
        <v>0</v>
      </c>
      <c r="M955" s="616">
        <f t="shared" ca="1" si="261"/>
        <v>0</v>
      </c>
      <c r="N955" s="616">
        <f t="shared" ca="1" si="261"/>
        <v>0</v>
      </c>
      <c r="O955" s="616">
        <f t="shared" ca="1" si="261"/>
        <v>0</v>
      </c>
      <c r="P955" s="616">
        <f t="shared" ca="1" si="261"/>
        <v>0</v>
      </c>
      <c r="Q955" s="616">
        <f t="shared" ca="1" si="261"/>
        <v>0</v>
      </c>
      <c r="R955" s="616">
        <f t="shared" ca="1" si="261"/>
        <v>0</v>
      </c>
      <c r="S955" s="616">
        <f t="shared" ca="1" si="261"/>
        <v>0</v>
      </c>
      <c r="T955" s="616">
        <f t="shared" ca="1" si="261"/>
        <v>0</v>
      </c>
      <c r="U955" s="616">
        <f t="shared" ca="1" si="261"/>
        <v>0</v>
      </c>
      <c r="V955" s="616">
        <f t="shared" ca="1" si="261"/>
        <v>0</v>
      </c>
      <c r="W955" s="616">
        <f t="shared" ca="1" si="261"/>
        <v>0</v>
      </c>
      <c r="X955" s="616">
        <f t="shared" ca="1" si="261"/>
        <v>0</v>
      </c>
      <c r="Y955" s="616">
        <f t="shared" ca="1" si="261"/>
        <v>0</v>
      </c>
      <c r="Z955" s="616">
        <f t="shared" ca="1" si="261"/>
        <v>0</v>
      </c>
      <c r="AA955" s="616">
        <f t="shared" ca="1" si="261"/>
        <v>0</v>
      </c>
      <c r="AB955" s="616">
        <f t="shared" ca="1" si="261"/>
        <v>0</v>
      </c>
      <c r="AC955" s="616">
        <f t="shared" ca="1" si="261"/>
        <v>0</v>
      </c>
      <c r="AD955" s="616">
        <f t="shared" ca="1" si="261"/>
        <v>0</v>
      </c>
      <c r="AE955" s="616">
        <f t="shared" ca="1" si="261"/>
        <v>0</v>
      </c>
      <c r="AF955" s="616">
        <f t="shared" ca="1" si="261"/>
        <v>0</v>
      </c>
      <c r="AG955" s="616">
        <f t="shared" ca="1" si="261"/>
        <v>0</v>
      </c>
      <c r="AH955" s="616">
        <f t="shared" ca="1" si="261"/>
        <v>0</v>
      </c>
      <c r="AI955" s="616">
        <f t="shared" ca="1" si="261"/>
        <v>0</v>
      </c>
      <c r="AJ955" s="616">
        <f t="shared" ca="1" si="261"/>
        <v>0</v>
      </c>
      <c r="AK955" s="610"/>
      <c r="AL955" s="610"/>
      <c r="AM955" s="626"/>
      <c r="AN955" s="246"/>
    </row>
    <row r="956" spans="2:40" x14ac:dyDescent="0.2">
      <c r="B956" s="625"/>
      <c r="C956" s="606" t="s">
        <v>119</v>
      </c>
      <c r="D956" s="599"/>
      <c r="E956" s="599"/>
      <c r="F956" s="616">
        <f t="shared" ref="F956:AJ956" ca="1" si="262">F321*HLOOKUP($B$869,$AQ$40:$AW$52,12)</f>
        <v>0</v>
      </c>
      <c r="G956" s="616">
        <f t="shared" ca="1" si="262"/>
        <v>0</v>
      </c>
      <c r="H956" s="616">
        <f t="shared" ca="1" si="262"/>
        <v>0</v>
      </c>
      <c r="I956" s="616">
        <f t="shared" ca="1" si="262"/>
        <v>0</v>
      </c>
      <c r="J956" s="616">
        <f t="shared" ca="1" si="262"/>
        <v>0</v>
      </c>
      <c r="K956" s="616">
        <f t="shared" ca="1" si="262"/>
        <v>0</v>
      </c>
      <c r="L956" s="616">
        <f t="shared" ca="1" si="262"/>
        <v>0</v>
      </c>
      <c r="M956" s="616">
        <f t="shared" ca="1" si="262"/>
        <v>0</v>
      </c>
      <c r="N956" s="616">
        <f t="shared" ca="1" si="262"/>
        <v>0</v>
      </c>
      <c r="O956" s="616">
        <f t="shared" ca="1" si="262"/>
        <v>0</v>
      </c>
      <c r="P956" s="616">
        <f t="shared" ca="1" si="262"/>
        <v>0</v>
      </c>
      <c r="Q956" s="616">
        <f t="shared" ca="1" si="262"/>
        <v>0</v>
      </c>
      <c r="R956" s="616">
        <f t="shared" ca="1" si="262"/>
        <v>0</v>
      </c>
      <c r="S956" s="616">
        <f t="shared" ca="1" si="262"/>
        <v>0</v>
      </c>
      <c r="T956" s="616">
        <f t="shared" ca="1" si="262"/>
        <v>0</v>
      </c>
      <c r="U956" s="616">
        <f t="shared" ca="1" si="262"/>
        <v>0</v>
      </c>
      <c r="V956" s="616">
        <f t="shared" ca="1" si="262"/>
        <v>0</v>
      </c>
      <c r="W956" s="616">
        <f t="shared" ca="1" si="262"/>
        <v>0</v>
      </c>
      <c r="X956" s="616">
        <f t="shared" ca="1" si="262"/>
        <v>0</v>
      </c>
      <c r="Y956" s="616">
        <f t="shared" ca="1" si="262"/>
        <v>0</v>
      </c>
      <c r="Z956" s="616">
        <f t="shared" ca="1" si="262"/>
        <v>0</v>
      </c>
      <c r="AA956" s="616">
        <f t="shared" ca="1" si="262"/>
        <v>0</v>
      </c>
      <c r="AB956" s="616">
        <f t="shared" ca="1" si="262"/>
        <v>0</v>
      </c>
      <c r="AC956" s="616">
        <f t="shared" ca="1" si="262"/>
        <v>0</v>
      </c>
      <c r="AD956" s="616">
        <f t="shared" ca="1" si="262"/>
        <v>0</v>
      </c>
      <c r="AE956" s="616">
        <f t="shared" ca="1" si="262"/>
        <v>0</v>
      </c>
      <c r="AF956" s="616">
        <f t="shared" ca="1" si="262"/>
        <v>0</v>
      </c>
      <c r="AG956" s="616">
        <f t="shared" ca="1" si="262"/>
        <v>0</v>
      </c>
      <c r="AH956" s="616">
        <f t="shared" ca="1" si="262"/>
        <v>0</v>
      </c>
      <c r="AI956" s="616">
        <f t="shared" ca="1" si="262"/>
        <v>0</v>
      </c>
      <c r="AJ956" s="616">
        <f t="shared" ca="1" si="262"/>
        <v>0</v>
      </c>
      <c r="AK956" s="610"/>
      <c r="AL956" s="610"/>
      <c r="AM956" s="626"/>
      <c r="AN956" s="246"/>
    </row>
    <row r="957" spans="2:40" x14ac:dyDescent="0.2">
      <c r="B957" s="625"/>
      <c r="C957" s="125"/>
      <c r="D957" s="599"/>
      <c r="E957" s="599"/>
      <c r="F957" s="617"/>
      <c r="G957" s="617"/>
      <c r="H957" s="617"/>
      <c r="I957" s="617"/>
      <c r="J957" s="617"/>
      <c r="K957" s="617"/>
      <c r="L957" s="617"/>
      <c r="M957" s="617"/>
      <c r="N957" s="617"/>
      <c r="O957" s="617"/>
      <c r="P957" s="617"/>
      <c r="Q957" s="617"/>
      <c r="R957" s="617"/>
      <c r="S957" s="617"/>
      <c r="T957" s="617"/>
      <c r="U957" s="617"/>
      <c r="V957" s="617"/>
      <c r="W957" s="617"/>
      <c r="X957" s="617"/>
      <c r="Y957" s="617"/>
      <c r="Z957" s="617"/>
      <c r="AA957" s="617"/>
      <c r="AB957" s="617"/>
      <c r="AC957" s="617"/>
      <c r="AD957" s="617"/>
      <c r="AE957" s="617"/>
      <c r="AF957" s="617"/>
      <c r="AG957" s="617"/>
      <c r="AH957" s="617"/>
      <c r="AI957" s="617"/>
      <c r="AJ957" s="617"/>
      <c r="AK957" s="612"/>
      <c r="AL957" s="612"/>
      <c r="AM957" s="627"/>
      <c r="AN957" s="600"/>
    </row>
    <row r="958" spans="2:40" x14ac:dyDescent="0.2">
      <c r="B958" s="261" t="s">
        <v>315</v>
      </c>
      <c r="C958" s="125"/>
      <c r="D958" s="599"/>
      <c r="E958" s="599"/>
      <c r="F958" s="617"/>
      <c r="G958" s="617"/>
      <c r="H958" s="617"/>
      <c r="I958" s="617"/>
      <c r="J958" s="617"/>
      <c r="K958" s="617"/>
      <c r="L958" s="617"/>
      <c r="M958" s="617"/>
      <c r="N958" s="617"/>
      <c r="O958" s="617"/>
      <c r="P958" s="617"/>
      <c r="Q958" s="617"/>
      <c r="R958" s="617"/>
      <c r="S958" s="617"/>
      <c r="T958" s="617"/>
      <c r="U958" s="617"/>
      <c r="V958" s="617"/>
      <c r="W958" s="617"/>
      <c r="X958" s="617"/>
      <c r="Y958" s="617"/>
      <c r="Z958" s="617"/>
      <c r="AA958" s="617"/>
      <c r="AB958" s="617"/>
      <c r="AC958" s="617"/>
      <c r="AD958" s="617"/>
      <c r="AE958" s="617"/>
      <c r="AF958" s="617"/>
      <c r="AG958" s="617"/>
      <c r="AH958" s="617"/>
      <c r="AI958" s="617"/>
      <c r="AJ958" s="617"/>
      <c r="AK958" s="612"/>
      <c r="AL958" s="612"/>
      <c r="AM958" s="627"/>
      <c r="AN958" s="600"/>
    </row>
    <row r="959" spans="2:40" x14ac:dyDescent="0.2">
      <c r="B959" s="625"/>
      <c r="C959" s="605" t="s">
        <v>131</v>
      </c>
      <c r="D959" s="599"/>
      <c r="E959" s="599"/>
      <c r="F959" s="616">
        <f t="shared" ref="F959:AJ959" ca="1" si="263">F324*HLOOKUP($B$869,$AQ$40:$AW$52,13)</f>
        <v>0</v>
      </c>
      <c r="G959" s="616">
        <f t="shared" ca="1" si="263"/>
        <v>0</v>
      </c>
      <c r="H959" s="616">
        <f t="shared" ca="1" si="263"/>
        <v>0</v>
      </c>
      <c r="I959" s="616">
        <f t="shared" ca="1" si="263"/>
        <v>0</v>
      </c>
      <c r="J959" s="616">
        <f t="shared" ca="1" si="263"/>
        <v>0</v>
      </c>
      <c r="K959" s="616">
        <f t="shared" ca="1" si="263"/>
        <v>0</v>
      </c>
      <c r="L959" s="616">
        <f t="shared" ca="1" si="263"/>
        <v>0</v>
      </c>
      <c r="M959" s="616">
        <f t="shared" ca="1" si="263"/>
        <v>0</v>
      </c>
      <c r="N959" s="616">
        <f t="shared" ca="1" si="263"/>
        <v>0</v>
      </c>
      <c r="O959" s="616">
        <f t="shared" ca="1" si="263"/>
        <v>0</v>
      </c>
      <c r="P959" s="616">
        <f t="shared" ca="1" si="263"/>
        <v>0</v>
      </c>
      <c r="Q959" s="616">
        <f t="shared" ca="1" si="263"/>
        <v>0</v>
      </c>
      <c r="R959" s="616">
        <f t="shared" ca="1" si="263"/>
        <v>0</v>
      </c>
      <c r="S959" s="616">
        <f t="shared" ca="1" si="263"/>
        <v>0</v>
      </c>
      <c r="T959" s="616">
        <f t="shared" ca="1" si="263"/>
        <v>0</v>
      </c>
      <c r="U959" s="616">
        <f t="shared" ca="1" si="263"/>
        <v>0</v>
      </c>
      <c r="V959" s="616">
        <f t="shared" ca="1" si="263"/>
        <v>0</v>
      </c>
      <c r="W959" s="616">
        <f t="shared" ca="1" si="263"/>
        <v>0</v>
      </c>
      <c r="X959" s="616">
        <f t="shared" ca="1" si="263"/>
        <v>0</v>
      </c>
      <c r="Y959" s="616">
        <f t="shared" ca="1" si="263"/>
        <v>0</v>
      </c>
      <c r="Z959" s="616">
        <f t="shared" ca="1" si="263"/>
        <v>0</v>
      </c>
      <c r="AA959" s="616">
        <f t="shared" ca="1" si="263"/>
        <v>0</v>
      </c>
      <c r="AB959" s="616">
        <f t="shared" ca="1" si="263"/>
        <v>0</v>
      </c>
      <c r="AC959" s="616">
        <f t="shared" ca="1" si="263"/>
        <v>0</v>
      </c>
      <c r="AD959" s="616">
        <f t="shared" ca="1" si="263"/>
        <v>0</v>
      </c>
      <c r="AE959" s="616">
        <f t="shared" ca="1" si="263"/>
        <v>0</v>
      </c>
      <c r="AF959" s="616">
        <f t="shared" ca="1" si="263"/>
        <v>0</v>
      </c>
      <c r="AG959" s="616">
        <f t="shared" ca="1" si="263"/>
        <v>0</v>
      </c>
      <c r="AH959" s="616">
        <f t="shared" ca="1" si="263"/>
        <v>0</v>
      </c>
      <c r="AI959" s="616">
        <f t="shared" ca="1" si="263"/>
        <v>0</v>
      </c>
      <c r="AJ959" s="616">
        <f t="shared" ca="1" si="263"/>
        <v>0</v>
      </c>
      <c r="AK959" s="610"/>
      <c r="AL959" s="610"/>
      <c r="AM959" s="626"/>
      <c r="AN959" s="246"/>
    </row>
    <row r="960" spans="2:40" x14ac:dyDescent="0.2">
      <c r="B960" s="625"/>
      <c r="C960" s="606" t="s">
        <v>117</v>
      </c>
      <c r="D960" s="599"/>
      <c r="E960" s="599"/>
      <c r="F960" s="616">
        <f t="shared" ref="F960:AJ960" ca="1" si="264">F325*HLOOKUP($B$869,$AQ$40:$AW$52,13)</f>
        <v>0</v>
      </c>
      <c r="G960" s="616">
        <f t="shared" ca="1" si="264"/>
        <v>0</v>
      </c>
      <c r="H960" s="616">
        <f t="shared" ca="1" si="264"/>
        <v>0</v>
      </c>
      <c r="I960" s="616">
        <f t="shared" ca="1" si="264"/>
        <v>0</v>
      </c>
      <c r="J960" s="616">
        <f t="shared" ca="1" si="264"/>
        <v>0</v>
      </c>
      <c r="K960" s="616">
        <f t="shared" ca="1" si="264"/>
        <v>0</v>
      </c>
      <c r="L960" s="616">
        <f t="shared" ca="1" si="264"/>
        <v>0</v>
      </c>
      <c r="M960" s="616">
        <f t="shared" ca="1" si="264"/>
        <v>0</v>
      </c>
      <c r="N960" s="616">
        <f t="shared" ca="1" si="264"/>
        <v>0</v>
      </c>
      <c r="O960" s="616">
        <f t="shared" ca="1" si="264"/>
        <v>0</v>
      </c>
      <c r="P960" s="616">
        <f t="shared" ca="1" si="264"/>
        <v>0</v>
      </c>
      <c r="Q960" s="616">
        <f t="shared" ca="1" si="264"/>
        <v>0</v>
      </c>
      <c r="R960" s="616">
        <f t="shared" ca="1" si="264"/>
        <v>0</v>
      </c>
      <c r="S960" s="616">
        <f t="shared" ca="1" si="264"/>
        <v>0</v>
      </c>
      <c r="T960" s="616">
        <f t="shared" ca="1" si="264"/>
        <v>0</v>
      </c>
      <c r="U960" s="616">
        <f t="shared" ca="1" si="264"/>
        <v>0</v>
      </c>
      <c r="V960" s="616">
        <f t="shared" ca="1" si="264"/>
        <v>0</v>
      </c>
      <c r="W960" s="616">
        <f t="shared" ca="1" si="264"/>
        <v>0</v>
      </c>
      <c r="X960" s="616">
        <f t="shared" ca="1" si="264"/>
        <v>0</v>
      </c>
      <c r="Y960" s="616">
        <f t="shared" ca="1" si="264"/>
        <v>0</v>
      </c>
      <c r="Z960" s="616">
        <f t="shared" ca="1" si="264"/>
        <v>0</v>
      </c>
      <c r="AA960" s="616">
        <f t="shared" ca="1" si="264"/>
        <v>0</v>
      </c>
      <c r="AB960" s="616">
        <f t="shared" ca="1" si="264"/>
        <v>0</v>
      </c>
      <c r="AC960" s="616">
        <f t="shared" ca="1" si="264"/>
        <v>0</v>
      </c>
      <c r="AD960" s="616">
        <f t="shared" ca="1" si="264"/>
        <v>0</v>
      </c>
      <c r="AE960" s="616">
        <f t="shared" ca="1" si="264"/>
        <v>0</v>
      </c>
      <c r="AF960" s="616">
        <f t="shared" ca="1" si="264"/>
        <v>0</v>
      </c>
      <c r="AG960" s="616">
        <f t="shared" ca="1" si="264"/>
        <v>0</v>
      </c>
      <c r="AH960" s="616">
        <f t="shared" ca="1" si="264"/>
        <v>0</v>
      </c>
      <c r="AI960" s="616">
        <f t="shared" ca="1" si="264"/>
        <v>0</v>
      </c>
      <c r="AJ960" s="616">
        <f t="shared" ca="1" si="264"/>
        <v>0</v>
      </c>
      <c r="AK960" s="610"/>
      <c r="AL960" s="610"/>
      <c r="AM960" s="626"/>
      <c r="AN960" s="246"/>
    </row>
    <row r="961" spans="2:40" x14ac:dyDescent="0.2">
      <c r="B961" s="625"/>
      <c r="C961" s="607" t="s">
        <v>126</v>
      </c>
      <c r="D961" s="599"/>
      <c r="E961" s="599"/>
      <c r="F961" s="616">
        <f t="shared" ref="F961:AJ961" ca="1" si="265">F326*HLOOKUP($B$869,$AQ$40:$AW$52,13)</f>
        <v>-129.82690151199995</v>
      </c>
      <c r="G961" s="616">
        <f t="shared" ca="1" si="265"/>
        <v>17.021110689528424</v>
      </c>
      <c r="H961" s="616">
        <f t="shared" ca="1" si="265"/>
        <v>16.945627412241173</v>
      </c>
      <c r="I961" s="616">
        <f t="shared" ca="1" si="265"/>
        <v>17.428403741970872</v>
      </c>
      <c r="J961" s="616">
        <f t="shared" ca="1" si="265"/>
        <v>16.79790555087585</v>
      </c>
      <c r="K961" s="616">
        <f t="shared" ca="1" si="265"/>
        <v>15.80618102752263</v>
      </c>
      <c r="L961" s="616">
        <f t="shared" ca="1" si="265"/>
        <v>15.053188703018566</v>
      </c>
      <c r="M961" s="616">
        <f t="shared" ca="1" si="265"/>
        <v>14.489828310375854</v>
      </c>
      <c r="N961" s="616">
        <f t="shared" ca="1" si="265"/>
        <v>14.180460205252077</v>
      </c>
      <c r="O961" s="616">
        <f t="shared" ca="1" si="265"/>
        <v>13.727740324139107</v>
      </c>
      <c r="P961" s="616">
        <f t="shared" ca="1" si="265"/>
        <v>7.2776018094159678</v>
      </c>
      <c r="Q961" s="616">
        <f t="shared" ca="1" si="265"/>
        <v>6.226496395167457</v>
      </c>
      <c r="R961" s="616">
        <f t="shared" ca="1" si="265"/>
        <v>6.297091737559076</v>
      </c>
      <c r="S961" s="616">
        <f t="shared" ca="1" si="265"/>
        <v>10.468758457754122</v>
      </c>
      <c r="T961" s="616">
        <f t="shared" ca="1" si="265"/>
        <v>10.59124854641593</v>
      </c>
      <c r="U961" s="616">
        <f t="shared" ca="1" si="265"/>
        <v>10.715386305554302</v>
      </c>
      <c r="V961" s="616">
        <f t="shared" ca="1" si="265"/>
        <v>10.841188550020911</v>
      </c>
      <c r="W961" s="616">
        <f t="shared" ca="1" si="265"/>
        <v>10.96867216832096</v>
      </c>
      <c r="X961" s="616">
        <f t="shared" ca="1" si="265"/>
        <v>11.097854119205946</v>
      </c>
      <c r="Y961" s="616">
        <f t="shared" ca="1" si="265"/>
        <v>11.228751428103445</v>
      </c>
      <c r="Z961" s="616">
        <f t="shared" ca="1" si="265"/>
        <v>5.3157581448186475</v>
      </c>
      <c r="AA961" s="616">
        <f t="shared" ca="1" si="265"/>
        <v>11.495760532422485</v>
      </c>
      <c r="AB961" s="616">
        <f t="shared" ca="1" si="265"/>
        <v>11.631906677560204</v>
      </c>
      <c r="AC961" s="616">
        <f t="shared" ca="1" si="265"/>
        <v>11.76983687177567</v>
      </c>
      <c r="AD961" s="616">
        <f t="shared" ca="1" si="265"/>
        <v>11.909568414244589</v>
      </c>
      <c r="AE961" s="616">
        <f t="shared" ca="1" si="265"/>
        <v>12.051118645671233</v>
      </c>
      <c r="AF961" s="616">
        <f t="shared" ca="1" si="265"/>
        <v>0</v>
      </c>
      <c r="AG961" s="616">
        <f t="shared" ca="1" si="265"/>
        <v>0</v>
      </c>
      <c r="AH961" s="616">
        <f t="shared" ca="1" si="265"/>
        <v>0</v>
      </c>
      <c r="AI961" s="616">
        <f t="shared" ca="1" si="265"/>
        <v>0</v>
      </c>
      <c r="AJ961" s="616">
        <f t="shared" ca="1" si="265"/>
        <v>0</v>
      </c>
      <c r="AK961" s="610"/>
      <c r="AL961" s="610"/>
      <c r="AM961" s="626"/>
      <c r="AN961" s="246"/>
    </row>
    <row r="962" spans="2:40" x14ac:dyDescent="0.2">
      <c r="B962" s="625"/>
      <c r="C962" s="605" t="s">
        <v>127</v>
      </c>
      <c r="D962" s="599"/>
      <c r="E962" s="599"/>
      <c r="F962" s="616">
        <f t="shared" ref="F962:AJ962" ca="1" si="266">F327*HLOOKUP($B$869,$AQ$40:$AW$52,13)</f>
        <v>0</v>
      </c>
      <c r="G962" s="616">
        <f t="shared" ca="1" si="266"/>
        <v>0</v>
      </c>
      <c r="H962" s="616">
        <f t="shared" ca="1" si="266"/>
        <v>0</v>
      </c>
      <c r="I962" s="616">
        <f t="shared" ca="1" si="266"/>
        <v>0</v>
      </c>
      <c r="J962" s="616">
        <f t="shared" ca="1" si="266"/>
        <v>0</v>
      </c>
      <c r="K962" s="616">
        <f t="shared" ca="1" si="266"/>
        <v>0</v>
      </c>
      <c r="L962" s="616">
        <f t="shared" ca="1" si="266"/>
        <v>0</v>
      </c>
      <c r="M962" s="616">
        <f t="shared" ca="1" si="266"/>
        <v>0</v>
      </c>
      <c r="N962" s="616">
        <f t="shared" ca="1" si="266"/>
        <v>0</v>
      </c>
      <c r="O962" s="616">
        <f t="shared" ca="1" si="266"/>
        <v>0</v>
      </c>
      <c r="P962" s="616">
        <f t="shared" ca="1" si="266"/>
        <v>0</v>
      </c>
      <c r="Q962" s="616">
        <f t="shared" ca="1" si="266"/>
        <v>0</v>
      </c>
      <c r="R962" s="616">
        <f t="shared" ca="1" si="266"/>
        <v>0</v>
      </c>
      <c r="S962" s="616">
        <f t="shared" ca="1" si="266"/>
        <v>0</v>
      </c>
      <c r="T962" s="616">
        <f t="shared" ca="1" si="266"/>
        <v>0</v>
      </c>
      <c r="U962" s="616">
        <f t="shared" ca="1" si="266"/>
        <v>0</v>
      </c>
      <c r="V962" s="616">
        <f t="shared" ca="1" si="266"/>
        <v>0</v>
      </c>
      <c r="W962" s="616">
        <f t="shared" ca="1" si="266"/>
        <v>0</v>
      </c>
      <c r="X962" s="616">
        <f t="shared" ca="1" si="266"/>
        <v>0</v>
      </c>
      <c r="Y962" s="616">
        <f t="shared" ca="1" si="266"/>
        <v>0</v>
      </c>
      <c r="Z962" s="616">
        <f t="shared" ca="1" si="266"/>
        <v>0</v>
      </c>
      <c r="AA962" s="616">
        <f t="shared" ca="1" si="266"/>
        <v>0</v>
      </c>
      <c r="AB962" s="616">
        <f t="shared" ca="1" si="266"/>
        <v>0</v>
      </c>
      <c r="AC962" s="616">
        <f t="shared" ca="1" si="266"/>
        <v>0</v>
      </c>
      <c r="AD962" s="616">
        <f t="shared" ca="1" si="266"/>
        <v>0</v>
      </c>
      <c r="AE962" s="616">
        <f t="shared" ca="1" si="266"/>
        <v>0</v>
      </c>
      <c r="AF962" s="616">
        <f t="shared" ca="1" si="266"/>
        <v>0</v>
      </c>
      <c r="AG962" s="616">
        <f t="shared" ca="1" si="266"/>
        <v>0</v>
      </c>
      <c r="AH962" s="616">
        <f t="shared" ca="1" si="266"/>
        <v>0</v>
      </c>
      <c r="AI962" s="616">
        <f t="shared" ca="1" si="266"/>
        <v>0</v>
      </c>
      <c r="AJ962" s="616">
        <f t="shared" ca="1" si="266"/>
        <v>0</v>
      </c>
      <c r="AK962" s="610"/>
      <c r="AL962" s="610"/>
      <c r="AM962" s="626"/>
      <c r="AN962" s="246"/>
    </row>
    <row r="963" spans="2:40" x14ac:dyDescent="0.2">
      <c r="B963" s="625"/>
      <c r="C963" s="605" t="s">
        <v>116</v>
      </c>
      <c r="D963" s="599"/>
      <c r="E963" s="599"/>
      <c r="F963" s="616">
        <f t="shared" ref="F963:AJ963" ca="1" si="267">F328*HLOOKUP($B$869,$AQ$40:$AW$52,13)</f>
        <v>0</v>
      </c>
      <c r="G963" s="616">
        <f t="shared" ca="1" si="267"/>
        <v>0</v>
      </c>
      <c r="H963" s="616">
        <f t="shared" ca="1" si="267"/>
        <v>0</v>
      </c>
      <c r="I963" s="616">
        <f t="shared" ca="1" si="267"/>
        <v>0</v>
      </c>
      <c r="J963" s="616">
        <f t="shared" ca="1" si="267"/>
        <v>0</v>
      </c>
      <c r="K963" s="616">
        <f t="shared" ca="1" si="267"/>
        <v>0</v>
      </c>
      <c r="L963" s="616">
        <f t="shared" ca="1" si="267"/>
        <v>0</v>
      </c>
      <c r="M963" s="616">
        <f t="shared" ca="1" si="267"/>
        <v>0</v>
      </c>
      <c r="N963" s="616">
        <f t="shared" ca="1" si="267"/>
        <v>0</v>
      </c>
      <c r="O963" s="616">
        <f t="shared" ca="1" si="267"/>
        <v>0</v>
      </c>
      <c r="P963" s="616">
        <f t="shared" ca="1" si="267"/>
        <v>0</v>
      </c>
      <c r="Q963" s="616">
        <f t="shared" ca="1" si="267"/>
        <v>0</v>
      </c>
      <c r="R963" s="616">
        <f t="shared" ca="1" si="267"/>
        <v>0</v>
      </c>
      <c r="S963" s="616">
        <f t="shared" ca="1" si="267"/>
        <v>0</v>
      </c>
      <c r="T963" s="616">
        <f t="shared" ca="1" si="267"/>
        <v>0</v>
      </c>
      <c r="U963" s="616">
        <f t="shared" ca="1" si="267"/>
        <v>0</v>
      </c>
      <c r="V963" s="616">
        <f t="shared" ca="1" si="267"/>
        <v>0</v>
      </c>
      <c r="W963" s="616">
        <f t="shared" ca="1" si="267"/>
        <v>0</v>
      </c>
      <c r="X963" s="616">
        <f t="shared" ca="1" si="267"/>
        <v>0</v>
      </c>
      <c r="Y963" s="616">
        <f t="shared" ca="1" si="267"/>
        <v>0</v>
      </c>
      <c r="Z963" s="616">
        <f t="shared" ca="1" si="267"/>
        <v>0</v>
      </c>
      <c r="AA963" s="616">
        <f t="shared" ca="1" si="267"/>
        <v>0</v>
      </c>
      <c r="AB963" s="616">
        <f t="shared" ca="1" si="267"/>
        <v>0</v>
      </c>
      <c r="AC963" s="616">
        <f t="shared" ca="1" si="267"/>
        <v>0</v>
      </c>
      <c r="AD963" s="616">
        <f t="shared" ca="1" si="267"/>
        <v>0</v>
      </c>
      <c r="AE963" s="616">
        <f t="shared" ca="1" si="267"/>
        <v>0</v>
      </c>
      <c r="AF963" s="616">
        <f t="shared" ca="1" si="267"/>
        <v>0</v>
      </c>
      <c r="AG963" s="616">
        <f t="shared" ca="1" si="267"/>
        <v>0</v>
      </c>
      <c r="AH963" s="616">
        <f t="shared" ca="1" si="267"/>
        <v>0</v>
      </c>
      <c r="AI963" s="616">
        <f t="shared" ca="1" si="267"/>
        <v>0</v>
      </c>
      <c r="AJ963" s="616">
        <f t="shared" ca="1" si="267"/>
        <v>0</v>
      </c>
      <c r="AK963" s="610"/>
      <c r="AL963" s="610"/>
      <c r="AM963" s="626"/>
      <c r="AN963" s="246"/>
    </row>
    <row r="964" spans="2:40" x14ac:dyDescent="0.2">
      <c r="B964" s="625"/>
      <c r="C964" s="606" t="s">
        <v>119</v>
      </c>
      <c r="D964" s="599"/>
      <c r="E964" s="599"/>
      <c r="F964" s="616">
        <f t="shared" ref="F964:AJ964" ca="1" si="268">F329*HLOOKUP($B$869,$AQ$40:$AW$52,13)</f>
        <v>0</v>
      </c>
      <c r="G964" s="616">
        <f t="shared" ca="1" si="268"/>
        <v>0</v>
      </c>
      <c r="H964" s="616">
        <f t="shared" ca="1" si="268"/>
        <v>0</v>
      </c>
      <c r="I964" s="616">
        <f t="shared" ca="1" si="268"/>
        <v>0</v>
      </c>
      <c r="J964" s="616">
        <f t="shared" ca="1" si="268"/>
        <v>0</v>
      </c>
      <c r="K964" s="616">
        <f t="shared" ca="1" si="268"/>
        <v>0</v>
      </c>
      <c r="L964" s="616">
        <f t="shared" ca="1" si="268"/>
        <v>0</v>
      </c>
      <c r="M964" s="616">
        <f t="shared" ca="1" si="268"/>
        <v>0</v>
      </c>
      <c r="N964" s="616">
        <f t="shared" ca="1" si="268"/>
        <v>0</v>
      </c>
      <c r="O964" s="616">
        <f t="shared" ca="1" si="268"/>
        <v>0</v>
      </c>
      <c r="P964" s="616">
        <f t="shared" ca="1" si="268"/>
        <v>0</v>
      </c>
      <c r="Q964" s="616">
        <f t="shared" ca="1" si="268"/>
        <v>0</v>
      </c>
      <c r="R964" s="616">
        <f t="shared" ca="1" si="268"/>
        <v>0</v>
      </c>
      <c r="S964" s="616">
        <f t="shared" ca="1" si="268"/>
        <v>0</v>
      </c>
      <c r="T964" s="616">
        <f t="shared" ca="1" si="268"/>
        <v>0</v>
      </c>
      <c r="U964" s="616">
        <f t="shared" ca="1" si="268"/>
        <v>0</v>
      </c>
      <c r="V964" s="616">
        <f t="shared" ca="1" si="268"/>
        <v>0</v>
      </c>
      <c r="W964" s="616">
        <f t="shared" ca="1" si="268"/>
        <v>0</v>
      </c>
      <c r="X964" s="616">
        <f t="shared" ca="1" si="268"/>
        <v>0</v>
      </c>
      <c r="Y964" s="616">
        <f t="shared" ca="1" si="268"/>
        <v>0</v>
      </c>
      <c r="Z964" s="616">
        <f t="shared" ca="1" si="268"/>
        <v>0</v>
      </c>
      <c r="AA964" s="616">
        <f t="shared" ca="1" si="268"/>
        <v>0</v>
      </c>
      <c r="AB964" s="616">
        <f t="shared" ca="1" si="268"/>
        <v>0</v>
      </c>
      <c r="AC964" s="616">
        <f t="shared" ca="1" si="268"/>
        <v>0</v>
      </c>
      <c r="AD964" s="616">
        <f t="shared" ca="1" si="268"/>
        <v>0</v>
      </c>
      <c r="AE964" s="616">
        <f t="shared" ca="1" si="268"/>
        <v>0</v>
      </c>
      <c r="AF964" s="616">
        <f t="shared" ca="1" si="268"/>
        <v>0</v>
      </c>
      <c r="AG964" s="616">
        <f t="shared" ca="1" si="268"/>
        <v>0</v>
      </c>
      <c r="AH964" s="616">
        <f t="shared" ca="1" si="268"/>
        <v>0</v>
      </c>
      <c r="AI964" s="616">
        <f t="shared" ca="1" si="268"/>
        <v>0</v>
      </c>
      <c r="AJ964" s="616">
        <f t="shared" ca="1" si="268"/>
        <v>0</v>
      </c>
      <c r="AK964" s="610"/>
      <c r="AL964" s="610"/>
      <c r="AM964" s="626"/>
      <c r="AN964" s="246"/>
    </row>
    <row r="965" spans="2:40" x14ac:dyDescent="0.2">
      <c r="B965" s="625"/>
      <c r="C965" s="125"/>
      <c r="D965" s="599"/>
      <c r="E965" s="599"/>
      <c r="F965" s="599"/>
      <c r="G965" s="599"/>
      <c r="H965" s="599"/>
      <c r="I965" s="599"/>
      <c r="J965" s="599"/>
      <c r="K965" s="599"/>
      <c r="L965" s="599"/>
      <c r="M965" s="599"/>
      <c r="N965" s="599"/>
      <c r="O965" s="599"/>
      <c r="P965" s="599"/>
      <c r="Q965" s="599"/>
      <c r="R965" s="599"/>
      <c r="S965" s="599"/>
      <c r="T965" s="599"/>
      <c r="U965" s="599"/>
      <c r="V965" s="599"/>
      <c r="W965" s="599"/>
      <c r="X965" s="599"/>
      <c r="Y965" s="599"/>
      <c r="Z965" s="599"/>
      <c r="AA965" s="599"/>
      <c r="AB965" s="599"/>
      <c r="AC965" s="599"/>
      <c r="AD965" s="599"/>
      <c r="AE965" s="599"/>
      <c r="AF965" s="599"/>
      <c r="AG965" s="599"/>
      <c r="AH965" s="599"/>
      <c r="AI965" s="599"/>
      <c r="AJ965" s="599"/>
      <c r="AK965" s="599"/>
      <c r="AL965" s="599"/>
      <c r="AM965" s="628"/>
    </row>
    <row r="966" spans="2:40" x14ac:dyDescent="0.2">
      <c r="B966" s="625">
        <v>2017</v>
      </c>
      <c r="C966" s="125"/>
      <c r="D966" s="599"/>
      <c r="E966" s="599"/>
      <c r="F966" s="599"/>
      <c r="G966" s="599"/>
      <c r="H966" s="599"/>
      <c r="I966" s="599"/>
      <c r="J966" s="599"/>
      <c r="K966" s="599"/>
      <c r="L966" s="599"/>
      <c r="M966" s="599"/>
      <c r="N966" s="599"/>
      <c r="O966" s="599"/>
      <c r="P966" s="599"/>
      <c r="Q966" s="599"/>
      <c r="R966" s="599"/>
      <c r="S966" s="599"/>
      <c r="T966" s="599"/>
      <c r="U966" s="599"/>
      <c r="V966" s="599"/>
      <c r="W966" s="599"/>
      <c r="X966" s="599"/>
      <c r="Y966" s="599"/>
      <c r="Z966" s="599"/>
      <c r="AA966" s="599"/>
      <c r="AB966" s="599"/>
      <c r="AC966" s="599"/>
      <c r="AD966" s="599"/>
      <c r="AE966" s="599"/>
      <c r="AF966" s="599"/>
      <c r="AG966" s="599"/>
      <c r="AH966" s="599"/>
      <c r="AI966" s="599"/>
      <c r="AJ966" s="599"/>
      <c r="AK966" s="599"/>
      <c r="AL966" s="599"/>
      <c r="AM966" s="628"/>
    </row>
    <row r="967" spans="2:40" x14ac:dyDescent="0.2">
      <c r="B967" s="261" t="s">
        <v>316</v>
      </c>
      <c r="C967" s="125"/>
      <c r="D967" s="599"/>
      <c r="E967" s="599"/>
      <c r="F967" s="599"/>
      <c r="G967" s="599"/>
      <c r="H967" s="599"/>
      <c r="I967" s="599"/>
      <c r="J967" s="599"/>
      <c r="K967" s="599"/>
      <c r="L967" s="599"/>
      <c r="M967" s="599"/>
      <c r="N967" s="599"/>
      <c r="O967" s="599"/>
      <c r="P967" s="599"/>
      <c r="Q967" s="599"/>
      <c r="R967" s="599"/>
      <c r="S967" s="599"/>
      <c r="T967" s="599"/>
      <c r="U967" s="599"/>
      <c r="V967" s="599"/>
      <c r="W967" s="599"/>
      <c r="X967" s="599"/>
      <c r="Y967" s="599"/>
      <c r="Z967" s="599"/>
      <c r="AA967" s="599"/>
      <c r="AB967" s="599"/>
      <c r="AC967" s="599"/>
      <c r="AD967" s="599"/>
      <c r="AE967" s="599"/>
      <c r="AF967" s="599"/>
      <c r="AG967" s="599"/>
      <c r="AH967" s="599"/>
      <c r="AI967" s="599"/>
      <c r="AJ967" s="599"/>
      <c r="AK967" s="599"/>
      <c r="AL967" s="599"/>
      <c r="AM967" s="628"/>
    </row>
    <row r="968" spans="2:40" x14ac:dyDescent="0.2">
      <c r="B968" s="625"/>
      <c r="C968" s="605" t="s">
        <v>131</v>
      </c>
      <c r="D968" s="599"/>
      <c r="E968" s="599"/>
      <c r="F968" s="599"/>
      <c r="G968" s="618">
        <f t="shared" ref="G968:AK968" ca="1" si="269">G333*HLOOKUP($B$966,$AQ$40:$AW$52,2)</f>
        <v>-128.01278635144999</v>
      </c>
      <c r="H968" s="618">
        <f t="shared" ca="1" si="269"/>
        <v>33.108846930266985</v>
      </c>
      <c r="I968" s="618">
        <f t="shared" ca="1" si="269"/>
        <v>41.981140365738909</v>
      </c>
      <c r="J968" s="618">
        <f t="shared" ca="1" si="269"/>
        <v>32.208633063210861</v>
      </c>
      <c r="K968" s="618">
        <f t="shared" ca="1" si="269"/>
        <v>25.50187140707181</v>
      </c>
      <c r="L968" s="618">
        <f t="shared" ca="1" si="269"/>
        <v>24.425599018920874</v>
      </c>
      <c r="M968" s="618">
        <f t="shared" ca="1" si="269"/>
        <v>19.608546320582573</v>
      </c>
      <c r="N968" s="618">
        <f t="shared" ca="1" si="269"/>
        <v>15.123969635726921</v>
      </c>
      <c r="O968" s="618">
        <f t="shared" ca="1" si="269"/>
        <v>14.435436856032409</v>
      </c>
      <c r="P968" s="618">
        <f t="shared" ca="1" si="269"/>
        <v>13.807321989291008</v>
      </c>
      <c r="Q968" s="618">
        <f t="shared" ca="1" si="269"/>
        <v>5.2799702100793091</v>
      </c>
      <c r="R968" s="618">
        <f t="shared" ca="1" si="269"/>
        <v>9.077305631366265</v>
      </c>
      <c r="S968" s="618">
        <f t="shared" ca="1" si="269"/>
        <v>9.1787848505603531</v>
      </c>
      <c r="T968" s="618">
        <f t="shared" ca="1" si="269"/>
        <v>9.2815622301606204</v>
      </c>
      <c r="U968" s="618">
        <f t="shared" ca="1" si="269"/>
        <v>9.3856473783654462</v>
      </c>
      <c r="V968" s="618">
        <f t="shared" ca="1" si="269"/>
        <v>9.4910498251125439</v>
      </c>
      <c r="W968" s="618">
        <f t="shared" ca="1" si="269"/>
        <v>9.5977790152675997</v>
      </c>
      <c r="X968" s="618">
        <f t="shared" ca="1" si="269"/>
        <v>9.7058443015708988</v>
      </c>
      <c r="Y968" s="618">
        <f t="shared" ca="1" si="269"/>
        <v>9.8152549373346698</v>
      </c>
      <c r="Z968" s="618">
        <f t="shared" ca="1" si="269"/>
        <v>9.9260200688840055</v>
      </c>
      <c r="AA968" s="618">
        <f t="shared" ca="1" si="269"/>
        <v>2.0797285207236893</v>
      </c>
      <c r="AB968" s="618">
        <f t="shared" ca="1" si="269"/>
        <v>10.151649822493289</v>
      </c>
      <c r="AC968" s="618">
        <f t="shared" ca="1" si="269"/>
        <v>10.266532130492555</v>
      </c>
      <c r="AD968" s="618">
        <f t="shared" ca="1" si="269"/>
        <v>10.382804289119028</v>
      </c>
      <c r="AE968" s="618">
        <f t="shared" ca="1" si="269"/>
        <v>10.500474786859376</v>
      </c>
      <c r="AF968" s="618">
        <f t="shared" ca="1" si="269"/>
        <v>10.619551954036003</v>
      </c>
      <c r="AG968" s="618">
        <f t="shared" ca="1" si="269"/>
        <v>0</v>
      </c>
      <c r="AH968" s="618">
        <f t="shared" ca="1" si="269"/>
        <v>0</v>
      </c>
      <c r="AI968" s="618">
        <f t="shared" ca="1" si="269"/>
        <v>0</v>
      </c>
      <c r="AJ968" s="618">
        <f t="shared" ca="1" si="269"/>
        <v>0</v>
      </c>
      <c r="AK968" s="618">
        <f t="shared" ca="1" si="269"/>
        <v>0</v>
      </c>
      <c r="AL968" s="610"/>
      <c r="AM968" s="626"/>
      <c r="AN968" s="246"/>
    </row>
    <row r="969" spans="2:40" x14ac:dyDescent="0.2">
      <c r="B969" s="625"/>
      <c r="C969" s="606" t="s">
        <v>117</v>
      </c>
      <c r="D969" s="599"/>
      <c r="E969" s="599"/>
      <c r="F969" s="599"/>
      <c r="G969" s="618">
        <f t="shared" ref="G969:AK969" ca="1" si="270">G334*HLOOKUP($B$966,$AQ$40:$AW$52,2)</f>
        <v>0</v>
      </c>
      <c r="H969" s="618">
        <f t="shared" ca="1" si="270"/>
        <v>3.5771923144183093</v>
      </c>
      <c r="I969" s="618">
        <f t="shared" ca="1" si="270"/>
        <v>3.6139678894510174</v>
      </c>
      <c r="J969" s="618">
        <f t="shared" ca="1" si="270"/>
        <v>3.6512914205517117</v>
      </c>
      <c r="K969" s="618">
        <f t="shared" ca="1" si="270"/>
        <v>3.6891710722658071</v>
      </c>
      <c r="L969" s="618">
        <f t="shared" ca="1" si="270"/>
        <v>3.7276151307904435</v>
      </c>
      <c r="M969" s="618">
        <f t="shared" ca="1" si="270"/>
        <v>3.7666320057870957</v>
      </c>
      <c r="N969" s="618">
        <f t="shared" ca="1" si="270"/>
        <v>3.8062302322211994</v>
      </c>
      <c r="O969" s="618">
        <f t="shared" ca="1" si="270"/>
        <v>3.8464184722291699</v>
      </c>
      <c r="P969" s="618">
        <f t="shared" ca="1" si="270"/>
        <v>3.8872055170132596</v>
      </c>
      <c r="Q969" s="618">
        <f t="shared" ca="1" si="270"/>
        <v>3.9286002887646321</v>
      </c>
      <c r="R969" s="618">
        <f t="shared" ca="1" si="270"/>
        <v>3.9706118426150998</v>
      </c>
      <c r="S969" s="618">
        <f t="shared" ca="1" si="270"/>
        <v>4.0132493686179389</v>
      </c>
      <c r="T969" s="618">
        <f t="shared" ca="1" si="270"/>
        <v>4.0565221937582212</v>
      </c>
      <c r="U969" s="618">
        <f t="shared" ca="1" si="270"/>
        <v>4.1004397839930933</v>
      </c>
      <c r="V969" s="618">
        <f t="shared" ca="1" si="270"/>
        <v>4.1450117463224663</v>
      </c>
      <c r="W969" s="618">
        <f t="shared" ca="1" si="270"/>
        <v>4.1902478308905451</v>
      </c>
      <c r="X969" s="618">
        <f t="shared" ca="1" si="270"/>
        <v>4.2361579331186894</v>
      </c>
      <c r="Y969" s="618">
        <f t="shared" ca="1" si="270"/>
        <v>4.282752095870034</v>
      </c>
      <c r="Z969" s="618">
        <f t="shared" ca="1" si="270"/>
        <v>4.3300405116463718</v>
      </c>
      <c r="AA969" s="618">
        <f t="shared" ca="1" si="270"/>
        <v>4.378033524817778</v>
      </c>
      <c r="AB969" s="618">
        <f t="shared" ca="1" si="270"/>
        <v>4.4267416338854382</v>
      </c>
      <c r="AC969" s="618">
        <f t="shared" ca="1" si="270"/>
        <v>4.4761754937782046</v>
      </c>
      <c r="AD969" s="618">
        <f t="shared" ca="1" si="270"/>
        <v>4.5263459181833765</v>
      </c>
      <c r="AE969" s="618">
        <f t="shared" ca="1" si="270"/>
        <v>4.5772638819121827</v>
      </c>
      <c r="AF969" s="618">
        <f t="shared" ca="1" si="270"/>
        <v>4.6289405233005487</v>
      </c>
      <c r="AG969" s="618">
        <f t="shared" ca="1" si="270"/>
        <v>0</v>
      </c>
      <c r="AH969" s="618">
        <f t="shared" ca="1" si="270"/>
        <v>0</v>
      </c>
      <c r="AI969" s="618">
        <f t="shared" ca="1" si="270"/>
        <v>0</v>
      </c>
      <c r="AJ969" s="618">
        <f t="shared" ca="1" si="270"/>
        <v>0</v>
      </c>
      <c r="AK969" s="618">
        <f t="shared" ca="1" si="270"/>
        <v>0</v>
      </c>
      <c r="AL969" s="610"/>
      <c r="AM969" s="626"/>
      <c r="AN969" s="246"/>
    </row>
    <row r="970" spans="2:40" x14ac:dyDescent="0.2">
      <c r="B970" s="625"/>
      <c r="C970" s="607" t="s">
        <v>126</v>
      </c>
      <c r="D970" s="599"/>
      <c r="E970" s="599"/>
      <c r="F970" s="599"/>
      <c r="G970" s="618">
        <f t="shared" ref="G970:AK970" ca="1" si="271">G335*HLOOKUP($B$966,$AQ$40:$AW$52,2)</f>
        <v>0</v>
      </c>
      <c r="H970" s="618">
        <f t="shared" ca="1" si="271"/>
        <v>0</v>
      </c>
      <c r="I970" s="618">
        <f t="shared" ca="1" si="271"/>
        <v>0</v>
      </c>
      <c r="J970" s="618">
        <f t="shared" ca="1" si="271"/>
        <v>0</v>
      </c>
      <c r="K970" s="618">
        <f t="shared" ca="1" si="271"/>
        <v>0</v>
      </c>
      <c r="L970" s="618">
        <f t="shared" ca="1" si="271"/>
        <v>0</v>
      </c>
      <c r="M970" s="618">
        <f t="shared" ca="1" si="271"/>
        <v>0</v>
      </c>
      <c r="N970" s="618">
        <f t="shared" ca="1" si="271"/>
        <v>0</v>
      </c>
      <c r="O970" s="618">
        <f t="shared" ca="1" si="271"/>
        <v>0</v>
      </c>
      <c r="P970" s="618">
        <f t="shared" ca="1" si="271"/>
        <v>0</v>
      </c>
      <c r="Q970" s="618">
        <f t="shared" ca="1" si="271"/>
        <v>0</v>
      </c>
      <c r="R970" s="618">
        <f t="shared" ca="1" si="271"/>
        <v>0</v>
      </c>
      <c r="S970" s="618">
        <f t="shared" ca="1" si="271"/>
        <v>0</v>
      </c>
      <c r="T970" s="618">
        <f t="shared" ca="1" si="271"/>
        <v>0</v>
      </c>
      <c r="U970" s="618">
        <f t="shared" ca="1" si="271"/>
        <v>0</v>
      </c>
      <c r="V970" s="618">
        <f t="shared" ca="1" si="271"/>
        <v>0</v>
      </c>
      <c r="W970" s="618">
        <f t="shared" ca="1" si="271"/>
        <v>0</v>
      </c>
      <c r="X970" s="618">
        <f t="shared" ca="1" si="271"/>
        <v>0</v>
      </c>
      <c r="Y970" s="618">
        <f t="shared" ca="1" si="271"/>
        <v>0</v>
      </c>
      <c r="Z970" s="618">
        <f t="shared" ca="1" si="271"/>
        <v>0</v>
      </c>
      <c r="AA970" s="618">
        <f t="shared" ca="1" si="271"/>
        <v>0</v>
      </c>
      <c r="AB970" s="618">
        <f t="shared" ca="1" si="271"/>
        <v>0</v>
      </c>
      <c r="AC970" s="618">
        <f t="shared" ca="1" si="271"/>
        <v>0</v>
      </c>
      <c r="AD970" s="618">
        <f t="shared" ca="1" si="271"/>
        <v>0</v>
      </c>
      <c r="AE970" s="618">
        <f t="shared" ca="1" si="271"/>
        <v>0</v>
      </c>
      <c r="AF970" s="618">
        <f t="shared" ca="1" si="271"/>
        <v>0</v>
      </c>
      <c r="AG970" s="618">
        <f t="shared" ca="1" si="271"/>
        <v>0</v>
      </c>
      <c r="AH970" s="618">
        <f t="shared" ca="1" si="271"/>
        <v>0</v>
      </c>
      <c r="AI970" s="618">
        <f t="shared" ca="1" si="271"/>
        <v>0</v>
      </c>
      <c r="AJ970" s="618">
        <f t="shared" ca="1" si="271"/>
        <v>0</v>
      </c>
      <c r="AK970" s="618">
        <f t="shared" ca="1" si="271"/>
        <v>0</v>
      </c>
      <c r="AL970" s="610"/>
      <c r="AM970" s="626"/>
      <c r="AN970" s="246"/>
    </row>
    <row r="971" spans="2:40" x14ac:dyDescent="0.2">
      <c r="B971" s="625"/>
      <c r="C971" s="605" t="s">
        <v>127</v>
      </c>
      <c r="D971" s="599"/>
      <c r="E971" s="599"/>
      <c r="F971" s="599"/>
      <c r="G971" s="618">
        <f t="shared" ref="G971:AK971" ca="1" si="272">G336*HLOOKUP($B$966,$AQ$40:$AW$52,2)</f>
        <v>0</v>
      </c>
      <c r="H971" s="618">
        <f t="shared" ca="1" si="272"/>
        <v>0</v>
      </c>
      <c r="I971" s="618">
        <f t="shared" ca="1" si="272"/>
        <v>0</v>
      </c>
      <c r="J971" s="618">
        <f t="shared" ca="1" si="272"/>
        <v>0</v>
      </c>
      <c r="K971" s="618">
        <f t="shared" ca="1" si="272"/>
        <v>0</v>
      </c>
      <c r="L971" s="618">
        <f t="shared" ca="1" si="272"/>
        <v>0</v>
      </c>
      <c r="M971" s="618">
        <f t="shared" ca="1" si="272"/>
        <v>0</v>
      </c>
      <c r="N971" s="618">
        <f t="shared" ca="1" si="272"/>
        <v>0</v>
      </c>
      <c r="O971" s="618">
        <f t="shared" ca="1" si="272"/>
        <v>0</v>
      </c>
      <c r="P971" s="618">
        <f t="shared" ca="1" si="272"/>
        <v>0</v>
      </c>
      <c r="Q971" s="618">
        <f t="shared" ca="1" si="272"/>
        <v>0</v>
      </c>
      <c r="R971" s="618">
        <f t="shared" ca="1" si="272"/>
        <v>0</v>
      </c>
      <c r="S971" s="618">
        <f t="shared" ca="1" si="272"/>
        <v>0</v>
      </c>
      <c r="T971" s="618">
        <f t="shared" ca="1" si="272"/>
        <v>0</v>
      </c>
      <c r="U971" s="618">
        <f t="shared" ca="1" si="272"/>
        <v>0</v>
      </c>
      <c r="V971" s="618">
        <f t="shared" ca="1" si="272"/>
        <v>0</v>
      </c>
      <c r="W971" s="618">
        <f t="shared" ca="1" si="272"/>
        <v>0</v>
      </c>
      <c r="X971" s="618">
        <f t="shared" ca="1" si="272"/>
        <v>0</v>
      </c>
      <c r="Y971" s="618">
        <f t="shared" ca="1" si="272"/>
        <v>0</v>
      </c>
      <c r="Z971" s="618">
        <f t="shared" ca="1" si="272"/>
        <v>0</v>
      </c>
      <c r="AA971" s="618">
        <f t="shared" ca="1" si="272"/>
        <v>0</v>
      </c>
      <c r="AB971" s="618">
        <f t="shared" ca="1" si="272"/>
        <v>0</v>
      </c>
      <c r="AC971" s="618">
        <f t="shared" ca="1" si="272"/>
        <v>0</v>
      </c>
      <c r="AD971" s="618">
        <f t="shared" ca="1" si="272"/>
        <v>0</v>
      </c>
      <c r="AE971" s="618">
        <f t="shared" ca="1" si="272"/>
        <v>0</v>
      </c>
      <c r="AF971" s="618">
        <f t="shared" ca="1" si="272"/>
        <v>0</v>
      </c>
      <c r="AG971" s="618">
        <f t="shared" ca="1" si="272"/>
        <v>0</v>
      </c>
      <c r="AH971" s="618">
        <f t="shared" ca="1" si="272"/>
        <v>0</v>
      </c>
      <c r="AI971" s="618">
        <f t="shared" ca="1" si="272"/>
        <v>0</v>
      </c>
      <c r="AJ971" s="618">
        <f t="shared" ca="1" si="272"/>
        <v>0</v>
      </c>
      <c r="AK971" s="618">
        <f t="shared" ca="1" si="272"/>
        <v>0</v>
      </c>
      <c r="AL971" s="610"/>
      <c r="AM971" s="626"/>
      <c r="AN971" s="246"/>
    </row>
    <row r="972" spans="2:40" x14ac:dyDescent="0.2">
      <c r="B972" s="625"/>
      <c r="C972" s="605" t="s">
        <v>116</v>
      </c>
      <c r="D972" s="599"/>
      <c r="E972" s="599"/>
      <c r="F972" s="599"/>
      <c r="G972" s="618">
        <f t="shared" ref="G972:AK972" ca="1" si="273">G337*HLOOKUP($B$966,$AQ$40:$AW$52,2)</f>
        <v>0</v>
      </c>
      <c r="H972" s="618">
        <f t="shared" ca="1" si="273"/>
        <v>0</v>
      </c>
      <c r="I972" s="618">
        <f t="shared" ca="1" si="273"/>
        <v>0</v>
      </c>
      <c r="J972" s="618">
        <f t="shared" ca="1" si="273"/>
        <v>0</v>
      </c>
      <c r="K972" s="618">
        <f t="shared" ca="1" si="273"/>
        <v>0</v>
      </c>
      <c r="L972" s="618">
        <f t="shared" ca="1" si="273"/>
        <v>0</v>
      </c>
      <c r="M972" s="618">
        <f t="shared" ca="1" si="273"/>
        <v>0</v>
      </c>
      <c r="N972" s="618">
        <f t="shared" ca="1" si="273"/>
        <v>0</v>
      </c>
      <c r="O972" s="618">
        <f t="shared" ca="1" si="273"/>
        <v>0</v>
      </c>
      <c r="P972" s="618">
        <f t="shared" ca="1" si="273"/>
        <v>0</v>
      </c>
      <c r="Q972" s="618">
        <f t="shared" ca="1" si="273"/>
        <v>0</v>
      </c>
      <c r="R972" s="618">
        <f t="shared" ca="1" si="273"/>
        <v>0</v>
      </c>
      <c r="S972" s="618">
        <f t="shared" ca="1" si="273"/>
        <v>0</v>
      </c>
      <c r="T972" s="618">
        <f t="shared" ca="1" si="273"/>
        <v>0</v>
      </c>
      <c r="U972" s="618">
        <f t="shared" ca="1" si="273"/>
        <v>0</v>
      </c>
      <c r="V972" s="618">
        <f t="shared" ca="1" si="273"/>
        <v>0</v>
      </c>
      <c r="W972" s="618">
        <f t="shared" ca="1" si="273"/>
        <v>0</v>
      </c>
      <c r="X972" s="618">
        <f t="shared" ca="1" si="273"/>
        <v>0</v>
      </c>
      <c r="Y972" s="618">
        <f t="shared" ca="1" si="273"/>
        <v>0</v>
      </c>
      <c r="Z972" s="618">
        <f t="shared" ca="1" si="273"/>
        <v>0</v>
      </c>
      <c r="AA972" s="618">
        <f t="shared" ca="1" si="273"/>
        <v>0</v>
      </c>
      <c r="AB972" s="618">
        <f t="shared" ca="1" si="273"/>
        <v>0</v>
      </c>
      <c r="AC972" s="618">
        <f t="shared" ca="1" si="273"/>
        <v>0</v>
      </c>
      <c r="AD972" s="618">
        <f t="shared" ca="1" si="273"/>
        <v>0</v>
      </c>
      <c r="AE972" s="618">
        <f t="shared" ca="1" si="273"/>
        <v>0</v>
      </c>
      <c r="AF972" s="618">
        <f t="shared" ca="1" si="273"/>
        <v>0</v>
      </c>
      <c r="AG972" s="618">
        <f t="shared" ca="1" si="273"/>
        <v>0</v>
      </c>
      <c r="AH972" s="618">
        <f t="shared" ca="1" si="273"/>
        <v>0</v>
      </c>
      <c r="AI972" s="618">
        <f t="shared" ca="1" si="273"/>
        <v>0</v>
      </c>
      <c r="AJ972" s="618">
        <f t="shared" ca="1" si="273"/>
        <v>0</v>
      </c>
      <c r="AK972" s="618">
        <f t="shared" ca="1" si="273"/>
        <v>0</v>
      </c>
      <c r="AL972" s="610"/>
      <c r="AM972" s="626"/>
      <c r="AN972" s="246"/>
    </row>
    <row r="973" spans="2:40" x14ac:dyDescent="0.2">
      <c r="B973" s="625"/>
      <c r="C973" s="606" t="s">
        <v>119</v>
      </c>
      <c r="D973" s="599"/>
      <c r="E973" s="599"/>
      <c r="F973" s="599"/>
      <c r="G973" s="618">
        <f t="shared" ref="G973:AK973" ca="1" si="274">G338*HLOOKUP($B$966,$AQ$40:$AW$52,2)</f>
        <v>0</v>
      </c>
      <c r="H973" s="618">
        <f t="shared" ca="1" si="274"/>
        <v>0</v>
      </c>
      <c r="I973" s="618">
        <f t="shared" ca="1" si="274"/>
        <v>0</v>
      </c>
      <c r="J973" s="618">
        <f t="shared" ca="1" si="274"/>
        <v>0</v>
      </c>
      <c r="K973" s="618">
        <f t="shared" ca="1" si="274"/>
        <v>0</v>
      </c>
      <c r="L973" s="618">
        <f t="shared" ca="1" si="274"/>
        <v>0</v>
      </c>
      <c r="M973" s="618">
        <f t="shared" ca="1" si="274"/>
        <v>0</v>
      </c>
      <c r="N973" s="618">
        <f t="shared" ca="1" si="274"/>
        <v>0</v>
      </c>
      <c r="O973" s="618">
        <f t="shared" ca="1" si="274"/>
        <v>0</v>
      </c>
      <c r="P973" s="618">
        <f t="shared" ca="1" si="274"/>
        <v>0</v>
      </c>
      <c r="Q973" s="618">
        <f t="shared" ca="1" si="274"/>
        <v>0</v>
      </c>
      <c r="R973" s="618">
        <f t="shared" ca="1" si="274"/>
        <v>0</v>
      </c>
      <c r="S973" s="618">
        <f t="shared" ca="1" si="274"/>
        <v>0</v>
      </c>
      <c r="T973" s="618">
        <f t="shared" ca="1" si="274"/>
        <v>0</v>
      </c>
      <c r="U973" s="618">
        <f t="shared" ca="1" si="274"/>
        <v>0</v>
      </c>
      <c r="V973" s="618">
        <f t="shared" ca="1" si="274"/>
        <v>0</v>
      </c>
      <c r="W973" s="618">
        <f t="shared" ca="1" si="274"/>
        <v>0</v>
      </c>
      <c r="X973" s="618">
        <f t="shared" ca="1" si="274"/>
        <v>0</v>
      </c>
      <c r="Y973" s="618">
        <f t="shared" ca="1" si="274"/>
        <v>0</v>
      </c>
      <c r="Z973" s="618">
        <f t="shared" ca="1" si="274"/>
        <v>0</v>
      </c>
      <c r="AA973" s="618">
        <f t="shared" ca="1" si="274"/>
        <v>0</v>
      </c>
      <c r="AB973" s="618">
        <f t="shared" ca="1" si="274"/>
        <v>0</v>
      </c>
      <c r="AC973" s="618">
        <f t="shared" ca="1" si="274"/>
        <v>0</v>
      </c>
      <c r="AD973" s="618">
        <f t="shared" ca="1" si="274"/>
        <v>0</v>
      </c>
      <c r="AE973" s="618">
        <f t="shared" ca="1" si="274"/>
        <v>0</v>
      </c>
      <c r="AF973" s="618">
        <f t="shared" ca="1" si="274"/>
        <v>0</v>
      </c>
      <c r="AG973" s="618">
        <f t="shared" ca="1" si="274"/>
        <v>0</v>
      </c>
      <c r="AH973" s="618">
        <f t="shared" ca="1" si="274"/>
        <v>0</v>
      </c>
      <c r="AI973" s="618">
        <f t="shared" ca="1" si="274"/>
        <v>0</v>
      </c>
      <c r="AJ973" s="618">
        <f t="shared" ca="1" si="274"/>
        <v>0</v>
      </c>
      <c r="AK973" s="618">
        <f t="shared" ca="1" si="274"/>
        <v>0</v>
      </c>
      <c r="AL973" s="610"/>
      <c r="AM973" s="626"/>
      <c r="AN973" s="246"/>
    </row>
    <row r="974" spans="2:40" x14ac:dyDescent="0.2">
      <c r="B974" s="625"/>
      <c r="C974" s="125"/>
      <c r="D974" s="599"/>
      <c r="E974" s="599"/>
      <c r="F974" s="599"/>
      <c r="G974" s="619"/>
      <c r="H974" s="619"/>
      <c r="I974" s="619"/>
      <c r="J974" s="619"/>
      <c r="K974" s="619"/>
      <c r="L974" s="619"/>
      <c r="M974" s="619"/>
      <c r="N974" s="619"/>
      <c r="O974" s="619"/>
      <c r="P974" s="619"/>
      <c r="Q974" s="619"/>
      <c r="R974" s="619"/>
      <c r="S974" s="619"/>
      <c r="T974" s="619"/>
      <c r="U974" s="619"/>
      <c r="V974" s="619"/>
      <c r="W974" s="619"/>
      <c r="X974" s="619"/>
      <c r="Y974" s="619"/>
      <c r="Z974" s="619"/>
      <c r="AA974" s="619"/>
      <c r="AB974" s="619"/>
      <c r="AC974" s="619"/>
      <c r="AD974" s="619"/>
      <c r="AE974" s="619"/>
      <c r="AF974" s="619"/>
      <c r="AG974" s="619"/>
      <c r="AH974" s="619"/>
      <c r="AI974" s="619"/>
      <c r="AJ974" s="619"/>
      <c r="AK974" s="619"/>
      <c r="AL974" s="612"/>
      <c r="AM974" s="627"/>
      <c r="AN974" s="600"/>
    </row>
    <row r="975" spans="2:40" x14ac:dyDescent="0.2">
      <c r="B975" s="261" t="s">
        <v>317</v>
      </c>
      <c r="C975" s="246"/>
      <c r="D975" s="599"/>
      <c r="E975" s="599"/>
      <c r="F975" s="599"/>
      <c r="G975" s="619"/>
      <c r="H975" s="619"/>
      <c r="I975" s="619"/>
      <c r="J975" s="619"/>
      <c r="K975" s="619"/>
      <c r="L975" s="619"/>
      <c r="M975" s="619"/>
      <c r="N975" s="619"/>
      <c r="O975" s="619"/>
      <c r="P975" s="619"/>
      <c r="Q975" s="619"/>
      <c r="R975" s="619"/>
      <c r="S975" s="619"/>
      <c r="T975" s="619"/>
      <c r="U975" s="619"/>
      <c r="V975" s="619"/>
      <c r="W975" s="619"/>
      <c r="X975" s="619"/>
      <c r="Y975" s="619"/>
      <c r="Z975" s="619"/>
      <c r="AA975" s="619"/>
      <c r="AB975" s="619"/>
      <c r="AC975" s="619"/>
      <c r="AD975" s="619"/>
      <c r="AE975" s="619"/>
      <c r="AF975" s="619"/>
      <c r="AG975" s="619"/>
      <c r="AH975" s="619"/>
      <c r="AI975" s="619"/>
      <c r="AJ975" s="619"/>
      <c r="AK975" s="619"/>
      <c r="AL975" s="612"/>
      <c r="AM975" s="627"/>
      <c r="AN975" s="600"/>
    </row>
    <row r="976" spans="2:40" x14ac:dyDescent="0.2">
      <c r="B976" s="625"/>
      <c r="C976" s="605" t="s">
        <v>131</v>
      </c>
      <c r="D976" s="599"/>
      <c r="E976" s="599"/>
      <c r="F976" s="599"/>
      <c r="G976" s="618">
        <f t="shared" ref="G976:AK976" ca="1" si="275">G341*HLOOKUP($B$966,$AQ$40:$AW$52,3)</f>
        <v>0</v>
      </c>
      <c r="H976" s="618">
        <f t="shared" ca="1" si="275"/>
        <v>0</v>
      </c>
      <c r="I976" s="618">
        <f t="shared" ca="1" si="275"/>
        <v>0</v>
      </c>
      <c r="J976" s="618">
        <f t="shared" ca="1" si="275"/>
        <v>0</v>
      </c>
      <c r="K976" s="618">
        <f t="shared" ca="1" si="275"/>
        <v>0</v>
      </c>
      <c r="L976" s="618">
        <f t="shared" ca="1" si="275"/>
        <v>0</v>
      </c>
      <c r="M976" s="618">
        <f t="shared" ca="1" si="275"/>
        <v>0</v>
      </c>
      <c r="N976" s="618">
        <f t="shared" ca="1" si="275"/>
        <v>0</v>
      </c>
      <c r="O976" s="618">
        <f t="shared" ca="1" si="275"/>
        <v>0</v>
      </c>
      <c r="P976" s="618">
        <f t="shared" ca="1" si="275"/>
        <v>0</v>
      </c>
      <c r="Q976" s="618">
        <f t="shared" ca="1" si="275"/>
        <v>0</v>
      </c>
      <c r="R976" s="618">
        <f t="shared" ca="1" si="275"/>
        <v>0</v>
      </c>
      <c r="S976" s="618">
        <f t="shared" ca="1" si="275"/>
        <v>0</v>
      </c>
      <c r="T976" s="618">
        <f t="shared" ca="1" si="275"/>
        <v>0</v>
      </c>
      <c r="U976" s="618">
        <f t="shared" ca="1" si="275"/>
        <v>0</v>
      </c>
      <c r="V976" s="618">
        <f t="shared" ca="1" si="275"/>
        <v>0</v>
      </c>
      <c r="W976" s="618">
        <f t="shared" ca="1" si="275"/>
        <v>0</v>
      </c>
      <c r="X976" s="618">
        <f t="shared" ca="1" si="275"/>
        <v>0</v>
      </c>
      <c r="Y976" s="618">
        <f t="shared" ca="1" si="275"/>
        <v>0</v>
      </c>
      <c r="Z976" s="618">
        <f t="shared" ca="1" si="275"/>
        <v>0</v>
      </c>
      <c r="AA976" s="618">
        <f t="shared" ca="1" si="275"/>
        <v>0</v>
      </c>
      <c r="AB976" s="618">
        <f t="shared" ca="1" si="275"/>
        <v>0</v>
      </c>
      <c r="AC976" s="618">
        <f t="shared" ca="1" si="275"/>
        <v>0</v>
      </c>
      <c r="AD976" s="618">
        <f t="shared" ca="1" si="275"/>
        <v>0</v>
      </c>
      <c r="AE976" s="618">
        <f t="shared" ca="1" si="275"/>
        <v>0</v>
      </c>
      <c r="AF976" s="618">
        <f t="shared" ca="1" si="275"/>
        <v>0</v>
      </c>
      <c r="AG976" s="618">
        <f t="shared" ca="1" si="275"/>
        <v>0</v>
      </c>
      <c r="AH976" s="618">
        <f t="shared" ca="1" si="275"/>
        <v>0</v>
      </c>
      <c r="AI976" s="618">
        <f t="shared" ca="1" si="275"/>
        <v>0</v>
      </c>
      <c r="AJ976" s="618">
        <f t="shared" ca="1" si="275"/>
        <v>0</v>
      </c>
      <c r="AK976" s="618">
        <f t="shared" ca="1" si="275"/>
        <v>0</v>
      </c>
      <c r="AL976" s="610"/>
      <c r="AM976" s="626"/>
      <c r="AN976" s="246"/>
    </row>
    <row r="977" spans="2:40" x14ac:dyDescent="0.2">
      <c r="B977" s="625"/>
      <c r="C977" s="606" t="s">
        <v>117</v>
      </c>
      <c r="D977" s="599"/>
      <c r="E977" s="599"/>
      <c r="F977" s="599"/>
      <c r="G977" s="618">
        <f t="shared" ref="G977:AK977" ca="1" si="276">G342*HLOOKUP($B$966,$AQ$40:$AW$52,3)</f>
        <v>-54.862622722050006</v>
      </c>
      <c r="H977" s="618">
        <f t="shared" ca="1" si="276"/>
        <v>15.449048630135625</v>
      </c>
      <c r="I977" s="618">
        <f t="shared" ca="1" si="276"/>
        <v>19.269152516508679</v>
      </c>
      <c r="J977" s="618">
        <f t="shared" ca="1" si="276"/>
        <v>15.099263990050487</v>
      </c>
      <c r="K977" s="618">
        <f t="shared" ca="1" si="276"/>
        <v>12.243934784735488</v>
      </c>
      <c r="L977" s="618">
        <f t="shared" ca="1" si="276"/>
        <v>11.80237441026973</v>
      </c>
      <c r="M977" s="618">
        <f t="shared" ca="1" si="276"/>
        <v>9.7583600724212065</v>
      </c>
      <c r="N977" s="618">
        <f t="shared" ca="1" si="276"/>
        <v>7.8576106877593439</v>
      </c>
      <c r="O977" s="618">
        <f t="shared" ca="1" si="276"/>
        <v>7.5845522900199978</v>
      </c>
      <c r="P977" s="618">
        <f t="shared" ca="1" si="276"/>
        <v>7.3382443931046097</v>
      </c>
      <c r="Q977" s="618">
        <f t="shared" ca="1" si="276"/>
        <v>3.7074508628430567</v>
      </c>
      <c r="R977" s="618">
        <f t="shared" ca="1" si="276"/>
        <v>3.3266859478129596</v>
      </c>
      <c r="S977" s="618">
        <f t="shared" ca="1" si="276"/>
        <v>3.3468757678991112</v>
      </c>
      <c r="T977" s="618">
        <f t="shared" ca="1" si="276"/>
        <v>3.3657310407786118</v>
      </c>
      <c r="U977" s="618">
        <f t="shared" ca="1" si="276"/>
        <v>5.0733044439399952</v>
      </c>
      <c r="V977" s="618">
        <f t="shared" ca="1" si="276"/>
        <v>5.1299000783200208</v>
      </c>
      <c r="W977" s="618">
        <f t="shared" ca="1" si="276"/>
        <v>5.1872345220600655</v>
      </c>
      <c r="X977" s="618">
        <f t="shared" ca="1" si="276"/>
        <v>5.24531431953252</v>
      </c>
      <c r="Y977" s="618">
        <f t="shared" ca="1" si="276"/>
        <v>5.3041460102849802</v>
      </c>
      <c r="Z977" s="618">
        <f t="shared" ca="1" si="276"/>
        <v>5.3637361263636594</v>
      </c>
      <c r="AA977" s="618">
        <f t="shared" ca="1" si="276"/>
        <v>2.013339672242024</v>
      </c>
      <c r="AB977" s="618">
        <f t="shared" ca="1" si="276"/>
        <v>5.4852177083814784</v>
      </c>
      <c r="AC977" s="618">
        <f t="shared" ca="1" si="276"/>
        <v>5.5471221753308262</v>
      </c>
      <c r="AD977" s="618">
        <f t="shared" ca="1" si="276"/>
        <v>5.6098110635111516</v>
      </c>
      <c r="AE977" s="618">
        <f t="shared" ca="1" si="276"/>
        <v>5.6732908235326551</v>
      </c>
      <c r="AF977" s="618">
        <f t="shared" ca="1" si="276"/>
        <v>5.7375678801298875</v>
      </c>
      <c r="AG977" s="618">
        <f t="shared" ca="1" si="276"/>
        <v>0</v>
      </c>
      <c r="AH977" s="618">
        <f t="shared" ca="1" si="276"/>
        <v>0</v>
      </c>
      <c r="AI977" s="618">
        <f t="shared" ca="1" si="276"/>
        <v>0</v>
      </c>
      <c r="AJ977" s="618">
        <f t="shared" ca="1" si="276"/>
        <v>0</v>
      </c>
      <c r="AK977" s="618">
        <f t="shared" ca="1" si="276"/>
        <v>0</v>
      </c>
      <c r="AL977" s="610"/>
      <c r="AM977" s="626"/>
      <c r="AN977" s="246"/>
    </row>
    <row r="978" spans="2:40" x14ac:dyDescent="0.2">
      <c r="B978" s="625"/>
      <c r="C978" s="607" t="s">
        <v>126</v>
      </c>
      <c r="D978" s="599"/>
      <c r="E978" s="599"/>
      <c r="F978" s="599"/>
      <c r="G978" s="618">
        <f t="shared" ref="G978:AK978" ca="1" si="277">G343*HLOOKUP($B$966,$AQ$40:$AW$52,3)</f>
        <v>0</v>
      </c>
      <c r="H978" s="618">
        <f t="shared" ca="1" si="277"/>
        <v>0</v>
      </c>
      <c r="I978" s="618">
        <f t="shared" ca="1" si="277"/>
        <v>0</v>
      </c>
      <c r="J978" s="618">
        <f t="shared" ca="1" si="277"/>
        <v>0</v>
      </c>
      <c r="K978" s="618">
        <f t="shared" ca="1" si="277"/>
        <v>0</v>
      </c>
      <c r="L978" s="618">
        <f t="shared" ca="1" si="277"/>
        <v>0</v>
      </c>
      <c r="M978" s="618">
        <f t="shared" ca="1" si="277"/>
        <v>0</v>
      </c>
      <c r="N978" s="618">
        <f t="shared" ca="1" si="277"/>
        <v>0</v>
      </c>
      <c r="O978" s="618">
        <f t="shared" ca="1" si="277"/>
        <v>0</v>
      </c>
      <c r="P978" s="618">
        <f t="shared" ca="1" si="277"/>
        <v>0</v>
      </c>
      <c r="Q978" s="618">
        <f t="shared" ca="1" si="277"/>
        <v>0</v>
      </c>
      <c r="R978" s="618">
        <f t="shared" ca="1" si="277"/>
        <v>0</v>
      </c>
      <c r="S978" s="618">
        <f t="shared" ca="1" si="277"/>
        <v>0</v>
      </c>
      <c r="T978" s="618">
        <f t="shared" ca="1" si="277"/>
        <v>0</v>
      </c>
      <c r="U978" s="618">
        <f t="shared" ca="1" si="277"/>
        <v>0</v>
      </c>
      <c r="V978" s="618">
        <f t="shared" ca="1" si="277"/>
        <v>0</v>
      </c>
      <c r="W978" s="618">
        <f t="shared" ca="1" si="277"/>
        <v>0</v>
      </c>
      <c r="X978" s="618">
        <f t="shared" ca="1" si="277"/>
        <v>0</v>
      </c>
      <c r="Y978" s="618">
        <f t="shared" ca="1" si="277"/>
        <v>0</v>
      </c>
      <c r="Z978" s="618">
        <f t="shared" ca="1" si="277"/>
        <v>0</v>
      </c>
      <c r="AA978" s="618">
        <f t="shared" ca="1" si="277"/>
        <v>0</v>
      </c>
      <c r="AB978" s="618">
        <f t="shared" ca="1" si="277"/>
        <v>0</v>
      </c>
      <c r="AC978" s="618">
        <f t="shared" ca="1" si="277"/>
        <v>0</v>
      </c>
      <c r="AD978" s="618">
        <f t="shared" ca="1" si="277"/>
        <v>0</v>
      </c>
      <c r="AE978" s="618">
        <f t="shared" ca="1" si="277"/>
        <v>0</v>
      </c>
      <c r="AF978" s="618">
        <f t="shared" ca="1" si="277"/>
        <v>0</v>
      </c>
      <c r="AG978" s="618">
        <f t="shared" ca="1" si="277"/>
        <v>0</v>
      </c>
      <c r="AH978" s="618">
        <f t="shared" ca="1" si="277"/>
        <v>0</v>
      </c>
      <c r="AI978" s="618">
        <f t="shared" ca="1" si="277"/>
        <v>0</v>
      </c>
      <c r="AJ978" s="618">
        <f t="shared" ca="1" si="277"/>
        <v>0</v>
      </c>
      <c r="AK978" s="618">
        <f t="shared" ca="1" si="277"/>
        <v>0</v>
      </c>
      <c r="AL978" s="610"/>
      <c r="AM978" s="626"/>
      <c r="AN978" s="246"/>
    </row>
    <row r="979" spans="2:40" x14ac:dyDescent="0.2">
      <c r="B979" s="625"/>
      <c r="C979" s="605" t="s">
        <v>127</v>
      </c>
      <c r="D979" s="599"/>
      <c r="E979" s="599"/>
      <c r="F979" s="599"/>
      <c r="G979" s="618">
        <f t="shared" ref="G979:AK979" ca="1" si="278">G344*HLOOKUP($B$966,$AQ$40:$AW$52,3)</f>
        <v>0</v>
      </c>
      <c r="H979" s="618">
        <f t="shared" ca="1" si="278"/>
        <v>0</v>
      </c>
      <c r="I979" s="618">
        <f t="shared" ca="1" si="278"/>
        <v>0</v>
      </c>
      <c r="J979" s="618">
        <f t="shared" ca="1" si="278"/>
        <v>0</v>
      </c>
      <c r="K979" s="618">
        <f t="shared" ca="1" si="278"/>
        <v>0</v>
      </c>
      <c r="L979" s="618">
        <f t="shared" ca="1" si="278"/>
        <v>0</v>
      </c>
      <c r="M979" s="618">
        <f t="shared" ca="1" si="278"/>
        <v>0</v>
      </c>
      <c r="N979" s="618">
        <f t="shared" ca="1" si="278"/>
        <v>0</v>
      </c>
      <c r="O979" s="618">
        <f t="shared" ca="1" si="278"/>
        <v>0</v>
      </c>
      <c r="P979" s="618">
        <f t="shared" ca="1" si="278"/>
        <v>0</v>
      </c>
      <c r="Q979" s="618">
        <f t="shared" ca="1" si="278"/>
        <v>0</v>
      </c>
      <c r="R979" s="618">
        <f t="shared" ca="1" si="278"/>
        <v>0</v>
      </c>
      <c r="S979" s="618">
        <f t="shared" ca="1" si="278"/>
        <v>0</v>
      </c>
      <c r="T979" s="618">
        <f t="shared" ca="1" si="278"/>
        <v>0</v>
      </c>
      <c r="U979" s="618">
        <f t="shared" ca="1" si="278"/>
        <v>0</v>
      </c>
      <c r="V979" s="618">
        <f t="shared" ca="1" si="278"/>
        <v>0</v>
      </c>
      <c r="W979" s="618">
        <f t="shared" ca="1" si="278"/>
        <v>0</v>
      </c>
      <c r="X979" s="618">
        <f t="shared" ca="1" si="278"/>
        <v>0</v>
      </c>
      <c r="Y979" s="618">
        <f t="shared" ca="1" si="278"/>
        <v>0</v>
      </c>
      <c r="Z979" s="618">
        <f t="shared" ca="1" si="278"/>
        <v>0</v>
      </c>
      <c r="AA979" s="618">
        <f t="shared" ca="1" si="278"/>
        <v>0</v>
      </c>
      <c r="AB979" s="618">
        <f t="shared" ca="1" si="278"/>
        <v>0</v>
      </c>
      <c r="AC979" s="618">
        <f t="shared" ca="1" si="278"/>
        <v>0</v>
      </c>
      <c r="AD979" s="618">
        <f t="shared" ca="1" si="278"/>
        <v>0</v>
      </c>
      <c r="AE979" s="618">
        <f t="shared" ca="1" si="278"/>
        <v>0</v>
      </c>
      <c r="AF979" s="618">
        <f t="shared" ca="1" si="278"/>
        <v>0</v>
      </c>
      <c r="AG979" s="618">
        <f t="shared" ca="1" si="278"/>
        <v>0</v>
      </c>
      <c r="AH979" s="618">
        <f t="shared" ca="1" si="278"/>
        <v>0</v>
      </c>
      <c r="AI979" s="618">
        <f t="shared" ca="1" si="278"/>
        <v>0</v>
      </c>
      <c r="AJ979" s="618">
        <f t="shared" ca="1" si="278"/>
        <v>0</v>
      </c>
      <c r="AK979" s="618">
        <f t="shared" ca="1" si="278"/>
        <v>0</v>
      </c>
      <c r="AL979" s="610"/>
      <c r="AM979" s="626"/>
      <c r="AN979" s="246"/>
    </row>
    <row r="980" spans="2:40" x14ac:dyDescent="0.2">
      <c r="B980" s="625"/>
      <c r="C980" s="605" t="s">
        <v>116</v>
      </c>
      <c r="D980" s="599"/>
      <c r="E980" s="599"/>
      <c r="F980" s="599"/>
      <c r="G980" s="618">
        <f t="shared" ref="G980:AK980" ca="1" si="279">G345*HLOOKUP($B$966,$AQ$40:$AW$52,3)</f>
        <v>0</v>
      </c>
      <c r="H980" s="618">
        <f t="shared" ca="1" si="279"/>
        <v>0</v>
      </c>
      <c r="I980" s="618">
        <f t="shared" ca="1" si="279"/>
        <v>0</v>
      </c>
      <c r="J980" s="618">
        <f t="shared" ca="1" si="279"/>
        <v>0</v>
      </c>
      <c r="K980" s="618">
        <f t="shared" ca="1" si="279"/>
        <v>0</v>
      </c>
      <c r="L980" s="618">
        <f t="shared" ca="1" si="279"/>
        <v>0</v>
      </c>
      <c r="M980" s="618">
        <f t="shared" ca="1" si="279"/>
        <v>0</v>
      </c>
      <c r="N980" s="618">
        <f t="shared" ca="1" si="279"/>
        <v>0</v>
      </c>
      <c r="O980" s="618">
        <f t="shared" ca="1" si="279"/>
        <v>0</v>
      </c>
      <c r="P980" s="618">
        <f t="shared" ca="1" si="279"/>
        <v>0</v>
      </c>
      <c r="Q980" s="618">
        <f t="shared" ca="1" si="279"/>
        <v>0</v>
      </c>
      <c r="R980" s="618">
        <f t="shared" ca="1" si="279"/>
        <v>0</v>
      </c>
      <c r="S980" s="618">
        <f t="shared" ca="1" si="279"/>
        <v>0</v>
      </c>
      <c r="T980" s="618">
        <f t="shared" ca="1" si="279"/>
        <v>0</v>
      </c>
      <c r="U980" s="618">
        <f t="shared" ca="1" si="279"/>
        <v>0</v>
      </c>
      <c r="V980" s="618">
        <f t="shared" ca="1" si="279"/>
        <v>0</v>
      </c>
      <c r="W980" s="618">
        <f t="shared" ca="1" si="279"/>
        <v>0</v>
      </c>
      <c r="X980" s="618">
        <f t="shared" ca="1" si="279"/>
        <v>0</v>
      </c>
      <c r="Y980" s="618">
        <f t="shared" ca="1" si="279"/>
        <v>0</v>
      </c>
      <c r="Z980" s="618">
        <f t="shared" ca="1" si="279"/>
        <v>0</v>
      </c>
      <c r="AA980" s="618">
        <f t="shared" ca="1" si="279"/>
        <v>0</v>
      </c>
      <c r="AB980" s="618">
        <f t="shared" ca="1" si="279"/>
        <v>0</v>
      </c>
      <c r="AC980" s="618">
        <f t="shared" ca="1" si="279"/>
        <v>0</v>
      </c>
      <c r="AD980" s="618">
        <f t="shared" ca="1" si="279"/>
        <v>0</v>
      </c>
      <c r="AE980" s="618">
        <f t="shared" ca="1" si="279"/>
        <v>0</v>
      </c>
      <c r="AF980" s="618">
        <f t="shared" ca="1" si="279"/>
        <v>0</v>
      </c>
      <c r="AG980" s="618">
        <f t="shared" ca="1" si="279"/>
        <v>0</v>
      </c>
      <c r="AH980" s="618">
        <f t="shared" ca="1" si="279"/>
        <v>0</v>
      </c>
      <c r="AI980" s="618">
        <f t="shared" ca="1" si="279"/>
        <v>0</v>
      </c>
      <c r="AJ980" s="618">
        <f t="shared" ca="1" si="279"/>
        <v>0</v>
      </c>
      <c r="AK980" s="618">
        <f t="shared" ca="1" si="279"/>
        <v>0</v>
      </c>
      <c r="AL980" s="610"/>
      <c r="AM980" s="626"/>
      <c r="AN980" s="246"/>
    </row>
    <row r="981" spans="2:40" x14ac:dyDescent="0.2">
      <c r="B981" s="625"/>
      <c r="C981" s="606" t="s">
        <v>119</v>
      </c>
      <c r="D981" s="599"/>
      <c r="E981" s="599"/>
      <c r="F981" s="599"/>
      <c r="G981" s="618">
        <f t="shared" ref="G981:AK981" ca="1" si="280">G346*HLOOKUP($B$966,$AQ$40:$AW$52,3)</f>
        <v>0</v>
      </c>
      <c r="H981" s="618">
        <f t="shared" ca="1" si="280"/>
        <v>0</v>
      </c>
      <c r="I981" s="618">
        <f t="shared" ca="1" si="280"/>
        <v>0</v>
      </c>
      <c r="J981" s="618">
        <f t="shared" ca="1" si="280"/>
        <v>0</v>
      </c>
      <c r="K981" s="618">
        <f t="shared" ca="1" si="280"/>
        <v>0</v>
      </c>
      <c r="L981" s="618">
        <f t="shared" ca="1" si="280"/>
        <v>0</v>
      </c>
      <c r="M981" s="618">
        <f t="shared" ca="1" si="280"/>
        <v>0</v>
      </c>
      <c r="N981" s="618">
        <f t="shared" ca="1" si="280"/>
        <v>0</v>
      </c>
      <c r="O981" s="618">
        <f t="shared" ca="1" si="280"/>
        <v>0</v>
      </c>
      <c r="P981" s="618">
        <f t="shared" ca="1" si="280"/>
        <v>0</v>
      </c>
      <c r="Q981" s="618">
        <f t="shared" ca="1" si="280"/>
        <v>0</v>
      </c>
      <c r="R981" s="618">
        <f t="shared" ca="1" si="280"/>
        <v>0</v>
      </c>
      <c r="S981" s="618">
        <f t="shared" ca="1" si="280"/>
        <v>0</v>
      </c>
      <c r="T981" s="618">
        <f t="shared" ca="1" si="280"/>
        <v>0</v>
      </c>
      <c r="U981" s="618">
        <f t="shared" ca="1" si="280"/>
        <v>0</v>
      </c>
      <c r="V981" s="618">
        <f t="shared" ca="1" si="280"/>
        <v>0</v>
      </c>
      <c r="W981" s="618">
        <f t="shared" ca="1" si="280"/>
        <v>0</v>
      </c>
      <c r="X981" s="618">
        <f t="shared" ca="1" si="280"/>
        <v>0</v>
      </c>
      <c r="Y981" s="618">
        <f t="shared" ca="1" si="280"/>
        <v>0</v>
      </c>
      <c r="Z981" s="618">
        <f t="shared" ca="1" si="280"/>
        <v>0</v>
      </c>
      <c r="AA981" s="618">
        <f t="shared" ca="1" si="280"/>
        <v>0</v>
      </c>
      <c r="AB981" s="618">
        <f t="shared" ca="1" si="280"/>
        <v>0</v>
      </c>
      <c r="AC981" s="618">
        <f t="shared" ca="1" si="280"/>
        <v>0</v>
      </c>
      <c r="AD981" s="618">
        <f t="shared" ca="1" si="280"/>
        <v>0</v>
      </c>
      <c r="AE981" s="618">
        <f t="shared" ca="1" si="280"/>
        <v>0</v>
      </c>
      <c r="AF981" s="618">
        <f t="shared" ca="1" si="280"/>
        <v>0</v>
      </c>
      <c r="AG981" s="618">
        <f t="shared" ca="1" si="280"/>
        <v>0</v>
      </c>
      <c r="AH981" s="618">
        <f t="shared" ca="1" si="280"/>
        <v>0</v>
      </c>
      <c r="AI981" s="618">
        <f t="shared" ca="1" si="280"/>
        <v>0</v>
      </c>
      <c r="AJ981" s="618">
        <f t="shared" ca="1" si="280"/>
        <v>0</v>
      </c>
      <c r="AK981" s="618">
        <f t="shared" ca="1" si="280"/>
        <v>0</v>
      </c>
      <c r="AL981" s="610"/>
      <c r="AM981" s="626"/>
      <c r="AN981" s="246"/>
    </row>
    <row r="982" spans="2:40" x14ac:dyDescent="0.2">
      <c r="B982" s="625"/>
      <c r="C982" s="125"/>
      <c r="D982" s="599"/>
      <c r="E982" s="599"/>
      <c r="F982" s="599"/>
      <c r="G982" s="618"/>
      <c r="H982" s="619"/>
      <c r="I982" s="619"/>
      <c r="J982" s="619"/>
      <c r="K982" s="619"/>
      <c r="L982" s="619"/>
      <c r="M982" s="619"/>
      <c r="N982" s="619"/>
      <c r="O982" s="619"/>
      <c r="P982" s="619"/>
      <c r="Q982" s="619"/>
      <c r="R982" s="619"/>
      <c r="S982" s="619"/>
      <c r="T982" s="619"/>
      <c r="U982" s="619"/>
      <c r="V982" s="619"/>
      <c r="W982" s="619"/>
      <c r="X982" s="619"/>
      <c r="Y982" s="619"/>
      <c r="Z982" s="619"/>
      <c r="AA982" s="619"/>
      <c r="AB982" s="619"/>
      <c r="AC982" s="619"/>
      <c r="AD982" s="619"/>
      <c r="AE982" s="619"/>
      <c r="AF982" s="619"/>
      <c r="AG982" s="619"/>
      <c r="AH982" s="619"/>
      <c r="AI982" s="619"/>
      <c r="AJ982" s="619"/>
      <c r="AK982" s="619"/>
      <c r="AL982" s="612"/>
      <c r="AM982" s="627"/>
      <c r="AN982" s="600"/>
    </row>
    <row r="983" spans="2:40" x14ac:dyDescent="0.2">
      <c r="B983" s="261" t="s">
        <v>318</v>
      </c>
      <c r="C983" s="125"/>
      <c r="D983" s="599"/>
      <c r="E983" s="599"/>
      <c r="F983" s="599"/>
      <c r="G983" s="619"/>
      <c r="H983" s="619"/>
      <c r="I983" s="619"/>
      <c r="J983" s="619"/>
      <c r="K983" s="619"/>
      <c r="L983" s="619"/>
      <c r="M983" s="619"/>
      <c r="N983" s="619"/>
      <c r="O983" s="619"/>
      <c r="P983" s="619"/>
      <c r="Q983" s="619"/>
      <c r="R983" s="619"/>
      <c r="S983" s="619"/>
      <c r="T983" s="619"/>
      <c r="U983" s="619"/>
      <c r="V983" s="619"/>
      <c r="W983" s="619"/>
      <c r="X983" s="619"/>
      <c r="Y983" s="619"/>
      <c r="Z983" s="619"/>
      <c r="AA983" s="619"/>
      <c r="AB983" s="619"/>
      <c r="AC983" s="619"/>
      <c r="AD983" s="619"/>
      <c r="AE983" s="619"/>
      <c r="AF983" s="619"/>
      <c r="AG983" s="619"/>
      <c r="AH983" s="619"/>
      <c r="AI983" s="619"/>
      <c r="AJ983" s="619"/>
      <c r="AK983" s="619"/>
      <c r="AL983" s="612"/>
      <c r="AM983" s="627"/>
      <c r="AN983" s="600"/>
    </row>
    <row r="984" spans="2:40" x14ac:dyDescent="0.2">
      <c r="B984" s="625"/>
      <c r="C984" s="605" t="s">
        <v>131</v>
      </c>
      <c r="D984" s="599"/>
      <c r="E984" s="599"/>
      <c r="F984" s="599"/>
      <c r="G984" s="618">
        <f t="shared" ref="G984:AK984" ca="1" si="281">G349*HLOOKUP($B$966,$AQ$40:$AW$52,4)</f>
        <v>-139.65584244535003</v>
      </c>
      <c r="H984" s="618">
        <f t="shared" ca="1" si="281"/>
        <v>34.820336038547111</v>
      </c>
      <c r="I984" s="618">
        <f t="shared" ca="1" si="281"/>
        <v>44.448679320141295</v>
      </c>
      <c r="J984" s="618">
        <f t="shared" ca="1" si="281"/>
        <v>33.916777292057574</v>
      </c>
      <c r="K984" s="618">
        <f t="shared" ca="1" si="281"/>
        <v>26.788352249425639</v>
      </c>
      <c r="L984" s="618">
        <f t="shared" ca="1" si="281"/>
        <v>25.764534773257502</v>
      </c>
      <c r="M984" s="618">
        <f t="shared" ca="1" si="281"/>
        <v>20.629667835043161</v>
      </c>
      <c r="N984" s="618">
        <f t="shared" ca="1" si="281"/>
        <v>15.817106358889179</v>
      </c>
      <c r="O984" s="618">
        <f t="shared" ca="1" si="281"/>
        <v>15.169637337808931</v>
      </c>
      <c r="P984" s="618">
        <f t="shared" ca="1" si="281"/>
        <v>14.580956204621399</v>
      </c>
      <c r="Q984" s="618">
        <f t="shared" ca="1" si="281"/>
        <v>4.9061823355333463</v>
      </c>
      <c r="R984" s="618">
        <f t="shared" ca="1" si="281"/>
        <v>5.7098182667317934</v>
      </c>
      <c r="S984" s="618">
        <f t="shared" ca="1" si="281"/>
        <v>10.545806047781644</v>
      </c>
      <c r="T984" s="618">
        <f t="shared" ca="1" si="281"/>
        <v>10.663890339875872</v>
      </c>
      <c r="U984" s="618">
        <f t="shared" ca="1" si="281"/>
        <v>10.783477170082017</v>
      </c>
      <c r="V984" s="618">
        <f t="shared" ca="1" si="281"/>
        <v>10.904577487657132</v>
      </c>
      <c r="W984" s="618">
        <f t="shared" ca="1" si="281"/>
        <v>11.027202144116242</v>
      </c>
      <c r="X984" s="618">
        <f t="shared" ca="1" si="281"/>
        <v>11.151361885128473</v>
      </c>
      <c r="Y984" s="618">
        <f t="shared" ca="1" si="281"/>
        <v>11.277067342126823</v>
      </c>
      <c r="Z984" s="618">
        <f t="shared" ca="1" si="281"/>
        <v>11.404329023623259</v>
      </c>
      <c r="AA984" s="618">
        <f t="shared" ca="1" si="281"/>
        <v>2.3894681015704284</v>
      </c>
      <c r="AB984" s="618">
        <f t="shared" ca="1" si="281"/>
        <v>11.663562425311174</v>
      </c>
      <c r="AC984" s="618">
        <f t="shared" ca="1" si="281"/>
        <v>11.795554465456641</v>
      </c>
      <c r="AD984" s="618">
        <f t="shared" ca="1" si="281"/>
        <v>11.92914335043381</v>
      </c>
      <c r="AE984" s="618">
        <f t="shared" ca="1" si="281"/>
        <v>12.064338832942573</v>
      </c>
      <c r="AF984" s="618">
        <f t="shared" ca="1" si="281"/>
        <v>12.201150483962731</v>
      </c>
      <c r="AG984" s="618">
        <f t="shared" ca="1" si="281"/>
        <v>0</v>
      </c>
      <c r="AH984" s="618">
        <f t="shared" ca="1" si="281"/>
        <v>0</v>
      </c>
      <c r="AI984" s="618">
        <f t="shared" ca="1" si="281"/>
        <v>0</v>
      </c>
      <c r="AJ984" s="618">
        <f t="shared" ca="1" si="281"/>
        <v>0</v>
      </c>
      <c r="AK984" s="618">
        <f t="shared" ca="1" si="281"/>
        <v>0</v>
      </c>
      <c r="AL984" s="610"/>
      <c r="AM984" s="626"/>
      <c r="AN984" s="246"/>
    </row>
    <row r="985" spans="2:40" x14ac:dyDescent="0.2">
      <c r="B985" s="625"/>
      <c r="C985" s="606" t="s">
        <v>117</v>
      </c>
      <c r="D985" s="599"/>
      <c r="E985" s="599"/>
      <c r="F985" s="599"/>
      <c r="G985" s="618">
        <f t="shared" ref="G985:AK985" ca="1" si="282">G350*HLOOKUP($B$966,$AQ$40:$AW$52,4)</f>
        <v>0</v>
      </c>
      <c r="H985" s="618">
        <f t="shared" ca="1" si="282"/>
        <v>1.0274883047609398</v>
      </c>
      <c r="I985" s="618">
        <f t="shared" ca="1" si="282"/>
        <v>1.0380514699267218</v>
      </c>
      <c r="J985" s="618">
        <f t="shared" ca="1" si="282"/>
        <v>1.0487720262534734</v>
      </c>
      <c r="K985" s="618">
        <f t="shared" ca="1" si="282"/>
        <v>1.059652318869494</v>
      </c>
      <c r="L985" s="618">
        <f t="shared" ca="1" si="282"/>
        <v>1.0706947278454932</v>
      </c>
      <c r="M985" s="618">
        <f t="shared" ca="1" si="282"/>
        <v>1.081901668715235</v>
      </c>
      <c r="N985" s="618">
        <f t="shared" ca="1" si="282"/>
        <v>1.093275593003936</v>
      </c>
      <c r="O985" s="618">
        <f t="shared" ca="1" si="282"/>
        <v>1.1048189887645381</v>
      </c>
      <c r="P985" s="618">
        <f t="shared" ca="1" si="282"/>
        <v>1.1165343811219735</v>
      </c>
      <c r="Q985" s="618">
        <f t="shared" ca="1" si="282"/>
        <v>1.1284243328255346</v>
      </c>
      <c r="R985" s="618">
        <f t="shared" ca="1" si="282"/>
        <v>1.1404914448094787</v>
      </c>
      <c r="S985" s="618">
        <f t="shared" ca="1" si="282"/>
        <v>1.1527383567619836</v>
      </c>
      <c r="T985" s="618">
        <f t="shared" ca="1" si="282"/>
        <v>1.165167747702581</v>
      </c>
      <c r="U985" s="618">
        <f t="shared" ca="1" si="282"/>
        <v>1.177782336568193</v>
      </c>
      <c r="V985" s="618">
        <f t="shared" ca="1" si="282"/>
        <v>1.1905848828079029</v>
      </c>
      <c r="W985" s="618">
        <f t="shared" ca="1" si="282"/>
        <v>1.2035781869865843</v>
      </c>
      <c r="X985" s="618">
        <f t="shared" ca="1" si="282"/>
        <v>1.2167650913975281</v>
      </c>
      <c r="Y985" s="618">
        <f t="shared" ca="1" si="282"/>
        <v>1.2301484806841954</v>
      </c>
      <c r="Z985" s="618">
        <f t="shared" ca="1" si="282"/>
        <v>1.2437312824712334</v>
      </c>
      <c r="AA985" s="618">
        <f t="shared" ca="1" si="282"/>
        <v>1.2575164680048987</v>
      </c>
      <c r="AB985" s="618">
        <f t="shared" ca="1" si="282"/>
        <v>1.2715070528030155</v>
      </c>
      <c r="AC985" s="618">
        <f t="shared" ca="1" si="282"/>
        <v>1.2857060973146237</v>
      </c>
      <c r="AD985" s="618">
        <f t="shared" ca="1" si="282"/>
        <v>1.3001167075894557</v>
      </c>
      <c r="AE985" s="618">
        <f t="shared" ca="1" si="282"/>
        <v>1.314742035957382</v>
      </c>
      <c r="AF985" s="618">
        <f t="shared" ca="1" si="282"/>
        <v>1.3295852817179907</v>
      </c>
      <c r="AG985" s="618">
        <f t="shared" ca="1" si="282"/>
        <v>0</v>
      </c>
      <c r="AH985" s="618">
        <f t="shared" ca="1" si="282"/>
        <v>0</v>
      </c>
      <c r="AI985" s="618">
        <f t="shared" ca="1" si="282"/>
        <v>0</v>
      </c>
      <c r="AJ985" s="618">
        <f t="shared" ca="1" si="282"/>
        <v>0</v>
      </c>
      <c r="AK985" s="618">
        <f t="shared" ca="1" si="282"/>
        <v>0</v>
      </c>
      <c r="AL985" s="610"/>
      <c r="AM985" s="626"/>
      <c r="AN985" s="246"/>
    </row>
    <row r="986" spans="2:40" x14ac:dyDescent="0.2">
      <c r="B986" s="625"/>
      <c r="C986" s="607" t="s">
        <v>126</v>
      </c>
      <c r="D986" s="599"/>
      <c r="E986" s="599"/>
      <c r="F986" s="599"/>
      <c r="G986" s="618">
        <f t="shared" ref="G986:AK986" ca="1" si="283">G351*HLOOKUP($B$966,$AQ$40:$AW$52,4)</f>
        <v>0</v>
      </c>
      <c r="H986" s="618">
        <f t="shared" ca="1" si="283"/>
        <v>2.0549766095218795</v>
      </c>
      <c r="I986" s="618">
        <f t="shared" ca="1" si="283"/>
        <v>2.0761029398534436</v>
      </c>
      <c r="J986" s="618">
        <f t="shared" ca="1" si="283"/>
        <v>2.0975440525069469</v>
      </c>
      <c r="K986" s="618">
        <f t="shared" ca="1" si="283"/>
        <v>2.1193046377389879</v>
      </c>
      <c r="L986" s="618">
        <f t="shared" ca="1" si="283"/>
        <v>2.1413894556909865</v>
      </c>
      <c r="M986" s="618">
        <f t="shared" ca="1" si="283"/>
        <v>2.1638033374304699</v>
      </c>
      <c r="N986" s="618">
        <f t="shared" ca="1" si="283"/>
        <v>2.1865511860078719</v>
      </c>
      <c r="O986" s="618">
        <f t="shared" ca="1" si="283"/>
        <v>2.2096379775290762</v>
      </c>
      <c r="P986" s="618">
        <f t="shared" ca="1" si="283"/>
        <v>2.2330687622439469</v>
      </c>
      <c r="Q986" s="618">
        <f t="shared" ca="1" si="283"/>
        <v>2.2568486656510691</v>
      </c>
      <c r="R986" s="618">
        <f t="shared" ca="1" si="283"/>
        <v>2.2809828896189575</v>
      </c>
      <c r="S986" s="618">
        <f t="shared" ca="1" si="283"/>
        <v>2.3054767135239671</v>
      </c>
      <c r="T986" s="618">
        <f t="shared" ca="1" si="283"/>
        <v>2.330335495405162</v>
      </c>
      <c r="U986" s="618">
        <f t="shared" ca="1" si="283"/>
        <v>2.355564673136386</v>
      </c>
      <c r="V986" s="618">
        <f t="shared" ca="1" si="283"/>
        <v>2.3811697656158057</v>
      </c>
      <c r="W986" s="618">
        <f t="shared" ca="1" si="283"/>
        <v>2.4071563739731685</v>
      </c>
      <c r="X986" s="618">
        <f t="shared" ca="1" si="283"/>
        <v>2.4335301827950562</v>
      </c>
      <c r="Y986" s="618">
        <f t="shared" ca="1" si="283"/>
        <v>2.4602969613683907</v>
      </c>
      <c r="Z986" s="618">
        <f t="shared" ca="1" si="283"/>
        <v>2.4874625649424669</v>
      </c>
      <c r="AA986" s="618">
        <f t="shared" ca="1" si="283"/>
        <v>2.5150329360097974</v>
      </c>
      <c r="AB986" s="618">
        <f t="shared" ca="1" si="283"/>
        <v>2.5430141056060309</v>
      </c>
      <c r="AC986" s="618">
        <f t="shared" ca="1" si="283"/>
        <v>2.5714121946292474</v>
      </c>
      <c r="AD986" s="618">
        <f t="shared" ca="1" si="283"/>
        <v>2.6002334151789115</v>
      </c>
      <c r="AE986" s="618">
        <f t="shared" ca="1" si="283"/>
        <v>2.6294840719147641</v>
      </c>
      <c r="AF986" s="618">
        <f t="shared" ca="1" si="283"/>
        <v>2.6591705634359815</v>
      </c>
      <c r="AG986" s="618">
        <f t="shared" ca="1" si="283"/>
        <v>0</v>
      </c>
      <c r="AH986" s="618">
        <f t="shared" ca="1" si="283"/>
        <v>0</v>
      </c>
      <c r="AI986" s="618">
        <f t="shared" ca="1" si="283"/>
        <v>0</v>
      </c>
      <c r="AJ986" s="618">
        <f t="shared" ca="1" si="283"/>
        <v>0</v>
      </c>
      <c r="AK986" s="618">
        <f t="shared" ca="1" si="283"/>
        <v>0</v>
      </c>
      <c r="AL986" s="610"/>
      <c r="AM986" s="626"/>
      <c r="AN986" s="246"/>
    </row>
    <row r="987" spans="2:40" x14ac:dyDescent="0.2">
      <c r="B987" s="625"/>
      <c r="C987" s="605" t="s">
        <v>127</v>
      </c>
      <c r="D987" s="599"/>
      <c r="E987" s="599"/>
      <c r="F987" s="599"/>
      <c r="G987" s="618">
        <f t="shared" ref="G987:AK987" ca="1" si="284">G352*HLOOKUP($B$966,$AQ$40:$AW$52,4)</f>
        <v>0</v>
      </c>
      <c r="H987" s="618">
        <f t="shared" ca="1" si="284"/>
        <v>0</v>
      </c>
      <c r="I987" s="618">
        <f t="shared" ca="1" si="284"/>
        <v>0</v>
      </c>
      <c r="J987" s="618">
        <f t="shared" ca="1" si="284"/>
        <v>0</v>
      </c>
      <c r="K987" s="618">
        <f t="shared" ca="1" si="284"/>
        <v>0</v>
      </c>
      <c r="L987" s="618">
        <f t="shared" ca="1" si="284"/>
        <v>0</v>
      </c>
      <c r="M987" s="618">
        <f t="shared" ca="1" si="284"/>
        <v>0</v>
      </c>
      <c r="N987" s="618">
        <f t="shared" ca="1" si="284"/>
        <v>0</v>
      </c>
      <c r="O987" s="618">
        <f t="shared" ca="1" si="284"/>
        <v>0</v>
      </c>
      <c r="P987" s="618">
        <f t="shared" ca="1" si="284"/>
        <v>0</v>
      </c>
      <c r="Q987" s="618">
        <f t="shared" ca="1" si="284"/>
        <v>0</v>
      </c>
      <c r="R987" s="618">
        <f t="shared" ca="1" si="284"/>
        <v>0</v>
      </c>
      <c r="S987" s="618">
        <f t="shared" ca="1" si="284"/>
        <v>0</v>
      </c>
      <c r="T987" s="618">
        <f t="shared" ca="1" si="284"/>
        <v>0</v>
      </c>
      <c r="U987" s="618">
        <f t="shared" ca="1" si="284"/>
        <v>0</v>
      </c>
      <c r="V987" s="618">
        <f t="shared" ca="1" si="284"/>
        <v>0</v>
      </c>
      <c r="W987" s="618">
        <f t="shared" ca="1" si="284"/>
        <v>0</v>
      </c>
      <c r="X987" s="618">
        <f t="shared" ca="1" si="284"/>
        <v>0</v>
      </c>
      <c r="Y987" s="618">
        <f t="shared" ca="1" si="284"/>
        <v>0</v>
      </c>
      <c r="Z987" s="618">
        <f t="shared" ca="1" si="284"/>
        <v>0</v>
      </c>
      <c r="AA987" s="618">
        <f t="shared" ca="1" si="284"/>
        <v>0</v>
      </c>
      <c r="AB987" s="618">
        <f t="shared" ca="1" si="284"/>
        <v>0</v>
      </c>
      <c r="AC987" s="618">
        <f t="shared" ca="1" si="284"/>
        <v>0</v>
      </c>
      <c r="AD987" s="618">
        <f t="shared" ca="1" si="284"/>
        <v>0</v>
      </c>
      <c r="AE987" s="618">
        <f t="shared" ca="1" si="284"/>
        <v>0</v>
      </c>
      <c r="AF987" s="618">
        <f t="shared" ca="1" si="284"/>
        <v>0</v>
      </c>
      <c r="AG987" s="618">
        <f t="shared" ca="1" si="284"/>
        <v>0</v>
      </c>
      <c r="AH987" s="618">
        <f t="shared" ca="1" si="284"/>
        <v>0</v>
      </c>
      <c r="AI987" s="618">
        <f t="shared" ca="1" si="284"/>
        <v>0</v>
      </c>
      <c r="AJ987" s="618">
        <f t="shared" ca="1" si="284"/>
        <v>0</v>
      </c>
      <c r="AK987" s="618">
        <f t="shared" ca="1" si="284"/>
        <v>0</v>
      </c>
      <c r="AL987" s="610"/>
      <c r="AM987" s="626"/>
      <c r="AN987" s="246"/>
    </row>
    <row r="988" spans="2:40" x14ac:dyDescent="0.2">
      <c r="B988" s="625"/>
      <c r="C988" s="605" t="s">
        <v>116</v>
      </c>
      <c r="D988" s="599"/>
      <c r="E988" s="599"/>
      <c r="F988" s="599"/>
      <c r="G988" s="618">
        <f t="shared" ref="G988:AK988" ca="1" si="285">G353*HLOOKUP($B$966,$AQ$40:$AW$52,4)</f>
        <v>0</v>
      </c>
      <c r="H988" s="618">
        <f t="shared" ca="1" si="285"/>
        <v>1.0274883047609398</v>
      </c>
      <c r="I988" s="618">
        <f t="shared" ca="1" si="285"/>
        <v>1.0380514699267218</v>
      </c>
      <c r="J988" s="618">
        <f t="shared" ca="1" si="285"/>
        <v>1.0487720262534734</v>
      </c>
      <c r="K988" s="618">
        <f t="shared" ca="1" si="285"/>
        <v>1.059652318869494</v>
      </c>
      <c r="L988" s="618">
        <f t="shared" ca="1" si="285"/>
        <v>1.0706947278454932</v>
      </c>
      <c r="M988" s="618">
        <f t="shared" ca="1" si="285"/>
        <v>1.081901668715235</v>
      </c>
      <c r="N988" s="618">
        <f t="shared" ca="1" si="285"/>
        <v>1.093275593003936</v>
      </c>
      <c r="O988" s="618">
        <f t="shared" ca="1" si="285"/>
        <v>1.1048189887645381</v>
      </c>
      <c r="P988" s="618">
        <f t="shared" ca="1" si="285"/>
        <v>1.1165343811219735</v>
      </c>
      <c r="Q988" s="618">
        <f t="shared" ca="1" si="285"/>
        <v>1.1284243328255346</v>
      </c>
      <c r="R988" s="618">
        <f t="shared" ca="1" si="285"/>
        <v>1.1404914448094787</v>
      </c>
      <c r="S988" s="618">
        <f t="shared" ca="1" si="285"/>
        <v>1.1527383567619836</v>
      </c>
      <c r="T988" s="618">
        <f t="shared" ca="1" si="285"/>
        <v>1.165167747702581</v>
      </c>
      <c r="U988" s="618">
        <f t="shared" ca="1" si="285"/>
        <v>1.177782336568193</v>
      </c>
      <c r="V988" s="618">
        <f t="shared" ca="1" si="285"/>
        <v>1.1905848828079029</v>
      </c>
      <c r="W988" s="618">
        <f t="shared" ca="1" si="285"/>
        <v>1.2035781869865843</v>
      </c>
      <c r="X988" s="618">
        <f t="shared" ca="1" si="285"/>
        <v>1.2167650913975281</v>
      </c>
      <c r="Y988" s="618">
        <f t="shared" ca="1" si="285"/>
        <v>1.2301484806841954</v>
      </c>
      <c r="Z988" s="618">
        <f t="shared" ca="1" si="285"/>
        <v>1.2437312824712334</v>
      </c>
      <c r="AA988" s="618">
        <f t="shared" ca="1" si="285"/>
        <v>1.2575164680048987</v>
      </c>
      <c r="AB988" s="618">
        <f t="shared" ca="1" si="285"/>
        <v>1.2715070528030155</v>
      </c>
      <c r="AC988" s="618">
        <f t="shared" ca="1" si="285"/>
        <v>1.2857060973146237</v>
      </c>
      <c r="AD988" s="618">
        <f t="shared" ca="1" si="285"/>
        <v>1.3001167075894557</v>
      </c>
      <c r="AE988" s="618">
        <f t="shared" ca="1" si="285"/>
        <v>1.314742035957382</v>
      </c>
      <c r="AF988" s="618">
        <f t="shared" ca="1" si="285"/>
        <v>1.3295852817179907</v>
      </c>
      <c r="AG988" s="618">
        <f t="shared" ca="1" si="285"/>
        <v>0</v>
      </c>
      <c r="AH988" s="618">
        <f t="shared" ca="1" si="285"/>
        <v>0</v>
      </c>
      <c r="AI988" s="618">
        <f t="shared" ca="1" si="285"/>
        <v>0</v>
      </c>
      <c r="AJ988" s="618">
        <f t="shared" ca="1" si="285"/>
        <v>0</v>
      </c>
      <c r="AK988" s="618">
        <f t="shared" ca="1" si="285"/>
        <v>0</v>
      </c>
      <c r="AL988" s="610"/>
      <c r="AM988" s="626"/>
      <c r="AN988" s="246"/>
    </row>
    <row r="989" spans="2:40" x14ac:dyDescent="0.2">
      <c r="B989" s="625"/>
      <c r="C989" s="606" t="s">
        <v>119</v>
      </c>
      <c r="D989" s="599"/>
      <c r="E989" s="599"/>
      <c r="F989" s="599"/>
      <c r="G989" s="618">
        <f t="shared" ref="G989:AK989" ca="1" si="286">G354*HLOOKUP($B$966,$AQ$40:$AW$52,4)</f>
        <v>0</v>
      </c>
      <c r="H989" s="618">
        <f t="shared" ca="1" si="286"/>
        <v>0</v>
      </c>
      <c r="I989" s="618">
        <f t="shared" ca="1" si="286"/>
        <v>0</v>
      </c>
      <c r="J989" s="618">
        <f t="shared" ca="1" si="286"/>
        <v>0</v>
      </c>
      <c r="K989" s="618">
        <f t="shared" ca="1" si="286"/>
        <v>0</v>
      </c>
      <c r="L989" s="618">
        <f t="shared" ca="1" si="286"/>
        <v>0</v>
      </c>
      <c r="M989" s="618">
        <f t="shared" ca="1" si="286"/>
        <v>0</v>
      </c>
      <c r="N989" s="618">
        <f t="shared" ca="1" si="286"/>
        <v>0</v>
      </c>
      <c r="O989" s="618">
        <f t="shared" ca="1" si="286"/>
        <v>0</v>
      </c>
      <c r="P989" s="618">
        <f t="shared" ca="1" si="286"/>
        <v>0</v>
      </c>
      <c r="Q989" s="618">
        <f t="shared" ca="1" si="286"/>
        <v>0</v>
      </c>
      <c r="R989" s="618">
        <f t="shared" ca="1" si="286"/>
        <v>0</v>
      </c>
      <c r="S989" s="618">
        <f t="shared" ca="1" si="286"/>
        <v>0</v>
      </c>
      <c r="T989" s="618">
        <f t="shared" ca="1" si="286"/>
        <v>0</v>
      </c>
      <c r="U989" s="618">
        <f t="shared" ca="1" si="286"/>
        <v>0</v>
      </c>
      <c r="V989" s="618">
        <f t="shared" ca="1" si="286"/>
        <v>0</v>
      </c>
      <c r="W989" s="618">
        <f t="shared" ca="1" si="286"/>
        <v>0</v>
      </c>
      <c r="X989" s="618">
        <f t="shared" ca="1" si="286"/>
        <v>0</v>
      </c>
      <c r="Y989" s="618">
        <f t="shared" ca="1" si="286"/>
        <v>0</v>
      </c>
      <c r="Z989" s="618">
        <f t="shared" ca="1" si="286"/>
        <v>0</v>
      </c>
      <c r="AA989" s="618">
        <f t="shared" ca="1" si="286"/>
        <v>0</v>
      </c>
      <c r="AB989" s="618">
        <f t="shared" ca="1" si="286"/>
        <v>0</v>
      </c>
      <c r="AC989" s="618">
        <f t="shared" ca="1" si="286"/>
        <v>0</v>
      </c>
      <c r="AD989" s="618">
        <f t="shared" ca="1" si="286"/>
        <v>0</v>
      </c>
      <c r="AE989" s="618">
        <f t="shared" ca="1" si="286"/>
        <v>0</v>
      </c>
      <c r="AF989" s="618">
        <f t="shared" ca="1" si="286"/>
        <v>0</v>
      </c>
      <c r="AG989" s="618">
        <f t="shared" ca="1" si="286"/>
        <v>0</v>
      </c>
      <c r="AH989" s="618">
        <f t="shared" ca="1" si="286"/>
        <v>0</v>
      </c>
      <c r="AI989" s="618">
        <f t="shared" ca="1" si="286"/>
        <v>0</v>
      </c>
      <c r="AJ989" s="618">
        <f t="shared" ca="1" si="286"/>
        <v>0</v>
      </c>
      <c r="AK989" s="618">
        <f t="shared" ca="1" si="286"/>
        <v>0</v>
      </c>
      <c r="AL989" s="610"/>
      <c r="AM989" s="626"/>
      <c r="AN989" s="246"/>
    </row>
    <row r="990" spans="2:40" x14ac:dyDescent="0.2">
      <c r="B990" s="625"/>
      <c r="C990" s="125"/>
      <c r="D990" s="599"/>
      <c r="E990" s="599"/>
      <c r="F990" s="599"/>
      <c r="G990" s="619"/>
      <c r="H990" s="619"/>
      <c r="I990" s="619"/>
      <c r="J990" s="619"/>
      <c r="K990" s="619"/>
      <c r="L990" s="619"/>
      <c r="M990" s="619"/>
      <c r="N990" s="619"/>
      <c r="O990" s="619"/>
      <c r="P990" s="619"/>
      <c r="Q990" s="619"/>
      <c r="R990" s="619"/>
      <c r="S990" s="619"/>
      <c r="T990" s="619"/>
      <c r="U990" s="619"/>
      <c r="V990" s="619"/>
      <c r="W990" s="619"/>
      <c r="X990" s="619"/>
      <c r="Y990" s="619"/>
      <c r="Z990" s="619"/>
      <c r="AA990" s="619"/>
      <c r="AB990" s="619"/>
      <c r="AC990" s="619"/>
      <c r="AD990" s="619"/>
      <c r="AE990" s="619"/>
      <c r="AF990" s="619"/>
      <c r="AG990" s="619"/>
      <c r="AH990" s="619"/>
      <c r="AI990" s="619"/>
      <c r="AJ990" s="619"/>
      <c r="AK990" s="619"/>
      <c r="AL990" s="612"/>
      <c r="AM990" s="627"/>
      <c r="AN990" s="600"/>
    </row>
    <row r="991" spans="2:40" x14ac:dyDescent="0.2">
      <c r="B991" s="261" t="s">
        <v>319</v>
      </c>
      <c r="C991" s="125"/>
      <c r="D991" s="599"/>
      <c r="E991" s="599"/>
      <c r="F991" s="599"/>
      <c r="G991" s="619"/>
      <c r="H991" s="619"/>
      <c r="I991" s="619"/>
      <c r="J991" s="619"/>
      <c r="K991" s="619"/>
      <c r="L991" s="619"/>
      <c r="M991" s="619"/>
      <c r="N991" s="619"/>
      <c r="O991" s="619"/>
      <c r="P991" s="619"/>
      <c r="Q991" s="619"/>
      <c r="R991" s="619"/>
      <c r="S991" s="619"/>
      <c r="T991" s="619"/>
      <c r="U991" s="619"/>
      <c r="V991" s="619"/>
      <c r="W991" s="619"/>
      <c r="X991" s="619"/>
      <c r="Y991" s="619"/>
      <c r="Z991" s="619"/>
      <c r="AA991" s="619"/>
      <c r="AB991" s="619"/>
      <c r="AC991" s="619"/>
      <c r="AD991" s="619"/>
      <c r="AE991" s="619"/>
      <c r="AF991" s="619"/>
      <c r="AG991" s="619"/>
      <c r="AH991" s="619"/>
      <c r="AI991" s="619"/>
      <c r="AJ991" s="619"/>
      <c r="AK991" s="619"/>
      <c r="AL991" s="612"/>
      <c r="AM991" s="627"/>
      <c r="AN991" s="600"/>
    </row>
    <row r="992" spans="2:40" x14ac:dyDescent="0.2">
      <c r="B992" s="625"/>
      <c r="C992" s="605" t="s">
        <v>131</v>
      </c>
      <c r="D992" s="599"/>
      <c r="E992" s="599"/>
      <c r="F992" s="599"/>
      <c r="G992" s="618">
        <f t="shared" ref="G992:AK992" ca="1" si="287">G357*HLOOKUP($B$966,$AQ$40:$AW$52,5)</f>
        <v>0</v>
      </c>
      <c r="H992" s="618">
        <f t="shared" ca="1" si="287"/>
        <v>0</v>
      </c>
      <c r="I992" s="618">
        <f t="shared" ca="1" si="287"/>
        <v>0</v>
      </c>
      <c r="J992" s="618">
        <f t="shared" ca="1" si="287"/>
        <v>0</v>
      </c>
      <c r="K992" s="618">
        <f t="shared" ca="1" si="287"/>
        <v>0</v>
      </c>
      <c r="L992" s="618">
        <f t="shared" ca="1" si="287"/>
        <v>0</v>
      </c>
      <c r="M992" s="618">
        <f t="shared" ca="1" si="287"/>
        <v>0</v>
      </c>
      <c r="N992" s="618">
        <f t="shared" ca="1" si="287"/>
        <v>0</v>
      </c>
      <c r="O992" s="618">
        <f t="shared" ca="1" si="287"/>
        <v>0</v>
      </c>
      <c r="P992" s="618">
        <f t="shared" ca="1" si="287"/>
        <v>0</v>
      </c>
      <c r="Q992" s="618">
        <f t="shared" ca="1" si="287"/>
        <v>0</v>
      </c>
      <c r="R992" s="618">
        <f t="shared" ca="1" si="287"/>
        <v>0</v>
      </c>
      <c r="S992" s="618">
        <f t="shared" ca="1" si="287"/>
        <v>0</v>
      </c>
      <c r="T992" s="618">
        <f t="shared" ca="1" si="287"/>
        <v>0</v>
      </c>
      <c r="U992" s="618">
        <f t="shared" ca="1" si="287"/>
        <v>0</v>
      </c>
      <c r="V992" s="618">
        <f t="shared" ca="1" si="287"/>
        <v>0</v>
      </c>
      <c r="W992" s="618">
        <f t="shared" ca="1" si="287"/>
        <v>0</v>
      </c>
      <c r="X992" s="618">
        <f t="shared" ca="1" si="287"/>
        <v>0</v>
      </c>
      <c r="Y992" s="618">
        <f t="shared" ca="1" si="287"/>
        <v>0</v>
      </c>
      <c r="Z992" s="618">
        <f t="shared" ca="1" si="287"/>
        <v>0</v>
      </c>
      <c r="AA992" s="618">
        <f t="shared" ca="1" si="287"/>
        <v>0</v>
      </c>
      <c r="AB992" s="618">
        <f t="shared" ca="1" si="287"/>
        <v>0</v>
      </c>
      <c r="AC992" s="618">
        <f t="shared" ca="1" si="287"/>
        <v>0</v>
      </c>
      <c r="AD992" s="618">
        <f t="shared" ca="1" si="287"/>
        <v>0</v>
      </c>
      <c r="AE992" s="618">
        <f t="shared" ca="1" si="287"/>
        <v>0</v>
      </c>
      <c r="AF992" s="618">
        <f t="shared" ca="1" si="287"/>
        <v>0</v>
      </c>
      <c r="AG992" s="618">
        <f t="shared" ca="1" si="287"/>
        <v>0</v>
      </c>
      <c r="AH992" s="618">
        <f t="shared" ca="1" si="287"/>
        <v>0</v>
      </c>
      <c r="AI992" s="618">
        <f t="shared" ca="1" si="287"/>
        <v>0</v>
      </c>
      <c r="AJ992" s="618">
        <f t="shared" ca="1" si="287"/>
        <v>0</v>
      </c>
      <c r="AK992" s="618">
        <f t="shared" ca="1" si="287"/>
        <v>0</v>
      </c>
      <c r="AL992" s="610"/>
      <c r="AM992" s="626"/>
      <c r="AN992" s="246"/>
    </row>
    <row r="993" spans="2:40" x14ac:dyDescent="0.2">
      <c r="B993" s="625"/>
      <c r="C993" s="606" t="s">
        <v>117</v>
      </c>
      <c r="D993" s="599"/>
      <c r="E993" s="599"/>
      <c r="F993" s="599"/>
      <c r="G993" s="618">
        <f t="shared" ref="G993:AK993" ca="1" si="288">G358*HLOOKUP($B$966,$AQ$40:$AW$52,5)</f>
        <v>0</v>
      </c>
      <c r="H993" s="618">
        <f t="shared" ca="1" si="288"/>
        <v>0</v>
      </c>
      <c r="I993" s="618">
        <f t="shared" ca="1" si="288"/>
        <v>0</v>
      </c>
      <c r="J993" s="618">
        <f t="shared" ca="1" si="288"/>
        <v>0</v>
      </c>
      <c r="K993" s="618">
        <f t="shared" ca="1" si="288"/>
        <v>0</v>
      </c>
      <c r="L993" s="618">
        <f t="shared" ca="1" si="288"/>
        <v>0</v>
      </c>
      <c r="M993" s="618">
        <f t="shared" ca="1" si="288"/>
        <v>0</v>
      </c>
      <c r="N993" s="618">
        <f t="shared" ca="1" si="288"/>
        <v>0</v>
      </c>
      <c r="O993" s="618">
        <f t="shared" ca="1" si="288"/>
        <v>0</v>
      </c>
      <c r="P993" s="618">
        <f t="shared" ca="1" si="288"/>
        <v>0</v>
      </c>
      <c r="Q993" s="618">
        <f t="shared" ca="1" si="288"/>
        <v>0</v>
      </c>
      <c r="R993" s="618">
        <f t="shared" ca="1" si="288"/>
        <v>0</v>
      </c>
      <c r="S993" s="618">
        <f t="shared" ca="1" si="288"/>
        <v>0</v>
      </c>
      <c r="T993" s="618">
        <f t="shared" ca="1" si="288"/>
        <v>0</v>
      </c>
      <c r="U993" s="618">
        <f t="shared" ca="1" si="288"/>
        <v>0</v>
      </c>
      <c r="V993" s="618">
        <f t="shared" ca="1" si="288"/>
        <v>0</v>
      </c>
      <c r="W993" s="618">
        <f t="shared" ca="1" si="288"/>
        <v>0</v>
      </c>
      <c r="X993" s="618">
        <f t="shared" ca="1" si="288"/>
        <v>0</v>
      </c>
      <c r="Y993" s="618">
        <f t="shared" ca="1" si="288"/>
        <v>0</v>
      </c>
      <c r="Z993" s="618">
        <f t="shared" ca="1" si="288"/>
        <v>0</v>
      </c>
      <c r="AA993" s="618">
        <f t="shared" ca="1" si="288"/>
        <v>0</v>
      </c>
      <c r="AB993" s="618">
        <f t="shared" ca="1" si="288"/>
        <v>0</v>
      </c>
      <c r="AC993" s="618">
        <f t="shared" ca="1" si="288"/>
        <v>0</v>
      </c>
      <c r="AD993" s="618">
        <f t="shared" ca="1" si="288"/>
        <v>0</v>
      </c>
      <c r="AE993" s="618">
        <f t="shared" ca="1" si="288"/>
        <v>0</v>
      </c>
      <c r="AF993" s="618">
        <f t="shared" ca="1" si="288"/>
        <v>0</v>
      </c>
      <c r="AG993" s="618">
        <f t="shared" ca="1" si="288"/>
        <v>0</v>
      </c>
      <c r="AH993" s="618">
        <f t="shared" ca="1" si="288"/>
        <v>0</v>
      </c>
      <c r="AI993" s="618">
        <f t="shared" ca="1" si="288"/>
        <v>0</v>
      </c>
      <c r="AJ993" s="618">
        <f t="shared" ca="1" si="288"/>
        <v>0</v>
      </c>
      <c r="AK993" s="618">
        <f t="shared" ca="1" si="288"/>
        <v>0</v>
      </c>
      <c r="AL993" s="610"/>
      <c r="AM993" s="626"/>
      <c r="AN993" s="246"/>
    </row>
    <row r="994" spans="2:40" x14ac:dyDescent="0.2">
      <c r="B994" s="625"/>
      <c r="C994" s="607" t="s">
        <v>126</v>
      </c>
      <c r="D994" s="599"/>
      <c r="E994" s="599"/>
      <c r="F994" s="599"/>
      <c r="G994" s="618">
        <f t="shared" ref="G994:AK994" ca="1" si="289">G359*HLOOKUP($B$966,$AQ$40:$AW$52,5)</f>
        <v>-1.9950834635050023</v>
      </c>
      <c r="H994" s="618">
        <f t="shared" ca="1" si="289"/>
        <v>0.4022761695662051</v>
      </c>
      <c r="I994" s="618">
        <f t="shared" ca="1" si="289"/>
        <v>0.41319451526352957</v>
      </c>
      <c r="J994" s="618">
        <f t="shared" ca="1" si="289"/>
        <v>0.39908017337346302</v>
      </c>
      <c r="K994" s="618">
        <f t="shared" ca="1" si="289"/>
        <v>0.3768464214141562</v>
      </c>
      <c r="L994" s="618">
        <f t="shared" ca="1" si="289"/>
        <v>0.35998612987525225</v>
      </c>
      <c r="M994" s="618">
        <f t="shared" ca="1" si="289"/>
        <v>0.34739521515517907</v>
      </c>
      <c r="N994" s="618">
        <f t="shared" ca="1" si="289"/>
        <v>0.34052125680231982</v>
      </c>
      <c r="O994" s="618">
        <f t="shared" ca="1" si="289"/>
        <v>0.33042837004630427</v>
      </c>
      <c r="P994" s="618">
        <f t="shared" ca="1" si="289"/>
        <v>0.32142469227143483</v>
      </c>
      <c r="Q994" s="618">
        <f t="shared" ca="1" si="289"/>
        <v>0.15272412191685167</v>
      </c>
      <c r="R994" s="618">
        <f t="shared" ca="1" si="289"/>
        <v>0.16832109631161277</v>
      </c>
      <c r="S994" s="618">
        <f t="shared" ca="1" si="289"/>
        <v>0.16997121533368828</v>
      </c>
      <c r="T994" s="618">
        <f t="shared" ca="1" si="289"/>
        <v>0.23650059942646956</v>
      </c>
      <c r="U994" s="618">
        <f t="shared" ca="1" si="289"/>
        <v>0.23913375857851688</v>
      </c>
      <c r="V994" s="618">
        <f t="shared" ca="1" si="289"/>
        <v>0.24180143344762459</v>
      </c>
      <c r="W994" s="618">
        <f t="shared" ca="1" si="289"/>
        <v>0.2445039326134183</v>
      </c>
      <c r="X994" s="618">
        <f t="shared" ca="1" si="289"/>
        <v>0.24724156454947466</v>
      </c>
      <c r="Y994" s="618">
        <f t="shared" ca="1" si="289"/>
        <v>0.25001463750195041</v>
      </c>
      <c r="Z994" s="618">
        <f t="shared" ca="1" si="289"/>
        <v>0.2528234593634191</v>
      </c>
      <c r="AA994" s="618">
        <f t="shared" ca="1" si="289"/>
        <v>9.4900175701769687E-2</v>
      </c>
      <c r="AB994" s="618">
        <f t="shared" ca="1" si="289"/>
        <v>0.25854957882401758</v>
      </c>
      <c r="AC994" s="618">
        <f t="shared" ca="1" si="289"/>
        <v>0.26146748923487007</v>
      </c>
      <c r="AD994" s="618">
        <f t="shared" ca="1" si="289"/>
        <v>0.26442237388989537</v>
      </c>
      <c r="AE994" s="618">
        <f t="shared" ca="1" si="289"/>
        <v>0.26741453684312344</v>
      </c>
      <c r="AF994" s="618">
        <f t="shared" ca="1" si="289"/>
        <v>0.27044428092891748</v>
      </c>
      <c r="AG994" s="618">
        <f t="shared" ca="1" si="289"/>
        <v>0</v>
      </c>
      <c r="AH994" s="618">
        <f t="shared" ca="1" si="289"/>
        <v>0</v>
      </c>
      <c r="AI994" s="618">
        <f t="shared" ca="1" si="289"/>
        <v>0</v>
      </c>
      <c r="AJ994" s="618">
        <f t="shared" ca="1" si="289"/>
        <v>0</v>
      </c>
      <c r="AK994" s="618">
        <f t="shared" ca="1" si="289"/>
        <v>0</v>
      </c>
      <c r="AL994" s="610"/>
      <c r="AM994" s="626"/>
      <c r="AN994" s="246"/>
    </row>
    <row r="995" spans="2:40" x14ac:dyDescent="0.2">
      <c r="B995" s="625"/>
      <c r="C995" s="605" t="s">
        <v>127</v>
      </c>
      <c r="D995" s="599"/>
      <c r="E995" s="599"/>
      <c r="F995" s="599"/>
      <c r="G995" s="618">
        <f t="shared" ref="G995:AK995" ca="1" si="290">G360*HLOOKUP($B$966,$AQ$40:$AW$52,5)</f>
        <v>0</v>
      </c>
      <c r="H995" s="618">
        <f t="shared" ca="1" si="290"/>
        <v>0</v>
      </c>
      <c r="I995" s="618">
        <f t="shared" ca="1" si="290"/>
        <v>0</v>
      </c>
      <c r="J995" s="618">
        <f t="shared" ca="1" si="290"/>
        <v>0</v>
      </c>
      <c r="K995" s="618">
        <f t="shared" ca="1" si="290"/>
        <v>0</v>
      </c>
      <c r="L995" s="618">
        <f t="shared" ca="1" si="290"/>
        <v>0</v>
      </c>
      <c r="M995" s="618">
        <f t="shared" ca="1" si="290"/>
        <v>0</v>
      </c>
      <c r="N995" s="618">
        <f t="shared" ca="1" si="290"/>
        <v>0</v>
      </c>
      <c r="O995" s="618">
        <f t="shared" ca="1" si="290"/>
        <v>0</v>
      </c>
      <c r="P995" s="618">
        <f t="shared" ca="1" si="290"/>
        <v>0</v>
      </c>
      <c r="Q995" s="618">
        <f t="shared" ca="1" si="290"/>
        <v>0</v>
      </c>
      <c r="R995" s="618">
        <f t="shared" ca="1" si="290"/>
        <v>0</v>
      </c>
      <c r="S995" s="618">
        <f t="shared" ca="1" si="290"/>
        <v>0</v>
      </c>
      <c r="T995" s="618">
        <f t="shared" ca="1" si="290"/>
        <v>0</v>
      </c>
      <c r="U995" s="618">
        <f t="shared" ca="1" si="290"/>
        <v>0</v>
      </c>
      <c r="V995" s="618">
        <f t="shared" ca="1" si="290"/>
        <v>0</v>
      </c>
      <c r="W995" s="618">
        <f t="shared" ca="1" si="290"/>
        <v>0</v>
      </c>
      <c r="X995" s="618">
        <f t="shared" ca="1" si="290"/>
        <v>0</v>
      </c>
      <c r="Y995" s="618">
        <f t="shared" ca="1" si="290"/>
        <v>0</v>
      </c>
      <c r="Z995" s="618">
        <f t="shared" ca="1" si="290"/>
        <v>0</v>
      </c>
      <c r="AA995" s="618">
        <f t="shared" ca="1" si="290"/>
        <v>0</v>
      </c>
      <c r="AB995" s="618">
        <f t="shared" ca="1" si="290"/>
        <v>0</v>
      </c>
      <c r="AC995" s="618">
        <f t="shared" ca="1" si="290"/>
        <v>0</v>
      </c>
      <c r="AD995" s="618">
        <f t="shared" ca="1" si="290"/>
        <v>0</v>
      </c>
      <c r="AE995" s="618">
        <f t="shared" ca="1" si="290"/>
        <v>0</v>
      </c>
      <c r="AF995" s="618">
        <f t="shared" ca="1" si="290"/>
        <v>0</v>
      </c>
      <c r="AG995" s="618">
        <f t="shared" ca="1" si="290"/>
        <v>0</v>
      </c>
      <c r="AH995" s="618">
        <f t="shared" ca="1" si="290"/>
        <v>0</v>
      </c>
      <c r="AI995" s="618">
        <f t="shared" ca="1" si="290"/>
        <v>0</v>
      </c>
      <c r="AJ995" s="618">
        <f t="shared" ca="1" si="290"/>
        <v>0</v>
      </c>
      <c r="AK995" s="618">
        <f t="shared" ca="1" si="290"/>
        <v>0</v>
      </c>
      <c r="AL995" s="610"/>
      <c r="AM995" s="626"/>
      <c r="AN995" s="246"/>
    </row>
    <row r="996" spans="2:40" x14ac:dyDescent="0.2">
      <c r="B996" s="625"/>
      <c r="C996" s="605" t="s">
        <v>116</v>
      </c>
      <c r="D996" s="599"/>
      <c r="E996" s="599"/>
      <c r="F996" s="599"/>
      <c r="G996" s="618">
        <f t="shared" ref="G996:AK996" ca="1" si="291">G361*HLOOKUP($B$966,$AQ$40:$AW$52,5)</f>
        <v>0</v>
      </c>
      <c r="H996" s="618">
        <f t="shared" ca="1" si="291"/>
        <v>0</v>
      </c>
      <c r="I996" s="618">
        <f t="shared" ca="1" si="291"/>
        <v>0</v>
      </c>
      <c r="J996" s="618">
        <f t="shared" ca="1" si="291"/>
        <v>0</v>
      </c>
      <c r="K996" s="618">
        <f t="shared" ca="1" si="291"/>
        <v>0</v>
      </c>
      <c r="L996" s="618">
        <f t="shared" ca="1" si="291"/>
        <v>0</v>
      </c>
      <c r="M996" s="618">
        <f t="shared" ca="1" si="291"/>
        <v>0</v>
      </c>
      <c r="N996" s="618">
        <f t="shared" ca="1" si="291"/>
        <v>0</v>
      </c>
      <c r="O996" s="618">
        <f t="shared" ca="1" si="291"/>
        <v>0</v>
      </c>
      <c r="P996" s="618">
        <f t="shared" ca="1" si="291"/>
        <v>0</v>
      </c>
      <c r="Q996" s="618">
        <f t="shared" ca="1" si="291"/>
        <v>0</v>
      </c>
      <c r="R996" s="618">
        <f t="shared" ca="1" si="291"/>
        <v>0</v>
      </c>
      <c r="S996" s="618">
        <f t="shared" ca="1" si="291"/>
        <v>0</v>
      </c>
      <c r="T996" s="618">
        <f t="shared" ca="1" si="291"/>
        <v>0</v>
      </c>
      <c r="U996" s="618">
        <f t="shared" ca="1" si="291"/>
        <v>0</v>
      </c>
      <c r="V996" s="618">
        <f t="shared" ca="1" si="291"/>
        <v>0</v>
      </c>
      <c r="W996" s="618">
        <f t="shared" ca="1" si="291"/>
        <v>0</v>
      </c>
      <c r="X996" s="618">
        <f t="shared" ca="1" si="291"/>
        <v>0</v>
      </c>
      <c r="Y996" s="618">
        <f t="shared" ca="1" si="291"/>
        <v>0</v>
      </c>
      <c r="Z996" s="618">
        <f t="shared" ca="1" si="291"/>
        <v>0</v>
      </c>
      <c r="AA996" s="618">
        <f t="shared" ca="1" si="291"/>
        <v>0</v>
      </c>
      <c r="AB996" s="618">
        <f t="shared" ca="1" si="291"/>
        <v>0</v>
      </c>
      <c r="AC996" s="618">
        <f t="shared" ca="1" si="291"/>
        <v>0</v>
      </c>
      <c r="AD996" s="618">
        <f t="shared" ca="1" si="291"/>
        <v>0</v>
      </c>
      <c r="AE996" s="618">
        <f t="shared" ca="1" si="291"/>
        <v>0</v>
      </c>
      <c r="AF996" s="618">
        <f t="shared" ca="1" si="291"/>
        <v>0</v>
      </c>
      <c r="AG996" s="618">
        <f t="shared" ca="1" si="291"/>
        <v>0</v>
      </c>
      <c r="AH996" s="618">
        <f t="shared" ca="1" si="291"/>
        <v>0</v>
      </c>
      <c r="AI996" s="618">
        <f t="shared" ca="1" si="291"/>
        <v>0</v>
      </c>
      <c r="AJ996" s="618">
        <f t="shared" ca="1" si="291"/>
        <v>0</v>
      </c>
      <c r="AK996" s="618">
        <f t="shared" ca="1" si="291"/>
        <v>0</v>
      </c>
      <c r="AL996" s="610"/>
      <c r="AM996" s="626"/>
      <c r="AN996" s="246"/>
    </row>
    <row r="997" spans="2:40" x14ac:dyDescent="0.2">
      <c r="B997" s="625"/>
      <c r="C997" s="606" t="s">
        <v>119</v>
      </c>
      <c r="D997" s="599"/>
      <c r="E997" s="599"/>
      <c r="F997" s="599"/>
      <c r="G997" s="618">
        <f t="shared" ref="G997:AK997" ca="1" si="292">G362*HLOOKUP($B$966,$AQ$40:$AW$52,5)</f>
        <v>0</v>
      </c>
      <c r="H997" s="618">
        <f t="shared" ca="1" si="292"/>
        <v>0</v>
      </c>
      <c r="I997" s="618">
        <f t="shared" ca="1" si="292"/>
        <v>0</v>
      </c>
      <c r="J997" s="618">
        <f t="shared" ca="1" si="292"/>
        <v>0</v>
      </c>
      <c r="K997" s="618">
        <f t="shared" ca="1" si="292"/>
        <v>0</v>
      </c>
      <c r="L997" s="618">
        <f t="shared" ca="1" si="292"/>
        <v>0</v>
      </c>
      <c r="M997" s="618">
        <f t="shared" ca="1" si="292"/>
        <v>0</v>
      </c>
      <c r="N997" s="618">
        <f t="shared" ca="1" si="292"/>
        <v>0</v>
      </c>
      <c r="O997" s="618">
        <f t="shared" ca="1" si="292"/>
        <v>0</v>
      </c>
      <c r="P997" s="618">
        <f t="shared" ca="1" si="292"/>
        <v>0</v>
      </c>
      <c r="Q997" s="618">
        <f t="shared" ca="1" si="292"/>
        <v>0</v>
      </c>
      <c r="R997" s="618">
        <f t="shared" ca="1" si="292"/>
        <v>0</v>
      </c>
      <c r="S997" s="618">
        <f t="shared" ca="1" si="292"/>
        <v>0</v>
      </c>
      <c r="T997" s="618">
        <f t="shared" ca="1" si="292"/>
        <v>0</v>
      </c>
      <c r="U997" s="618">
        <f t="shared" ca="1" si="292"/>
        <v>0</v>
      </c>
      <c r="V997" s="618">
        <f t="shared" ca="1" si="292"/>
        <v>0</v>
      </c>
      <c r="W997" s="618">
        <f t="shared" ca="1" si="292"/>
        <v>0</v>
      </c>
      <c r="X997" s="618">
        <f t="shared" ca="1" si="292"/>
        <v>0</v>
      </c>
      <c r="Y997" s="618">
        <f t="shared" ca="1" si="292"/>
        <v>0</v>
      </c>
      <c r="Z997" s="618">
        <f t="shared" ca="1" si="292"/>
        <v>0</v>
      </c>
      <c r="AA997" s="618">
        <f t="shared" ca="1" si="292"/>
        <v>0</v>
      </c>
      <c r="AB997" s="618">
        <f t="shared" ca="1" si="292"/>
        <v>0</v>
      </c>
      <c r="AC997" s="618">
        <f t="shared" ca="1" si="292"/>
        <v>0</v>
      </c>
      <c r="AD997" s="618">
        <f t="shared" ca="1" si="292"/>
        <v>0</v>
      </c>
      <c r="AE997" s="618">
        <f t="shared" ca="1" si="292"/>
        <v>0</v>
      </c>
      <c r="AF997" s="618">
        <f t="shared" ca="1" si="292"/>
        <v>0</v>
      </c>
      <c r="AG997" s="618">
        <f t="shared" ca="1" si="292"/>
        <v>0</v>
      </c>
      <c r="AH997" s="618">
        <f t="shared" ca="1" si="292"/>
        <v>0</v>
      </c>
      <c r="AI997" s="618">
        <f t="shared" ca="1" si="292"/>
        <v>0</v>
      </c>
      <c r="AJ997" s="618">
        <f t="shared" ca="1" si="292"/>
        <v>0</v>
      </c>
      <c r="AK997" s="618">
        <f t="shared" ca="1" si="292"/>
        <v>0</v>
      </c>
      <c r="AL997" s="610"/>
      <c r="AM997" s="626"/>
      <c r="AN997" s="246"/>
    </row>
    <row r="998" spans="2:40" x14ac:dyDescent="0.2">
      <c r="B998" s="625"/>
      <c r="C998" s="125"/>
      <c r="D998" s="599"/>
      <c r="E998" s="599"/>
      <c r="F998" s="599"/>
      <c r="G998" s="619"/>
      <c r="H998" s="619"/>
      <c r="I998" s="619"/>
      <c r="J998" s="619"/>
      <c r="K998" s="619"/>
      <c r="L998" s="619"/>
      <c r="M998" s="619"/>
      <c r="N998" s="619"/>
      <c r="O998" s="619"/>
      <c r="P998" s="619"/>
      <c r="Q998" s="619"/>
      <c r="R998" s="619"/>
      <c r="S998" s="619"/>
      <c r="T998" s="619"/>
      <c r="U998" s="619"/>
      <c r="V998" s="619"/>
      <c r="W998" s="619"/>
      <c r="X998" s="619"/>
      <c r="Y998" s="619"/>
      <c r="Z998" s="619"/>
      <c r="AA998" s="619"/>
      <c r="AB998" s="619"/>
      <c r="AC998" s="619"/>
      <c r="AD998" s="619"/>
      <c r="AE998" s="619"/>
      <c r="AF998" s="619"/>
      <c r="AG998" s="619"/>
      <c r="AH998" s="619"/>
      <c r="AI998" s="619"/>
      <c r="AJ998" s="619"/>
      <c r="AK998" s="619"/>
      <c r="AL998" s="612"/>
      <c r="AM998" s="627"/>
      <c r="AN998" s="600"/>
    </row>
    <row r="999" spans="2:40" x14ac:dyDescent="0.2">
      <c r="B999" s="261" t="s">
        <v>320</v>
      </c>
      <c r="C999" s="125"/>
      <c r="D999" s="599"/>
      <c r="E999" s="599"/>
      <c r="F999" s="599"/>
      <c r="G999" s="619"/>
      <c r="H999" s="619"/>
      <c r="I999" s="619"/>
      <c r="J999" s="619"/>
      <c r="K999" s="619"/>
      <c r="L999" s="619"/>
      <c r="M999" s="619"/>
      <c r="N999" s="619"/>
      <c r="O999" s="619"/>
      <c r="P999" s="619"/>
      <c r="Q999" s="619"/>
      <c r="R999" s="619"/>
      <c r="S999" s="619"/>
      <c r="T999" s="619"/>
      <c r="U999" s="619"/>
      <c r="V999" s="619"/>
      <c r="W999" s="619"/>
      <c r="X999" s="619"/>
      <c r="Y999" s="619"/>
      <c r="Z999" s="619"/>
      <c r="AA999" s="619"/>
      <c r="AB999" s="619"/>
      <c r="AC999" s="619"/>
      <c r="AD999" s="619"/>
      <c r="AE999" s="619"/>
      <c r="AF999" s="619"/>
      <c r="AG999" s="619"/>
      <c r="AH999" s="619"/>
      <c r="AI999" s="619"/>
      <c r="AJ999" s="619"/>
      <c r="AK999" s="619"/>
      <c r="AL999" s="612"/>
      <c r="AM999" s="627"/>
      <c r="AN999" s="600"/>
    </row>
    <row r="1000" spans="2:40" x14ac:dyDescent="0.2">
      <c r="B1000" s="625"/>
      <c r="C1000" s="605" t="s">
        <v>131</v>
      </c>
      <c r="D1000" s="599"/>
      <c r="E1000" s="599"/>
      <c r="F1000" s="599"/>
      <c r="G1000" s="618">
        <f t="shared" ref="G1000:AK1000" ca="1" si="293">G365*HLOOKUP($B$966,$AQ$40:$AW$52,6)</f>
        <v>-67.977247549475038</v>
      </c>
      <c r="H1000" s="618">
        <f t="shared" ca="1" si="293"/>
        <v>19.449233349880672</v>
      </c>
      <c r="I1000" s="618">
        <f t="shared" ca="1" si="293"/>
        <v>24.210189062367402</v>
      </c>
      <c r="J1000" s="618">
        <f t="shared" ca="1" si="293"/>
        <v>18.965277883720557</v>
      </c>
      <c r="K1000" s="618">
        <f t="shared" ca="1" si="293"/>
        <v>15.314489500851099</v>
      </c>
      <c r="L1000" s="618">
        <f t="shared" ca="1" si="293"/>
        <v>14.676616845516374</v>
      </c>
      <c r="M1000" s="618">
        <f t="shared" ca="1" si="293"/>
        <v>12.070709256912938</v>
      </c>
      <c r="N1000" s="618">
        <f t="shared" ca="1" si="293"/>
        <v>9.6658684107354595</v>
      </c>
      <c r="O1000" s="618">
        <f t="shared" ca="1" si="293"/>
        <v>9.2636987296586479</v>
      </c>
      <c r="P1000" s="618">
        <f t="shared" ca="1" si="293"/>
        <v>8.8986894347623409</v>
      </c>
      <c r="Q1000" s="618">
        <f t="shared" ca="1" si="293"/>
        <v>3.7274197135800535</v>
      </c>
      <c r="R1000" s="618">
        <f t="shared" ca="1" si="293"/>
        <v>3.2264080943854556</v>
      </c>
      <c r="S1000" s="618">
        <f t="shared" ca="1" si="293"/>
        <v>5.5853160921767042</v>
      </c>
      <c r="T1000" s="618">
        <f t="shared" ca="1" si="293"/>
        <v>5.6478564133127946</v>
      </c>
      <c r="U1000" s="618">
        <f t="shared" ca="1" si="293"/>
        <v>5.7111925152794427</v>
      </c>
      <c r="V1000" s="618">
        <f t="shared" ca="1" si="293"/>
        <v>5.7753301970702315</v>
      </c>
      <c r="W1000" s="618">
        <f t="shared" ca="1" si="293"/>
        <v>5.8402752059121852</v>
      </c>
      <c r="X1000" s="618">
        <f t="shared" ca="1" si="293"/>
        <v>5.9060332329737566</v>
      </c>
      <c r="Y1000" s="618">
        <f t="shared" ca="1" si="293"/>
        <v>5.9726099089211591</v>
      </c>
      <c r="Z1000" s="618">
        <f t="shared" ca="1" si="293"/>
        <v>6.0400107993186278</v>
      </c>
      <c r="AA1000" s="618">
        <f t="shared" ca="1" si="293"/>
        <v>1.2655205850530136</v>
      </c>
      <c r="AB1000" s="618">
        <f t="shared" ca="1" si="293"/>
        <v>6.177307131482995</v>
      </c>
      <c r="AC1000" s="618">
        <f t="shared" ca="1" si="293"/>
        <v>6.2472133351931225</v>
      </c>
      <c r="AD1000" s="618">
        <f t="shared" ca="1" si="293"/>
        <v>6.3179652668727186</v>
      </c>
      <c r="AE1000" s="618">
        <f t="shared" ca="1" si="293"/>
        <v>6.3895680917895143</v>
      </c>
      <c r="AF1000" s="618">
        <f t="shared" ca="1" si="293"/>
        <v>6.4620268789678441</v>
      </c>
      <c r="AG1000" s="618">
        <f t="shared" ca="1" si="293"/>
        <v>0</v>
      </c>
      <c r="AH1000" s="618">
        <f t="shared" ca="1" si="293"/>
        <v>0</v>
      </c>
      <c r="AI1000" s="618">
        <f t="shared" ca="1" si="293"/>
        <v>0</v>
      </c>
      <c r="AJ1000" s="618">
        <f t="shared" ca="1" si="293"/>
        <v>0</v>
      </c>
      <c r="AK1000" s="618">
        <f t="shared" ca="1" si="293"/>
        <v>0</v>
      </c>
      <c r="AL1000" s="610"/>
      <c r="AM1000" s="626"/>
      <c r="AN1000" s="246"/>
    </row>
    <row r="1001" spans="2:40" x14ac:dyDescent="0.2">
      <c r="B1001" s="625"/>
      <c r="C1001" s="606" t="s">
        <v>117</v>
      </c>
      <c r="D1001" s="599"/>
      <c r="E1001" s="599"/>
      <c r="F1001" s="599"/>
      <c r="G1001" s="618">
        <f t="shared" ref="G1001:AK1001" ca="1" si="294">G366*HLOOKUP($B$966,$AQ$40:$AW$52,6)</f>
        <v>0</v>
      </c>
      <c r="H1001" s="618">
        <f t="shared" ca="1" si="294"/>
        <v>0</v>
      </c>
      <c r="I1001" s="618">
        <f t="shared" ca="1" si="294"/>
        <v>0</v>
      </c>
      <c r="J1001" s="618">
        <f t="shared" ca="1" si="294"/>
        <v>0</v>
      </c>
      <c r="K1001" s="618">
        <f t="shared" ca="1" si="294"/>
        <v>0</v>
      </c>
      <c r="L1001" s="618">
        <f t="shared" ca="1" si="294"/>
        <v>0</v>
      </c>
      <c r="M1001" s="618">
        <f t="shared" ca="1" si="294"/>
        <v>0</v>
      </c>
      <c r="N1001" s="618">
        <f t="shared" ca="1" si="294"/>
        <v>0</v>
      </c>
      <c r="O1001" s="618">
        <f t="shared" ca="1" si="294"/>
        <v>0</v>
      </c>
      <c r="P1001" s="618">
        <f t="shared" ca="1" si="294"/>
        <v>0</v>
      </c>
      <c r="Q1001" s="618">
        <f t="shared" ca="1" si="294"/>
        <v>0</v>
      </c>
      <c r="R1001" s="618">
        <f t="shared" ca="1" si="294"/>
        <v>0</v>
      </c>
      <c r="S1001" s="618">
        <f t="shared" ca="1" si="294"/>
        <v>0</v>
      </c>
      <c r="T1001" s="618">
        <f t="shared" ca="1" si="294"/>
        <v>0</v>
      </c>
      <c r="U1001" s="618">
        <f t="shared" ca="1" si="294"/>
        <v>0</v>
      </c>
      <c r="V1001" s="618">
        <f t="shared" ca="1" si="294"/>
        <v>0</v>
      </c>
      <c r="W1001" s="618">
        <f t="shared" ca="1" si="294"/>
        <v>0</v>
      </c>
      <c r="X1001" s="618">
        <f t="shared" ca="1" si="294"/>
        <v>0</v>
      </c>
      <c r="Y1001" s="618">
        <f t="shared" ca="1" si="294"/>
        <v>0</v>
      </c>
      <c r="Z1001" s="618">
        <f t="shared" ca="1" si="294"/>
        <v>0</v>
      </c>
      <c r="AA1001" s="618">
        <f t="shared" ca="1" si="294"/>
        <v>0</v>
      </c>
      <c r="AB1001" s="618">
        <f t="shared" ca="1" si="294"/>
        <v>0</v>
      </c>
      <c r="AC1001" s="618">
        <f t="shared" ca="1" si="294"/>
        <v>0</v>
      </c>
      <c r="AD1001" s="618">
        <f t="shared" ca="1" si="294"/>
        <v>0</v>
      </c>
      <c r="AE1001" s="618">
        <f t="shared" ca="1" si="294"/>
        <v>0</v>
      </c>
      <c r="AF1001" s="618">
        <f t="shared" ca="1" si="294"/>
        <v>0</v>
      </c>
      <c r="AG1001" s="618">
        <f t="shared" ca="1" si="294"/>
        <v>0</v>
      </c>
      <c r="AH1001" s="618">
        <f t="shared" ca="1" si="294"/>
        <v>0</v>
      </c>
      <c r="AI1001" s="618">
        <f t="shared" ca="1" si="294"/>
        <v>0</v>
      </c>
      <c r="AJ1001" s="618">
        <f t="shared" ca="1" si="294"/>
        <v>0</v>
      </c>
      <c r="AK1001" s="618">
        <f t="shared" ca="1" si="294"/>
        <v>0</v>
      </c>
      <c r="AL1001" s="610"/>
      <c r="AM1001" s="626"/>
      <c r="AN1001" s="246"/>
    </row>
    <row r="1002" spans="2:40" x14ac:dyDescent="0.2">
      <c r="B1002" s="625"/>
      <c r="C1002" s="607" t="s">
        <v>126</v>
      </c>
      <c r="D1002" s="599"/>
      <c r="E1002" s="599"/>
      <c r="F1002" s="599"/>
      <c r="G1002" s="618">
        <f t="shared" ref="G1002:AK1002" ca="1" si="295">G367*HLOOKUP($B$966,$AQ$40:$AW$52,6)</f>
        <v>0</v>
      </c>
      <c r="H1002" s="618">
        <f t="shared" ca="1" si="295"/>
        <v>0.87069258616783785</v>
      </c>
      <c r="I1002" s="618">
        <f t="shared" ca="1" si="295"/>
        <v>0.87964380201496373</v>
      </c>
      <c r="J1002" s="618">
        <f t="shared" ca="1" si="295"/>
        <v>0.88872839097821144</v>
      </c>
      <c r="K1002" s="618">
        <f t="shared" ca="1" si="295"/>
        <v>0.89794834031701165</v>
      </c>
      <c r="L1002" s="618">
        <f t="shared" ca="1" si="295"/>
        <v>0.90730566690096059</v>
      </c>
      <c r="M1002" s="618">
        <f t="shared" ca="1" si="295"/>
        <v>0.91680241765100978</v>
      </c>
      <c r="N1002" s="618">
        <f t="shared" ca="1" si="295"/>
        <v>0.92644066998723484</v>
      </c>
      <c r="O1002" s="618">
        <f t="shared" ca="1" si="295"/>
        <v>0.93622253228326979</v>
      </c>
      <c r="P1002" s="618">
        <f t="shared" ca="1" si="295"/>
        <v>0.94615014432751532</v>
      </c>
      <c r="Q1002" s="618">
        <f t="shared" ca="1" si="295"/>
        <v>0.95622567779122036</v>
      </c>
      <c r="R1002" s="618">
        <f t="shared" ca="1" si="295"/>
        <v>0.96645133670353456</v>
      </c>
      <c r="S1002" s="618">
        <f t="shared" ca="1" si="295"/>
        <v>0.9768293579336419</v>
      </c>
      <c r="T1002" s="618">
        <f t="shared" ca="1" si="295"/>
        <v>0.98736201168007831</v>
      </c>
      <c r="U1002" s="618">
        <f t="shared" ca="1" si="295"/>
        <v>0.99805160196733633</v>
      </c>
      <c r="V1002" s="618">
        <f t="shared" ca="1" si="295"/>
        <v>1.0089004671498747</v>
      </c>
      <c r="W1002" s="618">
        <f t="shared" ca="1" si="295"/>
        <v>1.0199109804236328</v>
      </c>
      <c r="X1002" s="618">
        <f t="shared" ca="1" si="295"/>
        <v>1.0310855503451699</v>
      </c>
      <c r="Y1002" s="618">
        <f t="shared" ca="1" si="295"/>
        <v>1.042426621358538</v>
      </c>
      <c r="Z1002" s="618">
        <f t="shared" ca="1" si="295"/>
        <v>1.0539366743300052</v>
      </c>
      <c r="AA1002" s="618">
        <f t="shared" ca="1" si="295"/>
        <v>1.0656182270907473</v>
      </c>
      <c r="AB1002" s="618">
        <f t="shared" ca="1" si="295"/>
        <v>1.0774738349876247</v>
      </c>
      <c r="AC1002" s="618">
        <f t="shared" ca="1" si="295"/>
        <v>1.0895060914421648</v>
      </c>
      <c r="AD1002" s="618">
        <f t="shared" ca="1" si="295"/>
        <v>1.1017176285178782</v>
      </c>
      <c r="AE1002" s="618">
        <f t="shared" ca="1" si="295"/>
        <v>1.1141111174960194</v>
      </c>
      <c r="AF1002" s="618">
        <f t="shared" ca="1" si="295"/>
        <v>1.1266892694599353</v>
      </c>
      <c r="AG1002" s="618">
        <f t="shared" ca="1" si="295"/>
        <v>0</v>
      </c>
      <c r="AH1002" s="618">
        <f t="shared" ca="1" si="295"/>
        <v>0</v>
      </c>
      <c r="AI1002" s="618">
        <f t="shared" ca="1" si="295"/>
        <v>0</v>
      </c>
      <c r="AJ1002" s="618">
        <f t="shared" ca="1" si="295"/>
        <v>0</v>
      </c>
      <c r="AK1002" s="618">
        <f t="shared" ca="1" si="295"/>
        <v>0</v>
      </c>
      <c r="AL1002" s="610"/>
      <c r="AM1002" s="626"/>
      <c r="AN1002" s="246"/>
    </row>
    <row r="1003" spans="2:40" x14ac:dyDescent="0.2">
      <c r="B1003" s="625"/>
      <c r="C1003" s="605" t="s">
        <v>127</v>
      </c>
      <c r="D1003" s="599"/>
      <c r="E1003" s="599"/>
      <c r="F1003" s="599"/>
      <c r="G1003" s="618">
        <f t="shared" ref="G1003:AK1003" ca="1" si="296">G368*HLOOKUP($B$966,$AQ$40:$AW$52,6)</f>
        <v>0</v>
      </c>
      <c r="H1003" s="618">
        <f t="shared" ca="1" si="296"/>
        <v>1.3060388792517565</v>
      </c>
      <c r="I1003" s="618">
        <f t="shared" ca="1" si="296"/>
        <v>1.3194657030224453</v>
      </c>
      <c r="J1003" s="618">
        <f t="shared" ca="1" si="296"/>
        <v>1.3330925864673171</v>
      </c>
      <c r="K1003" s="618">
        <f t="shared" ca="1" si="296"/>
        <v>1.3469225104755174</v>
      </c>
      <c r="L1003" s="618">
        <f t="shared" ca="1" si="296"/>
        <v>1.3609585003514406</v>
      </c>
      <c r="M1003" s="618">
        <f t="shared" ca="1" si="296"/>
        <v>1.3752036264765144</v>
      </c>
      <c r="N1003" s="618">
        <f t="shared" ca="1" si="296"/>
        <v>1.3896610049808522</v>
      </c>
      <c r="O1003" s="618">
        <f t="shared" ca="1" si="296"/>
        <v>1.4043337984249042</v>
      </c>
      <c r="P1003" s="618">
        <f t="shared" ca="1" si="296"/>
        <v>1.4192252164912729</v>
      </c>
      <c r="Q1003" s="618">
        <f t="shared" ca="1" si="296"/>
        <v>1.4343385166868301</v>
      </c>
      <c r="R1003" s="618">
        <f t="shared" ca="1" si="296"/>
        <v>1.4496770050553014</v>
      </c>
      <c r="S1003" s="618">
        <f t="shared" ca="1" si="296"/>
        <v>1.4652440369004629</v>
      </c>
      <c r="T1003" s="618">
        <f t="shared" ca="1" si="296"/>
        <v>1.4810430175201175</v>
      </c>
      <c r="U1003" s="618">
        <f t="shared" ca="1" si="296"/>
        <v>1.4970774029510043</v>
      </c>
      <c r="V1003" s="618">
        <f t="shared" ca="1" si="296"/>
        <v>1.5133507007248119</v>
      </c>
      <c r="W1003" s="618">
        <f t="shared" ca="1" si="296"/>
        <v>1.529866470635449</v>
      </c>
      <c r="X1003" s="618">
        <f t="shared" ca="1" si="296"/>
        <v>1.5466283255177549</v>
      </c>
      <c r="Y1003" s="618">
        <f t="shared" ca="1" si="296"/>
        <v>1.5636399320378072</v>
      </c>
      <c r="Z1003" s="618">
        <f t="shared" ca="1" si="296"/>
        <v>1.5809050114950074</v>
      </c>
      <c r="AA1003" s="618">
        <f t="shared" ca="1" si="296"/>
        <v>1.5984273406361207</v>
      </c>
      <c r="AB1003" s="618">
        <f t="shared" ca="1" si="296"/>
        <v>1.6162107524814366</v>
      </c>
      <c r="AC1003" s="618">
        <f t="shared" ca="1" si="296"/>
        <v>1.6342591371632471</v>
      </c>
      <c r="AD1003" s="618">
        <f t="shared" ca="1" si="296"/>
        <v>1.652576442776817</v>
      </c>
      <c r="AE1003" s="618">
        <f t="shared" ca="1" si="296"/>
        <v>1.6711666762440291</v>
      </c>
      <c r="AF1003" s="618">
        <f t="shared" ca="1" si="296"/>
        <v>1.6900339041899024</v>
      </c>
      <c r="AG1003" s="618">
        <f t="shared" ca="1" si="296"/>
        <v>0</v>
      </c>
      <c r="AH1003" s="618">
        <f t="shared" ca="1" si="296"/>
        <v>0</v>
      </c>
      <c r="AI1003" s="618">
        <f t="shared" ca="1" si="296"/>
        <v>0</v>
      </c>
      <c r="AJ1003" s="618">
        <f t="shared" ca="1" si="296"/>
        <v>0</v>
      </c>
      <c r="AK1003" s="618">
        <f t="shared" ca="1" si="296"/>
        <v>0</v>
      </c>
      <c r="AL1003" s="610"/>
      <c r="AM1003" s="626"/>
      <c r="AN1003" s="246"/>
    </row>
    <row r="1004" spans="2:40" x14ac:dyDescent="0.2">
      <c r="B1004" s="625"/>
      <c r="C1004" s="605" t="s">
        <v>116</v>
      </c>
      <c r="D1004" s="599"/>
      <c r="E1004" s="599"/>
      <c r="F1004" s="599"/>
      <c r="G1004" s="618">
        <f t="shared" ref="G1004:AK1004" ca="1" si="297">G369*HLOOKUP($B$966,$AQ$40:$AW$52,6)</f>
        <v>0</v>
      </c>
      <c r="H1004" s="618">
        <f t="shared" ca="1" si="297"/>
        <v>0</v>
      </c>
      <c r="I1004" s="618">
        <f t="shared" ca="1" si="297"/>
        <v>0</v>
      </c>
      <c r="J1004" s="618">
        <f t="shared" ca="1" si="297"/>
        <v>0</v>
      </c>
      <c r="K1004" s="618">
        <f t="shared" ca="1" si="297"/>
        <v>0</v>
      </c>
      <c r="L1004" s="618">
        <f t="shared" ca="1" si="297"/>
        <v>0</v>
      </c>
      <c r="M1004" s="618">
        <f t="shared" ca="1" si="297"/>
        <v>0</v>
      </c>
      <c r="N1004" s="618">
        <f t="shared" ca="1" si="297"/>
        <v>0</v>
      </c>
      <c r="O1004" s="618">
        <f t="shared" ca="1" si="297"/>
        <v>0</v>
      </c>
      <c r="P1004" s="618">
        <f t="shared" ca="1" si="297"/>
        <v>0</v>
      </c>
      <c r="Q1004" s="618">
        <f t="shared" ca="1" si="297"/>
        <v>0</v>
      </c>
      <c r="R1004" s="618">
        <f t="shared" ca="1" si="297"/>
        <v>0</v>
      </c>
      <c r="S1004" s="618">
        <f t="shared" ca="1" si="297"/>
        <v>0</v>
      </c>
      <c r="T1004" s="618">
        <f t="shared" ca="1" si="297"/>
        <v>0</v>
      </c>
      <c r="U1004" s="618">
        <f t="shared" ca="1" si="297"/>
        <v>0</v>
      </c>
      <c r="V1004" s="618">
        <f t="shared" ca="1" si="297"/>
        <v>0</v>
      </c>
      <c r="W1004" s="618">
        <f t="shared" ca="1" si="297"/>
        <v>0</v>
      </c>
      <c r="X1004" s="618">
        <f t="shared" ca="1" si="297"/>
        <v>0</v>
      </c>
      <c r="Y1004" s="618">
        <f t="shared" ca="1" si="297"/>
        <v>0</v>
      </c>
      <c r="Z1004" s="618">
        <f t="shared" ca="1" si="297"/>
        <v>0</v>
      </c>
      <c r="AA1004" s="618">
        <f t="shared" ca="1" si="297"/>
        <v>0</v>
      </c>
      <c r="AB1004" s="618">
        <f t="shared" ca="1" si="297"/>
        <v>0</v>
      </c>
      <c r="AC1004" s="618">
        <f t="shared" ca="1" si="297"/>
        <v>0</v>
      </c>
      <c r="AD1004" s="618">
        <f t="shared" ca="1" si="297"/>
        <v>0</v>
      </c>
      <c r="AE1004" s="618">
        <f t="shared" ca="1" si="297"/>
        <v>0</v>
      </c>
      <c r="AF1004" s="618">
        <f t="shared" ca="1" si="297"/>
        <v>0</v>
      </c>
      <c r="AG1004" s="618">
        <f t="shared" ca="1" si="297"/>
        <v>0</v>
      </c>
      <c r="AH1004" s="618">
        <f t="shared" ca="1" si="297"/>
        <v>0</v>
      </c>
      <c r="AI1004" s="618">
        <f t="shared" ca="1" si="297"/>
        <v>0</v>
      </c>
      <c r="AJ1004" s="618">
        <f t="shared" ca="1" si="297"/>
        <v>0</v>
      </c>
      <c r="AK1004" s="618">
        <f t="shared" ca="1" si="297"/>
        <v>0</v>
      </c>
      <c r="AL1004" s="610"/>
      <c r="AM1004" s="626"/>
      <c r="AN1004" s="246"/>
    </row>
    <row r="1005" spans="2:40" x14ac:dyDescent="0.2">
      <c r="B1005" s="625"/>
      <c r="C1005" s="606" t="s">
        <v>119</v>
      </c>
      <c r="D1005" s="599"/>
      <c r="E1005" s="599"/>
      <c r="F1005" s="599"/>
      <c r="G1005" s="618">
        <f t="shared" ref="G1005:AK1005" ca="1" si="298">G370*HLOOKUP($B$966,$AQ$40:$AW$52,6)</f>
        <v>0</v>
      </c>
      <c r="H1005" s="618">
        <f t="shared" ca="1" si="298"/>
        <v>0</v>
      </c>
      <c r="I1005" s="618">
        <f t="shared" ca="1" si="298"/>
        <v>0</v>
      </c>
      <c r="J1005" s="618">
        <f t="shared" ca="1" si="298"/>
        <v>0</v>
      </c>
      <c r="K1005" s="618">
        <f t="shared" ca="1" si="298"/>
        <v>0</v>
      </c>
      <c r="L1005" s="618">
        <f t="shared" ca="1" si="298"/>
        <v>0</v>
      </c>
      <c r="M1005" s="618">
        <f t="shared" ca="1" si="298"/>
        <v>0</v>
      </c>
      <c r="N1005" s="618">
        <f t="shared" ca="1" si="298"/>
        <v>0</v>
      </c>
      <c r="O1005" s="618">
        <f t="shared" ca="1" si="298"/>
        <v>0</v>
      </c>
      <c r="P1005" s="618">
        <f t="shared" ca="1" si="298"/>
        <v>0</v>
      </c>
      <c r="Q1005" s="618">
        <f t="shared" ca="1" si="298"/>
        <v>0</v>
      </c>
      <c r="R1005" s="618">
        <f t="shared" ca="1" si="298"/>
        <v>0</v>
      </c>
      <c r="S1005" s="618">
        <f t="shared" ca="1" si="298"/>
        <v>0</v>
      </c>
      <c r="T1005" s="618">
        <f t="shared" ca="1" si="298"/>
        <v>0</v>
      </c>
      <c r="U1005" s="618">
        <f t="shared" ca="1" si="298"/>
        <v>0</v>
      </c>
      <c r="V1005" s="618">
        <f t="shared" ca="1" si="298"/>
        <v>0</v>
      </c>
      <c r="W1005" s="618">
        <f t="shared" ca="1" si="298"/>
        <v>0</v>
      </c>
      <c r="X1005" s="618">
        <f t="shared" ca="1" si="298"/>
        <v>0</v>
      </c>
      <c r="Y1005" s="618">
        <f t="shared" ca="1" si="298"/>
        <v>0</v>
      </c>
      <c r="Z1005" s="618">
        <f t="shared" ca="1" si="298"/>
        <v>0</v>
      </c>
      <c r="AA1005" s="618">
        <f t="shared" ca="1" si="298"/>
        <v>0</v>
      </c>
      <c r="AB1005" s="618">
        <f t="shared" ca="1" si="298"/>
        <v>0</v>
      </c>
      <c r="AC1005" s="618">
        <f t="shared" ca="1" si="298"/>
        <v>0</v>
      </c>
      <c r="AD1005" s="618">
        <f t="shared" ca="1" si="298"/>
        <v>0</v>
      </c>
      <c r="AE1005" s="618">
        <f t="shared" ca="1" si="298"/>
        <v>0</v>
      </c>
      <c r="AF1005" s="618">
        <f t="shared" ca="1" si="298"/>
        <v>0</v>
      </c>
      <c r="AG1005" s="618">
        <f t="shared" ca="1" si="298"/>
        <v>0</v>
      </c>
      <c r="AH1005" s="618">
        <f t="shared" ca="1" si="298"/>
        <v>0</v>
      </c>
      <c r="AI1005" s="618">
        <f t="shared" ca="1" si="298"/>
        <v>0</v>
      </c>
      <c r="AJ1005" s="618">
        <f t="shared" ca="1" si="298"/>
        <v>0</v>
      </c>
      <c r="AK1005" s="618">
        <f t="shared" ca="1" si="298"/>
        <v>0</v>
      </c>
      <c r="AL1005" s="610"/>
      <c r="AM1005" s="626"/>
      <c r="AN1005" s="246"/>
    </row>
    <row r="1006" spans="2:40" x14ac:dyDescent="0.2">
      <c r="B1006" s="625"/>
      <c r="C1006" s="125"/>
      <c r="D1006" s="599"/>
      <c r="E1006" s="599"/>
      <c r="F1006" s="599"/>
      <c r="G1006" s="619"/>
      <c r="H1006" s="619"/>
      <c r="I1006" s="619"/>
      <c r="J1006" s="619"/>
      <c r="K1006" s="619"/>
      <c r="L1006" s="619"/>
      <c r="M1006" s="619"/>
      <c r="N1006" s="619"/>
      <c r="O1006" s="619"/>
      <c r="P1006" s="619"/>
      <c r="Q1006" s="619"/>
      <c r="R1006" s="619"/>
      <c r="S1006" s="619"/>
      <c r="T1006" s="619"/>
      <c r="U1006" s="619"/>
      <c r="V1006" s="619"/>
      <c r="W1006" s="619"/>
      <c r="X1006" s="619"/>
      <c r="Y1006" s="619"/>
      <c r="Z1006" s="619"/>
      <c r="AA1006" s="619"/>
      <c r="AB1006" s="619"/>
      <c r="AC1006" s="619"/>
      <c r="AD1006" s="619"/>
      <c r="AE1006" s="619"/>
      <c r="AF1006" s="619"/>
      <c r="AG1006" s="619"/>
      <c r="AH1006" s="619"/>
      <c r="AI1006" s="619"/>
      <c r="AJ1006" s="619"/>
      <c r="AK1006" s="619"/>
      <c r="AL1006" s="612"/>
      <c r="AM1006" s="627"/>
      <c r="AN1006" s="600"/>
    </row>
    <row r="1007" spans="2:40" x14ac:dyDescent="0.2">
      <c r="B1007" s="261" t="s">
        <v>321</v>
      </c>
      <c r="C1007" s="125"/>
      <c r="D1007" s="599"/>
      <c r="E1007" s="599"/>
      <c r="F1007" s="599"/>
      <c r="G1007" s="619"/>
      <c r="H1007" s="619"/>
      <c r="I1007" s="619"/>
      <c r="J1007" s="619"/>
      <c r="K1007" s="619"/>
      <c r="L1007" s="619"/>
      <c r="M1007" s="619"/>
      <c r="N1007" s="619"/>
      <c r="O1007" s="619"/>
      <c r="P1007" s="619"/>
      <c r="Q1007" s="619"/>
      <c r="R1007" s="619"/>
      <c r="S1007" s="619"/>
      <c r="T1007" s="619"/>
      <c r="U1007" s="619"/>
      <c r="V1007" s="619"/>
      <c r="W1007" s="619"/>
      <c r="X1007" s="619"/>
      <c r="Y1007" s="619"/>
      <c r="Z1007" s="619"/>
      <c r="AA1007" s="619"/>
      <c r="AB1007" s="619"/>
      <c r="AC1007" s="619"/>
      <c r="AD1007" s="619"/>
      <c r="AE1007" s="619"/>
      <c r="AF1007" s="619"/>
      <c r="AG1007" s="619"/>
      <c r="AH1007" s="619"/>
      <c r="AI1007" s="619"/>
      <c r="AJ1007" s="619"/>
      <c r="AK1007" s="619"/>
      <c r="AL1007" s="612"/>
      <c r="AM1007" s="627"/>
      <c r="AN1007" s="600"/>
    </row>
    <row r="1008" spans="2:40" x14ac:dyDescent="0.2">
      <c r="B1008" s="625"/>
      <c r="C1008" s="605" t="s">
        <v>131</v>
      </c>
      <c r="D1008" s="599"/>
      <c r="E1008" s="599"/>
      <c r="F1008" s="599"/>
      <c r="G1008" s="618">
        <f t="shared" ref="G1008:AK1008" ca="1" si="299">G373*HLOOKUP($B$966,$AQ$40:$AW$52,7)</f>
        <v>0</v>
      </c>
      <c r="H1008" s="618">
        <f t="shared" ca="1" si="299"/>
        <v>0</v>
      </c>
      <c r="I1008" s="618">
        <f t="shared" ca="1" si="299"/>
        <v>0</v>
      </c>
      <c r="J1008" s="618">
        <f t="shared" ca="1" si="299"/>
        <v>0</v>
      </c>
      <c r="K1008" s="618">
        <f t="shared" ca="1" si="299"/>
        <v>0</v>
      </c>
      <c r="L1008" s="618">
        <f t="shared" ca="1" si="299"/>
        <v>0</v>
      </c>
      <c r="M1008" s="618">
        <f t="shared" ca="1" si="299"/>
        <v>0</v>
      </c>
      <c r="N1008" s="618">
        <f t="shared" ca="1" si="299"/>
        <v>0</v>
      </c>
      <c r="O1008" s="618">
        <f t="shared" ca="1" si="299"/>
        <v>0</v>
      </c>
      <c r="P1008" s="618">
        <f t="shared" ca="1" si="299"/>
        <v>0</v>
      </c>
      <c r="Q1008" s="618">
        <f t="shared" ca="1" si="299"/>
        <v>0</v>
      </c>
      <c r="R1008" s="618">
        <f t="shared" ca="1" si="299"/>
        <v>0</v>
      </c>
      <c r="S1008" s="618">
        <f t="shared" ca="1" si="299"/>
        <v>0</v>
      </c>
      <c r="T1008" s="618">
        <f t="shared" ca="1" si="299"/>
        <v>0</v>
      </c>
      <c r="U1008" s="618">
        <f t="shared" ca="1" si="299"/>
        <v>0</v>
      </c>
      <c r="V1008" s="618">
        <f t="shared" ca="1" si="299"/>
        <v>0</v>
      </c>
      <c r="W1008" s="618">
        <f t="shared" ca="1" si="299"/>
        <v>0</v>
      </c>
      <c r="X1008" s="618">
        <f t="shared" ca="1" si="299"/>
        <v>0</v>
      </c>
      <c r="Y1008" s="618">
        <f t="shared" ca="1" si="299"/>
        <v>0</v>
      </c>
      <c r="Z1008" s="618">
        <f t="shared" ca="1" si="299"/>
        <v>0</v>
      </c>
      <c r="AA1008" s="618">
        <f t="shared" ca="1" si="299"/>
        <v>0</v>
      </c>
      <c r="AB1008" s="618">
        <f t="shared" ca="1" si="299"/>
        <v>0</v>
      </c>
      <c r="AC1008" s="618">
        <f t="shared" ca="1" si="299"/>
        <v>0</v>
      </c>
      <c r="AD1008" s="618">
        <f t="shared" ca="1" si="299"/>
        <v>0</v>
      </c>
      <c r="AE1008" s="618">
        <f t="shared" ca="1" si="299"/>
        <v>0</v>
      </c>
      <c r="AF1008" s="618">
        <f t="shared" ca="1" si="299"/>
        <v>0</v>
      </c>
      <c r="AG1008" s="618">
        <f t="shared" ca="1" si="299"/>
        <v>0</v>
      </c>
      <c r="AH1008" s="618">
        <f t="shared" ca="1" si="299"/>
        <v>0</v>
      </c>
      <c r="AI1008" s="618">
        <f t="shared" ca="1" si="299"/>
        <v>0</v>
      </c>
      <c r="AJ1008" s="618">
        <f t="shared" ca="1" si="299"/>
        <v>0</v>
      </c>
      <c r="AK1008" s="618">
        <f t="shared" ca="1" si="299"/>
        <v>0</v>
      </c>
      <c r="AL1008" s="610"/>
      <c r="AM1008" s="626"/>
      <c r="AN1008" s="246"/>
    </row>
    <row r="1009" spans="2:40" x14ac:dyDescent="0.2">
      <c r="B1009" s="625"/>
      <c r="C1009" s="606" t="s">
        <v>117</v>
      </c>
      <c r="D1009" s="599"/>
      <c r="E1009" s="599"/>
      <c r="F1009" s="599"/>
      <c r="G1009" s="618">
        <f t="shared" ref="G1009:AK1009" ca="1" si="300">G374*HLOOKUP($B$966,$AQ$40:$AW$52,7)</f>
        <v>0</v>
      </c>
      <c r="H1009" s="618">
        <f t="shared" ca="1" si="300"/>
        <v>0</v>
      </c>
      <c r="I1009" s="618">
        <f t="shared" ca="1" si="300"/>
        <v>0</v>
      </c>
      <c r="J1009" s="618">
        <f t="shared" ca="1" si="300"/>
        <v>0</v>
      </c>
      <c r="K1009" s="618">
        <f t="shared" ca="1" si="300"/>
        <v>0</v>
      </c>
      <c r="L1009" s="618">
        <f t="shared" ca="1" si="300"/>
        <v>0</v>
      </c>
      <c r="M1009" s="618">
        <f t="shared" ca="1" si="300"/>
        <v>0</v>
      </c>
      <c r="N1009" s="618">
        <f t="shared" ca="1" si="300"/>
        <v>0</v>
      </c>
      <c r="O1009" s="618">
        <f t="shared" ca="1" si="300"/>
        <v>0</v>
      </c>
      <c r="P1009" s="618">
        <f t="shared" ca="1" si="300"/>
        <v>0</v>
      </c>
      <c r="Q1009" s="618">
        <f t="shared" ca="1" si="300"/>
        <v>0</v>
      </c>
      <c r="R1009" s="618">
        <f t="shared" ca="1" si="300"/>
        <v>0</v>
      </c>
      <c r="S1009" s="618">
        <f t="shared" ca="1" si="300"/>
        <v>0</v>
      </c>
      <c r="T1009" s="618">
        <f t="shared" ca="1" si="300"/>
        <v>0</v>
      </c>
      <c r="U1009" s="618">
        <f t="shared" ca="1" si="300"/>
        <v>0</v>
      </c>
      <c r="V1009" s="618">
        <f t="shared" ca="1" si="300"/>
        <v>0</v>
      </c>
      <c r="W1009" s="618">
        <f t="shared" ca="1" si="300"/>
        <v>0</v>
      </c>
      <c r="X1009" s="618">
        <f t="shared" ca="1" si="300"/>
        <v>0</v>
      </c>
      <c r="Y1009" s="618">
        <f t="shared" ca="1" si="300"/>
        <v>0</v>
      </c>
      <c r="Z1009" s="618">
        <f t="shared" ca="1" si="300"/>
        <v>0</v>
      </c>
      <c r="AA1009" s="618">
        <f t="shared" ca="1" si="300"/>
        <v>0</v>
      </c>
      <c r="AB1009" s="618">
        <f t="shared" ca="1" si="300"/>
        <v>0</v>
      </c>
      <c r="AC1009" s="618">
        <f t="shared" ca="1" si="300"/>
        <v>0</v>
      </c>
      <c r="AD1009" s="618">
        <f t="shared" ca="1" si="300"/>
        <v>0</v>
      </c>
      <c r="AE1009" s="618">
        <f t="shared" ca="1" si="300"/>
        <v>0</v>
      </c>
      <c r="AF1009" s="618">
        <f t="shared" ca="1" si="300"/>
        <v>0</v>
      </c>
      <c r="AG1009" s="618">
        <f t="shared" ca="1" si="300"/>
        <v>0</v>
      </c>
      <c r="AH1009" s="618">
        <f t="shared" ca="1" si="300"/>
        <v>0</v>
      </c>
      <c r="AI1009" s="618">
        <f t="shared" ca="1" si="300"/>
        <v>0</v>
      </c>
      <c r="AJ1009" s="618">
        <f t="shared" ca="1" si="300"/>
        <v>0</v>
      </c>
      <c r="AK1009" s="618">
        <f t="shared" ca="1" si="300"/>
        <v>0</v>
      </c>
      <c r="AL1009" s="610"/>
      <c r="AM1009" s="626"/>
      <c r="AN1009" s="246"/>
    </row>
    <row r="1010" spans="2:40" x14ac:dyDescent="0.2">
      <c r="B1010" s="625"/>
      <c r="C1010" s="607" t="s">
        <v>126</v>
      </c>
      <c r="D1010" s="599"/>
      <c r="E1010" s="599"/>
      <c r="F1010" s="599"/>
      <c r="G1010" s="618">
        <f t="shared" ref="G1010:AK1010" ca="1" si="301">G375*HLOOKUP($B$966,$AQ$40:$AW$52,7)</f>
        <v>0</v>
      </c>
      <c r="H1010" s="618">
        <f t="shared" ca="1" si="301"/>
        <v>0</v>
      </c>
      <c r="I1010" s="618">
        <f t="shared" ca="1" si="301"/>
        <v>0</v>
      </c>
      <c r="J1010" s="618">
        <f t="shared" ca="1" si="301"/>
        <v>0</v>
      </c>
      <c r="K1010" s="618">
        <f t="shared" ca="1" si="301"/>
        <v>0</v>
      </c>
      <c r="L1010" s="618">
        <f t="shared" ca="1" si="301"/>
        <v>0</v>
      </c>
      <c r="M1010" s="618">
        <f t="shared" ca="1" si="301"/>
        <v>0</v>
      </c>
      <c r="N1010" s="618">
        <f t="shared" ca="1" si="301"/>
        <v>0</v>
      </c>
      <c r="O1010" s="618">
        <f t="shared" ca="1" si="301"/>
        <v>0</v>
      </c>
      <c r="P1010" s="618">
        <f t="shared" ca="1" si="301"/>
        <v>0</v>
      </c>
      <c r="Q1010" s="618">
        <f t="shared" ca="1" si="301"/>
        <v>0</v>
      </c>
      <c r="R1010" s="618">
        <f t="shared" ca="1" si="301"/>
        <v>0</v>
      </c>
      <c r="S1010" s="618">
        <f t="shared" ca="1" si="301"/>
        <v>0</v>
      </c>
      <c r="T1010" s="618">
        <f t="shared" ca="1" si="301"/>
        <v>0</v>
      </c>
      <c r="U1010" s="618">
        <f t="shared" ca="1" si="301"/>
        <v>0</v>
      </c>
      <c r="V1010" s="618">
        <f t="shared" ca="1" si="301"/>
        <v>0</v>
      </c>
      <c r="W1010" s="618">
        <f t="shared" ca="1" si="301"/>
        <v>0</v>
      </c>
      <c r="X1010" s="618">
        <f t="shared" ca="1" si="301"/>
        <v>0</v>
      </c>
      <c r="Y1010" s="618">
        <f t="shared" ca="1" si="301"/>
        <v>0</v>
      </c>
      <c r="Z1010" s="618">
        <f t="shared" ca="1" si="301"/>
        <v>0</v>
      </c>
      <c r="AA1010" s="618">
        <f t="shared" ca="1" si="301"/>
        <v>0</v>
      </c>
      <c r="AB1010" s="618">
        <f t="shared" ca="1" si="301"/>
        <v>0</v>
      </c>
      <c r="AC1010" s="618">
        <f t="shared" ca="1" si="301"/>
        <v>0</v>
      </c>
      <c r="AD1010" s="618">
        <f t="shared" ca="1" si="301"/>
        <v>0</v>
      </c>
      <c r="AE1010" s="618">
        <f t="shared" ca="1" si="301"/>
        <v>0</v>
      </c>
      <c r="AF1010" s="618">
        <f t="shared" ca="1" si="301"/>
        <v>0</v>
      </c>
      <c r="AG1010" s="618">
        <f t="shared" ca="1" si="301"/>
        <v>0</v>
      </c>
      <c r="AH1010" s="618">
        <f t="shared" ca="1" si="301"/>
        <v>0</v>
      </c>
      <c r="AI1010" s="618">
        <f t="shared" ca="1" si="301"/>
        <v>0</v>
      </c>
      <c r="AJ1010" s="618">
        <f t="shared" ca="1" si="301"/>
        <v>0</v>
      </c>
      <c r="AK1010" s="618">
        <f t="shared" ca="1" si="301"/>
        <v>0</v>
      </c>
      <c r="AL1010" s="610"/>
      <c r="AM1010" s="626"/>
      <c r="AN1010" s="246"/>
    </row>
    <row r="1011" spans="2:40" x14ac:dyDescent="0.2">
      <c r="B1011" s="625"/>
      <c r="C1011" s="605" t="s">
        <v>127</v>
      </c>
      <c r="D1011" s="599"/>
      <c r="E1011" s="599"/>
      <c r="F1011" s="599"/>
      <c r="G1011" s="618">
        <f t="shared" ref="G1011:AK1011" ca="1" si="302">G376*HLOOKUP($B$966,$AQ$40:$AW$52,7)</f>
        <v>-8.4564996951500095</v>
      </c>
      <c r="H1011" s="618">
        <f t="shared" ca="1" si="302"/>
        <v>1.3466375400730173</v>
      </c>
      <c r="I1011" s="618">
        <f t="shared" ca="1" si="302"/>
        <v>1.381126539944795</v>
      </c>
      <c r="J1011" s="618">
        <f t="shared" ca="1" si="302"/>
        <v>1.3377210958442487</v>
      </c>
      <c r="K1011" s="618">
        <f t="shared" ca="1" si="302"/>
        <v>1.2691110896350526</v>
      </c>
      <c r="L1011" s="618">
        <f t="shared" ca="1" si="302"/>
        <v>1.217332292799822</v>
      </c>
      <c r="M1011" s="618">
        <f t="shared" ca="1" si="302"/>
        <v>1.1789518162653438</v>
      </c>
      <c r="N1011" s="618">
        <f t="shared" ca="1" si="302"/>
        <v>1.158485502289315</v>
      </c>
      <c r="O1011" s="618">
        <f t="shared" ca="1" si="302"/>
        <v>1.1281054576050784</v>
      </c>
      <c r="P1011" s="618">
        <f t="shared" ca="1" si="302"/>
        <v>1.1012389092954769</v>
      </c>
      <c r="Q1011" s="618">
        <f t="shared" ca="1" si="302"/>
        <v>0.65161715097143136</v>
      </c>
      <c r="R1011" s="618">
        <f t="shared" ca="1" si="302"/>
        <v>0.61330843633405585</v>
      </c>
      <c r="S1011" s="618">
        <f t="shared" ca="1" si="302"/>
        <v>0.62010878210592368</v>
      </c>
      <c r="T1011" s="618">
        <f t="shared" ca="1" si="302"/>
        <v>0.62699899848393925</v>
      </c>
      <c r="U1011" s="618">
        <f t="shared" ca="1" si="302"/>
        <v>0.63397990320547593</v>
      </c>
      <c r="V1011" s="618">
        <f t="shared" ca="1" si="302"/>
        <v>0.64105231433368259</v>
      </c>
      <c r="W1011" s="618">
        <f t="shared" ca="1" si="302"/>
        <v>0.64821704996000029</v>
      </c>
      <c r="X1011" s="618">
        <f t="shared" ca="1" si="302"/>
        <v>0.65547492789471851</v>
      </c>
      <c r="Y1011" s="618">
        <f t="shared" ca="1" si="302"/>
        <v>0.66282676534520146</v>
      </c>
      <c r="Z1011" s="618">
        <f t="shared" ca="1" si="302"/>
        <v>0.67027337858141101</v>
      </c>
      <c r="AA1011" s="618">
        <f t="shared" ca="1" si="302"/>
        <v>0.25159477508833689</v>
      </c>
      <c r="AB1011" s="618">
        <f t="shared" ca="1" si="302"/>
        <v>0.68545419070493763</v>
      </c>
      <c r="AC1011" s="618">
        <f t="shared" ca="1" si="302"/>
        <v>0.69319001424917848</v>
      </c>
      <c r="AD1011" s="618">
        <f t="shared" ca="1" si="302"/>
        <v>0.70102386212875845</v>
      </c>
      <c r="AE1011" s="618">
        <f t="shared" ca="1" si="302"/>
        <v>0.70895654043707712</v>
      </c>
      <c r="AF1011" s="618">
        <f t="shared" ca="1" si="302"/>
        <v>0.71698885203401319</v>
      </c>
      <c r="AG1011" s="618">
        <f t="shared" ca="1" si="302"/>
        <v>0</v>
      </c>
      <c r="AH1011" s="618">
        <f t="shared" ca="1" si="302"/>
        <v>0</v>
      </c>
      <c r="AI1011" s="618">
        <f t="shared" ca="1" si="302"/>
        <v>0</v>
      </c>
      <c r="AJ1011" s="618">
        <f t="shared" ca="1" si="302"/>
        <v>0</v>
      </c>
      <c r="AK1011" s="618">
        <f t="shared" ca="1" si="302"/>
        <v>0</v>
      </c>
      <c r="AL1011" s="610"/>
      <c r="AM1011" s="626"/>
      <c r="AN1011" s="246"/>
    </row>
    <row r="1012" spans="2:40" x14ac:dyDescent="0.2">
      <c r="B1012" s="625"/>
      <c r="C1012" s="605" t="s">
        <v>116</v>
      </c>
      <c r="D1012" s="599"/>
      <c r="E1012" s="599"/>
      <c r="F1012" s="599"/>
      <c r="G1012" s="618">
        <f t="shared" ref="G1012:AK1012" ca="1" si="303">G377*HLOOKUP($B$966,$AQ$40:$AW$52,7)</f>
        <v>0</v>
      </c>
      <c r="H1012" s="618">
        <f t="shared" ca="1" si="303"/>
        <v>0</v>
      </c>
      <c r="I1012" s="618">
        <f t="shared" ca="1" si="303"/>
        <v>0</v>
      </c>
      <c r="J1012" s="618">
        <f t="shared" ca="1" si="303"/>
        <v>0</v>
      </c>
      <c r="K1012" s="618">
        <f t="shared" ca="1" si="303"/>
        <v>0</v>
      </c>
      <c r="L1012" s="618">
        <f t="shared" ca="1" si="303"/>
        <v>0</v>
      </c>
      <c r="M1012" s="618">
        <f t="shared" ca="1" si="303"/>
        <v>0</v>
      </c>
      <c r="N1012" s="618">
        <f t="shared" ca="1" si="303"/>
        <v>0</v>
      </c>
      <c r="O1012" s="618">
        <f t="shared" ca="1" si="303"/>
        <v>0</v>
      </c>
      <c r="P1012" s="618">
        <f t="shared" ca="1" si="303"/>
        <v>0</v>
      </c>
      <c r="Q1012" s="618">
        <f t="shared" ca="1" si="303"/>
        <v>0</v>
      </c>
      <c r="R1012" s="618">
        <f t="shared" ca="1" si="303"/>
        <v>0</v>
      </c>
      <c r="S1012" s="618">
        <f t="shared" ca="1" si="303"/>
        <v>0</v>
      </c>
      <c r="T1012" s="618">
        <f t="shared" ca="1" si="303"/>
        <v>0</v>
      </c>
      <c r="U1012" s="618">
        <f t="shared" ca="1" si="303"/>
        <v>0</v>
      </c>
      <c r="V1012" s="618">
        <f t="shared" ca="1" si="303"/>
        <v>0</v>
      </c>
      <c r="W1012" s="618">
        <f t="shared" ca="1" si="303"/>
        <v>0</v>
      </c>
      <c r="X1012" s="618">
        <f t="shared" ca="1" si="303"/>
        <v>0</v>
      </c>
      <c r="Y1012" s="618">
        <f t="shared" ca="1" si="303"/>
        <v>0</v>
      </c>
      <c r="Z1012" s="618">
        <f t="shared" ca="1" si="303"/>
        <v>0</v>
      </c>
      <c r="AA1012" s="618">
        <f t="shared" ca="1" si="303"/>
        <v>0</v>
      </c>
      <c r="AB1012" s="618">
        <f t="shared" ca="1" si="303"/>
        <v>0</v>
      </c>
      <c r="AC1012" s="618">
        <f t="shared" ca="1" si="303"/>
        <v>0</v>
      </c>
      <c r="AD1012" s="618">
        <f t="shared" ca="1" si="303"/>
        <v>0</v>
      </c>
      <c r="AE1012" s="618">
        <f t="shared" ca="1" si="303"/>
        <v>0</v>
      </c>
      <c r="AF1012" s="618">
        <f t="shared" ca="1" si="303"/>
        <v>0</v>
      </c>
      <c r="AG1012" s="618">
        <f t="shared" ca="1" si="303"/>
        <v>0</v>
      </c>
      <c r="AH1012" s="618">
        <f t="shared" ca="1" si="303"/>
        <v>0</v>
      </c>
      <c r="AI1012" s="618">
        <f t="shared" ca="1" si="303"/>
        <v>0</v>
      </c>
      <c r="AJ1012" s="618">
        <f t="shared" ca="1" si="303"/>
        <v>0</v>
      </c>
      <c r="AK1012" s="618">
        <f t="shared" ca="1" si="303"/>
        <v>0</v>
      </c>
      <c r="AL1012" s="610"/>
      <c r="AM1012" s="626"/>
      <c r="AN1012" s="246"/>
    </row>
    <row r="1013" spans="2:40" x14ac:dyDescent="0.2">
      <c r="B1013" s="625"/>
      <c r="C1013" s="606" t="s">
        <v>119</v>
      </c>
      <c r="D1013" s="599"/>
      <c r="E1013" s="599"/>
      <c r="F1013" s="599"/>
      <c r="G1013" s="618">
        <f t="shared" ref="G1013:AK1013" ca="1" si="304">G378*HLOOKUP($B$966,$AQ$40:$AW$52,7)</f>
        <v>0</v>
      </c>
      <c r="H1013" s="618">
        <f t="shared" ca="1" si="304"/>
        <v>0</v>
      </c>
      <c r="I1013" s="618">
        <f t="shared" ca="1" si="304"/>
        <v>0</v>
      </c>
      <c r="J1013" s="618">
        <f t="shared" ca="1" si="304"/>
        <v>0</v>
      </c>
      <c r="K1013" s="618">
        <f t="shared" ca="1" si="304"/>
        <v>0</v>
      </c>
      <c r="L1013" s="618">
        <f t="shared" ca="1" si="304"/>
        <v>0</v>
      </c>
      <c r="M1013" s="618">
        <f t="shared" ca="1" si="304"/>
        <v>0</v>
      </c>
      <c r="N1013" s="618">
        <f t="shared" ca="1" si="304"/>
        <v>0</v>
      </c>
      <c r="O1013" s="618">
        <f t="shared" ca="1" si="304"/>
        <v>0</v>
      </c>
      <c r="P1013" s="618">
        <f t="shared" ca="1" si="304"/>
        <v>0</v>
      </c>
      <c r="Q1013" s="618">
        <f t="shared" ca="1" si="304"/>
        <v>0</v>
      </c>
      <c r="R1013" s="618">
        <f t="shared" ca="1" si="304"/>
        <v>0</v>
      </c>
      <c r="S1013" s="618">
        <f t="shared" ca="1" si="304"/>
        <v>0</v>
      </c>
      <c r="T1013" s="618">
        <f t="shared" ca="1" si="304"/>
        <v>0</v>
      </c>
      <c r="U1013" s="618">
        <f t="shared" ca="1" si="304"/>
        <v>0</v>
      </c>
      <c r="V1013" s="618">
        <f t="shared" ca="1" si="304"/>
        <v>0</v>
      </c>
      <c r="W1013" s="618">
        <f t="shared" ca="1" si="304"/>
        <v>0</v>
      </c>
      <c r="X1013" s="618">
        <f t="shared" ca="1" si="304"/>
        <v>0</v>
      </c>
      <c r="Y1013" s="618">
        <f t="shared" ca="1" si="304"/>
        <v>0</v>
      </c>
      <c r="Z1013" s="618">
        <f t="shared" ca="1" si="304"/>
        <v>0</v>
      </c>
      <c r="AA1013" s="618">
        <f t="shared" ca="1" si="304"/>
        <v>0</v>
      </c>
      <c r="AB1013" s="618">
        <f t="shared" ca="1" si="304"/>
        <v>0</v>
      </c>
      <c r="AC1013" s="618">
        <f t="shared" ca="1" si="304"/>
        <v>0</v>
      </c>
      <c r="AD1013" s="618">
        <f t="shared" ca="1" si="304"/>
        <v>0</v>
      </c>
      <c r="AE1013" s="618">
        <f t="shared" ca="1" si="304"/>
        <v>0</v>
      </c>
      <c r="AF1013" s="618">
        <f t="shared" ca="1" si="304"/>
        <v>0</v>
      </c>
      <c r="AG1013" s="618">
        <f t="shared" ca="1" si="304"/>
        <v>0</v>
      </c>
      <c r="AH1013" s="618">
        <f t="shared" ca="1" si="304"/>
        <v>0</v>
      </c>
      <c r="AI1013" s="618">
        <f t="shared" ca="1" si="304"/>
        <v>0</v>
      </c>
      <c r="AJ1013" s="618">
        <f t="shared" ca="1" si="304"/>
        <v>0</v>
      </c>
      <c r="AK1013" s="618">
        <f t="shared" ca="1" si="304"/>
        <v>0</v>
      </c>
      <c r="AL1013" s="610"/>
      <c r="AM1013" s="626"/>
      <c r="AN1013" s="246"/>
    </row>
    <row r="1014" spans="2:40" x14ac:dyDescent="0.2">
      <c r="B1014" s="625"/>
      <c r="C1014" s="125"/>
      <c r="D1014" s="599"/>
      <c r="E1014" s="599"/>
      <c r="F1014" s="599"/>
      <c r="G1014" s="619"/>
      <c r="H1014" s="619"/>
      <c r="I1014" s="619"/>
      <c r="J1014" s="619"/>
      <c r="K1014" s="619"/>
      <c r="L1014" s="619"/>
      <c r="M1014" s="619"/>
      <c r="N1014" s="619"/>
      <c r="O1014" s="619"/>
      <c r="P1014" s="619"/>
      <c r="Q1014" s="619"/>
      <c r="R1014" s="619"/>
      <c r="S1014" s="619"/>
      <c r="T1014" s="619"/>
      <c r="U1014" s="619"/>
      <c r="V1014" s="619"/>
      <c r="W1014" s="619"/>
      <c r="X1014" s="619"/>
      <c r="Y1014" s="619"/>
      <c r="Z1014" s="619"/>
      <c r="AA1014" s="619"/>
      <c r="AB1014" s="619"/>
      <c r="AC1014" s="619"/>
      <c r="AD1014" s="619"/>
      <c r="AE1014" s="619"/>
      <c r="AF1014" s="619"/>
      <c r="AG1014" s="619"/>
      <c r="AH1014" s="619"/>
      <c r="AI1014" s="619"/>
      <c r="AJ1014" s="619"/>
      <c r="AK1014" s="619"/>
      <c r="AL1014" s="612"/>
      <c r="AM1014" s="627"/>
      <c r="AN1014" s="600"/>
    </row>
    <row r="1015" spans="2:40" x14ac:dyDescent="0.2">
      <c r="B1015" s="261" t="s">
        <v>322</v>
      </c>
      <c r="C1015" s="125"/>
      <c r="D1015" s="599"/>
      <c r="E1015" s="599"/>
      <c r="F1015" s="599"/>
      <c r="G1015" s="619"/>
      <c r="H1015" s="619"/>
      <c r="I1015" s="619"/>
      <c r="J1015" s="619"/>
      <c r="K1015" s="619"/>
      <c r="L1015" s="619"/>
      <c r="M1015" s="619"/>
      <c r="N1015" s="619"/>
      <c r="O1015" s="619"/>
      <c r="P1015" s="619"/>
      <c r="Q1015" s="619"/>
      <c r="R1015" s="619"/>
      <c r="S1015" s="619"/>
      <c r="T1015" s="619"/>
      <c r="U1015" s="619"/>
      <c r="V1015" s="619"/>
      <c r="W1015" s="619"/>
      <c r="X1015" s="619"/>
      <c r="Y1015" s="619"/>
      <c r="Z1015" s="619"/>
      <c r="AA1015" s="619"/>
      <c r="AB1015" s="619"/>
      <c r="AC1015" s="619"/>
      <c r="AD1015" s="619"/>
      <c r="AE1015" s="619"/>
      <c r="AF1015" s="619"/>
      <c r="AG1015" s="619"/>
      <c r="AH1015" s="619"/>
      <c r="AI1015" s="619"/>
      <c r="AJ1015" s="619"/>
      <c r="AK1015" s="619"/>
      <c r="AL1015" s="612"/>
      <c r="AM1015" s="627"/>
      <c r="AN1015" s="600"/>
    </row>
    <row r="1016" spans="2:40" x14ac:dyDescent="0.2">
      <c r="B1016" s="625"/>
      <c r="C1016" s="605" t="s">
        <v>131</v>
      </c>
      <c r="D1016" s="599"/>
      <c r="E1016" s="599"/>
      <c r="F1016" s="599"/>
      <c r="G1016" s="618">
        <f t="shared" ref="G1016:AK1016" ca="1" si="305">G381*HLOOKUP($B$966,$AQ$40:$AW$52,8)</f>
        <v>-85.49510437710002</v>
      </c>
      <c r="H1016" s="618">
        <f t="shared" ca="1" si="305"/>
        <v>19.941767287915422</v>
      </c>
      <c r="I1016" s="618">
        <f t="shared" ca="1" si="305"/>
        <v>25.796748983930271</v>
      </c>
      <c r="J1016" s="618">
        <f t="shared" ca="1" si="305"/>
        <v>19.408029200144167</v>
      </c>
      <c r="K1016" s="618">
        <f t="shared" ca="1" si="305"/>
        <v>15.134637822084738</v>
      </c>
      <c r="L1016" s="618">
        <f t="shared" ca="1" si="305"/>
        <v>14.577263230007135</v>
      </c>
      <c r="M1016" s="618">
        <f t="shared" ca="1" si="305"/>
        <v>11.486362173891145</v>
      </c>
      <c r="N1016" s="618">
        <f t="shared" ca="1" si="305"/>
        <v>8.5702820790834373</v>
      </c>
      <c r="O1016" s="618">
        <f t="shared" ca="1" si="305"/>
        <v>8.2165384023989532</v>
      </c>
      <c r="P1016" s="618">
        <f t="shared" ca="1" si="305"/>
        <v>7.8944187813757258</v>
      </c>
      <c r="Q1016" s="618">
        <f t="shared" ca="1" si="305"/>
        <v>2.3295312585299186</v>
      </c>
      <c r="R1016" s="618">
        <f t="shared" ca="1" si="305"/>
        <v>3.1260244711463288</v>
      </c>
      <c r="S1016" s="618">
        <f t="shared" ca="1" si="305"/>
        <v>6.0824098361553922</v>
      </c>
      <c r="T1016" s="618">
        <f t="shared" ca="1" si="305"/>
        <v>6.1505162527228068</v>
      </c>
      <c r="U1016" s="618">
        <f t="shared" ca="1" si="305"/>
        <v>6.2194892747018633</v>
      </c>
      <c r="V1016" s="618">
        <f t="shared" ca="1" si="305"/>
        <v>6.289335217197209</v>
      </c>
      <c r="W1016" s="618">
        <f t="shared" ca="1" si="305"/>
        <v>6.3600603389397001</v>
      </c>
      <c r="X1016" s="618">
        <f t="shared" ca="1" si="305"/>
        <v>6.4316708376124083</v>
      </c>
      <c r="Y1016" s="618">
        <f t="shared" ca="1" si="305"/>
        <v>6.5041728450114551</v>
      </c>
      <c r="Z1016" s="618">
        <f t="shared" ca="1" si="305"/>
        <v>6.5775724220369032</v>
      </c>
      <c r="AA1016" s="618">
        <f t="shared" ca="1" si="305"/>
        <v>1.3781520557386657</v>
      </c>
      <c r="AB1016" s="618">
        <f t="shared" ca="1" si="305"/>
        <v>6.7270881428023417</v>
      </c>
      <c r="AC1016" s="618">
        <f t="shared" ca="1" si="305"/>
        <v>6.8032160062996878</v>
      </c>
      <c r="AD1016" s="618">
        <f t="shared" ca="1" si="305"/>
        <v>6.880264867648421</v>
      </c>
      <c r="AE1016" s="618">
        <f t="shared" ca="1" si="305"/>
        <v>6.9582403518256655</v>
      </c>
      <c r="AF1016" s="618">
        <f t="shared" ca="1" si="305"/>
        <v>7.0371479789994762</v>
      </c>
      <c r="AG1016" s="618">
        <f t="shared" ca="1" si="305"/>
        <v>0</v>
      </c>
      <c r="AH1016" s="618">
        <f t="shared" ca="1" si="305"/>
        <v>0</v>
      </c>
      <c r="AI1016" s="618">
        <f t="shared" ca="1" si="305"/>
        <v>0</v>
      </c>
      <c r="AJ1016" s="618">
        <f t="shared" ca="1" si="305"/>
        <v>0</v>
      </c>
      <c r="AK1016" s="618">
        <f t="shared" ca="1" si="305"/>
        <v>0</v>
      </c>
      <c r="AL1016" s="610"/>
      <c r="AM1016" s="626"/>
      <c r="AN1016" s="246"/>
    </row>
    <row r="1017" spans="2:40" x14ac:dyDescent="0.2">
      <c r="B1017" s="625"/>
      <c r="C1017" s="606" t="s">
        <v>117</v>
      </c>
      <c r="D1017" s="599"/>
      <c r="E1017" s="599"/>
      <c r="F1017" s="599"/>
      <c r="G1017" s="618">
        <f t="shared" ref="G1017:AK1017" ca="1" si="306">G382*HLOOKUP($B$966,$AQ$40:$AW$52,8)</f>
        <v>0</v>
      </c>
      <c r="H1017" s="618">
        <f t="shared" ca="1" si="306"/>
        <v>0</v>
      </c>
      <c r="I1017" s="618">
        <f t="shared" ca="1" si="306"/>
        <v>0</v>
      </c>
      <c r="J1017" s="618">
        <f t="shared" ca="1" si="306"/>
        <v>0</v>
      </c>
      <c r="K1017" s="618">
        <f t="shared" ca="1" si="306"/>
        <v>0</v>
      </c>
      <c r="L1017" s="618">
        <f t="shared" ca="1" si="306"/>
        <v>0</v>
      </c>
      <c r="M1017" s="618">
        <f t="shared" ca="1" si="306"/>
        <v>0</v>
      </c>
      <c r="N1017" s="618">
        <f t="shared" ca="1" si="306"/>
        <v>0</v>
      </c>
      <c r="O1017" s="618">
        <f t="shared" ca="1" si="306"/>
        <v>0</v>
      </c>
      <c r="P1017" s="618">
        <f t="shared" ca="1" si="306"/>
        <v>0</v>
      </c>
      <c r="Q1017" s="618">
        <f t="shared" ca="1" si="306"/>
        <v>0</v>
      </c>
      <c r="R1017" s="618">
        <f t="shared" ca="1" si="306"/>
        <v>0</v>
      </c>
      <c r="S1017" s="618">
        <f t="shared" ca="1" si="306"/>
        <v>0</v>
      </c>
      <c r="T1017" s="618">
        <f t="shared" ca="1" si="306"/>
        <v>0</v>
      </c>
      <c r="U1017" s="618">
        <f t="shared" ca="1" si="306"/>
        <v>0</v>
      </c>
      <c r="V1017" s="618">
        <f t="shared" ca="1" si="306"/>
        <v>0</v>
      </c>
      <c r="W1017" s="618">
        <f t="shared" ca="1" si="306"/>
        <v>0</v>
      </c>
      <c r="X1017" s="618">
        <f t="shared" ca="1" si="306"/>
        <v>0</v>
      </c>
      <c r="Y1017" s="618">
        <f t="shared" ca="1" si="306"/>
        <v>0</v>
      </c>
      <c r="Z1017" s="618">
        <f t="shared" ca="1" si="306"/>
        <v>0</v>
      </c>
      <c r="AA1017" s="618">
        <f t="shared" ca="1" si="306"/>
        <v>0</v>
      </c>
      <c r="AB1017" s="618">
        <f t="shared" ca="1" si="306"/>
        <v>0</v>
      </c>
      <c r="AC1017" s="618">
        <f t="shared" ca="1" si="306"/>
        <v>0</v>
      </c>
      <c r="AD1017" s="618">
        <f t="shared" ca="1" si="306"/>
        <v>0</v>
      </c>
      <c r="AE1017" s="618">
        <f t="shared" ca="1" si="306"/>
        <v>0</v>
      </c>
      <c r="AF1017" s="618">
        <f t="shared" ca="1" si="306"/>
        <v>0</v>
      </c>
      <c r="AG1017" s="618">
        <f t="shared" ca="1" si="306"/>
        <v>0</v>
      </c>
      <c r="AH1017" s="618">
        <f t="shared" ca="1" si="306"/>
        <v>0</v>
      </c>
      <c r="AI1017" s="618">
        <f t="shared" ca="1" si="306"/>
        <v>0</v>
      </c>
      <c r="AJ1017" s="618">
        <f t="shared" ca="1" si="306"/>
        <v>0</v>
      </c>
      <c r="AK1017" s="618">
        <f t="shared" ca="1" si="306"/>
        <v>0</v>
      </c>
      <c r="AL1017" s="610"/>
      <c r="AM1017" s="626"/>
      <c r="AN1017" s="246"/>
    </row>
    <row r="1018" spans="2:40" x14ac:dyDescent="0.2">
      <c r="B1018" s="625"/>
      <c r="C1018" s="607" t="s">
        <v>126</v>
      </c>
      <c r="D1018" s="599"/>
      <c r="E1018" s="599"/>
      <c r="F1018" s="599"/>
      <c r="G1018" s="618">
        <f t="shared" ref="G1018:AK1018" ca="1" si="307">G383*HLOOKUP($B$966,$AQ$40:$AW$52,8)</f>
        <v>0</v>
      </c>
      <c r="H1018" s="618">
        <f t="shared" ca="1" si="307"/>
        <v>0</v>
      </c>
      <c r="I1018" s="618">
        <f t="shared" ca="1" si="307"/>
        <v>0</v>
      </c>
      <c r="J1018" s="618">
        <f t="shared" ca="1" si="307"/>
        <v>0</v>
      </c>
      <c r="K1018" s="618">
        <f t="shared" ca="1" si="307"/>
        <v>0</v>
      </c>
      <c r="L1018" s="618">
        <f t="shared" ca="1" si="307"/>
        <v>0</v>
      </c>
      <c r="M1018" s="618">
        <f t="shared" ca="1" si="307"/>
        <v>0</v>
      </c>
      <c r="N1018" s="618">
        <f t="shared" ca="1" si="307"/>
        <v>0</v>
      </c>
      <c r="O1018" s="618">
        <f t="shared" ca="1" si="307"/>
        <v>0</v>
      </c>
      <c r="P1018" s="618">
        <f t="shared" ca="1" si="307"/>
        <v>0</v>
      </c>
      <c r="Q1018" s="618">
        <f t="shared" ca="1" si="307"/>
        <v>0</v>
      </c>
      <c r="R1018" s="618">
        <f t="shared" ca="1" si="307"/>
        <v>0</v>
      </c>
      <c r="S1018" s="618">
        <f t="shared" ca="1" si="307"/>
        <v>0</v>
      </c>
      <c r="T1018" s="618">
        <f t="shared" ca="1" si="307"/>
        <v>0</v>
      </c>
      <c r="U1018" s="618">
        <f t="shared" ca="1" si="307"/>
        <v>0</v>
      </c>
      <c r="V1018" s="618">
        <f t="shared" ca="1" si="307"/>
        <v>0</v>
      </c>
      <c r="W1018" s="618">
        <f t="shared" ca="1" si="307"/>
        <v>0</v>
      </c>
      <c r="X1018" s="618">
        <f t="shared" ca="1" si="307"/>
        <v>0</v>
      </c>
      <c r="Y1018" s="618">
        <f t="shared" ca="1" si="307"/>
        <v>0</v>
      </c>
      <c r="Z1018" s="618">
        <f t="shared" ca="1" si="307"/>
        <v>0</v>
      </c>
      <c r="AA1018" s="618">
        <f t="shared" ca="1" si="307"/>
        <v>0</v>
      </c>
      <c r="AB1018" s="618">
        <f t="shared" ca="1" si="307"/>
        <v>0</v>
      </c>
      <c r="AC1018" s="618">
        <f t="shared" ca="1" si="307"/>
        <v>0</v>
      </c>
      <c r="AD1018" s="618">
        <f t="shared" ca="1" si="307"/>
        <v>0</v>
      </c>
      <c r="AE1018" s="618">
        <f t="shared" ca="1" si="307"/>
        <v>0</v>
      </c>
      <c r="AF1018" s="618">
        <f t="shared" ca="1" si="307"/>
        <v>0</v>
      </c>
      <c r="AG1018" s="618">
        <f t="shared" ca="1" si="307"/>
        <v>0</v>
      </c>
      <c r="AH1018" s="618">
        <f t="shared" ca="1" si="307"/>
        <v>0</v>
      </c>
      <c r="AI1018" s="618">
        <f t="shared" ca="1" si="307"/>
        <v>0</v>
      </c>
      <c r="AJ1018" s="618">
        <f t="shared" ca="1" si="307"/>
        <v>0</v>
      </c>
      <c r="AK1018" s="618">
        <f t="shared" ca="1" si="307"/>
        <v>0</v>
      </c>
      <c r="AL1018" s="610"/>
      <c r="AM1018" s="626"/>
      <c r="AN1018" s="246"/>
    </row>
    <row r="1019" spans="2:40" x14ac:dyDescent="0.2">
      <c r="B1019" s="625"/>
      <c r="C1019" s="605" t="s">
        <v>127</v>
      </c>
      <c r="D1019" s="599"/>
      <c r="E1019" s="599"/>
      <c r="F1019" s="599"/>
      <c r="G1019" s="618">
        <f t="shared" ref="G1019:AK1019" ca="1" si="308">G384*HLOOKUP($B$966,$AQ$40:$AW$52,8)</f>
        <v>0</v>
      </c>
      <c r="H1019" s="618">
        <f t="shared" ca="1" si="308"/>
        <v>0</v>
      </c>
      <c r="I1019" s="618">
        <f t="shared" ca="1" si="308"/>
        <v>0</v>
      </c>
      <c r="J1019" s="618">
        <f t="shared" ca="1" si="308"/>
        <v>0</v>
      </c>
      <c r="K1019" s="618">
        <f t="shared" ca="1" si="308"/>
        <v>0</v>
      </c>
      <c r="L1019" s="618">
        <f t="shared" ca="1" si="308"/>
        <v>0</v>
      </c>
      <c r="M1019" s="618">
        <f t="shared" ca="1" si="308"/>
        <v>0</v>
      </c>
      <c r="N1019" s="618">
        <f t="shared" ca="1" si="308"/>
        <v>0</v>
      </c>
      <c r="O1019" s="618">
        <f t="shared" ca="1" si="308"/>
        <v>0</v>
      </c>
      <c r="P1019" s="618">
        <f t="shared" ca="1" si="308"/>
        <v>0</v>
      </c>
      <c r="Q1019" s="618">
        <f t="shared" ca="1" si="308"/>
        <v>0</v>
      </c>
      <c r="R1019" s="618">
        <f t="shared" ca="1" si="308"/>
        <v>0</v>
      </c>
      <c r="S1019" s="618">
        <f t="shared" ca="1" si="308"/>
        <v>0</v>
      </c>
      <c r="T1019" s="618">
        <f t="shared" ca="1" si="308"/>
        <v>0</v>
      </c>
      <c r="U1019" s="618">
        <f t="shared" ca="1" si="308"/>
        <v>0</v>
      </c>
      <c r="V1019" s="618">
        <f t="shared" ca="1" si="308"/>
        <v>0</v>
      </c>
      <c r="W1019" s="618">
        <f t="shared" ca="1" si="308"/>
        <v>0</v>
      </c>
      <c r="X1019" s="618">
        <f t="shared" ca="1" si="308"/>
        <v>0</v>
      </c>
      <c r="Y1019" s="618">
        <f t="shared" ca="1" si="308"/>
        <v>0</v>
      </c>
      <c r="Z1019" s="618">
        <f t="shared" ca="1" si="308"/>
        <v>0</v>
      </c>
      <c r="AA1019" s="618">
        <f t="shared" ca="1" si="308"/>
        <v>0</v>
      </c>
      <c r="AB1019" s="618">
        <f t="shared" ca="1" si="308"/>
        <v>0</v>
      </c>
      <c r="AC1019" s="618">
        <f t="shared" ca="1" si="308"/>
        <v>0</v>
      </c>
      <c r="AD1019" s="618">
        <f t="shared" ca="1" si="308"/>
        <v>0</v>
      </c>
      <c r="AE1019" s="618">
        <f t="shared" ca="1" si="308"/>
        <v>0</v>
      </c>
      <c r="AF1019" s="618">
        <f t="shared" ca="1" si="308"/>
        <v>0</v>
      </c>
      <c r="AG1019" s="618">
        <f t="shared" ca="1" si="308"/>
        <v>0</v>
      </c>
      <c r="AH1019" s="618">
        <f t="shared" ca="1" si="308"/>
        <v>0</v>
      </c>
      <c r="AI1019" s="618">
        <f t="shared" ca="1" si="308"/>
        <v>0</v>
      </c>
      <c r="AJ1019" s="618">
        <f t="shared" ca="1" si="308"/>
        <v>0</v>
      </c>
      <c r="AK1019" s="618">
        <f t="shared" ca="1" si="308"/>
        <v>0</v>
      </c>
      <c r="AL1019" s="610"/>
      <c r="AM1019" s="626"/>
      <c r="AN1019" s="246"/>
    </row>
    <row r="1020" spans="2:40" x14ac:dyDescent="0.2">
      <c r="B1020" s="625"/>
      <c r="C1020" s="605" t="s">
        <v>116</v>
      </c>
      <c r="D1020" s="599"/>
      <c r="E1020" s="599"/>
      <c r="F1020" s="599"/>
      <c r="G1020" s="618">
        <f t="shared" ref="G1020:AK1020" ca="1" si="309">G385*HLOOKUP($B$966,$AQ$40:$AW$52,8)</f>
        <v>0</v>
      </c>
      <c r="H1020" s="618">
        <f t="shared" ca="1" si="309"/>
        <v>0</v>
      </c>
      <c r="I1020" s="618">
        <f t="shared" ca="1" si="309"/>
        <v>0</v>
      </c>
      <c r="J1020" s="618">
        <f t="shared" ca="1" si="309"/>
        <v>0</v>
      </c>
      <c r="K1020" s="618">
        <f t="shared" ca="1" si="309"/>
        <v>0</v>
      </c>
      <c r="L1020" s="618">
        <f t="shared" ca="1" si="309"/>
        <v>0</v>
      </c>
      <c r="M1020" s="618">
        <f t="shared" ca="1" si="309"/>
        <v>0</v>
      </c>
      <c r="N1020" s="618">
        <f t="shared" ca="1" si="309"/>
        <v>0</v>
      </c>
      <c r="O1020" s="618">
        <f t="shared" ca="1" si="309"/>
        <v>0</v>
      </c>
      <c r="P1020" s="618">
        <f t="shared" ca="1" si="309"/>
        <v>0</v>
      </c>
      <c r="Q1020" s="618">
        <f t="shared" ca="1" si="309"/>
        <v>0</v>
      </c>
      <c r="R1020" s="618">
        <f t="shared" ca="1" si="309"/>
        <v>0</v>
      </c>
      <c r="S1020" s="618">
        <f t="shared" ca="1" si="309"/>
        <v>0</v>
      </c>
      <c r="T1020" s="618">
        <f t="shared" ca="1" si="309"/>
        <v>0</v>
      </c>
      <c r="U1020" s="618">
        <f t="shared" ca="1" si="309"/>
        <v>0</v>
      </c>
      <c r="V1020" s="618">
        <f t="shared" ca="1" si="309"/>
        <v>0</v>
      </c>
      <c r="W1020" s="618">
        <f t="shared" ca="1" si="309"/>
        <v>0</v>
      </c>
      <c r="X1020" s="618">
        <f t="shared" ca="1" si="309"/>
        <v>0</v>
      </c>
      <c r="Y1020" s="618">
        <f t="shared" ca="1" si="309"/>
        <v>0</v>
      </c>
      <c r="Z1020" s="618">
        <f t="shared" ca="1" si="309"/>
        <v>0</v>
      </c>
      <c r="AA1020" s="618">
        <f t="shared" ca="1" si="309"/>
        <v>0</v>
      </c>
      <c r="AB1020" s="618">
        <f t="shared" ca="1" si="309"/>
        <v>0</v>
      </c>
      <c r="AC1020" s="618">
        <f t="shared" ca="1" si="309"/>
        <v>0</v>
      </c>
      <c r="AD1020" s="618">
        <f t="shared" ca="1" si="309"/>
        <v>0</v>
      </c>
      <c r="AE1020" s="618">
        <f t="shared" ca="1" si="309"/>
        <v>0</v>
      </c>
      <c r="AF1020" s="618">
        <f t="shared" ca="1" si="309"/>
        <v>0</v>
      </c>
      <c r="AG1020" s="618">
        <f t="shared" ca="1" si="309"/>
        <v>0</v>
      </c>
      <c r="AH1020" s="618">
        <f t="shared" ca="1" si="309"/>
        <v>0</v>
      </c>
      <c r="AI1020" s="618">
        <f t="shared" ca="1" si="309"/>
        <v>0</v>
      </c>
      <c r="AJ1020" s="618">
        <f t="shared" ca="1" si="309"/>
        <v>0</v>
      </c>
      <c r="AK1020" s="618">
        <f t="shared" ca="1" si="309"/>
        <v>0</v>
      </c>
      <c r="AL1020" s="610"/>
      <c r="AM1020" s="626"/>
      <c r="AN1020" s="246"/>
    </row>
    <row r="1021" spans="2:40" x14ac:dyDescent="0.2">
      <c r="B1021" s="625"/>
      <c r="C1021" s="606" t="s">
        <v>119</v>
      </c>
      <c r="D1021" s="599"/>
      <c r="E1021" s="599"/>
      <c r="F1021" s="599"/>
      <c r="G1021" s="618">
        <f t="shared" ref="G1021:AK1021" ca="1" si="310">G386*HLOOKUP($B$966,$AQ$40:$AW$52,8)</f>
        <v>0</v>
      </c>
      <c r="H1021" s="618">
        <f t="shared" ca="1" si="310"/>
        <v>2.3704608042652944</v>
      </c>
      <c r="I1021" s="618">
        <f t="shared" ca="1" si="310"/>
        <v>2.3948304918602226</v>
      </c>
      <c r="J1021" s="618">
        <f t="shared" ca="1" si="310"/>
        <v>2.4195632878003144</v>
      </c>
      <c r="K1021" s="618">
        <f t="shared" ca="1" si="310"/>
        <v>2.4446646023999139</v>
      </c>
      <c r="L1021" s="618">
        <f t="shared" ca="1" si="310"/>
        <v>2.4701399265870481</v>
      </c>
      <c r="M1021" s="618">
        <f t="shared" ca="1" si="310"/>
        <v>2.4959948331045698</v>
      </c>
      <c r="N1021" s="618">
        <f t="shared" ca="1" si="310"/>
        <v>2.5222349777292039</v>
      </c>
      <c r="O1021" s="618">
        <f t="shared" ca="1" si="310"/>
        <v>2.5488661005087434</v>
      </c>
      <c r="P1021" s="618">
        <f t="shared" ca="1" si="310"/>
        <v>2.5758940270176987</v>
      </c>
      <c r="Q1021" s="618">
        <f t="shared" ca="1" si="310"/>
        <v>2.6033246696316374</v>
      </c>
      <c r="R1021" s="618">
        <f t="shared" ca="1" si="310"/>
        <v>2.6311640288205238</v>
      </c>
      <c r="S1021" s="618">
        <f t="shared" ca="1" si="310"/>
        <v>2.659418194461324</v>
      </c>
      <c r="T1021" s="618">
        <f t="shared" ca="1" si="310"/>
        <v>2.6880933471701729</v>
      </c>
      <c r="U1021" s="618">
        <f t="shared" ca="1" si="310"/>
        <v>2.7171957596543832</v>
      </c>
      <c r="V1021" s="618">
        <f t="shared" ca="1" si="310"/>
        <v>2.7467317980846087</v>
      </c>
      <c r="W1021" s="618">
        <f t="shared" ca="1" si="310"/>
        <v>2.7767079234874439</v>
      </c>
      <c r="X1021" s="618">
        <f t="shared" ca="1" si="310"/>
        <v>2.8071306931587818</v>
      </c>
      <c r="Y1021" s="618">
        <f t="shared" ca="1" si="310"/>
        <v>2.8380067620982237</v>
      </c>
      <c r="Z1021" s="618">
        <f t="shared" ca="1" si="310"/>
        <v>2.8693428844648614</v>
      </c>
      <c r="AA1021" s="618">
        <f t="shared" ca="1" si="310"/>
        <v>2.9011459150547632</v>
      </c>
      <c r="AB1021" s="618">
        <f t="shared" ca="1" si="310"/>
        <v>2.9334228108004545</v>
      </c>
      <c r="AC1021" s="618">
        <f t="shared" ca="1" si="310"/>
        <v>2.9661806322927551</v>
      </c>
      <c r="AD1021" s="618">
        <f t="shared" ca="1" si="310"/>
        <v>2.9994265453252931</v>
      </c>
      <c r="AE1021" s="618">
        <f t="shared" ca="1" si="310"/>
        <v>3.0331678224620142</v>
      </c>
      <c r="AF1021" s="618">
        <f t="shared" ca="1" si="310"/>
        <v>3.0674118446280727</v>
      </c>
      <c r="AG1021" s="618">
        <f t="shared" ca="1" si="310"/>
        <v>0</v>
      </c>
      <c r="AH1021" s="618">
        <f t="shared" ca="1" si="310"/>
        <v>0</v>
      </c>
      <c r="AI1021" s="618">
        <f t="shared" ca="1" si="310"/>
        <v>0</v>
      </c>
      <c r="AJ1021" s="618">
        <f t="shared" ca="1" si="310"/>
        <v>0</v>
      </c>
      <c r="AK1021" s="618">
        <f t="shared" ca="1" si="310"/>
        <v>0</v>
      </c>
      <c r="AL1021" s="610"/>
      <c r="AM1021" s="626"/>
      <c r="AN1021" s="246"/>
    </row>
    <row r="1022" spans="2:40" x14ac:dyDescent="0.2">
      <c r="B1022" s="625"/>
      <c r="C1022" s="125"/>
      <c r="D1022" s="599"/>
      <c r="E1022" s="599"/>
      <c r="F1022" s="599"/>
      <c r="G1022" s="619"/>
      <c r="H1022" s="619"/>
      <c r="I1022" s="619"/>
      <c r="J1022" s="619"/>
      <c r="K1022" s="619"/>
      <c r="L1022" s="619"/>
      <c r="M1022" s="619"/>
      <c r="N1022" s="619"/>
      <c r="O1022" s="619"/>
      <c r="P1022" s="619"/>
      <c r="Q1022" s="619"/>
      <c r="R1022" s="619"/>
      <c r="S1022" s="619"/>
      <c r="T1022" s="619"/>
      <c r="U1022" s="619"/>
      <c r="V1022" s="619"/>
      <c r="W1022" s="619"/>
      <c r="X1022" s="619"/>
      <c r="Y1022" s="619"/>
      <c r="Z1022" s="619"/>
      <c r="AA1022" s="619"/>
      <c r="AB1022" s="619"/>
      <c r="AC1022" s="619"/>
      <c r="AD1022" s="619"/>
      <c r="AE1022" s="619"/>
      <c r="AF1022" s="619"/>
      <c r="AG1022" s="619"/>
      <c r="AH1022" s="619"/>
      <c r="AI1022" s="619"/>
      <c r="AJ1022" s="619"/>
      <c r="AK1022" s="619"/>
      <c r="AL1022" s="612"/>
      <c r="AM1022" s="627"/>
      <c r="AN1022" s="600"/>
    </row>
    <row r="1023" spans="2:40" x14ac:dyDescent="0.2">
      <c r="B1023" s="261" t="s">
        <v>323</v>
      </c>
      <c r="C1023" s="125"/>
      <c r="D1023" s="599"/>
      <c r="E1023" s="599"/>
      <c r="F1023" s="599"/>
      <c r="G1023" s="619"/>
      <c r="H1023" s="619"/>
      <c r="I1023" s="619"/>
      <c r="J1023" s="619"/>
      <c r="K1023" s="619"/>
      <c r="L1023" s="619"/>
      <c r="M1023" s="619"/>
      <c r="N1023" s="619"/>
      <c r="O1023" s="619"/>
      <c r="P1023" s="619"/>
      <c r="Q1023" s="619"/>
      <c r="R1023" s="619"/>
      <c r="S1023" s="619"/>
      <c r="T1023" s="619"/>
      <c r="U1023" s="619"/>
      <c r="V1023" s="619"/>
      <c r="W1023" s="619"/>
      <c r="X1023" s="619"/>
      <c r="Y1023" s="619"/>
      <c r="Z1023" s="619"/>
      <c r="AA1023" s="619"/>
      <c r="AB1023" s="619"/>
      <c r="AC1023" s="619"/>
      <c r="AD1023" s="619"/>
      <c r="AE1023" s="619"/>
      <c r="AF1023" s="619"/>
      <c r="AG1023" s="619"/>
      <c r="AH1023" s="619"/>
      <c r="AI1023" s="619"/>
      <c r="AJ1023" s="619"/>
      <c r="AK1023" s="619"/>
      <c r="AL1023" s="612"/>
      <c r="AM1023" s="627"/>
      <c r="AN1023" s="600"/>
    </row>
    <row r="1024" spans="2:40" x14ac:dyDescent="0.2">
      <c r="B1024" s="625"/>
      <c r="C1024" s="605" t="s">
        <v>131</v>
      </c>
      <c r="D1024" s="599"/>
      <c r="E1024" s="599"/>
      <c r="F1024" s="599"/>
      <c r="G1024" s="618">
        <f t="shared" ref="G1024:AK1024" ca="1" si="311">G389*HLOOKUP($B$966,$AQ$40:$AW$52,9)</f>
        <v>0</v>
      </c>
      <c r="H1024" s="618">
        <f t="shared" ca="1" si="311"/>
        <v>0</v>
      </c>
      <c r="I1024" s="618">
        <f t="shared" ca="1" si="311"/>
        <v>0</v>
      </c>
      <c r="J1024" s="618">
        <f t="shared" ca="1" si="311"/>
        <v>0</v>
      </c>
      <c r="K1024" s="618">
        <f t="shared" ca="1" si="311"/>
        <v>0</v>
      </c>
      <c r="L1024" s="618">
        <f t="shared" ca="1" si="311"/>
        <v>0</v>
      </c>
      <c r="M1024" s="618">
        <f t="shared" ca="1" si="311"/>
        <v>0</v>
      </c>
      <c r="N1024" s="618">
        <f t="shared" ca="1" si="311"/>
        <v>0</v>
      </c>
      <c r="O1024" s="618">
        <f t="shared" ca="1" si="311"/>
        <v>0</v>
      </c>
      <c r="P1024" s="618">
        <f t="shared" ca="1" si="311"/>
        <v>0</v>
      </c>
      <c r="Q1024" s="618">
        <f t="shared" ca="1" si="311"/>
        <v>0</v>
      </c>
      <c r="R1024" s="618">
        <f t="shared" ca="1" si="311"/>
        <v>0</v>
      </c>
      <c r="S1024" s="618">
        <f t="shared" ca="1" si="311"/>
        <v>0</v>
      </c>
      <c r="T1024" s="618">
        <f t="shared" ca="1" si="311"/>
        <v>0</v>
      </c>
      <c r="U1024" s="618">
        <f t="shared" ca="1" si="311"/>
        <v>0</v>
      </c>
      <c r="V1024" s="618">
        <f t="shared" ca="1" si="311"/>
        <v>0</v>
      </c>
      <c r="W1024" s="618">
        <f t="shared" ca="1" si="311"/>
        <v>0</v>
      </c>
      <c r="X1024" s="618">
        <f t="shared" ca="1" si="311"/>
        <v>0</v>
      </c>
      <c r="Y1024" s="618">
        <f t="shared" ca="1" si="311"/>
        <v>0</v>
      </c>
      <c r="Z1024" s="618">
        <f t="shared" ca="1" si="311"/>
        <v>0</v>
      </c>
      <c r="AA1024" s="618">
        <f t="shared" ca="1" si="311"/>
        <v>0</v>
      </c>
      <c r="AB1024" s="618">
        <f t="shared" ca="1" si="311"/>
        <v>0</v>
      </c>
      <c r="AC1024" s="618">
        <f t="shared" ca="1" si="311"/>
        <v>0</v>
      </c>
      <c r="AD1024" s="618">
        <f t="shared" ca="1" si="311"/>
        <v>0</v>
      </c>
      <c r="AE1024" s="618">
        <f t="shared" ca="1" si="311"/>
        <v>0</v>
      </c>
      <c r="AF1024" s="618">
        <f t="shared" ca="1" si="311"/>
        <v>0</v>
      </c>
      <c r="AG1024" s="618">
        <f t="shared" ca="1" si="311"/>
        <v>0</v>
      </c>
      <c r="AH1024" s="618">
        <f t="shared" ca="1" si="311"/>
        <v>0</v>
      </c>
      <c r="AI1024" s="618">
        <f t="shared" ca="1" si="311"/>
        <v>0</v>
      </c>
      <c r="AJ1024" s="618">
        <f t="shared" ca="1" si="311"/>
        <v>0</v>
      </c>
      <c r="AK1024" s="618">
        <f t="shared" ca="1" si="311"/>
        <v>0</v>
      </c>
      <c r="AL1024" s="610"/>
      <c r="AM1024" s="626"/>
      <c r="AN1024" s="246"/>
    </row>
    <row r="1025" spans="2:40" x14ac:dyDescent="0.2">
      <c r="B1025" s="625"/>
      <c r="C1025" s="606" t="s">
        <v>117</v>
      </c>
      <c r="D1025" s="599"/>
      <c r="E1025" s="599"/>
      <c r="F1025" s="599"/>
      <c r="G1025" s="618">
        <f t="shared" ref="G1025:AK1025" ca="1" si="312">G390*HLOOKUP($B$966,$AQ$40:$AW$52,9)</f>
        <v>0</v>
      </c>
      <c r="H1025" s="618">
        <f t="shared" ca="1" si="312"/>
        <v>0</v>
      </c>
      <c r="I1025" s="618">
        <f t="shared" ca="1" si="312"/>
        <v>0</v>
      </c>
      <c r="J1025" s="618">
        <f t="shared" ca="1" si="312"/>
        <v>0</v>
      </c>
      <c r="K1025" s="618">
        <f t="shared" ca="1" si="312"/>
        <v>0</v>
      </c>
      <c r="L1025" s="618">
        <f t="shared" ca="1" si="312"/>
        <v>0</v>
      </c>
      <c r="M1025" s="618">
        <f t="shared" ca="1" si="312"/>
        <v>0</v>
      </c>
      <c r="N1025" s="618">
        <f t="shared" ca="1" si="312"/>
        <v>0</v>
      </c>
      <c r="O1025" s="618">
        <f t="shared" ca="1" si="312"/>
        <v>0</v>
      </c>
      <c r="P1025" s="618">
        <f t="shared" ca="1" si="312"/>
        <v>0</v>
      </c>
      <c r="Q1025" s="618">
        <f t="shared" ca="1" si="312"/>
        <v>0</v>
      </c>
      <c r="R1025" s="618">
        <f t="shared" ca="1" si="312"/>
        <v>0</v>
      </c>
      <c r="S1025" s="618">
        <f t="shared" ca="1" si="312"/>
        <v>0</v>
      </c>
      <c r="T1025" s="618">
        <f t="shared" ca="1" si="312"/>
        <v>0</v>
      </c>
      <c r="U1025" s="618">
        <f t="shared" ca="1" si="312"/>
        <v>0</v>
      </c>
      <c r="V1025" s="618">
        <f t="shared" ca="1" si="312"/>
        <v>0</v>
      </c>
      <c r="W1025" s="618">
        <f t="shared" ca="1" si="312"/>
        <v>0</v>
      </c>
      <c r="X1025" s="618">
        <f t="shared" ca="1" si="312"/>
        <v>0</v>
      </c>
      <c r="Y1025" s="618">
        <f t="shared" ca="1" si="312"/>
        <v>0</v>
      </c>
      <c r="Z1025" s="618">
        <f t="shared" ca="1" si="312"/>
        <v>0</v>
      </c>
      <c r="AA1025" s="618">
        <f t="shared" ca="1" si="312"/>
        <v>0</v>
      </c>
      <c r="AB1025" s="618">
        <f t="shared" ca="1" si="312"/>
        <v>0</v>
      </c>
      <c r="AC1025" s="618">
        <f t="shared" ca="1" si="312"/>
        <v>0</v>
      </c>
      <c r="AD1025" s="618">
        <f t="shared" ca="1" si="312"/>
        <v>0</v>
      </c>
      <c r="AE1025" s="618">
        <f t="shared" ca="1" si="312"/>
        <v>0</v>
      </c>
      <c r="AF1025" s="618">
        <f t="shared" ca="1" si="312"/>
        <v>0</v>
      </c>
      <c r="AG1025" s="618">
        <f t="shared" ca="1" si="312"/>
        <v>0</v>
      </c>
      <c r="AH1025" s="618">
        <f t="shared" ca="1" si="312"/>
        <v>0</v>
      </c>
      <c r="AI1025" s="618">
        <f t="shared" ca="1" si="312"/>
        <v>0</v>
      </c>
      <c r="AJ1025" s="618">
        <f t="shared" ca="1" si="312"/>
        <v>0</v>
      </c>
      <c r="AK1025" s="618">
        <f t="shared" ca="1" si="312"/>
        <v>0</v>
      </c>
      <c r="AL1025" s="610"/>
      <c r="AM1025" s="626"/>
      <c r="AN1025" s="246"/>
    </row>
    <row r="1026" spans="2:40" x14ac:dyDescent="0.2">
      <c r="B1026" s="625"/>
      <c r="C1026" s="607" t="s">
        <v>126</v>
      </c>
      <c r="D1026" s="599"/>
      <c r="E1026" s="599"/>
      <c r="F1026" s="599"/>
      <c r="G1026" s="618">
        <f t="shared" ref="G1026:AK1026" ca="1" si="313">G391*HLOOKUP($B$966,$AQ$40:$AW$52,9)</f>
        <v>0</v>
      </c>
      <c r="H1026" s="618">
        <f t="shared" ca="1" si="313"/>
        <v>0</v>
      </c>
      <c r="I1026" s="618">
        <f t="shared" ca="1" si="313"/>
        <v>0</v>
      </c>
      <c r="J1026" s="618">
        <f t="shared" ca="1" si="313"/>
        <v>0</v>
      </c>
      <c r="K1026" s="618">
        <f t="shared" ca="1" si="313"/>
        <v>0</v>
      </c>
      <c r="L1026" s="618">
        <f t="shared" ca="1" si="313"/>
        <v>0</v>
      </c>
      <c r="M1026" s="618">
        <f t="shared" ca="1" si="313"/>
        <v>0</v>
      </c>
      <c r="N1026" s="618">
        <f t="shared" ca="1" si="313"/>
        <v>0</v>
      </c>
      <c r="O1026" s="618">
        <f t="shared" ca="1" si="313"/>
        <v>0</v>
      </c>
      <c r="P1026" s="618">
        <f t="shared" ca="1" si="313"/>
        <v>0</v>
      </c>
      <c r="Q1026" s="618">
        <f t="shared" ca="1" si="313"/>
        <v>0</v>
      </c>
      <c r="R1026" s="618">
        <f t="shared" ca="1" si="313"/>
        <v>0</v>
      </c>
      <c r="S1026" s="618">
        <f t="shared" ca="1" si="313"/>
        <v>0</v>
      </c>
      <c r="T1026" s="618">
        <f t="shared" ca="1" si="313"/>
        <v>0</v>
      </c>
      <c r="U1026" s="618">
        <f t="shared" ca="1" si="313"/>
        <v>0</v>
      </c>
      <c r="V1026" s="618">
        <f t="shared" ca="1" si="313"/>
        <v>0</v>
      </c>
      <c r="W1026" s="618">
        <f t="shared" ca="1" si="313"/>
        <v>0</v>
      </c>
      <c r="X1026" s="618">
        <f t="shared" ca="1" si="313"/>
        <v>0</v>
      </c>
      <c r="Y1026" s="618">
        <f t="shared" ca="1" si="313"/>
        <v>0</v>
      </c>
      <c r="Z1026" s="618">
        <f t="shared" ca="1" si="313"/>
        <v>0</v>
      </c>
      <c r="AA1026" s="618">
        <f t="shared" ca="1" si="313"/>
        <v>0</v>
      </c>
      <c r="AB1026" s="618">
        <f t="shared" ca="1" si="313"/>
        <v>0</v>
      </c>
      <c r="AC1026" s="618">
        <f t="shared" ca="1" si="313"/>
        <v>0</v>
      </c>
      <c r="AD1026" s="618">
        <f t="shared" ca="1" si="313"/>
        <v>0</v>
      </c>
      <c r="AE1026" s="618">
        <f t="shared" ca="1" si="313"/>
        <v>0</v>
      </c>
      <c r="AF1026" s="618">
        <f t="shared" ca="1" si="313"/>
        <v>0</v>
      </c>
      <c r="AG1026" s="618">
        <f t="shared" ca="1" si="313"/>
        <v>0</v>
      </c>
      <c r="AH1026" s="618">
        <f t="shared" ca="1" si="313"/>
        <v>0</v>
      </c>
      <c r="AI1026" s="618">
        <f t="shared" ca="1" si="313"/>
        <v>0</v>
      </c>
      <c r="AJ1026" s="618">
        <f t="shared" ca="1" si="313"/>
        <v>0</v>
      </c>
      <c r="AK1026" s="618">
        <f t="shared" ca="1" si="313"/>
        <v>0</v>
      </c>
      <c r="AL1026" s="610"/>
      <c r="AM1026" s="626"/>
      <c r="AN1026" s="246"/>
    </row>
    <row r="1027" spans="2:40" x14ac:dyDescent="0.2">
      <c r="B1027" s="625"/>
      <c r="C1027" s="605" t="s">
        <v>127</v>
      </c>
      <c r="D1027" s="599"/>
      <c r="E1027" s="599"/>
      <c r="F1027" s="599"/>
      <c r="G1027" s="618">
        <f t="shared" ref="G1027:AK1027" ca="1" si="314">G392*HLOOKUP($B$966,$AQ$40:$AW$52,9)</f>
        <v>0</v>
      </c>
      <c r="H1027" s="618">
        <f t="shared" ca="1" si="314"/>
        <v>0</v>
      </c>
      <c r="I1027" s="618">
        <f t="shared" ca="1" si="314"/>
        <v>0</v>
      </c>
      <c r="J1027" s="618">
        <f t="shared" ca="1" si="314"/>
        <v>0</v>
      </c>
      <c r="K1027" s="618">
        <f t="shared" ca="1" si="314"/>
        <v>0</v>
      </c>
      <c r="L1027" s="618">
        <f t="shared" ca="1" si="314"/>
        <v>0</v>
      </c>
      <c r="M1027" s="618">
        <f t="shared" ca="1" si="314"/>
        <v>0</v>
      </c>
      <c r="N1027" s="618">
        <f t="shared" ca="1" si="314"/>
        <v>0</v>
      </c>
      <c r="O1027" s="618">
        <f t="shared" ca="1" si="314"/>
        <v>0</v>
      </c>
      <c r="P1027" s="618">
        <f t="shared" ca="1" si="314"/>
        <v>0</v>
      </c>
      <c r="Q1027" s="618">
        <f t="shared" ca="1" si="314"/>
        <v>0</v>
      </c>
      <c r="R1027" s="618">
        <f t="shared" ca="1" si="314"/>
        <v>0</v>
      </c>
      <c r="S1027" s="618">
        <f t="shared" ca="1" si="314"/>
        <v>0</v>
      </c>
      <c r="T1027" s="618">
        <f t="shared" ca="1" si="314"/>
        <v>0</v>
      </c>
      <c r="U1027" s="618">
        <f t="shared" ca="1" si="314"/>
        <v>0</v>
      </c>
      <c r="V1027" s="618">
        <f t="shared" ca="1" si="314"/>
        <v>0</v>
      </c>
      <c r="W1027" s="618">
        <f t="shared" ca="1" si="314"/>
        <v>0</v>
      </c>
      <c r="X1027" s="618">
        <f t="shared" ca="1" si="314"/>
        <v>0</v>
      </c>
      <c r="Y1027" s="618">
        <f t="shared" ca="1" si="314"/>
        <v>0</v>
      </c>
      <c r="Z1027" s="618">
        <f t="shared" ca="1" si="314"/>
        <v>0</v>
      </c>
      <c r="AA1027" s="618">
        <f t="shared" ca="1" si="314"/>
        <v>0</v>
      </c>
      <c r="AB1027" s="618">
        <f t="shared" ca="1" si="314"/>
        <v>0</v>
      </c>
      <c r="AC1027" s="618">
        <f t="shared" ca="1" si="314"/>
        <v>0</v>
      </c>
      <c r="AD1027" s="618">
        <f t="shared" ca="1" si="314"/>
        <v>0</v>
      </c>
      <c r="AE1027" s="618">
        <f t="shared" ca="1" si="314"/>
        <v>0</v>
      </c>
      <c r="AF1027" s="618">
        <f t="shared" ca="1" si="314"/>
        <v>0</v>
      </c>
      <c r="AG1027" s="618">
        <f t="shared" ca="1" si="314"/>
        <v>0</v>
      </c>
      <c r="AH1027" s="618">
        <f t="shared" ca="1" si="314"/>
        <v>0</v>
      </c>
      <c r="AI1027" s="618">
        <f t="shared" ca="1" si="314"/>
        <v>0</v>
      </c>
      <c r="AJ1027" s="618">
        <f t="shared" ca="1" si="314"/>
        <v>0</v>
      </c>
      <c r="AK1027" s="618">
        <f t="shared" ca="1" si="314"/>
        <v>0</v>
      </c>
      <c r="AL1027" s="610"/>
      <c r="AM1027" s="626"/>
      <c r="AN1027" s="246"/>
    </row>
    <row r="1028" spans="2:40" x14ac:dyDescent="0.2">
      <c r="B1028" s="625"/>
      <c r="C1028" s="605" t="s">
        <v>116</v>
      </c>
      <c r="D1028" s="599"/>
      <c r="E1028" s="599"/>
      <c r="F1028" s="599"/>
      <c r="G1028" s="618">
        <f t="shared" ref="G1028:AK1028" ca="1" si="315">G393*HLOOKUP($B$966,$AQ$40:$AW$52,9)</f>
        <v>0</v>
      </c>
      <c r="H1028" s="618">
        <f t="shared" ca="1" si="315"/>
        <v>0</v>
      </c>
      <c r="I1028" s="618">
        <f t="shared" ca="1" si="315"/>
        <v>0</v>
      </c>
      <c r="J1028" s="618">
        <f t="shared" ca="1" si="315"/>
        <v>0</v>
      </c>
      <c r="K1028" s="618">
        <f t="shared" ca="1" si="315"/>
        <v>0</v>
      </c>
      <c r="L1028" s="618">
        <f t="shared" ca="1" si="315"/>
        <v>0</v>
      </c>
      <c r="M1028" s="618">
        <f t="shared" ca="1" si="315"/>
        <v>0</v>
      </c>
      <c r="N1028" s="618">
        <f t="shared" ca="1" si="315"/>
        <v>0</v>
      </c>
      <c r="O1028" s="618">
        <f t="shared" ca="1" si="315"/>
        <v>0</v>
      </c>
      <c r="P1028" s="618">
        <f t="shared" ca="1" si="315"/>
        <v>0</v>
      </c>
      <c r="Q1028" s="618">
        <f t="shared" ca="1" si="315"/>
        <v>0</v>
      </c>
      <c r="R1028" s="618">
        <f t="shared" ca="1" si="315"/>
        <v>0</v>
      </c>
      <c r="S1028" s="618">
        <f t="shared" ca="1" si="315"/>
        <v>0</v>
      </c>
      <c r="T1028" s="618">
        <f t="shared" ca="1" si="315"/>
        <v>0</v>
      </c>
      <c r="U1028" s="618">
        <f t="shared" ca="1" si="315"/>
        <v>0</v>
      </c>
      <c r="V1028" s="618">
        <f t="shared" ca="1" si="315"/>
        <v>0</v>
      </c>
      <c r="W1028" s="618">
        <f t="shared" ca="1" si="315"/>
        <v>0</v>
      </c>
      <c r="X1028" s="618">
        <f t="shared" ca="1" si="315"/>
        <v>0</v>
      </c>
      <c r="Y1028" s="618">
        <f t="shared" ca="1" si="315"/>
        <v>0</v>
      </c>
      <c r="Z1028" s="618">
        <f t="shared" ca="1" si="315"/>
        <v>0</v>
      </c>
      <c r="AA1028" s="618">
        <f t="shared" ca="1" si="315"/>
        <v>0</v>
      </c>
      <c r="AB1028" s="618">
        <f t="shared" ca="1" si="315"/>
        <v>0</v>
      </c>
      <c r="AC1028" s="618">
        <f t="shared" ca="1" si="315"/>
        <v>0</v>
      </c>
      <c r="AD1028" s="618">
        <f t="shared" ca="1" si="315"/>
        <v>0</v>
      </c>
      <c r="AE1028" s="618">
        <f t="shared" ca="1" si="315"/>
        <v>0</v>
      </c>
      <c r="AF1028" s="618">
        <f t="shared" ca="1" si="315"/>
        <v>0</v>
      </c>
      <c r="AG1028" s="618">
        <f t="shared" ca="1" si="315"/>
        <v>0</v>
      </c>
      <c r="AH1028" s="618">
        <f t="shared" ca="1" si="315"/>
        <v>0</v>
      </c>
      <c r="AI1028" s="618">
        <f t="shared" ca="1" si="315"/>
        <v>0</v>
      </c>
      <c r="AJ1028" s="618">
        <f t="shared" ca="1" si="315"/>
        <v>0</v>
      </c>
      <c r="AK1028" s="618">
        <f t="shared" ca="1" si="315"/>
        <v>0</v>
      </c>
      <c r="AL1028" s="610"/>
      <c r="AM1028" s="626"/>
      <c r="AN1028" s="246"/>
    </row>
    <row r="1029" spans="2:40" x14ac:dyDescent="0.2">
      <c r="B1029" s="625"/>
      <c r="C1029" s="606" t="s">
        <v>119</v>
      </c>
      <c r="D1029" s="599"/>
      <c r="E1029" s="599"/>
      <c r="F1029" s="599"/>
      <c r="G1029" s="618">
        <f t="shared" ref="G1029:AK1029" ca="1" si="316">G394*HLOOKUP($B$966,$AQ$40:$AW$52,9)</f>
        <v>-22.453259735399993</v>
      </c>
      <c r="H1029" s="618">
        <f t="shared" ca="1" si="316"/>
        <v>2.6949639844402844</v>
      </c>
      <c r="I1029" s="618">
        <f t="shared" ca="1" si="316"/>
        <v>2.7614280817386896</v>
      </c>
      <c r="J1029" s="618">
        <f t="shared" ca="1" si="316"/>
        <v>2.6843673123243765</v>
      </c>
      <c r="K1029" s="618">
        <f t="shared" ca="1" si="316"/>
        <v>2.5608906804193565</v>
      </c>
      <c r="L1029" s="618">
        <f t="shared" ca="1" si="316"/>
        <v>2.4684714269793933</v>
      </c>
      <c r="M1029" s="618">
        <f t="shared" ca="1" si="316"/>
        <v>2.4007830324894419</v>
      </c>
      <c r="N1029" s="618">
        <f t="shared" ca="1" si="316"/>
        <v>2.3661486686577295</v>
      </c>
      <c r="O1029" s="618">
        <f t="shared" ca="1" si="316"/>
        <v>2.313281277851428</v>
      </c>
      <c r="P1029" s="618">
        <f t="shared" ca="1" si="316"/>
        <v>2.2669279157274014</v>
      </c>
      <c r="Q1029" s="618">
        <f t="shared" ca="1" si="316"/>
        <v>1.2471189441588135</v>
      </c>
      <c r="R1029" s="618">
        <f t="shared" ca="1" si="316"/>
        <v>1.4099962369508467</v>
      </c>
      <c r="S1029" s="618">
        <f t="shared" ca="1" si="316"/>
        <v>1.4256302334528541</v>
      </c>
      <c r="T1029" s="618">
        <f t="shared" ca="1" si="316"/>
        <v>1.4414708424991765</v>
      </c>
      <c r="U1029" s="618">
        <f t="shared" ca="1" si="316"/>
        <v>1.457519944068224</v>
      </c>
      <c r="V1029" s="618">
        <f t="shared" ca="1" si="316"/>
        <v>1.4737794188873656</v>
      </c>
      <c r="W1029" s="618">
        <f t="shared" ca="1" si="316"/>
        <v>1.4902511477490132</v>
      </c>
      <c r="X1029" s="618">
        <f t="shared" ca="1" si="316"/>
        <v>1.5069370107992115</v>
      </c>
      <c r="Y1029" s="618">
        <f t="shared" ca="1" si="316"/>
        <v>1.5238388867978798</v>
      </c>
      <c r="Z1029" s="618">
        <f t="shared" ca="1" si="316"/>
        <v>1.5409586523498489</v>
      </c>
      <c r="AA1029" s="618">
        <f t="shared" ca="1" si="316"/>
        <v>0.57841644610579968</v>
      </c>
      <c r="AB1029" s="618">
        <f t="shared" ca="1" si="316"/>
        <v>1.5758593429321834</v>
      </c>
      <c r="AC1029" s="618">
        <f t="shared" ca="1" si="316"/>
        <v>1.5936440030491925</v>
      </c>
      <c r="AD1029" s="618">
        <f t="shared" ca="1" si="316"/>
        <v>1.6116540211358126</v>
      </c>
      <c r="AE1029" s="618">
        <f t="shared" ca="1" si="316"/>
        <v>1.6298912504009562</v>
      </c>
      <c r="AF1029" s="618">
        <f t="shared" ca="1" si="316"/>
        <v>1.6483575366196699</v>
      </c>
      <c r="AG1029" s="618">
        <f t="shared" ca="1" si="316"/>
        <v>0</v>
      </c>
      <c r="AH1029" s="618">
        <f t="shared" ca="1" si="316"/>
        <v>0</v>
      </c>
      <c r="AI1029" s="618">
        <f t="shared" ca="1" si="316"/>
        <v>0</v>
      </c>
      <c r="AJ1029" s="618">
        <f t="shared" ca="1" si="316"/>
        <v>0</v>
      </c>
      <c r="AK1029" s="618">
        <f t="shared" ca="1" si="316"/>
        <v>0</v>
      </c>
      <c r="AL1029" s="610"/>
      <c r="AM1029" s="626"/>
      <c r="AN1029" s="246"/>
    </row>
    <row r="1030" spans="2:40" x14ac:dyDescent="0.2">
      <c r="B1030" s="625"/>
      <c r="C1030" s="125"/>
      <c r="D1030" s="599"/>
      <c r="E1030" s="599"/>
      <c r="F1030" s="599"/>
      <c r="G1030" s="619"/>
      <c r="H1030" s="619"/>
      <c r="I1030" s="619"/>
      <c r="J1030" s="619"/>
      <c r="K1030" s="619"/>
      <c r="L1030" s="619"/>
      <c r="M1030" s="619"/>
      <c r="N1030" s="619"/>
      <c r="O1030" s="619"/>
      <c r="P1030" s="619"/>
      <c r="Q1030" s="619"/>
      <c r="R1030" s="619"/>
      <c r="S1030" s="619"/>
      <c r="T1030" s="619"/>
      <c r="U1030" s="619"/>
      <c r="V1030" s="619"/>
      <c r="W1030" s="619"/>
      <c r="X1030" s="619"/>
      <c r="Y1030" s="619"/>
      <c r="Z1030" s="619"/>
      <c r="AA1030" s="619"/>
      <c r="AB1030" s="619"/>
      <c r="AC1030" s="619"/>
      <c r="AD1030" s="619"/>
      <c r="AE1030" s="619"/>
      <c r="AF1030" s="619"/>
      <c r="AG1030" s="619"/>
      <c r="AH1030" s="619"/>
      <c r="AI1030" s="619"/>
      <c r="AJ1030" s="619"/>
      <c r="AK1030" s="619"/>
      <c r="AL1030" s="612"/>
      <c r="AM1030" s="627"/>
      <c r="AN1030" s="600"/>
    </row>
    <row r="1031" spans="2:40" x14ac:dyDescent="0.2">
      <c r="B1031" s="261" t="s">
        <v>324</v>
      </c>
      <c r="C1031" s="125"/>
      <c r="D1031" s="599"/>
      <c r="E1031" s="599"/>
      <c r="F1031" s="599"/>
      <c r="G1031" s="619"/>
      <c r="H1031" s="619"/>
      <c r="I1031" s="619"/>
      <c r="J1031" s="619"/>
      <c r="K1031" s="619"/>
      <c r="L1031" s="619"/>
      <c r="M1031" s="619"/>
      <c r="N1031" s="619"/>
      <c r="O1031" s="619"/>
      <c r="P1031" s="619"/>
      <c r="Q1031" s="619"/>
      <c r="R1031" s="619"/>
      <c r="S1031" s="619"/>
      <c r="T1031" s="619"/>
      <c r="U1031" s="619"/>
      <c r="V1031" s="619"/>
      <c r="W1031" s="619"/>
      <c r="X1031" s="619"/>
      <c r="Y1031" s="619"/>
      <c r="Z1031" s="619"/>
      <c r="AA1031" s="619"/>
      <c r="AB1031" s="619"/>
      <c r="AC1031" s="619"/>
      <c r="AD1031" s="619"/>
      <c r="AE1031" s="619"/>
      <c r="AF1031" s="619"/>
      <c r="AG1031" s="619"/>
      <c r="AH1031" s="619"/>
      <c r="AI1031" s="619"/>
      <c r="AJ1031" s="619"/>
      <c r="AK1031" s="619"/>
      <c r="AL1031" s="612"/>
      <c r="AM1031" s="627"/>
      <c r="AN1031" s="600"/>
    </row>
    <row r="1032" spans="2:40" x14ac:dyDescent="0.2">
      <c r="B1032" s="625"/>
      <c r="C1032" s="605" t="s">
        <v>131</v>
      </c>
      <c r="D1032" s="599"/>
      <c r="E1032" s="599"/>
      <c r="F1032" s="599"/>
      <c r="G1032" s="618">
        <f t="shared" ref="G1032:AK1032" ca="1" si="317">G397*HLOOKUP($B$966,$AQ$40:$AW$52,10)</f>
        <v>-152.04564322832505</v>
      </c>
      <c r="H1032" s="618">
        <f t="shared" ca="1" si="317"/>
        <v>37.437283688694201</v>
      </c>
      <c r="I1032" s="618">
        <f t="shared" ca="1" si="317"/>
        <v>47.902790888092717</v>
      </c>
      <c r="J1032" s="618">
        <f t="shared" ca="1" si="317"/>
        <v>36.471265877056418</v>
      </c>
      <c r="K1032" s="618">
        <f t="shared" ca="1" si="317"/>
        <v>28.761961816263334</v>
      </c>
      <c r="L1032" s="618">
        <f t="shared" ca="1" si="317"/>
        <v>27.687750577665458</v>
      </c>
      <c r="M1032" s="618">
        <f t="shared" ca="1" si="317"/>
        <v>22.12895485785009</v>
      </c>
      <c r="N1032" s="618">
        <f t="shared" ca="1" si="317"/>
        <v>16.909246075873309</v>
      </c>
      <c r="O1032" s="618">
        <f t="shared" ca="1" si="317"/>
        <v>16.230797639427401</v>
      </c>
      <c r="P1032" s="618">
        <f t="shared" ca="1" si="317"/>
        <v>15.614097806059499</v>
      </c>
      <c r="Q1032" s="618">
        <f t="shared" ca="1" si="317"/>
        <v>4.9684809234287846</v>
      </c>
      <c r="R1032" s="618">
        <f t="shared" ca="1" si="317"/>
        <v>6.3698000564337951</v>
      </c>
      <c r="S1032" s="618">
        <f t="shared" ca="1" si="317"/>
        <v>11.636535766467286</v>
      </c>
      <c r="T1032" s="618">
        <f t="shared" ca="1" si="317"/>
        <v>11.766833259346127</v>
      </c>
      <c r="U1032" s="618">
        <f t="shared" ca="1" si="317"/>
        <v>11.898788694576702</v>
      </c>
      <c r="V1032" s="618">
        <f t="shared" ca="1" si="317"/>
        <v>12.032414153873841</v>
      </c>
      <c r="W1032" s="618">
        <f t="shared" ca="1" si="317"/>
        <v>12.167721611101101</v>
      </c>
      <c r="X1032" s="618">
        <f t="shared" ca="1" si="317"/>
        <v>12.304722923328731</v>
      </c>
      <c r="Y1032" s="618">
        <f t="shared" ca="1" si="317"/>
        <v>12.443429821575652</v>
      </c>
      <c r="Z1032" s="618">
        <f t="shared" ca="1" si="317"/>
        <v>12.583853901226304</v>
      </c>
      <c r="AA1032" s="618">
        <f t="shared" ca="1" si="317"/>
        <v>2.6366055757877231</v>
      </c>
      <c r="AB1032" s="618">
        <f t="shared" ca="1" si="317"/>
        <v>12.869899248252096</v>
      </c>
      <c r="AC1032" s="618">
        <f t="shared" ca="1" si="317"/>
        <v>13.015542937229746</v>
      </c>
      <c r="AD1032" s="618">
        <f t="shared" ca="1" si="317"/>
        <v>13.162948629217254</v>
      </c>
      <c r="AE1032" s="618">
        <f t="shared" ca="1" si="317"/>
        <v>13.312127085614996</v>
      </c>
      <c r="AF1032" s="618">
        <f t="shared" ca="1" si="317"/>
        <v>13.463088867308336</v>
      </c>
      <c r="AG1032" s="618">
        <f t="shared" ca="1" si="317"/>
        <v>0</v>
      </c>
      <c r="AH1032" s="618">
        <f t="shared" ca="1" si="317"/>
        <v>0</v>
      </c>
      <c r="AI1032" s="618">
        <f t="shared" ca="1" si="317"/>
        <v>0</v>
      </c>
      <c r="AJ1032" s="618">
        <f t="shared" ca="1" si="317"/>
        <v>0</v>
      </c>
      <c r="AK1032" s="618">
        <f t="shared" ca="1" si="317"/>
        <v>0</v>
      </c>
      <c r="AL1032" s="610"/>
      <c r="AM1032" s="626"/>
      <c r="AN1032" s="246"/>
    </row>
    <row r="1033" spans="2:40" x14ac:dyDescent="0.2">
      <c r="B1033" s="625"/>
      <c r="C1033" s="606" t="s">
        <v>117</v>
      </c>
      <c r="D1033" s="599"/>
      <c r="E1033" s="599"/>
      <c r="F1033" s="599"/>
      <c r="G1033" s="618">
        <f t="shared" ref="G1033:AK1033" ca="1" si="318">G398*HLOOKUP($B$966,$AQ$40:$AW$52,10)</f>
        <v>0</v>
      </c>
      <c r="H1033" s="618">
        <f t="shared" ca="1" si="318"/>
        <v>0</v>
      </c>
      <c r="I1033" s="618">
        <f t="shared" ca="1" si="318"/>
        <v>0</v>
      </c>
      <c r="J1033" s="618">
        <f t="shared" ca="1" si="318"/>
        <v>0</v>
      </c>
      <c r="K1033" s="618">
        <f t="shared" ca="1" si="318"/>
        <v>0</v>
      </c>
      <c r="L1033" s="618">
        <f t="shared" ca="1" si="318"/>
        <v>0</v>
      </c>
      <c r="M1033" s="618">
        <f t="shared" ca="1" si="318"/>
        <v>0</v>
      </c>
      <c r="N1033" s="618">
        <f t="shared" ca="1" si="318"/>
        <v>0</v>
      </c>
      <c r="O1033" s="618">
        <f t="shared" ca="1" si="318"/>
        <v>0</v>
      </c>
      <c r="P1033" s="618">
        <f t="shared" ca="1" si="318"/>
        <v>0</v>
      </c>
      <c r="Q1033" s="618">
        <f t="shared" ca="1" si="318"/>
        <v>0</v>
      </c>
      <c r="R1033" s="618">
        <f t="shared" ca="1" si="318"/>
        <v>0</v>
      </c>
      <c r="S1033" s="618">
        <f t="shared" ca="1" si="318"/>
        <v>0</v>
      </c>
      <c r="T1033" s="618">
        <f t="shared" ca="1" si="318"/>
        <v>0</v>
      </c>
      <c r="U1033" s="618">
        <f t="shared" ca="1" si="318"/>
        <v>0</v>
      </c>
      <c r="V1033" s="618">
        <f t="shared" ca="1" si="318"/>
        <v>0</v>
      </c>
      <c r="W1033" s="618">
        <f t="shared" ca="1" si="318"/>
        <v>0</v>
      </c>
      <c r="X1033" s="618">
        <f t="shared" ca="1" si="318"/>
        <v>0</v>
      </c>
      <c r="Y1033" s="618">
        <f t="shared" ca="1" si="318"/>
        <v>0</v>
      </c>
      <c r="Z1033" s="618">
        <f t="shared" ca="1" si="318"/>
        <v>0</v>
      </c>
      <c r="AA1033" s="618">
        <f t="shared" ca="1" si="318"/>
        <v>0</v>
      </c>
      <c r="AB1033" s="618">
        <f t="shared" ca="1" si="318"/>
        <v>0</v>
      </c>
      <c r="AC1033" s="618">
        <f t="shared" ca="1" si="318"/>
        <v>0</v>
      </c>
      <c r="AD1033" s="618">
        <f t="shared" ca="1" si="318"/>
        <v>0</v>
      </c>
      <c r="AE1033" s="618">
        <f t="shared" ca="1" si="318"/>
        <v>0</v>
      </c>
      <c r="AF1033" s="618">
        <f t="shared" ca="1" si="318"/>
        <v>0</v>
      </c>
      <c r="AG1033" s="618">
        <f t="shared" ca="1" si="318"/>
        <v>0</v>
      </c>
      <c r="AH1033" s="618">
        <f t="shared" ca="1" si="318"/>
        <v>0</v>
      </c>
      <c r="AI1033" s="618">
        <f t="shared" ca="1" si="318"/>
        <v>0</v>
      </c>
      <c r="AJ1033" s="618">
        <f t="shared" ca="1" si="318"/>
        <v>0</v>
      </c>
      <c r="AK1033" s="618">
        <f t="shared" ca="1" si="318"/>
        <v>0</v>
      </c>
      <c r="AL1033" s="610"/>
      <c r="AM1033" s="626"/>
      <c r="AN1033" s="246"/>
    </row>
    <row r="1034" spans="2:40" x14ac:dyDescent="0.2">
      <c r="B1034" s="625"/>
      <c r="C1034" s="607" t="s">
        <v>126</v>
      </c>
      <c r="D1034" s="599"/>
      <c r="E1034" s="599"/>
      <c r="F1034" s="599"/>
      <c r="G1034" s="618">
        <f t="shared" ref="G1034:AK1034" ca="1" si="319">G399*HLOOKUP($B$966,$AQ$40:$AW$52,10)</f>
        <v>0</v>
      </c>
      <c r="H1034" s="618">
        <f t="shared" ca="1" si="319"/>
        <v>0</v>
      </c>
      <c r="I1034" s="618">
        <f t="shared" ca="1" si="319"/>
        <v>0</v>
      </c>
      <c r="J1034" s="618">
        <f t="shared" ca="1" si="319"/>
        <v>0</v>
      </c>
      <c r="K1034" s="618">
        <f t="shared" ca="1" si="319"/>
        <v>0</v>
      </c>
      <c r="L1034" s="618">
        <f t="shared" ca="1" si="319"/>
        <v>0</v>
      </c>
      <c r="M1034" s="618">
        <f t="shared" ca="1" si="319"/>
        <v>0</v>
      </c>
      <c r="N1034" s="618">
        <f t="shared" ca="1" si="319"/>
        <v>0</v>
      </c>
      <c r="O1034" s="618">
        <f t="shared" ca="1" si="319"/>
        <v>0</v>
      </c>
      <c r="P1034" s="618">
        <f t="shared" ca="1" si="319"/>
        <v>0</v>
      </c>
      <c r="Q1034" s="618">
        <f t="shared" ca="1" si="319"/>
        <v>0</v>
      </c>
      <c r="R1034" s="618">
        <f t="shared" ca="1" si="319"/>
        <v>0</v>
      </c>
      <c r="S1034" s="618">
        <f t="shared" ca="1" si="319"/>
        <v>0</v>
      </c>
      <c r="T1034" s="618">
        <f t="shared" ca="1" si="319"/>
        <v>0</v>
      </c>
      <c r="U1034" s="618">
        <f t="shared" ca="1" si="319"/>
        <v>0</v>
      </c>
      <c r="V1034" s="618">
        <f t="shared" ca="1" si="319"/>
        <v>0</v>
      </c>
      <c r="W1034" s="618">
        <f t="shared" ca="1" si="319"/>
        <v>0</v>
      </c>
      <c r="X1034" s="618">
        <f t="shared" ca="1" si="319"/>
        <v>0</v>
      </c>
      <c r="Y1034" s="618">
        <f t="shared" ca="1" si="319"/>
        <v>0</v>
      </c>
      <c r="Z1034" s="618">
        <f t="shared" ca="1" si="319"/>
        <v>0</v>
      </c>
      <c r="AA1034" s="618">
        <f t="shared" ca="1" si="319"/>
        <v>0</v>
      </c>
      <c r="AB1034" s="618">
        <f t="shared" ca="1" si="319"/>
        <v>0</v>
      </c>
      <c r="AC1034" s="618">
        <f t="shared" ca="1" si="319"/>
        <v>0</v>
      </c>
      <c r="AD1034" s="618">
        <f t="shared" ca="1" si="319"/>
        <v>0</v>
      </c>
      <c r="AE1034" s="618">
        <f t="shared" ca="1" si="319"/>
        <v>0</v>
      </c>
      <c r="AF1034" s="618">
        <f t="shared" ca="1" si="319"/>
        <v>0</v>
      </c>
      <c r="AG1034" s="618">
        <f t="shared" ca="1" si="319"/>
        <v>0</v>
      </c>
      <c r="AH1034" s="618">
        <f t="shared" ca="1" si="319"/>
        <v>0</v>
      </c>
      <c r="AI1034" s="618">
        <f t="shared" ca="1" si="319"/>
        <v>0</v>
      </c>
      <c r="AJ1034" s="618">
        <f t="shared" ca="1" si="319"/>
        <v>0</v>
      </c>
      <c r="AK1034" s="618">
        <f t="shared" ca="1" si="319"/>
        <v>0</v>
      </c>
      <c r="AL1034" s="610"/>
      <c r="AM1034" s="626"/>
      <c r="AN1034" s="246"/>
    </row>
    <row r="1035" spans="2:40" x14ac:dyDescent="0.2">
      <c r="B1035" s="625"/>
      <c r="C1035" s="605" t="s">
        <v>127</v>
      </c>
      <c r="D1035" s="599"/>
      <c r="E1035" s="599"/>
      <c r="F1035" s="599"/>
      <c r="G1035" s="618">
        <f t="shared" ref="G1035:AK1035" ca="1" si="320">G400*HLOOKUP($B$966,$AQ$40:$AW$52,10)</f>
        <v>0</v>
      </c>
      <c r="H1035" s="618">
        <f t="shared" ca="1" si="320"/>
        <v>0</v>
      </c>
      <c r="I1035" s="618">
        <f t="shared" ca="1" si="320"/>
        <v>0</v>
      </c>
      <c r="J1035" s="618">
        <f t="shared" ca="1" si="320"/>
        <v>0</v>
      </c>
      <c r="K1035" s="618">
        <f t="shared" ca="1" si="320"/>
        <v>0</v>
      </c>
      <c r="L1035" s="618">
        <f t="shared" ca="1" si="320"/>
        <v>0</v>
      </c>
      <c r="M1035" s="618">
        <f t="shared" ca="1" si="320"/>
        <v>0</v>
      </c>
      <c r="N1035" s="618">
        <f t="shared" ca="1" si="320"/>
        <v>0</v>
      </c>
      <c r="O1035" s="618">
        <f t="shared" ca="1" si="320"/>
        <v>0</v>
      </c>
      <c r="P1035" s="618">
        <f t="shared" ca="1" si="320"/>
        <v>0</v>
      </c>
      <c r="Q1035" s="618">
        <f t="shared" ca="1" si="320"/>
        <v>0</v>
      </c>
      <c r="R1035" s="618">
        <f t="shared" ca="1" si="320"/>
        <v>0</v>
      </c>
      <c r="S1035" s="618">
        <f t="shared" ca="1" si="320"/>
        <v>0</v>
      </c>
      <c r="T1035" s="618">
        <f t="shared" ca="1" si="320"/>
        <v>0</v>
      </c>
      <c r="U1035" s="618">
        <f t="shared" ca="1" si="320"/>
        <v>0</v>
      </c>
      <c r="V1035" s="618">
        <f t="shared" ca="1" si="320"/>
        <v>0</v>
      </c>
      <c r="W1035" s="618">
        <f t="shared" ca="1" si="320"/>
        <v>0</v>
      </c>
      <c r="X1035" s="618">
        <f t="shared" ca="1" si="320"/>
        <v>0</v>
      </c>
      <c r="Y1035" s="618">
        <f t="shared" ca="1" si="320"/>
        <v>0</v>
      </c>
      <c r="Z1035" s="618">
        <f t="shared" ca="1" si="320"/>
        <v>0</v>
      </c>
      <c r="AA1035" s="618">
        <f t="shared" ca="1" si="320"/>
        <v>0</v>
      </c>
      <c r="AB1035" s="618">
        <f t="shared" ca="1" si="320"/>
        <v>0</v>
      </c>
      <c r="AC1035" s="618">
        <f t="shared" ca="1" si="320"/>
        <v>0</v>
      </c>
      <c r="AD1035" s="618">
        <f t="shared" ca="1" si="320"/>
        <v>0</v>
      </c>
      <c r="AE1035" s="618">
        <f t="shared" ca="1" si="320"/>
        <v>0</v>
      </c>
      <c r="AF1035" s="618">
        <f t="shared" ca="1" si="320"/>
        <v>0</v>
      </c>
      <c r="AG1035" s="618">
        <f t="shared" ca="1" si="320"/>
        <v>0</v>
      </c>
      <c r="AH1035" s="618">
        <f t="shared" ca="1" si="320"/>
        <v>0</v>
      </c>
      <c r="AI1035" s="618">
        <f t="shared" ca="1" si="320"/>
        <v>0</v>
      </c>
      <c r="AJ1035" s="618">
        <f t="shared" ca="1" si="320"/>
        <v>0</v>
      </c>
      <c r="AK1035" s="618">
        <f t="shared" ca="1" si="320"/>
        <v>0</v>
      </c>
      <c r="AL1035" s="610"/>
      <c r="AM1035" s="626"/>
      <c r="AN1035" s="246"/>
    </row>
    <row r="1036" spans="2:40" x14ac:dyDescent="0.2">
      <c r="B1036" s="625"/>
      <c r="C1036" s="605" t="s">
        <v>116</v>
      </c>
      <c r="D1036" s="599"/>
      <c r="E1036" s="599"/>
      <c r="F1036" s="599"/>
      <c r="G1036" s="618">
        <f t="shared" ref="G1036:AK1036" ca="1" si="321">G401*HLOOKUP($B$966,$AQ$40:$AW$52,10)</f>
        <v>0</v>
      </c>
      <c r="H1036" s="618">
        <f t="shared" ca="1" si="321"/>
        <v>4.53503671651257</v>
      </c>
      <c r="I1036" s="618">
        <f t="shared" ca="1" si="321"/>
        <v>4.5816594777132948</v>
      </c>
      <c r="J1036" s="618">
        <f t="shared" ca="1" si="321"/>
        <v>4.6289769180559093</v>
      </c>
      <c r="K1036" s="618">
        <f t="shared" ca="1" si="321"/>
        <v>4.6769993882596301</v>
      </c>
      <c r="L1036" s="618">
        <f t="shared" ca="1" si="321"/>
        <v>4.7257373932693874</v>
      </c>
      <c r="M1036" s="618">
        <f t="shared" ca="1" si="321"/>
        <v>4.7752015945537885</v>
      </c>
      <c r="N1036" s="618">
        <f t="shared" ca="1" si="321"/>
        <v>4.8254028124373285</v>
      </c>
      <c r="O1036" s="618">
        <f t="shared" ca="1" si="321"/>
        <v>4.8763520284673314</v>
      </c>
      <c r="P1036" s="618">
        <f t="shared" ca="1" si="321"/>
        <v>4.9280603878161822</v>
      </c>
      <c r="Q1036" s="618">
        <f t="shared" ca="1" si="321"/>
        <v>4.9805392017193304</v>
      </c>
      <c r="R1036" s="618">
        <f t="shared" ca="1" si="321"/>
        <v>5.0337999499496355</v>
      </c>
      <c r="S1036" s="618">
        <f t="shared" ca="1" si="321"/>
        <v>5.0878542833285723</v>
      </c>
      <c r="T1036" s="618">
        <f t="shared" ca="1" si="321"/>
        <v>5.1427140262748559</v>
      </c>
      <c r="U1036" s="618">
        <f t="shared" ca="1" si="321"/>
        <v>5.198391179391038</v>
      </c>
      <c r="V1036" s="618">
        <f t="shared" ca="1" si="321"/>
        <v>5.2548979220886523</v>
      </c>
      <c r="W1036" s="618">
        <f t="shared" ca="1" si="321"/>
        <v>5.3122466152524597</v>
      </c>
      <c r="X1036" s="618">
        <f t="shared" ca="1" si="321"/>
        <v>5.3704498039444086</v>
      </c>
      <c r="Y1036" s="618">
        <f t="shared" ca="1" si="321"/>
        <v>5.4295202201478698</v>
      </c>
      <c r="Z1036" s="618">
        <f t="shared" ca="1" si="321"/>
        <v>5.4894707855527596</v>
      </c>
      <c r="AA1036" s="618">
        <f t="shared" ca="1" si="321"/>
        <v>5.5503146143821835</v>
      </c>
      <c r="AB1036" s="618">
        <f t="shared" ca="1" si="321"/>
        <v>5.6120650162611661</v>
      </c>
      <c r="AC1036" s="618">
        <f t="shared" ca="1" si="321"/>
        <v>5.6747354991281425</v>
      </c>
      <c r="AD1036" s="618">
        <f t="shared" ca="1" si="321"/>
        <v>5.7383397721898408</v>
      </c>
      <c r="AE1036" s="618">
        <f t="shared" ca="1" si="321"/>
        <v>5.8028917489201559</v>
      </c>
      <c r="AF1036" s="618">
        <f t="shared" ca="1" si="321"/>
        <v>5.8684055501037538</v>
      </c>
      <c r="AG1036" s="618">
        <f t="shared" ca="1" si="321"/>
        <v>0</v>
      </c>
      <c r="AH1036" s="618">
        <f t="shared" ca="1" si="321"/>
        <v>0</v>
      </c>
      <c r="AI1036" s="618">
        <f t="shared" ca="1" si="321"/>
        <v>0</v>
      </c>
      <c r="AJ1036" s="618">
        <f t="shared" ca="1" si="321"/>
        <v>0</v>
      </c>
      <c r="AK1036" s="618">
        <f t="shared" ca="1" si="321"/>
        <v>0</v>
      </c>
      <c r="AL1036" s="610"/>
      <c r="AM1036" s="626"/>
      <c r="AN1036" s="246"/>
    </row>
    <row r="1037" spans="2:40" x14ac:dyDescent="0.2">
      <c r="B1037" s="625"/>
      <c r="C1037" s="606" t="s">
        <v>119</v>
      </c>
      <c r="D1037" s="599"/>
      <c r="E1037" s="599"/>
      <c r="F1037" s="599"/>
      <c r="G1037" s="618">
        <f t="shared" ref="G1037:AK1037" ca="1" si="322">G402*HLOOKUP($B$966,$AQ$40:$AW$52,10)</f>
        <v>0</v>
      </c>
      <c r="H1037" s="618">
        <f t="shared" ca="1" si="322"/>
        <v>0</v>
      </c>
      <c r="I1037" s="618">
        <f t="shared" ca="1" si="322"/>
        <v>0</v>
      </c>
      <c r="J1037" s="618">
        <f t="shared" ca="1" si="322"/>
        <v>0</v>
      </c>
      <c r="K1037" s="618">
        <f t="shared" ca="1" si="322"/>
        <v>0</v>
      </c>
      <c r="L1037" s="618">
        <f t="shared" ca="1" si="322"/>
        <v>0</v>
      </c>
      <c r="M1037" s="618">
        <f t="shared" ca="1" si="322"/>
        <v>0</v>
      </c>
      <c r="N1037" s="618">
        <f t="shared" ca="1" si="322"/>
        <v>0</v>
      </c>
      <c r="O1037" s="618">
        <f t="shared" ca="1" si="322"/>
        <v>0</v>
      </c>
      <c r="P1037" s="618">
        <f t="shared" ca="1" si="322"/>
        <v>0</v>
      </c>
      <c r="Q1037" s="618">
        <f t="shared" ca="1" si="322"/>
        <v>0</v>
      </c>
      <c r="R1037" s="618">
        <f t="shared" ca="1" si="322"/>
        <v>0</v>
      </c>
      <c r="S1037" s="618">
        <f t="shared" ca="1" si="322"/>
        <v>0</v>
      </c>
      <c r="T1037" s="618">
        <f t="shared" ca="1" si="322"/>
        <v>0</v>
      </c>
      <c r="U1037" s="618">
        <f t="shared" ca="1" si="322"/>
        <v>0</v>
      </c>
      <c r="V1037" s="618">
        <f t="shared" ca="1" si="322"/>
        <v>0</v>
      </c>
      <c r="W1037" s="618">
        <f t="shared" ca="1" si="322"/>
        <v>0</v>
      </c>
      <c r="X1037" s="618">
        <f t="shared" ca="1" si="322"/>
        <v>0</v>
      </c>
      <c r="Y1037" s="618">
        <f t="shared" ca="1" si="322"/>
        <v>0</v>
      </c>
      <c r="Z1037" s="618">
        <f t="shared" ca="1" si="322"/>
        <v>0</v>
      </c>
      <c r="AA1037" s="618">
        <f t="shared" ca="1" si="322"/>
        <v>0</v>
      </c>
      <c r="AB1037" s="618">
        <f t="shared" ca="1" si="322"/>
        <v>0</v>
      </c>
      <c r="AC1037" s="618">
        <f t="shared" ca="1" si="322"/>
        <v>0</v>
      </c>
      <c r="AD1037" s="618">
        <f t="shared" ca="1" si="322"/>
        <v>0</v>
      </c>
      <c r="AE1037" s="618">
        <f t="shared" ca="1" si="322"/>
        <v>0</v>
      </c>
      <c r="AF1037" s="618">
        <f t="shared" ca="1" si="322"/>
        <v>0</v>
      </c>
      <c r="AG1037" s="618">
        <f t="shared" ca="1" si="322"/>
        <v>0</v>
      </c>
      <c r="AH1037" s="618">
        <f t="shared" ca="1" si="322"/>
        <v>0</v>
      </c>
      <c r="AI1037" s="618">
        <f t="shared" ca="1" si="322"/>
        <v>0</v>
      </c>
      <c r="AJ1037" s="618">
        <f t="shared" ca="1" si="322"/>
        <v>0</v>
      </c>
      <c r="AK1037" s="618">
        <f t="shared" ca="1" si="322"/>
        <v>0</v>
      </c>
      <c r="AL1037" s="610"/>
      <c r="AM1037" s="626"/>
      <c r="AN1037" s="246"/>
    </row>
    <row r="1038" spans="2:40" x14ac:dyDescent="0.2">
      <c r="B1038" s="625"/>
      <c r="C1038" s="125"/>
      <c r="D1038" s="599"/>
      <c r="E1038" s="599"/>
      <c r="F1038" s="599"/>
      <c r="G1038" s="619"/>
      <c r="H1038" s="619"/>
      <c r="I1038" s="619"/>
      <c r="J1038" s="619"/>
      <c r="K1038" s="619"/>
      <c r="L1038" s="619"/>
      <c r="M1038" s="619"/>
      <c r="N1038" s="619"/>
      <c r="O1038" s="619"/>
      <c r="P1038" s="619"/>
      <c r="Q1038" s="619"/>
      <c r="R1038" s="619"/>
      <c r="S1038" s="619"/>
      <c r="T1038" s="619"/>
      <c r="U1038" s="619"/>
      <c r="V1038" s="619"/>
      <c r="W1038" s="619"/>
      <c r="X1038" s="619"/>
      <c r="Y1038" s="619"/>
      <c r="Z1038" s="619"/>
      <c r="AA1038" s="619"/>
      <c r="AB1038" s="619"/>
      <c r="AC1038" s="619"/>
      <c r="AD1038" s="619"/>
      <c r="AE1038" s="619"/>
      <c r="AF1038" s="619"/>
      <c r="AG1038" s="619"/>
      <c r="AH1038" s="619"/>
      <c r="AI1038" s="619"/>
      <c r="AJ1038" s="619"/>
      <c r="AK1038" s="619"/>
      <c r="AL1038" s="612"/>
      <c r="AM1038" s="627"/>
      <c r="AN1038" s="600"/>
    </row>
    <row r="1039" spans="2:40" x14ac:dyDescent="0.2">
      <c r="B1039" s="261" t="s">
        <v>301</v>
      </c>
      <c r="C1039" s="125"/>
      <c r="D1039" s="599"/>
      <c r="E1039" s="599"/>
      <c r="F1039" s="599"/>
      <c r="G1039" s="619"/>
      <c r="H1039" s="619"/>
      <c r="I1039" s="619"/>
      <c r="J1039" s="619"/>
      <c r="K1039" s="619"/>
      <c r="L1039" s="619"/>
      <c r="M1039" s="619"/>
      <c r="N1039" s="619"/>
      <c r="O1039" s="619"/>
      <c r="P1039" s="619"/>
      <c r="Q1039" s="619"/>
      <c r="R1039" s="619"/>
      <c r="S1039" s="619"/>
      <c r="T1039" s="619"/>
      <c r="U1039" s="619"/>
      <c r="V1039" s="619"/>
      <c r="W1039" s="619"/>
      <c r="X1039" s="619"/>
      <c r="Y1039" s="619"/>
      <c r="Z1039" s="619"/>
      <c r="AA1039" s="619"/>
      <c r="AB1039" s="619"/>
      <c r="AC1039" s="619"/>
      <c r="AD1039" s="619"/>
      <c r="AE1039" s="619"/>
      <c r="AF1039" s="619"/>
      <c r="AG1039" s="619"/>
      <c r="AH1039" s="619"/>
      <c r="AI1039" s="619"/>
      <c r="AJ1039" s="619"/>
      <c r="AK1039" s="619"/>
      <c r="AL1039" s="612"/>
      <c r="AM1039" s="627"/>
      <c r="AN1039" s="600"/>
    </row>
    <row r="1040" spans="2:40" x14ac:dyDescent="0.2">
      <c r="B1040" s="625"/>
      <c r="C1040" s="605" t="s">
        <v>131</v>
      </c>
      <c r="D1040" s="599"/>
      <c r="E1040" s="599"/>
      <c r="F1040" s="599"/>
      <c r="G1040" s="618">
        <f t="shared" ref="G1040:AK1040" ca="1" si="323">G405*HLOOKUP($B$966,$AQ$40:$AW$52,11)</f>
        <v>0</v>
      </c>
      <c r="H1040" s="618">
        <f t="shared" ca="1" si="323"/>
        <v>0</v>
      </c>
      <c r="I1040" s="618">
        <f t="shared" ca="1" si="323"/>
        <v>0</v>
      </c>
      <c r="J1040" s="618">
        <f t="shared" ca="1" si="323"/>
        <v>0</v>
      </c>
      <c r="K1040" s="618">
        <f t="shared" ca="1" si="323"/>
        <v>0</v>
      </c>
      <c r="L1040" s="618">
        <f t="shared" ca="1" si="323"/>
        <v>0</v>
      </c>
      <c r="M1040" s="618">
        <f t="shared" ca="1" si="323"/>
        <v>0</v>
      </c>
      <c r="N1040" s="618">
        <f t="shared" ca="1" si="323"/>
        <v>0</v>
      </c>
      <c r="O1040" s="618">
        <f t="shared" ca="1" si="323"/>
        <v>0</v>
      </c>
      <c r="P1040" s="618">
        <f t="shared" ca="1" si="323"/>
        <v>0</v>
      </c>
      <c r="Q1040" s="618">
        <f t="shared" ca="1" si="323"/>
        <v>0</v>
      </c>
      <c r="R1040" s="618">
        <f t="shared" ca="1" si="323"/>
        <v>0</v>
      </c>
      <c r="S1040" s="618">
        <f t="shared" ca="1" si="323"/>
        <v>0</v>
      </c>
      <c r="T1040" s="618">
        <f t="shared" ca="1" si="323"/>
        <v>0</v>
      </c>
      <c r="U1040" s="618">
        <f t="shared" ca="1" si="323"/>
        <v>0</v>
      </c>
      <c r="V1040" s="618">
        <f t="shared" ca="1" si="323"/>
        <v>0</v>
      </c>
      <c r="W1040" s="618">
        <f t="shared" ca="1" si="323"/>
        <v>0</v>
      </c>
      <c r="X1040" s="618">
        <f t="shared" ca="1" si="323"/>
        <v>0</v>
      </c>
      <c r="Y1040" s="618">
        <f t="shared" ca="1" si="323"/>
        <v>0</v>
      </c>
      <c r="Z1040" s="618">
        <f t="shared" ca="1" si="323"/>
        <v>0</v>
      </c>
      <c r="AA1040" s="618">
        <f t="shared" ca="1" si="323"/>
        <v>0</v>
      </c>
      <c r="AB1040" s="618">
        <f t="shared" ca="1" si="323"/>
        <v>0</v>
      </c>
      <c r="AC1040" s="618">
        <f t="shared" ca="1" si="323"/>
        <v>0</v>
      </c>
      <c r="AD1040" s="618">
        <f t="shared" ca="1" si="323"/>
        <v>0</v>
      </c>
      <c r="AE1040" s="618">
        <f t="shared" ca="1" si="323"/>
        <v>0</v>
      </c>
      <c r="AF1040" s="618">
        <f t="shared" ca="1" si="323"/>
        <v>0</v>
      </c>
      <c r="AG1040" s="618">
        <f t="shared" ca="1" si="323"/>
        <v>0</v>
      </c>
      <c r="AH1040" s="618">
        <f t="shared" ca="1" si="323"/>
        <v>0</v>
      </c>
      <c r="AI1040" s="618">
        <f t="shared" ca="1" si="323"/>
        <v>0</v>
      </c>
      <c r="AJ1040" s="618">
        <f t="shared" ca="1" si="323"/>
        <v>0</v>
      </c>
      <c r="AK1040" s="618">
        <f t="shared" ca="1" si="323"/>
        <v>0</v>
      </c>
      <c r="AL1040" s="610"/>
      <c r="AM1040" s="626"/>
      <c r="AN1040" s="246"/>
    </row>
    <row r="1041" spans="2:40" x14ac:dyDescent="0.2">
      <c r="B1041" s="625"/>
      <c r="C1041" s="606" t="s">
        <v>117</v>
      </c>
      <c r="D1041" s="599"/>
      <c r="E1041" s="599"/>
      <c r="F1041" s="599"/>
      <c r="G1041" s="618">
        <f t="shared" ref="G1041:AK1041" ca="1" si="324">G406*HLOOKUP($B$966,$AQ$40:$AW$52,11)</f>
        <v>0</v>
      </c>
      <c r="H1041" s="618">
        <f t="shared" ca="1" si="324"/>
        <v>0</v>
      </c>
      <c r="I1041" s="618">
        <f t="shared" ca="1" si="324"/>
        <v>0</v>
      </c>
      <c r="J1041" s="618">
        <f t="shared" ca="1" si="324"/>
        <v>0</v>
      </c>
      <c r="K1041" s="618">
        <f t="shared" ca="1" si="324"/>
        <v>0</v>
      </c>
      <c r="L1041" s="618">
        <f t="shared" ca="1" si="324"/>
        <v>0</v>
      </c>
      <c r="M1041" s="618">
        <f t="shared" ca="1" si="324"/>
        <v>0</v>
      </c>
      <c r="N1041" s="618">
        <f t="shared" ca="1" si="324"/>
        <v>0</v>
      </c>
      <c r="O1041" s="618">
        <f t="shared" ca="1" si="324"/>
        <v>0</v>
      </c>
      <c r="P1041" s="618">
        <f t="shared" ca="1" si="324"/>
        <v>0</v>
      </c>
      <c r="Q1041" s="618">
        <f t="shared" ca="1" si="324"/>
        <v>0</v>
      </c>
      <c r="R1041" s="618">
        <f t="shared" ca="1" si="324"/>
        <v>0</v>
      </c>
      <c r="S1041" s="618">
        <f t="shared" ca="1" si="324"/>
        <v>0</v>
      </c>
      <c r="T1041" s="618">
        <f t="shared" ca="1" si="324"/>
        <v>0</v>
      </c>
      <c r="U1041" s="618">
        <f t="shared" ca="1" si="324"/>
        <v>0</v>
      </c>
      <c r="V1041" s="618">
        <f t="shared" ca="1" si="324"/>
        <v>0</v>
      </c>
      <c r="W1041" s="618">
        <f t="shared" ca="1" si="324"/>
        <v>0</v>
      </c>
      <c r="X1041" s="618">
        <f t="shared" ca="1" si="324"/>
        <v>0</v>
      </c>
      <c r="Y1041" s="618">
        <f t="shared" ca="1" si="324"/>
        <v>0</v>
      </c>
      <c r="Z1041" s="618">
        <f t="shared" ca="1" si="324"/>
        <v>0</v>
      </c>
      <c r="AA1041" s="618">
        <f t="shared" ca="1" si="324"/>
        <v>0</v>
      </c>
      <c r="AB1041" s="618">
        <f t="shared" ca="1" si="324"/>
        <v>0</v>
      </c>
      <c r="AC1041" s="618">
        <f t="shared" ca="1" si="324"/>
        <v>0</v>
      </c>
      <c r="AD1041" s="618">
        <f t="shared" ca="1" si="324"/>
        <v>0</v>
      </c>
      <c r="AE1041" s="618">
        <f t="shared" ca="1" si="324"/>
        <v>0</v>
      </c>
      <c r="AF1041" s="618">
        <f t="shared" ca="1" si="324"/>
        <v>0</v>
      </c>
      <c r="AG1041" s="618">
        <f t="shared" ca="1" si="324"/>
        <v>0</v>
      </c>
      <c r="AH1041" s="618">
        <f t="shared" ca="1" si="324"/>
        <v>0</v>
      </c>
      <c r="AI1041" s="618">
        <f t="shared" ca="1" si="324"/>
        <v>0</v>
      </c>
      <c r="AJ1041" s="618">
        <f t="shared" ca="1" si="324"/>
        <v>0</v>
      </c>
      <c r="AK1041" s="618">
        <f t="shared" ca="1" si="324"/>
        <v>0</v>
      </c>
      <c r="AL1041" s="610"/>
      <c r="AM1041" s="626"/>
      <c r="AN1041" s="246"/>
    </row>
    <row r="1042" spans="2:40" x14ac:dyDescent="0.2">
      <c r="B1042" s="625"/>
      <c r="C1042" s="607" t="s">
        <v>126</v>
      </c>
      <c r="D1042" s="599"/>
      <c r="E1042" s="599"/>
      <c r="F1042" s="599"/>
      <c r="G1042" s="618">
        <f t="shared" ref="G1042:AK1042" ca="1" si="325">G407*HLOOKUP($B$966,$AQ$40:$AW$52,11)</f>
        <v>0</v>
      </c>
      <c r="H1042" s="618">
        <f t="shared" ca="1" si="325"/>
        <v>0</v>
      </c>
      <c r="I1042" s="618">
        <f t="shared" ca="1" si="325"/>
        <v>0</v>
      </c>
      <c r="J1042" s="618">
        <f t="shared" ca="1" si="325"/>
        <v>0</v>
      </c>
      <c r="K1042" s="618">
        <f t="shared" ca="1" si="325"/>
        <v>0</v>
      </c>
      <c r="L1042" s="618">
        <f t="shared" ca="1" si="325"/>
        <v>0</v>
      </c>
      <c r="M1042" s="618">
        <f t="shared" ca="1" si="325"/>
        <v>0</v>
      </c>
      <c r="N1042" s="618">
        <f t="shared" ca="1" si="325"/>
        <v>0</v>
      </c>
      <c r="O1042" s="618">
        <f t="shared" ca="1" si="325"/>
        <v>0</v>
      </c>
      <c r="P1042" s="618">
        <f t="shared" ca="1" si="325"/>
        <v>0</v>
      </c>
      <c r="Q1042" s="618">
        <f t="shared" ca="1" si="325"/>
        <v>0</v>
      </c>
      <c r="R1042" s="618">
        <f t="shared" ca="1" si="325"/>
        <v>0</v>
      </c>
      <c r="S1042" s="618">
        <f t="shared" ca="1" si="325"/>
        <v>0</v>
      </c>
      <c r="T1042" s="618">
        <f t="shared" ca="1" si="325"/>
        <v>0</v>
      </c>
      <c r="U1042" s="618">
        <f t="shared" ca="1" si="325"/>
        <v>0</v>
      </c>
      <c r="V1042" s="618">
        <f t="shared" ca="1" si="325"/>
        <v>0</v>
      </c>
      <c r="W1042" s="618">
        <f t="shared" ca="1" si="325"/>
        <v>0</v>
      </c>
      <c r="X1042" s="618">
        <f t="shared" ca="1" si="325"/>
        <v>0</v>
      </c>
      <c r="Y1042" s="618">
        <f t="shared" ca="1" si="325"/>
        <v>0</v>
      </c>
      <c r="Z1042" s="618">
        <f t="shared" ca="1" si="325"/>
        <v>0</v>
      </c>
      <c r="AA1042" s="618">
        <f t="shared" ca="1" si="325"/>
        <v>0</v>
      </c>
      <c r="AB1042" s="618">
        <f t="shared" ca="1" si="325"/>
        <v>0</v>
      </c>
      <c r="AC1042" s="618">
        <f t="shared" ca="1" si="325"/>
        <v>0</v>
      </c>
      <c r="AD1042" s="618">
        <f t="shared" ca="1" si="325"/>
        <v>0</v>
      </c>
      <c r="AE1042" s="618">
        <f t="shared" ca="1" si="325"/>
        <v>0</v>
      </c>
      <c r="AF1042" s="618">
        <f t="shared" ca="1" si="325"/>
        <v>0</v>
      </c>
      <c r="AG1042" s="618">
        <f t="shared" ca="1" si="325"/>
        <v>0</v>
      </c>
      <c r="AH1042" s="618">
        <f t="shared" ca="1" si="325"/>
        <v>0</v>
      </c>
      <c r="AI1042" s="618">
        <f t="shared" ca="1" si="325"/>
        <v>0</v>
      </c>
      <c r="AJ1042" s="618">
        <f t="shared" ca="1" si="325"/>
        <v>0</v>
      </c>
      <c r="AK1042" s="618">
        <f t="shared" ca="1" si="325"/>
        <v>0</v>
      </c>
      <c r="AL1042" s="610"/>
      <c r="AM1042" s="626"/>
      <c r="AN1042" s="246"/>
    </row>
    <row r="1043" spans="2:40" x14ac:dyDescent="0.2">
      <c r="B1043" s="625"/>
      <c r="C1043" s="605" t="s">
        <v>127</v>
      </c>
      <c r="D1043" s="599"/>
      <c r="E1043" s="599"/>
      <c r="F1043" s="599"/>
      <c r="G1043" s="618">
        <f t="shared" ref="G1043:AK1043" ca="1" si="326">G408*HLOOKUP($B$966,$AQ$40:$AW$52,11)</f>
        <v>0</v>
      </c>
      <c r="H1043" s="618">
        <f t="shared" ca="1" si="326"/>
        <v>0</v>
      </c>
      <c r="I1043" s="618">
        <f t="shared" ca="1" si="326"/>
        <v>0</v>
      </c>
      <c r="J1043" s="618">
        <f t="shared" ca="1" si="326"/>
        <v>0</v>
      </c>
      <c r="K1043" s="618">
        <f t="shared" ca="1" si="326"/>
        <v>0</v>
      </c>
      <c r="L1043" s="618">
        <f t="shared" ca="1" si="326"/>
        <v>0</v>
      </c>
      <c r="M1043" s="618">
        <f t="shared" ca="1" si="326"/>
        <v>0</v>
      </c>
      <c r="N1043" s="618">
        <f t="shared" ca="1" si="326"/>
        <v>0</v>
      </c>
      <c r="O1043" s="618">
        <f t="shared" ca="1" si="326"/>
        <v>0</v>
      </c>
      <c r="P1043" s="618">
        <f t="shared" ca="1" si="326"/>
        <v>0</v>
      </c>
      <c r="Q1043" s="618">
        <f t="shared" ca="1" si="326"/>
        <v>0</v>
      </c>
      <c r="R1043" s="618">
        <f t="shared" ca="1" si="326"/>
        <v>0</v>
      </c>
      <c r="S1043" s="618">
        <f t="shared" ca="1" si="326"/>
        <v>0</v>
      </c>
      <c r="T1043" s="618">
        <f t="shared" ca="1" si="326"/>
        <v>0</v>
      </c>
      <c r="U1043" s="618">
        <f t="shared" ca="1" si="326"/>
        <v>0</v>
      </c>
      <c r="V1043" s="618">
        <f t="shared" ca="1" si="326"/>
        <v>0</v>
      </c>
      <c r="W1043" s="618">
        <f t="shared" ca="1" si="326"/>
        <v>0</v>
      </c>
      <c r="X1043" s="618">
        <f t="shared" ca="1" si="326"/>
        <v>0</v>
      </c>
      <c r="Y1043" s="618">
        <f t="shared" ca="1" si="326"/>
        <v>0</v>
      </c>
      <c r="Z1043" s="618">
        <f t="shared" ca="1" si="326"/>
        <v>0</v>
      </c>
      <c r="AA1043" s="618">
        <f t="shared" ca="1" si="326"/>
        <v>0</v>
      </c>
      <c r="AB1043" s="618">
        <f t="shared" ca="1" si="326"/>
        <v>0</v>
      </c>
      <c r="AC1043" s="618">
        <f t="shared" ca="1" si="326"/>
        <v>0</v>
      </c>
      <c r="AD1043" s="618">
        <f t="shared" ca="1" si="326"/>
        <v>0</v>
      </c>
      <c r="AE1043" s="618">
        <f t="shared" ca="1" si="326"/>
        <v>0</v>
      </c>
      <c r="AF1043" s="618">
        <f t="shared" ca="1" si="326"/>
        <v>0</v>
      </c>
      <c r="AG1043" s="618">
        <f t="shared" ca="1" si="326"/>
        <v>0</v>
      </c>
      <c r="AH1043" s="618">
        <f t="shared" ca="1" si="326"/>
        <v>0</v>
      </c>
      <c r="AI1043" s="618">
        <f t="shared" ca="1" si="326"/>
        <v>0</v>
      </c>
      <c r="AJ1043" s="618">
        <f t="shared" ca="1" si="326"/>
        <v>0</v>
      </c>
      <c r="AK1043" s="618">
        <f t="shared" ca="1" si="326"/>
        <v>0</v>
      </c>
      <c r="AL1043" s="610"/>
      <c r="AM1043" s="626"/>
      <c r="AN1043" s="246"/>
    </row>
    <row r="1044" spans="2:40" x14ac:dyDescent="0.2">
      <c r="B1044" s="625"/>
      <c r="C1044" s="605" t="s">
        <v>116</v>
      </c>
      <c r="D1044" s="599"/>
      <c r="E1044" s="599"/>
      <c r="F1044" s="599"/>
      <c r="G1044" s="618">
        <f t="shared" ref="G1044:AK1044" ca="1" si="327">G409*HLOOKUP($B$966,$AQ$40:$AW$52,11)</f>
        <v>-4.3649466955500049</v>
      </c>
      <c r="H1044" s="618">
        <f t="shared" ca="1" si="327"/>
        <v>1.3649369834017457</v>
      </c>
      <c r="I1044" s="618">
        <f t="shared" ca="1" si="327"/>
        <v>1.4257579966326563</v>
      </c>
      <c r="J1044" s="618">
        <f t="shared" ca="1" si="327"/>
        <v>1.3548789080711012</v>
      </c>
      <c r="K1044" s="618">
        <f t="shared" ca="1" si="327"/>
        <v>1.2414066486385154</v>
      </c>
      <c r="L1044" s="618">
        <f t="shared" ca="1" si="327"/>
        <v>1.1564304274401411</v>
      </c>
      <c r="M1044" s="618">
        <f t="shared" ca="1" si="327"/>
        <v>1.0941450264390931</v>
      </c>
      <c r="N1044" s="618">
        <f t="shared" ca="1" si="327"/>
        <v>1.0621877434504092</v>
      </c>
      <c r="O1044" s="618">
        <f t="shared" ca="1" si="327"/>
        <v>1.0134976956274584</v>
      </c>
      <c r="P1044" s="618">
        <f t="shared" ca="1" si="327"/>
        <v>0.97078269090399927</v>
      </c>
      <c r="Q1044" s="618">
        <f t="shared" ca="1" si="327"/>
        <v>4.5966885582864242E-2</v>
      </c>
      <c r="R1044" s="618">
        <f t="shared" ca="1" si="327"/>
        <v>0.18203756632710927</v>
      </c>
      <c r="S1044" s="618">
        <f t="shared" ca="1" si="327"/>
        <v>0.19620551411962969</v>
      </c>
      <c r="T1044" s="618">
        <f t="shared" ca="1" si="327"/>
        <v>0.21056069975250413</v>
      </c>
      <c r="U1044" s="618">
        <f t="shared" ca="1" si="327"/>
        <v>0.22510482691269196</v>
      </c>
      <c r="V1044" s="618">
        <f t="shared" ca="1" si="327"/>
        <v>1.3355785170993548</v>
      </c>
      <c r="W1044" s="618">
        <f t="shared" ca="1" si="327"/>
        <v>1.3505056404701714</v>
      </c>
      <c r="X1044" s="618">
        <f t="shared" ca="1" si="327"/>
        <v>1.3656268179974917</v>
      </c>
      <c r="Y1044" s="618">
        <f t="shared" ca="1" si="327"/>
        <v>1.3809437522640462</v>
      </c>
      <c r="Z1044" s="618">
        <f t="shared" ca="1" si="327"/>
        <v>1.396458143899566</v>
      </c>
      <c r="AA1044" s="618">
        <f t="shared" ca="1" si="327"/>
        <v>0.52417652835665163</v>
      </c>
      <c r="AB1044" s="618">
        <f t="shared" ca="1" si="327"/>
        <v>1.4280860876585364</v>
      </c>
      <c r="AC1044" s="618">
        <f t="shared" ca="1" si="327"/>
        <v>1.4442030246178836</v>
      </c>
      <c r="AD1044" s="618">
        <f t="shared" ca="1" si="327"/>
        <v>1.4605241870257697</v>
      </c>
      <c r="AE1044" s="618">
        <f t="shared" ca="1" si="327"/>
        <v>1.4770512543099159</v>
      </c>
      <c r="AF1044" s="618">
        <f t="shared" ca="1" si="327"/>
        <v>1.4937858991612747</v>
      </c>
      <c r="AG1044" s="618">
        <f t="shared" ca="1" si="327"/>
        <v>0</v>
      </c>
      <c r="AH1044" s="618">
        <f t="shared" ca="1" si="327"/>
        <v>0</v>
      </c>
      <c r="AI1044" s="618">
        <f t="shared" ca="1" si="327"/>
        <v>0</v>
      </c>
      <c r="AJ1044" s="618">
        <f t="shared" ca="1" si="327"/>
        <v>0</v>
      </c>
      <c r="AK1044" s="618">
        <f t="shared" ca="1" si="327"/>
        <v>0</v>
      </c>
      <c r="AL1044" s="610"/>
      <c r="AM1044" s="626"/>
      <c r="AN1044" s="246"/>
    </row>
    <row r="1045" spans="2:40" x14ac:dyDescent="0.2">
      <c r="B1045" s="625"/>
      <c r="C1045" s="606" t="s">
        <v>119</v>
      </c>
      <c r="D1045" s="599"/>
      <c r="E1045" s="599"/>
      <c r="F1045" s="599"/>
      <c r="G1045" s="618">
        <f t="shared" ref="G1045:AK1045" ca="1" si="328">G410*HLOOKUP($B$966,$AQ$40:$AW$52,11)</f>
        <v>0</v>
      </c>
      <c r="H1045" s="618">
        <f t="shared" ca="1" si="328"/>
        <v>0</v>
      </c>
      <c r="I1045" s="618">
        <f t="shared" ca="1" si="328"/>
        <v>0</v>
      </c>
      <c r="J1045" s="618">
        <f t="shared" ca="1" si="328"/>
        <v>0</v>
      </c>
      <c r="K1045" s="618">
        <f t="shared" ca="1" si="328"/>
        <v>0</v>
      </c>
      <c r="L1045" s="618">
        <f t="shared" ca="1" si="328"/>
        <v>0</v>
      </c>
      <c r="M1045" s="618">
        <f t="shared" ca="1" si="328"/>
        <v>0</v>
      </c>
      <c r="N1045" s="618">
        <f t="shared" ca="1" si="328"/>
        <v>0</v>
      </c>
      <c r="O1045" s="618">
        <f t="shared" ca="1" si="328"/>
        <v>0</v>
      </c>
      <c r="P1045" s="618">
        <f t="shared" ca="1" si="328"/>
        <v>0</v>
      </c>
      <c r="Q1045" s="618">
        <f t="shared" ca="1" si="328"/>
        <v>0</v>
      </c>
      <c r="R1045" s="618">
        <f t="shared" ca="1" si="328"/>
        <v>0</v>
      </c>
      <c r="S1045" s="618">
        <f t="shared" ca="1" si="328"/>
        <v>0</v>
      </c>
      <c r="T1045" s="618">
        <f t="shared" ca="1" si="328"/>
        <v>0</v>
      </c>
      <c r="U1045" s="618">
        <f t="shared" ca="1" si="328"/>
        <v>0</v>
      </c>
      <c r="V1045" s="618">
        <f t="shared" ca="1" si="328"/>
        <v>0</v>
      </c>
      <c r="W1045" s="618">
        <f t="shared" ca="1" si="328"/>
        <v>0</v>
      </c>
      <c r="X1045" s="618">
        <f t="shared" ca="1" si="328"/>
        <v>0</v>
      </c>
      <c r="Y1045" s="618">
        <f t="shared" ca="1" si="328"/>
        <v>0</v>
      </c>
      <c r="Z1045" s="618">
        <f t="shared" ca="1" si="328"/>
        <v>0</v>
      </c>
      <c r="AA1045" s="618">
        <f t="shared" ca="1" si="328"/>
        <v>0</v>
      </c>
      <c r="AB1045" s="618">
        <f t="shared" ca="1" si="328"/>
        <v>0</v>
      </c>
      <c r="AC1045" s="618">
        <f t="shared" ca="1" si="328"/>
        <v>0</v>
      </c>
      <c r="AD1045" s="618">
        <f t="shared" ca="1" si="328"/>
        <v>0</v>
      </c>
      <c r="AE1045" s="618">
        <f t="shared" ca="1" si="328"/>
        <v>0</v>
      </c>
      <c r="AF1045" s="618">
        <f t="shared" ca="1" si="328"/>
        <v>0</v>
      </c>
      <c r="AG1045" s="618">
        <f t="shared" ca="1" si="328"/>
        <v>0</v>
      </c>
      <c r="AH1045" s="618">
        <f t="shared" ca="1" si="328"/>
        <v>0</v>
      </c>
      <c r="AI1045" s="618">
        <f t="shared" ca="1" si="328"/>
        <v>0</v>
      </c>
      <c r="AJ1045" s="618">
        <f t="shared" ca="1" si="328"/>
        <v>0</v>
      </c>
      <c r="AK1045" s="618">
        <f t="shared" ca="1" si="328"/>
        <v>0</v>
      </c>
      <c r="AL1045" s="610"/>
      <c r="AM1045" s="626"/>
      <c r="AN1045" s="246"/>
    </row>
    <row r="1046" spans="2:40" x14ac:dyDescent="0.2">
      <c r="B1046" s="625"/>
      <c r="C1046" s="125"/>
      <c r="D1046" s="599"/>
      <c r="E1046" s="599"/>
      <c r="F1046" s="599"/>
      <c r="G1046" s="619"/>
      <c r="H1046" s="619"/>
      <c r="I1046" s="619"/>
      <c r="J1046" s="619"/>
      <c r="K1046" s="619"/>
      <c r="L1046" s="619"/>
      <c r="M1046" s="619"/>
      <c r="N1046" s="619"/>
      <c r="O1046" s="619"/>
      <c r="P1046" s="619"/>
      <c r="Q1046" s="619"/>
      <c r="R1046" s="619"/>
      <c r="S1046" s="619"/>
      <c r="T1046" s="619"/>
      <c r="U1046" s="619"/>
      <c r="V1046" s="619"/>
      <c r="W1046" s="619"/>
      <c r="X1046" s="619"/>
      <c r="Y1046" s="619"/>
      <c r="Z1046" s="619"/>
      <c r="AA1046" s="619"/>
      <c r="AB1046" s="619"/>
      <c r="AC1046" s="619"/>
      <c r="AD1046" s="619"/>
      <c r="AE1046" s="619"/>
      <c r="AF1046" s="619"/>
      <c r="AG1046" s="619"/>
      <c r="AH1046" s="619"/>
      <c r="AI1046" s="619"/>
      <c r="AJ1046" s="619"/>
      <c r="AK1046" s="619"/>
      <c r="AL1046" s="612"/>
      <c r="AM1046" s="627"/>
      <c r="AN1046" s="600"/>
    </row>
    <row r="1047" spans="2:40" x14ac:dyDescent="0.2">
      <c r="B1047" s="261" t="s">
        <v>348</v>
      </c>
      <c r="C1047" s="125"/>
      <c r="D1047" s="599"/>
      <c r="E1047" s="599"/>
      <c r="F1047" s="599"/>
      <c r="G1047" s="619"/>
      <c r="H1047" s="619"/>
      <c r="I1047" s="619"/>
      <c r="J1047" s="619"/>
      <c r="K1047" s="619"/>
      <c r="L1047" s="619"/>
      <c r="M1047" s="619"/>
      <c r="N1047" s="619"/>
      <c r="O1047" s="619"/>
      <c r="P1047" s="619"/>
      <c r="Q1047" s="619"/>
      <c r="R1047" s="619"/>
      <c r="S1047" s="619"/>
      <c r="T1047" s="619"/>
      <c r="U1047" s="619"/>
      <c r="V1047" s="619"/>
      <c r="W1047" s="619"/>
      <c r="X1047" s="619"/>
      <c r="Y1047" s="619"/>
      <c r="Z1047" s="619"/>
      <c r="AA1047" s="619"/>
      <c r="AB1047" s="619"/>
      <c r="AC1047" s="619"/>
      <c r="AD1047" s="619"/>
      <c r="AE1047" s="619"/>
      <c r="AF1047" s="619"/>
      <c r="AG1047" s="619"/>
      <c r="AH1047" s="619"/>
      <c r="AI1047" s="619"/>
      <c r="AJ1047" s="619"/>
      <c r="AK1047" s="619"/>
      <c r="AL1047" s="612"/>
      <c r="AM1047" s="627"/>
      <c r="AN1047" s="600"/>
    </row>
    <row r="1048" spans="2:40" x14ac:dyDescent="0.2">
      <c r="B1048" s="625"/>
      <c r="C1048" s="605" t="s">
        <v>131</v>
      </c>
      <c r="D1048" s="599"/>
      <c r="E1048" s="599"/>
      <c r="F1048" s="599"/>
      <c r="G1048" s="618">
        <f t="shared" ref="G1048:AK1048" ca="1" si="329">G413*HLOOKUP($B$966,$AQ$40:$AW$52,12)</f>
        <v>-99.969437592584399</v>
      </c>
      <c r="H1048" s="618">
        <f t="shared" ca="1" si="329"/>
        <v>19.187508326115285</v>
      </c>
      <c r="I1048" s="618">
        <f t="shared" ca="1" si="329"/>
        <v>25.906985349336964</v>
      </c>
      <c r="J1048" s="618">
        <f t="shared" ca="1" si="329"/>
        <v>18.580139394873441</v>
      </c>
      <c r="K1048" s="618">
        <f t="shared" ca="1" si="329"/>
        <v>13.813322925738197</v>
      </c>
      <c r="L1048" s="618">
        <f t="shared" ca="1" si="329"/>
        <v>13.331668921678686</v>
      </c>
      <c r="M1048" s="618">
        <f t="shared" ca="1" si="329"/>
        <v>9.8394353654493454</v>
      </c>
      <c r="N1048" s="618">
        <f t="shared" ca="1" si="329"/>
        <v>6.4876420559620867</v>
      </c>
      <c r="O1048" s="618">
        <f t="shared" ca="1" si="329"/>
        <v>6.1648344309508412</v>
      </c>
      <c r="P1048" s="618">
        <f t="shared" ca="1" si="329"/>
        <v>5.8649341101821362</v>
      </c>
      <c r="Q1048" s="618">
        <f t="shared" ca="1" si="329"/>
        <v>5.5615631168320077</v>
      </c>
      <c r="R1048" s="618">
        <f t="shared" ca="1" si="329"/>
        <v>6.0491633594173786</v>
      </c>
      <c r="S1048" s="618">
        <f t="shared" ca="1" si="329"/>
        <v>6.1166867656760733</v>
      </c>
      <c r="T1048" s="618">
        <f t="shared" ca="1" si="329"/>
        <v>6.1851054995856289</v>
      </c>
      <c r="U1048" s="618">
        <f t="shared" ca="1" si="329"/>
        <v>6.2544278599650136</v>
      </c>
      <c r="V1048" s="618">
        <f t="shared" ca="1" si="329"/>
        <v>6.3246621546079593</v>
      </c>
      <c r="W1048" s="618">
        <f t="shared" ca="1" si="329"/>
        <v>6.3958166974929229</v>
      </c>
      <c r="X1048" s="618">
        <f t="shared" ca="1" si="329"/>
        <v>6.4678998058786972</v>
      </c>
      <c r="Y1048" s="618">
        <f t="shared" ca="1" si="329"/>
        <v>6.5409197972820685</v>
      </c>
      <c r="Z1048" s="618">
        <f t="shared" ca="1" si="329"/>
        <v>6.6148849863340038</v>
      </c>
      <c r="AA1048" s="618">
        <f t="shared" ca="1" si="329"/>
        <v>2.5680384611715326</v>
      </c>
      <c r="AB1048" s="618">
        <f t="shared" ca="1" si="329"/>
        <v>6.7656841817345947</v>
      </c>
      <c r="AC1048" s="618">
        <f t="shared" ca="1" si="329"/>
        <v>6.8425347728447736</v>
      </c>
      <c r="AD1048" s="618">
        <f t="shared" ca="1" si="329"/>
        <v>6.9203637239271112</v>
      </c>
      <c r="AE1048" s="618">
        <f t="shared" ca="1" si="329"/>
        <v>6.9991792835055753</v>
      </c>
      <c r="AF1048" s="618">
        <f t="shared" ca="1" si="329"/>
        <v>7.0789896755871409</v>
      </c>
      <c r="AG1048" s="618">
        <f t="shared" ca="1" si="329"/>
        <v>0</v>
      </c>
      <c r="AH1048" s="618">
        <f t="shared" ca="1" si="329"/>
        <v>0</v>
      </c>
      <c r="AI1048" s="618">
        <f t="shared" ca="1" si="329"/>
        <v>0</v>
      </c>
      <c r="AJ1048" s="618">
        <f t="shared" ca="1" si="329"/>
        <v>0</v>
      </c>
      <c r="AK1048" s="618">
        <f t="shared" ca="1" si="329"/>
        <v>0</v>
      </c>
      <c r="AL1048" s="610"/>
      <c r="AM1048" s="626"/>
      <c r="AN1048" s="246"/>
    </row>
    <row r="1049" spans="2:40" x14ac:dyDescent="0.2">
      <c r="B1049" s="625"/>
      <c r="C1049" s="606" t="s">
        <v>117</v>
      </c>
      <c r="D1049" s="599"/>
      <c r="E1049" s="599"/>
      <c r="F1049" s="599"/>
      <c r="G1049" s="618">
        <f t="shared" ref="G1049:AK1049" ca="1" si="330">G414*HLOOKUP($B$966,$AQ$40:$AW$52,12)</f>
        <v>0</v>
      </c>
      <c r="H1049" s="618">
        <f t="shared" ca="1" si="330"/>
        <v>0</v>
      </c>
      <c r="I1049" s="618">
        <f t="shared" ca="1" si="330"/>
        <v>0</v>
      </c>
      <c r="J1049" s="618">
        <f t="shared" ca="1" si="330"/>
        <v>0</v>
      </c>
      <c r="K1049" s="618">
        <f t="shared" ca="1" si="330"/>
        <v>0</v>
      </c>
      <c r="L1049" s="618">
        <f t="shared" ca="1" si="330"/>
        <v>0</v>
      </c>
      <c r="M1049" s="618">
        <f t="shared" ca="1" si="330"/>
        <v>0</v>
      </c>
      <c r="N1049" s="618">
        <f t="shared" ca="1" si="330"/>
        <v>0</v>
      </c>
      <c r="O1049" s="618">
        <f t="shared" ca="1" si="330"/>
        <v>0</v>
      </c>
      <c r="P1049" s="618">
        <f t="shared" ca="1" si="330"/>
        <v>0</v>
      </c>
      <c r="Q1049" s="618">
        <f t="shared" ca="1" si="330"/>
        <v>0</v>
      </c>
      <c r="R1049" s="618">
        <f t="shared" ca="1" si="330"/>
        <v>0</v>
      </c>
      <c r="S1049" s="618">
        <f t="shared" ca="1" si="330"/>
        <v>0</v>
      </c>
      <c r="T1049" s="618">
        <f t="shared" ca="1" si="330"/>
        <v>0</v>
      </c>
      <c r="U1049" s="618">
        <f t="shared" ca="1" si="330"/>
        <v>0</v>
      </c>
      <c r="V1049" s="618">
        <f t="shared" ca="1" si="330"/>
        <v>0</v>
      </c>
      <c r="W1049" s="618">
        <f t="shared" ca="1" si="330"/>
        <v>0</v>
      </c>
      <c r="X1049" s="618">
        <f t="shared" ca="1" si="330"/>
        <v>0</v>
      </c>
      <c r="Y1049" s="618">
        <f t="shared" ca="1" si="330"/>
        <v>0</v>
      </c>
      <c r="Z1049" s="618">
        <f t="shared" ca="1" si="330"/>
        <v>0</v>
      </c>
      <c r="AA1049" s="618">
        <f t="shared" ca="1" si="330"/>
        <v>0</v>
      </c>
      <c r="AB1049" s="618">
        <f t="shared" ca="1" si="330"/>
        <v>0</v>
      </c>
      <c r="AC1049" s="618">
        <f t="shared" ca="1" si="330"/>
        <v>0</v>
      </c>
      <c r="AD1049" s="618">
        <f t="shared" ca="1" si="330"/>
        <v>0</v>
      </c>
      <c r="AE1049" s="618">
        <f t="shared" ca="1" si="330"/>
        <v>0</v>
      </c>
      <c r="AF1049" s="618">
        <f t="shared" ca="1" si="330"/>
        <v>0</v>
      </c>
      <c r="AG1049" s="618">
        <f t="shared" ca="1" si="330"/>
        <v>0</v>
      </c>
      <c r="AH1049" s="618">
        <f t="shared" ca="1" si="330"/>
        <v>0</v>
      </c>
      <c r="AI1049" s="618">
        <f t="shared" ca="1" si="330"/>
        <v>0</v>
      </c>
      <c r="AJ1049" s="618">
        <f t="shared" ca="1" si="330"/>
        <v>0</v>
      </c>
      <c r="AK1049" s="618">
        <f t="shared" ca="1" si="330"/>
        <v>0</v>
      </c>
      <c r="AL1049" s="610"/>
      <c r="AM1049" s="626"/>
      <c r="AN1049" s="246"/>
    </row>
    <row r="1050" spans="2:40" x14ac:dyDescent="0.2">
      <c r="B1050" s="625"/>
      <c r="C1050" s="607" t="s">
        <v>126</v>
      </c>
      <c r="D1050" s="599"/>
      <c r="E1050" s="599"/>
      <c r="F1050" s="599"/>
      <c r="G1050" s="618">
        <f t="shared" ref="G1050:AK1050" ca="1" si="331">G415*HLOOKUP($B$966,$AQ$40:$AW$52,12)</f>
        <v>0</v>
      </c>
      <c r="H1050" s="618">
        <f t="shared" ca="1" si="331"/>
        <v>1.5339486934849966</v>
      </c>
      <c r="I1050" s="618">
        <f t="shared" ca="1" si="331"/>
        <v>1.5568045290179231</v>
      </c>
      <c r="J1050" s="618">
        <f t="shared" ca="1" si="331"/>
        <v>1.58000091650029</v>
      </c>
      <c r="K1050" s="618">
        <f t="shared" ca="1" si="331"/>
        <v>1.6035429301561444</v>
      </c>
      <c r="L1050" s="618">
        <f t="shared" ca="1" si="331"/>
        <v>1.6274357198154714</v>
      </c>
      <c r="M1050" s="618">
        <f t="shared" ca="1" si="331"/>
        <v>1.6516845120407215</v>
      </c>
      <c r="N1050" s="618">
        <f t="shared" ca="1" si="331"/>
        <v>1.6762946112701289</v>
      </c>
      <c r="O1050" s="618">
        <f t="shared" ca="1" si="331"/>
        <v>1.7012714009780532</v>
      </c>
      <c r="P1050" s="618">
        <f t="shared" ca="1" si="331"/>
        <v>1.7266203448526265</v>
      </c>
      <c r="Q1050" s="618">
        <f t="shared" ca="1" si="331"/>
        <v>1.7523469879909301</v>
      </c>
      <c r="R1050" s="618">
        <f t="shared" ca="1" si="331"/>
        <v>1.7784569581119951</v>
      </c>
      <c r="S1050" s="618">
        <f t="shared" ca="1" si="331"/>
        <v>1.8049559667878634</v>
      </c>
      <c r="T1050" s="618">
        <f t="shared" ca="1" si="331"/>
        <v>1.8318498106930032</v>
      </c>
      <c r="U1050" s="618">
        <f t="shared" ca="1" si="331"/>
        <v>1.8591443728723285</v>
      </c>
      <c r="V1050" s="618">
        <f t="shared" ca="1" si="331"/>
        <v>1.8868456240281266</v>
      </c>
      <c r="W1050" s="618">
        <f t="shared" ca="1" si="331"/>
        <v>1.9149596238261453</v>
      </c>
      <c r="X1050" s="618">
        <f t="shared" ca="1" si="331"/>
        <v>1.9434925222211552</v>
      </c>
      <c r="Y1050" s="618">
        <f t="shared" ca="1" si="331"/>
        <v>1.9724505608022507</v>
      </c>
      <c r="Z1050" s="618">
        <f t="shared" ca="1" si="331"/>
        <v>2.0018400741582041</v>
      </c>
      <c r="AA1050" s="618">
        <f t="shared" ca="1" si="331"/>
        <v>2.0316674912631605</v>
      </c>
      <c r="AB1050" s="618">
        <f t="shared" ca="1" si="331"/>
        <v>2.0619393368829821</v>
      </c>
      <c r="AC1050" s="618">
        <f t="shared" ca="1" si="331"/>
        <v>2.092662233002538</v>
      </c>
      <c r="AD1050" s="618">
        <f t="shared" ca="1" si="331"/>
        <v>2.1238429002742762</v>
      </c>
      <c r="AE1050" s="618">
        <f t="shared" ca="1" si="331"/>
        <v>2.1554881594883626</v>
      </c>
      <c r="AF1050" s="618">
        <f t="shared" ca="1" si="331"/>
        <v>2.1876049330647391</v>
      </c>
      <c r="AG1050" s="618">
        <f t="shared" ca="1" si="331"/>
        <v>0</v>
      </c>
      <c r="AH1050" s="618">
        <f t="shared" ca="1" si="331"/>
        <v>0</v>
      </c>
      <c r="AI1050" s="618">
        <f t="shared" ca="1" si="331"/>
        <v>0</v>
      </c>
      <c r="AJ1050" s="618">
        <f t="shared" ca="1" si="331"/>
        <v>0</v>
      </c>
      <c r="AK1050" s="618">
        <f t="shared" ca="1" si="331"/>
        <v>0</v>
      </c>
      <c r="AL1050" s="610"/>
      <c r="AM1050" s="626"/>
      <c r="AN1050" s="246"/>
    </row>
    <row r="1051" spans="2:40" x14ac:dyDescent="0.2">
      <c r="B1051" s="625"/>
      <c r="C1051" s="605" t="s">
        <v>127</v>
      </c>
      <c r="D1051" s="599"/>
      <c r="E1051" s="599"/>
      <c r="F1051" s="599"/>
      <c r="G1051" s="618">
        <f t="shared" ref="G1051:AK1051" ca="1" si="332">G416*HLOOKUP($B$966,$AQ$40:$AW$52,12)</f>
        <v>0</v>
      </c>
      <c r="H1051" s="618">
        <f t="shared" ca="1" si="332"/>
        <v>0</v>
      </c>
      <c r="I1051" s="618">
        <f t="shared" ca="1" si="332"/>
        <v>0</v>
      </c>
      <c r="J1051" s="618">
        <f t="shared" ca="1" si="332"/>
        <v>0</v>
      </c>
      <c r="K1051" s="618">
        <f t="shared" ca="1" si="332"/>
        <v>0</v>
      </c>
      <c r="L1051" s="618">
        <f t="shared" ca="1" si="332"/>
        <v>0</v>
      </c>
      <c r="M1051" s="618">
        <f t="shared" ca="1" si="332"/>
        <v>0</v>
      </c>
      <c r="N1051" s="618">
        <f t="shared" ca="1" si="332"/>
        <v>0</v>
      </c>
      <c r="O1051" s="618">
        <f t="shared" ca="1" si="332"/>
        <v>0</v>
      </c>
      <c r="P1051" s="618">
        <f t="shared" ca="1" si="332"/>
        <v>0</v>
      </c>
      <c r="Q1051" s="618">
        <f t="shared" ca="1" si="332"/>
        <v>0</v>
      </c>
      <c r="R1051" s="618">
        <f t="shared" ca="1" si="332"/>
        <v>0</v>
      </c>
      <c r="S1051" s="618">
        <f t="shared" ca="1" si="332"/>
        <v>0</v>
      </c>
      <c r="T1051" s="618">
        <f t="shared" ca="1" si="332"/>
        <v>0</v>
      </c>
      <c r="U1051" s="618">
        <f t="shared" ca="1" si="332"/>
        <v>0</v>
      </c>
      <c r="V1051" s="618">
        <f t="shared" ca="1" si="332"/>
        <v>0</v>
      </c>
      <c r="W1051" s="618">
        <f t="shared" ca="1" si="332"/>
        <v>0</v>
      </c>
      <c r="X1051" s="618">
        <f t="shared" ca="1" si="332"/>
        <v>0</v>
      </c>
      <c r="Y1051" s="618">
        <f t="shared" ca="1" si="332"/>
        <v>0</v>
      </c>
      <c r="Z1051" s="618">
        <f t="shared" ca="1" si="332"/>
        <v>0</v>
      </c>
      <c r="AA1051" s="618">
        <f t="shared" ca="1" si="332"/>
        <v>0</v>
      </c>
      <c r="AB1051" s="618">
        <f t="shared" ca="1" si="332"/>
        <v>0</v>
      </c>
      <c r="AC1051" s="618">
        <f t="shared" ca="1" si="332"/>
        <v>0</v>
      </c>
      <c r="AD1051" s="618">
        <f t="shared" ca="1" si="332"/>
        <v>0</v>
      </c>
      <c r="AE1051" s="618">
        <f t="shared" ca="1" si="332"/>
        <v>0</v>
      </c>
      <c r="AF1051" s="618">
        <f t="shared" ca="1" si="332"/>
        <v>0</v>
      </c>
      <c r="AG1051" s="618">
        <f t="shared" ca="1" si="332"/>
        <v>0</v>
      </c>
      <c r="AH1051" s="618">
        <f t="shared" ca="1" si="332"/>
        <v>0</v>
      </c>
      <c r="AI1051" s="618">
        <f t="shared" ca="1" si="332"/>
        <v>0</v>
      </c>
      <c r="AJ1051" s="618">
        <f t="shared" ca="1" si="332"/>
        <v>0</v>
      </c>
      <c r="AK1051" s="618">
        <f t="shared" ca="1" si="332"/>
        <v>0</v>
      </c>
      <c r="AL1051" s="610"/>
      <c r="AM1051" s="626"/>
      <c r="AN1051" s="246"/>
    </row>
    <row r="1052" spans="2:40" x14ac:dyDescent="0.2">
      <c r="B1052" s="625"/>
      <c r="C1052" s="605" t="s">
        <v>116</v>
      </c>
      <c r="D1052" s="599"/>
      <c r="E1052" s="599"/>
      <c r="F1052" s="599"/>
      <c r="G1052" s="618">
        <f t="shared" ref="G1052:AK1052" ca="1" si="333">G417*HLOOKUP($B$966,$AQ$40:$AW$52,12)</f>
        <v>0</v>
      </c>
      <c r="H1052" s="618">
        <f t="shared" ca="1" si="333"/>
        <v>0</v>
      </c>
      <c r="I1052" s="618">
        <f t="shared" ca="1" si="333"/>
        <v>0</v>
      </c>
      <c r="J1052" s="618">
        <f t="shared" ca="1" si="333"/>
        <v>0</v>
      </c>
      <c r="K1052" s="618">
        <f t="shared" ca="1" si="333"/>
        <v>0</v>
      </c>
      <c r="L1052" s="618">
        <f t="shared" ca="1" si="333"/>
        <v>0</v>
      </c>
      <c r="M1052" s="618">
        <f t="shared" ca="1" si="333"/>
        <v>0</v>
      </c>
      <c r="N1052" s="618">
        <f t="shared" ca="1" si="333"/>
        <v>0</v>
      </c>
      <c r="O1052" s="618">
        <f t="shared" ca="1" si="333"/>
        <v>0</v>
      </c>
      <c r="P1052" s="618">
        <f t="shared" ca="1" si="333"/>
        <v>0</v>
      </c>
      <c r="Q1052" s="618">
        <f t="shared" ca="1" si="333"/>
        <v>0</v>
      </c>
      <c r="R1052" s="618">
        <f t="shared" ca="1" si="333"/>
        <v>0</v>
      </c>
      <c r="S1052" s="618">
        <f t="shared" ca="1" si="333"/>
        <v>0</v>
      </c>
      <c r="T1052" s="618">
        <f t="shared" ca="1" si="333"/>
        <v>0</v>
      </c>
      <c r="U1052" s="618">
        <f t="shared" ca="1" si="333"/>
        <v>0</v>
      </c>
      <c r="V1052" s="618">
        <f t="shared" ca="1" si="333"/>
        <v>0</v>
      </c>
      <c r="W1052" s="618">
        <f t="shared" ca="1" si="333"/>
        <v>0</v>
      </c>
      <c r="X1052" s="618">
        <f t="shared" ca="1" si="333"/>
        <v>0</v>
      </c>
      <c r="Y1052" s="618">
        <f t="shared" ca="1" si="333"/>
        <v>0</v>
      </c>
      <c r="Z1052" s="618">
        <f t="shared" ca="1" si="333"/>
        <v>0</v>
      </c>
      <c r="AA1052" s="618">
        <f t="shared" ca="1" si="333"/>
        <v>0</v>
      </c>
      <c r="AB1052" s="618">
        <f t="shared" ca="1" si="333"/>
        <v>0</v>
      </c>
      <c r="AC1052" s="618">
        <f t="shared" ca="1" si="333"/>
        <v>0</v>
      </c>
      <c r="AD1052" s="618">
        <f t="shared" ca="1" si="333"/>
        <v>0</v>
      </c>
      <c r="AE1052" s="618">
        <f t="shared" ca="1" si="333"/>
        <v>0</v>
      </c>
      <c r="AF1052" s="618">
        <f t="shared" ca="1" si="333"/>
        <v>0</v>
      </c>
      <c r="AG1052" s="618">
        <f t="shared" ca="1" si="333"/>
        <v>0</v>
      </c>
      <c r="AH1052" s="618">
        <f t="shared" ca="1" si="333"/>
        <v>0</v>
      </c>
      <c r="AI1052" s="618">
        <f t="shared" ca="1" si="333"/>
        <v>0</v>
      </c>
      <c r="AJ1052" s="618">
        <f t="shared" ca="1" si="333"/>
        <v>0</v>
      </c>
      <c r="AK1052" s="618">
        <f t="shared" ca="1" si="333"/>
        <v>0</v>
      </c>
      <c r="AL1052" s="610"/>
      <c r="AM1052" s="626"/>
      <c r="AN1052" s="246"/>
    </row>
    <row r="1053" spans="2:40" x14ac:dyDescent="0.2">
      <c r="B1053" s="625"/>
      <c r="C1053" s="606" t="s">
        <v>119</v>
      </c>
      <c r="D1053" s="599"/>
      <c r="E1053" s="599"/>
      <c r="F1053" s="599"/>
      <c r="G1053" s="618">
        <f t="shared" ref="G1053:AK1053" ca="1" si="334">G418*HLOOKUP($B$966,$AQ$40:$AW$52,12)</f>
        <v>0</v>
      </c>
      <c r="H1053" s="618">
        <f t="shared" ca="1" si="334"/>
        <v>0</v>
      </c>
      <c r="I1053" s="618">
        <f t="shared" ca="1" si="334"/>
        <v>0</v>
      </c>
      <c r="J1053" s="618">
        <f t="shared" ca="1" si="334"/>
        <v>0</v>
      </c>
      <c r="K1053" s="618">
        <f t="shared" ca="1" si="334"/>
        <v>0</v>
      </c>
      <c r="L1053" s="618">
        <f t="shared" ca="1" si="334"/>
        <v>0</v>
      </c>
      <c r="M1053" s="618">
        <f t="shared" ca="1" si="334"/>
        <v>0</v>
      </c>
      <c r="N1053" s="618">
        <f t="shared" ca="1" si="334"/>
        <v>0</v>
      </c>
      <c r="O1053" s="618">
        <f t="shared" ca="1" si="334"/>
        <v>0</v>
      </c>
      <c r="P1053" s="618">
        <f t="shared" ca="1" si="334"/>
        <v>0</v>
      </c>
      <c r="Q1053" s="618">
        <f t="shared" ca="1" si="334"/>
        <v>0</v>
      </c>
      <c r="R1053" s="618">
        <f t="shared" ca="1" si="334"/>
        <v>0</v>
      </c>
      <c r="S1053" s="618">
        <f t="shared" ca="1" si="334"/>
        <v>0</v>
      </c>
      <c r="T1053" s="618">
        <f t="shared" ca="1" si="334"/>
        <v>0</v>
      </c>
      <c r="U1053" s="618">
        <f t="shared" ca="1" si="334"/>
        <v>0</v>
      </c>
      <c r="V1053" s="618">
        <f t="shared" ca="1" si="334"/>
        <v>0</v>
      </c>
      <c r="W1053" s="618">
        <f t="shared" ca="1" si="334"/>
        <v>0</v>
      </c>
      <c r="X1053" s="618">
        <f t="shared" ca="1" si="334"/>
        <v>0</v>
      </c>
      <c r="Y1053" s="618">
        <f t="shared" ca="1" si="334"/>
        <v>0</v>
      </c>
      <c r="Z1053" s="618">
        <f t="shared" ca="1" si="334"/>
        <v>0</v>
      </c>
      <c r="AA1053" s="618">
        <f t="shared" ca="1" si="334"/>
        <v>0</v>
      </c>
      <c r="AB1053" s="618">
        <f t="shared" ca="1" si="334"/>
        <v>0</v>
      </c>
      <c r="AC1053" s="618">
        <f t="shared" ca="1" si="334"/>
        <v>0</v>
      </c>
      <c r="AD1053" s="618">
        <f t="shared" ca="1" si="334"/>
        <v>0</v>
      </c>
      <c r="AE1053" s="618">
        <f t="shared" ca="1" si="334"/>
        <v>0</v>
      </c>
      <c r="AF1053" s="618">
        <f t="shared" ca="1" si="334"/>
        <v>0</v>
      </c>
      <c r="AG1053" s="618">
        <f t="shared" ca="1" si="334"/>
        <v>0</v>
      </c>
      <c r="AH1053" s="618">
        <f t="shared" ca="1" si="334"/>
        <v>0</v>
      </c>
      <c r="AI1053" s="618">
        <f t="shared" ca="1" si="334"/>
        <v>0</v>
      </c>
      <c r="AJ1053" s="618">
        <f t="shared" ca="1" si="334"/>
        <v>0</v>
      </c>
      <c r="AK1053" s="618">
        <f t="shared" ca="1" si="334"/>
        <v>0</v>
      </c>
      <c r="AL1053" s="610"/>
      <c r="AM1053" s="626"/>
      <c r="AN1053" s="246"/>
    </row>
    <row r="1054" spans="2:40" x14ac:dyDescent="0.2">
      <c r="B1054" s="625"/>
      <c r="C1054" s="125"/>
      <c r="D1054" s="599"/>
      <c r="E1054" s="599"/>
      <c r="F1054" s="599"/>
      <c r="G1054" s="619"/>
      <c r="H1054" s="619"/>
      <c r="I1054" s="619"/>
      <c r="J1054" s="619"/>
      <c r="K1054" s="619"/>
      <c r="L1054" s="619"/>
      <c r="M1054" s="619"/>
      <c r="N1054" s="619"/>
      <c r="O1054" s="619"/>
      <c r="P1054" s="619"/>
      <c r="Q1054" s="619"/>
      <c r="R1054" s="619"/>
      <c r="S1054" s="619"/>
      <c r="T1054" s="619"/>
      <c r="U1054" s="619"/>
      <c r="V1054" s="619"/>
      <c r="W1054" s="619"/>
      <c r="X1054" s="619"/>
      <c r="Y1054" s="619"/>
      <c r="Z1054" s="619"/>
      <c r="AA1054" s="619"/>
      <c r="AB1054" s="619"/>
      <c r="AC1054" s="619"/>
      <c r="AD1054" s="619"/>
      <c r="AE1054" s="619"/>
      <c r="AF1054" s="619"/>
      <c r="AG1054" s="619"/>
      <c r="AH1054" s="619"/>
      <c r="AI1054" s="619"/>
      <c r="AJ1054" s="619"/>
      <c r="AK1054" s="619"/>
      <c r="AL1054" s="612"/>
      <c r="AM1054" s="627"/>
      <c r="AN1054" s="600"/>
    </row>
    <row r="1055" spans="2:40" x14ac:dyDescent="0.2">
      <c r="B1055" s="261" t="s">
        <v>347</v>
      </c>
      <c r="C1055" s="125"/>
      <c r="D1055" s="599"/>
      <c r="E1055" s="599"/>
      <c r="F1055" s="599"/>
      <c r="G1055" s="619"/>
      <c r="H1055" s="619"/>
      <c r="I1055" s="619"/>
      <c r="J1055" s="619"/>
      <c r="K1055" s="619"/>
      <c r="L1055" s="619"/>
      <c r="M1055" s="619"/>
      <c r="N1055" s="619"/>
      <c r="O1055" s="619"/>
      <c r="P1055" s="619"/>
      <c r="Q1055" s="619"/>
      <c r="R1055" s="619"/>
      <c r="S1055" s="619"/>
      <c r="T1055" s="619"/>
      <c r="U1055" s="619"/>
      <c r="V1055" s="619"/>
      <c r="W1055" s="619"/>
      <c r="X1055" s="619"/>
      <c r="Y1055" s="619"/>
      <c r="Z1055" s="619"/>
      <c r="AA1055" s="619"/>
      <c r="AB1055" s="619"/>
      <c r="AC1055" s="619"/>
      <c r="AD1055" s="619"/>
      <c r="AE1055" s="619"/>
      <c r="AF1055" s="619"/>
      <c r="AG1055" s="619"/>
      <c r="AH1055" s="619"/>
      <c r="AI1055" s="619"/>
      <c r="AJ1055" s="619"/>
      <c r="AK1055" s="619"/>
      <c r="AL1055" s="612"/>
      <c r="AM1055" s="627"/>
      <c r="AN1055" s="600"/>
    </row>
    <row r="1056" spans="2:40" x14ac:dyDescent="0.2">
      <c r="B1056" s="625"/>
      <c r="C1056" s="605" t="s">
        <v>131</v>
      </c>
      <c r="D1056" s="599"/>
      <c r="E1056" s="599"/>
      <c r="F1056" s="599"/>
      <c r="G1056" s="618">
        <f t="shared" ref="G1056:AK1056" ca="1" si="335">G421*HLOOKUP($B$966,$AQ$40:$AW$52,13)</f>
        <v>0</v>
      </c>
      <c r="H1056" s="618">
        <f t="shared" ca="1" si="335"/>
        <v>0</v>
      </c>
      <c r="I1056" s="618">
        <f t="shared" ca="1" si="335"/>
        <v>0</v>
      </c>
      <c r="J1056" s="618">
        <f t="shared" ca="1" si="335"/>
        <v>0</v>
      </c>
      <c r="K1056" s="618">
        <f t="shared" ca="1" si="335"/>
        <v>0</v>
      </c>
      <c r="L1056" s="618">
        <f t="shared" ca="1" si="335"/>
        <v>0</v>
      </c>
      <c r="M1056" s="618">
        <f t="shared" ca="1" si="335"/>
        <v>0</v>
      </c>
      <c r="N1056" s="618">
        <f t="shared" ca="1" si="335"/>
        <v>0</v>
      </c>
      <c r="O1056" s="618">
        <f t="shared" ca="1" si="335"/>
        <v>0</v>
      </c>
      <c r="P1056" s="618">
        <f t="shared" ca="1" si="335"/>
        <v>0</v>
      </c>
      <c r="Q1056" s="618">
        <f t="shared" ca="1" si="335"/>
        <v>0</v>
      </c>
      <c r="R1056" s="618">
        <f t="shared" ca="1" si="335"/>
        <v>0</v>
      </c>
      <c r="S1056" s="618">
        <f t="shared" ca="1" si="335"/>
        <v>0</v>
      </c>
      <c r="T1056" s="618">
        <f t="shared" ca="1" si="335"/>
        <v>0</v>
      </c>
      <c r="U1056" s="618">
        <f t="shared" ca="1" si="335"/>
        <v>0</v>
      </c>
      <c r="V1056" s="618">
        <f t="shared" ca="1" si="335"/>
        <v>0</v>
      </c>
      <c r="W1056" s="618">
        <f t="shared" ca="1" si="335"/>
        <v>0</v>
      </c>
      <c r="X1056" s="618">
        <f t="shared" ca="1" si="335"/>
        <v>0</v>
      </c>
      <c r="Y1056" s="618">
        <f t="shared" ca="1" si="335"/>
        <v>0</v>
      </c>
      <c r="Z1056" s="618">
        <f t="shared" ca="1" si="335"/>
        <v>0</v>
      </c>
      <c r="AA1056" s="618">
        <f t="shared" ca="1" si="335"/>
        <v>0</v>
      </c>
      <c r="AB1056" s="618">
        <f t="shared" ca="1" si="335"/>
        <v>0</v>
      </c>
      <c r="AC1056" s="618">
        <f t="shared" ca="1" si="335"/>
        <v>0</v>
      </c>
      <c r="AD1056" s="618">
        <f t="shared" ca="1" si="335"/>
        <v>0</v>
      </c>
      <c r="AE1056" s="618">
        <f t="shared" ca="1" si="335"/>
        <v>0</v>
      </c>
      <c r="AF1056" s="618">
        <f t="shared" ca="1" si="335"/>
        <v>0</v>
      </c>
      <c r="AG1056" s="618">
        <f t="shared" ca="1" si="335"/>
        <v>0</v>
      </c>
      <c r="AH1056" s="618">
        <f t="shared" ca="1" si="335"/>
        <v>0</v>
      </c>
      <c r="AI1056" s="618">
        <f t="shared" ca="1" si="335"/>
        <v>0</v>
      </c>
      <c r="AJ1056" s="618">
        <f t="shared" ca="1" si="335"/>
        <v>0</v>
      </c>
      <c r="AK1056" s="618">
        <f t="shared" ca="1" si="335"/>
        <v>0</v>
      </c>
      <c r="AL1056" s="610"/>
      <c r="AM1056" s="626"/>
      <c r="AN1056" s="246"/>
    </row>
    <row r="1057" spans="2:40" x14ac:dyDescent="0.2">
      <c r="B1057" s="625"/>
      <c r="C1057" s="606" t="s">
        <v>117</v>
      </c>
      <c r="D1057" s="599"/>
      <c r="E1057" s="599"/>
      <c r="F1057" s="599"/>
      <c r="G1057" s="618">
        <f t="shared" ref="G1057:AK1057" ca="1" si="336">G422*HLOOKUP($B$966,$AQ$40:$AW$52,13)</f>
        <v>0</v>
      </c>
      <c r="H1057" s="618">
        <f t="shared" ca="1" si="336"/>
        <v>0</v>
      </c>
      <c r="I1057" s="618">
        <f t="shared" ca="1" si="336"/>
        <v>0</v>
      </c>
      <c r="J1057" s="618">
        <f t="shared" ca="1" si="336"/>
        <v>0</v>
      </c>
      <c r="K1057" s="618">
        <f t="shared" ca="1" si="336"/>
        <v>0</v>
      </c>
      <c r="L1057" s="618">
        <f t="shared" ca="1" si="336"/>
        <v>0</v>
      </c>
      <c r="M1057" s="618">
        <f t="shared" ca="1" si="336"/>
        <v>0</v>
      </c>
      <c r="N1057" s="618">
        <f t="shared" ca="1" si="336"/>
        <v>0</v>
      </c>
      <c r="O1057" s="618">
        <f t="shared" ca="1" si="336"/>
        <v>0</v>
      </c>
      <c r="P1057" s="618">
        <f t="shared" ca="1" si="336"/>
        <v>0</v>
      </c>
      <c r="Q1057" s="618">
        <f t="shared" ca="1" si="336"/>
        <v>0</v>
      </c>
      <c r="R1057" s="618">
        <f t="shared" ca="1" si="336"/>
        <v>0</v>
      </c>
      <c r="S1057" s="618">
        <f t="shared" ca="1" si="336"/>
        <v>0</v>
      </c>
      <c r="T1057" s="618">
        <f t="shared" ca="1" si="336"/>
        <v>0</v>
      </c>
      <c r="U1057" s="618">
        <f t="shared" ca="1" si="336"/>
        <v>0</v>
      </c>
      <c r="V1057" s="618">
        <f t="shared" ca="1" si="336"/>
        <v>0</v>
      </c>
      <c r="W1057" s="618">
        <f t="shared" ca="1" si="336"/>
        <v>0</v>
      </c>
      <c r="X1057" s="618">
        <f t="shared" ca="1" si="336"/>
        <v>0</v>
      </c>
      <c r="Y1057" s="618">
        <f t="shared" ca="1" si="336"/>
        <v>0</v>
      </c>
      <c r="Z1057" s="618">
        <f t="shared" ca="1" si="336"/>
        <v>0</v>
      </c>
      <c r="AA1057" s="618">
        <f t="shared" ca="1" si="336"/>
        <v>0</v>
      </c>
      <c r="AB1057" s="618">
        <f t="shared" ca="1" si="336"/>
        <v>0</v>
      </c>
      <c r="AC1057" s="618">
        <f t="shared" ca="1" si="336"/>
        <v>0</v>
      </c>
      <c r="AD1057" s="618">
        <f t="shared" ca="1" si="336"/>
        <v>0</v>
      </c>
      <c r="AE1057" s="618">
        <f t="shared" ca="1" si="336"/>
        <v>0</v>
      </c>
      <c r="AF1057" s="618">
        <f t="shared" ca="1" si="336"/>
        <v>0</v>
      </c>
      <c r="AG1057" s="618">
        <f t="shared" ca="1" si="336"/>
        <v>0</v>
      </c>
      <c r="AH1057" s="618">
        <f t="shared" ca="1" si="336"/>
        <v>0</v>
      </c>
      <c r="AI1057" s="618">
        <f t="shared" ca="1" si="336"/>
        <v>0</v>
      </c>
      <c r="AJ1057" s="618">
        <f t="shared" ca="1" si="336"/>
        <v>0</v>
      </c>
      <c r="AK1057" s="618">
        <f t="shared" ca="1" si="336"/>
        <v>0</v>
      </c>
      <c r="AL1057" s="610"/>
      <c r="AM1057" s="626"/>
      <c r="AN1057" s="246"/>
    </row>
    <row r="1058" spans="2:40" x14ac:dyDescent="0.2">
      <c r="B1058" s="625"/>
      <c r="C1058" s="607" t="s">
        <v>126</v>
      </c>
      <c r="D1058" s="599"/>
      <c r="E1058" s="599"/>
      <c r="F1058" s="599"/>
      <c r="G1058" s="618">
        <f t="shared" ref="G1058:AK1058" ca="1" si="337">G423*HLOOKUP($B$966,$AQ$40:$AW$52,13)</f>
        <v>-96.04906749091441</v>
      </c>
      <c r="H1058" s="618">
        <f t="shared" ca="1" si="337"/>
        <v>12.786258454885262</v>
      </c>
      <c r="I1058" s="618">
        <f t="shared" ca="1" si="337"/>
        <v>13.137548381765919</v>
      </c>
      <c r="J1058" s="618">
        <f t="shared" ca="1" si="337"/>
        <v>12.716301289644342</v>
      </c>
      <c r="K1058" s="618">
        <f t="shared" ca="1" si="337"/>
        <v>12.044529337778567</v>
      </c>
      <c r="L1058" s="618">
        <f t="shared" ca="1" si="337"/>
        <v>11.538676503603966</v>
      </c>
      <c r="M1058" s="618">
        <f t="shared" ca="1" si="337"/>
        <v>11.164663352676499</v>
      </c>
      <c r="N1058" s="618">
        <f t="shared" ca="1" si="337"/>
        <v>10.967165495078632</v>
      </c>
      <c r="O1058" s="618">
        <f t="shared" ca="1" si="337"/>
        <v>10.670381172259207</v>
      </c>
      <c r="P1058" s="618">
        <f t="shared" ca="1" si="337"/>
        <v>10.407274867018455</v>
      </c>
      <c r="Q1058" s="618">
        <f t="shared" ca="1" si="337"/>
        <v>5.1443523809969829</v>
      </c>
      <c r="R1058" s="618">
        <f t="shared" ca="1" si="337"/>
        <v>5.7246993985469876</v>
      </c>
      <c r="S1058" s="618">
        <f t="shared" ca="1" si="337"/>
        <v>5.7905139115516784</v>
      </c>
      <c r="T1058" s="618">
        <f t="shared" ca="1" si="337"/>
        <v>8.8900172077117485</v>
      </c>
      <c r="U1058" s="618">
        <f t="shared" ca="1" si="337"/>
        <v>8.9945946061926936</v>
      </c>
      <c r="V1058" s="618">
        <f t="shared" ca="1" si="337"/>
        <v>9.1005824971738196</v>
      </c>
      <c r="W1058" s="618">
        <f t="shared" ca="1" si="337"/>
        <v>9.2079954572963896</v>
      </c>
      <c r="X1058" s="618">
        <f t="shared" ca="1" si="337"/>
        <v>9.3168481331358493</v>
      </c>
      <c r="Y1058" s="618">
        <f t="shared" ca="1" si="337"/>
        <v>9.4271552384937092</v>
      </c>
      <c r="Z1058" s="618">
        <f t="shared" ca="1" si="337"/>
        <v>9.5389315515557058</v>
      </c>
      <c r="AA1058" s="618">
        <f t="shared" ca="1" si="337"/>
        <v>4.6192541190918304</v>
      </c>
      <c r="AB1058" s="618">
        <f t="shared" ca="1" si="337"/>
        <v>9.7669512174338831</v>
      </c>
      <c r="AC1058" s="618">
        <f t="shared" ca="1" si="337"/>
        <v>9.8832244210057709</v>
      </c>
      <c r="AD1058" s="618">
        <f t="shared" ca="1" si="337"/>
        <v>10.001026527102155</v>
      </c>
      <c r="AE1058" s="618">
        <f t="shared" ca="1" si="337"/>
        <v>10.120372588210271</v>
      </c>
      <c r="AF1058" s="618">
        <f t="shared" ca="1" si="337"/>
        <v>10.241277701090201</v>
      </c>
      <c r="AG1058" s="618">
        <f t="shared" ca="1" si="337"/>
        <v>0</v>
      </c>
      <c r="AH1058" s="618">
        <f t="shared" ca="1" si="337"/>
        <v>0</v>
      </c>
      <c r="AI1058" s="618">
        <f t="shared" ca="1" si="337"/>
        <v>0</v>
      </c>
      <c r="AJ1058" s="618">
        <f t="shared" ca="1" si="337"/>
        <v>0</v>
      </c>
      <c r="AK1058" s="618">
        <f t="shared" ca="1" si="337"/>
        <v>0</v>
      </c>
      <c r="AL1058" s="610"/>
      <c r="AM1058" s="626"/>
      <c r="AN1058" s="246"/>
    </row>
    <row r="1059" spans="2:40" x14ac:dyDescent="0.2">
      <c r="B1059" s="625"/>
      <c r="C1059" s="605" t="s">
        <v>127</v>
      </c>
      <c r="D1059" s="599"/>
      <c r="E1059" s="599"/>
      <c r="F1059" s="599"/>
      <c r="G1059" s="618">
        <f t="shared" ref="G1059:AK1059" ca="1" si="338">G424*HLOOKUP($B$966,$AQ$40:$AW$52,13)</f>
        <v>0</v>
      </c>
      <c r="H1059" s="618">
        <f t="shared" ca="1" si="338"/>
        <v>0</v>
      </c>
      <c r="I1059" s="618">
        <f t="shared" ca="1" si="338"/>
        <v>0</v>
      </c>
      <c r="J1059" s="618">
        <f t="shared" ca="1" si="338"/>
        <v>0</v>
      </c>
      <c r="K1059" s="618">
        <f t="shared" ca="1" si="338"/>
        <v>0</v>
      </c>
      <c r="L1059" s="618">
        <f t="shared" ca="1" si="338"/>
        <v>0</v>
      </c>
      <c r="M1059" s="618">
        <f t="shared" ca="1" si="338"/>
        <v>0</v>
      </c>
      <c r="N1059" s="618">
        <f t="shared" ca="1" si="338"/>
        <v>0</v>
      </c>
      <c r="O1059" s="618">
        <f t="shared" ca="1" si="338"/>
        <v>0</v>
      </c>
      <c r="P1059" s="618">
        <f t="shared" ca="1" si="338"/>
        <v>0</v>
      </c>
      <c r="Q1059" s="618">
        <f t="shared" ca="1" si="338"/>
        <v>0</v>
      </c>
      <c r="R1059" s="618">
        <f t="shared" ca="1" si="338"/>
        <v>0</v>
      </c>
      <c r="S1059" s="618">
        <f t="shared" ca="1" si="338"/>
        <v>0</v>
      </c>
      <c r="T1059" s="618">
        <f t="shared" ca="1" si="338"/>
        <v>0</v>
      </c>
      <c r="U1059" s="618">
        <f t="shared" ca="1" si="338"/>
        <v>0</v>
      </c>
      <c r="V1059" s="618">
        <f t="shared" ca="1" si="338"/>
        <v>0</v>
      </c>
      <c r="W1059" s="618">
        <f t="shared" ca="1" si="338"/>
        <v>0</v>
      </c>
      <c r="X1059" s="618">
        <f t="shared" ca="1" si="338"/>
        <v>0</v>
      </c>
      <c r="Y1059" s="618">
        <f t="shared" ca="1" si="338"/>
        <v>0</v>
      </c>
      <c r="Z1059" s="618">
        <f t="shared" ca="1" si="338"/>
        <v>0</v>
      </c>
      <c r="AA1059" s="618">
        <f t="shared" ca="1" si="338"/>
        <v>0</v>
      </c>
      <c r="AB1059" s="618">
        <f t="shared" ca="1" si="338"/>
        <v>0</v>
      </c>
      <c r="AC1059" s="618">
        <f t="shared" ca="1" si="338"/>
        <v>0</v>
      </c>
      <c r="AD1059" s="618">
        <f t="shared" ca="1" si="338"/>
        <v>0</v>
      </c>
      <c r="AE1059" s="618">
        <f t="shared" ca="1" si="338"/>
        <v>0</v>
      </c>
      <c r="AF1059" s="618">
        <f t="shared" ca="1" si="338"/>
        <v>0</v>
      </c>
      <c r="AG1059" s="618">
        <f t="shared" ca="1" si="338"/>
        <v>0</v>
      </c>
      <c r="AH1059" s="618">
        <f t="shared" ca="1" si="338"/>
        <v>0</v>
      </c>
      <c r="AI1059" s="618">
        <f t="shared" ca="1" si="338"/>
        <v>0</v>
      </c>
      <c r="AJ1059" s="618">
        <f t="shared" ca="1" si="338"/>
        <v>0</v>
      </c>
      <c r="AK1059" s="618">
        <f t="shared" ca="1" si="338"/>
        <v>0</v>
      </c>
      <c r="AL1059" s="610"/>
      <c r="AM1059" s="626"/>
      <c r="AN1059" s="246"/>
    </row>
    <row r="1060" spans="2:40" x14ac:dyDescent="0.2">
      <c r="B1060" s="625"/>
      <c r="C1060" s="605" t="s">
        <v>116</v>
      </c>
      <c r="D1060" s="599"/>
      <c r="E1060" s="599"/>
      <c r="F1060" s="599"/>
      <c r="G1060" s="618">
        <f t="shared" ref="G1060:AK1060" ca="1" si="339">G425*HLOOKUP($B$966,$AQ$40:$AW$52,13)</f>
        <v>0</v>
      </c>
      <c r="H1060" s="618">
        <f t="shared" ca="1" si="339"/>
        <v>0</v>
      </c>
      <c r="I1060" s="618">
        <f t="shared" ca="1" si="339"/>
        <v>0</v>
      </c>
      <c r="J1060" s="618">
        <f t="shared" ca="1" si="339"/>
        <v>0</v>
      </c>
      <c r="K1060" s="618">
        <f t="shared" ca="1" si="339"/>
        <v>0</v>
      </c>
      <c r="L1060" s="618">
        <f t="shared" ca="1" si="339"/>
        <v>0</v>
      </c>
      <c r="M1060" s="618">
        <f t="shared" ca="1" si="339"/>
        <v>0</v>
      </c>
      <c r="N1060" s="618">
        <f t="shared" ca="1" si="339"/>
        <v>0</v>
      </c>
      <c r="O1060" s="618">
        <f t="shared" ca="1" si="339"/>
        <v>0</v>
      </c>
      <c r="P1060" s="618">
        <f t="shared" ca="1" si="339"/>
        <v>0</v>
      </c>
      <c r="Q1060" s="618">
        <f t="shared" ca="1" si="339"/>
        <v>0</v>
      </c>
      <c r="R1060" s="618">
        <f t="shared" ca="1" si="339"/>
        <v>0</v>
      </c>
      <c r="S1060" s="618">
        <f t="shared" ca="1" si="339"/>
        <v>0</v>
      </c>
      <c r="T1060" s="618">
        <f t="shared" ca="1" si="339"/>
        <v>0</v>
      </c>
      <c r="U1060" s="618">
        <f t="shared" ca="1" si="339"/>
        <v>0</v>
      </c>
      <c r="V1060" s="618">
        <f t="shared" ca="1" si="339"/>
        <v>0</v>
      </c>
      <c r="W1060" s="618">
        <f t="shared" ca="1" si="339"/>
        <v>0</v>
      </c>
      <c r="X1060" s="618">
        <f t="shared" ca="1" si="339"/>
        <v>0</v>
      </c>
      <c r="Y1060" s="618">
        <f t="shared" ca="1" si="339"/>
        <v>0</v>
      </c>
      <c r="Z1060" s="618">
        <f t="shared" ca="1" si="339"/>
        <v>0</v>
      </c>
      <c r="AA1060" s="618">
        <f t="shared" ca="1" si="339"/>
        <v>0</v>
      </c>
      <c r="AB1060" s="618">
        <f t="shared" ca="1" si="339"/>
        <v>0</v>
      </c>
      <c r="AC1060" s="618">
        <f t="shared" ca="1" si="339"/>
        <v>0</v>
      </c>
      <c r="AD1060" s="618">
        <f t="shared" ca="1" si="339"/>
        <v>0</v>
      </c>
      <c r="AE1060" s="618">
        <f t="shared" ca="1" si="339"/>
        <v>0</v>
      </c>
      <c r="AF1060" s="618">
        <f t="shared" ca="1" si="339"/>
        <v>0</v>
      </c>
      <c r="AG1060" s="618">
        <f t="shared" ca="1" si="339"/>
        <v>0</v>
      </c>
      <c r="AH1060" s="618">
        <f t="shared" ca="1" si="339"/>
        <v>0</v>
      </c>
      <c r="AI1060" s="618">
        <f t="shared" ca="1" si="339"/>
        <v>0</v>
      </c>
      <c r="AJ1060" s="618">
        <f t="shared" ca="1" si="339"/>
        <v>0</v>
      </c>
      <c r="AK1060" s="618">
        <f t="shared" ca="1" si="339"/>
        <v>0</v>
      </c>
      <c r="AL1060" s="610"/>
      <c r="AM1060" s="626"/>
      <c r="AN1060" s="246"/>
    </row>
    <row r="1061" spans="2:40" x14ac:dyDescent="0.2">
      <c r="B1061" s="625"/>
      <c r="C1061" s="606" t="s">
        <v>119</v>
      </c>
      <c r="D1061" s="599"/>
      <c r="E1061" s="599"/>
      <c r="F1061" s="599"/>
      <c r="G1061" s="618">
        <f t="shared" ref="G1061:AK1061" ca="1" si="340">G426*HLOOKUP($B$966,$AQ$40:$AW$52,13)</f>
        <v>0</v>
      </c>
      <c r="H1061" s="618">
        <f t="shared" ca="1" si="340"/>
        <v>0</v>
      </c>
      <c r="I1061" s="618">
        <f t="shared" ca="1" si="340"/>
        <v>0</v>
      </c>
      <c r="J1061" s="618">
        <f t="shared" ca="1" si="340"/>
        <v>0</v>
      </c>
      <c r="K1061" s="618">
        <f t="shared" ca="1" si="340"/>
        <v>0</v>
      </c>
      <c r="L1061" s="618">
        <f t="shared" ca="1" si="340"/>
        <v>0</v>
      </c>
      <c r="M1061" s="618">
        <f t="shared" ca="1" si="340"/>
        <v>0</v>
      </c>
      <c r="N1061" s="618">
        <f t="shared" ca="1" si="340"/>
        <v>0</v>
      </c>
      <c r="O1061" s="618">
        <f t="shared" ca="1" si="340"/>
        <v>0</v>
      </c>
      <c r="P1061" s="618">
        <f t="shared" ca="1" si="340"/>
        <v>0</v>
      </c>
      <c r="Q1061" s="618">
        <f t="shared" ca="1" si="340"/>
        <v>0</v>
      </c>
      <c r="R1061" s="618">
        <f t="shared" ca="1" si="340"/>
        <v>0</v>
      </c>
      <c r="S1061" s="618">
        <f t="shared" ca="1" si="340"/>
        <v>0</v>
      </c>
      <c r="T1061" s="618">
        <f t="shared" ca="1" si="340"/>
        <v>0</v>
      </c>
      <c r="U1061" s="618">
        <f t="shared" ca="1" si="340"/>
        <v>0</v>
      </c>
      <c r="V1061" s="618">
        <f t="shared" ca="1" si="340"/>
        <v>0</v>
      </c>
      <c r="W1061" s="618">
        <f t="shared" ca="1" si="340"/>
        <v>0</v>
      </c>
      <c r="X1061" s="618">
        <f t="shared" ca="1" si="340"/>
        <v>0</v>
      </c>
      <c r="Y1061" s="618">
        <f t="shared" ca="1" si="340"/>
        <v>0</v>
      </c>
      <c r="Z1061" s="618">
        <f t="shared" ca="1" si="340"/>
        <v>0</v>
      </c>
      <c r="AA1061" s="618">
        <f t="shared" ca="1" si="340"/>
        <v>0</v>
      </c>
      <c r="AB1061" s="618">
        <f t="shared" ca="1" si="340"/>
        <v>0</v>
      </c>
      <c r="AC1061" s="618">
        <f t="shared" ca="1" si="340"/>
        <v>0</v>
      </c>
      <c r="AD1061" s="618">
        <f t="shared" ca="1" si="340"/>
        <v>0</v>
      </c>
      <c r="AE1061" s="618">
        <f t="shared" ca="1" si="340"/>
        <v>0</v>
      </c>
      <c r="AF1061" s="618">
        <f t="shared" ca="1" si="340"/>
        <v>0</v>
      </c>
      <c r="AG1061" s="618">
        <f t="shared" ca="1" si="340"/>
        <v>0</v>
      </c>
      <c r="AH1061" s="618">
        <f t="shared" ca="1" si="340"/>
        <v>0</v>
      </c>
      <c r="AI1061" s="618">
        <f t="shared" ca="1" si="340"/>
        <v>0</v>
      </c>
      <c r="AJ1061" s="618">
        <f t="shared" ca="1" si="340"/>
        <v>0</v>
      </c>
      <c r="AK1061" s="618">
        <f t="shared" ca="1" si="340"/>
        <v>0</v>
      </c>
      <c r="AL1061" s="610"/>
      <c r="AM1061" s="626"/>
      <c r="AN1061" s="246"/>
    </row>
    <row r="1062" spans="2:40" x14ac:dyDescent="0.2">
      <c r="B1062" s="625"/>
      <c r="C1062" s="125"/>
      <c r="D1062" s="599"/>
      <c r="E1062" s="599"/>
      <c r="F1062" s="599"/>
      <c r="G1062" s="599"/>
      <c r="H1062" s="599"/>
      <c r="I1062" s="599"/>
      <c r="J1062" s="599"/>
      <c r="K1062" s="599"/>
      <c r="L1062" s="599"/>
      <c r="M1062" s="599"/>
      <c r="N1062" s="599"/>
      <c r="O1062" s="599"/>
      <c r="P1062" s="599"/>
      <c r="Q1062" s="599"/>
      <c r="R1062" s="599"/>
      <c r="S1062" s="599"/>
      <c r="T1062" s="599"/>
      <c r="U1062" s="599"/>
      <c r="V1062" s="599"/>
      <c r="W1062" s="599"/>
      <c r="X1062" s="599"/>
      <c r="Y1062" s="599"/>
      <c r="Z1062" s="599"/>
      <c r="AA1062" s="599"/>
      <c r="AB1062" s="599"/>
      <c r="AC1062" s="599"/>
      <c r="AD1062" s="599"/>
      <c r="AE1062" s="599"/>
      <c r="AF1062" s="599"/>
      <c r="AG1062" s="599"/>
      <c r="AH1062" s="599"/>
      <c r="AI1062" s="599"/>
      <c r="AJ1062" s="599"/>
      <c r="AK1062" s="599"/>
      <c r="AL1062" s="599"/>
      <c r="AM1062" s="628"/>
    </row>
    <row r="1063" spans="2:40" x14ac:dyDescent="0.2">
      <c r="B1063" s="625">
        <v>2018</v>
      </c>
      <c r="C1063" s="125"/>
      <c r="D1063" s="599"/>
      <c r="E1063" s="599"/>
      <c r="F1063" s="599"/>
      <c r="G1063" s="599"/>
      <c r="H1063" s="599"/>
      <c r="I1063" s="599"/>
      <c r="J1063" s="599"/>
      <c r="K1063" s="599"/>
      <c r="L1063" s="599"/>
      <c r="M1063" s="599"/>
      <c r="N1063" s="599"/>
      <c r="O1063" s="599"/>
      <c r="P1063" s="599"/>
      <c r="Q1063" s="599"/>
      <c r="R1063" s="599"/>
      <c r="S1063" s="599"/>
      <c r="T1063" s="599"/>
      <c r="U1063" s="599"/>
      <c r="V1063" s="599"/>
      <c r="W1063" s="599"/>
      <c r="X1063" s="599"/>
      <c r="Y1063" s="599"/>
      <c r="Z1063" s="599"/>
      <c r="AA1063" s="599"/>
      <c r="AB1063" s="599"/>
      <c r="AC1063" s="599"/>
      <c r="AD1063" s="599"/>
      <c r="AE1063" s="599"/>
      <c r="AF1063" s="599"/>
      <c r="AG1063" s="599"/>
      <c r="AH1063" s="599"/>
      <c r="AI1063" s="599"/>
      <c r="AJ1063" s="599"/>
      <c r="AK1063" s="599"/>
      <c r="AL1063" s="599"/>
      <c r="AM1063" s="628"/>
    </row>
    <row r="1064" spans="2:40" x14ac:dyDescent="0.2">
      <c r="B1064" s="261" t="s">
        <v>325</v>
      </c>
      <c r="C1064" s="125"/>
      <c r="D1064" s="599"/>
      <c r="E1064" s="599"/>
      <c r="F1064" s="599"/>
      <c r="G1064" s="599"/>
      <c r="H1064" s="599"/>
      <c r="I1064" s="599"/>
      <c r="J1064" s="599"/>
      <c r="K1064" s="599"/>
      <c r="L1064" s="599"/>
      <c r="M1064" s="599"/>
      <c r="N1064" s="599"/>
      <c r="O1064" s="599"/>
      <c r="P1064" s="599"/>
      <c r="Q1064" s="599"/>
      <c r="R1064" s="599"/>
      <c r="S1064" s="599"/>
      <c r="T1064" s="599"/>
      <c r="U1064" s="599"/>
      <c r="V1064" s="599"/>
      <c r="W1064" s="599"/>
      <c r="X1064" s="599"/>
      <c r="Y1064" s="599"/>
      <c r="Z1064" s="599"/>
      <c r="AA1064" s="599"/>
      <c r="AB1064" s="599"/>
      <c r="AC1064" s="599"/>
      <c r="AD1064" s="599"/>
      <c r="AE1064" s="599"/>
      <c r="AF1064" s="599"/>
      <c r="AG1064" s="599"/>
      <c r="AH1064" s="599"/>
      <c r="AI1064" s="599"/>
      <c r="AJ1064" s="599"/>
      <c r="AK1064" s="599"/>
      <c r="AL1064" s="599"/>
      <c r="AM1064" s="628"/>
    </row>
    <row r="1065" spans="2:40" x14ac:dyDescent="0.2">
      <c r="B1065" s="625"/>
      <c r="C1065" s="605" t="s">
        <v>131</v>
      </c>
      <c r="D1065" s="599"/>
      <c r="E1065" s="599"/>
      <c r="F1065" s="599"/>
      <c r="G1065" s="599"/>
      <c r="H1065" s="620">
        <f t="shared" ref="H1065:AL1065" ca="1" si="341">H430*HLOOKUP($B$1063,$AQ$40:$AW$52,2)</f>
        <v>-79.092567861999996</v>
      </c>
      <c r="I1065" s="620">
        <f t="shared" ca="1" si="341"/>
        <v>19.277841247632757</v>
      </c>
      <c r="J1065" s="620">
        <f t="shared" ca="1" si="341"/>
        <v>21.77217809790606</v>
      </c>
      <c r="K1065" s="620">
        <f t="shared" ca="1" si="341"/>
        <v>17.577766842499909</v>
      </c>
      <c r="L1065" s="620">
        <f t="shared" ca="1" si="341"/>
        <v>14.91021072740299</v>
      </c>
      <c r="M1065" s="620">
        <f t="shared" ca="1" si="341"/>
        <v>14.382803193860777</v>
      </c>
      <c r="N1065" s="620">
        <f t="shared" ca="1" si="341"/>
        <v>12.60302970909939</v>
      </c>
      <c r="O1065" s="620">
        <f t="shared" ca="1" si="341"/>
        <v>10.694813241545859</v>
      </c>
      <c r="P1065" s="620">
        <f t="shared" ca="1" si="341"/>
        <v>10.307622244164452</v>
      </c>
      <c r="Q1065" s="620">
        <f t="shared" ca="1" si="341"/>
        <v>9.9621728841342456</v>
      </c>
      <c r="R1065" s="620">
        <f t="shared" ca="1" si="341"/>
        <v>3.5373535427410223</v>
      </c>
      <c r="S1065" s="620">
        <f t="shared" ca="1" si="341"/>
        <v>7.0848382119278144</v>
      </c>
      <c r="T1065" s="620">
        <f t="shared" ca="1" si="341"/>
        <v>7.1645941526393662</v>
      </c>
      <c r="U1065" s="620">
        <f t="shared" ca="1" si="341"/>
        <v>7.2453750154942913</v>
      </c>
      <c r="V1065" s="620">
        <f t="shared" ca="1" si="341"/>
        <v>7.3271886330694675</v>
      </c>
      <c r="W1065" s="620">
        <f t="shared" ca="1" si="341"/>
        <v>7.4100427854417461</v>
      </c>
      <c r="X1065" s="620">
        <f t="shared" ca="1" si="341"/>
        <v>7.4939451950917286</v>
      </c>
      <c r="Y1065" s="620">
        <f t="shared" ca="1" si="341"/>
        <v>7.5789035216242224</v>
      </c>
      <c r="Z1065" s="620">
        <f t="shared" ca="1" si="341"/>
        <v>7.6649253562998521</v>
      </c>
      <c r="AA1065" s="620">
        <f t="shared" ca="1" si="341"/>
        <v>7.7520182163723952</v>
      </c>
      <c r="AB1065" s="620">
        <f t="shared" ca="1" si="341"/>
        <v>1.7585766169599975</v>
      </c>
      <c r="AC1065" s="620">
        <f t="shared" ca="1" si="341"/>
        <v>7.9294466763064335</v>
      </c>
      <c r="AD1065" s="620">
        <f t="shared" ca="1" si="341"/>
        <v>8.019796886840437</v>
      </c>
      <c r="AE1065" s="620">
        <f t="shared" ca="1" si="341"/>
        <v>8.1112473313368003</v>
      </c>
      <c r="AF1065" s="620">
        <f t="shared" ca="1" si="341"/>
        <v>8.2038050648629479</v>
      </c>
      <c r="AG1065" s="620">
        <f t="shared" ca="1" si="341"/>
        <v>8.2974770300904144</v>
      </c>
      <c r="AH1065" s="620">
        <f t="shared" ca="1" si="341"/>
        <v>0</v>
      </c>
      <c r="AI1065" s="620">
        <f t="shared" ca="1" si="341"/>
        <v>0</v>
      </c>
      <c r="AJ1065" s="620">
        <f t="shared" ca="1" si="341"/>
        <v>0</v>
      </c>
      <c r="AK1065" s="620">
        <f t="shared" ca="1" si="341"/>
        <v>0</v>
      </c>
      <c r="AL1065" s="620">
        <f t="shared" ca="1" si="341"/>
        <v>0</v>
      </c>
      <c r="AM1065" s="626"/>
      <c r="AN1065" s="246"/>
    </row>
    <row r="1066" spans="2:40" x14ac:dyDescent="0.2">
      <c r="B1066" s="625"/>
      <c r="C1066" s="606" t="s">
        <v>117</v>
      </c>
      <c r="D1066" s="599"/>
      <c r="E1066" s="599"/>
      <c r="F1066" s="599"/>
      <c r="G1066" s="599"/>
      <c r="H1066" s="620">
        <f t="shared" ref="H1066:AL1066" ca="1" si="342">H431*HLOOKUP($B$1063,$AQ$40:$AW$52,2)</f>
        <v>0</v>
      </c>
      <c r="I1066" s="620">
        <f t="shared" ca="1" si="342"/>
        <v>2.2801976964180777</v>
      </c>
      <c r="J1066" s="620">
        <f t="shared" ca="1" si="342"/>
        <v>2.303782801636332</v>
      </c>
      <c r="K1066" s="620">
        <f t="shared" ca="1" si="342"/>
        <v>2.3277193249223385</v>
      </c>
      <c r="L1066" s="620">
        <f t="shared" ca="1" si="342"/>
        <v>2.3520125024053065</v>
      </c>
      <c r="M1066" s="620">
        <f t="shared" ca="1" si="342"/>
        <v>2.3766676482327704</v>
      </c>
      <c r="N1066" s="620">
        <f t="shared" ca="1" si="342"/>
        <v>2.4016901557330641</v>
      </c>
      <c r="O1066" s="620">
        <f t="shared" ca="1" si="342"/>
        <v>2.4270854985951118</v>
      </c>
      <c r="P1066" s="620">
        <f t="shared" ca="1" si="342"/>
        <v>2.4528592320658027</v>
      </c>
      <c r="Q1066" s="620">
        <f t="shared" ca="1" si="342"/>
        <v>2.4790169941652089</v>
      </c>
      <c r="R1066" s="620">
        <f t="shared" ca="1" si="342"/>
        <v>2.5055645069198955</v>
      </c>
      <c r="S1066" s="620">
        <f t="shared" ca="1" si="342"/>
        <v>2.5325075776146275</v>
      </c>
      <c r="T1066" s="620">
        <f t="shared" ca="1" si="342"/>
        <v>2.5598521000627095</v>
      </c>
      <c r="U1066" s="620">
        <f t="shared" ca="1" si="342"/>
        <v>2.5876040558952695</v>
      </c>
      <c r="V1066" s="620">
        <f t="shared" ca="1" si="342"/>
        <v>2.6157695158697338</v>
      </c>
      <c r="W1066" s="620">
        <f t="shared" ca="1" si="342"/>
        <v>2.6443546411978178</v>
      </c>
      <c r="X1066" s="620">
        <f t="shared" ca="1" si="342"/>
        <v>2.6733656848932901</v>
      </c>
      <c r="Y1066" s="620">
        <f t="shared" ca="1" si="342"/>
        <v>2.7028089931398247</v>
      </c>
      <c r="Z1066" s="620">
        <f t="shared" ca="1" si="342"/>
        <v>2.732691006679234</v>
      </c>
      <c r="AA1066" s="620">
        <f t="shared" ca="1" si="342"/>
        <v>2.7630182622203789</v>
      </c>
      <c r="AB1066" s="620">
        <f t="shared" ca="1" si="342"/>
        <v>2.7937973938690877</v>
      </c>
      <c r="AC1066" s="620">
        <f t="shared" ca="1" si="342"/>
        <v>2.8250351345793621</v>
      </c>
      <c r="AD1066" s="620">
        <f t="shared" ca="1" si="342"/>
        <v>2.8567383176262195</v>
      </c>
      <c r="AE1066" s="620">
        <f t="shared" ca="1" si="342"/>
        <v>2.8889138781004755</v>
      </c>
      <c r="AF1066" s="620">
        <f t="shared" ca="1" si="342"/>
        <v>2.9215688544257969</v>
      </c>
      <c r="AG1066" s="620">
        <f t="shared" ca="1" si="342"/>
        <v>2.9547103898983664</v>
      </c>
      <c r="AH1066" s="620">
        <f t="shared" ca="1" si="342"/>
        <v>0</v>
      </c>
      <c r="AI1066" s="620">
        <f t="shared" ca="1" si="342"/>
        <v>0</v>
      </c>
      <c r="AJ1066" s="620">
        <f t="shared" ca="1" si="342"/>
        <v>0</v>
      </c>
      <c r="AK1066" s="620">
        <f t="shared" ca="1" si="342"/>
        <v>0</v>
      </c>
      <c r="AL1066" s="620">
        <f t="shared" ca="1" si="342"/>
        <v>0</v>
      </c>
      <c r="AM1066" s="626"/>
      <c r="AN1066" s="246"/>
    </row>
    <row r="1067" spans="2:40" x14ac:dyDescent="0.2">
      <c r="B1067" s="625"/>
      <c r="C1067" s="607" t="s">
        <v>126</v>
      </c>
      <c r="D1067" s="599"/>
      <c r="E1067" s="599"/>
      <c r="F1067" s="599"/>
      <c r="G1067" s="599"/>
      <c r="H1067" s="620">
        <f t="shared" ref="H1067:AL1067" ca="1" si="343">H432*HLOOKUP($B$1063,$AQ$40:$AW$52,2)</f>
        <v>0</v>
      </c>
      <c r="I1067" s="620">
        <f t="shared" ca="1" si="343"/>
        <v>0</v>
      </c>
      <c r="J1067" s="620">
        <f t="shared" ca="1" si="343"/>
        <v>0</v>
      </c>
      <c r="K1067" s="620">
        <f t="shared" ca="1" si="343"/>
        <v>0</v>
      </c>
      <c r="L1067" s="620">
        <f t="shared" ca="1" si="343"/>
        <v>0</v>
      </c>
      <c r="M1067" s="620">
        <f t="shared" ca="1" si="343"/>
        <v>0</v>
      </c>
      <c r="N1067" s="620">
        <f t="shared" ca="1" si="343"/>
        <v>0</v>
      </c>
      <c r="O1067" s="620">
        <f t="shared" ca="1" si="343"/>
        <v>0</v>
      </c>
      <c r="P1067" s="620">
        <f t="shared" ca="1" si="343"/>
        <v>0</v>
      </c>
      <c r="Q1067" s="620">
        <f t="shared" ca="1" si="343"/>
        <v>0</v>
      </c>
      <c r="R1067" s="620">
        <f t="shared" ca="1" si="343"/>
        <v>0</v>
      </c>
      <c r="S1067" s="620">
        <f t="shared" ca="1" si="343"/>
        <v>0</v>
      </c>
      <c r="T1067" s="620">
        <f t="shared" ca="1" si="343"/>
        <v>0</v>
      </c>
      <c r="U1067" s="620">
        <f t="shared" ca="1" si="343"/>
        <v>0</v>
      </c>
      <c r="V1067" s="620">
        <f t="shared" ca="1" si="343"/>
        <v>0</v>
      </c>
      <c r="W1067" s="620">
        <f t="shared" ca="1" si="343"/>
        <v>0</v>
      </c>
      <c r="X1067" s="620">
        <f t="shared" ca="1" si="343"/>
        <v>0</v>
      </c>
      <c r="Y1067" s="620">
        <f t="shared" ca="1" si="343"/>
        <v>0</v>
      </c>
      <c r="Z1067" s="620">
        <f t="shared" ca="1" si="343"/>
        <v>0</v>
      </c>
      <c r="AA1067" s="620">
        <f t="shared" ca="1" si="343"/>
        <v>0</v>
      </c>
      <c r="AB1067" s="620">
        <f t="shared" ca="1" si="343"/>
        <v>0</v>
      </c>
      <c r="AC1067" s="620">
        <f t="shared" ca="1" si="343"/>
        <v>0</v>
      </c>
      <c r="AD1067" s="620">
        <f t="shared" ca="1" si="343"/>
        <v>0</v>
      </c>
      <c r="AE1067" s="620">
        <f t="shared" ca="1" si="343"/>
        <v>0</v>
      </c>
      <c r="AF1067" s="620">
        <f t="shared" ca="1" si="343"/>
        <v>0</v>
      </c>
      <c r="AG1067" s="620">
        <f t="shared" ca="1" si="343"/>
        <v>0</v>
      </c>
      <c r="AH1067" s="620">
        <f t="shared" ca="1" si="343"/>
        <v>0</v>
      </c>
      <c r="AI1067" s="620">
        <f t="shared" ca="1" si="343"/>
        <v>0</v>
      </c>
      <c r="AJ1067" s="620">
        <f t="shared" ca="1" si="343"/>
        <v>0</v>
      </c>
      <c r="AK1067" s="620">
        <f t="shared" ca="1" si="343"/>
        <v>0</v>
      </c>
      <c r="AL1067" s="620">
        <f t="shared" ca="1" si="343"/>
        <v>0</v>
      </c>
      <c r="AM1067" s="626"/>
      <c r="AN1067" s="246"/>
    </row>
    <row r="1068" spans="2:40" x14ac:dyDescent="0.2">
      <c r="B1068" s="625"/>
      <c r="C1068" s="605" t="s">
        <v>127</v>
      </c>
      <c r="D1068" s="599"/>
      <c r="E1068" s="599"/>
      <c r="F1068" s="599"/>
      <c r="G1068" s="599"/>
      <c r="H1068" s="620">
        <f t="shared" ref="H1068:AL1068" ca="1" si="344">H433*HLOOKUP($B$1063,$AQ$40:$AW$52,2)</f>
        <v>0</v>
      </c>
      <c r="I1068" s="620">
        <f t="shared" ca="1" si="344"/>
        <v>0</v>
      </c>
      <c r="J1068" s="620">
        <f t="shared" ca="1" si="344"/>
        <v>0</v>
      </c>
      <c r="K1068" s="620">
        <f t="shared" ca="1" si="344"/>
        <v>0</v>
      </c>
      <c r="L1068" s="620">
        <f t="shared" ca="1" si="344"/>
        <v>0</v>
      </c>
      <c r="M1068" s="620">
        <f t="shared" ca="1" si="344"/>
        <v>0</v>
      </c>
      <c r="N1068" s="620">
        <f t="shared" ca="1" si="344"/>
        <v>0</v>
      </c>
      <c r="O1068" s="620">
        <f t="shared" ca="1" si="344"/>
        <v>0</v>
      </c>
      <c r="P1068" s="620">
        <f t="shared" ca="1" si="344"/>
        <v>0</v>
      </c>
      <c r="Q1068" s="620">
        <f t="shared" ca="1" si="344"/>
        <v>0</v>
      </c>
      <c r="R1068" s="620">
        <f t="shared" ca="1" si="344"/>
        <v>0</v>
      </c>
      <c r="S1068" s="620">
        <f t="shared" ca="1" si="344"/>
        <v>0</v>
      </c>
      <c r="T1068" s="620">
        <f t="shared" ca="1" si="344"/>
        <v>0</v>
      </c>
      <c r="U1068" s="620">
        <f t="shared" ca="1" si="344"/>
        <v>0</v>
      </c>
      <c r="V1068" s="620">
        <f t="shared" ca="1" si="344"/>
        <v>0</v>
      </c>
      <c r="W1068" s="620">
        <f t="shared" ca="1" si="344"/>
        <v>0</v>
      </c>
      <c r="X1068" s="620">
        <f t="shared" ca="1" si="344"/>
        <v>0</v>
      </c>
      <c r="Y1068" s="620">
        <f t="shared" ca="1" si="344"/>
        <v>0</v>
      </c>
      <c r="Z1068" s="620">
        <f t="shared" ca="1" si="344"/>
        <v>0</v>
      </c>
      <c r="AA1068" s="620">
        <f t="shared" ca="1" si="344"/>
        <v>0</v>
      </c>
      <c r="AB1068" s="620">
        <f t="shared" ca="1" si="344"/>
        <v>0</v>
      </c>
      <c r="AC1068" s="620">
        <f t="shared" ca="1" si="344"/>
        <v>0</v>
      </c>
      <c r="AD1068" s="620">
        <f t="shared" ca="1" si="344"/>
        <v>0</v>
      </c>
      <c r="AE1068" s="620">
        <f t="shared" ca="1" si="344"/>
        <v>0</v>
      </c>
      <c r="AF1068" s="620">
        <f t="shared" ca="1" si="344"/>
        <v>0</v>
      </c>
      <c r="AG1068" s="620">
        <f t="shared" ca="1" si="344"/>
        <v>0</v>
      </c>
      <c r="AH1068" s="620">
        <f t="shared" ca="1" si="344"/>
        <v>0</v>
      </c>
      <c r="AI1068" s="620">
        <f t="shared" ca="1" si="344"/>
        <v>0</v>
      </c>
      <c r="AJ1068" s="620">
        <f t="shared" ca="1" si="344"/>
        <v>0</v>
      </c>
      <c r="AK1068" s="620">
        <f t="shared" ca="1" si="344"/>
        <v>0</v>
      </c>
      <c r="AL1068" s="620">
        <f t="shared" ca="1" si="344"/>
        <v>0</v>
      </c>
      <c r="AM1068" s="626"/>
      <c r="AN1068" s="246"/>
    </row>
    <row r="1069" spans="2:40" x14ac:dyDescent="0.2">
      <c r="B1069" s="625"/>
      <c r="C1069" s="605" t="s">
        <v>116</v>
      </c>
      <c r="D1069" s="599"/>
      <c r="E1069" s="599"/>
      <c r="F1069" s="599"/>
      <c r="G1069" s="599"/>
      <c r="H1069" s="620">
        <f t="shared" ref="H1069:AL1069" ca="1" si="345">H434*HLOOKUP($B$1063,$AQ$40:$AW$52,2)</f>
        <v>0</v>
      </c>
      <c r="I1069" s="620">
        <f t="shared" ca="1" si="345"/>
        <v>0</v>
      </c>
      <c r="J1069" s="620">
        <f t="shared" ca="1" si="345"/>
        <v>0</v>
      </c>
      <c r="K1069" s="620">
        <f t="shared" ca="1" si="345"/>
        <v>0</v>
      </c>
      <c r="L1069" s="620">
        <f t="shared" ca="1" si="345"/>
        <v>0</v>
      </c>
      <c r="M1069" s="620">
        <f t="shared" ca="1" si="345"/>
        <v>0</v>
      </c>
      <c r="N1069" s="620">
        <f t="shared" ca="1" si="345"/>
        <v>0</v>
      </c>
      <c r="O1069" s="620">
        <f t="shared" ca="1" si="345"/>
        <v>0</v>
      </c>
      <c r="P1069" s="620">
        <f t="shared" ca="1" si="345"/>
        <v>0</v>
      </c>
      <c r="Q1069" s="620">
        <f t="shared" ca="1" si="345"/>
        <v>0</v>
      </c>
      <c r="R1069" s="620">
        <f t="shared" ca="1" si="345"/>
        <v>0</v>
      </c>
      <c r="S1069" s="620">
        <f t="shared" ca="1" si="345"/>
        <v>0</v>
      </c>
      <c r="T1069" s="620">
        <f t="shared" ca="1" si="345"/>
        <v>0</v>
      </c>
      <c r="U1069" s="620">
        <f t="shared" ca="1" si="345"/>
        <v>0</v>
      </c>
      <c r="V1069" s="620">
        <f t="shared" ca="1" si="345"/>
        <v>0</v>
      </c>
      <c r="W1069" s="620">
        <f t="shared" ca="1" si="345"/>
        <v>0</v>
      </c>
      <c r="X1069" s="620">
        <f t="shared" ca="1" si="345"/>
        <v>0</v>
      </c>
      <c r="Y1069" s="620">
        <f t="shared" ca="1" si="345"/>
        <v>0</v>
      </c>
      <c r="Z1069" s="620">
        <f t="shared" ca="1" si="345"/>
        <v>0</v>
      </c>
      <c r="AA1069" s="620">
        <f t="shared" ca="1" si="345"/>
        <v>0</v>
      </c>
      <c r="AB1069" s="620">
        <f t="shared" ca="1" si="345"/>
        <v>0</v>
      </c>
      <c r="AC1069" s="620">
        <f t="shared" ca="1" si="345"/>
        <v>0</v>
      </c>
      <c r="AD1069" s="620">
        <f t="shared" ca="1" si="345"/>
        <v>0</v>
      </c>
      <c r="AE1069" s="620">
        <f t="shared" ca="1" si="345"/>
        <v>0</v>
      </c>
      <c r="AF1069" s="620">
        <f t="shared" ca="1" si="345"/>
        <v>0</v>
      </c>
      <c r="AG1069" s="620">
        <f t="shared" ca="1" si="345"/>
        <v>0</v>
      </c>
      <c r="AH1069" s="620">
        <f t="shared" ca="1" si="345"/>
        <v>0</v>
      </c>
      <c r="AI1069" s="620">
        <f t="shared" ca="1" si="345"/>
        <v>0</v>
      </c>
      <c r="AJ1069" s="620">
        <f t="shared" ca="1" si="345"/>
        <v>0</v>
      </c>
      <c r="AK1069" s="620">
        <f t="shared" ca="1" si="345"/>
        <v>0</v>
      </c>
      <c r="AL1069" s="620">
        <f t="shared" ca="1" si="345"/>
        <v>0</v>
      </c>
      <c r="AM1069" s="626"/>
      <c r="AN1069" s="246"/>
    </row>
    <row r="1070" spans="2:40" x14ac:dyDescent="0.2">
      <c r="B1070" s="625"/>
      <c r="C1070" s="606" t="s">
        <v>119</v>
      </c>
      <c r="D1070" s="599"/>
      <c r="E1070" s="599"/>
      <c r="F1070" s="599"/>
      <c r="G1070" s="599"/>
      <c r="H1070" s="620">
        <f t="shared" ref="H1070:AL1070" ca="1" si="346">H435*HLOOKUP($B$1063,$AQ$40:$AW$52,2)</f>
        <v>0</v>
      </c>
      <c r="I1070" s="620">
        <f t="shared" ca="1" si="346"/>
        <v>0</v>
      </c>
      <c r="J1070" s="620">
        <f t="shared" ca="1" si="346"/>
        <v>0</v>
      </c>
      <c r="K1070" s="620">
        <f t="shared" ca="1" si="346"/>
        <v>0</v>
      </c>
      <c r="L1070" s="620">
        <f t="shared" ca="1" si="346"/>
        <v>0</v>
      </c>
      <c r="M1070" s="620">
        <f t="shared" ca="1" si="346"/>
        <v>0</v>
      </c>
      <c r="N1070" s="620">
        <f t="shared" ca="1" si="346"/>
        <v>0</v>
      </c>
      <c r="O1070" s="620">
        <f t="shared" ca="1" si="346"/>
        <v>0</v>
      </c>
      <c r="P1070" s="620">
        <f t="shared" ca="1" si="346"/>
        <v>0</v>
      </c>
      <c r="Q1070" s="620">
        <f t="shared" ca="1" si="346"/>
        <v>0</v>
      </c>
      <c r="R1070" s="620">
        <f t="shared" ca="1" si="346"/>
        <v>0</v>
      </c>
      <c r="S1070" s="620">
        <f t="shared" ca="1" si="346"/>
        <v>0</v>
      </c>
      <c r="T1070" s="620">
        <f t="shared" ca="1" si="346"/>
        <v>0</v>
      </c>
      <c r="U1070" s="620">
        <f t="shared" ca="1" si="346"/>
        <v>0</v>
      </c>
      <c r="V1070" s="620">
        <f t="shared" ca="1" si="346"/>
        <v>0</v>
      </c>
      <c r="W1070" s="620">
        <f t="shared" ca="1" si="346"/>
        <v>0</v>
      </c>
      <c r="X1070" s="620">
        <f t="shared" ca="1" si="346"/>
        <v>0</v>
      </c>
      <c r="Y1070" s="620">
        <f t="shared" ca="1" si="346"/>
        <v>0</v>
      </c>
      <c r="Z1070" s="620">
        <f t="shared" ca="1" si="346"/>
        <v>0</v>
      </c>
      <c r="AA1070" s="620">
        <f t="shared" ca="1" si="346"/>
        <v>0</v>
      </c>
      <c r="AB1070" s="620">
        <f t="shared" ca="1" si="346"/>
        <v>0</v>
      </c>
      <c r="AC1070" s="620">
        <f t="shared" ca="1" si="346"/>
        <v>0</v>
      </c>
      <c r="AD1070" s="620">
        <f t="shared" ca="1" si="346"/>
        <v>0</v>
      </c>
      <c r="AE1070" s="620">
        <f t="shared" ca="1" si="346"/>
        <v>0</v>
      </c>
      <c r="AF1070" s="620">
        <f t="shared" ca="1" si="346"/>
        <v>0</v>
      </c>
      <c r="AG1070" s="620">
        <f t="shared" ca="1" si="346"/>
        <v>0</v>
      </c>
      <c r="AH1070" s="620">
        <f t="shared" ca="1" si="346"/>
        <v>0</v>
      </c>
      <c r="AI1070" s="620">
        <f t="shared" ca="1" si="346"/>
        <v>0</v>
      </c>
      <c r="AJ1070" s="620">
        <f t="shared" ca="1" si="346"/>
        <v>0</v>
      </c>
      <c r="AK1070" s="620">
        <f t="shared" ca="1" si="346"/>
        <v>0</v>
      </c>
      <c r="AL1070" s="620">
        <f t="shared" ca="1" si="346"/>
        <v>0</v>
      </c>
      <c r="AM1070" s="626"/>
      <c r="AN1070" s="246"/>
    </row>
    <row r="1071" spans="2:40" x14ac:dyDescent="0.2">
      <c r="B1071" s="625"/>
      <c r="C1071" s="125"/>
      <c r="D1071" s="599"/>
      <c r="E1071" s="599"/>
      <c r="F1071" s="599"/>
      <c r="G1071" s="599"/>
      <c r="H1071" s="621"/>
      <c r="I1071" s="621"/>
      <c r="J1071" s="621"/>
      <c r="K1071" s="621"/>
      <c r="L1071" s="621"/>
      <c r="M1071" s="621"/>
      <c r="N1071" s="621"/>
      <c r="O1071" s="621"/>
      <c r="P1071" s="621"/>
      <c r="Q1071" s="621"/>
      <c r="R1071" s="621"/>
      <c r="S1071" s="621"/>
      <c r="T1071" s="621"/>
      <c r="U1071" s="621"/>
      <c r="V1071" s="621"/>
      <c r="W1071" s="621"/>
      <c r="X1071" s="621"/>
      <c r="Y1071" s="621"/>
      <c r="Z1071" s="621"/>
      <c r="AA1071" s="621"/>
      <c r="AB1071" s="621"/>
      <c r="AC1071" s="621"/>
      <c r="AD1071" s="621"/>
      <c r="AE1071" s="621"/>
      <c r="AF1071" s="621"/>
      <c r="AG1071" s="621"/>
      <c r="AH1071" s="621"/>
      <c r="AI1071" s="621"/>
      <c r="AJ1071" s="621"/>
      <c r="AK1071" s="621"/>
      <c r="AL1071" s="621"/>
      <c r="AM1071" s="627"/>
      <c r="AN1071" s="600"/>
    </row>
    <row r="1072" spans="2:40" x14ac:dyDescent="0.2">
      <c r="B1072" s="261" t="s">
        <v>326</v>
      </c>
      <c r="C1072" s="246"/>
      <c r="D1072" s="599"/>
      <c r="E1072" s="599"/>
      <c r="F1072" s="599"/>
      <c r="G1072" s="599"/>
      <c r="H1072" s="621"/>
      <c r="I1072" s="621"/>
      <c r="J1072" s="621"/>
      <c r="K1072" s="621"/>
      <c r="L1072" s="621"/>
      <c r="M1072" s="621"/>
      <c r="N1072" s="621"/>
      <c r="O1072" s="621"/>
      <c r="P1072" s="621"/>
      <c r="Q1072" s="621"/>
      <c r="R1072" s="621"/>
      <c r="S1072" s="621"/>
      <c r="T1072" s="621"/>
      <c r="U1072" s="621"/>
      <c r="V1072" s="621"/>
      <c r="W1072" s="621"/>
      <c r="X1072" s="621"/>
      <c r="Y1072" s="621"/>
      <c r="Z1072" s="621"/>
      <c r="AA1072" s="621"/>
      <c r="AB1072" s="621"/>
      <c r="AC1072" s="621"/>
      <c r="AD1072" s="621"/>
      <c r="AE1072" s="621"/>
      <c r="AF1072" s="621"/>
      <c r="AG1072" s="621"/>
      <c r="AH1072" s="621"/>
      <c r="AI1072" s="621"/>
      <c r="AJ1072" s="621"/>
      <c r="AK1072" s="621"/>
      <c r="AL1072" s="621"/>
      <c r="AM1072" s="627"/>
      <c r="AN1072" s="600"/>
    </row>
    <row r="1073" spans="2:40" x14ac:dyDescent="0.2">
      <c r="B1073" s="625"/>
      <c r="C1073" s="605" t="s">
        <v>131</v>
      </c>
      <c r="D1073" s="599"/>
      <c r="E1073" s="599"/>
      <c r="F1073" s="599"/>
      <c r="G1073" s="599"/>
      <c r="H1073" s="620">
        <f t="shared" ref="H1073:AL1073" ca="1" si="347">H438*HLOOKUP($B$1063,$AQ$40:$AW$52,3)</f>
        <v>0</v>
      </c>
      <c r="I1073" s="620">
        <f t="shared" ca="1" si="347"/>
        <v>0</v>
      </c>
      <c r="J1073" s="620">
        <f t="shared" ca="1" si="347"/>
        <v>0</v>
      </c>
      <c r="K1073" s="620">
        <f t="shared" ca="1" si="347"/>
        <v>0</v>
      </c>
      <c r="L1073" s="620">
        <f t="shared" ca="1" si="347"/>
        <v>0</v>
      </c>
      <c r="M1073" s="620">
        <f t="shared" ca="1" si="347"/>
        <v>0</v>
      </c>
      <c r="N1073" s="620">
        <f t="shared" ca="1" si="347"/>
        <v>0</v>
      </c>
      <c r="O1073" s="620">
        <f t="shared" ca="1" si="347"/>
        <v>0</v>
      </c>
      <c r="P1073" s="620">
        <f t="shared" ca="1" si="347"/>
        <v>0</v>
      </c>
      <c r="Q1073" s="620">
        <f t="shared" ca="1" si="347"/>
        <v>0</v>
      </c>
      <c r="R1073" s="620">
        <f t="shared" ca="1" si="347"/>
        <v>0</v>
      </c>
      <c r="S1073" s="620">
        <f t="shared" ca="1" si="347"/>
        <v>0</v>
      </c>
      <c r="T1073" s="620">
        <f t="shared" ca="1" si="347"/>
        <v>0</v>
      </c>
      <c r="U1073" s="620">
        <f t="shared" ca="1" si="347"/>
        <v>0</v>
      </c>
      <c r="V1073" s="620">
        <f t="shared" ca="1" si="347"/>
        <v>0</v>
      </c>
      <c r="W1073" s="620">
        <f t="shared" ca="1" si="347"/>
        <v>0</v>
      </c>
      <c r="X1073" s="620">
        <f t="shared" ca="1" si="347"/>
        <v>0</v>
      </c>
      <c r="Y1073" s="620">
        <f t="shared" ca="1" si="347"/>
        <v>0</v>
      </c>
      <c r="Z1073" s="620">
        <f t="shared" ca="1" si="347"/>
        <v>0</v>
      </c>
      <c r="AA1073" s="620">
        <f t="shared" ca="1" si="347"/>
        <v>0</v>
      </c>
      <c r="AB1073" s="620">
        <f t="shared" ca="1" si="347"/>
        <v>0</v>
      </c>
      <c r="AC1073" s="620">
        <f t="shared" ca="1" si="347"/>
        <v>0</v>
      </c>
      <c r="AD1073" s="620">
        <f t="shared" ca="1" si="347"/>
        <v>0</v>
      </c>
      <c r="AE1073" s="620">
        <f t="shared" ca="1" si="347"/>
        <v>0</v>
      </c>
      <c r="AF1073" s="620">
        <f t="shared" ca="1" si="347"/>
        <v>0</v>
      </c>
      <c r="AG1073" s="620">
        <f t="shared" ca="1" si="347"/>
        <v>0</v>
      </c>
      <c r="AH1073" s="620">
        <f t="shared" ca="1" si="347"/>
        <v>0</v>
      </c>
      <c r="AI1073" s="620">
        <f t="shared" ca="1" si="347"/>
        <v>0</v>
      </c>
      <c r="AJ1073" s="620">
        <f t="shared" ca="1" si="347"/>
        <v>0</v>
      </c>
      <c r="AK1073" s="620">
        <f t="shared" ca="1" si="347"/>
        <v>0</v>
      </c>
      <c r="AL1073" s="620">
        <f t="shared" ca="1" si="347"/>
        <v>0</v>
      </c>
      <c r="AM1073" s="626"/>
      <c r="AN1073" s="246"/>
    </row>
    <row r="1074" spans="2:40" x14ac:dyDescent="0.2">
      <c r="B1074" s="625"/>
      <c r="C1074" s="606" t="s">
        <v>117</v>
      </c>
      <c r="D1074" s="599"/>
      <c r="E1074" s="599"/>
      <c r="F1074" s="599"/>
      <c r="G1074" s="599"/>
      <c r="H1074" s="620">
        <f t="shared" ref="H1074:AL1074" ca="1" si="348">H439*HLOOKUP($B$1063,$AQ$40:$AW$52,3)</f>
        <v>-33.896814798000001</v>
      </c>
      <c r="I1074" s="620">
        <f t="shared" ca="1" si="348"/>
        <v>9.1839545841359413</v>
      </c>
      <c r="J1074" s="620">
        <f t="shared" ca="1" si="348"/>
        <v>10.263773907800447</v>
      </c>
      <c r="K1074" s="620">
        <f t="shared" ca="1" si="348"/>
        <v>8.4773046457508592</v>
      </c>
      <c r="L1074" s="620">
        <f t="shared" ca="1" si="348"/>
        <v>7.3455337456910872</v>
      </c>
      <c r="M1074" s="620">
        <f t="shared" ca="1" si="348"/>
        <v>7.1313161559861378</v>
      </c>
      <c r="N1074" s="620">
        <f t="shared" ca="1" si="348"/>
        <v>6.3807327984665729</v>
      </c>
      <c r="O1074" s="620">
        <f t="shared" ca="1" si="348"/>
        <v>5.575481534436145</v>
      </c>
      <c r="P1074" s="620">
        <f t="shared" ca="1" si="348"/>
        <v>5.4224949227388199</v>
      </c>
      <c r="Q1074" s="620">
        <f t="shared" ca="1" si="348"/>
        <v>5.2878126578677582</v>
      </c>
      <c r="R1074" s="620">
        <f t="shared" ca="1" si="348"/>
        <v>2.5481206985296176</v>
      </c>
      <c r="S1074" s="620">
        <f t="shared" ca="1" si="348"/>
        <v>2.8266854936144048</v>
      </c>
      <c r="T1074" s="620">
        <f t="shared" ca="1" si="348"/>
        <v>2.8550117185014385</v>
      </c>
      <c r="U1074" s="620">
        <f t="shared" ca="1" si="348"/>
        <v>2.8830417661743817</v>
      </c>
      <c r="V1074" s="620">
        <f t="shared" ca="1" si="348"/>
        <v>3.9549985359443967</v>
      </c>
      <c r="W1074" s="620">
        <f t="shared" ca="1" si="348"/>
        <v>3.9994113165704239</v>
      </c>
      <c r="X1074" s="620">
        <f t="shared" ca="1" si="348"/>
        <v>4.04440601780236</v>
      </c>
      <c r="Y1074" s="620">
        <f t="shared" ca="1" si="348"/>
        <v>4.0899878990735345</v>
      </c>
      <c r="Z1074" s="620">
        <f t="shared" ca="1" si="348"/>
        <v>4.1361622199804229</v>
      </c>
      <c r="AA1074" s="620">
        <f t="shared" ca="1" si="348"/>
        <v>4.1829342382946448</v>
      </c>
      <c r="AB1074" s="620">
        <f t="shared" ca="1" si="348"/>
        <v>1.6239036697817371</v>
      </c>
      <c r="AC1074" s="620">
        <f t="shared" ca="1" si="348"/>
        <v>4.2782923766223071</v>
      </c>
      <c r="AD1074" s="620">
        <f t="shared" ca="1" si="348"/>
        <v>4.3268889840390754</v>
      </c>
      <c r="AE1074" s="620">
        <f t="shared" ca="1" si="348"/>
        <v>4.3761042591172421</v>
      </c>
      <c r="AF1074" s="620">
        <f t="shared" ca="1" si="348"/>
        <v>4.4259434178255512</v>
      </c>
      <c r="AG1074" s="620">
        <f t="shared" ca="1" si="348"/>
        <v>4.4764116606293785</v>
      </c>
      <c r="AH1074" s="620">
        <f t="shared" ca="1" si="348"/>
        <v>0</v>
      </c>
      <c r="AI1074" s="620">
        <f t="shared" ca="1" si="348"/>
        <v>0</v>
      </c>
      <c r="AJ1074" s="620">
        <f t="shared" ca="1" si="348"/>
        <v>0</v>
      </c>
      <c r="AK1074" s="620">
        <f t="shared" ca="1" si="348"/>
        <v>0</v>
      </c>
      <c r="AL1074" s="620">
        <f t="shared" ca="1" si="348"/>
        <v>0</v>
      </c>
      <c r="AM1074" s="626"/>
      <c r="AN1074" s="246"/>
    </row>
    <row r="1075" spans="2:40" x14ac:dyDescent="0.2">
      <c r="B1075" s="625"/>
      <c r="C1075" s="607" t="s">
        <v>126</v>
      </c>
      <c r="D1075" s="599"/>
      <c r="E1075" s="599"/>
      <c r="F1075" s="599"/>
      <c r="G1075" s="599"/>
      <c r="H1075" s="620">
        <f t="shared" ref="H1075:AL1075" ca="1" si="349">H440*HLOOKUP($B$1063,$AQ$40:$AW$52,3)</f>
        <v>0</v>
      </c>
      <c r="I1075" s="620">
        <f t="shared" ca="1" si="349"/>
        <v>0</v>
      </c>
      <c r="J1075" s="620">
        <f t="shared" ca="1" si="349"/>
        <v>0</v>
      </c>
      <c r="K1075" s="620">
        <f t="shared" ca="1" si="349"/>
        <v>0</v>
      </c>
      <c r="L1075" s="620">
        <f t="shared" ca="1" si="349"/>
        <v>0</v>
      </c>
      <c r="M1075" s="620">
        <f t="shared" ca="1" si="349"/>
        <v>0</v>
      </c>
      <c r="N1075" s="620">
        <f t="shared" ca="1" si="349"/>
        <v>0</v>
      </c>
      <c r="O1075" s="620">
        <f t="shared" ca="1" si="349"/>
        <v>0</v>
      </c>
      <c r="P1075" s="620">
        <f t="shared" ca="1" si="349"/>
        <v>0</v>
      </c>
      <c r="Q1075" s="620">
        <f t="shared" ca="1" si="349"/>
        <v>0</v>
      </c>
      <c r="R1075" s="620">
        <f t="shared" ca="1" si="349"/>
        <v>0</v>
      </c>
      <c r="S1075" s="620">
        <f t="shared" ca="1" si="349"/>
        <v>0</v>
      </c>
      <c r="T1075" s="620">
        <f t="shared" ca="1" si="349"/>
        <v>0</v>
      </c>
      <c r="U1075" s="620">
        <f t="shared" ca="1" si="349"/>
        <v>0</v>
      </c>
      <c r="V1075" s="620">
        <f t="shared" ca="1" si="349"/>
        <v>0</v>
      </c>
      <c r="W1075" s="620">
        <f t="shared" ca="1" si="349"/>
        <v>0</v>
      </c>
      <c r="X1075" s="620">
        <f t="shared" ca="1" si="349"/>
        <v>0</v>
      </c>
      <c r="Y1075" s="620">
        <f t="shared" ca="1" si="349"/>
        <v>0</v>
      </c>
      <c r="Z1075" s="620">
        <f t="shared" ca="1" si="349"/>
        <v>0</v>
      </c>
      <c r="AA1075" s="620">
        <f t="shared" ca="1" si="349"/>
        <v>0</v>
      </c>
      <c r="AB1075" s="620">
        <f t="shared" ca="1" si="349"/>
        <v>0</v>
      </c>
      <c r="AC1075" s="620">
        <f t="shared" ca="1" si="349"/>
        <v>0</v>
      </c>
      <c r="AD1075" s="620">
        <f t="shared" ca="1" si="349"/>
        <v>0</v>
      </c>
      <c r="AE1075" s="620">
        <f t="shared" ca="1" si="349"/>
        <v>0</v>
      </c>
      <c r="AF1075" s="620">
        <f t="shared" ca="1" si="349"/>
        <v>0</v>
      </c>
      <c r="AG1075" s="620">
        <f t="shared" ca="1" si="349"/>
        <v>0</v>
      </c>
      <c r="AH1075" s="620">
        <f t="shared" ca="1" si="349"/>
        <v>0</v>
      </c>
      <c r="AI1075" s="620">
        <f t="shared" ca="1" si="349"/>
        <v>0</v>
      </c>
      <c r="AJ1075" s="620">
        <f t="shared" ca="1" si="349"/>
        <v>0</v>
      </c>
      <c r="AK1075" s="620">
        <f t="shared" ca="1" si="349"/>
        <v>0</v>
      </c>
      <c r="AL1075" s="620">
        <f t="shared" ca="1" si="349"/>
        <v>0</v>
      </c>
      <c r="AM1075" s="626"/>
      <c r="AN1075" s="246"/>
    </row>
    <row r="1076" spans="2:40" x14ac:dyDescent="0.2">
      <c r="B1076" s="625"/>
      <c r="C1076" s="605" t="s">
        <v>127</v>
      </c>
      <c r="D1076" s="599"/>
      <c r="E1076" s="599"/>
      <c r="F1076" s="599"/>
      <c r="G1076" s="599"/>
      <c r="H1076" s="620">
        <f t="shared" ref="H1076:AL1076" ca="1" si="350">H441*HLOOKUP($B$1063,$AQ$40:$AW$52,3)</f>
        <v>0</v>
      </c>
      <c r="I1076" s="620">
        <f t="shared" ca="1" si="350"/>
        <v>0</v>
      </c>
      <c r="J1076" s="620">
        <f t="shared" ca="1" si="350"/>
        <v>0</v>
      </c>
      <c r="K1076" s="620">
        <f t="shared" ca="1" si="350"/>
        <v>0</v>
      </c>
      <c r="L1076" s="620">
        <f t="shared" ca="1" si="350"/>
        <v>0</v>
      </c>
      <c r="M1076" s="620">
        <f t="shared" ca="1" si="350"/>
        <v>0</v>
      </c>
      <c r="N1076" s="620">
        <f t="shared" ca="1" si="350"/>
        <v>0</v>
      </c>
      <c r="O1076" s="620">
        <f t="shared" ca="1" si="350"/>
        <v>0</v>
      </c>
      <c r="P1076" s="620">
        <f t="shared" ca="1" si="350"/>
        <v>0</v>
      </c>
      <c r="Q1076" s="620">
        <f t="shared" ca="1" si="350"/>
        <v>0</v>
      </c>
      <c r="R1076" s="620">
        <f t="shared" ca="1" si="350"/>
        <v>0</v>
      </c>
      <c r="S1076" s="620">
        <f t="shared" ca="1" si="350"/>
        <v>0</v>
      </c>
      <c r="T1076" s="620">
        <f t="shared" ca="1" si="350"/>
        <v>0</v>
      </c>
      <c r="U1076" s="620">
        <f t="shared" ca="1" si="350"/>
        <v>0</v>
      </c>
      <c r="V1076" s="620">
        <f t="shared" ca="1" si="350"/>
        <v>0</v>
      </c>
      <c r="W1076" s="620">
        <f t="shared" ca="1" si="350"/>
        <v>0</v>
      </c>
      <c r="X1076" s="620">
        <f t="shared" ca="1" si="350"/>
        <v>0</v>
      </c>
      <c r="Y1076" s="620">
        <f t="shared" ca="1" si="350"/>
        <v>0</v>
      </c>
      <c r="Z1076" s="620">
        <f t="shared" ca="1" si="350"/>
        <v>0</v>
      </c>
      <c r="AA1076" s="620">
        <f t="shared" ca="1" si="350"/>
        <v>0</v>
      </c>
      <c r="AB1076" s="620">
        <f t="shared" ca="1" si="350"/>
        <v>0</v>
      </c>
      <c r="AC1076" s="620">
        <f t="shared" ca="1" si="350"/>
        <v>0</v>
      </c>
      <c r="AD1076" s="620">
        <f t="shared" ca="1" si="350"/>
        <v>0</v>
      </c>
      <c r="AE1076" s="620">
        <f t="shared" ca="1" si="350"/>
        <v>0</v>
      </c>
      <c r="AF1076" s="620">
        <f t="shared" ca="1" si="350"/>
        <v>0</v>
      </c>
      <c r="AG1076" s="620">
        <f t="shared" ca="1" si="350"/>
        <v>0</v>
      </c>
      <c r="AH1076" s="620">
        <f t="shared" ca="1" si="350"/>
        <v>0</v>
      </c>
      <c r="AI1076" s="620">
        <f t="shared" ca="1" si="350"/>
        <v>0</v>
      </c>
      <c r="AJ1076" s="620">
        <f t="shared" ca="1" si="350"/>
        <v>0</v>
      </c>
      <c r="AK1076" s="620">
        <f t="shared" ca="1" si="350"/>
        <v>0</v>
      </c>
      <c r="AL1076" s="620">
        <f t="shared" ca="1" si="350"/>
        <v>0</v>
      </c>
      <c r="AM1076" s="626"/>
      <c r="AN1076" s="246"/>
    </row>
    <row r="1077" spans="2:40" x14ac:dyDescent="0.2">
      <c r="B1077" s="625"/>
      <c r="C1077" s="605" t="s">
        <v>116</v>
      </c>
      <c r="D1077" s="599"/>
      <c r="E1077" s="599"/>
      <c r="F1077" s="599"/>
      <c r="G1077" s="599"/>
      <c r="H1077" s="620">
        <f t="shared" ref="H1077:AL1077" ca="1" si="351">H442*HLOOKUP($B$1063,$AQ$40:$AW$52,3)</f>
        <v>0</v>
      </c>
      <c r="I1077" s="620">
        <f t="shared" ca="1" si="351"/>
        <v>0</v>
      </c>
      <c r="J1077" s="620">
        <f t="shared" ca="1" si="351"/>
        <v>0</v>
      </c>
      <c r="K1077" s="620">
        <f t="shared" ca="1" si="351"/>
        <v>0</v>
      </c>
      <c r="L1077" s="620">
        <f t="shared" ca="1" si="351"/>
        <v>0</v>
      </c>
      <c r="M1077" s="620">
        <f t="shared" ca="1" si="351"/>
        <v>0</v>
      </c>
      <c r="N1077" s="620">
        <f t="shared" ca="1" si="351"/>
        <v>0</v>
      </c>
      <c r="O1077" s="620">
        <f t="shared" ca="1" si="351"/>
        <v>0</v>
      </c>
      <c r="P1077" s="620">
        <f t="shared" ca="1" si="351"/>
        <v>0</v>
      </c>
      <c r="Q1077" s="620">
        <f t="shared" ca="1" si="351"/>
        <v>0</v>
      </c>
      <c r="R1077" s="620">
        <f t="shared" ca="1" si="351"/>
        <v>0</v>
      </c>
      <c r="S1077" s="620">
        <f t="shared" ca="1" si="351"/>
        <v>0</v>
      </c>
      <c r="T1077" s="620">
        <f t="shared" ca="1" si="351"/>
        <v>0</v>
      </c>
      <c r="U1077" s="620">
        <f t="shared" ca="1" si="351"/>
        <v>0</v>
      </c>
      <c r="V1077" s="620">
        <f t="shared" ca="1" si="351"/>
        <v>0</v>
      </c>
      <c r="W1077" s="620">
        <f t="shared" ca="1" si="351"/>
        <v>0</v>
      </c>
      <c r="X1077" s="620">
        <f t="shared" ca="1" si="351"/>
        <v>0</v>
      </c>
      <c r="Y1077" s="620">
        <f t="shared" ca="1" si="351"/>
        <v>0</v>
      </c>
      <c r="Z1077" s="620">
        <f t="shared" ca="1" si="351"/>
        <v>0</v>
      </c>
      <c r="AA1077" s="620">
        <f t="shared" ca="1" si="351"/>
        <v>0</v>
      </c>
      <c r="AB1077" s="620">
        <f t="shared" ca="1" si="351"/>
        <v>0</v>
      </c>
      <c r="AC1077" s="620">
        <f t="shared" ca="1" si="351"/>
        <v>0</v>
      </c>
      <c r="AD1077" s="620">
        <f t="shared" ca="1" si="351"/>
        <v>0</v>
      </c>
      <c r="AE1077" s="620">
        <f t="shared" ca="1" si="351"/>
        <v>0</v>
      </c>
      <c r="AF1077" s="620">
        <f t="shared" ca="1" si="351"/>
        <v>0</v>
      </c>
      <c r="AG1077" s="620">
        <f t="shared" ca="1" si="351"/>
        <v>0</v>
      </c>
      <c r="AH1077" s="620">
        <f t="shared" ca="1" si="351"/>
        <v>0</v>
      </c>
      <c r="AI1077" s="620">
        <f t="shared" ca="1" si="351"/>
        <v>0</v>
      </c>
      <c r="AJ1077" s="620">
        <f t="shared" ca="1" si="351"/>
        <v>0</v>
      </c>
      <c r="AK1077" s="620">
        <f t="shared" ca="1" si="351"/>
        <v>0</v>
      </c>
      <c r="AL1077" s="620">
        <f t="shared" ca="1" si="351"/>
        <v>0</v>
      </c>
      <c r="AM1077" s="626"/>
      <c r="AN1077" s="246"/>
    </row>
    <row r="1078" spans="2:40" x14ac:dyDescent="0.2">
      <c r="B1078" s="625"/>
      <c r="C1078" s="606" t="s">
        <v>119</v>
      </c>
      <c r="D1078" s="599"/>
      <c r="E1078" s="599"/>
      <c r="F1078" s="599"/>
      <c r="G1078" s="599"/>
      <c r="H1078" s="620">
        <f t="shared" ref="H1078:AL1078" ca="1" si="352">H443*HLOOKUP($B$1063,$AQ$40:$AW$52,3)</f>
        <v>0</v>
      </c>
      <c r="I1078" s="620">
        <f t="shared" ca="1" si="352"/>
        <v>0</v>
      </c>
      <c r="J1078" s="620">
        <f t="shared" ca="1" si="352"/>
        <v>0</v>
      </c>
      <c r="K1078" s="620">
        <f t="shared" ca="1" si="352"/>
        <v>0</v>
      </c>
      <c r="L1078" s="620">
        <f t="shared" ca="1" si="352"/>
        <v>0</v>
      </c>
      <c r="M1078" s="620">
        <f t="shared" ca="1" si="352"/>
        <v>0</v>
      </c>
      <c r="N1078" s="620">
        <f t="shared" ca="1" si="352"/>
        <v>0</v>
      </c>
      <c r="O1078" s="620">
        <f t="shared" ca="1" si="352"/>
        <v>0</v>
      </c>
      <c r="P1078" s="620">
        <f t="shared" ca="1" si="352"/>
        <v>0</v>
      </c>
      <c r="Q1078" s="620">
        <f t="shared" ca="1" si="352"/>
        <v>0</v>
      </c>
      <c r="R1078" s="620">
        <f t="shared" ca="1" si="352"/>
        <v>0</v>
      </c>
      <c r="S1078" s="620">
        <f t="shared" ca="1" si="352"/>
        <v>0</v>
      </c>
      <c r="T1078" s="620">
        <f t="shared" ca="1" si="352"/>
        <v>0</v>
      </c>
      <c r="U1078" s="620">
        <f t="shared" ca="1" si="352"/>
        <v>0</v>
      </c>
      <c r="V1078" s="620">
        <f t="shared" ca="1" si="352"/>
        <v>0</v>
      </c>
      <c r="W1078" s="620">
        <f t="shared" ca="1" si="352"/>
        <v>0</v>
      </c>
      <c r="X1078" s="620">
        <f t="shared" ca="1" si="352"/>
        <v>0</v>
      </c>
      <c r="Y1078" s="620">
        <f t="shared" ca="1" si="352"/>
        <v>0</v>
      </c>
      <c r="Z1078" s="620">
        <f t="shared" ca="1" si="352"/>
        <v>0</v>
      </c>
      <c r="AA1078" s="620">
        <f t="shared" ca="1" si="352"/>
        <v>0</v>
      </c>
      <c r="AB1078" s="620">
        <f t="shared" ca="1" si="352"/>
        <v>0</v>
      </c>
      <c r="AC1078" s="620">
        <f t="shared" ca="1" si="352"/>
        <v>0</v>
      </c>
      <c r="AD1078" s="620">
        <f t="shared" ca="1" si="352"/>
        <v>0</v>
      </c>
      <c r="AE1078" s="620">
        <f t="shared" ca="1" si="352"/>
        <v>0</v>
      </c>
      <c r="AF1078" s="620">
        <f t="shared" ca="1" si="352"/>
        <v>0</v>
      </c>
      <c r="AG1078" s="620">
        <f t="shared" ca="1" si="352"/>
        <v>0</v>
      </c>
      <c r="AH1078" s="620">
        <f t="shared" ca="1" si="352"/>
        <v>0</v>
      </c>
      <c r="AI1078" s="620">
        <f t="shared" ca="1" si="352"/>
        <v>0</v>
      </c>
      <c r="AJ1078" s="620">
        <f t="shared" ca="1" si="352"/>
        <v>0</v>
      </c>
      <c r="AK1078" s="620">
        <f t="shared" ca="1" si="352"/>
        <v>0</v>
      </c>
      <c r="AL1078" s="620">
        <f t="shared" ca="1" si="352"/>
        <v>0</v>
      </c>
      <c r="AM1078" s="626"/>
      <c r="AN1078" s="246"/>
    </row>
    <row r="1079" spans="2:40" x14ac:dyDescent="0.2">
      <c r="B1079" s="625"/>
      <c r="C1079" s="125"/>
      <c r="D1079" s="599"/>
      <c r="E1079" s="599"/>
      <c r="F1079" s="599"/>
      <c r="G1079" s="599"/>
      <c r="H1079" s="620"/>
      <c r="I1079" s="621"/>
      <c r="J1079" s="621"/>
      <c r="K1079" s="621"/>
      <c r="L1079" s="621"/>
      <c r="M1079" s="621"/>
      <c r="N1079" s="621"/>
      <c r="O1079" s="621"/>
      <c r="P1079" s="621"/>
      <c r="Q1079" s="621"/>
      <c r="R1079" s="621"/>
      <c r="S1079" s="621"/>
      <c r="T1079" s="621"/>
      <c r="U1079" s="621"/>
      <c r="V1079" s="621"/>
      <c r="W1079" s="621"/>
      <c r="X1079" s="621"/>
      <c r="Y1079" s="621"/>
      <c r="Z1079" s="621"/>
      <c r="AA1079" s="621"/>
      <c r="AB1079" s="621"/>
      <c r="AC1079" s="621"/>
      <c r="AD1079" s="621"/>
      <c r="AE1079" s="621"/>
      <c r="AF1079" s="621"/>
      <c r="AG1079" s="621"/>
      <c r="AH1079" s="621"/>
      <c r="AI1079" s="621"/>
      <c r="AJ1079" s="621"/>
      <c r="AK1079" s="621"/>
      <c r="AL1079" s="621"/>
      <c r="AM1079" s="627"/>
      <c r="AN1079" s="600"/>
    </row>
    <row r="1080" spans="2:40" x14ac:dyDescent="0.2">
      <c r="B1080" s="261" t="s">
        <v>327</v>
      </c>
      <c r="C1080" s="125"/>
      <c r="D1080" s="599"/>
      <c r="E1080" s="599"/>
      <c r="F1080" s="599"/>
      <c r="G1080" s="599"/>
      <c r="H1080" s="621"/>
      <c r="I1080" s="621"/>
      <c r="J1080" s="621"/>
      <c r="K1080" s="621"/>
      <c r="L1080" s="621"/>
      <c r="M1080" s="621"/>
      <c r="N1080" s="621"/>
      <c r="O1080" s="621"/>
      <c r="P1080" s="621"/>
      <c r="Q1080" s="621"/>
      <c r="R1080" s="621"/>
      <c r="S1080" s="621"/>
      <c r="T1080" s="621"/>
      <c r="U1080" s="621"/>
      <c r="V1080" s="621"/>
      <c r="W1080" s="621"/>
      <c r="X1080" s="621"/>
      <c r="Y1080" s="621"/>
      <c r="Z1080" s="621"/>
      <c r="AA1080" s="621"/>
      <c r="AB1080" s="621"/>
      <c r="AC1080" s="621"/>
      <c r="AD1080" s="621"/>
      <c r="AE1080" s="621"/>
      <c r="AF1080" s="621"/>
      <c r="AG1080" s="621"/>
      <c r="AH1080" s="621"/>
      <c r="AI1080" s="621"/>
      <c r="AJ1080" s="621"/>
      <c r="AK1080" s="621"/>
      <c r="AL1080" s="621"/>
      <c r="AM1080" s="627"/>
      <c r="AN1080" s="600"/>
    </row>
    <row r="1081" spans="2:40" x14ac:dyDescent="0.2">
      <c r="B1081" s="625"/>
      <c r="C1081" s="605" t="s">
        <v>131</v>
      </c>
      <c r="D1081" s="599"/>
      <c r="E1081" s="599"/>
      <c r="F1081" s="599"/>
      <c r="G1081" s="599"/>
      <c r="H1081" s="620">
        <f t="shared" ref="H1081:AL1081" ca="1" si="353">H446*HLOOKUP($B$1063,$AQ$40:$AW$52,4)</f>
        <v>-145.16885723175005</v>
      </c>
      <c r="I1081" s="620">
        <f t="shared" ca="1" si="353"/>
        <v>32.282626728990103</v>
      </c>
      <c r="J1081" s="620">
        <f t="shared" ca="1" si="353"/>
        <v>37.103940698003449</v>
      </c>
      <c r="K1081" s="620">
        <f t="shared" ca="1" si="353"/>
        <v>29.764293149096943</v>
      </c>
      <c r="L1081" s="620">
        <f t="shared" ca="1" si="353"/>
        <v>25.151202318929833</v>
      </c>
      <c r="M1081" s="620">
        <f t="shared" ca="1" si="353"/>
        <v>24.406005531298661</v>
      </c>
      <c r="N1081" s="620">
        <f t="shared" ca="1" si="353"/>
        <v>21.281418170150541</v>
      </c>
      <c r="O1081" s="620">
        <f t="shared" ca="1" si="353"/>
        <v>17.96723914545078</v>
      </c>
      <c r="P1081" s="620">
        <f t="shared" ca="1" si="353"/>
        <v>17.429759372139969</v>
      </c>
      <c r="Q1081" s="620">
        <f t="shared" ca="1" si="353"/>
        <v>16.954108805568687</v>
      </c>
      <c r="R1081" s="620">
        <f t="shared" ca="1" si="353"/>
        <v>4.520631952406279</v>
      </c>
      <c r="S1081" s="620">
        <f t="shared" ca="1" si="353"/>
        <v>8.9921243642342557</v>
      </c>
      <c r="T1081" s="620">
        <f t="shared" ca="1" si="353"/>
        <v>14.091282469939072</v>
      </c>
      <c r="U1081" s="620">
        <f t="shared" ca="1" si="353"/>
        <v>14.250161805237473</v>
      </c>
      <c r="V1081" s="620">
        <f t="shared" ca="1" si="353"/>
        <v>14.411072356565029</v>
      </c>
      <c r="W1081" s="620">
        <f t="shared" ca="1" si="353"/>
        <v>14.57402942573203</v>
      </c>
      <c r="X1081" s="620">
        <f t="shared" ca="1" si="353"/>
        <v>14.739048201268801</v>
      </c>
      <c r="Y1081" s="620">
        <f t="shared" ca="1" si="353"/>
        <v>14.906143748041909</v>
      </c>
      <c r="Z1081" s="620">
        <f t="shared" ca="1" si="353"/>
        <v>15.075330996498982</v>
      </c>
      <c r="AA1081" s="620">
        <f t="shared" ca="1" si="353"/>
        <v>15.24662473153141</v>
      </c>
      <c r="AB1081" s="620">
        <f t="shared" ca="1" si="353"/>
        <v>3.4587583506714394</v>
      </c>
      <c r="AC1081" s="620">
        <f t="shared" ca="1" si="353"/>
        <v>15.595590003516252</v>
      </c>
      <c r="AD1081" s="620">
        <f t="shared" ca="1" si="353"/>
        <v>15.773290276655114</v>
      </c>
      <c r="AE1081" s="620">
        <f t="shared" ca="1" si="353"/>
        <v>15.953154483607438</v>
      </c>
      <c r="AF1081" s="620">
        <f t="shared" ca="1" si="353"/>
        <v>16.135196500239161</v>
      </c>
      <c r="AG1081" s="620">
        <f t="shared" ca="1" si="353"/>
        <v>16.319429981356617</v>
      </c>
      <c r="AH1081" s="620">
        <f t="shared" ca="1" si="353"/>
        <v>0</v>
      </c>
      <c r="AI1081" s="620">
        <f t="shared" ca="1" si="353"/>
        <v>0</v>
      </c>
      <c r="AJ1081" s="620">
        <f t="shared" ca="1" si="353"/>
        <v>0</v>
      </c>
      <c r="AK1081" s="620">
        <f t="shared" ca="1" si="353"/>
        <v>0</v>
      </c>
      <c r="AL1081" s="620">
        <f t="shared" ca="1" si="353"/>
        <v>0</v>
      </c>
      <c r="AM1081" s="626"/>
      <c r="AN1081" s="246"/>
    </row>
    <row r="1082" spans="2:40" x14ac:dyDescent="0.2">
      <c r="B1082" s="625"/>
      <c r="C1082" s="606" t="s">
        <v>117</v>
      </c>
      <c r="D1082" s="599"/>
      <c r="E1082" s="599"/>
      <c r="F1082" s="599"/>
      <c r="G1082" s="599"/>
      <c r="H1082" s="620">
        <f t="shared" ref="H1082:AL1082" ca="1" si="354">H447*HLOOKUP($B$1063,$AQ$40:$AW$52,4)</f>
        <v>0</v>
      </c>
      <c r="I1082" s="620">
        <f t="shared" ca="1" si="354"/>
        <v>1.1211699205493308</v>
      </c>
      <c r="J1082" s="620">
        <f t="shared" ca="1" si="354"/>
        <v>1.1327666827885159</v>
      </c>
      <c r="K1082" s="620">
        <f t="shared" ca="1" si="354"/>
        <v>1.1445362367850647</v>
      </c>
      <c r="L1082" s="620">
        <f t="shared" ca="1" si="354"/>
        <v>1.1564811571361622</v>
      </c>
      <c r="M1082" s="620">
        <f t="shared" ca="1" si="354"/>
        <v>1.1686040568004912</v>
      </c>
      <c r="N1082" s="620">
        <f t="shared" ca="1" si="354"/>
        <v>1.1809075876698187</v>
      </c>
      <c r="O1082" s="620">
        <f t="shared" ca="1" si="354"/>
        <v>1.1933944411490989</v>
      </c>
      <c r="P1082" s="620">
        <f t="shared" ca="1" si="354"/>
        <v>1.2060673487452198</v>
      </c>
      <c r="Q1082" s="620">
        <f t="shared" ca="1" si="354"/>
        <v>1.218929082664524</v>
      </c>
      <c r="R1082" s="620">
        <f t="shared" ca="1" si="354"/>
        <v>1.2319824564192254</v>
      </c>
      <c r="S1082" s="620">
        <f t="shared" ca="1" si="354"/>
        <v>1.245230325442872</v>
      </c>
      <c r="T1082" s="620">
        <f t="shared" ca="1" si="354"/>
        <v>1.2586755877149705</v>
      </c>
      <c r="U1082" s="620">
        <f t="shared" ca="1" si="354"/>
        <v>1.2723211843949238</v>
      </c>
      <c r="V1082" s="620">
        <f t="shared" ca="1" si="354"/>
        <v>1.286170100465408</v>
      </c>
      <c r="W1082" s="620">
        <f t="shared" ca="1" si="354"/>
        <v>1.3002253653853426</v>
      </c>
      <c r="X1082" s="620">
        <f t="shared" ca="1" si="354"/>
        <v>1.3144900537525841</v>
      </c>
      <c r="Y1082" s="620">
        <f t="shared" ca="1" si="354"/>
        <v>1.3289672859764974</v>
      </c>
      <c r="Z1082" s="620">
        <f t="shared" ca="1" si="354"/>
        <v>1.3436602289605477</v>
      </c>
      <c r="AA1082" s="620">
        <f t="shared" ca="1" si="354"/>
        <v>1.3585720967950596</v>
      </c>
      <c r="AB1082" s="620">
        <f t="shared" ca="1" si="354"/>
        <v>1.3737061514603059</v>
      </c>
      <c r="AC1082" s="620">
        <f t="shared" ca="1" si="354"/>
        <v>1.3890657035400644</v>
      </c>
      <c r="AD1082" s="620">
        <f t="shared" ca="1" si="354"/>
        <v>1.4046541129458114</v>
      </c>
      <c r="AE1082" s="620">
        <f t="shared" ca="1" si="354"/>
        <v>1.420474789651704</v>
      </c>
      <c r="AF1082" s="620">
        <f t="shared" ca="1" si="354"/>
        <v>1.4365311944405141</v>
      </c>
      <c r="AG1082" s="620">
        <f t="shared" ca="1" si="354"/>
        <v>1.4528268396606778</v>
      </c>
      <c r="AH1082" s="620">
        <f t="shared" ca="1" si="354"/>
        <v>0</v>
      </c>
      <c r="AI1082" s="620">
        <f t="shared" ca="1" si="354"/>
        <v>0</v>
      </c>
      <c r="AJ1082" s="620">
        <f t="shared" ca="1" si="354"/>
        <v>0</v>
      </c>
      <c r="AK1082" s="620">
        <f t="shared" ca="1" si="354"/>
        <v>0</v>
      </c>
      <c r="AL1082" s="620">
        <f t="shared" ca="1" si="354"/>
        <v>0</v>
      </c>
      <c r="AM1082" s="626"/>
      <c r="AN1082" s="246"/>
    </row>
    <row r="1083" spans="2:40" x14ac:dyDescent="0.2">
      <c r="B1083" s="625"/>
      <c r="C1083" s="607" t="s">
        <v>126</v>
      </c>
      <c r="D1083" s="599"/>
      <c r="E1083" s="599"/>
      <c r="F1083" s="599"/>
      <c r="G1083" s="599"/>
      <c r="H1083" s="620">
        <f t="shared" ref="H1083:AL1083" ca="1" si="355">H448*HLOOKUP($B$1063,$AQ$40:$AW$52,4)</f>
        <v>0</v>
      </c>
      <c r="I1083" s="620">
        <f t="shared" ca="1" si="355"/>
        <v>2.2423398410986617</v>
      </c>
      <c r="J1083" s="620">
        <f t="shared" ca="1" si="355"/>
        <v>2.2655333655770318</v>
      </c>
      <c r="K1083" s="620">
        <f t="shared" ca="1" si="355"/>
        <v>2.2890724735701293</v>
      </c>
      <c r="L1083" s="620">
        <f t="shared" ca="1" si="355"/>
        <v>2.3129623142723243</v>
      </c>
      <c r="M1083" s="620">
        <f t="shared" ca="1" si="355"/>
        <v>2.3372081136009824</v>
      </c>
      <c r="N1083" s="620">
        <f t="shared" ca="1" si="355"/>
        <v>2.3618151753396375</v>
      </c>
      <c r="O1083" s="620">
        <f t="shared" ca="1" si="355"/>
        <v>2.3867888822981977</v>
      </c>
      <c r="P1083" s="620">
        <f t="shared" ca="1" si="355"/>
        <v>2.4121346974904396</v>
      </c>
      <c r="Q1083" s="620">
        <f t="shared" ca="1" si="355"/>
        <v>2.4378581653290481</v>
      </c>
      <c r="R1083" s="620">
        <f t="shared" ca="1" si="355"/>
        <v>2.4639649128384509</v>
      </c>
      <c r="S1083" s="620">
        <f t="shared" ca="1" si="355"/>
        <v>2.4904606508857441</v>
      </c>
      <c r="T1083" s="620">
        <f t="shared" ca="1" si="355"/>
        <v>2.5173511754299409</v>
      </c>
      <c r="U1083" s="620">
        <f t="shared" ca="1" si="355"/>
        <v>2.5446423687898476</v>
      </c>
      <c r="V1083" s="620">
        <f t="shared" ca="1" si="355"/>
        <v>2.5723402009308161</v>
      </c>
      <c r="W1083" s="620">
        <f t="shared" ca="1" si="355"/>
        <v>2.6004507307706852</v>
      </c>
      <c r="X1083" s="620">
        <f t="shared" ca="1" si="355"/>
        <v>2.6289801075051682</v>
      </c>
      <c r="Y1083" s="620">
        <f t="shared" ca="1" si="355"/>
        <v>2.6579345719529948</v>
      </c>
      <c r="Z1083" s="620">
        <f t="shared" ca="1" si="355"/>
        <v>2.6873204579210954</v>
      </c>
      <c r="AA1083" s="620">
        <f t="shared" ca="1" si="355"/>
        <v>2.7171441935901193</v>
      </c>
      <c r="AB1083" s="620">
        <f t="shared" ca="1" si="355"/>
        <v>2.7474123029206119</v>
      </c>
      <c r="AC1083" s="620">
        <f t="shared" ca="1" si="355"/>
        <v>2.7781314070801288</v>
      </c>
      <c r="AD1083" s="620">
        <f t="shared" ca="1" si="355"/>
        <v>2.8093082258916229</v>
      </c>
      <c r="AE1083" s="620">
        <f t="shared" ca="1" si="355"/>
        <v>2.8409495793034081</v>
      </c>
      <c r="AF1083" s="620">
        <f t="shared" ca="1" si="355"/>
        <v>2.8730623888810283</v>
      </c>
      <c r="AG1083" s="620">
        <f t="shared" ca="1" si="355"/>
        <v>2.9056536793213557</v>
      </c>
      <c r="AH1083" s="620">
        <f t="shared" ca="1" si="355"/>
        <v>0</v>
      </c>
      <c r="AI1083" s="620">
        <f t="shared" ca="1" si="355"/>
        <v>0</v>
      </c>
      <c r="AJ1083" s="620">
        <f t="shared" ca="1" si="355"/>
        <v>0</v>
      </c>
      <c r="AK1083" s="620">
        <f t="shared" ca="1" si="355"/>
        <v>0</v>
      </c>
      <c r="AL1083" s="620">
        <f t="shared" ca="1" si="355"/>
        <v>0</v>
      </c>
      <c r="AM1083" s="626"/>
      <c r="AN1083" s="246"/>
    </row>
    <row r="1084" spans="2:40" x14ac:dyDescent="0.2">
      <c r="B1084" s="625"/>
      <c r="C1084" s="605" t="s">
        <v>127</v>
      </c>
      <c r="D1084" s="599"/>
      <c r="E1084" s="599"/>
      <c r="F1084" s="599"/>
      <c r="G1084" s="599"/>
      <c r="H1084" s="620">
        <f t="shared" ref="H1084:AL1084" ca="1" si="356">H449*HLOOKUP($B$1063,$AQ$40:$AW$52,4)</f>
        <v>0</v>
      </c>
      <c r="I1084" s="620">
        <f t="shared" ca="1" si="356"/>
        <v>0</v>
      </c>
      <c r="J1084" s="620">
        <f t="shared" ca="1" si="356"/>
        <v>0</v>
      </c>
      <c r="K1084" s="620">
        <f t="shared" ca="1" si="356"/>
        <v>0</v>
      </c>
      <c r="L1084" s="620">
        <f t="shared" ca="1" si="356"/>
        <v>0</v>
      </c>
      <c r="M1084" s="620">
        <f t="shared" ca="1" si="356"/>
        <v>0</v>
      </c>
      <c r="N1084" s="620">
        <f t="shared" ca="1" si="356"/>
        <v>0</v>
      </c>
      <c r="O1084" s="620">
        <f t="shared" ca="1" si="356"/>
        <v>0</v>
      </c>
      <c r="P1084" s="620">
        <f t="shared" ca="1" si="356"/>
        <v>0</v>
      </c>
      <c r="Q1084" s="620">
        <f t="shared" ca="1" si="356"/>
        <v>0</v>
      </c>
      <c r="R1084" s="620">
        <f t="shared" ca="1" si="356"/>
        <v>0</v>
      </c>
      <c r="S1084" s="620">
        <f t="shared" ca="1" si="356"/>
        <v>0</v>
      </c>
      <c r="T1084" s="620">
        <f t="shared" ca="1" si="356"/>
        <v>0</v>
      </c>
      <c r="U1084" s="620">
        <f t="shared" ca="1" si="356"/>
        <v>0</v>
      </c>
      <c r="V1084" s="620">
        <f t="shared" ca="1" si="356"/>
        <v>0</v>
      </c>
      <c r="W1084" s="620">
        <f t="shared" ca="1" si="356"/>
        <v>0</v>
      </c>
      <c r="X1084" s="620">
        <f t="shared" ca="1" si="356"/>
        <v>0</v>
      </c>
      <c r="Y1084" s="620">
        <f t="shared" ca="1" si="356"/>
        <v>0</v>
      </c>
      <c r="Z1084" s="620">
        <f t="shared" ca="1" si="356"/>
        <v>0</v>
      </c>
      <c r="AA1084" s="620">
        <f t="shared" ca="1" si="356"/>
        <v>0</v>
      </c>
      <c r="AB1084" s="620">
        <f t="shared" ca="1" si="356"/>
        <v>0</v>
      </c>
      <c r="AC1084" s="620">
        <f t="shared" ca="1" si="356"/>
        <v>0</v>
      </c>
      <c r="AD1084" s="620">
        <f t="shared" ca="1" si="356"/>
        <v>0</v>
      </c>
      <c r="AE1084" s="620">
        <f t="shared" ca="1" si="356"/>
        <v>0</v>
      </c>
      <c r="AF1084" s="620">
        <f t="shared" ca="1" si="356"/>
        <v>0</v>
      </c>
      <c r="AG1084" s="620">
        <f t="shared" ca="1" si="356"/>
        <v>0</v>
      </c>
      <c r="AH1084" s="620">
        <f t="shared" ca="1" si="356"/>
        <v>0</v>
      </c>
      <c r="AI1084" s="620">
        <f t="shared" ca="1" si="356"/>
        <v>0</v>
      </c>
      <c r="AJ1084" s="620">
        <f t="shared" ca="1" si="356"/>
        <v>0</v>
      </c>
      <c r="AK1084" s="620">
        <f t="shared" ca="1" si="356"/>
        <v>0</v>
      </c>
      <c r="AL1084" s="620">
        <f t="shared" ca="1" si="356"/>
        <v>0</v>
      </c>
      <c r="AM1084" s="626"/>
      <c r="AN1084" s="246"/>
    </row>
    <row r="1085" spans="2:40" x14ac:dyDescent="0.2">
      <c r="B1085" s="625"/>
      <c r="C1085" s="605" t="s">
        <v>116</v>
      </c>
      <c r="D1085" s="599"/>
      <c r="E1085" s="599"/>
      <c r="F1085" s="599"/>
      <c r="G1085" s="599"/>
      <c r="H1085" s="620">
        <f t="shared" ref="H1085:AL1085" ca="1" si="357">H450*HLOOKUP($B$1063,$AQ$40:$AW$52,4)</f>
        <v>0</v>
      </c>
      <c r="I1085" s="620">
        <f t="shared" ca="1" si="357"/>
        <v>1.1211699205493308</v>
      </c>
      <c r="J1085" s="620">
        <f t="shared" ca="1" si="357"/>
        <v>1.1327666827885159</v>
      </c>
      <c r="K1085" s="620">
        <f t="shared" ca="1" si="357"/>
        <v>1.1445362367850647</v>
      </c>
      <c r="L1085" s="620">
        <f t="shared" ca="1" si="357"/>
        <v>1.1564811571361622</v>
      </c>
      <c r="M1085" s="620">
        <f t="shared" ca="1" si="357"/>
        <v>1.1686040568004912</v>
      </c>
      <c r="N1085" s="620">
        <f t="shared" ca="1" si="357"/>
        <v>1.1809075876698187</v>
      </c>
      <c r="O1085" s="620">
        <f t="shared" ca="1" si="357"/>
        <v>1.1933944411490989</v>
      </c>
      <c r="P1085" s="620">
        <f t="shared" ca="1" si="357"/>
        <v>1.2060673487452198</v>
      </c>
      <c r="Q1085" s="620">
        <f t="shared" ca="1" si="357"/>
        <v>1.218929082664524</v>
      </c>
      <c r="R1085" s="620">
        <f t="shared" ca="1" si="357"/>
        <v>1.2319824564192254</v>
      </c>
      <c r="S1085" s="620">
        <f t="shared" ca="1" si="357"/>
        <v>1.245230325442872</v>
      </c>
      <c r="T1085" s="620">
        <f t="shared" ca="1" si="357"/>
        <v>1.2586755877149705</v>
      </c>
      <c r="U1085" s="620">
        <f t="shared" ca="1" si="357"/>
        <v>1.2723211843949238</v>
      </c>
      <c r="V1085" s="620">
        <f t="shared" ca="1" si="357"/>
        <v>1.286170100465408</v>
      </c>
      <c r="W1085" s="620">
        <f t="shared" ca="1" si="357"/>
        <v>1.3002253653853426</v>
      </c>
      <c r="X1085" s="620">
        <f t="shared" ca="1" si="357"/>
        <v>1.3144900537525841</v>
      </c>
      <c r="Y1085" s="620">
        <f t="shared" ca="1" si="357"/>
        <v>1.3289672859764974</v>
      </c>
      <c r="Z1085" s="620">
        <f t="shared" ca="1" si="357"/>
        <v>1.3436602289605477</v>
      </c>
      <c r="AA1085" s="620">
        <f t="shared" ca="1" si="357"/>
        <v>1.3585720967950596</v>
      </c>
      <c r="AB1085" s="620">
        <f t="shared" ca="1" si="357"/>
        <v>1.3737061514603059</v>
      </c>
      <c r="AC1085" s="620">
        <f t="shared" ca="1" si="357"/>
        <v>1.3890657035400644</v>
      </c>
      <c r="AD1085" s="620">
        <f t="shared" ca="1" si="357"/>
        <v>1.4046541129458114</v>
      </c>
      <c r="AE1085" s="620">
        <f t="shared" ca="1" si="357"/>
        <v>1.420474789651704</v>
      </c>
      <c r="AF1085" s="620">
        <f t="shared" ca="1" si="357"/>
        <v>1.4365311944405141</v>
      </c>
      <c r="AG1085" s="620">
        <f t="shared" ca="1" si="357"/>
        <v>1.4528268396606778</v>
      </c>
      <c r="AH1085" s="620">
        <f t="shared" ca="1" si="357"/>
        <v>0</v>
      </c>
      <c r="AI1085" s="620">
        <f t="shared" ca="1" si="357"/>
        <v>0</v>
      </c>
      <c r="AJ1085" s="620">
        <f t="shared" ca="1" si="357"/>
        <v>0</v>
      </c>
      <c r="AK1085" s="620">
        <f t="shared" ca="1" si="357"/>
        <v>0</v>
      </c>
      <c r="AL1085" s="620">
        <f t="shared" ca="1" si="357"/>
        <v>0</v>
      </c>
      <c r="AM1085" s="626"/>
      <c r="AN1085" s="246"/>
    </row>
    <row r="1086" spans="2:40" x14ac:dyDescent="0.2">
      <c r="B1086" s="625"/>
      <c r="C1086" s="606" t="s">
        <v>119</v>
      </c>
      <c r="D1086" s="599"/>
      <c r="E1086" s="599"/>
      <c r="F1086" s="599"/>
      <c r="G1086" s="599"/>
      <c r="H1086" s="620">
        <f t="shared" ref="H1086:AL1086" ca="1" si="358">H451*HLOOKUP($B$1063,$AQ$40:$AW$52,4)</f>
        <v>0</v>
      </c>
      <c r="I1086" s="620">
        <f t="shared" ca="1" si="358"/>
        <v>0</v>
      </c>
      <c r="J1086" s="620">
        <f t="shared" ca="1" si="358"/>
        <v>0</v>
      </c>
      <c r="K1086" s="620">
        <f t="shared" ca="1" si="358"/>
        <v>0</v>
      </c>
      <c r="L1086" s="620">
        <f t="shared" ca="1" si="358"/>
        <v>0</v>
      </c>
      <c r="M1086" s="620">
        <f t="shared" ca="1" si="358"/>
        <v>0</v>
      </c>
      <c r="N1086" s="620">
        <f t="shared" ca="1" si="358"/>
        <v>0</v>
      </c>
      <c r="O1086" s="620">
        <f t="shared" ca="1" si="358"/>
        <v>0</v>
      </c>
      <c r="P1086" s="620">
        <f t="shared" ca="1" si="358"/>
        <v>0</v>
      </c>
      <c r="Q1086" s="620">
        <f t="shared" ca="1" si="358"/>
        <v>0</v>
      </c>
      <c r="R1086" s="620">
        <f t="shared" ca="1" si="358"/>
        <v>0</v>
      </c>
      <c r="S1086" s="620">
        <f t="shared" ca="1" si="358"/>
        <v>0</v>
      </c>
      <c r="T1086" s="620">
        <f t="shared" ca="1" si="358"/>
        <v>0</v>
      </c>
      <c r="U1086" s="620">
        <f t="shared" ca="1" si="358"/>
        <v>0</v>
      </c>
      <c r="V1086" s="620">
        <f t="shared" ca="1" si="358"/>
        <v>0</v>
      </c>
      <c r="W1086" s="620">
        <f t="shared" ca="1" si="358"/>
        <v>0</v>
      </c>
      <c r="X1086" s="620">
        <f t="shared" ca="1" si="358"/>
        <v>0</v>
      </c>
      <c r="Y1086" s="620">
        <f t="shared" ca="1" si="358"/>
        <v>0</v>
      </c>
      <c r="Z1086" s="620">
        <f t="shared" ca="1" si="358"/>
        <v>0</v>
      </c>
      <c r="AA1086" s="620">
        <f t="shared" ca="1" si="358"/>
        <v>0</v>
      </c>
      <c r="AB1086" s="620">
        <f t="shared" ca="1" si="358"/>
        <v>0</v>
      </c>
      <c r="AC1086" s="620">
        <f t="shared" ca="1" si="358"/>
        <v>0</v>
      </c>
      <c r="AD1086" s="620">
        <f t="shared" ca="1" si="358"/>
        <v>0</v>
      </c>
      <c r="AE1086" s="620">
        <f t="shared" ca="1" si="358"/>
        <v>0</v>
      </c>
      <c r="AF1086" s="620">
        <f t="shared" ca="1" si="358"/>
        <v>0</v>
      </c>
      <c r="AG1086" s="620">
        <f t="shared" ca="1" si="358"/>
        <v>0</v>
      </c>
      <c r="AH1086" s="620">
        <f t="shared" ca="1" si="358"/>
        <v>0</v>
      </c>
      <c r="AI1086" s="620">
        <f t="shared" ca="1" si="358"/>
        <v>0</v>
      </c>
      <c r="AJ1086" s="620">
        <f t="shared" ca="1" si="358"/>
        <v>0</v>
      </c>
      <c r="AK1086" s="620">
        <f t="shared" ca="1" si="358"/>
        <v>0</v>
      </c>
      <c r="AL1086" s="620">
        <f t="shared" ca="1" si="358"/>
        <v>0</v>
      </c>
      <c r="AM1086" s="626"/>
      <c r="AN1086" s="246"/>
    </row>
    <row r="1087" spans="2:40" x14ac:dyDescent="0.2">
      <c r="B1087" s="625"/>
      <c r="C1087" s="125"/>
      <c r="D1087" s="599"/>
      <c r="E1087" s="599"/>
      <c r="F1087" s="599"/>
      <c r="G1087" s="599"/>
      <c r="H1087" s="621"/>
      <c r="I1087" s="621"/>
      <c r="J1087" s="621"/>
      <c r="K1087" s="621"/>
      <c r="L1087" s="621"/>
      <c r="M1087" s="621"/>
      <c r="N1087" s="621"/>
      <c r="O1087" s="621"/>
      <c r="P1087" s="621"/>
      <c r="Q1087" s="621"/>
      <c r="R1087" s="621"/>
      <c r="S1087" s="621"/>
      <c r="T1087" s="621"/>
      <c r="U1087" s="621"/>
      <c r="V1087" s="621"/>
      <c r="W1087" s="621"/>
      <c r="X1087" s="621"/>
      <c r="Y1087" s="621"/>
      <c r="Z1087" s="621"/>
      <c r="AA1087" s="621"/>
      <c r="AB1087" s="621"/>
      <c r="AC1087" s="621"/>
      <c r="AD1087" s="621"/>
      <c r="AE1087" s="621"/>
      <c r="AF1087" s="621"/>
      <c r="AG1087" s="621"/>
      <c r="AH1087" s="621"/>
      <c r="AI1087" s="621"/>
      <c r="AJ1087" s="621"/>
      <c r="AK1087" s="621"/>
      <c r="AL1087" s="621"/>
      <c r="AM1087" s="627"/>
      <c r="AN1087" s="600"/>
    </row>
    <row r="1088" spans="2:40" x14ac:dyDescent="0.2">
      <c r="B1088" s="261" t="s">
        <v>328</v>
      </c>
      <c r="C1088" s="125"/>
      <c r="D1088" s="599"/>
      <c r="E1088" s="599"/>
      <c r="F1088" s="599"/>
      <c r="G1088" s="599"/>
      <c r="H1088" s="621"/>
      <c r="I1088" s="621"/>
      <c r="J1088" s="621"/>
      <c r="K1088" s="621"/>
      <c r="L1088" s="621"/>
      <c r="M1088" s="621"/>
      <c r="N1088" s="621"/>
      <c r="O1088" s="621"/>
      <c r="P1088" s="621"/>
      <c r="Q1088" s="621"/>
      <c r="R1088" s="621"/>
      <c r="S1088" s="621"/>
      <c r="T1088" s="621"/>
      <c r="U1088" s="621"/>
      <c r="V1088" s="621"/>
      <c r="W1088" s="621"/>
      <c r="X1088" s="621"/>
      <c r="Y1088" s="621"/>
      <c r="Z1088" s="621"/>
      <c r="AA1088" s="621"/>
      <c r="AB1088" s="621"/>
      <c r="AC1088" s="621"/>
      <c r="AD1088" s="621"/>
      <c r="AE1088" s="621"/>
      <c r="AF1088" s="621"/>
      <c r="AG1088" s="621"/>
      <c r="AH1088" s="621"/>
      <c r="AI1088" s="621"/>
      <c r="AJ1088" s="621"/>
      <c r="AK1088" s="621"/>
      <c r="AL1088" s="621"/>
      <c r="AM1088" s="627"/>
      <c r="AN1088" s="600"/>
    </row>
    <row r="1089" spans="2:40" x14ac:dyDescent="0.2">
      <c r="B1089" s="625"/>
      <c r="C1089" s="605" t="s">
        <v>131</v>
      </c>
      <c r="D1089" s="599"/>
      <c r="E1089" s="599"/>
      <c r="F1089" s="599"/>
      <c r="G1089" s="599"/>
      <c r="H1089" s="620">
        <f t="shared" ref="H1089:AL1089" ca="1" si="359">H454*HLOOKUP($B$1063,$AQ$40:$AW$52,5)</f>
        <v>0</v>
      </c>
      <c r="I1089" s="620">
        <f t="shared" ca="1" si="359"/>
        <v>0</v>
      </c>
      <c r="J1089" s="620">
        <f t="shared" ca="1" si="359"/>
        <v>0</v>
      </c>
      <c r="K1089" s="620">
        <f t="shared" ca="1" si="359"/>
        <v>0</v>
      </c>
      <c r="L1089" s="620">
        <f t="shared" ca="1" si="359"/>
        <v>0</v>
      </c>
      <c r="M1089" s="620">
        <f t="shared" ca="1" si="359"/>
        <v>0</v>
      </c>
      <c r="N1089" s="620">
        <f t="shared" ca="1" si="359"/>
        <v>0</v>
      </c>
      <c r="O1089" s="620">
        <f t="shared" ca="1" si="359"/>
        <v>0</v>
      </c>
      <c r="P1089" s="620">
        <f t="shared" ca="1" si="359"/>
        <v>0</v>
      </c>
      <c r="Q1089" s="620">
        <f t="shared" ca="1" si="359"/>
        <v>0</v>
      </c>
      <c r="R1089" s="620">
        <f t="shared" ca="1" si="359"/>
        <v>0</v>
      </c>
      <c r="S1089" s="620">
        <f t="shared" ca="1" si="359"/>
        <v>0</v>
      </c>
      <c r="T1089" s="620">
        <f t="shared" ca="1" si="359"/>
        <v>0</v>
      </c>
      <c r="U1089" s="620">
        <f t="shared" ca="1" si="359"/>
        <v>0</v>
      </c>
      <c r="V1089" s="620">
        <f t="shared" ca="1" si="359"/>
        <v>0</v>
      </c>
      <c r="W1089" s="620">
        <f t="shared" ca="1" si="359"/>
        <v>0</v>
      </c>
      <c r="X1089" s="620">
        <f t="shared" ca="1" si="359"/>
        <v>0</v>
      </c>
      <c r="Y1089" s="620">
        <f t="shared" ca="1" si="359"/>
        <v>0</v>
      </c>
      <c r="Z1089" s="620">
        <f t="shared" ca="1" si="359"/>
        <v>0</v>
      </c>
      <c r="AA1089" s="620">
        <f t="shared" ca="1" si="359"/>
        <v>0</v>
      </c>
      <c r="AB1089" s="620">
        <f t="shared" ca="1" si="359"/>
        <v>0</v>
      </c>
      <c r="AC1089" s="620">
        <f t="shared" ca="1" si="359"/>
        <v>0</v>
      </c>
      <c r="AD1089" s="620">
        <f t="shared" ca="1" si="359"/>
        <v>0</v>
      </c>
      <c r="AE1089" s="620">
        <f t="shared" ca="1" si="359"/>
        <v>0</v>
      </c>
      <c r="AF1089" s="620">
        <f t="shared" ca="1" si="359"/>
        <v>0</v>
      </c>
      <c r="AG1089" s="620">
        <f t="shared" ca="1" si="359"/>
        <v>0</v>
      </c>
      <c r="AH1089" s="620">
        <f t="shared" ca="1" si="359"/>
        <v>0</v>
      </c>
      <c r="AI1089" s="620">
        <f t="shared" ca="1" si="359"/>
        <v>0</v>
      </c>
      <c r="AJ1089" s="620">
        <f t="shared" ca="1" si="359"/>
        <v>0</v>
      </c>
      <c r="AK1089" s="620">
        <f t="shared" ca="1" si="359"/>
        <v>0</v>
      </c>
      <c r="AL1089" s="620">
        <f t="shared" ca="1" si="359"/>
        <v>0</v>
      </c>
      <c r="AM1089" s="626"/>
      <c r="AN1089" s="246"/>
    </row>
    <row r="1090" spans="2:40" x14ac:dyDescent="0.2">
      <c r="B1090" s="625"/>
      <c r="C1090" s="606" t="s">
        <v>117</v>
      </c>
      <c r="D1090" s="599"/>
      <c r="E1090" s="599"/>
      <c r="F1090" s="599"/>
      <c r="G1090" s="599"/>
      <c r="H1090" s="620">
        <f t="shared" ref="H1090:AL1090" ca="1" si="360">H455*HLOOKUP($B$1063,$AQ$40:$AW$52,5)</f>
        <v>0</v>
      </c>
      <c r="I1090" s="620">
        <f t="shared" ca="1" si="360"/>
        <v>0</v>
      </c>
      <c r="J1090" s="620">
        <f t="shared" ca="1" si="360"/>
        <v>0</v>
      </c>
      <c r="K1090" s="620">
        <f t="shared" ca="1" si="360"/>
        <v>0</v>
      </c>
      <c r="L1090" s="620">
        <f t="shared" ca="1" si="360"/>
        <v>0</v>
      </c>
      <c r="M1090" s="620">
        <f t="shared" ca="1" si="360"/>
        <v>0</v>
      </c>
      <c r="N1090" s="620">
        <f t="shared" ca="1" si="360"/>
        <v>0</v>
      </c>
      <c r="O1090" s="620">
        <f t="shared" ca="1" si="360"/>
        <v>0</v>
      </c>
      <c r="P1090" s="620">
        <f t="shared" ca="1" si="360"/>
        <v>0</v>
      </c>
      <c r="Q1090" s="620">
        <f t="shared" ca="1" si="360"/>
        <v>0</v>
      </c>
      <c r="R1090" s="620">
        <f t="shared" ca="1" si="360"/>
        <v>0</v>
      </c>
      <c r="S1090" s="620">
        <f t="shared" ca="1" si="360"/>
        <v>0</v>
      </c>
      <c r="T1090" s="620">
        <f t="shared" ca="1" si="360"/>
        <v>0</v>
      </c>
      <c r="U1090" s="620">
        <f t="shared" ca="1" si="360"/>
        <v>0</v>
      </c>
      <c r="V1090" s="620">
        <f t="shared" ca="1" si="360"/>
        <v>0</v>
      </c>
      <c r="W1090" s="620">
        <f t="shared" ca="1" si="360"/>
        <v>0</v>
      </c>
      <c r="X1090" s="620">
        <f t="shared" ca="1" si="360"/>
        <v>0</v>
      </c>
      <c r="Y1090" s="620">
        <f t="shared" ca="1" si="360"/>
        <v>0</v>
      </c>
      <c r="Z1090" s="620">
        <f t="shared" ca="1" si="360"/>
        <v>0</v>
      </c>
      <c r="AA1090" s="620">
        <f t="shared" ca="1" si="360"/>
        <v>0</v>
      </c>
      <c r="AB1090" s="620">
        <f t="shared" ca="1" si="360"/>
        <v>0</v>
      </c>
      <c r="AC1090" s="620">
        <f t="shared" ca="1" si="360"/>
        <v>0</v>
      </c>
      <c r="AD1090" s="620">
        <f t="shared" ca="1" si="360"/>
        <v>0</v>
      </c>
      <c r="AE1090" s="620">
        <f t="shared" ca="1" si="360"/>
        <v>0</v>
      </c>
      <c r="AF1090" s="620">
        <f t="shared" ca="1" si="360"/>
        <v>0</v>
      </c>
      <c r="AG1090" s="620">
        <f t="shared" ca="1" si="360"/>
        <v>0</v>
      </c>
      <c r="AH1090" s="620">
        <f t="shared" ca="1" si="360"/>
        <v>0</v>
      </c>
      <c r="AI1090" s="620">
        <f t="shared" ca="1" si="360"/>
        <v>0</v>
      </c>
      <c r="AJ1090" s="620">
        <f t="shared" ca="1" si="360"/>
        <v>0</v>
      </c>
      <c r="AK1090" s="620">
        <f t="shared" ca="1" si="360"/>
        <v>0</v>
      </c>
      <c r="AL1090" s="620">
        <f t="shared" ca="1" si="360"/>
        <v>0</v>
      </c>
      <c r="AM1090" s="626"/>
      <c r="AN1090" s="246"/>
    </row>
    <row r="1091" spans="2:40" x14ac:dyDescent="0.2">
      <c r="B1091" s="625"/>
      <c r="C1091" s="607" t="s">
        <v>126</v>
      </c>
      <c r="D1091" s="599"/>
      <c r="E1091" s="599"/>
      <c r="F1091" s="599"/>
      <c r="G1091" s="599"/>
      <c r="H1091" s="620">
        <f t="shared" ref="H1091:AL1091" ca="1" si="361">H456*HLOOKUP($B$1063,$AQ$40:$AW$52,5)</f>
        <v>-1.4663520932500018</v>
      </c>
      <c r="I1091" s="620">
        <f t="shared" ca="1" si="361"/>
        <v>0.27051492500627344</v>
      </c>
      <c r="J1091" s="620">
        <f t="shared" ca="1" si="361"/>
        <v>0.262413646908284</v>
      </c>
      <c r="K1091" s="620">
        <f t="shared" ca="1" si="361"/>
        <v>0.24944531341650486</v>
      </c>
      <c r="L1091" s="620">
        <f t="shared" ca="1" si="361"/>
        <v>0.2397017072203361</v>
      </c>
      <c r="M1091" s="620">
        <f t="shared" ca="1" si="361"/>
        <v>0.23252055593196039</v>
      </c>
      <c r="N1091" s="620">
        <f t="shared" ca="1" si="361"/>
        <v>0.22876985218460191</v>
      </c>
      <c r="O1091" s="620">
        <f t="shared" ca="1" si="361"/>
        <v>0.22309043446451454</v>
      </c>
      <c r="P1091" s="620">
        <f t="shared" ca="1" si="361"/>
        <v>0.21806579646020655</v>
      </c>
      <c r="Q1091" s="620">
        <f t="shared" ca="1" si="361"/>
        <v>0.21368499548986722</v>
      </c>
      <c r="R1091" s="620">
        <f t="shared" ca="1" si="361"/>
        <v>8.7000956585451289E-2</v>
      </c>
      <c r="S1091" s="620">
        <f t="shared" ca="1" si="361"/>
        <v>0.13324794425596606</v>
      </c>
      <c r="T1091" s="620">
        <f t="shared" ca="1" si="361"/>
        <v>0.13457984681066187</v>
      </c>
      <c r="U1091" s="620">
        <f t="shared" ca="1" si="361"/>
        <v>0.18359855724342575</v>
      </c>
      <c r="V1091" s="620">
        <f t="shared" ca="1" si="361"/>
        <v>0.18565632090666748</v>
      </c>
      <c r="W1091" s="620">
        <f t="shared" ca="1" si="361"/>
        <v>0.1877411544097207</v>
      </c>
      <c r="X1091" s="620">
        <f t="shared" ca="1" si="361"/>
        <v>0.18985330454456797</v>
      </c>
      <c r="Y1091" s="620">
        <f t="shared" ca="1" si="361"/>
        <v>0.19199301820056563</v>
      </c>
      <c r="Z1091" s="620">
        <f t="shared" ca="1" si="361"/>
        <v>0.19416054227472809</v>
      </c>
      <c r="AA1091" s="620">
        <f t="shared" ca="1" si="361"/>
        <v>0.19635612357840715</v>
      </c>
      <c r="AB1091" s="620">
        <f t="shared" ca="1" si="361"/>
        <v>7.6229606180251638E-2</v>
      </c>
      <c r="AC1091" s="620">
        <f t="shared" ca="1" si="361"/>
        <v>0.20083244410533635</v>
      </c>
      <c r="AD1091" s="620">
        <f t="shared" ca="1" si="361"/>
        <v>0.20311367563034086</v>
      </c>
      <c r="AE1091" s="620">
        <f t="shared" ca="1" si="361"/>
        <v>0.20542394877466202</v>
      </c>
      <c r="AF1091" s="620">
        <f t="shared" ca="1" si="361"/>
        <v>0.20776350838733301</v>
      </c>
      <c r="AG1091" s="620">
        <f t="shared" ca="1" si="361"/>
        <v>0.21013259858962441</v>
      </c>
      <c r="AH1091" s="620">
        <f t="shared" ca="1" si="361"/>
        <v>0</v>
      </c>
      <c r="AI1091" s="620">
        <f t="shared" ca="1" si="361"/>
        <v>0</v>
      </c>
      <c r="AJ1091" s="620">
        <f t="shared" ca="1" si="361"/>
        <v>0</v>
      </c>
      <c r="AK1091" s="620">
        <f t="shared" ca="1" si="361"/>
        <v>0</v>
      </c>
      <c r="AL1091" s="620">
        <f t="shared" ca="1" si="361"/>
        <v>0</v>
      </c>
      <c r="AM1091" s="626"/>
      <c r="AN1091" s="246"/>
    </row>
    <row r="1092" spans="2:40" x14ac:dyDescent="0.2">
      <c r="B1092" s="625"/>
      <c r="C1092" s="605" t="s">
        <v>127</v>
      </c>
      <c r="D1092" s="599"/>
      <c r="E1092" s="599"/>
      <c r="F1092" s="599"/>
      <c r="G1092" s="599"/>
      <c r="H1092" s="620">
        <f t="shared" ref="H1092:AL1092" ca="1" si="362">H457*HLOOKUP($B$1063,$AQ$40:$AW$52,5)</f>
        <v>0</v>
      </c>
      <c r="I1092" s="620">
        <f t="shared" ca="1" si="362"/>
        <v>0</v>
      </c>
      <c r="J1092" s="620">
        <f t="shared" ca="1" si="362"/>
        <v>0</v>
      </c>
      <c r="K1092" s="620">
        <f t="shared" ca="1" si="362"/>
        <v>0</v>
      </c>
      <c r="L1092" s="620">
        <f t="shared" ca="1" si="362"/>
        <v>0</v>
      </c>
      <c r="M1092" s="620">
        <f t="shared" ca="1" si="362"/>
        <v>0</v>
      </c>
      <c r="N1092" s="620">
        <f t="shared" ca="1" si="362"/>
        <v>0</v>
      </c>
      <c r="O1092" s="620">
        <f t="shared" ca="1" si="362"/>
        <v>0</v>
      </c>
      <c r="P1092" s="620">
        <f t="shared" ca="1" si="362"/>
        <v>0</v>
      </c>
      <c r="Q1092" s="620">
        <f t="shared" ca="1" si="362"/>
        <v>0</v>
      </c>
      <c r="R1092" s="620">
        <f t="shared" ca="1" si="362"/>
        <v>0</v>
      </c>
      <c r="S1092" s="620">
        <f t="shared" ca="1" si="362"/>
        <v>0</v>
      </c>
      <c r="T1092" s="620">
        <f t="shared" ca="1" si="362"/>
        <v>0</v>
      </c>
      <c r="U1092" s="620">
        <f t="shared" ca="1" si="362"/>
        <v>0</v>
      </c>
      <c r="V1092" s="620">
        <f t="shared" ca="1" si="362"/>
        <v>0</v>
      </c>
      <c r="W1092" s="620">
        <f t="shared" ca="1" si="362"/>
        <v>0</v>
      </c>
      <c r="X1092" s="620">
        <f t="shared" ca="1" si="362"/>
        <v>0</v>
      </c>
      <c r="Y1092" s="620">
        <f t="shared" ca="1" si="362"/>
        <v>0</v>
      </c>
      <c r="Z1092" s="620">
        <f t="shared" ca="1" si="362"/>
        <v>0</v>
      </c>
      <c r="AA1092" s="620">
        <f t="shared" ca="1" si="362"/>
        <v>0</v>
      </c>
      <c r="AB1092" s="620">
        <f t="shared" ca="1" si="362"/>
        <v>0</v>
      </c>
      <c r="AC1092" s="620">
        <f t="shared" ca="1" si="362"/>
        <v>0</v>
      </c>
      <c r="AD1092" s="620">
        <f t="shared" ca="1" si="362"/>
        <v>0</v>
      </c>
      <c r="AE1092" s="620">
        <f t="shared" ca="1" si="362"/>
        <v>0</v>
      </c>
      <c r="AF1092" s="620">
        <f t="shared" ca="1" si="362"/>
        <v>0</v>
      </c>
      <c r="AG1092" s="620">
        <f t="shared" ca="1" si="362"/>
        <v>0</v>
      </c>
      <c r="AH1092" s="620">
        <f t="shared" ca="1" si="362"/>
        <v>0</v>
      </c>
      <c r="AI1092" s="620">
        <f t="shared" ca="1" si="362"/>
        <v>0</v>
      </c>
      <c r="AJ1092" s="620">
        <f t="shared" ca="1" si="362"/>
        <v>0</v>
      </c>
      <c r="AK1092" s="620">
        <f t="shared" ca="1" si="362"/>
        <v>0</v>
      </c>
      <c r="AL1092" s="620">
        <f t="shared" ca="1" si="362"/>
        <v>0</v>
      </c>
      <c r="AM1092" s="626"/>
      <c r="AN1092" s="246"/>
    </row>
    <row r="1093" spans="2:40" x14ac:dyDescent="0.2">
      <c r="B1093" s="625"/>
      <c r="C1093" s="605" t="s">
        <v>116</v>
      </c>
      <c r="D1093" s="599"/>
      <c r="E1093" s="599"/>
      <c r="F1093" s="599"/>
      <c r="G1093" s="599"/>
      <c r="H1093" s="620">
        <f t="shared" ref="H1093:AL1093" ca="1" si="363">H458*HLOOKUP($B$1063,$AQ$40:$AW$52,5)</f>
        <v>0</v>
      </c>
      <c r="I1093" s="620">
        <f t="shared" ca="1" si="363"/>
        <v>0</v>
      </c>
      <c r="J1093" s="620">
        <f t="shared" ca="1" si="363"/>
        <v>0</v>
      </c>
      <c r="K1093" s="620">
        <f t="shared" ca="1" si="363"/>
        <v>0</v>
      </c>
      <c r="L1093" s="620">
        <f t="shared" ca="1" si="363"/>
        <v>0</v>
      </c>
      <c r="M1093" s="620">
        <f t="shared" ca="1" si="363"/>
        <v>0</v>
      </c>
      <c r="N1093" s="620">
        <f t="shared" ca="1" si="363"/>
        <v>0</v>
      </c>
      <c r="O1093" s="620">
        <f t="shared" ca="1" si="363"/>
        <v>0</v>
      </c>
      <c r="P1093" s="620">
        <f t="shared" ca="1" si="363"/>
        <v>0</v>
      </c>
      <c r="Q1093" s="620">
        <f t="shared" ca="1" si="363"/>
        <v>0</v>
      </c>
      <c r="R1093" s="620">
        <f t="shared" ca="1" si="363"/>
        <v>0</v>
      </c>
      <c r="S1093" s="620">
        <f t="shared" ca="1" si="363"/>
        <v>0</v>
      </c>
      <c r="T1093" s="620">
        <f t="shared" ca="1" si="363"/>
        <v>0</v>
      </c>
      <c r="U1093" s="620">
        <f t="shared" ca="1" si="363"/>
        <v>0</v>
      </c>
      <c r="V1093" s="620">
        <f t="shared" ca="1" si="363"/>
        <v>0</v>
      </c>
      <c r="W1093" s="620">
        <f t="shared" ca="1" si="363"/>
        <v>0</v>
      </c>
      <c r="X1093" s="620">
        <f t="shared" ca="1" si="363"/>
        <v>0</v>
      </c>
      <c r="Y1093" s="620">
        <f t="shared" ca="1" si="363"/>
        <v>0</v>
      </c>
      <c r="Z1093" s="620">
        <f t="shared" ca="1" si="363"/>
        <v>0</v>
      </c>
      <c r="AA1093" s="620">
        <f t="shared" ca="1" si="363"/>
        <v>0</v>
      </c>
      <c r="AB1093" s="620">
        <f t="shared" ca="1" si="363"/>
        <v>0</v>
      </c>
      <c r="AC1093" s="620">
        <f t="shared" ca="1" si="363"/>
        <v>0</v>
      </c>
      <c r="AD1093" s="620">
        <f t="shared" ca="1" si="363"/>
        <v>0</v>
      </c>
      <c r="AE1093" s="620">
        <f t="shared" ca="1" si="363"/>
        <v>0</v>
      </c>
      <c r="AF1093" s="620">
        <f t="shared" ca="1" si="363"/>
        <v>0</v>
      </c>
      <c r="AG1093" s="620">
        <f t="shared" ca="1" si="363"/>
        <v>0</v>
      </c>
      <c r="AH1093" s="620">
        <f t="shared" ca="1" si="363"/>
        <v>0</v>
      </c>
      <c r="AI1093" s="620">
        <f t="shared" ca="1" si="363"/>
        <v>0</v>
      </c>
      <c r="AJ1093" s="620">
        <f t="shared" ca="1" si="363"/>
        <v>0</v>
      </c>
      <c r="AK1093" s="620">
        <f t="shared" ca="1" si="363"/>
        <v>0</v>
      </c>
      <c r="AL1093" s="620">
        <f t="shared" ca="1" si="363"/>
        <v>0</v>
      </c>
      <c r="AM1093" s="626"/>
      <c r="AN1093" s="246"/>
    </row>
    <row r="1094" spans="2:40" x14ac:dyDescent="0.2">
      <c r="B1094" s="625"/>
      <c r="C1094" s="606" t="s">
        <v>119</v>
      </c>
      <c r="D1094" s="599"/>
      <c r="E1094" s="599"/>
      <c r="F1094" s="599"/>
      <c r="G1094" s="599"/>
      <c r="H1094" s="620">
        <f t="shared" ref="H1094:AL1094" ca="1" si="364">H459*HLOOKUP($B$1063,$AQ$40:$AW$52,5)</f>
        <v>0</v>
      </c>
      <c r="I1094" s="620">
        <f t="shared" ca="1" si="364"/>
        <v>0</v>
      </c>
      <c r="J1094" s="620">
        <f t="shared" ca="1" si="364"/>
        <v>0</v>
      </c>
      <c r="K1094" s="620">
        <f t="shared" ca="1" si="364"/>
        <v>0</v>
      </c>
      <c r="L1094" s="620">
        <f t="shared" ca="1" si="364"/>
        <v>0</v>
      </c>
      <c r="M1094" s="620">
        <f t="shared" ca="1" si="364"/>
        <v>0</v>
      </c>
      <c r="N1094" s="620">
        <f t="shared" ca="1" si="364"/>
        <v>0</v>
      </c>
      <c r="O1094" s="620">
        <f t="shared" ca="1" si="364"/>
        <v>0</v>
      </c>
      <c r="P1094" s="620">
        <f t="shared" ca="1" si="364"/>
        <v>0</v>
      </c>
      <c r="Q1094" s="620">
        <f t="shared" ca="1" si="364"/>
        <v>0</v>
      </c>
      <c r="R1094" s="620">
        <f t="shared" ca="1" si="364"/>
        <v>0</v>
      </c>
      <c r="S1094" s="620">
        <f t="shared" ca="1" si="364"/>
        <v>0</v>
      </c>
      <c r="T1094" s="620">
        <f t="shared" ca="1" si="364"/>
        <v>0</v>
      </c>
      <c r="U1094" s="620">
        <f t="shared" ca="1" si="364"/>
        <v>0</v>
      </c>
      <c r="V1094" s="620">
        <f t="shared" ca="1" si="364"/>
        <v>0</v>
      </c>
      <c r="W1094" s="620">
        <f t="shared" ca="1" si="364"/>
        <v>0</v>
      </c>
      <c r="X1094" s="620">
        <f t="shared" ca="1" si="364"/>
        <v>0</v>
      </c>
      <c r="Y1094" s="620">
        <f t="shared" ca="1" si="364"/>
        <v>0</v>
      </c>
      <c r="Z1094" s="620">
        <f t="shared" ca="1" si="364"/>
        <v>0</v>
      </c>
      <c r="AA1094" s="620">
        <f t="shared" ca="1" si="364"/>
        <v>0</v>
      </c>
      <c r="AB1094" s="620">
        <f t="shared" ca="1" si="364"/>
        <v>0</v>
      </c>
      <c r="AC1094" s="620">
        <f t="shared" ca="1" si="364"/>
        <v>0</v>
      </c>
      <c r="AD1094" s="620">
        <f t="shared" ca="1" si="364"/>
        <v>0</v>
      </c>
      <c r="AE1094" s="620">
        <f t="shared" ca="1" si="364"/>
        <v>0</v>
      </c>
      <c r="AF1094" s="620">
        <f t="shared" ca="1" si="364"/>
        <v>0</v>
      </c>
      <c r="AG1094" s="620">
        <f t="shared" ca="1" si="364"/>
        <v>0</v>
      </c>
      <c r="AH1094" s="620">
        <f t="shared" ca="1" si="364"/>
        <v>0</v>
      </c>
      <c r="AI1094" s="620">
        <f t="shared" ca="1" si="364"/>
        <v>0</v>
      </c>
      <c r="AJ1094" s="620">
        <f t="shared" ca="1" si="364"/>
        <v>0</v>
      </c>
      <c r="AK1094" s="620">
        <f t="shared" ca="1" si="364"/>
        <v>0</v>
      </c>
      <c r="AL1094" s="620">
        <f t="shared" ca="1" si="364"/>
        <v>0</v>
      </c>
      <c r="AM1094" s="626"/>
      <c r="AN1094" s="246"/>
    </row>
    <row r="1095" spans="2:40" x14ac:dyDescent="0.2">
      <c r="B1095" s="625"/>
      <c r="C1095" s="125"/>
      <c r="D1095" s="599"/>
      <c r="E1095" s="599"/>
      <c r="F1095" s="599"/>
      <c r="G1095" s="599"/>
      <c r="H1095" s="621"/>
      <c r="I1095" s="621"/>
      <c r="J1095" s="621"/>
      <c r="K1095" s="621"/>
      <c r="L1095" s="621"/>
      <c r="M1095" s="621"/>
      <c r="N1095" s="621"/>
      <c r="O1095" s="621"/>
      <c r="P1095" s="621"/>
      <c r="Q1095" s="621"/>
      <c r="R1095" s="621"/>
      <c r="S1095" s="621"/>
      <c r="T1095" s="621"/>
      <c r="U1095" s="621"/>
      <c r="V1095" s="621"/>
      <c r="W1095" s="621"/>
      <c r="X1095" s="621"/>
      <c r="Y1095" s="621"/>
      <c r="Z1095" s="621"/>
      <c r="AA1095" s="621"/>
      <c r="AB1095" s="621"/>
      <c r="AC1095" s="621"/>
      <c r="AD1095" s="621"/>
      <c r="AE1095" s="621"/>
      <c r="AF1095" s="621"/>
      <c r="AG1095" s="621"/>
      <c r="AH1095" s="621"/>
      <c r="AI1095" s="621"/>
      <c r="AJ1095" s="621"/>
      <c r="AK1095" s="621"/>
      <c r="AL1095" s="621"/>
      <c r="AM1095" s="627"/>
      <c r="AN1095" s="600"/>
    </row>
    <row r="1096" spans="2:40" x14ac:dyDescent="0.2">
      <c r="B1096" s="261" t="s">
        <v>329</v>
      </c>
      <c r="C1096" s="125"/>
      <c r="D1096" s="599"/>
      <c r="E1096" s="599"/>
      <c r="F1096" s="599"/>
      <c r="G1096" s="599"/>
      <c r="H1096" s="621"/>
      <c r="I1096" s="621"/>
      <c r="J1096" s="621"/>
      <c r="K1096" s="621"/>
      <c r="L1096" s="621"/>
      <c r="M1096" s="621"/>
      <c r="N1096" s="621"/>
      <c r="O1096" s="621"/>
      <c r="P1096" s="621"/>
      <c r="Q1096" s="621"/>
      <c r="R1096" s="621"/>
      <c r="S1096" s="621"/>
      <c r="T1096" s="621"/>
      <c r="U1096" s="621"/>
      <c r="V1096" s="621"/>
      <c r="W1096" s="621"/>
      <c r="X1096" s="621"/>
      <c r="Y1096" s="621"/>
      <c r="Z1096" s="621"/>
      <c r="AA1096" s="621"/>
      <c r="AB1096" s="621"/>
      <c r="AC1096" s="621"/>
      <c r="AD1096" s="621"/>
      <c r="AE1096" s="621"/>
      <c r="AF1096" s="621"/>
      <c r="AG1096" s="621"/>
      <c r="AH1096" s="621"/>
      <c r="AI1096" s="621"/>
      <c r="AJ1096" s="621"/>
      <c r="AK1096" s="621"/>
      <c r="AL1096" s="621"/>
      <c r="AM1096" s="627"/>
      <c r="AN1096" s="600"/>
    </row>
    <row r="1097" spans="2:40" x14ac:dyDescent="0.2">
      <c r="B1097" s="625"/>
      <c r="C1097" s="605" t="s">
        <v>131</v>
      </c>
      <c r="D1097" s="599"/>
      <c r="E1097" s="599"/>
      <c r="F1097" s="599"/>
      <c r="G1097" s="599"/>
      <c r="H1097" s="620">
        <f t="shared" ref="H1097:AL1097" ca="1" si="365">H462*HLOOKUP($B$1063,$AQ$40:$AW$52,6)</f>
        <v>-46.403410659925022</v>
      </c>
      <c r="I1097" s="620">
        <f t="shared" ca="1" si="365"/>
        <v>12.611266241435018</v>
      </c>
      <c r="J1097" s="620">
        <f t="shared" ca="1" si="365"/>
        <v>14.058621863223557</v>
      </c>
      <c r="K1097" s="620">
        <f t="shared" ca="1" si="365"/>
        <v>11.567779753336541</v>
      </c>
      <c r="L1097" s="620">
        <f t="shared" ca="1" si="365"/>
        <v>9.9823604193412692</v>
      </c>
      <c r="M1097" s="620">
        <f t="shared" ca="1" si="365"/>
        <v>9.6602670306815508</v>
      </c>
      <c r="N1097" s="620">
        <f t="shared" ca="1" si="365"/>
        <v>8.6136568783156235</v>
      </c>
      <c r="O1097" s="620">
        <f t="shared" ca="1" si="365"/>
        <v>7.4863582733581291</v>
      </c>
      <c r="P1097" s="620">
        <f t="shared" ca="1" si="365"/>
        <v>7.253638406582291</v>
      </c>
      <c r="Q1097" s="620">
        <f t="shared" ca="1" si="365"/>
        <v>7.0475880323137359</v>
      </c>
      <c r="R1097" s="620">
        <f t="shared" ca="1" si="365"/>
        <v>2.4763089399424896</v>
      </c>
      <c r="S1097" s="620">
        <f t="shared" ca="1" si="365"/>
        <v>3.5075765153838976</v>
      </c>
      <c r="T1097" s="620">
        <f t="shared" ca="1" si="365"/>
        <v>5.1446573870967143</v>
      </c>
      <c r="U1097" s="620">
        <f t="shared" ca="1" si="365"/>
        <v>5.2026634449373441</v>
      </c>
      <c r="V1097" s="620">
        <f t="shared" ca="1" si="365"/>
        <v>5.2614110896826061</v>
      </c>
      <c r="W1097" s="620">
        <f t="shared" ca="1" si="365"/>
        <v>5.3209059079475942</v>
      </c>
      <c r="X1097" s="620">
        <f t="shared" ca="1" si="365"/>
        <v>5.3811534449894491</v>
      </c>
      <c r="Y1097" s="620">
        <f t="shared" ca="1" si="365"/>
        <v>5.4421592009162874</v>
      </c>
      <c r="Z1097" s="620">
        <f t="shared" ca="1" si="365"/>
        <v>5.5039286267605352</v>
      </c>
      <c r="AA1097" s="620">
        <f t="shared" ca="1" si="365"/>
        <v>5.5664671204127583</v>
      </c>
      <c r="AB1097" s="620">
        <f t="shared" ca="1" si="365"/>
        <v>1.2627755306817865</v>
      </c>
      <c r="AC1097" s="620">
        <f t="shared" ca="1" si="365"/>
        <v>5.6938726115869613</v>
      </c>
      <c r="AD1097" s="620">
        <f t="shared" ca="1" si="365"/>
        <v>5.7587501005481849</v>
      </c>
      <c r="AE1097" s="620">
        <f t="shared" ca="1" si="365"/>
        <v>5.8244176310192826</v>
      </c>
      <c r="AF1097" s="620">
        <f t="shared" ca="1" si="365"/>
        <v>5.8908802690101325</v>
      </c>
      <c r="AG1097" s="620">
        <f t="shared" ca="1" si="365"/>
        <v>5.958142999822849</v>
      </c>
      <c r="AH1097" s="620">
        <f t="shared" ca="1" si="365"/>
        <v>0</v>
      </c>
      <c r="AI1097" s="620">
        <f t="shared" ca="1" si="365"/>
        <v>0</v>
      </c>
      <c r="AJ1097" s="620">
        <f t="shared" ca="1" si="365"/>
        <v>0</v>
      </c>
      <c r="AK1097" s="620">
        <f t="shared" ca="1" si="365"/>
        <v>0</v>
      </c>
      <c r="AL1097" s="620">
        <f t="shared" ca="1" si="365"/>
        <v>0</v>
      </c>
      <c r="AM1097" s="626"/>
      <c r="AN1097" s="246"/>
    </row>
    <row r="1098" spans="2:40" x14ac:dyDescent="0.2">
      <c r="B1098" s="625"/>
      <c r="C1098" s="606" t="s">
        <v>117</v>
      </c>
      <c r="D1098" s="599"/>
      <c r="E1098" s="599"/>
      <c r="F1098" s="599"/>
      <c r="G1098" s="599"/>
      <c r="H1098" s="620">
        <f t="shared" ref="H1098:AL1098" ca="1" si="366">H463*HLOOKUP($B$1063,$AQ$40:$AW$52,6)</f>
        <v>0</v>
      </c>
      <c r="I1098" s="620">
        <f t="shared" ca="1" si="366"/>
        <v>0</v>
      </c>
      <c r="J1098" s="620">
        <f t="shared" ca="1" si="366"/>
        <v>0</v>
      </c>
      <c r="K1098" s="620">
        <f t="shared" ca="1" si="366"/>
        <v>0</v>
      </c>
      <c r="L1098" s="620">
        <f t="shared" ca="1" si="366"/>
        <v>0</v>
      </c>
      <c r="M1098" s="620">
        <f t="shared" ca="1" si="366"/>
        <v>0</v>
      </c>
      <c r="N1098" s="620">
        <f t="shared" ca="1" si="366"/>
        <v>0</v>
      </c>
      <c r="O1098" s="620">
        <f t="shared" ca="1" si="366"/>
        <v>0</v>
      </c>
      <c r="P1098" s="620">
        <f t="shared" ca="1" si="366"/>
        <v>0</v>
      </c>
      <c r="Q1098" s="620">
        <f t="shared" ca="1" si="366"/>
        <v>0</v>
      </c>
      <c r="R1098" s="620">
        <f t="shared" ca="1" si="366"/>
        <v>0</v>
      </c>
      <c r="S1098" s="620">
        <f t="shared" ca="1" si="366"/>
        <v>0</v>
      </c>
      <c r="T1098" s="620">
        <f t="shared" ca="1" si="366"/>
        <v>0</v>
      </c>
      <c r="U1098" s="620">
        <f t="shared" ca="1" si="366"/>
        <v>0</v>
      </c>
      <c r="V1098" s="620">
        <f t="shared" ca="1" si="366"/>
        <v>0</v>
      </c>
      <c r="W1098" s="620">
        <f t="shared" ca="1" si="366"/>
        <v>0</v>
      </c>
      <c r="X1098" s="620">
        <f t="shared" ca="1" si="366"/>
        <v>0</v>
      </c>
      <c r="Y1098" s="620">
        <f t="shared" ca="1" si="366"/>
        <v>0</v>
      </c>
      <c r="Z1098" s="620">
        <f t="shared" ca="1" si="366"/>
        <v>0</v>
      </c>
      <c r="AA1098" s="620">
        <f t="shared" ca="1" si="366"/>
        <v>0</v>
      </c>
      <c r="AB1098" s="620">
        <f t="shared" ca="1" si="366"/>
        <v>0</v>
      </c>
      <c r="AC1098" s="620">
        <f t="shared" ca="1" si="366"/>
        <v>0</v>
      </c>
      <c r="AD1098" s="620">
        <f t="shared" ca="1" si="366"/>
        <v>0</v>
      </c>
      <c r="AE1098" s="620">
        <f t="shared" ca="1" si="366"/>
        <v>0</v>
      </c>
      <c r="AF1098" s="620">
        <f t="shared" ca="1" si="366"/>
        <v>0</v>
      </c>
      <c r="AG1098" s="620">
        <f t="shared" ca="1" si="366"/>
        <v>0</v>
      </c>
      <c r="AH1098" s="620">
        <f t="shared" ca="1" si="366"/>
        <v>0</v>
      </c>
      <c r="AI1098" s="620">
        <f t="shared" ca="1" si="366"/>
        <v>0</v>
      </c>
      <c r="AJ1098" s="620">
        <f t="shared" ca="1" si="366"/>
        <v>0</v>
      </c>
      <c r="AK1098" s="620">
        <f t="shared" ca="1" si="366"/>
        <v>0</v>
      </c>
      <c r="AL1098" s="620">
        <f t="shared" ca="1" si="366"/>
        <v>0</v>
      </c>
      <c r="AM1098" s="626"/>
      <c r="AN1098" s="246"/>
    </row>
    <row r="1099" spans="2:40" x14ac:dyDescent="0.2">
      <c r="B1099" s="625"/>
      <c r="C1099" s="607" t="s">
        <v>126</v>
      </c>
      <c r="D1099" s="599"/>
      <c r="E1099" s="599"/>
      <c r="F1099" s="599"/>
      <c r="G1099" s="599"/>
      <c r="H1099" s="620">
        <f t="shared" ref="H1099:AL1099" ca="1" si="367">H464*HLOOKUP($B$1063,$AQ$40:$AW$52,6)</f>
        <v>0</v>
      </c>
      <c r="I1099" s="620">
        <f t="shared" ca="1" si="367"/>
        <v>0.65493372955935825</v>
      </c>
      <c r="J1099" s="620">
        <f t="shared" ca="1" si="367"/>
        <v>0.66170800222304282</v>
      </c>
      <c r="K1099" s="620">
        <f t="shared" ca="1" si="367"/>
        <v>0.66858321154941602</v>
      </c>
      <c r="L1099" s="620">
        <f t="shared" ca="1" si="367"/>
        <v>0.67556086149475225</v>
      </c>
      <c r="M1099" s="620">
        <f t="shared" ca="1" si="367"/>
        <v>0.68264247842427417</v>
      </c>
      <c r="N1099" s="620">
        <f t="shared" ca="1" si="367"/>
        <v>0.68982961144604593</v>
      </c>
      <c r="O1099" s="620">
        <f t="shared" ca="1" si="367"/>
        <v>0.69712383274984191</v>
      </c>
      <c r="P1099" s="620">
        <f t="shared" ca="1" si="367"/>
        <v>0.70452673795106424</v>
      </c>
      <c r="Q1099" s="620">
        <f t="shared" ca="1" si="367"/>
        <v>0.71203994643978541</v>
      </c>
      <c r="R1099" s="620">
        <f t="shared" ca="1" si="367"/>
        <v>0.7196651017349881</v>
      </c>
      <c r="S1099" s="620">
        <f t="shared" ca="1" si="367"/>
        <v>0.72740387184408961</v>
      </c>
      <c r="T1099" s="620">
        <f t="shared" ca="1" si="367"/>
        <v>0.73525794962781632</v>
      </c>
      <c r="U1099" s="620">
        <f t="shared" ca="1" si="367"/>
        <v>0.7432290531705209</v>
      </c>
      <c r="V1099" s="620">
        <f t="shared" ca="1" si="367"/>
        <v>0.7513189261560117</v>
      </c>
      <c r="W1099" s="620">
        <f t="shared" ca="1" si="367"/>
        <v>0.75952933824898616</v>
      </c>
      <c r="X1099" s="620">
        <f t="shared" ca="1" si="367"/>
        <v>0.76786208548214607</v>
      </c>
      <c r="Y1099" s="620">
        <f t="shared" ca="1" si="367"/>
        <v>0.77631899064908005</v>
      </c>
      <c r="Z1099" s="620">
        <f t="shared" ca="1" si="367"/>
        <v>0.7849019037030015</v>
      </c>
      <c r="AA1099" s="620">
        <f t="shared" ca="1" si="367"/>
        <v>0.7936127021614261</v>
      </c>
      <c r="AB1099" s="620">
        <f t="shared" ca="1" si="367"/>
        <v>0.80245329151688127</v>
      </c>
      <c r="AC1099" s="620">
        <f t="shared" ca="1" si="367"/>
        <v>0.8114256056537329</v>
      </c>
      <c r="AD1099" s="620">
        <f t="shared" ca="1" si="367"/>
        <v>0.82053160727122354</v>
      </c>
      <c r="AE1099" s="620">
        <f t="shared" ca="1" si="367"/>
        <v>0.82977328831281472</v>
      </c>
      <c r="AF1099" s="620">
        <f t="shared" ca="1" si="367"/>
        <v>0.83915267040192554</v>
      </c>
      <c r="AG1099" s="620">
        <f t="shared" ca="1" si="367"/>
        <v>0.8486718052841643</v>
      </c>
      <c r="AH1099" s="620">
        <f t="shared" ca="1" si="367"/>
        <v>0</v>
      </c>
      <c r="AI1099" s="620">
        <f t="shared" ca="1" si="367"/>
        <v>0</v>
      </c>
      <c r="AJ1099" s="620">
        <f t="shared" ca="1" si="367"/>
        <v>0</v>
      </c>
      <c r="AK1099" s="620">
        <f t="shared" ca="1" si="367"/>
        <v>0</v>
      </c>
      <c r="AL1099" s="620">
        <f t="shared" ca="1" si="367"/>
        <v>0</v>
      </c>
      <c r="AM1099" s="626"/>
      <c r="AN1099" s="246"/>
    </row>
    <row r="1100" spans="2:40" x14ac:dyDescent="0.2">
      <c r="B1100" s="625"/>
      <c r="C1100" s="605" t="s">
        <v>127</v>
      </c>
      <c r="D1100" s="599"/>
      <c r="E1100" s="599"/>
      <c r="F1100" s="599"/>
      <c r="G1100" s="599"/>
      <c r="H1100" s="620">
        <f t="shared" ref="H1100:AL1100" ca="1" si="368">H465*HLOOKUP($B$1063,$AQ$40:$AW$52,6)</f>
        <v>0</v>
      </c>
      <c r="I1100" s="620">
        <f t="shared" ca="1" si="368"/>
        <v>0.98240059433903726</v>
      </c>
      <c r="J1100" s="620">
        <f t="shared" ca="1" si="368"/>
        <v>0.99256200333456401</v>
      </c>
      <c r="K1100" s="620">
        <f t="shared" ca="1" si="368"/>
        <v>1.002874817324124</v>
      </c>
      <c r="L1100" s="620">
        <f t="shared" ca="1" si="368"/>
        <v>1.0133412922421285</v>
      </c>
      <c r="M1100" s="620">
        <f t="shared" ca="1" si="368"/>
        <v>1.0239637176364111</v>
      </c>
      <c r="N1100" s="620">
        <f t="shared" ca="1" si="368"/>
        <v>1.0347444171690687</v>
      </c>
      <c r="O1100" s="620">
        <f t="shared" ca="1" si="368"/>
        <v>1.0456857491247629</v>
      </c>
      <c r="P1100" s="620">
        <f t="shared" ca="1" si="368"/>
        <v>1.0567901069265966</v>
      </c>
      <c r="Q1100" s="620">
        <f t="shared" ca="1" si="368"/>
        <v>1.0680599196596781</v>
      </c>
      <c r="R1100" s="620">
        <f t="shared" ca="1" si="368"/>
        <v>1.0794976526024822</v>
      </c>
      <c r="S1100" s="620">
        <f t="shared" ca="1" si="368"/>
        <v>1.0911058077661344</v>
      </c>
      <c r="T1100" s="620">
        <f t="shared" ca="1" si="368"/>
        <v>1.1028869244417245</v>
      </c>
      <c r="U1100" s="620">
        <f t="shared" ca="1" si="368"/>
        <v>1.1148435797557814</v>
      </c>
      <c r="V1100" s="620">
        <f t="shared" ca="1" si="368"/>
        <v>1.1269783892340175</v>
      </c>
      <c r="W1100" s="620">
        <f t="shared" ca="1" si="368"/>
        <v>1.1392940073734792</v>
      </c>
      <c r="X1100" s="620">
        <f t="shared" ca="1" si="368"/>
        <v>1.151793128223219</v>
      </c>
      <c r="Y1100" s="620">
        <f t="shared" ca="1" si="368"/>
        <v>1.1644784859736199</v>
      </c>
      <c r="Z1100" s="620">
        <f t="shared" ca="1" si="368"/>
        <v>1.1773528555545021</v>
      </c>
      <c r="AA1100" s="620">
        <f t="shared" ca="1" si="368"/>
        <v>1.190419053242139</v>
      </c>
      <c r="AB1100" s="620">
        <f t="shared" ca="1" si="368"/>
        <v>1.203679937275322</v>
      </c>
      <c r="AC1100" s="620">
        <f t="shared" ca="1" si="368"/>
        <v>1.2171384084805992</v>
      </c>
      <c r="AD1100" s="620">
        <f t="shared" ca="1" si="368"/>
        <v>1.2307974109068351</v>
      </c>
      <c r="AE1100" s="620">
        <f t="shared" ca="1" si="368"/>
        <v>1.2446599324692218</v>
      </c>
      <c r="AF1100" s="620">
        <f t="shared" ca="1" si="368"/>
        <v>1.2587290056028881</v>
      </c>
      <c r="AG1100" s="620">
        <f t="shared" ca="1" si="368"/>
        <v>1.2730077079262463</v>
      </c>
      <c r="AH1100" s="620">
        <f t="shared" ca="1" si="368"/>
        <v>0</v>
      </c>
      <c r="AI1100" s="620">
        <f t="shared" ca="1" si="368"/>
        <v>0</v>
      </c>
      <c r="AJ1100" s="620">
        <f t="shared" ca="1" si="368"/>
        <v>0</v>
      </c>
      <c r="AK1100" s="620">
        <f t="shared" ca="1" si="368"/>
        <v>0</v>
      </c>
      <c r="AL1100" s="620">
        <f t="shared" ca="1" si="368"/>
        <v>0</v>
      </c>
      <c r="AM1100" s="626"/>
      <c r="AN1100" s="246"/>
    </row>
    <row r="1101" spans="2:40" x14ac:dyDescent="0.2">
      <c r="B1101" s="625"/>
      <c r="C1101" s="605" t="s">
        <v>116</v>
      </c>
      <c r="D1101" s="599"/>
      <c r="E1101" s="599"/>
      <c r="F1101" s="599"/>
      <c r="G1101" s="599"/>
      <c r="H1101" s="620">
        <f t="shared" ref="H1101:AL1101" ca="1" si="369">H466*HLOOKUP($B$1063,$AQ$40:$AW$52,6)</f>
        <v>0</v>
      </c>
      <c r="I1101" s="620">
        <f t="shared" ca="1" si="369"/>
        <v>0</v>
      </c>
      <c r="J1101" s="620">
        <f t="shared" ca="1" si="369"/>
        <v>0</v>
      </c>
      <c r="K1101" s="620">
        <f t="shared" ca="1" si="369"/>
        <v>0</v>
      </c>
      <c r="L1101" s="620">
        <f t="shared" ca="1" si="369"/>
        <v>0</v>
      </c>
      <c r="M1101" s="620">
        <f t="shared" ca="1" si="369"/>
        <v>0</v>
      </c>
      <c r="N1101" s="620">
        <f t="shared" ca="1" si="369"/>
        <v>0</v>
      </c>
      <c r="O1101" s="620">
        <f t="shared" ca="1" si="369"/>
        <v>0</v>
      </c>
      <c r="P1101" s="620">
        <f t="shared" ca="1" si="369"/>
        <v>0</v>
      </c>
      <c r="Q1101" s="620">
        <f t="shared" ca="1" si="369"/>
        <v>0</v>
      </c>
      <c r="R1101" s="620">
        <f t="shared" ca="1" si="369"/>
        <v>0</v>
      </c>
      <c r="S1101" s="620">
        <f t="shared" ca="1" si="369"/>
        <v>0</v>
      </c>
      <c r="T1101" s="620">
        <f t="shared" ca="1" si="369"/>
        <v>0</v>
      </c>
      <c r="U1101" s="620">
        <f t="shared" ca="1" si="369"/>
        <v>0</v>
      </c>
      <c r="V1101" s="620">
        <f t="shared" ca="1" si="369"/>
        <v>0</v>
      </c>
      <c r="W1101" s="620">
        <f t="shared" ca="1" si="369"/>
        <v>0</v>
      </c>
      <c r="X1101" s="620">
        <f t="shared" ca="1" si="369"/>
        <v>0</v>
      </c>
      <c r="Y1101" s="620">
        <f t="shared" ca="1" si="369"/>
        <v>0</v>
      </c>
      <c r="Z1101" s="620">
        <f t="shared" ca="1" si="369"/>
        <v>0</v>
      </c>
      <c r="AA1101" s="620">
        <f t="shared" ca="1" si="369"/>
        <v>0</v>
      </c>
      <c r="AB1101" s="620">
        <f t="shared" ca="1" si="369"/>
        <v>0</v>
      </c>
      <c r="AC1101" s="620">
        <f t="shared" ca="1" si="369"/>
        <v>0</v>
      </c>
      <c r="AD1101" s="620">
        <f t="shared" ca="1" si="369"/>
        <v>0</v>
      </c>
      <c r="AE1101" s="620">
        <f t="shared" ca="1" si="369"/>
        <v>0</v>
      </c>
      <c r="AF1101" s="620">
        <f t="shared" ca="1" si="369"/>
        <v>0</v>
      </c>
      <c r="AG1101" s="620">
        <f t="shared" ca="1" si="369"/>
        <v>0</v>
      </c>
      <c r="AH1101" s="620">
        <f t="shared" ca="1" si="369"/>
        <v>0</v>
      </c>
      <c r="AI1101" s="620">
        <f t="shared" ca="1" si="369"/>
        <v>0</v>
      </c>
      <c r="AJ1101" s="620">
        <f t="shared" ca="1" si="369"/>
        <v>0</v>
      </c>
      <c r="AK1101" s="620">
        <f t="shared" ca="1" si="369"/>
        <v>0</v>
      </c>
      <c r="AL1101" s="620">
        <f t="shared" ca="1" si="369"/>
        <v>0</v>
      </c>
      <c r="AM1101" s="626"/>
      <c r="AN1101" s="246"/>
    </row>
    <row r="1102" spans="2:40" x14ac:dyDescent="0.2">
      <c r="B1102" s="625"/>
      <c r="C1102" s="606" t="s">
        <v>119</v>
      </c>
      <c r="D1102" s="599"/>
      <c r="E1102" s="599"/>
      <c r="F1102" s="599"/>
      <c r="G1102" s="599"/>
      <c r="H1102" s="620">
        <f t="shared" ref="H1102:AL1102" ca="1" si="370">H467*HLOOKUP($B$1063,$AQ$40:$AW$52,6)</f>
        <v>0</v>
      </c>
      <c r="I1102" s="620">
        <f t="shared" ca="1" si="370"/>
        <v>0</v>
      </c>
      <c r="J1102" s="620">
        <f t="shared" ca="1" si="370"/>
        <v>0</v>
      </c>
      <c r="K1102" s="620">
        <f t="shared" ca="1" si="370"/>
        <v>0</v>
      </c>
      <c r="L1102" s="620">
        <f t="shared" ca="1" si="370"/>
        <v>0</v>
      </c>
      <c r="M1102" s="620">
        <f t="shared" ca="1" si="370"/>
        <v>0</v>
      </c>
      <c r="N1102" s="620">
        <f t="shared" ca="1" si="370"/>
        <v>0</v>
      </c>
      <c r="O1102" s="620">
        <f t="shared" ca="1" si="370"/>
        <v>0</v>
      </c>
      <c r="P1102" s="620">
        <f t="shared" ca="1" si="370"/>
        <v>0</v>
      </c>
      <c r="Q1102" s="620">
        <f t="shared" ca="1" si="370"/>
        <v>0</v>
      </c>
      <c r="R1102" s="620">
        <f t="shared" ca="1" si="370"/>
        <v>0</v>
      </c>
      <c r="S1102" s="620">
        <f t="shared" ca="1" si="370"/>
        <v>0</v>
      </c>
      <c r="T1102" s="620">
        <f t="shared" ca="1" si="370"/>
        <v>0</v>
      </c>
      <c r="U1102" s="620">
        <f t="shared" ca="1" si="370"/>
        <v>0</v>
      </c>
      <c r="V1102" s="620">
        <f t="shared" ca="1" si="370"/>
        <v>0</v>
      </c>
      <c r="W1102" s="620">
        <f t="shared" ca="1" si="370"/>
        <v>0</v>
      </c>
      <c r="X1102" s="620">
        <f t="shared" ca="1" si="370"/>
        <v>0</v>
      </c>
      <c r="Y1102" s="620">
        <f t="shared" ca="1" si="370"/>
        <v>0</v>
      </c>
      <c r="Z1102" s="620">
        <f t="shared" ca="1" si="370"/>
        <v>0</v>
      </c>
      <c r="AA1102" s="620">
        <f t="shared" ca="1" si="370"/>
        <v>0</v>
      </c>
      <c r="AB1102" s="620">
        <f t="shared" ca="1" si="370"/>
        <v>0</v>
      </c>
      <c r="AC1102" s="620">
        <f t="shared" ca="1" si="370"/>
        <v>0</v>
      </c>
      <c r="AD1102" s="620">
        <f t="shared" ca="1" si="370"/>
        <v>0</v>
      </c>
      <c r="AE1102" s="620">
        <f t="shared" ca="1" si="370"/>
        <v>0</v>
      </c>
      <c r="AF1102" s="620">
        <f t="shared" ca="1" si="370"/>
        <v>0</v>
      </c>
      <c r="AG1102" s="620">
        <f t="shared" ca="1" si="370"/>
        <v>0</v>
      </c>
      <c r="AH1102" s="620">
        <f t="shared" ca="1" si="370"/>
        <v>0</v>
      </c>
      <c r="AI1102" s="620">
        <f t="shared" ca="1" si="370"/>
        <v>0</v>
      </c>
      <c r="AJ1102" s="620">
        <f t="shared" ca="1" si="370"/>
        <v>0</v>
      </c>
      <c r="AK1102" s="620">
        <f t="shared" ca="1" si="370"/>
        <v>0</v>
      </c>
      <c r="AL1102" s="620">
        <f t="shared" ca="1" si="370"/>
        <v>0</v>
      </c>
      <c r="AM1102" s="626"/>
      <c r="AN1102" s="246"/>
    </row>
    <row r="1103" spans="2:40" x14ac:dyDescent="0.2">
      <c r="B1103" s="625"/>
      <c r="C1103" s="125"/>
      <c r="D1103" s="599"/>
      <c r="E1103" s="599"/>
      <c r="F1103" s="599"/>
      <c r="G1103" s="599"/>
      <c r="H1103" s="621"/>
      <c r="I1103" s="621"/>
      <c r="J1103" s="621"/>
      <c r="K1103" s="621"/>
      <c r="L1103" s="621"/>
      <c r="M1103" s="621"/>
      <c r="N1103" s="621"/>
      <c r="O1103" s="621"/>
      <c r="P1103" s="621"/>
      <c r="Q1103" s="621"/>
      <c r="R1103" s="621"/>
      <c r="S1103" s="621"/>
      <c r="T1103" s="621"/>
      <c r="U1103" s="621"/>
      <c r="V1103" s="621"/>
      <c r="W1103" s="621"/>
      <c r="X1103" s="621"/>
      <c r="Y1103" s="621"/>
      <c r="Z1103" s="621"/>
      <c r="AA1103" s="621"/>
      <c r="AB1103" s="621"/>
      <c r="AC1103" s="621"/>
      <c r="AD1103" s="621"/>
      <c r="AE1103" s="621"/>
      <c r="AF1103" s="621"/>
      <c r="AG1103" s="621"/>
      <c r="AH1103" s="621"/>
      <c r="AI1103" s="621"/>
      <c r="AJ1103" s="621"/>
      <c r="AK1103" s="621"/>
      <c r="AL1103" s="621"/>
      <c r="AM1103" s="627"/>
      <c r="AN1103" s="600"/>
    </row>
    <row r="1104" spans="2:40" x14ac:dyDescent="0.2">
      <c r="B1104" s="261" t="s">
        <v>330</v>
      </c>
      <c r="C1104" s="125"/>
      <c r="D1104" s="599"/>
      <c r="E1104" s="599"/>
      <c r="F1104" s="599"/>
      <c r="G1104" s="599"/>
      <c r="H1104" s="621"/>
      <c r="I1104" s="621"/>
      <c r="J1104" s="621"/>
      <c r="K1104" s="621"/>
      <c r="L1104" s="621"/>
      <c r="M1104" s="621"/>
      <c r="N1104" s="621"/>
      <c r="O1104" s="621"/>
      <c r="P1104" s="621"/>
      <c r="Q1104" s="621"/>
      <c r="R1104" s="621"/>
      <c r="S1104" s="621"/>
      <c r="T1104" s="621"/>
      <c r="U1104" s="621"/>
      <c r="V1104" s="621"/>
      <c r="W1104" s="621"/>
      <c r="X1104" s="621"/>
      <c r="Y1104" s="621"/>
      <c r="Z1104" s="621"/>
      <c r="AA1104" s="621"/>
      <c r="AB1104" s="621"/>
      <c r="AC1104" s="621"/>
      <c r="AD1104" s="621"/>
      <c r="AE1104" s="621"/>
      <c r="AF1104" s="621"/>
      <c r="AG1104" s="621"/>
      <c r="AH1104" s="621"/>
      <c r="AI1104" s="621"/>
      <c r="AJ1104" s="621"/>
      <c r="AK1104" s="621"/>
      <c r="AL1104" s="621"/>
      <c r="AM1104" s="627"/>
      <c r="AN1104" s="600"/>
    </row>
    <row r="1105" spans="2:40" x14ac:dyDescent="0.2">
      <c r="B1105" s="625"/>
      <c r="C1105" s="605" t="s">
        <v>131</v>
      </c>
      <c r="D1105" s="599"/>
      <c r="E1105" s="599"/>
      <c r="F1105" s="599"/>
      <c r="G1105" s="599"/>
      <c r="H1105" s="620">
        <f t="shared" ref="H1105:AL1105" ca="1" si="371">H470*HLOOKUP($B$1063,$AQ$40:$AW$52,7)</f>
        <v>0</v>
      </c>
      <c r="I1105" s="620">
        <f t="shared" ca="1" si="371"/>
        <v>0</v>
      </c>
      <c r="J1105" s="620">
        <f t="shared" ca="1" si="371"/>
        <v>0</v>
      </c>
      <c r="K1105" s="620">
        <f t="shared" ca="1" si="371"/>
        <v>0</v>
      </c>
      <c r="L1105" s="620">
        <f t="shared" ca="1" si="371"/>
        <v>0</v>
      </c>
      <c r="M1105" s="620">
        <f t="shared" ca="1" si="371"/>
        <v>0</v>
      </c>
      <c r="N1105" s="620">
        <f t="shared" ca="1" si="371"/>
        <v>0</v>
      </c>
      <c r="O1105" s="620">
        <f t="shared" ca="1" si="371"/>
        <v>0</v>
      </c>
      <c r="P1105" s="620">
        <f t="shared" ca="1" si="371"/>
        <v>0</v>
      </c>
      <c r="Q1105" s="620">
        <f t="shared" ca="1" si="371"/>
        <v>0</v>
      </c>
      <c r="R1105" s="620">
        <f t="shared" ca="1" si="371"/>
        <v>0</v>
      </c>
      <c r="S1105" s="620">
        <f t="shared" ca="1" si="371"/>
        <v>0</v>
      </c>
      <c r="T1105" s="620">
        <f t="shared" ca="1" si="371"/>
        <v>0</v>
      </c>
      <c r="U1105" s="620">
        <f t="shared" ca="1" si="371"/>
        <v>0</v>
      </c>
      <c r="V1105" s="620">
        <f t="shared" ca="1" si="371"/>
        <v>0</v>
      </c>
      <c r="W1105" s="620">
        <f t="shared" ca="1" si="371"/>
        <v>0</v>
      </c>
      <c r="X1105" s="620">
        <f t="shared" ca="1" si="371"/>
        <v>0</v>
      </c>
      <c r="Y1105" s="620">
        <f t="shared" ca="1" si="371"/>
        <v>0</v>
      </c>
      <c r="Z1105" s="620">
        <f t="shared" ca="1" si="371"/>
        <v>0</v>
      </c>
      <c r="AA1105" s="620">
        <f t="shared" ca="1" si="371"/>
        <v>0</v>
      </c>
      <c r="AB1105" s="620">
        <f t="shared" ca="1" si="371"/>
        <v>0</v>
      </c>
      <c r="AC1105" s="620">
        <f t="shared" ca="1" si="371"/>
        <v>0</v>
      </c>
      <c r="AD1105" s="620">
        <f t="shared" ca="1" si="371"/>
        <v>0</v>
      </c>
      <c r="AE1105" s="620">
        <f t="shared" ca="1" si="371"/>
        <v>0</v>
      </c>
      <c r="AF1105" s="620">
        <f t="shared" ca="1" si="371"/>
        <v>0</v>
      </c>
      <c r="AG1105" s="620">
        <f t="shared" ca="1" si="371"/>
        <v>0</v>
      </c>
      <c r="AH1105" s="620">
        <f t="shared" ca="1" si="371"/>
        <v>0</v>
      </c>
      <c r="AI1105" s="620">
        <f t="shared" ca="1" si="371"/>
        <v>0</v>
      </c>
      <c r="AJ1105" s="620">
        <f t="shared" ca="1" si="371"/>
        <v>0</v>
      </c>
      <c r="AK1105" s="620">
        <f t="shared" ca="1" si="371"/>
        <v>0</v>
      </c>
      <c r="AL1105" s="620">
        <f t="shared" ca="1" si="371"/>
        <v>0</v>
      </c>
      <c r="AM1105" s="626"/>
      <c r="AN1105" s="246"/>
    </row>
    <row r="1106" spans="2:40" x14ac:dyDescent="0.2">
      <c r="B1106" s="625"/>
      <c r="C1106" s="606" t="s">
        <v>117</v>
      </c>
      <c r="D1106" s="599"/>
      <c r="E1106" s="599"/>
      <c r="F1106" s="599"/>
      <c r="G1106" s="599"/>
      <c r="H1106" s="620">
        <f t="shared" ref="H1106:AL1106" ca="1" si="372">H471*HLOOKUP($B$1063,$AQ$40:$AW$52,7)</f>
        <v>0</v>
      </c>
      <c r="I1106" s="620">
        <f t="shared" ca="1" si="372"/>
        <v>0</v>
      </c>
      <c r="J1106" s="620">
        <f t="shared" ca="1" si="372"/>
        <v>0</v>
      </c>
      <c r="K1106" s="620">
        <f t="shared" ca="1" si="372"/>
        <v>0</v>
      </c>
      <c r="L1106" s="620">
        <f t="shared" ca="1" si="372"/>
        <v>0</v>
      </c>
      <c r="M1106" s="620">
        <f t="shared" ca="1" si="372"/>
        <v>0</v>
      </c>
      <c r="N1106" s="620">
        <f t="shared" ca="1" si="372"/>
        <v>0</v>
      </c>
      <c r="O1106" s="620">
        <f t="shared" ca="1" si="372"/>
        <v>0</v>
      </c>
      <c r="P1106" s="620">
        <f t="shared" ca="1" si="372"/>
        <v>0</v>
      </c>
      <c r="Q1106" s="620">
        <f t="shared" ca="1" si="372"/>
        <v>0</v>
      </c>
      <c r="R1106" s="620">
        <f t="shared" ca="1" si="372"/>
        <v>0</v>
      </c>
      <c r="S1106" s="620">
        <f t="shared" ca="1" si="372"/>
        <v>0</v>
      </c>
      <c r="T1106" s="620">
        <f t="shared" ca="1" si="372"/>
        <v>0</v>
      </c>
      <c r="U1106" s="620">
        <f t="shared" ca="1" si="372"/>
        <v>0</v>
      </c>
      <c r="V1106" s="620">
        <f t="shared" ca="1" si="372"/>
        <v>0</v>
      </c>
      <c r="W1106" s="620">
        <f t="shared" ca="1" si="372"/>
        <v>0</v>
      </c>
      <c r="X1106" s="620">
        <f t="shared" ca="1" si="372"/>
        <v>0</v>
      </c>
      <c r="Y1106" s="620">
        <f t="shared" ca="1" si="372"/>
        <v>0</v>
      </c>
      <c r="Z1106" s="620">
        <f t="shared" ca="1" si="372"/>
        <v>0</v>
      </c>
      <c r="AA1106" s="620">
        <f t="shared" ca="1" si="372"/>
        <v>0</v>
      </c>
      <c r="AB1106" s="620">
        <f t="shared" ca="1" si="372"/>
        <v>0</v>
      </c>
      <c r="AC1106" s="620">
        <f t="shared" ca="1" si="372"/>
        <v>0</v>
      </c>
      <c r="AD1106" s="620">
        <f t="shared" ca="1" si="372"/>
        <v>0</v>
      </c>
      <c r="AE1106" s="620">
        <f t="shared" ca="1" si="372"/>
        <v>0</v>
      </c>
      <c r="AF1106" s="620">
        <f t="shared" ca="1" si="372"/>
        <v>0</v>
      </c>
      <c r="AG1106" s="620">
        <f t="shared" ca="1" si="372"/>
        <v>0</v>
      </c>
      <c r="AH1106" s="620">
        <f t="shared" ca="1" si="372"/>
        <v>0</v>
      </c>
      <c r="AI1106" s="620">
        <f t="shared" ca="1" si="372"/>
        <v>0</v>
      </c>
      <c r="AJ1106" s="620">
        <f t="shared" ca="1" si="372"/>
        <v>0</v>
      </c>
      <c r="AK1106" s="620">
        <f t="shared" ca="1" si="372"/>
        <v>0</v>
      </c>
      <c r="AL1106" s="620">
        <f t="shared" ca="1" si="372"/>
        <v>0</v>
      </c>
      <c r="AM1106" s="626"/>
      <c r="AN1106" s="246"/>
    </row>
    <row r="1107" spans="2:40" x14ac:dyDescent="0.2">
      <c r="B1107" s="625"/>
      <c r="C1107" s="607" t="s">
        <v>126</v>
      </c>
      <c r="D1107" s="599"/>
      <c r="E1107" s="599"/>
      <c r="F1107" s="599"/>
      <c r="G1107" s="599"/>
      <c r="H1107" s="620">
        <f t="shared" ref="H1107:AL1107" ca="1" si="373">H472*HLOOKUP($B$1063,$AQ$40:$AW$52,7)</f>
        <v>0</v>
      </c>
      <c r="I1107" s="620">
        <f t="shared" ca="1" si="373"/>
        <v>0</v>
      </c>
      <c r="J1107" s="620">
        <f t="shared" ca="1" si="373"/>
        <v>0</v>
      </c>
      <c r="K1107" s="620">
        <f t="shared" ca="1" si="373"/>
        <v>0</v>
      </c>
      <c r="L1107" s="620">
        <f t="shared" ca="1" si="373"/>
        <v>0</v>
      </c>
      <c r="M1107" s="620">
        <f t="shared" ca="1" si="373"/>
        <v>0</v>
      </c>
      <c r="N1107" s="620">
        <f t="shared" ca="1" si="373"/>
        <v>0</v>
      </c>
      <c r="O1107" s="620">
        <f t="shared" ca="1" si="373"/>
        <v>0</v>
      </c>
      <c r="P1107" s="620">
        <f t="shared" ca="1" si="373"/>
        <v>0</v>
      </c>
      <c r="Q1107" s="620">
        <f t="shared" ca="1" si="373"/>
        <v>0</v>
      </c>
      <c r="R1107" s="620">
        <f t="shared" ca="1" si="373"/>
        <v>0</v>
      </c>
      <c r="S1107" s="620">
        <f t="shared" ca="1" si="373"/>
        <v>0</v>
      </c>
      <c r="T1107" s="620">
        <f t="shared" ca="1" si="373"/>
        <v>0</v>
      </c>
      <c r="U1107" s="620">
        <f t="shared" ca="1" si="373"/>
        <v>0</v>
      </c>
      <c r="V1107" s="620">
        <f t="shared" ca="1" si="373"/>
        <v>0</v>
      </c>
      <c r="W1107" s="620">
        <f t="shared" ca="1" si="373"/>
        <v>0</v>
      </c>
      <c r="X1107" s="620">
        <f t="shared" ca="1" si="373"/>
        <v>0</v>
      </c>
      <c r="Y1107" s="620">
        <f t="shared" ca="1" si="373"/>
        <v>0</v>
      </c>
      <c r="Z1107" s="620">
        <f t="shared" ca="1" si="373"/>
        <v>0</v>
      </c>
      <c r="AA1107" s="620">
        <f t="shared" ca="1" si="373"/>
        <v>0</v>
      </c>
      <c r="AB1107" s="620">
        <f t="shared" ca="1" si="373"/>
        <v>0</v>
      </c>
      <c r="AC1107" s="620">
        <f t="shared" ca="1" si="373"/>
        <v>0</v>
      </c>
      <c r="AD1107" s="620">
        <f t="shared" ca="1" si="373"/>
        <v>0</v>
      </c>
      <c r="AE1107" s="620">
        <f t="shared" ca="1" si="373"/>
        <v>0</v>
      </c>
      <c r="AF1107" s="620">
        <f t="shared" ca="1" si="373"/>
        <v>0</v>
      </c>
      <c r="AG1107" s="620">
        <f t="shared" ca="1" si="373"/>
        <v>0</v>
      </c>
      <c r="AH1107" s="620">
        <f t="shared" ca="1" si="373"/>
        <v>0</v>
      </c>
      <c r="AI1107" s="620">
        <f t="shared" ca="1" si="373"/>
        <v>0</v>
      </c>
      <c r="AJ1107" s="620">
        <f t="shared" ca="1" si="373"/>
        <v>0</v>
      </c>
      <c r="AK1107" s="620">
        <f t="shared" ca="1" si="373"/>
        <v>0</v>
      </c>
      <c r="AL1107" s="620">
        <f t="shared" ca="1" si="373"/>
        <v>0</v>
      </c>
      <c r="AM1107" s="626"/>
      <c r="AN1107" s="246"/>
    </row>
    <row r="1108" spans="2:40" x14ac:dyDescent="0.2">
      <c r="B1108" s="625"/>
      <c r="C1108" s="605" t="s">
        <v>127</v>
      </c>
      <c r="D1108" s="599"/>
      <c r="E1108" s="599"/>
      <c r="F1108" s="599"/>
      <c r="G1108" s="599"/>
      <c r="H1108" s="620">
        <f t="shared" ref="H1108:AL1108" ca="1" si="374">H473*HLOOKUP($B$1063,$AQ$40:$AW$52,7)</f>
        <v>-5.7726730964500055</v>
      </c>
      <c r="I1108" s="620">
        <f t="shared" ca="1" si="374"/>
        <v>0.88248805210652648</v>
      </c>
      <c r="J1108" s="620">
        <f t="shared" ca="1" si="374"/>
        <v>0.85832435350036274</v>
      </c>
      <c r="K1108" s="620">
        <f t="shared" ca="1" si="374"/>
        <v>0.81951107384805155</v>
      </c>
      <c r="L1108" s="620">
        <f t="shared" ca="1" si="374"/>
        <v>0.79050410729910514</v>
      </c>
      <c r="M1108" s="620">
        <f t="shared" ca="1" si="374"/>
        <v>0.76930640898427061</v>
      </c>
      <c r="N1108" s="620">
        <f t="shared" ca="1" si="374"/>
        <v>0.75854537977655745</v>
      </c>
      <c r="O1108" s="620">
        <f t="shared" ca="1" si="374"/>
        <v>0.74203135308391488</v>
      </c>
      <c r="P1108" s="620">
        <f t="shared" ca="1" si="374"/>
        <v>0.72757623277712302</v>
      </c>
      <c r="Q1108" s="620">
        <f t="shared" ca="1" si="374"/>
        <v>0.71515231065862239</v>
      </c>
      <c r="R1108" s="620">
        <f t="shared" ca="1" si="374"/>
        <v>0.38672346111436373</v>
      </c>
      <c r="S1108" s="620">
        <f t="shared" ca="1" si="374"/>
        <v>0.46411668503518017</v>
      </c>
      <c r="T1108" s="620">
        <f t="shared" ca="1" si="374"/>
        <v>0.46929735839660969</v>
      </c>
      <c r="U1108" s="620">
        <f t="shared" ca="1" si="374"/>
        <v>0.47454672497669576</v>
      </c>
      <c r="V1108" s="620">
        <f t="shared" ca="1" si="374"/>
        <v>0.47986542149495154</v>
      </c>
      <c r="W1108" s="620">
        <f t="shared" ca="1" si="374"/>
        <v>0.48525408535947118</v>
      </c>
      <c r="X1108" s="620">
        <f t="shared" ca="1" si="374"/>
        <v>0.49071335445286579</v>
      </c>
      <c r="Y1108" s="620">
        <f t="shared" ca="1" si="374"/>
        <v>0.49624386690942784</v>
      </c>
      <c r="Z1108" s="620">
        <f t="shared" ca="1" si="374"/>
        <v>0.50184626088324413</v>
      </c>
      <c r="AA1108" s="620">
        <f t="shared" ca="1" si="374"/>
        <v>0.50752117430698929</v>
      </c>
      <c r="AB1108" s="620">
        <f t="shared" ca="1" si="374"/>
        <v>0.19703046964110618</v>
      </c>
      <c r="AC1108" s="620">
        <f t="shared" ca="1" si="374"/>
        <v>0.51909110861308405</v>
      </c>
      <c r="AD1108" s="620">
        <f t="shared" ca="1" si="374"/>
        <v>0.52498740194652882</v>
      </c>
      <c r="AE1108" s="620">
        <f t="shared" ca="1" si="374"/>
        <v>0.53095875907972034</v>
      </c>
      <c r="AF1108" s="620">
        <f t="shared" ca="1" si="374"/>
        <v>0.53700581287333349</v>
      </c>
      <c r="AG1108" s="620">
        <f t="shared" ca="1" si="374"/>
        <v>0.54312919430699691</v>
      </c>
      <c r="AH1108" s="620">
        <f t="shared" ca="1" si="374"/>
        <v>0</v>
      </c>
      <c r="AI1108" s="620">
        <f t="shared" ca="1" si="374"/>
        <v>0</v>
      </c>
      <c r="AJ1108" s="620">
        <f t="shared" ca="1" si="374"/>
        <v>0</v>
      </c>
      <c r="AK1108" s="620">
        <f t="shared" ca="1" si="374"/>
        <v>0</v>
      </c>
      <c r="AL1108" s="620">
        <f t="shared" ca="1" si="374"/>
        <v>0</v>
      </c>
      <c r="AM1108" s="626"/>
      <c r="AN1108" s="246"/>
    </row>
    <row r="1109" spans="2:40" x14ac:dyDescent="0.2">
      <c r="B1109" s="625"/>
      <c r="C1109" s="605" t="s">
        <v>116</v>
      </c>
      <c r="D1109" s="599"/>
      <c r="E1109" s="599"/>
      <c r="F1109" s="599"/>
      <c r="G1109" s="599"/>
      <c r="H1109" s="620">
        <f t="shared" ref="H1109:AL1109" ca="1" si="375">H474*HLOOKUP($B$1063,$AQ$40:$AW$52,7)</f>
        <v>0</v>
      </c>
      <c r="I1109" s="620">
        <f t="shared" ca="1" si="375"/>
        <v>0</v>
      </c>
      <c r="J1109" s="620">
        <f t="shared" ca="1" si="375"/>
        <v>0</v>
      </c>
      <c r="K1109" s="620">
        <f t="shared" ca="1" si="375"/>
        <v>0</v>
      </c>
      <c r="L1109" s="620">
        <f t="shared" ca="1" si="375"/>
        <v>0</v>
      </c>
      <c r="M1109" s="620">
        <f t="shared" ca="1" si="375"/>
        <v>0</v>
      </c>
      <c r="N1109" s="620">
        <f t="shared" ca="1" si="375"/>
        <v>0</v>
      </c>
      <c r="O1109" s="620">
        <f t="shared" ca="1" si="375"/>
        <v>0</v>
      </c>
      <c r="P1109" s="620">
        <f t="shared" ca="1" si="375"/>
        <v>0</v>
      </c>
      <c r="Q1109" s="620">
        <f t="shared" ca="1" si="375"/>
        <v>0</v>
      </c>
      <c r="R1109" s="620">
        <f t="shared" ca="1" si="375"/>
        <v>0</v>
      </c>
      <c r="S1109" s="620">
        <f t="shared" ca="1" si="375"/>
        <v>0</v>
      </c>
      <c r="T1109" s="620">
        <f t="shared" ca="1" si="375"/>
        <v>0</v>
      </c>
      <c r="U1109" s="620">
        <f t="shared" ca="1" si="375"/>
        <v>0</v>
      </c>
      <c r="V1109" s="620">
        <f t="shared" ca="1" si="375"/>
        <v>0</v>
      </c>
      <c r="W1109" s="620">
        <f t="shared" ca="1" si="375"/>
        <v>0</v>
      </c>
      <c r="X1109" s="620">
        <f t="shared" ca="1" si="375"/>
        <v>0</v>
      </c>
      <c r="Y1109" s="620">
        <f t="shared" ca="1" si="375"/>
        <v>0</v>
      </c>
      <c r="Z1109" s="620">
        <f t="shared" ca="1" si="375"/>
        <v>0</v>
      </c>
      <c r="AA1109" s="620">
        <f t="shared" ca="1" si="375"/>
        <v>0</v>
      </c>
      <c r="AB1109" s="620">
        <f t="shared" ca="1" si="375"/>
        <v>0</v>
      </c>
      <c r="AC1109" s="620">
        <f t="shared" ca="1" si="375"/>
        <v>0</v>
      </c>
      <c r="AD1109" s="620">
        <f t="shared" ca="1" si="375"/>
        <v>0</v>
      </c>
      <c r="AE1109" s="620">
        <f t="shared" ca="1" si="375"/>
        <v>0</v>
      </c>
      <c r="AF1109" s="620">
        <f t="shared" ca="1" si="375"/>
        <v>0</v>
      </c>
      <c r="AG1109" s="620">
        <f t="shared" ca="1" si="375"/>
        <v>0</v>
      </c>
      <c r="AH1109" s="620">
        <f t="shared" ca="1" si="375"/>
        <v>0</v>
      </c>
      <c r="AI1109" s="620">
        <f t="shared" ca="1" si="375"/>
        <v>0</v>
      </c>
      <c r="AJ1109" s="620">
        <f t="shared" ca="1" si="375"/>
        <v>0</v>
      </c>
      <c r="AK1109" s="620">
        <f t="shared" ca="1" si="375"/>
        <v>0</v>
      </c>
      <c r="AL1109" s="620">
        <f t="shared" ca="1" si="375"/>
        <v>0</v>
      </c>
      <c r="AM1109" s="626"/>
      <c r="AN1109" s="246"/>
    </row>
    <row r="1110" spans="2:40" x14ac:dyDescent="0.2">
      <c r="B1110" s="625"/>
      <c r="C1110" s="606" t="s">
        <v>119</v>
      </c>
      <c r="D1110" s="599"/>
      <c r="E1110" s="599"/>
      <c r="F1110" s="599"/>
      <c r="G1110" s="599"/>
      <c r="H1110" s="620">
        <f t="shared" ref="H1110:AL1110" ca="1" si="376">H475*HLOOKUP($B$1063,$AQ$40:$AW$52,7)</f>
        <v>0</v>
      </c>
      <c r="I1110" s="620">
        <f t="shared" ca="1" si="376"/>
        <v>0</v>
      </c>
      <c r="J1110" s="620">
        <f t="shared" ca="1" si="376"/>
        <v>0</v>
      </c>
      <c r="K1110" s="620">
        <f t="shared" ca="1" si="376"/>
        <v>0</v>
      </c>
      <c r="L1110" s="620">
        <f t="shared" ca="1" si="376"/>
        <v>0</v>
      </c>
      <c r="M1110" s="620">
        <f t="shared" ca="1" si="376"/>
        <v>0</v>
      </c>
      <c r="N1110" s="620">
        <f t="shared" ca="1" si="376"/>
        <v>0</v>
      </c>
      <c r="O1110" s="620">
        <f t="shared" ca="1" si="376"/>
        <v>0</v>
      </c>
      <c r="P1110" s="620">
        <f t="shared" ca="1" si="376"/>
        <v>0</v>
      </c>
      <c r="Q1110" s="620">
        <f t="shared" ca="1" si="376"/>
        <v>0</v>
      </c>
      <c r="R1110" s="620">
        <f t="shared" ca="1" si="376"/>
        <v>0</v>
      </c>
      <c r="S1110" s="620">
        <f t="shared" ca="1" si="376"/>
        <v>0</v>
      </c>
      <c r="T1110" s="620">
        <f t="shared" ca="1" si="376"/>
        <v>0</v>
      </c>
      <c r="U1110" s="620">
        <f t="shared" ca="1" si="376"/>
        <v>0</v>
      </c>
      <c r="V1110" s="620">
        <f t="shared" ca="1" si="376"/>
        <v>0</v>
      </c>
      <c r="W1110" s="620">
        <f t="shared" ca="1" si="376"/>
        <v>0</v>
      </c>
      <c r="X1110" s="620">
        <f t="shared" ca="1" si="376"/>
        <v>0</v>
      </c>
      <c r="Y1110" s="620">
        <f t="shared" ca="1" si="376"/>
        <v>0</v>
      </c>
      <c r="Z1110" s="620">
        <f t="shared" ca="1" si="376"/>
        <v>0</v>
      </c>
      <c r="AA1110" s="620">
        <f t="shared" ca="1" si="376"/>
        <v>0</v>
      </c>
      <c r="AB1110" s="620">
        <f t="shared" ca="1" si="376"/>
        <v>0</v>
      </c>
      <c r="AC1110" s="620">
        <f t="shared" ca="1" si="376"/>
        <v>0</v>
      </c>
      <c r="AD1110" s="620">
        <f t="shared" ca="1" si="376"/>
        <v>0</v>
      </c>
      <c r="AE1110" s="620">
        <f t="shared" ca="1" si="376"/>
        <v>0</v>
      </c>
      <c r="AF1110" s="620">
        <f t="shared" ca="1" si="376"/>
        <v>0</v>
      </c>
      <c r="AG1110" s="620">
        <f t="shared" ca="1" si="376"/>
        <v>0</v>
      </c>
      <c r="AH1110" s="620">
        <f t="shared" ca="1" si="376"/>
        <v>0</v>
      </c>
      <c r="AI1110" s="620">
        <f t="shared" ca="1" si="376"/>
        <v>0</v>
      </c>
      <c r="AJ1110" s="620">
        <f t="shared" ca="1" si="376"/>
        <v>0</v>
      </c>
      <c r="AK1110" s="620">
        <f t="shared" ca="1" si="376"/>
        <v>0</v>
      </c>
      <c r="AL1110" s="620">
        <f t="shared" ca="1" si="376"/>
        <v>0</v>
      </c>
      <c r="AM1110" s="626"/>
      <c r="AN1110" s="246"/>
    </row>
    <row r="1111" spans="2:40" x14ac:dyDescent="0.2">
      <c r="B1111" s="625"/>
      <c r="C1111" s="125"/>
      <c r="D1111" s="599"/>
      <c r="E1111" s="599"/>
      <c r="F1111" s="599"/>
      <c r="G1111" s="599"/>
      <c r="H1111" s="621"/>
      <c r="I1111" s="621"/>
      <c r="J1111" s="621"/>
      <c r="K1111" s="621"/>
      <c r="L1111" s="621"/>
      <c r="M1111" s="621"/>
      <c r="N1111" s="621"/>
      <c r="O1111" s="621"/>
      <c r="P1111" s="621"/>
      <c r="Q1111" s="621"/>
      <c r="R1111" s="621"/>
      <c r="S1111" s="621"/>
      <c r="T1111" s="621"/>
      <c r="U1111" s="621"/>
      <c r="V1111" s="621"/>
      <c r="W1111" s="621"/>
      <c r="X1111" s="621"/>
      <c r="Y1111" s="621"/>
      <c r="Z1111" s="621"/>
      <c r="AA1111" s="621"/>
      <c r="AB1111" s="621"/>
      <c r="AC1111" s="621"/>
      <c r="AD1111" s="621"/>
      <c r="AE1111" s="621"/>
      <c r="AF1111" s="621"/>
      <c r="AG1111" s="621"/>
      <c r="AH1111" s="621"/>
      <c r="AI1111" s="621"/>
      <c r="AJ1111" s="621"/>
      <c r="AK1111" s="621"/>
      <c r="AL1111" s="621"/>
      <c r="AM1111" s="627"/>
      <c r="AN1111" s="600"/>
    </row>
    <row r="1112" spans="2:40" x14ac:dyDescent="0.2">
      <c r="B1112" s="261" t="s">
        <v>331</v>
      </c>
      <c r="C1112" s="125"/>
      <c r="D1112" s="599"/>
      <c r="E1112" s="599"/>
      <c r="F1112" s="599"/>
      <c r="G1112" s="599"/>
      <c r="H1112" s="621"/>
      <c r="I1112" s="621"/>
      <c r="J1112" s="621"/>
      <c r="K1112" s="621"/>
      <c r="L1112" s="621"/>
      <c r="M1112" s="621"/>
      <c r="N1112" s="621"/>
      <c r="O1112" s="621"/>
      <c r="P1112" s="621"/>
      <c r="Q1112" s="621"/>
      <c r="R1112" s="621"/>
      <c r="S1112" s="621"/>
      <c r="T1112" s="621"/>
      <c r="U1112" s="621"/>
      <c r="V1112" s="621"/>
      <c r="W1112" s="621"/>
      <c r="X1112" s="621"/>
      <c r="Y1112" s="621"/>
      <c r="Z1112" s="621"/>
      <c r="AA1112" s="621"/>
      <c r="AB1112" s="621"/>
      <c r="AC1112" s="621"/>
      <c r="AD1112" s="621"/>
      <c r="AE1112" s="621"/>
      <c r="AF1112" s="621"/>
      <c r="AG1112" s="621"/>
      <c r="AH1112" s="621"/>
      <c r="AI1112" s="621"/>
      <c r="AJ1112" s="621"/>
      <c r="AK1112" s="621"/>
      <c r="AL1112" s="621"/>
      <c r="AM1112" s="627"/>
      <c r="AN1112" s="600"/>
    </row>
    <row r="1113" spans="2:40" x14ac:dyDescent="0.2">
      <c r="B1113" s="625"/>
      <c r="C1113" s="605" t="s">
        <v>131</v>
      </c>
      <c r="D1113" s="599"/>
      <c r="E1113" s="599"/>
      <c r="F1113" s="599"/>
      <c r="G1113" s="599"/>
      <c r="H1113" s="620">
        <f t="shared" ref="H1113:AL1113" ca="1" si="377">H478*HLOOKUP($B$1063,$AQ$40:$AW$52,8)</f>
        <v>-29.032620898049998</v>
      </c>
      <c r="I1113" s="620">
        <f t="shared" ca="1" si="377"/>
        <v>6.2685865947113637</v>
      </c>
      <c r="J1113" s="620">
        <f t="shared" ca="1" si="377"/>
        <v>7.2279531303865294</v>
      </c>
      <c r="K1113" s="620">
        <f t="shared" ca="1" si="377"/>
        <v>5.7543448369235763</v>
      </c>
      <c r="L1113" s="620">
        <f t="shared" ca="1" si="377"/>
        <v>4.8265439356805251</v>
      </c>
      <c r="M1113" s="620">
        <f t="shared" ca="1" si="377"/>
        <v>4.6726943877597753</v>
      </c>
      <c r="N1113" s="620">
        <f t="shared" ca="1" si="377"/>
        <v>4.043538480007312</v>
      </c>
      <c r="O1113" s="620">
        <f t="shared" ca="1" si="377"/>
        <v>3.3760934821529553</v>
      </c>
      <c r="P1113" s="620">
        <f t="shared" ca="1" si="377"/>
        <v>3.2640399109619422</v>
      </c>
      <c r="Q1113" s="620">
        <f t="shared" ca="1" si="377"/>
        <v>3.1644233104890298</v>
      </c>
      <c r="R1113" s="620">
        <f t="shared" ca="1" si="377"/>
        <v>0.93000411341498723</v>
      </c>
      <c r="S1113" s="620">
        <f t="shared" ca="1" si="377"/>
        <v>1.4993090682250383</v>
      </c>
      <c r="T1113" s="620">
        <f t="shared" ca="1" si="377"/>
        <v>2.5157338502851103</v>
      </c>
      <c r="U1113" s="620">
        <f t="shared" ca="1" si="377"/>
        <v>2.5440987718437875</v>
      </c>
      <c r="V1113" s="620">
        <f t="shared" ca="1" si="377"/>
        <v>2.5728263288781701</v>
      </c>
      <c r="W1113" s="620">
        <f t="shared" ca="1" si="377"/>
        <v>2.6019192532391173</v>
      </c>
      <c r="X1113" s="620">
        <f t="shared" ca="1" si="377"/>
        <v>2.6313802565534772</v>
      </c>
      <c r="Y1113" s="620">
        <f t="shared" ca="1" si="377"/>
        <v>2.6612120283702563</v>
      </c>
      <c r="Z1113" s="620">
        <f t="shared" ca="1" si="377"/>
        <v>2.6914172342404852</v>
      </c>
      <c r="AA1113" s="620">
        <f t="shared" ca="1" si="377"/>
        <v>2.72199851372886</v>
      </c>
      <c r="AB1113" s="620">
        <f t="shared" ca="1" si="377"/>
        <v>0.61749634792311847</v>
      </c>
      <c r="AC1113" s="620">
        <f t="shared" ca="1" si="377"/>
        <v>2.7842997094631059</v>
      </c>
      <c r="AD1113" s="620">
        <f t="shared" ca="1" si="377"/>
        <v>2.8160247560154001</v>
      </c>
      <c r="AE1113" s="620">
        <f t="shared" ca="1" si="377"/>
        <v>2.8481361323113439</v>
      </c>
      <c r="AF1113" s="620">
        <f t="shared" ca="1" si="377"/>
        <v>2.8806363156262105</v>
      </c>
      <c r="AG1113" s="620">
        <f t="shared" ca="1" si="377"/>
        <v>2.913527743769234</v>
      </c>
      <c r="AH1113" s="620">
        <f t="shared" ca="1" si="377"/>
        <v>0</v>
      </c>
      <c r="AI1113" s="620">
        <f t="shared" ca="1" si="377"/>
        <v>0</v>
      </c>
      <c r="AJ1113" s="620">
        <f t="shared" ca="1" si="377"/>
        <v>0</v>
      </c>
      <c r="AK1113" s="620">
        <f t="shared" ca="1" si="377"/>
        <v>0</v>
      </c>
      <c r="AL1113" s="620">
        <f t="shared" ca="1" si="377"/>
        <v>0</v>
      </c>
      <c r="AM1113" s="626"/>
      <c r="AN1113" s="246"/>
    </row>
    <row r="1114" spans="2:40" x14ac:dyDescent="0.2">
      <c r="B1114" s="625"/>
      <c r="C1114" s="606" t="s">
        <v>117</v>
      </c>
      <c r="D1114" s="599"/>
      <c r="E1114" s="599"/>
      <c r="F1114" s="599"/>
      <c r="G1114" s="599"/>
      <c r="H1114" s="620">
        <f t="shared" ref="H1114:AL1114" ca="1" si="378">H479*HLOOKUP($B$1063,$AQ$40:$AW$52,8)</f>
        <v>0</v>
      </c>
      <c r="I1114" s="620">
        <f t="shared" ca="1" si="378"/>
        <v>0</v>
      </c>
      <c r="J1114" s="620">
        <f t="shared" ca="1" si="378"/>
        <v>0</v>
      </c>
      <c r="K1114" s="620">
        <f t="shared" ca="1" si="378"/>
        <v>0</v>
      </c>
      <c r="L1114" s="620">
        <f t="shared" ca="1" si="378"/>
        <v>0</v>
      </c>
      <c r="M1114" s="620">
        <f t="shared" ca="1" si="378"/>
        <v>0</v>
      </c>
      <c r="N1114" s="620">
        <f t="shared" ca="1" si="378"/>
        <v>0</v>
      </c>
      <c r="O1114" s="620">
        <f t="shared" ca="1" si="378"/>
        <v>0</v>
      </c>
      <c r="P1114" s="620">
        <f t="shared" ca="1" si="378"/>
        <v>0</v>
      </c>
      <c r="Q1114" s="620">
        <f t="shared" ca="1" si="378"/>
        <v>0</v>
      </c>
      <c r="R1114" s="620">
        <f t="shared" ca="1" si="378"/>
        <v>0</v>
      </c>
      <c r="S1114" s="620">
        <f t="shared" ca="1" si="378"/>
        <v>0</v>
      </c>
      <c r="T1114" s="620">
        <f t="shared" ca="1" si="378"/>
        <v>0</v>
      </c>
      <c r="U1114" s="620">
        <f t="shared" ca="1" si="378"/>
        <v>0</v>
      </c>
      <c r="V1114" s="620">
        <f t="shared" ca="1" si="378"/>
        <v>0</v>
      </c>
      <c r="W1114" s="620">
        <f t="shared" ca="1" si="378"/>
        <v>0</v>
      </c>
      <c r="X1114" s="620">
        <f t="shared" ca="1" si="378"/>
        <v>0</v>
      </c>
      <c r="Y1114" s="620">
        <f t="shared" ca="1" si="378"/>
        <v>0</v>
      </c>
      <c r="Z1114" s="620">
        <f t="shared" ca="1" si="378"/>
        <v>0</v>
      </c>
      <c r="AA1114" s="620">
        <f t="shared" ca="1" si="378"/>
        <v>0</v>
      </c>
      <c r="AB1114" s="620">
        <f t="shared" ca="1" si="378"/>
        <v>0</v>
      </c>
      <c r="AC1114" s="620">
        <f t="shared" ca="1" si="378"/>
        <v>0</v>
      </c>
      <c r="AD1114" s="620">
        <f t="shared" ca="1" si="378"/>
        <v>0</v>
      </c>
      <c r="AE1114" s="620">
        <f t="shared" ca="1" si="378"/>
        <v>0</v>
      </c>
      <c r="AF1114" s="620">
        <f t="shared" ca="1" si="378"/>
        <v>0</v>
      </c>
      <c r="AG1114" s="620">
        <f t="shared" ca="1" si="378"/>
        <v>0</v>
      </c>
      <c r="AH1114" s="620">
        <f t="shared" ca="1" si="378"/>
        <v>0</v>
      </c>
      <c r="AI1114" s="620">
        <f t="shared" ca="1" si="378"/>
        <v>0</v>
      </c>
      <c r="AJ1114" s="620">
        <f t="shared" ca="1" si="378"/>
        <v>0</v>
      </c>
      <c r="AK1114" s="620">
        <f t="shared" ca="1" si="378"/>
        <v>0</v>
      </c>
      <c r="AL1114" s="620">
        <f t="shared" ca="1" si="378"/>
        <v>0</v>
      </c>
      <c r="AM1114" s="626"/>
      <c r="AN1114" s="246"/>
    </row>
    <row r="1115" spans="2:40" x14ac:dyDescent="0.2">
      <c r="B1115" s="625"/>
      <c r="C1115" s="607" t="s">
        <v>126</v>
      </c>
      <c r="D1115" s="599"/>
      <c r="E1115" s="599"/>
      <c r="F1115" s="599"/>
      <c r="G1115" s="599"/>
      <c r="H1115" s="620">
        <f t="shared" ref="H1115:AL1115" ca="1" si="379">H480*HLOOKUP($B$1063,$AQ$40:$AW$52,8)</f>
        <v>0</v>
      </c>
      <c r="I1115" s="620">
        <f t="shared" ca="1" si="379"/>
        <v>0</v>
      </c>
      <c r="J1115" s="620">
        <f t="shared" ca="1" si="379"/>
        <v>0</v>
      </c>
      <c r="K1115" s="620">
        <f t="shared" ca="1" si="379"/>
        <v>0</v>
      </c>
      <c r="L1115" s="620">
        <f t="shared" ca="1" si="379"/>
        <v>0</v>
      </c>
      <c r="M1115" s="620">
        <f t="shared" ca="1" si="379"/>
        <v>0</v>
      </c>
      <c r="N1115" s="620">
        <f t="shared" ca="1" si="379"/>
        <v>0</v>
      </c>
      <c r="O1115" s="620">
        <f t="shared" ca="1" si="379"/>
        <v>0</v>
      </c>
      <c r="P1115" s="620">
        <f t="shared" ca="1" si="379"/>
        <v>0</v>
      </c>
      <c r="Q1115" s="620">
        <f t="shared" ca="1" si="379"/>
        <v>0</v>
      </c>
      <c r="R1115" s="620">
        <f t="shared" ca="1" si="379"/>
        <v>0</v>
      </c>
      <c r="S1115" s="620">
        <f t="shared" ca="1" si="379"/>
        <v>0</v>
      </c>
      <c r="T1115" s="620">
        <f t="shared" ca="1" si="379"/>
        <v>0</v>
      </c>
      <c r="U1115" s="620">
        <f t="shared" ca="1" si="379"/>
        <v>0</v>
      </c>
      <c r="V1115" s="620">
        <f t="shared" ca="1" si="379"/>
        <v>0</v>
      </c>
      <c r="W1115" s="620">
        <f t="shared" ca="1" si="379"/>
        <v>0</v>
      </c>
      <c r="X1115" s="620">
        <f t="shared" ca="1" si="379"/>
        <v>0</v>
      </c>
      <c r="Y1115" s="620">
        <f t="shared" ca="1" si="379"/>
        <v>0</v>
      </c>
      <c r="Z1115" s="620">
        <f t="shared" ca="1" si="379"/>
        <v>0</v>
      </c>
      <c r="AA1115" s="620">
        <f t="shared" ca="1" si="379"/>
        <v>0</v>
      </c>
      <c r="AB1115" s="620">
        <f t="shared" ca="1" si="379"/>
        <v>0</v>
      </c>
      <c r="AC1115" s="620">
        <f t="shared" ca="1" si="379"/>
        <v>0</v>
      </c>
      <c r="AD1115" s="620">
        <f t="shared" ca="1" si="379"/>
        <v>0</v>
      </c>
      <c r="AE1115" s="620">
        <f t="shared" ca="1" si="379"/>
        <v>0</v>
      </c>
      <c r="AF1115" s="620">
        <f t="shared" ca="1" si="379"/>
        <v>0</v>
      </c>
      <c r="AG1115" s="620">
        <f t="shared" ca="1" si="379"/>
        <v>0</v>
      </c>
      <c r="AH1115" s="620">
        <f t="shared" ca="1" si="379"/>
        <v>0</v>
      </c>
      <c r="AI1115" s="620">
        <f t="shared" ca="1" si="379"/>
        <v>0</v>
      </c>
      <c r="AJ1115" s="620">
        <f t="shared" ca="1" si="379"/>
        <v>0</v>
      </c>
      <c r="AK1115" s="620">
        <f t="shared" ca="1" si="379"/>
        <v>0</v>
      </c>
      <c r="AL1115" s="620">
        <f t="shared" ca="1" si="379"/>
        <v>0</v>
      </c>
      <c r="AM1115" s="626"/>
      <c r="AN1115" s="246"/>
    </row>
    <row r="1116" spans="2:40" x14ac:dyDescent="0.2">
      <c r="B1116" s="625"/>
      <c r="C1116" s="605" t="s">
        <v>127</v>
      </c>
      <c r="D1116" s="599"/>
      <c r="E1116" s="599"/>
      <c r="F1116" s="599"/>
      <c r="G1116" s="599"/>
      <c r="H1116" s="620">
        <f t="shared" ref="H1116:AL1116" ca="1" si="380">H481*HLOOKUP($B$1063,$AQ$40:$AW$52,8)</f>
        <v>0</v>
      </c>
      <c r="I1116" s="620">
        <f t="shared" ca="1" si="380"/>
        <v>0</v>
      </c>
      <c r="J1116" s="620">
        <f t="shared" ca="1" si="380"/>
        <v>0</v>
      </c>
      <c r="K1116" s="620">
        <f t="shared" ca="1" si="380"/>
        <v>0</v>
      </c>
      <c r="L1116" s="620">
        <f t="shared" ca="1" si="380"/>
        <v>0</v>
      </c>
      <c r="M1116" s="620">
        <f t="shared" ca="1" si="380"/>
        <v>0</v>
      </c>
      <c r="N1116" s="620">
        <f t="shared" ca="1" si="380"/>
        <v>0</v>
      </c>
      <c r="O1116" s="620">
        <f t="shared" ca="1" si="380"/>
        <v>0</v>
      </c>
      <c r="P1116" s="620">
        <f t="shared" ca="1" si="380"/>
        <v>0</v>
      </c>
      <c r="Q1116" s="620">
        <f t="shared" ca="1" si="380"/>
        <v>0</v>
      </c>
      <c r="R1116" s="620">
        <f t="shared" ca="1" si="380"/>
        <v>0</v>
      </c>
      <c r="S1116" s="620">
        <f t="shared" ca="1" si="380"/>
        <v>0</v>
      </c>
      <c r="T1116" s="620">
        <f t="shared" ca="1" si="380"/>
        <v>0</v>
      </c>
      <c r="U1116" s="620">
        <f t="shared" ca="1" si="380"/>
        <v>0</v>
      </c>
      <c r="V1116" s="620">
        <f t="shared" ca="1" si="380"/>
        <v>0</v>
      </c>
      <c r="W1116" s="620">
        <f t="shared" ca="1" si="380"/>
        <v>0</v>
      </c>
      <c r="X1116" s="620">
        <f t="shared" ca="1" si="380"/>
        <v>0</v>
      </c>
      <c r="Y1116" s="620">
        <f t="shared" ca="1" si="380"/>
        <v>0</v>
      </c>
      <c r="Z1116" s="620">
        <f t="shared" ca="1" si="380"/>
        <v>0</v>
      </c>
      <c r="AA1116" s="620">
        <f t="shared" ca="1" si="380"/>
        <v>0</v>
      </c>
      <c r="AB1116" s="620">
        <f t="shared" ca="1" si="380"/>
        <v>0</v>
      </c>
      <c r="AC1116" s="620">
        <f t="shared" ca="1" si="380"/>
        <v>0</v>
      </c>
      <c r="AD1116" s="620">
        <f t="shared" ca="1" si="380"/>
        <v>0</v>
      </c>
      <c r="AE1116" s="620">
        <f t="shared" ca="1" si="380"/>
        <v>0</v>
      </c>
      <c r="AF1116" s="620">
        <f t="shared" ca="1" si="380"/>
        <v>0</v>
      </c>
      <c r="AG1116" s="620">
        <f t="shared" ca="1" si="380"/>
        <v>0</v>
      </c>
      <c r="AH1116" s="620">
        <f t="shared" ca="1" si="380"/>
        <v>0</v>
      </c>
      <c r="AI1116" s="620">
        <f t="shared" ca="1" si="380"/>
        <v>0</v>
      </c>
      <c r="AJ1116" s="620">
        <f t="shared" ca="1" si="380"/>
        <v>0</v>
      </c>
      <c r="AK1116" s="620">
        <f t="shared" ca="1" si="380"/>
        <v>0</v>
      </c>
      <c r="AL1116" s="620">
        <f t="shared" ca="1" si="380"/>
        <v>0</v>
      </c>
      <c r="AM1116" s="626"/>
      <c r="AN1116" s="246"/>
    </row>
    <row r="1117" spans="2:40" x14ac:dyDescent="0.2">
      <c r="B1117" s="625"/>
      <c r="C1117" s="605" t="s">
        <v>116</v>
      </c>
      <c r="D1117" s="599"/>
      <c r="E1117" s="599"/>
      <c r="F1117" s="599"/>
      <c r="G1117" s="599"/>
      <c r="H1117" s="620">
        <f t="shared" ref="H1117:AL1117" ca="1" si="381">H482*HLOOKUP($B$1063,$AQ$40:$AW$52,8)</f>
        <v>0</v>
      </c>
      <c r="I1117" s="620">
        <f t="shared" ca="1" si="381"/>
        <v>0</v>
      </c>
      <c r="J1117" s="620">
        <f t="shared" ca="1" si="381"/>
        <v>0</v>
      </c>
      <c r="K1117" s="620">
        <f t="shared" ca="1" si="381"/>
        <v>0</v>
      </c>
      <c r="L1117" s="620">
        <f t="shared" ca="1" si="381"/>
        <v>0</v>
      </c>
      <c r="M1117" s="620">
        <f t="shared" ca="1" si="381"/>
        <v>0</v>
      </c>
      <c r="N1117" s="620">
        <f t="shared" ca="1" si="381"/>
        <v>0</v>
      </c>
      <c r="O1117" s="620">
        <f t="shared" ca="1" si="381"/>
        <v>0</v>
      </c>
      <c r="P1117" s="620">
        <f t="shared" ca="1" si="381"/>
        <v>0</v>
      </c>
      <c r="Q1117" s="620">
        <f t="shared" ca="1" si="381"/>
        <v>0</v>
      </c>
      <c r="R1117" s="620">
        <f t="shared" ca="1" si="381"/>
        <v>0</v>
      </c>
      <c r="S1117" s="620">
        <f t="shared" ca="1" si="381"/>
        <v>0</v>
      </c>
      <c r="T1117" s="620">
        <f t="shared" ca="1" si="381"/>
        <v>0</v>
      </c>
      <c r="U1117" s="620">
        <f t="shared" ca="1" si="381"/>
        <v>0</v>
      </c>
      <c r="V1117" s="620">
        <f t="shared" ca="1" si="381"/>
        <v>0</v>
      </c>
      <c r="W1117" s="620">
        <f t="shared" ca="1" si="381"/>
        <v>0</v>
      </c>
      <c r="X1117" s="620">
        <f t="shared" ca="1" si="381"/>
        <v>0</v>
      </c>
      <c r="Y1117" s="620">
        <f t="shared" ca="1" si="381"/>
        <v>0</v>
      </c>
      <c r="Z1117" s="620">
        <f t="shared" ca="1" si="381"/>
        <v>0</v>
      </c>
      <c r="AA1117" s="620">
        <f t="shared" ca="1" si="381"/>
        <v>0</v>
      </c>
      <c r="AB1117" s="620">
        <f t="shared" ca="1" si="381"/>
        <v>0</v>
      </c>
      <c r="AC1117" s="620">
        <f t="shared" ca="1" si="381"/>
        <v>0</v>
      </c>
      <c r="AD1117" s="620">
        <f t="shared" ca="1" si="381"/>
        <v>0</v>
      </c>
      <c r="AE1117" s="620">
        <f t="shared" ca="1" si="381"/>
        <v>0</v>
      </c>
      <c r="AF1117" s="620">
        <f t="shared" ca="1" si="381"/>
        <v>0</v>
      </c>
      <c r="AG1117" s="620">
        <f t="shared" ca="1" si="381"/>
        <v>0</v>
      </c>
      <c r="AH1117" s="620">
        <f t="shared" ca="1" si="381"/>
        <v>0</v>
      </c>
      <c r="AI1117" s="620">
        <f t="shared" ca="1" si="381"/>
        <v>0</v>
      </c>
      <c r="AJ1117" s="620">
        <f t="shared" ca="1" si="381"/>
        <v>0</v>
      </c>
      <c r="AK1117" s="620">
        <f t="shared" ca="1" si="381"/>
        <v>0</v>
      </c>
      <c r="AL1117" s="620">
        <f t="shared" ca="1" si="381"/>
        <v>0</v>
      </c>
      <c r="AM1117" s="626"/>
      <c r="AN1117" s="246"/>
    </row>
    <row r="1118" spans="2:40" x14ac:dyDescent="0.2">
      <c r="B1118" s="625"/>
      <c r="C1118" s="606" t="s">
        <v>119</v>
      </c>
      <c r="D1118" s="599"/>
      <c r="E1118" s="599"/>
      <c r="F1118" s="599"/>
      <c r="G1118" s="599"/>
      <c r="H1118" s="620">
        <f t="shared" ref="H1118:AL1118" ca="1" si="382">H483*HLOOKUP($B$1063,$AQ$40:$AW$52,8)</f>
        <v>0</v>
      </c>
      <c r="I1118" s="620">
        <f t="shared" ca="1" si="382"/>
        <v>0.80065533483259022</v>
      </c>
      <c r="J1118" s="620">
        <f t="shared" ca="1" si="382"/>
        <v>0.80893687127359581</v>
      </c>
      <c r="K1118" s="620">
        <f t="shared" ca="1" si="382"/>
        <v>0.81734180260757228</v>
      </c>
      <c r="L1118" s="620">
        <f t="shared" ca="1" si="382"/>
        <v>0.82587196741842517</v>
      </c>
      <c r="M1118" s="620">
        <f t="shared" ca="1" si="382"/>
        <v>0.83452923168495985</v>
      </c>
      <c r="N1118" s="620">
        <f t="shared" ca="1" si="382"/>
        <v>0.84331548918906585</v>
      </c>
      <c r="O1118" s="620">
        <f t="shared" ca="1" si="382"/>
        <v>0.85223266192998282</v>
      </c>
      <c r="P1118" s="620">
        <f t="shared" ca="1" si="382"/>
        <v>0.86128270054473921</v>
      </c>
      <c r="Q1118" s="620">
        <f t="shared" ca="1" si="382"/>
        <v>0.87046758473485608</v>
      </c>
      <c r="R1118" s="620">
        <f t="shared" ca="1" si="382"/>
        <v>0.87978932369940543</v>
      </c>
      <c r="S1118" s="620">
        <f t="shared" ca="1" si="382"/>
        <v>0.88924995657452677</v>
      </c>
      <c r="T1118" s="620">
        <f t="shared" ca="1" si="382"/>
        <v>0.89885155287948681</v>
      </c>
      <c r="U1118" s="620">
        <f t="shared" ca="1" si="382"/>
        <v>0.90859621296939141</v>
      </c>
      <c r="V1118" s="620">
        <f t="shared" ca="1" si="382"/>
        <v>0.91848606849463521</v>
      </c>
      <c r="W1118" s="620">
        <f t="shared" ca="1" si="382"/>
        <v>0.92852328286720531</v>
      </c>
      <c r="X1118" s="620">
        <f t="shared" ca="1" si="382"/>
        <v>0.93871005173392652</v>
      </c>
      <c r="Y1118" s="620">
        <f t="shared" ca="1" si="382"/>
        <v>0.94904860345676201</v>
      </c>
      <c r="Z1118" s="620">
        <f t="shared" ca="1" si="382"/>
        <v>0.95954119960026796</v>
      </c>
      <c r="AA1118" s="620">
        <f t="shared" ca="1" si="382"/>
        <v>0.97019013542631183</v>
      </c>
      <c r="AB1118" s="620">
        <f t="shared" ca="1" si="382"/>
        <v>0.98099774039616383</v>
      </c>
      <c r="AC1118" s="620">
        <f t="shared" ca="1" si="382"/>
        <v>0.99196637868006665</v>
      </c>
      <c r="AD1118" s="620">
        <f t="shared" ca="1" si="382"/>
        <v>1.0030984496743998</v>
      </c>
      <c r="AE1118" s="620">
        <f t="shared" ca="1" si="382"/>
        <v>1.0143963885265483</v>
      </c>
      <c r="AF1118" s="620">
        <f t="shared" ca="1" si="382"/>
        <v>1.0258626666675936</v>
      </c>
      <c r="AG1118" s="620">
        <f t="shared" ca="1" si="382"/>
        <v>1.0374997923529408</v>
      </c>
      <c r="AH1118" s="620">
        <f t="shared" ca="1" si="382"/>
        <v>0</v>
      </c>
      <c r="AI1118" s="620">
        <f t="shared" ca="1" si="382"/>
        <v>0</v>
      </c>
      <c r="AJ1118" s="620">
        <f t="shared" ca="1" si="382"/>
        <v>0</v>
      </c>
      <c r="AK1118" s="620">
        <f t="shared" ca="1" si="382"/>
        <v>0</v>
      </c>
      <c r="AL1118" s="620">
        <f t="shared" ca="1" si="382"/>
        <v>0</v>
      </c>
      <c r="AM1118" s="626"/>
      <c r="AN1118" s="246"/>
    </row>
    <row r="1119" spans="2:40" x14ac:dyDescent="0.2">
      <c r="B1119" s="625"/>
      <c r="C1119" s="125"/>
      <c r="D1119" s="599"/>
      <c r="E1119" s="599"/>
      <c r="F1119" s="599"/>
      <c r="G1119" s="599"/>
      <c r="H1119" s="620"/>
      <c r="I1119" s="621"/>
      <c r="J1119" s="621"/>
      <c r="K1119" s="621"/>
      <c r="L1119" s="621"/>
      <c r="M1119" s="621"/>
      <c r="N1119" s="621"/>
      <c r="O1119" s="621"/>
      <c r="P1119" s="621"/>
      <c r="Q1119" s="621"/>
      <c r="R1119" s="621"/>
      <c r="S1119" s="621"/>
      <c r="T1119" s="621"/>
      <c r="U1119" s="621"/>
      <c r="V1119" s="621"/>
      <c r="W1119" s="621"/>
      <c r="X1119" s="621"/>
      <c r="Y1119" s="621"/>
      <c r="Z1119" s="621"/>
      <c r="AA1119" s="621"/>
      <c r="AB1119" s="621"/>
      <c r="AC1119" s="621"/>
      <c r="AD1119" s="621"/>
      <c r="AE1119" s="621"/>
      <c r="AF1119" s="621"/>
      <c r="AG1119" s="621"/>
      <c r="AH1119" s="621"/>
      <c r="AI1119" s="621"/>
      <c r="AJ1119" s="621"/>
      <c r="AK1119" s="621"/>
      <c r="AL1119" s="621"/>
      <c r="AM1119" s="627"/>
      <c r="AN1119" s="600"/>
    </row>
    <row r="1120" spans="2:40" x14ac:dyDescent="0.2">
      <c r="B1120" s="261" t="s">
        <v>332</v>
      </c>
      <c r="C1120" s="125"/>
      <c r="D1120" s="599"/>
      <c r="E1120" s="599"/>
      <c r="F1120" s="599"/>
      <c r="G1120" s="599"/>
      <c r="H1120" s="620"/>
      <c r="I1120" s="621"/>
      <c r="J1120" s="621"/>
      <c r="K1120" s="621"/>
      <c r="L1120" s="621"/>
      <c r="M1120" s="621"/>
      <c r="N1120" s="621"/>
      <c r="O1120" s="621"/>
      <c r="P1120" s="621"/>
      <c r="Q1120" s="621"/>
      <c r="R1120" s="621"/>
      <c r="S1120" s="621"/>
      <c r="T1120" s="621"/>
      <c r="U1120" s="621"/>
      <c r="V1120" s="621"/>
      <c r="W1120" s="621"/>
      <c r="X1120" s="621"/>
      <c r="Y1120" s="621"/>
      <c r="Z1120" s="621"/>
      <c r="AA1120" s="621"/>
      <c r="AB1120" s="621"/>
      <c r="AC1120" s="621"/>
      <c r="AD1120" s="621"/>
      <c r="AE1120" s="621"/>
      <c r="AF1120" s="621"/>
      <c r="AG1120" s="621"/>
      <c r="AH1120" s="621"/>
      <c r="AI1120" s="621"/>
      <c r="AJ1120" s="621"/>
      <c r="AK1120" s="621"/>
      <c r="AL1120" s="621"/>
      <c r="AM1120" s="627"/>
      <c r="AN1120" s="600"/>
    </row>
    <row r="1121" spans="2:40" x14ac:dyDescent="0.2">
      <c r="B1121" s="625"/>
      <c r="C1121" s="605" t="s">
        <v>131</v>
      </c>
      <c r="D1121" s="599"/>
      <c r="E1121" s="599"/>
      <c r="F1121" s="599"/>
      <c r="G1121" s="599"/>
      <c r="H1121" s="620">
        <f t="shared" ref="H1121:AL1121" ca="1" si="383">H486*HLOOKUP($B$1063,$AQ$40:$AW$52,9)</f>
        <v>0</v>
      </c>
      <c r="I1121" s="620">
        <f t="shared" ca="1" si="383"/>
        <v>0</v>
      </c>
      <c r="J1121" s="620">
        <f t="shared" ca="1" si="383"/>
        <v>0</v>
      </c>
      <c r="K1121" s="620">
        <f t="shared" ca="1" si="383"/>
        <v>0</v>
      </c>
      <c r="L1121" s="620">
        <f t="shared" ca="1" si="383"/>
        <v>0</v>
      </c>
      <c r="M1121" s="620">
        <f t="shared" ca="1" si="383"/>
        <v>0</v>
      </c>
      <c r="N1121" s="620">
        <f t="shared" ca="1" si="383"/>
        <v>0</v>
      </c>
      <c r="O1121" s="620">
        <f t="shared" ca="1" si="383"/>
        <v>0</v>
      </c>
      <c r="P1121" s="620">
        <f t="shared" ca="1" si="383"/>
        <v>0</v>
      </c>
      <c r="Q1121" s="620">
        <f t="shared" ca="1" si="383"/>
        <v>0</v>
      </c>
      <c r="R1121" s="620">
        <f t="shared" ca="1" si="383"/>
        <v>0</v>
      </c>
      <c r="S1121" s="620">
        <f t="shared" ca="1" si="383"/>
        <v>0</v>
      </c>
      <c r="T1121" s="620">
        <f t="shared" ca="1" si="383"/>
        <v>0</v>
      </c>
      <c r="U1121" s="620">
        <f t="shared" ca="1" si="383"/>
        <v>0</v>
      </c>
      <c r="V1121" s="620">
        <f t="shared" ca="1" si="383"/>
        <v>0</v>
      </c>
      <c r="W1121" s="620">
        <f t="shared" ca="1" si="383"/>
        <v>0</v>
      </c>
      <c r="X1121" s="620">
        <f t="shared" ca="1" si="383"/>
        <v>0</v>
      </c>
      <c r="Y1121" s="620">
        <f t="shared" ca="1" si="383"/>
        <v>0</v>
      </c>
      <c r="Z1121" s="620">
        <f t="shared" ca="1" si="383"/>
        <v>0</v>
      </c>
      <c r="AA1121" s="620">
        <f t="shared" ca="1" si="383"/>
        <v>0</v>
      </c>
      <c r="AB1121" s="620">
        <f t="shared" ca="1" si="383"/>
        <v>0</v>
      </c>
      <c r="AC1121" s="620">
        <f t="shared" ca="1" si="383"/>
        <v>0</v>
      </c>
      <c r="AD1121" s="620">
        <f t="shared" ca="1" si="383"/>
        <v>0</v>
      </c>
      <c r="AE1121" s="620">
        <f t="shared" ca="1" si="383"/>
        <v>0</v>
      </c>
      <c r="AF1121" s="620">
        <f t="shared" ca="1" si="383"/>
        <v>0</v>
      </c>
      <c r="AG1121" s="620">
        <f t="shared" ca="1" si="383"/>
        <v>0</v>
      </c>
      <c r="AH1121" s="620">
        <f t="shared" ca="1" si="383"/>
        <v>0</v>
      </c>
      <c r="AI1121" s="620">
        <f t="shared" ca="1" si="383"/>
        <v>0</v>
      </c>
      <c r="AJ1121" s="620">
        <f t="shared" ca="1" si="383"/>
        <v>0</v>
      </c>
      <c r="AK1121" s="620">
        <f t="shared" ca="1" si="383"/>
        <v>0</v>
      </c>
      <c r="AL1121" s="620">
        <f t="shared" ca="1" si="383"/>
        <v>0</v>
      </c>
      <c r="AM1121" s="626"/>
      <c r="AN1121" s="246"/>
    </row>
    <row r="1122" spans="2:40" x14ac:dyDescent="0.2">
      <c r="B1122" s="625"/>
      <c r="C1122" s="606" t="s">
        <v>117</v>
      </c>
      <c r="D1122" s="599"/>
      <c r="E1122" s="599"/>
      <c r="F1122" s="599"/>
      <c r="G1122" s="599"/>
      <c r="H1122" s="620">
        <f t="shared" ref="H1122:AL1122" ca="1" si="384">H487*HLOOKUP($B$1063,$AQ$40:$AW$52,9)</f>
        <v>0</v>
      </c>
      <c r="I1122" s="620">
        <f t="shared" ca="1" si="384"/>
        <v>0</v>
      </c>
      <c r="J1122" s="620">
        <f t="shared" ca="1" si="384"/>
        <v>0</v>
      </c>
      <c r="K1122" s="620">
        <f t="shared" ca="1" si="384"/>
        <v>0</v>
      </c>
      <c r="L1122" s="620">
        <f t="shared" ca="1" si="384"/>
        <v>0</v>
      </c>
      <c r="M1122" s="620">
        <f t="shared" ca="1" si="384"/>
        <v>0</v>
      </c>
      <c r="N1122" s="620">
        <f t="shared" ca="1" si="384"/>
        <v>0</v>
      </c>
      <c r="O1122" s="620">
        <f t="shared" ca="1" si="384"/>
        <v>0</v>
      </c>
      <c r="P1122" s="620">
        <f t="shared" ca="1" si="384"/>
        <v>0</v>
      </c>
      <c r="Q1122" s="620">
        <f t="shared" ca="1" si="384"/>
        <v>0</v>
      </c>
      <c r="R1122" s="620">
        <f t="shared" ca="1" si="384"/>
        <v>0</v>
      </c>
      <c r="S1122" s="620">
        <f t="shared" ca="1" si="384"/>
        <v>0</v>
      </c>
      <c r="T1122" s="620">
        <f t="shared" ca="1" si="384"/>
        <v>0</v>
      </c>
      <c r="U1122" s="620">
        <f t="shared" ca="1" si="384"/>
        <v>0</v>
      </c>
      <c r="V1122" s="620">
        <f t="shared" ca="1" si="384"/>
        <v>0</v>
      </c>
      <c r="W1122" s="620">
        <f t="shared" ca="1" si="384"/>
        <v>0</v>
      </c>
      <c r="X1122" s="620">
        <f t="shared" ca="1" si="384"/>
        <v>0</v>
      </c>
      <c r="Y1122" s="620">
        <f t="shared" ca="1" si="384"/>
        <v>0</v>
      </c>
      <c r="Z1122" s="620">
        <f t="shared" ca="1" si="384"/>
        <v>0</v>
      </c>
      <c r="AA1122" s="620">
        <f t="shared" ca="1" si="384"/>
        <v>0</v>
      </c>
      <c r="AB1122" s="620">
        <f t="shared" ca="1" si="384"/>
        <v>0</v>
      </c>
      <c r="AC1122" s="620">
        <f t="shared" ca="1" si="384"/>
        <v>0</v>
      </c>
      <c r="AD1122" s="620">
        <f t="shared" ca="1" si="384"/>
        <v>0</v>
      </c>
      <c r="AE1122" s="620">
        <f t="shared" ca="1" si="384"/>
        <v>0</v>
      </c>
      <c r="AF1122" s="620">
        <f t="shared" ca="1" si="384"/>
        <v>0</v>
      </c>
      <c r="AG1122" s="620">
        <f t="shared" ca="1" si="384"/>
        <v>0</v>
      </c>
      <c r="AH1122" s="620">
        <f t="shared" ca="1" si="384"/>
        <v>0</v>
      </c>
      <c r="AI1122" s="620">
        <f t="shared" ca="1" si="384"/>
        <v>0</v>
      </c>
      <c r="AJ1122" s="620">
        <f t="shared" ca="1" si="384"/>
        <v>0</v>
      </c>
      <c r="AK1122" s="620">
        <f t="shared" ca="1" si="384"/>
        <v>0</v>
      </c>
      <c r="AL1122" s="620">
        <f t="shared" ca="1" si="384"/>
        <v>0</v>
      </c>
      <c r="AM1122" s="626"/>
      <c r="AN1122" s="246"/>
    </row>
    <row r="1123" spans="2:40" x14ac:dyDescent="0.2">
      <c r="B1123" s="625"/>
      <c r="C1123" s="607" t="s">
        <v>126</v>
      </c>
      <c r="D1123" s="599"/>
      <c r="E1123" s="599"/>
      <c r="F1123" s="599"/>
      <c r="G1123" s="599"/>
      <c r="H1123" s="620">
        <f t="shared" ref="H1123:AL1123" ca="1" si="385">H488*HLOOKUP($B$1063,$AQ$40:$AW$52,9)</f>
        <v>0</v>
      </c>
      <c r="I1123" s="620">
        <f t="shared" ca="1" si="385"/>
        <v>0</v>
      </c>
      <c r="J1123" s="620">
        <f t="shared" ca="1" si="385"/>
        <v>0</v>
      </c>
      <c r="K1123" s="620">
        <f t="shared" ca="1" si="385"/>
        <v>0</v>
      </c>
      <c r="L1123" s="620">
        <f t="shared" ca="1" si="385"/>
        <v>0</v>
      </c>
      <c r="M1123" s="620">
        <f t="shared" ca="1" si="385"/>
        <v>0</v>
      </c>
      <c r="N1123" s="620">
        <f t="shared" ca="1" si="385"/>
        <v>0</v>
      </c>
      <c r="O1123" s="620">
        <f t="shared" ca="1" si="385"/>
        <v>0</v>
      </c>
      <c r="P1123" s="620">
        <f t="shared" ca="1" si="385"/>
        <v>0</v>
      </c>
      <c r="Q1123" s="620">
        <f t="shared" ca="1" si="385"/>
        <v>0</v>
      </c>
      <c r="R1123" s="620">
        <f t="shared" ca="1" si="385"/>
        <v>0</v>
      </c>
      <c r="S1123" s="620">
        <f t="shared" ca="1" si="385"/>
        <v>0</v>
      </c>
      <c r="T1123" s="620">
        <f t="shared" ca="1" si="385"/>
        <v>0</v>
      </c>
      <c r="U1123" s="620">
        <f t="shared" ca="1" si="385"/>
        <v>0</v>
      </c>
      <c r="V1123" s="620">
        <f t="shared" ca="1" si="385"/>
        <v>0</v>
      </c>
      <c r="W1123" s="620">
        <f t="shared" ca="1" si="385"/>
        <v>0</v>
      </c>
      <c r="X1123" s="620">
        <f t="shared" ca="1" si="385"/>
        <v>0</v>
      </c>
      <c r="Y1123" s="620">
        <f t="shared" ca="1" si="385"/>
        <v>0</v>
      </c>
      <c r="Z1123" s="620">
        <f t="shared" ca="1" si="385"/>
        <v>0</v>
      </c>
      <c r="AA1123" s="620">
        <f t="shared" ca="1" si="385"/>
        <v>0</v>
      </c>
      <c r="AB1123" s="620">
        <f t="shared" ca="1" si="385"/>
        <v>0</v>
      </c>
      <c r="AC1123" s="620">
        <f t="shared" ca="1" si="385"/>
        <v>0</v>
      </c>
      <c r="AD1123" s="620">
        <f t="shared" ca="1" si="385"/>
        <v>0</v>
      </c>
      <c r="AE1123" s="620">
        <f t="shared" ca="1" si="385"/>
        <v>0</v>
      </c>
      <c r="AF1123" s="620">
        <f t="shared" ca="1" si="385"/>
        <v>0</v>
      </c>
      <c r="AG1123" s="620">
        <f t="shared" ca="1" si="385"/>
        <v>0</v>
      </c>
      <c r="AH1123" s="620">
        <f t="shared" ca="1" si="385"/>
        <v>0</v>
      </c>
      <c r="AI1123" s="620">
        <f t="shared" ca="1" si="385"/>
        <v>0</v>
      </c>
      <c r="AJ1123" s="620">
        <f t="shared" ca="1" si="385"/>
        <v>0</v>
      </c>
      <c r="AK1123" s="620">
        <f t="shared" ca="1" si="385"/>
        <v>0</v>
      </c>
      <c r="AL1123" s="620">
        <f t="shared" ca="1" si="385"/>
        <v>0</v>
      </c>
      <c r="AM1123" s="626"/>
      <c r="AN1123" s="246"/>
    </row>
    <row r="1124" spans="2:40" x14ac:dyDescent="0.2">
      <c r="B1124" s="625"/>
      <c r="C1124" s="605" t="s">
        <v>127</v>
      </c>
      <c r="D1124" s="599"/>
      <c r="E1124" s="599"/>
      <c r="F1124" s="599"/>
      <c r="G1124" s="599"/>
      <c r="H1124" s="620">
        <f t="shared" ref="H1124:AL1124" ca="1" si="386">H489*HLOOKUP($B$1063,$AQ$40:$AW$52,9)</f>
        <v>0</v>
      </c>
      <c r="I1124" s="620">
        <f t="shared" ca="1" si="386"/>
        <v>0</v>
      </c>
      <c r="J1124" s="620">
        <f t="shared" ca="1" si="386"/>
        <v>0</v>
      </c>
      <c r="K1124" s="620">
        <f t="shared" ca="1" si="386"/>
        <v>0</v>
      </c>
      <c r="L1124" s="620">
        <f t="shared" ca="1" si="386"/>
        <v>0</v>
      </c>
      <c r="M1124" s="620">
        <f t="shared" ca="1" si="386"/>
        <v>0</v>
      </c>
      <c r="N1124" s="620">
        <f t="shared" ca="1" si="386"/>
        <v>0</v>
      </c>
      <c r="O1124" s="620">
        <f t="shared" ca="1" si="386"/>
        <v>0</v>
      </c>
      <c r="P1124" s="620">
        <f t="shared" ca="1" si="386"/>
        <v>0</v>
      </c>
      <c r="Q1124" s="620">
        <f t="shared" ca="1" si="386"/>
        <v>0</v>
      </c>
      <c r="R1124" s="620">
        <f t="shared" ca="1" si="386"/>
        <v>0</v>
      </c>
      <c r="S1124" s="620">
        <f t="shared" ca="1" si="386"/>
        <v>0</v>
      </c>
      <c r="T1124" s="620">
        <f t="shared" ca="1" si="386"/>
        <v>0</v>
      </c>
      <c r="U1124" s="620">
        <f t="shared" ca="1" si="386"/>
        <v>0</v>
      </c>
      <c r="V1124" s="620">
        <f t="shared" ca="1" si="386"/>
        <v>0</v>
      </c>
      <c r="W1124" s="620">
        <f t="shared" ca="1" si="386"/>
        <v>0</v>
      </c>
      <c r="X1124" s="620">
        <f t="shared" ca="1" si="386"/>
        <v>0</v>
      </c>
      <c r="Y1124" s="620">
        <f t="shared" ca="1" si="386"/>
        <v>0</v>
      </c>
      <c r="Z1124" s="620">
        <f t="shared" ca="1" si="386"/>
        <v>0</v>
      </c>
      <c r="AA1124" s="620">
        <f t="shared" ca="1" si="386"/>
        <v>0</v>
      </c>
      <c r="AB1124" s="620">
        <f t="shared" ca="1" si="386"/>
        <v>0</v>
      </c>
      <c r="AC1124" s="620">
        <f t="shared" ca="1" si="386"/>
        <v>0</v>
      </c>
      <c r="AD1124" s="620">
        <f t="shared" ca="1" si="386"/>
        <v>0</v>
      </c>
      <c r="AE1124" s="620">
        <f t="shared" ca="1" si="386"/>
        <v>0</v>
      </c>
      <c r="AF1124" s="620">
        <f t="shared" ca="1" si="386"/>
        <v>0</v>
      </c>
      <c r="AG1124" s="620">
        <f t="shared" ca="1" si="386"/>
        <v>0</v>
      </c>
      <c r="AH1124" s="620">
        <f t="shared" ca="1" si="386"/>
        <v>0</v>
      </c>
      <c r="AI1124" s="620">
        <f t="shared" ca="1" si="386"/>
        <v>0</v>
      </c>
      <c r="AJ1124" s="620">
        <f t="shared" ca="1" si="386"/>
        <v>0</v>
      </c>
      <c r="AK1124" s="620">
        <f t="shared" ca="1" si="386"/>
        <v>0</v>
      </c>
      <c r="AL1124" s="620">
        <f t="shared" ca="1" si="386"/>
        <v>0</v>
      </c>
      <c r="AM1124" s="626"/>
      <c r="AN1124" s="246"/>
    </row>
    <row r="1125" spans="2:40" x14ac:dyDescent="0.2">
      <c r="B1125" s="625"/>
      <c r="C1125" s="605" t="s">
        <v>116</v>
      </c>
      <c r="D1125" s="599"/>
      <c r="E1125" s="599"/>
      <c r="F1125" s="599"/>
      <c r="G1125" s="599"/>
      <c r="H1125" s="620">
        <f t="shared" ref="H1125:AL1125" ca="1" si="387">H490*HLOOKUP($B$1063,$AQ$40:$AW$52,9)</f>
        <v>0</v>
      </c>
      <c r="I1125" s="620">
        <f t="shared" ca="1" si="387"/>
        <v>0</v>
      </c>
      <c r="J1125" s="620">
        <f t="shared" ca="1" si="387"/>
        <v>0</v>
      </c>
      <c r="K1125" s="620">
        <f t="shared" ca="1" si="387"/>
        <v>0</v>
      </c>
      <c r="L1125" s="620">
        <f t="shared" ca="1" si="387"/>
        <v>0</v>
      </c>
      <c r="M1125" s="620">
        <f t="shared" ca="1" si="387"/>
        <v>0</v>
      </c>
      <c r="N1125" s="620">
        <f t="shared" ca="1" si="387"/>
        <v>0</v>
      </c>
      <c r="O1125" s="620">
        <f t="shared" ca="1" si="387"/>
        <v>0</v>
      </c>
      <c r="P1125" s="620">
        <f t="shared" ca="1" si="387"/>
        <v>0</v>
      </c>
      <c r="Q1125" s="620">
        <f t="shared" ca="1" si="387"/>
        <v>0</v>
      </c>
      <c r="R1125" s="620">
        <f t="shared" ca="1" si="387"/>
        <v>0</v>
      </c>
      <c r="S1125" s="620">
        <f t="shared" ca="1" si="387"/>
        <v>0</v>
      </c>
      <c r="T1125" s="620">
        <f t="shared" ca="1" si="387"/>
        <v>0</v>
      </c>
      <c r="U1125" s="620">
        <f t="shared" ca="1" si="387"/>
        <v>0</v>
      </c>
      <c r="V1125" s="620">
        <f t="shared" ca="1" si="387"/>
        <v>0</v>
      </c>
      <c r="W1125" s="620">
        <f t="shared" ca="1" si="387"/>
        <v>0</v>
      </c>
      <c r="X1125" s="620">
        <f t="shared" ca="1" si="387"/>
        <v>0</v>
      </c>
      <c r="Y1125" s="620">
        <f t="shared" ca="1" si="387"/>
        <v>0</v>
      </c>
      <c r="Z1125" s="620">
        <f t="shared" ca="1" si="387"/>
        <v>0</v>
      </c>
      <c r="AA1125" s="620">
        <f t="shared" ca="1" si="387"/>
        <v>0</v>
      </c>
      <c r="AB1125" s="620">
        <f t="shared" ca="1" si="387"/>
        <v>0</v>
      </c>
      <c r="AC1125" s="620">
        <f t="shared" ca="1" si="387"/>
        <v>0</v>
      </c>
      <c r="AD1125" s="620">
        <f t="shared" ca="1" si="387"/>
        <v>0</v>
      </c>
      <c r="AE1125" s="620">
        <f t="shared" ca="1" si="387"/>
        <v>0</v>
      </c>
      <c r="AF1125" s="620">
        <f t="shared" ca="1" si="387"/>
        <v>0</v>
      </c>
      <c r="AG1125" s="620">
        <f t="shared" ca="1" si="387"/>
        <v>0</v>
      </c>
      <c r="AH1125" s="620">
        <f t="shared" ca="1" si="387"/>
        <v>0</v>
      </c>
      <c r="AI1125" s="620">
        <f t="shared" ca="1" si="387"/>
        <v>0</v>
      </c>
      <c r="AJ1125" s="620">
        <f t="shared" ca="1" si="387"/>
        <v>0</v>
      </c>
      <c r="AK1125" s="620">
        <f t="shared" ca="1" si="387"/>
        <v>0</v>
      </c>
      <c r="AL1125" s="620">
        <f t="shared" ca="1" si="387"/>
        <v>0</v>
      </c>
      <c r="AM1125" s="626"/>
      <c r="AN1125" s="246"/>
    </row>
    <row r="1126" spans="2:40" x14ac:dyDescent="0.2">
      <c r="B1126" s="625"/>
      <c r="C1126" s="606" t="s">
        <v>119</v>
      </c>
      <c r="D1126" s="599"/>
      <c r="E1126" s="599"/>
      <c r="F1126" s="599"/>
      <c r="G1126" s="599"/>
      <c r="H1126" s="620">
        <f t="shared" ref="H1126:AL1126" ca="1" si="388">H491*HLOOKUP($B$1063,$AQ$40:$AW$52,9)</f>
        <v>-7.6247287206999967</v>
      </c>
      <c r="I1126" s="620">
        <f t="shared" ca="1" si="388"/>
        <v>0.8928293145997821</v>
      </c>
      <c r="J1126" s="620">
        <f t="shared" ca="1" si="388"/>
        <v>0.86888357139928241</v>
      </c>
      <c r="K1126" s="620">
        <f t="shared" ca="1" si="388"/>
        <v>0.83032147040864768</v>
      </c>
      <c r="L1126" s="620">
        <f t="shared" ca="1" si="388"/>
        <v>0.80154696609391063</v>
      </c>
      <c r="M1126" s="620">
        <f t="shared" ca="1" si="388"/>
        <v>0.78056727839859097</v>
      </c>
      <c r="N1126" s="620">
        <f t="shared" ca="1" si="388"/>
        <v>0.77000424755050245</v>
      </c>
      <c r="O1126" s="620">
        <f t="shared" ca="1" si="388"/>
        <v>0.75370262690429302</v>
      </c>
      <c r="P1126" s="620">
        <f t="shared" ca="1" si="388"/>
        <v>0.73945774433827904</v>
      </c>
      <c r="Q1126" s="620">
        <f t="shared" ca="1" si="388"/>
        <v>0.72724197250414468</v>
      </c>
      <c r="R1126" s="620">
        <f t="shared" ca="1" si="388"/>
        <v>0.3887984416417371</v>
      </c>
      <c r="S1126" s="620">
        <f t="shared" ca="1" si="388"/>
        <v>0.47912243661026876</v>
      </c>
      <c r="T1126" s="620">
        <f t="shared" ca="1" si="388"/>
        <v>0.48447061073165781</v>
      </c>
      <c r="U1126" s="620">
        <f t="shared" ca="1" si="388"/>
        <v>0.48988969905062374</v>
      </c>
      <c r="V1126" s="620">
        <f t="shared" ca="1" si="388"/>
        <v>0.4953803588730003</v>
      </c>
      <c r="W1126" s="620">
        <f t="shared" ca="1" si="388"/>
        <v>0.50094324821546521</v>
      </c>
      <c r="X1126" s="620">
        <f t="shared" ca="1" si="388"/>
        <v>0.50657902558455536</v>
      </c>
      <c r="Y1126" s="620">
        <f t="shared" ca="1" si="388"/>
        <v>0.51228834974662585</v>
      </c>
      <c r="Z1126" s="620">
        <f t="shared" ca="1" si="388"/>
        <v>0.51807187948846678</v>
      </c>
      <c r="AA1126" s="620">
        <f t="shared" ca="1" si="388"/>
        <v>0.52393027336829678</v>
      </c>
      <c r="AB1126" s="620">
        <f t="shared" ca="1" si="388"/>
        <v>0.20340082945683521</v>
      </c>
      <c r="AC1126" s="620">
        <f t="shared" ca="1" si="388"/>
        <v>0.53587428506814905</v>
      </c>
      <c r="AD1126" s="620">
        <f t="shared" ca="1" si="388"/>
        <v>0.54196121647996587</v>
      </c>
      <c r="AE1126" s="620">
        <f t="shared" ca="1" si="388"/>
        <v>0.54812563864312946</v>
      </c>
      <c r="AF1126" s="620">
        <f t="shared" ca="1" si="388"/>
        <v>0.5543682048798716</v>
      </c>
      <c r="AG1126" s="620">
        <f t="shared" ca="1" si="388"/>
        <v>0.56068956657056046</v>
      </c>
      <c r="AH1126" s="620">
        <f t="shared" ca="1" si="388"/>
        <v>0</v>
      </c>
      <c r="AI1126" s="620">
        <f t="shared" ca="1" si="388"/>
        <v>0</v>
      </c>
      <c r="AJ1126" s="620">
        <f t="shared" ca="1" si="388"/>
        <v>0</v>
      </c>
      <c r="AK1126" s="620">
        <f t="shared" ca="1" si="388"/>
        <v>0</v>
      </c>
      <c r="AL1126" s="620">
        <f t="shared" ca="1" si="388"/>
        <v>0</v>
      </c>
      <c r="AM1126" s="626"/>
      <c r="AN1126" s="246"/>
    </row>
    <row r="1127" spans="2:40" x14ac:dyDescent="0.2">
      <c r="B1127" s="625"/>
      <c r="C1127" s="125"/>
      <c r="D1127" s="599"/>
      <c r="E1127" s="599"/>
      <c r="F1127" s="599"/>
      <c r="G1127" s="599"/>
      <c r="H1127" s="621"/>
      <c r="I1127" s="621"/>
      <c r="J1127" s="621"/>
      <c r="K1127" s="621"/>
      <c r="L1127" s="621"/>
      <c r="M1127" s="621"/>
      <c r="N1127" s="621"/>
      <c r="O1127" s="621"/>
      <c r="P1127" s="621"/>
      <c r="Q1127" s="621"/>
      <c r="R1127" s="621"/>
      <c r="S1127" s="621"/>
      <c r="T1127" s="621"/>
      <c r="U1127" s="621"/>
      <c r="V1127" s="621"/>
      <c r="W1127" s="621"/>
      <c r="X1127" s="621"/>
      <c r="Y1127" s="621"/>
      <c r="Z1127" s="621"/>
      <c r="AA1127" s="621"/>
      <c r="AB1127" s="621"/>
      <c r="AC1127" s="621"/>
      <c r="AD1127" s="621"/>
      <c r="AE1127" s="621"/>
      <c r="AF1127" s="621"/>
      <c r="AG1127" s="621"/>
      <c r="AH1127" s="621"/>
      <c r="AI1127" s="621"/>
      <c r="AJ1127" s="621"/>
      <c r="AK1127" s="621"/>
      <c r="AL1127" s="621"/>
      <c r="AM1127" s="627"/>
      <c r="AN1127" s="600"/>
    </row>
    <row r="1128" spans="2:40" x14ac:dyDescent="0.2">
      <c r="B1128" s="261" t="s">
        <v>333</v>
      </c>
      <c r="C1128" s="125"/>
      <c r="D1128" s="599"/>
      <c r="E1128" s="599"/>
      <c r="F1128" s="599"/>
      <c r="G1128" s="599"/>
      <c r="H1128" s="621"/>
      <c r="I1128" s="621"/>
      <c r="J1128" s="621"/>
      <c r="K1128" s="621"/>
      <c r="L1128" s="621"/>
      <c r="M1128" s="621"/>
      <c r="N1128" s="621"/>
      <c r="O1128" s="621"/>
      <c r="P1128" s="621"/>
      <c r="Q1128" s="621"/>
      <c r="R1128" s="621"/>
      <c r="S1128" s="621"/>
      <c r="T1128" s="621"/>
      <c r="U1128" s="621"/>
      <c r="V1128" s="621"/>
      <c r="W1128" s="621"/>
      <c r="X1128" s="621"/>
      <c r="Y1128" s="621"/>
      <c r="Z1128" s="621"/>
      <c r="AA1128" s="621"/>
      <c r="AB1128" s="621"/>
      <c r="AC1128" s="621"/>
      <c r="AD1128" s="621"/>
      <c r="AE1128" s="621"/>
      <c r="AF1128" s="621"/>
      <c r="AG1128" s="621"/>
      <c r="AH1128" s="621"/>
      <c r="AI1128" s="621"/>
      <c r="AJ1128" s="621"/>
      <c r="AK1128" s="621"/>
      <c r="AL1128" s="621"/>
      <c r="AM1128" s="627"/>
      <c r="AN1128" s="600"/>
    </row>
    <row r="1129" spans="2:40" x14ac:dyDescent="0.2">
      <c r="B1129" s="625"/>
      <c r="C1129" s="605" t="s">
        <v>131</v>
      </c>
      <c r="D1129" s="599"/>
      <c r="E1129" s="599"/>
      <c r="F1129" s="599"/>
      <c r="G1129" s="599"/>
      <c r="H1129" s="620">
        <f t="shared" ref="H1129:AL1129" ca="1" si="389">H494*HLOOKUP($B$1063,$AQ$40:$AW$52,10)</f>
        <v>-36.093291157000017</v>
      </c>
      <c r="I1129" s="620">
        <f t="shared" ca="1" si="389"/>
        <v>7.5611519465908152</v>
      </c>
      <c r="J1129" s="620">
        <f t="shared" ca="1" si="389"/>
        <v>8.7808550397697225</v>
      </c>
      <c r="K1129" s="620">
        <f t="shared" ca="1" si="389"/>
        <v>6.9881031698417369</v>
      </c>
      <c r="L1129" s="620">
        <f t="shared" ca="1" si="389"/>
        <v>5.865867558529323</v>
      </c>
      <c r="M1129" s="620">
        <f t="shared" ca="1" si="389"/>
        <v>5.6994303354068094</v>
      </c>
      <c r="N1129" s="620">
        <f t="shared" ca="1" si="389"/>
        <v>4.9335428504429313</v>
      </c>
      <c r="O1129" s="620">
        <f t="shared" ca="1" si="389"/>
        <v>4.1249070881336865</v>
      </c>
      <c r="P1129" s="620">
        <f t="shared" ca="1" si="389"/>
        <v>4.0051193372014335</v>
      </c>
      <c r="Q1129" s="620">
        <f t="shared" ca="1" si="389"/>
        <v>3.8992035890953107</v>
      </c>
      <c r="R1129" s="620">
        <f t="shared" ca="1" si="389"/>
        <v>0.89751101348276319</v>
      </c>
      <c r="S1129" s="620">
        <f t="shared" ca="1" si="389"/>
        <v>2.1455017289284788</v>
      </c>
      <c r="T1129" s="620">
        <f t="shared" ca="1" si="389"/>
        <v>3.4122884489870748</v>
      </c>
      <c r="U1129" s="620">
        <f t="shared" ca="1" si="389"/>
        <v>3.4507620316278338</v>
      </c>
      <c r="V1129" s="620">
        <f t="shared" ca="1" si="389"/>
        <v>3.4897274853958993</v>
      </c>
      <c r="W1129" s="620">
        <f t="shared" ca="1" si="389"/>
        <v>3.5291885157162821</v>
      </c>
      <c r="X1129" s="620">
        <f t="shared" ca="1" si="389"/>
        <v>3.5691488005825716</v>
      </c>
      <c r="Y1129" s="620">
        <f t="shared" ca="1" si="389"/>
        <v>3.6096119880424364</v>
      </c>
      <c r="Z1129" s="620">
        <f t="shared" ca="1" si="389"/>
        <v>3.6505816935931956</v>
      </c>
      <c r="AA1129" s="620">
        <f t="shared" ca="1" si="389"/>
        <v>3.6920614974848514</v>
      </c>
      <c r="AB1129" s="620">
        <f t="shared" ca="1" si="389"/>
        <v>0.83755905064081571</v>
      </c>
      <c r="AC1129" s="620">
        <f t="shared" ca="1" si="389"/>
        <v>3.7765655282025508</v>
      </c>
      <c r="AD1129" s="620">
        <f t="shared" ca="1" si="389"/>
        <v>3.8195967136682563</v>
      </c>
      <c r="AE1129" s="620">
        <f t="shared" ca="1" si="389"/>
        <v>3.8631519086676427</v>
      </c>
      <c r="AF1129" s="620">
        <f t="shared" ca="1" si="389"/>
        <v>3.9072344733247562</v>
      </c>
      <c r="AG1129" s="620">
        <f t="shared" ca="1" si="389"/>
        <v>3.9518477142327351</v>
      </c>
      <c r="AH1129" s="620">
        <f t="shared" ca="1" si="389"/>
        <v>0</v>
      </c>
      <c r="AI1129" s="620">
        <f t="shared" ca="1" si="389"/>
        <v>0</v>
      </c>
      <c r="AJ1129" s="620">
        <f t="shared" ca="1" si="389"/>
        <v>0</v>
      </c>
      <c r="AK1129" s="620">
        <f t="shared" ca="1" si="389"/>
        <v>0</v>
      </c>
      <c r="AL1129" s="620">
        <f t="shared" ca="1" si="389"/>
        <v>0</v>
      </c>
      <c r="AM1129" s="626"/>
      <c r="AN1129" s="246"/>
    </row>
    <row r="1130" spans="2:40" x14ac:dyDescent="0.2">
      <c r="B1130" s="625"/>
      <c r="C1130" s="606" t="s">
        <v>117</v>
      </c>
      <c r="D1130" s="599"/>
      <c r="E1130" s="599"/>
      <c r="F1130" s="599"/>
      <c r="G1130" s="599"/>
      <c r="H1130" s="620">
        <f t="shared" ref="H1130:AL1130" ca="1" si="390">H495*HLOOKUP($B$1063,$AQ$40:$AW$52,10)</f>
        <v>0</v>
      </c>
      <c r="I1130" s="620">
        <f t="shared" ca="1" si="390"/>
        <v>0</v>
      </c>
      <c r="J1130" s="620">
        <f t="shared" ca="1" si="390"/>
        <v>0</v>
      </c>
      <c r="K1130" s="620">
        <f t="shared" ca="1" si="390"/>
        <v>0</v>
      </c>
      <c r="L1130" s="620">
        <f t="shared" ca="1" si="390"/>
        <v>0</v>
      </c>
      <c r="M1130" s="620">
        <f t="shared" ca="1" si="390"/>
        <v>0</v>
      </c>
      <c r="N1130" s="620">
        <f t="shared" ca="1" si="390"/>
        <v>0</v>
      </c>
      <c r="O1130" s="620">
        <f t="shared" ca="1" si="390"/>
        <v>0</v>
      </c>
      <c r="P1130" s="620">
        <f t="shared" ca="1" si="390"/>
        <v>0</v>
      </c>
      <c r="Q1130" s="620">
        <f t="shared" ca="1" si="390"/>
        <v>0</v>
      </c>
      <c r="R1130" s="620">
        <f t="shared" ca="1" si="390"/>
        <v>0</v>
      </c>
      <c r="S1130" s="620">
        <f t="shared" ca="1" si="390"/>
        <v>0</v>
      </c>
      <c r="T1130" s="620">
        <f t="shared" ca="1" si="390"/>
        <v>0</v>
      </c>
      <c r="U1130" s="620">
        <f t="shared" ca="1" si="390"/>
        <v>0</v>
      </c>
      <c r="V1130" s="620">
        <f t="shared" ca="1" si="390"/>
        <v>0</v>
      </c>
      <c r="W1130" s="620">
        <f t="shared" ca="1" si="390"/>
        <v>0</v>
      </c>
      <c r="X1130" s="620">
        <f t="shared" ca="1" si="390"/>
        <v>0</v>
      </c>
      <c r="Y1130" s="620">
        <f t="shared" ca="1" si="390"/>
        <v>0</v>
      </c>
      <c r="Z1130" s="620">
        <f t="shared" ca="1" si="390"/>
        <v>0</v>
      </c>
      <c r="AA1130" s="620">
        <f t="shared" ca="1" si="390"/>
        <v>0</v>
      </c>
      <c r="AB1130" s="620">
        <f t="shared" ca="1" si="390"/>
        <v>0</v>
      </c>
      <c r="AC1130" s="620">
        <f t="shared" ca="1" si="390"/>
        <v>0</v>
      </c>
      <c r="AD1130" s="620">
        <f t="shared" ca="1" si="390"/>
        <v>0</v>
      </c>
      <c r="AE1130" s="620">
        <f t="shared" ca="1" si="390"/>
        <v>0</v>
      </c>
      <c r="AF1130" s="620">
        <f t="shared" ca="1" si="390"/>
        <v>0</v>
      </c>
      <c r="AG1130" s="620">
        <f t="shared" ca="1" si="390"/>
        <v>0</v>
      </c>
      <c r="AH1130" s="620">
        <f t="shared" ca="1" si="390"/>
        <v>0</v>
      </c>
      <c r="AI1130" s="620">
        <f t="shared" ca="1" si="390"/>
        <v>0</v>
      </c>
      <c r="AJ1130" s="620">
        <f t="shared" ca="1" si="390"/>
        <v>0</v>
      </c>
      <c r="AK1130" s="620">
        <f t="shared" ca="1" si="390"/>
        <v>0</v>
      </c>
      <c r="AL1130" s="620">
        <f t="shared" ca="1" si="390"/>
        <v>0</v>
      </c>
      <c r="AM1130" s="626"/>
      <c r="AN1130" s="246"/>
    </row>
    <row r="1131" spans="2:40" x14ac:dyDescent="0.2">
      <c r="B1131" s="625"/>
      <c r="C1131" s="607" t="s">
        <v>126</v>
      </c>
      <c r="D1131" s="599"/>
      <c r="E1131" s="599"/>
      <c r="F1131" s="599"/>
      <c r="G1131" s="599"/>
      <c r="H1131" s="620">
        <f t="shared" ref="H1131:AL1131" ca="1" si="391">H496*HLOOKUP($B$1063,$AQ$40:$AW$52,10)</f>
        <v>0</v>
      </c>
      <c r="I1131" s="620">
        <f t="shared" ca="1" si="391"/>
        <v>0</v>
      </c>
      <c r="J1131" s="620">
        <f t="shared" ca="1" si="391"/>
        <v>0</v>
      </c>
      <c r="K1131" s="620">
        <f t="shared" ca="1" si="391"/>
        <v>0</v>
      </c>
      <c r="L1131" s="620">
        <f t="shared" ca="1" si="391"/>
        <v>0</v>
      </c>
      <c r="M1131" s="620">
        <f t="shared" ca="1" si="391"/>
        <v>0</v>
      </c>
      <c r="N1131" s="620">
        <f t="shared" ca="1" si="391"/>
        <v>0</v>
      </c>
      <c r="O1131" s="620">
        <f t="shared" ca="1" si="391"/>
        <v>0</v>
      </c>
      <c r="P1131" s="620">
        <f t="shared" ca="1" si="391"/>
        <v>0</v>
      </c>
      <c r="Q1131" s="620">
        <f t="shared" ca="1" si="391"/>
        <v>0</v>
      </c>
      <c r="R1131" s="620">
        <f t="shared" ca="1" si="391"/>
        <v>0</v>
      </c>
      <c r="S1131" s="620">
        <f t="shared" ca="1" si="391"/>
        <v>0</v>
      </c>
      <c r="T1131" s="620">
        <f t="shared" ca="1" si="391"/>
        <v>0</v>
      </c>
      <c r="U1131" s="620">
        <f t="shared" ca="1" si="391"/>
        <v>0</v>
      </c>
      <c r="V1131" s="620">
        <f t="shared" ca="1" si="391"/>
        <v>0</v>
      </c>
      <c r="W1131" s="620">
        <f t="shared" ca="1" si="391"/>
        <v>0</v>
      </c>
      <c r="X1131" s="620">
        <f t="shared" ca="1" si="391"/>
        <v>0</v>
      </c>
      <c r="Y1131" s="620">
        <f t="shared" ca="1" si="391"/>
        <v>0</v>
      </c>
      <c r="Z1131" s="620">
        <f t="shared" ca="1" si="391"/>
        <v>0</v>
      </c>
      <c r="AA1131" s="620">
        <f t="shared" ca="1" si="391"/>
        <v>0</v>
      </c>
      <c r="AB1131" s="620">
        <f t="shared" ca="1" si="391"/>
        <v>0</v>
      </c>
      <c r="AC1131" s="620">
        <f t="shared" ca="1" si="391"/>
        <v>0</v>
      </c>
      <c r="AD1131" s="620">
        <f t="shared" ca="1" si="391"/>
        <v>0</v>
      </c>
      <c r="AE1131" s="620">
        <f t="shared" ca="1" si="391"/>
        <v>0</v>
      </c>
      <c r="AF1131" s="620">
        <f t="shared" ca="1" si="391"/>
        <v>0</v>
      </c>
      <c r="AG1131" s="620">
        <f t="shared" ca="1" si="391"/>
        <v>0</v>
      </c>
      <c r="AH1131" s="620">
        <f t="shared" ca="1" si="391"/>
        <v>0</v>
      </c>
      <c r="AI1131" s="620">
        <f t="shared" ca="1" si="391"/>
        <v>0</v>
      </c>
      <c r="AJ1131" s="620">
        <f t="shared" ca="1" si="391"/>
        <v>0</v>
      </c>
      <c r="AK1131" s="620">
        <f t="shared" ca="1" si="391"/>
        <v>0</v>
      </c>
      <c r="AL1131" s="620">
        <f t="shared" ca="1" si="391"/>
        <v>0</v>
      </c>
      <c r="AM1131" s="626"/>
      <c r="AN1131" s="246"/>
    </row>
    <row r="1132" spans="2:40" x14ac:dyDescent="0.2">
      <c r="B1132" s="625"/>
      <c r="C1132" s="605" t="s">
        <v>127</v>
      </c>
      <c r="D1132" s="599"/>
      <c r="E1132" s="599"/>
      <c r="F1132" s="599"/>
      <c r="G1132" s="599"/>
      <c r="H1132" s="620">
        <f t="shared" ref="H1132:AL1132" ca="1" si="392">H497*HLOOKUP($B$1063,$AQ$40:$AW$52,10)</f>
        <v>0</v>
      </c>
      <c r="I1132" s="620">
        <f t="shared" ca="1" si="392"/>
        <v>0</v>
      </c>
      <c r="J1132" s="620">
        <f t="shared" ca="1" si="392"/>
        <v>0</v>
      </c>
      <c r="K1132" s="620">
        <f t="shared" ca="1" si="392"/>
        <v>0</v>
      </c>
      <c r="L1132" s="620">
        <f t="shared" ca="1" si="392"/>
        <v>0</v>
      </c>
      <c r="M1132" s="620">
        <f t="shared" ca="1" si="392"/>
        <v>0</v>
      </c>
      <c r="N1132" s="620">
        <f t="shared" ca="1" si="392"/>
        <v>0</v>
      </c>
      <c r="O1132" s="620">
        <f t="shared" ca="1" si="392"/>
        <v>0</v>
      </c>
      <c r="P1132" s="620">
        <f t="shared" ca="1" si="392"/>
        <v>0</v>
      </c>
      <c r="Q1132" s="620">
        <f t="shared" ca="1" si="392"/>
        <v>0</v>
      </c>
      <c r="R1132" s="620">
        <f t="shared" ca="1" si="392"/>
        <v>0</v>
      </c>
      <c r="S1132" s="620">
        <f t="shared" ca="1" si="392"/>
        <v>0</v>
      </c>
      <c r="T1132" s="620">
        <f t="shared" ca="1" si="392"/>
        <v>0</v>
      </c>
      <c r="U1132" s="620">
        <f t="shared" ca="1" si="392"/>
        <v>0</v>
      </c>
      <c r="V1132" s="620">
        <f t="shared" ca="1" si="392"/>
        <v>0</v>
      </c>
      <c r="W1132" s="620">
        <f t="shared" ca="1" si="392"/>
        <v>0</v>
      </c>
      <c r="X1132" s="620">
        <f t="shared" ca="1" si="392"/>
        <v>0</v>
      </c>
      <c r="Y1132" s="620">
        <f t="shared" ca="1" si="392"/>
        <v>0</v>
      </c>
      <c r="Z1132" s="620">
        <f t="shared" ca="1" si="392"/>
        <v>0</v>
      </c>
      <c r="AA1132" s="620">
        <f t="shared" ca="1" si="392"/>
        <v>0</v>
      </c>
      <c r="AB1132" s="620">
        <f t="shared" ca="1" si="392"/>
        <v>0</v>
      </c>
      <c r="AC1132" s="620">
        <f t="shared" ca="1" si="392"/>
        <v>0</v>
      </c>
      <c r="AD1132" s="620">
        <f t="shared" ca="1" si="392"/>
        <v>0</v>
      </c>
      <c r="AE1132" s="620">
        <f t="shared" ca="1" si="392"/>
        <v>0</v>
      </c>
      <c r="AF1132" s="620">
        <f t="shared" ca="1" si="392"/>
        <v>0</v>
      </c>
      <c r="AG1132" s="620">
        <f t="shared" ca="1" si="392"/>
        <v>0</v>
      </c>
      <c r="AH1132" s="620">
        <f t="shared" ca="1" si="392"/>
        <v>0</v>
      </c>
      <c r="AI1132" s="620">
        <f t="shared" ca="1" si="392"/>
        <v>0</v>
      </c>
      <c r="AJ1132" s="620">
        <f t="shared" ca="1" si="392"/>
        <v>0</v>
      </c>
      <c r="AK1132" s="620">
        <f t="shared" ca="1" si="392"/>
        <v>0</v>
      </c>
      <c r="AL1132" s="620">
        <f t="shared" ca="1" si="392"/>
        <v>0</v>
      </c>
      <c r="AM1132" s="626"/>
      <c r="AN1132" s="246"/>
    </row>
    <row r="1133" spans="2:40" x14ac:dyDescent="0.2">
      <c r="B1133" s="625"/>
      <c r="C1133" s="605" t="s">
        <v>116</v>
      </c>
      <c r="D1133" s="599"/>
      <c r="E1133" s="599"/>
      <c r="F1133" s="599"/>
      <c r="G1133" s="599"/>
      <c r="H1133" s="620">
        <f t="shared" ref="H1133:AL1133" ca="1" si="393">H498*HLOOKUP($B$1063,$AQ$40:$AW$52,10)</f>
        <v>0</v>
      </c>
      <c r="I1133" s="620">
        <f t="shared" ca="1" si="393"/>
        <v>1.0859920457641012</v>
      </c>
      <c r="J1133" s="620">
        <f t="shared" ca="1" si="393"/>
        <v>1.097224947501424</v>
      </c>
      <c r="K1133" s="620">
        <f t="shared" ca="1" si="393"/>
        <v>1.1086252194746327</v>
      </c>
      <c r="L1133" s="620">
        <f t="shared" ca="1" si="393"/>
        <v>1.1201953555002422</v>
      </c>
      <c r="M1133" s="620">
        <f t="shared" ca="1" si="393"/>
        <v>1.1319378865526333</v>
      </c>
      <c r="N1133" s="620">
        <f t="shared" ca="1" si="393"/>
        <v>1.1438553813177053</v>
      </c>
      <c r="O1133" s="620">
        <f t="shared" ca="1" si="393"/>
        <v>1.1559504467547765</v>
      </c>
      <c r="P1133" s="620">
        <f t="shared" ca="1" si="393"/>
        <v>1.1682257286668596</v>
      </c>
      <c r="Q1133" s="620">
        <f t="shared" ca="1" si="393"/>
        <v>1.1806839122794337</v>
      </c>
      <c r="R1133" s="620">
        <f t="shared" ca="1" si="393"/>
        <v>1.1933277228278347</v>
      </c>
      <c r="S1133" s="620">
        <f t="shared" ca="1" si="393"/>
        <v>1.2061599261534073</v>
      </c>
      <c r="T1133" s="620">
        <f t="shared" ca="1" si="393"/>
        <v>1.2191833293085299</v>
      </c>
      <c r="U1133" s="620">
        <f t="shared" ca="1" si="393"/>
        <v>1.232400781170665</v>
      </c>
      <c r="V1133" s="620">
        <f t="shared" ca="1" si="393"/>
        <v>1.2458151730655451</v>
      </c>
      <c r="W1133" s="620">
        <f t="shared" ca="1" si="393"/>
        <v>1.2594294393996595</v>
      </c>
      <c r="X1133" s="620">
        <f t="shared" ca="1" si="393"/>
        <v>1.2732465583021517</v>
      </c>
      <c r="Y1133" s="620">
        <f t="shared" ca="1" si="393"/>
        <v>1.2872695522762911</v>
      </c>
      <c r="Z1133" s="620">
        <f t="shared" ca="1" si="393"/>
        <v>1.3015014888606458</v>
      </c>
      <c r="AA1133" s="620">
        <f t="shared" ca="1" si="393"/>
        <v>1.3159454813001066</v>
      </c>
      <c r="AB1133" s="620">
        <f t="shared" ca="1" si="393"/>
        <v>1.3306046892269157</v>
      </c>
      <c r="AC1133" s="620">
        <f t="shared" ca="1" si="393"/>
        <v>1.3454823193518342</v>
      </c>
      <c r="AD1133" s="620">
        <f t="shared" ca="1" si="393"/>
        <v>1.3605816261656141</v>
      </c>
      <c r="AE1133" s="620">
        <f t="shared" ca="1" si="393"/>
        <v>1.3759059126509192</v>
      </c>
      <c r="AF1133" s="620">
        <f t="shared" ca="1" si="393"/>
        <v>1.3914585310048551</v>
      </c>
      <c r="AG1133" s="620">
        <f t="shared" ca="1" si="393"/>
        <v>1.407242883372265</v>
      </c>
      <c r="AH1133" s="620">
        <f t="shared" ca="1" si="393"/>
        <v>0</v>
      </c>
      <c r="AI1133" s="620">
        <f t="shared" ca="1" si="393"/>
        <v>0</v>
      </c>
      <c r="AJ1133" s="620">
        <f t="shared" ca="1" si="393"/>
        <v>0</v>
      </c>
      <c r="AK1133" s="620">
        <f t="shared" ca="1" si="393"/>
        <v>0</v>
      </c>
      <c r="AL1133" s="620">
        <f t="shared" ca="1" si="393"/>
        <v>0</v>
      </c>
      <c r="AM1133" s="626"/>
      <c r="AN1133" s="246"/>
    </row>
    <row r="1134" spans="2:40" x14ac:dyDescent="0.2">
      <c r="B1134" s="625"/>
      <c r="C1134" s="606" t="s">
        <v>119</v>
      </c>
      <c r="D1134" s="599"/>
      <c r="E1134" s="599"/>
      <c r="F1134" s="599"/>
      <c r="G1134" s="599"/>
      <c r="H1134" s="620">
        <f t="shared" ref="H1134:AL1134" ca="1" si="394">H499*HLOOKUP($B$1063,$AQ$40:$AW$52,10)</f>
        <v>0</v>
      </c>
      <c r="I1134" s="620">
        <f t="shared" ca="1" si="394"/>
        <v>0</v>
      </c>
      <c r="J1134" s="620">
        <f t="shared" ca="1" si="394"/>
        <v>0</v>
      </c>
      <c r="K1134" s="620">
        <f t="shared" ca="1" si="394"/>
        <v>0</v>
      </c>
      <c r="L1134" s="620">
        <f t="shared" ca="1" si="394"/>
        <v>0</v>
      </c>
      <c r="M1134" s="620">
        <f t="shared" ca="1" si="394"/>
        <v>0</v>
      </c>
      <c r="N1134" s="620">
        <f t="shared" ca="1" si="394"/>
        <v>0</v>
      </c>
      <c r="O1134" s="620">
        <f t="shared" ca="1" si="394"/>
        <v>0</v>
      </c>
      <c r="P1134" s="620">
        <f t="shared" ca="1" si="394"/>
        <v>0</v>
      </c>
      <c r="Q1134" s="620">
        <f t="shared" ca="1" si="394"/>
        <v>0</v>
      </c>
      <c r="R1134" s="620">
        <f t="shared" ca="1" si="394"/>
        <v>0</v>
      </c>
      <c r="S1134" s="620">
        <f t="shared" ca="1" si="394"/>
        <v>0</v>
      </c>
      <c r="T1134" s="620">
        <f t="shared" ca="1" si="394"/>
        <v>0</v>
      </c>
      <c r="U1134" s="620">
        <f t="shared" ca="1" si="394"/>
        <v>0</v>
      </c>
      <c r="V1134" s="620">
        <f t="shared" ca="1" si="394"/>
        <v>0</v>
      </c>
      <c r="W1134" s="620">
        <f t="shared" ca="1" si="394"/>
        <v>0</v>
      </c>
      <c r="X1134" s="620">
        <f t="shared" ca="1" si="394"/>
        <v>0</v>
      </c>
      <c r="Y1134" s="620">
        <f t="shared" ca="1" si="394"/>
        <v>0</v>
      </c>
      <c r="Z1134" s="620">
        <f t="shared" ca="1" si="394"/>
        <v>0</v>
      </c>
      <c r="AA1134" s="620">
        <f t="shared" ca="1" si="394"/>
        <v>0</v>
      </c>
      <c r="AB1134" s="620">
        <f t="shared" ca="1" si="394"/>
        <v>0</v>
      </c>
      <c r="AC1134" s="620">
        <f t="shared" ca="1" si="394"/>
        <v>0</v>
      </c>
      <c r="AD1134" s="620">
        <f t="shared" ca="1" si="394"/>
        <v>0</v>
      </c>
      <c r="AE1134" s="620">
        <f t="shared" ca="1" si="394"/>
        <v>0</v>
      </c>
      <c r="AF1134" s="620">
        <f t="shared" ca="1" si="394"/>
        <v>0</v>
      </c>
      <c r="AG1134" s="620">
        <f t="shared" ca="1" si="394"/>
        <v>0</v>
      </c>
      <c r="AH1134" s="620">
        <f t="shared" ca="1" si="394"/>
        <v>0</v>
      </c>
      <c r="AI1134" s="620">
        <f t="shared" ca="1" si="394"/>
        <v>0</v>
      </c>
      <c r="AJ1134" s="620">
        <f t="shared" ca="1" si="394"/>
        <v>0</v>
      </c>
      <c r="AK1134" s="620">
        <f t="shared" ca="1" si="394"/>
        <v>0</v>
      </c>
      <c r="AL1134" s="620">
        <f t="shared" ca="1" si="394"/>
        <v>0</v>
      </c>
      <c r="AM1134" s="626"/>
      <c r="AN1134" s="246"/>
    </row>
    <row r="1135" spans="2:40" x14ac:dyDescent="0.2">
      <c r="B1135" s="625"/>
      <c r="C1135" s="125"/>
      <c r="D1135" s="599"/>
      <c r="E1135" s="599"/>
      <c r="F1135" s="599"/>
      <c r="G1135" s="599"/>
      <c r="H1135" s="621"/>
      <c r="I1135" s="621"/>
      <c r="J1135" s="621"/>
      <c r="K1135" s="621"/>
      <c r="L1135" s="621"/>
      <c r="M1135" s="621"/>
      <c r="N1135" s="621"/>
      <c r="O1135" s="621"/>
      <c r="P1135" s="621"/>
      <c r="Q1135" s="621"/>
      <c r="R1135" s="621"/>
      <c r="S1135" s="621"/>
      <c r="T1135" s="621"/>
      <c r="U1135" s="621"/>
      <c r="V1135" s="621"/>
      <c r="W1135" s="621"/>
      <c r="X1135" s="621"/>
      <c r="Y1135" s="621"/>
      <c r="Z1135" s="621"/>
      <c r="AA1135" s="621"/>
      <c r="AB1135" s="621"/>
      <c r="AC1135" s="621"/>
      <c r="AD1135" s="621"/>
      <c r="AE1135" s="621"/>
      <c r="AF1135" s="621"/>
      <c r="AG1135" s="621"/>
      <c r="AH1135" s="621"/>
      <c r="AI1135" s="621"/>
      <c r="AJ1135" s="621"/>
      <c r="AK1135" s="621"/>
      <c r="AL1135" s="621"/>
      <c r="AM1135" s="627"/>
      <c r="AN1135" s="600"/>
    </row>
    <row r="1136" spans="2:40" x14ac:dyDescent="0.2">
      <c r="B1136" s="261" t="s">
        <v>302</v>
      </c>
      <c r="C1136" s="125"/>
      <c r="D1136" s="599"/>
      <c r="E1136" s="599"/>
      <c r="F1136" s="599"/>
      <c r="G1136" s="599"/>
      <c r="H1136" s="621"/>
      <c r="I1136" s="621"/>
      <c r="J1136" s="621"/>
      <c r="K1136" s="621"/>
      <c r="L1136" s="621"/>
      <c r="M1136" s="621"/>
      <c r="N1136" s="621"/>
      <c r="O1136" s="621"/>
      <c r="P1136" s="621"/>
      <c r="Q1136" s="621"/>
      <c r="R1136" s="621"/>
      <c r="S1136" s="621"/>
      <c r="T1136" s="621"/>
      <c r="U1136" s="621"/>
      <c r="V1136" s="621"/>
      <c r="W1136" s="621"/>
      <c r="X1136" s="621"/>
      <c r="Y1136" s="621"/>
      <c r="Z1136" s="621"/>
      <c r="AA1136" s="621"/>
      <c r="AB1136" s="621"/>
      <c r="AC1136" s="621"/>
      <c r="AD1136" s="621"/>
      <c r="AE1136" s="621"/>
      <c r="AF1136" s="621"/>
      <c r="AG1136" s="621"/>
      <c r="AH1136" s="621"/>
      <c r="AI1136" s="621"/>
      <c r="AJ1136" s="621"/>
      <c r="AK1136" s="621"/>
      <c r="AL1136" s="621"/>
      <c r="AM1136" s="627"/>
      <c r="AN1136" s="600"/>
    </row>
    <row r="1137" spans="2:40" x14ac:dyDescent="0.2">
      <c r="B1137" s="625"/>
      <c r="C1137" s="605" t="s">
        <v>131</v>
      </c>
      <c r="D1137" s="599"/>
      <c r="E1137" s="599"/>
      <c r="F1137" s="599"/>
      <c r="G1137" s="599"/>
      <c r="H1137" s="620">
        <f t="shared" ref="H1137:AL1137" ca="1" si="395">H502*HLOOKUP($B$1063,$AQ$40:$AW$52,11)</f>
        <v>0</v>
      </c>
      <c r="I1137" s="620">
        <f t="shared" ca="1" si="395"/>
        <v>0</v>
      </c>
      <c r="J1137" s="620">
        <f t="shared" ca="1" si="395"/>
        <v>0</v>
      </c>
      <c r="K1137" s="620">
        <f t="shared" ca="1" si="395"/>
        <v>0</v>
      </c>
      <c r="L1137" s="620">
        <f t="shared" ca="1" si="395"/>
        <v>0</v>
      </c>
      <c r="M1137" s="620">
        <f t="shared" ca="1" si="395"/>
        <v>0</v>
      </c>
      <c r="N1137" s="620">
        <f t="shared" ca="1" si="395"/>
        <v>0</v>
      </c>
      <c r="O1137" s="620">
        <f t="shared" ca="1" si="395"/>
        <v>0</v>
      </c>
      <c r="P1137" s="620">
        <f t="shared" ca="1" si="395"/>
        <v>0</v>
      </c>
      <c r="Q1137" s="620">
        <f t="shared" ca="1" si="395"/>
        <v>0</v>
      </c>
      <c r="R1137" s="620">
        <f t="shared" ca="1" si="395"/>
        <v>0</v>
      </c>
      <c r="S1137" s="620">
        <f t="shared" ca="1" si="395"/>
        <v>0</v>
      </c>
      <c r="T1137" s="620">
        <f t="shared" ca="1" si="395"/>
        <v>0</v>
      </c>
      <c r="U1137" s="620">
        <f t="shared" ca="1" si="395"/>
        <v>0</v>
      </c>
      <c r="V1137" s="620">
        <f t="shared" ca="1" si="395"/>
        <v>0</v>
      </c>
      <c r="W1137" s="620">
        <f t="shared" ca="1" si="395"/>
        <v>0</v>
      </c>
      <c r="X1137" s="620">
        <f t="shared" ca="1" si="395"/>
        <v>0</v>
      </c>
      <c r="Y1137" s="620">
        <f t="shared" ca="1" si="395"/>
        <v>0</v>
      </c>
      <c r="Z1137" s="620">
        <f t="shared" ca="1" si="395"/>
        <v>0</v>
      </c>
      <c r="AA1137" s="620">
        <f t="shared" ca="1" si="395"/>
        <v>0</v>
      </c>
      <c r="AB1137" s="620">
        <f t="shared" ca="1" si="395"/>
        <v>0</v>
      </c>
      <c r="AC1137" s="620">
        <f t="shared" ca="1" si="395"/>
        <v>0</v>
      </c>
      <c r="AD1137" s="620">
        <f t="shared" ca="1" si="395"/>
        <v>0</v>
      </c>
      <c r="AE1137" s="620">
        <f t="shared" ca="1" si="395"/>
        <v>0</v>
      </c>
      <c r="AF1137" s="620">
        <f t="shared" ca="1" si="395"/>
        <v>0</v>
      </c>
      <c r="AG1137" s="620">
        <f t="shared" ca="1" si="395"/>
        <v>0</v>
      </c>
      <c r="AH1137" s="620">
        <f t="shared" ca="1" si="395"/>
        <v>0</v>
      </c>
      <c r="AI1137" s="620">
        <f t="shared" ca="1" si="395"/>
        <v>0</v>
      </c>
      <c r="AJ1137" s="620">
        <f t="shared" ca="1" si="395"/>
        <v>0</v>
      </c>
      <c r="AK1137" s="620">
        <f t="shared" ca="1" si="395"/>
        <v>0</v>
      </c>
      <c r="AL1137" s="620">
        <f t="shared" ca="1" si="395"/>
        <v>0</v>
      </c>
      <c r="AM1137" s="626"/>
      <c r="AN1137" s="246"/>
    </row>
    <row r="1138" spans="2:40" x14ac:dyDescent="0.2">
      <c r="B1138" s="625"/>
      <c r="C1138" s="606" t="s">
        <v>117</v>
      </c>
      <c r="D1138" s="599"/>
      <c r="E1138" s="599"/>
      <c r="F1138" s="599"/>
      <c r="G1138" s="599"/>
      <c r="H1138" s="620">
        <f t="shared" ref="H1138:AL1138" ca="1" si="396">H503*HLOOKUP($B$1063,$AQ$40:$AW$52,11)</f>
        <v>0</v>
      </c>
      <c r="I1138" s="620">
        <f t="shared" ca="1" si="396"/>
        <v>0</v>
      </c>
      <c r="J1138" s="620">
        <f t="shared" ca="1" si="396"/>
        <v>0</v>
      </c>
      <c r="K1138" s="620">
        <f t="shared" ca="1" si="396"/>
        <v>0</v>
      </c>
      <c r="L1138" s="620">
        <f t="shared" ca="1" si="396"/>
        <v>0</v>
      </c>
      <c r="M1138" s="620">
        <f t="shared" ca="1" si="396"/>
        <v>0</v>
      </c>
      <c r="N1138" s="620">
        <f t="shared" ca="1" si="396"/>
        <v>0</v>
      </c>
      <c r="O1138" s="620">
        <f t="shared" ca="1" si="396"/>
        <v>0</v>
      </c>
      <c r="P1138" s="620">
        <f t="shared" ca="1" si="396"/>
        <v>0</v>
      </c>
      <c r="Q1138" s="620">
        <f t="shared" ca="1" si="396"/>
        <v>0</v>
      </c>
      <c r="R1138" s="620">
        <f t="shared" ca="1" si="396"/>
        <v>0</v>
      </c>
      <c r="S1138" s="620">
        <f t="shared" ca="1" si="396"/>
        <v>0</v>
      </c>
      <c r="T1138" s="620">
        <f t="shared" ca="1" si="396"/>
        <v>0</v>
      </c>
      <c r="U1138" s="620">
        <f t="shared" ca="1" si="396"/>
        <v>0</v>
      </c>
      <c r="V1138" s="620">
        <f t="shared" ca="1" si="396"/>
        <v>0</v>
      </c>
      <c r="W1138" s="620">
        <f t="shared" ca="1" si="396"/>
        <v>0</v>
      </c>
      <c r="X1138" s="620">
        <f t="shared" ca="1" si="396"/>
        <v>0</v>
      </c>
      <c r="Y1138" s="620">
        <f t="shared" ca="1" si="396"/>
        <v>0</v>
      </c>
      <c r="Z1138" s="620">
        <f t="shared" ca="1" si="396"/>
        <v>0</v>
      </c>
      <c r="AA1138" s="620">
        <f t="shared" ca="1" si="396"/>
        <v>0</v>
      </c>
      <c r="AB1138" s="620">
        <f t="shared" ca="1" si="396"/>
        <v>0</v>
      </c>
      <c r="AC1138" s="620">
        <f t="shared" ca="1" si="396"/>
        <v>0</v>
      </c>
      <c r="AD1138" s="620">
        <f t="shared" ca="1" si="396"/>
        <v>0</v>
      </c>
      <c r="AE1138" s="620">
        <f t="shared" ca="1" si="396"/>
        <v>0</v>
      </c>
      <c r="AF1138" s="620">
        <f t="shared" ca="1" si="396"/>
        <v>0</v>
      </c>
      <c r="AG1138" s="620">
        <f t="shared" ca="1" si="396"/>
        <v>0</v>
      </c>
      <c r="AH1138" s="620">
        <f t="shared" ca="1" si="396"/>
        <v>0</v>
      </c>
      <c r="AI1138" s="620">
        <f t="shared" ca="1" si="396"/>
        <v>0</v>
      </c>
      <c r="AJ1138" s="620">
        <f t="shared" ca="1" si="396"/>
        <v>0</v>
      </c>
      <c r="AK1138" s="620">
        <f t="shared" ca="1" si="396"/>
        <v>0</v>
      </c>
      <c r="AL1138" s="620">
        <f t="shared" ca="1" si="396"/>
        <v>0</v>
      </c>
      <c r="AM1138" s="626"/>
      <c r="AN1138" s="246"/>
    </row>
    <row r="1139" spans="2:40" x14ac:dyDescent="0.2">
      <c r="B1139" s="625"/>
      <c r="C1139" s="607" t="s">
        <v>126</v>
      </c>
      <c r="D1139" s="599"/>
      <c r="E1139" s="599"/>
      <c r="F1139" s="599"/>
      <c r="G1139" s="599"/>
      <c r="H1139" s="620">
        <f t="shared" ref="H1139:AL1139" ca="1" si="397">H504*HLOOKUP($B$1063,$AQ$40:$AW$52,11)</f>
        <v>0</v>
      </c>
      <c r="I1139" s="620">
        <f t="shared" ca="1" si="397"/>
        <v>0</v>
      </c>
      <c r="J1139" s="620">
        <f t="shared" ca="1" si="397"/>
        <v>0</v>
      </c>
      <c r="K1139" s="620">
        <f t="shared" ca="1" si="397"/>
        <v>0</v>
      </c>
      <c r="L1139" s="620">
        <f t="shared" ca="1" si="397"/>
        <v>0</v>
      </c>
      <c r="M1139" s="620">
        <f t="shared" ca="1" si="397"/>
        <v>0</v>
      </c>
      <c r="N1139" s="620">
        <f t="shared" ca="1" si="397"/>
        <v>0</v>
      </c>
      <c r="O1139" s="620">
        <f t="shared" ca="1" si="397"/>
        <v>0</v>
      </c>
      <c r="P1139" s="620">
        <f t="shared" ca="1" si="397"/>
        <v>0</v>
      </c>
      <c r="Q1139" s="620">
        <f t="shared" ca="1" si="397"/>
        <v>0</v>
      </c>
      <c r="R1139" s="620">
        <f t="shared" ca="1" si="397"/>
        <v>0</v>
      </c>
      <c r="S1139" s="620">
        <f t="shared" ca="1" si="397"/>
        <v>0</v>
      </c>
      <c r="T1139" s="620">
        <f t="shared" ca="1" si="397"/>
        <v>0</v>
      </c>
      <c r="U1139" s="620">
        <f t="shared" ca="1" si="397"/>
        <v>0</v>
      </c>
      <c r="V1139" s="620">
        <f t="shared" ca="1" si="397"/>
        <v>0</v>
      </c>
      <c r="W1139" s="620">
        <f t="shared" ca="1" si="397"/>
        <v>0</v>
      </c>
      <c r="X1139" s="620">
        <f t="shared" ca="1" si="397"/>
        <v>0</v>
      </c>
      <c r="Y1139" s="620">
        <f t="shared" ca="1" si="397"/>
        <v>0</v>
      </c>
      <c r="Z1139" s="620">
        <f t="shared" ca="1" si="397"/>
        <v>0</v>
      </c>
      <c r="AA1139" s="620">
        <f t="shared" ca="1" si="397"/>
        <v>0</v>
      </c>
      <c r="AB1139" s="620">
        <f t="shared" ca="1" si="397"/>
        <v>0</v>
      </c>
      <c r="AC1139" s="620">
        <f t="shared" ca="1" si="397"/>
        <v>0</v>
      </c>
      <c r="AD1139" s="620">
        <f t="shared" ca="1" si="397"/>
        <v>0</v>
      </c>
      <c r="AE1139" s="620">
        <f t="shared" ca="1" si="397"/>
        <v>0</v>
      </c>
      <c r="AF1139" s="620">
        <f t="shared" ca="1" si="397"/>
        <v>0</v>
      </c>
      <c r="AG1139" s="620">
        <f t="shared" ca="1" si="397"/>
        <v>0</v>
      </c>
      <c r="AH1139" s="620">
        <f t="shared" ca="1" si="397"/>
        <v>0</v>
      </c>
      <c r="AI1139" s="620">
        <f t="shared" ca="1" si="397"/>
        <v>0</v>
      </c>
      <c r="AJ1139" s="620">
        <f t="shared" ca="1" si="397"/>
        <v>0</v>
      </c>
      <c r="AK1139" s="620">
        <f t="shared" ca="1" si="397"/>
        <v>0</v>
      </c>
      <c r="AL1139" s="620">
        <f t="shared" ca="1" si="397"/>
        <v>0</v>
      </c>
      <c r="AM1139" s="626"/>
      <c r="AN1139" s="246"/>
    </row>
    <row r="1140" spans="2:40" x14ac:dyDescent="0.2">
      <c r="B1140" s="625"/>
      <c r="C1140" s="605" t="s">
        <v>127</v>
      </c>
      <c r="D1140" s="599"/>
      <c r="E1140" s="599"/>
      <c r="F1140" s="599"/>
      <c r="G1140" s="599"/>
      <c r="H1140" s="620">
        <f t="shared" ref="H1140:AL1140" ca="1" si="398">H505*HLOOKUP($B$1063,$AQ$40:$AW$52,11)</f>
        <v>0</v>
      </c>
      <c r="I1140" s="620">
        <f t="shared" ca="1" si="398"/>
        <v>0</v>
      </c>
      <c r="J1140" s="620">
        <f t="shared" ca="1" si="398"/>
        <v>0</v>
      </c>
      <c r="K1140" s="620">
        <f t="shared" ca="1" si="398"/>
        <v>0</v>
      </c>
      <c r="L1140" s="620">
        <f t="shared" ca="1" si="398"/>
        <v>0</v>
      </c>
      <c r="M1140" s="620">
        <f t="shared" ca="1" si="398"/>
        <v>0</v>
      </c>
      <c r="N1140" s="620">
        <f t="shared" ca="1" si="398"/>
        <v>0</v>
      </c>
      <c r="O1140" s="620">
        <f t="shared" ca="1" si="398"/>
        <v>0</v>
      </c>
      <c r="P1140" s="620">
        <f t="shared" ca="1" si="398"/>
        <v>0</v>
      </c>
      <c r="Q1140" s="620">
        <f t="shared" ca="1" si="398"/>
        <v>0</v>
      </c>
      <c r="R1140" s="620">
        <f t="shared" ca="1" si="398"/>
        <v>0</v>
      </c>
      <c r="S1140" s="620">
        <f t="shared" ca="1" si="398"/>
        <v>0</v>
      </c>
      <c r="T1140" s="620">
        <f t="shared" ca="1" si="398"/>
        <v>0</v>
      </c>
      <c r="U1140" s="620">
        <f t="shared" ca="1" si="398"/>
        <v>0</v>
      </c>
      <c r="V1140" s="620">
        <f t="shared" ca="1" si="398"/>
        <v>0</v>
      </c>
      <c r="W1140" s="620">
        <f t="shared" ca="1" si="398"/>
        <v>0</v>
      </c>
      <c r="X1140" s="620">
        <f t="shared" ca="1" si="398"/>
        <v>0</v>
      </c>
      <c r="Y1140" s="620">
        <f t="shared" ca="1" si="398"/>
        <v>0</v>
      </c>
      <c r="Z1140" s="620">
        <f t="shared" ca="1" si="398"/>
        <v>0</v>
      </c>
      <c r="AA1140" s="620">
        <f t="shared" ca="1" si="398"/>
        <v>0</v>
      </c>
      <c r="AB1140" s="620">
        <f t="shared" ca="1" si="398"/>
        <v>0</v>
      </c>
      <c r="AC1140" s="620">
        <f t="shared" ca="1" si="398"/>
        <v>0</v>
      </c>
      <c r="AD1140" s="620">
        <f t="shared" ca="1" si="398"/>
        <v>0</v>
      </c>
      <c r="AE1140" s="620">
        <f t="shared" ca="1" si="398"/>
        <v>0</v>
      </c>
      <c r="AF1140" s="620">
        <f t="shared" ca="1" si="398"/>
        <v>0</v>
      </c>
      <c r="AG1140" s="620">
        <f t="shared" ca="1" si="398"/>
        <v>0</v>
      </c>
      <c r="AH1140" s="620">
        <f t="shared" ca="1" si="398"/>
        <v>0</v>
      </c>
      <c r="AI1140" s="620">
        <f t="shared" ca="1" si="398"/>
        <v>0</v>
      </c>
      <c r="AJ1140" s="620">
        <f t="shared" ca="1" si="398"/>
        <v>0</v>
      </c>
      <c r="AK1140" s="620">
        <f t="shared" ca="1" si="398"/>
        <v>0</v>
      </c>
      <c r="AL1140" s="620">
        <f t="shared" ca="1" si="398"/>
        <v>0</v>
      </c>
      <c r="AM1140" s="626"/>
      <c r="AN1140" s="246"/>
    </row>
    <row r="1141" spans="2:40" x14ac:dyDescent="0.2">
      <c r="B1141" s="625"/>
      <c r="C1141" s="605" t="s">
        <v>116</v>
      </c>
      <c r="D1141" s="599"/>
      <c r="E1141" s="599"/>
      <c r="F1141" s="599"/>
      <c r="G1141" s="599"/>
      <c r="H1141" s="620">
        <f t="shared" ref="H1141:AL1141" ca="1" si="399">H506*HLOOKUP($B$1063,$AQ$40:$AW$52,11)</f>
        <v>-1.0361710380000013</v>
      </c>
      <c r="I1141" s="620">
        <f t="shared" ca="1" si="399"/>
        <v>0.25363392732943468</v>
      </c>
      <c r="J1141" s="620">
        <f t="shared" ca="1" si="399"/>
        <v>0.24153873166278633</v>
      </c>
      <c r="K1141" s="620">
        <f t="shared" ca="1" si="399"/>
        <v>0.22172143043160353</v>
      </c>
      <c r="L1141" s="620">
        <f t="shared" ca="1" si="399"/>
        <v>0.20708710783162079</v>
      </c>
      <c r="M1141" s="620">
        <f t="shared" ca="1" si="399"/>
        <v>0.196582039404881</v>
      </c>
      <c r="N1141" s="620">
        <f t="shared" ca="1" si="399"/>
        <v>0.19159274987159597</v>
      </c>
      <c r="O1141" s="620">
        <f t="shared" ca="1" si="399"/>
        <v>0.18357628720992111</v>
      </c>
      <c r="P1141" s="620">
        <f t="shared" ca="1" si="399"/>
        <v>0.17665495915734886</v>
      </c>
      <c r="Q1141" s="620">
        <f t="shared" ca="1" si="399"/>
        <v>0.17081423100511448</v>
      </c>
      <c r="R1141" s="620">
        <f t="shared" ca="1" si="399"/>
        <v>-4.4645417318170108E-2</v>
      </c>
      <c r="S1141" s="620">
        <f t="shared" ca="1" si="399"/>
        <v>4.7722388203628195E-2</v>
      </c>
      <c r="T1141" s="620">
        <f t="shared" ca="1" si="399"/>
        <v>5.115856490871238E-2</v>
      </c>
      <c r="U1141" s="620">
        <f t="shared" ca="1" si="399"/>
        <v>5.4640303652025449E-2</v>
      </c>
      <c r="V1141" s="620">
        <f t="shared" ca="1" si="399"/>
        <v>5.816802674947244E-2</v>
      </c>
      <c r="W1141" s="620">
        <f t="shared" ca="1" si="399"/>
        <v>0.32185367959562894</v>
      </c>
      <c r="X1141" s="620">
        <f t="shared" ca="1" si="399"/>
        <v>0.32547464003393234</v>
      </c>
      <c r="Y1141" s="620">
        <f t="shared" ca="1" si="399"/>
        <v>0.32914285394062276</v>
      </c>
      <c r="Z1141" s="620">
        <f t="shared" ca="1" si="399"/>
        <v>0.33285874458311249</v>
      </c>
      <c r="AA1141" s="620">
        <f t="shared" ca="1" si="399"/>
        <v>0.33662273508195795</v>
      </c>
      <c r="AB1141" s="620">
        <f t="shared" ca="1" si="399"/>
        <v>0.13068407574449936</v>
      </c>
      <c r="AC1141" s="620">
        <f t="shared" ca="1" si="399"/>
        <v>0.34429670639193205</v>
      </c>
      <c r="AD1141" s="620">
        <f t="shared" ca="1" si="399"/>
        <v>0.34820753117960701</v>
      </c>
      <c r="AE1141" s="620">
        <f t="shared" ca="1" si="399"/>
        <v>0.35216814341035946</v>
      </c>
      <c r="AF1141" s="620">
        <f t="shared" ca="1" si="399"/>
        <v>0.35617896284064893</v>
      </c>
      <c r="AG1141" s="620">
        <f t="shared" ca="1" si="399"/>
        <v>0.36024040797929652</v>
      </c>
      <c r="AH1141" s="620">
        <f t="shared" ca="1" si="399"/>
        <v>0</v>
      </c>
      <c r="AI1141" s="620">
        <f t="shared" ca="1" si="399"/>
        <v>0</v>
      </c>
      <c r="AJ1141" s="620">
        <f t="shared" ca="1" si="399"/>
        <v>0</v>
      </c>
      <c r="AK1141" s="620">
        <f t="shared" ca="1" si="399"/>
        <v>0</v>
      </c>
      <c r="AL1141" s="620">
        <f t="shared" ca="1" si="399"/>
        <v>0</v>
      </c>
      <c r="AM1141" s="626"/>
      <c r="AN1141" s="246"/>
    </row>
    <row r="1142" spans="2:40" x14ac:dyDescent="0.2">
      <c r="B1142" s="625"/>
      <c r="C1142" s="606" t="s">
        <v>119</v>
      </c>
      <c r="D1142" s="599"/>
      <c r="E1142" s="599"/>
      <c r="F1142" s="599"/>
      <c r="G1142" s="599"/>
      <c r="H1142" s="620">
        <f t="shared" ref="H1142:AL1142" ca="1" si="400">H507*HLOOKUP($B$1063,$AQ$40:$AW$52,11)</f>
        <v>0</v>
      </c>
      <c r="I1142" s="620">
        <f t="shared" ca="1" si="400"/>
        <v>0</v>
      </c>
      <c r="J1142" s="620">
        <f t="shared" ca="1" si="400"/>
        <v>0</v>
      </c>
      <c r="K1142" s="620">
        <f t="shared" ca="1" si="400"/>
        <v>0</v>
      </c>
      <c r="L1142" s="620">
        <f t="shared" ca="1" si="400"/>
        <v>0</v>
      </c>
      <c r="M1142" s="620">
        <f t="shared" ca="1" si="400"/>
        <v>0</v>
      </c>
      <c r="N1142" s="620">
        <f t="shared" ca="1" si="400"/>
        <v>0</v>
      </c>
      <c r="O1142" s="620">
        <f t="shared" ca="1" si="400"/>
        <v>0</v>
      </c>
      <c r="P1142" s="620">
        <f t="shared" ca="1" si="400"/>
        <v>0</v>
      </c>
      <c r="Q1142" s="620">
        <f t="shared" ca="1" si="400"/>
        <v>0</v>
      </c>
      <c r="R1142" s="620">
        <f t="shared" ca="1" si="400"/>
        <v>0</v>
      </c>
      <c r="S1142" s="620">
        <f t="shared" ca="1" si="400"/>
        <v>0</v>
      </c>
      <c r="T1142" s="620">
        <f t="shared" ca="1" si="400"/>
        <v>0</v>
      </c>
      <c r="U1142" s="620">
        <f t="shared" ca="1" si="400"/>
        <v>0</v>
      </c>
      <c r="V1142" s="620">
        <f t="shared" ca="1" si="400"/>
        <v>0</v>
      </c>
      <c r="W1142" s="620">
        <f t="shared" ca="1" si="400"/>
        <v>0</v>
      </c>
      <c r="X1142" s="620">
        <f t="shared" ca="1" si="400"/>
        <v>0</v>
      </c>
      <c r="Y1142" s="620">
        <f t="shared" ca="1" si="400"/>
        <v>0</v>
      </c>
      <c r="Z1142" s="620">
        <f t="shared" ca="1" si="400"/>
        <v>0</v>
      </c>
      <c r="AA1142" s="620">
        <f t="shared" ca="1" si="400"/>
        <v>0</v>
      </c>
      <c r="AB1142" s="620">
        <f t="shared" ca="1" si="400"/>
        <v>0</v>
      </c>
      <c r="AC1142" s="620">
        <f t="shared" ca="1" si="400"/>
        <v>0</v>
      </c>
      <c r="AD1142" s="620">
        <f t="shared" ca="1" si="400"/>
        <v>0</v>
      </c>
      <c r="AE1142" s="620">
        <f t="shared" ca="1" si="400"/>
        <v>0</v>
      </c>
      <c r="AF1142" s="620">
        <f t="shared" ca="1" si="400"/>
        <v>0</v>
      </c>
      <c r="AG1142" s="620">
        <f t="shared" ca="1" si="400"/>
        <v>0</v>
      </c>
      <c r="AH1142" s="620">
        <f t="shared" ca="1" si="400"/>
        <v>0</v>
      </c>
      <c r="AI1142" s="620">
        <f t="shared" ca="1" si="400"/>
        <v>0</v>
      </c>
      <c r="AJ1142" s="620">
        <f t="shared" ca="1" si="400"/>
        <v>0</v>
      </c>
      <c r="AK1142" s="620">
        <f t="shared" ca="1" si="400"/>
        <v>0</v>
      </c>
      <c r="AL1142" s="620">
        <f t="shared" ca="1" si="400"/>
        <v>0</v>
      </c>
      <c r="AM1142" s="626"/>
      <c r="AN1142" s="246"/>
    </row>
    <row r="1143" spans="2:40" x14ac:dyDescent="0.2">
      <c r="B1143" s="625"/>
      <c r="C1143" s="125"/>
      <c r="D1143" s="599"/>
      <c r="E1143" s="599"/>
      <c r="F1143" s="599"/>
      <c r="G1143" s="599"/>
      <c r="H1143" s="621"/>
      <c r="I1143" s="621"/>
      <c r="J1143" s="621"/>
      <c r="K1143" s="621"/>
      <c r="L1143" s="621"/>
      <c r="M1143" s="621"/>
      <c r="N1143" s="621"/>
      <c r="O1143" s="621"/>
      <c r="P1143" s="621"/>
      <c r="Q1143" s="621"/>
      <c r="R1143" s="621"/>
      <c r="S1143" s="621"/>
      <c r="T1143" s="621"/>
      <c r="U1143" s="621"/>
      <c r="V1143" s="621"/>
      <c r="W1143" s="621"/>
      <c r="X1143" s="621"/>
      <c r="Y1143" s="621"/>
      <c r="Z1143" s="621"/>
      <c r="AA1143" s="621"/>
      <c r="AB1143" s="621"/>
      <c r="AC1143" s="621"/>
      <c r="AD1143" s="621"/>
      <c r="AE1143" s="621"/>
      <c r="AF1143" s="621"/>
      <c r="AG1143" s="621"/>
      <c r="AH1143" s="621"/>
      <c r="AI1143" s="621"/>
      <c r="AJ1143" s="621"/>
      <c r="AK1143" s="621"/>
      <c r="AL1143" s="621"/>
      <c r="AM1143" s="627"/>
      <c r="AN1143" s="600"/>
    </row>
    <row r="1144" spans="2:40" x14ac:dyDescent="0.2">
      <c r="B1144" s="261" t="s">
        <v>346</v>
      </c>
      <c r="C1144" s="125"/>
      <c r="D1144" s="599"/>
      <c r="E1144" s="599"/>
      <c r="F1144" s="599"/>
      <c r="G1144" s="599"/>
      <c r="H1144" s="621"/>
      <c r="I1144" s="621"/>
      <c r="J1144" s="621"/>
      <c r="K1144" s="621"/>
      <c r="L1144" s="621"/>
      <c r="M1144" s="621"/>
      <c r="N1144" s="621"/>
      <c r="O1144" s="621"/>
      <c r="P1144" s="621"/>
      <c r="Q1144" s="621"/>
      <c r="R1144" s="621"/>
      <c r="S1144" s="621"/>
      <c r="T1144" s="621"/>
      <c r="U1144" s="621"/>
      <c r="V1144" s="621"/>
      <c r="W1144" s="621"/>
      <c r="X1144" s="621"/>
      <c r="Y1144" s="621"/>
      <c r="Z1144" s="621"/>
      <c r="AA1144" s="621"/>
      <c r="AB1144" s="621"/>
      <c r="AC1144" s="621"/>
      <c r="AD1144" s="621"/>
      <c r="AE1144" s="621"/>
      <c r="AF1144" s="621"/>
      <c r="AG1144" s="621"/>
      <c r="AH1144" s="621"/>
      <c r="AI1144" s="621"/>
      <c r="AJ1144" s="621"/>
      <c r="AK1144" s="621"/>
      <c r="AL1144" s="621"/>
      <c r="AM1144" s="627"/>
      <c r="AN1144" s="600"/>
    </row>
    <row r="1145" spans="2:40" x14ac:dyDescent="0.2">
      <c r="B1145" s="625"/>
      <c r="C1145" s="605" t="s">
        <v>131</v>
      </c>
      <c r="D1145" s="599"/>
      <c r="E1145" s="599"/>
      <c r="F1145" s="599"/>
      <c r="G1145" s="599"/>
      <c r="H1145" s="620">
        <f t="shared" ref="H1145:AL1145" ca="1" si="401">H510*HLOOKUP($B$1063,$AQ$40:$AW$52,12)</f>
        <v>-82.409295771715009</v>
      </c>
      <c r="I1145" s="620">
        <f t="shared" ca="1" si="401"/>
        <v>14.730537228947856</v>
      </c>
      <c r="J1145" s="620">
        <f t="shared" ca="1" si="401"/>
        <v>17.564944153371368</v>
      </c>
      <c r="K1145" s="620">
        <f t="shared" ca="1" si="401"/>
        <v>13.557949553318482</v>
      </c>
      <c r="L1145" s="620">
        <f t="shared" ca="1" si="401"/>
        <v>11.056051900255218</v>
      </c>
      <c r="M1145" s="620">
        <f t="shared" ca="1" si="401"/>
        <v>10.715663649143016</v>
      </c>
      <c r="N1145" s="620">
        <f t="shared" ca="1" si="401"/>
        <v>8.9790153737928318</v>
      </c>
      <c r="O1145" s="620">
        <f t="shared" ca="1" si="401"/>
        <v>7.1585069334231086</v>
      </c>
      <c r="P1145" s="620">
        <f t="shared" ca="1" si="401"/>
        <v>6.9044993562437851</v>
      </c>
      <c r="Q1145" s="620">
        <f t="shared" ca="1" si="401"/>
        <v>6.6758612257751615</v>
      </c>
      <c r="R1145" s="620">
        <f t="shared" ca="1" si="401"/>
        <v>5.5276187767971594</v>
      </c>
      <c r="S1145" s="620">
        <f t="shared" ca="1" si="401"/>
        <v>6.4306412131543755</v>
      </c>
      <c r="T1145" s="620">
        <f t="shared" ca="1" si="401"/>
        <v>6.5028923913789249</v>
      </c>
      <c r="U1145" s="620">
        <f t="shared" ca="1" si="401"/>
        <v>6.5761046560173675</v>
      </c>
      <c r="V1145" s="620">
        <f t="shared" ca="1" si="401"/>
        <v>6.6502870724624579</v>
      </c>
      <c r="W1145" s="620">
        <f t="shared" ca="1" si="401"/>
        <v>6.7254487216533878</v>
      </c>
      <c r="X1145" s="620">
        <f t="shared" ca="1" si="401"/>
        <v>6.8015986972600126</v>
      </c>
      <c r="Y1145" s="620">
        <f t="shared" ca="1" si="401"/>
        <v>6.8787461027492682</v>
      </c>
      <c r="Z1145" s="620">
        <f t="shared" ca="1" si="401"/>
        <v>6.956900048330029</v>
      </c>
      <c r="AA1145" s="620">
        <f t="shared" ca="1" si="401"/>
        <v>7.0360696477727647</v>
      </c>
      <c r="AB1145" s="620">
        <f t="shared" ca="1" si="401"/>
        <v>2.8201696472650699</v>
      </c>
      <c r="AC1145" s="620">
        <f t="shared" ca="1" si="401"/>
        <v>7.1974922611440331</v>
      </c>
      <c r="AD1145" s="620">
        <f t="shared" ca="1" si="401"/>
        <v>7.2797634899666406</v>
      </c>
      <c r="AE1145" s="620">
        <f t="shared" ca="1" si="401"/>
        <v>7.3630867951385577</v>
      </c>
      <c r="AF1145" s="620">
        <f t="shared" ca="1" si="401"/>
        <v>7.4474712558724523</v>
      </c>
      <c r="AG1145" s="620">
        <f t="shared" ca="1" si="401"/>
        <v>7.5329259330061475</v>
      </c>
      <c r="AH1145" s="620">
        <f t="shared" ca="1" si="401"/>
        <v>0</v>
      </c>
      <c r="AI1145" s="620">
        <f t="shared" ca="1" si="401"/>
        <v>0</v>
      </c>
      <c r="AJ1145" s="620">
        <f t="shared" ca="1" si="401"/>
        <v>0</v>
      </c>
      <c r="AK1145" s="620">
        <f t="shared" ca="1" si="401"/>
        <v>0</v>
      </c>
      <c r="AL1145" s="620">
        <f t="shared" ca="1" si="401"/>
        <v>0</v>
      </c>
      <c r="AM1145" s="626"/>
      <c r="AN1145" s="246"/>
    </row>
    <row r="1146" spans="2:40" x14ac:dyDescent="0.2">
      <c r="B1146" s="625"/>
      <c r="C1146" s="606" t="s">
        <v>117</v>
      </c>
      <c r="D1146" s="599"/>
      <c r="E1146" s="599"/>
      <c r="F1146" s="599"/>
      <c r="G1146" s="599"/>
      <c r="H1146" s="620">
        <f t="shared" ref="H1146:AL1146" ca="1" si="402">H511*HLOOKUP($B$1063,$AQ$40:$AW$52,12)</f>
        <v>0</v>
      </c>
      <c r="I1146" s="620">
        <f t="shared" ca="1" si="402"/>
        <v>0</v>
      </c>
      <c r="J1146" s="620">
        <f t="shared" ca="1" si="402"/>
        <v>0</v>
      </c>
      <c r="K1146" s="620">
        <f t="shared" ca="1" si="402"/>
        <v>0</v>
      </c>
      <c r="L1146" s="620">
        <f t="shared" ca="1" si="402"/>
        <v>0</v>
      </c>
      <c r="M1146" s="620">
        <f t="shared" ca="1" si="402"/>
        <v>0</v>
      </c>
      <c r="N1146" s="620">
        <f t="shared" ca="1" si="402"/>
        <v>0</v>
      </c>
      <c r="O1146" s="620">
        <f t="shared" ca="1" si="402"/>
        <v>0</v>
      </c>
      <c r="P1146" s="620">
        <f t="shared" ca="1" si="402"/>
        <v>0</v>
      </c>
      <c r="Q1146" s="620">
        <f t="shared" ca="1" si="402"/>
        <v>0</v>
      </c>
      <c r="R1146" s="620">
        <f t="shared" ca="1" si="402"/>
        <v>0</v>
      </c>
      <c r="S1146" s="620">
        <f t="shared" ca="1" si="402"/>
        <v>0</v>
      </c>
      <c r="T1146" s="620">
        <f t="shared" ca="1" si="402"/>
        <v>0</v>
      </c>
      <c r="U1146" s="620">
        <f t="shared" ca="1" si="402"/>
        <v>0</v>
      </c>
      <c r="V1146" s="620">
        <f t="shared" ca="1" si="402"/>
        <v>0</v>
      </c>
      <c r="W1146" s="620">
        <f t="shared" ca="1" si="402"/>
        <v>0</v>
      </c>
      <c r="X1146" s="620">
        <f t="shared" ca="1" si="402"/>
        <v>0</v>
      </c>
      <c r="Y1146" s="620">
        <f t="shared" ca="1" si="402"/>
        <v>0</v>
      </c>
      <c r="Z1146" s="620">
        <f t="shared" ca="1" si="402"/>
        <v>0</v>
      </c>
      <c r="AA1146" s="620">
        <f t="shared" ca="1" si="402"/>
        <v>0</v>
      </c>
      <c r="AB1146" s="620">
        <f t="shared" ca="1" si="402"/>
        <v>0</v>
      </c>
      <c r="AC1146" s="620">
        <f t="shared" ca="1" si="402"/>
        <v>0</v>
      </c>
      <c r="AD1146" s="620">
        <f t="shared" ca="1" si="402"/>
        <v>0</v>
      </c>
      <c r="AE1146" s="620">
        <f t="shared" ca="1" si="402"/>
        <v>0</v>
      </c>
      <c r="AF1146" s="620">
        <f t="shared" ca="1" si="402"/>
        <v>0</v>
      </c>
      <c r="AG1146" s="620">
        <f t="shared" ca="1" si="402"/>
        <v>0</v>
      </c>
      <c r="AH1146" s="620">
        <f t="shared" ca="1" si="402"/>
        <v>0</v>
      </c>
      <c r="AI1146" s="620">
        <f t="shared" ca="1" si="402"/>
        <v>0</v>
      </c>
      <c r="AJ1146" s="620">
        <f t="shared" ca="1" si="402"/>
        <v>0</v>
      </c>
      <c r="AK1146" s="620">
        <f t="shared" ca="1" si="402"/>
        <v>0</v>
      </c>
      <c r="AL1146" s="620">
        <f t="shared" ca="1" si="402"/>
        <v>0</v>
      </c>
      <c r="AM1146" s="626"/>
      <c r="AN1146" s="246"/>
    </row>
    <row r="1147" spans="2:40" x14ac:dyDescent="0.2">
      <c r="B1147" s="625"/>
      <c r="C1147" s="607" t="s">
        <v>126</v>
      </c>
      <c r="D1147" s="599"/>
      <c r="E1147" s="599"/>
      <c r="F1147" s="599"/>
      <c r="G1147" s="599"/>
      <c r="H1147" s="620">
        <f t="shared" ref="H1147:AL1147" ca="1" si="403">H512*HLOOKUP($B$1063,$AQ$40:$AW$52,12)</f>
        <v>0</v>
      </c>
      <c r="I1147" s="620">
        <f t="shared" ca="1" si="403"/>
        <v>1.3418001408910467</v>
      </c>
      <c r="J1147" s="620">
        <f t="shared" ca="1" si="403"/>
        <v>1.3617929629903234</v>
      </c>
      <c r="K1147" s="620">
        <f t="shared" ca="1" si="403"/>
        <v>1.382083678138879</v>
      </c>
      <c r="L1147" s="620">
        <f t="shared" ca="1" si="403"/>
        <v>1.4026767249431487</v>
      </c>
      <c r="M1147" s="620">
        <f t="shared" ca="1" si="403"/>
        <v>1.4235766081448014</v>
      </c>
      <c r="N1147" s="620">
        <f t="shared" ca="1" si="403"/>
        <v>1.4447878996061589</v>
      </c>
      <c r="O1147" s="620">
        <f t="shared" ca="1" si="403"/>
        <v>1.466315239310291</v>
      </c>
      <c r="P1147" s="620">
        <f t="shared" ca="1" si="403"/>
        <v>1.4881633363760138</v>
      </c>
      <c r="Q1147" s="620">
        <f t="shared" ca="1" si="403"/>
        <v>1.5103369700880167</v>
      </c>
      <c r="R1147" s="620">
        <f t="shared" ca="1" si="403"/>
        <v>1.5328409909423282</v>
      </c>
      <c r="S1147" s="620">
        <f t="shared" ca="1" si="403"/>
        <v>1.5556803217073689</v>
      </c>
      <c r="T1147" s="620">
        <f t="shared" ca="1" si="403"/>
        <v>1.5788599585008085</v>
      </c>
      <c r="U1147" s="620">
        <f t="shared" ca="1" si="403"/>
        <v>1.6023849718824705</v>
      </c>
      <c r="V1147" s="620">
        <f t="shared" ca="1" si="403"/>
        <v>1.6262605079635193</v>
      </c>
      <c r="W1147" s="620">
        <f t="shared" ca="1" si="403"/>
        <v>1.6504917895321758</v>
      </c>
      <c r="X1147" s="620">
        <f t="shared" ca="1" si="403"/>
        <v>1.6750841171962048</v>
      </c>
      <c r="Y1147" s="620">
        <f t="shared" ca="1" si="403"/>
        <v>1.7000428705424286</v>
      </c>
      <c r="Z1147" s="620">
        <f t="shared" ca="1" si="403"/>
        <v>1.7253735093135105</v>
      </c>
      <c r="AA1147" s="620">
        <f t="shared" ca="1" si="403"/>
        <v>1.7510815746022821</v>
      </c>
      <c r="AB1147" s="620">
        <f t="shared" ca="1" si="403"/>
        <v>1.7771726900638558</v>
      </c>
      <c r="AC1147" s="620">
        <f t="shared" ca="1" si="403"/>
        <v>1.8036525631458078</v>
      </c>
      <c r="AD1147" s="620">
        <f t="shared" ca="1" si="403"/>
        <v>1.8305269863366795</v>
      </c>
      <c r="AE1147" s="620">
        <f t="shared" ca="1" si="403"/>
        <v>1.8578018384330961</v>
      </c>
      <c r="AF1147" s="620">
        <f t="shared" ca="1" si="403"/>
        <v>1.885483085825749</v>
      </c>
      <c r="AG1147" s="620">
        <f t="shared" ca="1" si="403"/>
        <v>1.9135767838045528</v>
      </c>
      <c r="AH1147" s="620">
        <f t="shared" ca="1" si="403"/>
        <v>0</v>
      </c>
      <c r="AI1147" s="620">
        <f t="shared" ca="1" si="403"/>
        <v>0</v>
      </c>
      <c r="AJ1147" s="620">
        <f t="shared" ca="1" si="403"/>
        <v>0</v>
      </c>
      <c r="AK1147" s="620">
        <f t="shared" ca="1" si="403"/>
        <v>0</v>
      </c>
      <c r="AL1147" s="620">
        <f t="shared" ca="1" si="403"/>
        <v>0</v>
      </c>
      <c r="AM1147" s="626"/>
      <c r="AN1147" s="246"/>
    </row>
    <row r="1148" spans="2:40" x14ac:dyDescent="0.2">
      <c r="B1148" s="625"/>
      <c r="C1148" s="605" t="s">
        <v>127</v>
      </c>
      <c r="D1148" s="599"/>
      <c r="E1148" s="599"/>
      <c r="F1148" s="599"/>
      <c r="G1148" s="599"/>
      <c r="H1148" s="620">
        <f t="shared" ref="H1148:AL1148" ca="1" si="404">H513*HLOOKUP($B$1063,$AQ$40:$AW$52,12)</f>
        <v>0</v>
      </c>
      <c r="I1148" s="620">
        <f t="shared" ca="1" si="404"/>
        <v>0</v>
      </c>
      <c r="J1148" s="620">
        <f t="shared" ca="1" si="404"/>
        <v>0</v>
      </c>
      <c r="K1148" s="620">
        <f t="shared" ca="1" si="404"/>
        <v>0</v>
      </c>
      <c r="L1148" s="620">
        <f t="shared" ca="1" si="404"/>
        <v>0</v>
      </c>
      <c r="M1148" s="620">
        <f t="shared" ca="1" si="404"/>
        <v>0</v>
      </c>
      <c r="N1148" s="620">
        <f t="shared" ca="1" si="404"/>
        <v>0</v>
      </c>
      <c r="O1148" s="620">
        <f t="shared" ca="1" si="404"/>
        <v>0</v>
      </c>
      <c r="P1148" s="620">
        <f t="shared" ca="1" si="404"/>
        <v>0</v>
      </c>
      <c r="Q1148" s="620">
        <f t="shared" ca="1" si="404"/>
        <v>0</v>
      </c>
      <c r="R1148" s="620">
        <f t="shared" ca="1" si="404"/>
        <v>0</v>
      </c>
      <c r="S1148" s="620">
        <f t="shared" ca="1" si="404"/>
        <v>0</v>
      </c>
      <c r="T1148" s="620">
        <f t="shared" ca="1" si="404"/>
        <v>0</v>
      </c>
      <c r="U1148" s="620">
        <f t="shared" ca="1" si="404"/>
        <v>0</v>
      </c>
      <c r="V1148" s="620">
        <f t="shared" ca="1" si="404"/>
        <v>0</v>
      </c>
      <c r="W1148" s="620">
        <f t="shared" ca="1" si="404"/>
        <v>0</v>
      </c>
      <c r="X1148" s="620">
        <f t="shared" ca="1" si="404"/>
        <v>0</v>
      </c>
      <c r="Y1148" s="620">
        <f t="shared" ca="1" si="404"/>
        <v>0</v>
      </c>
      <c r="Z1148" s="620">
        <f t="shared" ca="1" si="404"/>
        <v>0</v>
      </c>
      <c r="AA1148" s="620">
        <f t="shared" ca="1" si="404"/>
        <v>0</v>
      </c>
      <c r="AB1148" s="620">
        <f t="shared" ca="1" si="404"/>
        <v>0</v>
      </c>
      <c r="AC1148" s="620">
        <f t="shared" ca="1" si="404"/>
        <v>0</v>
      </c>
      <c r="AD1148" s="620">
        <f t="shared" ca="1" si="404"/>
        <v>0</v>
      </c>
      <c r="AE1148" s="620">
        <f t="shared" ca="1" si="404"/>
        <v>0</v>
      </c>
      <c r="AF1148" s="620">
        <f t="shared" ca="1" si="404"/>
        <v>0</v>
      </c>
      <c r="AG1148" s="620">
        <f t="shared" ca="1" si="404"/>
        <v>0</v>
      </c>
      <c r="AH1148" s="620">
        <f t="shared" ca="1" si="404"/>
        <v>0</v>
      </c>
      <c r="AI1148" s="620">
        <f t="shared" ca="1" si="404"/>
        <v>0</v>
      </c>
      <c r="AJ1148" s="620">
        <f t="shared" ca="1" si="404"/>
        <v>0</v>
      </c>
      <c r="AK1148" s="620">
        <f t="shared" ca="1" si="404"/>
        <v>0</v>
      </c>
      <c r="AL1148" s="620">
        <f t="shared" ca="1" si="404"/>
        <v>0</v>
      </c>
      <c r="AM1148" s="626"/>
      <c r="AN1148" s="246"/>
    </row>
    <row r="1149" spans="2:40" x14ac:dyDescent="0.2">
      <c r="B1149" s="625"/>
      <c r="C1149" s="605" t="s">
        <v>116</v>
      </c>
      <c r="D1149" s="599"/>
      <c r="E1149" s="599"/>
      <c r="F1149" s="599"/>
      <c r="G1149" s="599"/>
      <c r="H1149" s="620">
        <f t="shared" ref="H1149:AL1149" ca="1" si="405">H514*HLOOKUP($B$1063,$AQ$40:$AW$52,12)</f>
        <v>0</v>
      </c>
      <c r="I1149" s="620">
        <f t="shared" ca="1" si="405"/>
        <v>0</v>
      </c>
      <c r="J1149" s="620">
        <f t="shared" ca="1" si="405"/>
        <v>0</v>
      </c>
      <c r="K1149" s="620">
        <f t="shared" ca="1" si="405"/>
        <v>0</v>
      </c>
      <c r="L1149" s="620">
        <f t="shared" ca="1" si="405"/>
        <v>0</v>
      </c>
      <c r="M1149" s="620">
        <f t="shared" ca="1" si="405"/>
        <v>0</v>
      </c>
      <c r="N1149" s="620">
        <f t="shared" ca="1" si="405"/>
        <v>0</v>
      </c>
      <c r="O1149" s="620">
        <f t="shared" ca="1" si="405"/>
        <v>0</v>
      </c>
      <c r="P1149" s="620">
        <f t="shared" ca="1" si="405"/>
        <v>0</v>
      </c>
      <c r="Q1149" s="620">
        <f t="shared" ca="1" si="405"/>
        <v>0</v>
      </c>
      <c r="R1149" s="620">
        <f t="shared" ca="1" si="405"/>
        <v>0</v>
      </c>
      <c r="S1149" s="620">
        <f t="shared" ca="1" si="405"/>
        <v>0</v>
      </c>
      <c r="T1149" s="620">
        <f t="shared" ca="1" si="405"/>
        <v>0</v>
      </c>
      <c r="U1149" s="620">
        <f t="shared" ca="1" si="405"/>
        <v>0</v>
      </c>
      <c r="V1149" s="620">
        <f t="shared" ca="1" si="405"/>
        <v>0</v>
      </c>
      <c r="W1149" s="620">
        <f t="shared" ca="1" si="405"/>
        <v>0</v>
      </c>
      <c r="X1149" s="620">
        <f t="shared" ca="1" si="405"/>
        <v>0</v>
      </c>
      <c r="Y1149" s="620">
        <f t="shared" ca="1" si="405"/>
        <v>0</v>
      </c>
      <c r="Z1149" s="620">
        <f t="shared" ca="1" si="405"/>
        <v>0</v>
      </c>
      <c r="AA1149" s="620">
        <f t="shared" ca="1" si="405"/>
        <v>0</v>
      </c>
      <c r="AB1149" s="620">
        <f t="shared" ca="1" si="405"/>
        <v>0</v>
      </c>
      <c r="AC1149" s="620">
        <f t="shared" ca="1" si="405"/>
        <v>0</v>
      </c>
      <c r="AD1149" s="620">
        <f t="shared" ca="1" si="405"/>
        <v>0</v>
      </c>
      <c r="AE1149" s="620">
        <f t="shared" ca="1" si="405"/>
        <v>0</v>
      </c>
      <c r="AF1149" s="620">
        <f t="shared" ca="1" si="405"/>
        <v>0</v>
      </c>
      <c r="AG1149" s="620">
        <f t="shared" ca="1" si="405"/>
        <v>0</v>
      </c>
      <c r="AH1149" s="620">
        <f t="shared" ca="1" si="405"/>
        <v>0</v>
      </c>
      <c r="AI1149" s="620">
        <f t="shared" ca="1" si="405"/>
        <v>0</v>
      </c>
      <c r="AJ1149" s="620">
        <f t="shared" ca="1" si="405"/>
        <v>0</v>
      </c>
      <c r="AK1149" s="620">
        <f t="shared" ca="1" si="405"/>
        <v>0</v>
      </c>
      <c r="AL1149" s="620">
        <f t="shared" ca="1" si="405"/>
        <v>0</v>
      </c>
      <c r="AM1149" s="626"/>
      <c r="AN1149" s="246"/>
    </row>
    <row r="1150" spans="2:40" x14ac:dyDescent="0.2">
      <c r="B1150" s="625"/>
      <c r="C1150" s="606" t="s">
        <v>119</v>
      </c>
      <c r="D1150" s="599"/>
      <c r="E1150" s="599"/>
      <c r="F1150" s="599"/>
      <c r="G1150" s="599"/>
      <c r="H1150" s="620">
        <f t="shared" ref="H1150:AL1150" ca="1" si="406">H515*HLOOKUP($B$1063,$AQ$40:$AW$52,12)</f>
        <v>0</v>
      </c>
      <c r="I1150" s="620">
        <f t="shared" ca="1" si="406"/>
        <v>0</v>
      </c>
      <c r="J1150" s="620">
        <f t="shared" ca="1" si="406"/>
        <v>0</v>
      </c>
      <c r="K1150" s="620">
        <f t="shared" ca="1" si="406"/>
        <v>0</v>
      </c>
      <c r="L1150" s="620">
        <f t="shared" ca="1" si="406"/>
        <v>0</v>
      </c>
      <c r="M1150" s="620">
        <f t="shared" ca="1" si="406"/>
        <v>0</v>
      </c>
      <c r="N1150" s="620">
        <f t="shared" ca="1" si="406"/>
        <v>0</v>
      </c>
      <c r="O1150" s="620">
        <f t="shared" ca="1" si="406"/>
        <v>0</v>
      </c>
      <c r="P1150" s="620">
        <f t="shared" ca="1" si="406"/>
        <v>0</v>
      </c>
      <c r="Q1150" s="620">
        <f t="shared" ca="1" si="406"/>
        <v>0</v>
      </c>
      <c r="R1150" s="620">
        <f t="shared" ca="1" si="406"/>
        <v>0</v>
      </c>
      <c r="S1150" s="620">
        <f t="shared" ca="1" si="406"/>
        <v>0</v>
      </c>
      <c r="T1150" s="620">
        <f t="shared" ca="1" si="406"/>
        <v>0</v>
      </c>
      <c r="U1150" s="620">
        <f t="shared" ca="1" si="406"/>
        <v>0</v>
      </c>
      <c r="V1150" s="620">
        <f t="shared" ca="1" si="406"/>
        <v>0</v>
      </c>
      <c r="W1150" s="620">
        <f t="shared" ca="1" si="406"/>
        <v>0</v>
      </c>
      <c r="X1150" s="620">
        <f t="shared" ca="1" si="406"/>
        <v>0</v>
      </c>
      <c r="Y1150" s="620">
        <f t="shared" ca="1" si="406"/>
        <v>0</v>
      </c>
      <c r="Z1150" s="620">
        <f t="shared" ca="1" si="406"/>
        <v>0</v>
      </c>
      <c r="AA1150" s="620">
        <f t="shared" ca="1" si="406"/>
        <v>0</v>
      </c>
      <c r="AB1150" s="620">
        <f t="shared" ca="1" si="406"/>
        <v>0</v>
      </c>
      <c r="AC1150" s="620">
        <f t="shared" ca="1" si="406"/>
        <v>0</v>
      </c>
      <c r="AD1150" s="620">
        <f t="shared" ca="1" si="406"/>
        <v>0</v>
      </c>
      <c r="AE1150" s="620">
        <f t="shared" ca="1" si="406"/>
        <v>0</v>
      </c>
      <c r="AF1150" s="620">
        <f t="shared" ca="1" si="406"/>
        <v>0</v>
      </c>
      <c r="AG1150" s="620">
        <f t="shared" ca="1" si="406"/>
        <v>0</v>
      </c>
      <c r="AH1150" s="620">
        <f t="shared" ca="1" si="406"/>
        <v>0</v>
      </c>
      <c r="AI1150" s="620">
        <f t="shared" ca="1" si="406"/>
        <v>0</v>
      </c>
      <c r="AJ1150" s="620">
        <f t="shared" ca="1" si="406"/>
        <v>0</v>
      </c>
      <c r="AK1150" s="620">
        <f t="shared" ca="1" si="406"/>
        <v>0</v>
      </c>
      <c r="AL1150" s="620">
        <f t="shared" ca="1" si="406"/>
        <v>0</v>
      </c>
      <c r="AM1150" s="626"/>
      <c r="AN1150" s="246"/>
    </row>
    <row r="1151" spans="2:40" x14ac:dyDescent="0.2">
      <c r="B1151" s="625"/>
      <c r="C1151" s="125"/>
      <c r="D1151" s="599"/>
      <c r="E1151" s="599"/>
      <c r="F1151" s="599"/>
      <c r="G1151" s="599"/>
      <c r="H1151" s="621"/>
      <c r="I1151" s="621"/>
      <c r="J1151" s="621"/>
      <c r="K1151" s="621"/>
      <c r="L1151" s="621"/>
      <c r="M1151" s="621"/>
      <c r="N1151" s="621"/>
      <c r="O1151" s="621"/>
      <c r="P1151" s="621"/>
      <c r="Q1151" s="621"/>
      <c r="R1151" s="621"/>
      <c r="S1151" s="621"/>
      <c r="T1151" s="621"/>
      <c r="U1151" s="621"/>
      <c r="V1151" s="621"/>
      <c r="W1151" s="621"/>
      <c r="X1151" s="621"/>
      <c r="Y1151" s="621"/>
      <c r="Z1151" s="621"/>
      <c r="AA1151" s="621"/>
      <c r="AB1151" s="621"/>
      <c r="AC1151" s="621"/>
      <c r="AD1151" s="621"/>
      <c r="AE1151" s="621"/>
      <c r="AF1151" s="621"/>
      <c r="AG1151" s="621"/>
      <c r="AH1151" s="621"/>
      <c r="AI1151" s="621"/>
      <c r="AJ1151" s="621"/>
      <c r="AK1151" s="621"/>
      <c r="AL1151" s="621"/>
      <c r="AM1151" s="627"/>
      <c r="AN1151" s="600"/>
    </row>
    <row r="1152" spans="2:40" x14ac:dyDescent="0.2">
      <c r="B1152" s="261" t="s">
        <v>345</v>
      </c>
      <c r="C1152" s="125"/>
      <c r="D1152" s="599"/>
      <c r="E1152" s="599"/>
      <c r="F1152" s="599"/>
      <c r="G1152" s="599"/>
      <c r="H1152" s="621"/>
      <c r="I1152" s="621"/>
      <c r="J1152" s="621"/>
      <c r="K1152" s="621"/>
      <c r="L1152" s="621"/>
      <c r="M1152" s="621"/>
      <c r="N1152" s="621"/>
      <c r="O1152" s="621"/>
      <c r="P1152" s="621"/>
      <c r="Q1152" s="621"/>
      <c r="R1152" s="621"/>
      <c r="S1152" s="621"/>
      <c r="T1152" s="621"/>
      <c r="U1152" s="621"/>
      <c r="V1152" s="621"/>
      <c r="W1152" s="621"/>
      <c r="X1152" s="621"/>
      <c r="Y1152" s="621"/>
      <c r="Z1152" s="621"/>
      <c r="AA1152" s="621"/>
      <c r="AB1152" s="621"/>
      <c r="AC1152" s="621"/>
      <c r="AD1152" s="621"/>
      <c r="AE1152" s="621"/>
      <c r="AF1152" s="621"/>
      <c r="AG1152" s="621"/>
      <c r="AH1152" s="621"/>
      <c r="AI1152" s="621"/>
      <c r="AJ1152" s="621"/>
      <c r="AK1152" s="621"/>
      <c r="AL1152" s="621"/>
      <c r="AM1152" s="627"/>
      <c r="AN1152" s="600"/>
    </row>
    <row r="1153" spans="2:40" x14ac:dyDescent="0.2">
      <c r="B1153" s="625"/>
      <c r="C1153" s="605" t="s">
        <v>131</v>
      </c>
      <c r="D1153" s="599"/>
      <c r="E1153" s="599"/>
      <c r="F1153" s="599"/>
      <c r="G1153" s="599"/>
      <c r="H1153" s="620">
        <f t="shared" ref="H1153:AL1153" ca="1" si="407">H518*HLOOKUP($B$1063,$AQ$40:$AW$52,13)</f>
        <v>0</v>
      </c>
      <c r="I1153" s="620">
        <f t="shared" ca="1" si="407"/>
        <v>0</v>
      </c>
      <c r="J1153" s="620">
        <f t="shared" ca="1" si="407"/>
        <v>0</v>
      </c>
      <c r="K1153" s="620">
        <f t="shared" ca="1" si="407"/>
        <v>0</v>
      </c>
      <c r="L1153" s="620">
        <f t="shared" ca="1" si="407"/>
        <v>0</v>
      </c>
      <c r="M1153" s="620">
        <f t="shared" ca="1" si="407"/>
        <v>0</v>
      </c>
      <c r="N1153" s="620">
        <f t="shared" ca="1" si="407"/>
        <v>0</v>
      </c>
      <c r="O1153" s="620">
        <f t="shared" ca="1" si="407"/>
        <v>0</v>
      </c>
      <c r="P1153" s="620">
        <f t="shared" ca="1" si="407"/>
        <v>0</v>
      </c>
      <c r="Q1153" s="620">
        <f t="shared" ca="1" si="407"/>
        <v>0</v>
      </c>
      <c r="R1153" s="620">
        <f t="shared" ca="1" si="407"/>
        <v>0</v>
      </c>
      <c r="S1153" s="620">
        <f t="shared" ca="1" si="407"/>
        <v>0</v>
      </c>
      <c r="T1153" s="620">
        <f t="shared" ca="1" si="407"/>
        <v>0</v>
      </c>
      <c r="U1153" s="620">
        <f t="shared" ca="1" si="407"/>
        <v>0</v>
      </c>
      <c r="V1153" s="620">
        <f t="shared" ca="1" si="407"/>
        <v>0</v>
      </c>
      <c r="W1153" s="620">
        <f t="shared" ca="1" si="407"/>
        <v>0</v>
      </c>
      <c r="X1153" s="620">
        <f t="shared" ca="1" si="407"/>
        <v>0</v>
      </c>
      <c r="Y1153" s="620">
        <f t="shared" ca="1" si="407"/>
        <v>0</v>
      </c>
      <c r="Z1153" s="620">
        <f t="shared" ca="1" si="407"/>
        <v>0</v>
      </c>
      <c r="AA1153" s="620">
        <f t="shared" ca="1" si="407"/>
        <v>0</v>
      </c>
      <c r="AB1153" s="620">
        <f t="shared" ca="1" si="407"/>
        <v>0</v>
      </c>
      <c r="AC1153" s="620">
        <f t="shared" ca="1" si="407"/>
        <v>0</v>
      </c>
      <c r="AD1153" s="620">
        <f t="shared" ca="1" si="407"/>
        <v>0</v>
      </c>
      <c r="AE1153" s="620">
        <f t="shared" ca="1" si="407"/>
        <v>0</v>
      </c>
      <c r="AF1153" s="620">
        <f t="shared" ca="1" si="407"/>
        <v>0</v>
      </c>
      <c r="AG1153" s="620">
        <f t="shared" ca="1" si="407"/>
        <v>0</v>
      </c>
      <c r="AH1153" s="620">
        <f t="shared" ca="1" si="407"/>
        <v>0</v>
      </c>
      <c r="AI1153" s="620">
        <f t="shared" ca="1" si="407"/>
        <v>0</v>
      </c>
      <c r="AJ1153" s="620">
        <f t="shared" ca="1" si="407"/>
        <v>0</v>
      </c>
      <c r="AK1153" s="620">
        <f t="shared" ca="1" si="407"/>
        <v>0</v>
      </c>
      <c r="AL1153" s="620">
        <f t="shared" ca="1" si="407"/>
        <v>0</v>
      </c>
      <c r="AM1153" s="626"/>
      <c r="AN1153" s="246"/>
    </row>
    <row r="1154" spans="2:40" x14ac:dyDescent="0.2">
      <c r="B1154" s="625"/>
      <c r="C1154" s="606" t="s">
        <v>117</v>
      </c>
      <c r="D1154" s="599"/>
      <c r="E1154" s="599"/>
      <c r="F1154" s="599"/>
      <c r="G1154" s="599"/>
      <c r="H1154" s="620">
        <f t="shared" ref="H1154:AL1154" ca="1" si="408">H519*HLOOKUP($B$1063,$AQ$40:$AW$52,13)</f>
        <v>0</v>
      </c>
      <c r="I1154" s="620">
        <f t="shared" ca="1" si="408"/>
        <v>0</v>
      </c>
      <c r="J1154" s="620">
        <f t="shared" ca="1" si="408"/>
        <v>0</v>
      </c>
      <c r="K1154" s="620">
        <f t="shared" ca="1" si="408"/>
        <v>0</v>
      </c>
      <c r="L1154" s="620">
        <f t="shared" ca="1" si="408"/>
        <v>0</v>
      </c>
      <c r="M1154" s="620">
        <f t="shared" ca="1" si="408"/>
        <v>0</v>
      </c>
      <c r="N1154" s="620">
        <f t="shared" ca="1" si="408"/>
        <v>0</v>
      </c>
      <c r="O1154" s="620">
        <f t="shared" ca="1" si="408"/>
        <v>0</v>
      </c>
      <c r="P1154" s="620">
        <f t="shared" ca="1" si="408"/>
        <v>0</v>
      </c>
      <c r="Q1154" s="620">
        <f t="shared" ca="1" si="408"/>
        <v>0</v>
      </c>
      <c r="R1154" s="620">
        <f t="shared" ca="1" si="408"/>
        <v>0</v>
      </c>
      <c r="S1154" s="620">
        <f t="shared" ca="1" si="408"/>
        <v>0</v>
      </c>
      <c r="T1154" s="620">
        <f t="shared" ca="1" si="408"/>
        <v>0</v>
      </c>
      <c r="U1154" s="620">
        <f t="shared" ca="1" si="408"/>
        <v>0</v>
      </c>
      <c r="V1154" s="620">
        <f t="shared" ca="1" si="408"/>
        <v>0</v>
      </c>
      <c r="W1154" s="620">
        <f t="shared" ca="1" si="408"/>
        <v>0</v>
      </c>
      <c r="X1154" s="620">
        <f t="shared" ca="1" si="408"/>
        <v>0</v>
      </c>
      <c r="Y1154" s="620">
        <f t="shared" ca="1" si="408"/>
        <v>0</v>
      </c>
      <c r="Z1154" s="620">
        <f t="shared" ca="1" si="408"/>
        <v>0</v>
      </c>
      <c r="AA1154" s="620">
        <f t="shared" ca="1" si="408"/>
        <v>0</v>
      </c>
      <c r="AB1154" s="620">
        <f t="shared" ca="1" si="408"/>
        <v>0</v>
      </c>
      <c r="AC1154" s="620">
        <f t="shared" ca="1" si="408"/>
        <v>0</v>
      </c>
      <c r="AD1154" s="620">
        <f t="shared" ca="1" si="408"/>
        <v>0</v>
      </c>
      <c r="AE1154" s="620">
        <f t="shared" ca="1" si="408"/>
        <v>0</v>
      </c>
      <c r="AF1154" s="620">
        <f t="shared" ca="1" si="408"/>
        <v>0</v>
      </c>
      <c r="AG1154" s="620">
        <f t="shared" ca="1" si="408"/>
        <v>0</v>
      </c>
      <c r="AH1154" s="620">
        <f t="shared" ca="1" si="408"/>
        <v>0</v>
      </c>
      <c r="AI1154" s="620">
        <f t="shared" ca="1" si="408"/>
        <v>0</v>
      </c>
      <c r="AJ1154" s="620">
        <f t="shared" ca="1" si="408"/>
        <v>0</v>
      </c>
      <c r="AK1154" s="620">
        <f t="shared" ca="1" si="408"/>
        <v>0</v>
      </c>
      <c r="AL1154" s="620">
        <f t="shared" ca="1" si="408"/>
        <v>0</v>
      </c>
      <c r="AM1154" s="626"/>
      <c r="AN1154" s="246"/>
    </row>
    <row r="1155" spans="2:40" x14ac:dyDescent="0.2">
      <c r="B1155" s="625"/>
      <c r="C1155" s="607" t="s">
        <v>126</v>
      </c>
      <c r="D1155" s="599"/>
      <c r="E1155" s="599"/>
      <c r="F1155" s="599"/>
      <c r="G1155" s="599"/>
      <c r="H1155" s="620">
        <f t="shared" ref="H1155:AL1155" ca="1" si="409">H520*HLOOKUP($B$1063,$AQ$40:$AW$52,13)</f>
        <v>-109.24022927878502</v>
      </c>
      <c r="I1155" s="620">
        <f t="shared" ca="1" si="409"/>
        <v>15.424740177973732</v>
      </c>
      <c r="J1155" s="620">
        <f t="shared" ca="1" si="409"/>
        <v>14.948195232646979</v>
      </c>
      <c r="K1155" s="620">
        <f t="shared" ca="1" si="409"/>
        <v>14.184686118318218</v>
      </c>
      <c r="L1155" s="620">
        <f t="shared" ca="1" si="409"/>
        <v>13.611487569670066</v>
      </c>
      <c r="M1155" s="620">
        <f t="shared" ca="1" si="409"/>
        <v>13.189548390160409</v>
      </c>
      <c r="N1155" s="620">
        <f t="shared" ca="1" si="409"/>
        <v>12.970075552944081</v>
      </c>
      <c r="O1155" s="620">
        <f t="shared" ca="1" si="409"/>
        <v>12.636990505235021</v>
      </c>
      <c r="P1155" s="620">
        <f t="shared" ca="1" si="409"/>
        <v>12.342685039695308</v>
      </c>
      <c r="Q1155" s="620">
        <f t="shared" ca="1" si="409"/>
        <v>12.086528523077035</v>
      </c>
      <c r="R1155" s="620">
        <f t="shared" ca="1" si="409"/>
        <v>5.878383888161804</v>
      </c>
      <c r="S1155" s="620">
        <f t="shared" ca="1" si="409"/>
        <v>7.1143116950993788</v>
      </c>
      <c r="T1155" s="620">
        <f t="shared" ca="1" si="409"/>
        <v>7.196888916502874</v>
      </c>
      <c r="U1155" s="620">
        <f t="shared" ca="1" si="409"/>
        <v>10.729668956021062</v>
      </c>
      <c r="V1155" s="620">
        <f t="shared" ca="1" si="409"/>
        <v>10.856548906389678</v>
      </c>
      <c r="W1155" s="620">
        <f t="shared" ca="1" si="409"/>
        <v>10.985144597011503</v>
      </c>
      <c r="X1155" s="620">
        <f t="shared" ca="1" si="409"/>
        <v>11.115473972981514</v>
      </c>
      <c r="Y1155" s="620">
        <f t="shared" ca="1" si="409"/>
        <v>11.247555072541561</v>
      </c>
      <c r="Z1155" s="620">
        <f t="shared" ca="1" si="409"/>
        <v>11.381406024031069</v>
      </c>
      <c r="AA1155" s="620">
        <f t="shared" ca="1" si="409"/>
        <v>11.517045042681881</v>
      </c>
      <c r="AB1155" s="620">
        <f t="shared" ca="1" si="409"/>
        <v>5.699529911752018</v>
      </c>
      <c r="AC1155" s="620">
        <f t="shared" ca="1" si="409"/>
        <v>11.79376055649306</v>
      </c>
      <c r="AD1155" s="620">
        <f t="shared" ca="1" si="409"/>
        <v>11.93487388544616</v>
      </c>
      <c r="AE1155" s="620">
        <f t="shared" ca="1" si="409"/>
        <v>12.077848941560465</v>
      </c>
      <c r="AF1155" s="620">
        <f t="shared" ca="1" si="409"/>
        <v>12.222704320628953</v>
      </c>
      <c r="AG1155" s="620">
        <f t="shared" ca="1" si="409"/>
        <v>12.369458682535416</v>
      </c>
      <c r="AH1155" s="620">
        <f t="shared" ca="1" si="409"/>
        <v>0</v>
      </c>
      <c r="AI1155" s="620">
        <f t="shared" ca="1" si="409"/>
        <v>0</v>
      </c>
      <c r="AJ1155" s="620">
        <f t="shared" ca="1" si="409"/>
        <v>0</v>
      </c>
      <c r="AK1155" s="620">
        <f t="shared" ca="1" si="409"/>
        <v>0</v>
      </c>
      <c r="AL1155" s="620">
        <f t="shared" ca="1" si="409"/>
        <v>0</v>
      </c>
      <c r="AM1155" s="626"/>
      <c r="AN1155" s="246"/>
    </row>
    <row r="1156" spans="2:40" x14ac:dyDescent="0.2">
      <c r="B1156" s="625"/>
      <c r="C1156" s="605" t="s">
        <v>127</v>
      </c>
      <c r="D1156" s="599"/>
      <c r="E1156" s="599"/>
      <c r="F1156" s="599"/>
      <c r="G1156" s="599"/>
      <c r="H1156" s="620">
        <f t="shared" ref="H1156:AL1156" ca="1" si="410">H521*HLOOKUP($B$1063,$AQ$40:$AW$52,13)</f>
        <v>0</v>
      </c>
      <c r="I1156" s="620">
        <f t="shared" ca="1" si="410"/>
        <v>0</v>
      </c>
      <c r="J1156" s="620">
        <f t="shared" ca="1" si="410"/>
        <v>0</v>
      </c>
      <c r="K1156" s="620">
        <f t="shared" ca="1" si="410"/>
        <v>0</v>
      </c>
      <c r="L1156" s="620">
        <f t="shared" ca="1" si="410"/>
        <v>0</v>
      </c>
      <c r="M1156" s="620">
        <f t="shared" ca="1" si="410"/>
        <v>0</v>
      </c>
      <c r="N1156" s="620">
        <f t="shared" ca="1" si="410"/>
        <v>0</v>
      </c>
      <c r="O1156" s="620">
        <f t="shared" ca="1" si="410"/>
        <v>0</v>
      </c>
      <c r="P1156" s="620">
        <f t="shared" ca="1" si="410"/>
        <v>0</v>
      </c>
      <c r="Q1156" s="620">
        <f t="shared" ca="1" si="410"/>
        <v>0</v>
      </c>
      <c r="R1156" s="620">
        <f t="shared" ca="1" si="410"/>
        <v>0</v>
      </c>
      <c r="S1156" s="620">
        <f t="shared" ca="1" si="410"/>
        <v>0</v>
      </c>
      <c r="T1156" s="620">
        <f t="shared" ca="1" si="410"/>
        <v>0</v>
      </c>
      <c r="U1156" s="620">
        <f t="shared" ca="1" si="410"/>
        <v>0</v>
      </c>
      <c r="V1156" s="620">
        <f t="shared" ca="1" si="410"/>
        <v>0</v>
      </c>
      <c r="W1156" s="620">
        <f t="shared" ca="1" si="410"/>
        <v>0</v>
      </c>
      <c r="X1156" s="620">
        <f t="shared" ca="1" si="410"/>
        <v>0</v>
      </c>
      <c r="Y1156" s="620">
        <f t="shared" ca="1" si="410"/>
        <v>0</v>
      </c>
      <c r="Z1156" s="620">
        <f t="shared" ca="1" si="410"/>
        <v>0</v>
      </c>
      <c r="AA1156" s="620">
        <f t="shared" ca="1" si="410"/>
        <v>0</v>
      </c>
      <c r="AB1156" s="620">
        <f t="shared" ca="1" si="410"/>
        <v>0</v>
      </c>
      <c r="AC1156" s="620">
        <f t="shared" ca="1" si="410"/>
        <v>0</v>
      </c>
      <c r="AD1156" s="620">
        <f t="shared" ca="1" si="410"/>
        <v>0</v>
      </c>
      <c r="AE1156" s="620">
        <f t="shared" ca="1" si="410"/>
        <v>0</v>
      </c>
      <c r="AF1156" s="620">
        <f t="shared" ca="1" si="410"/>
        <v>0</v>
      </c>
      <c r="AG1156" s="620">
        <f t="shared" ca="1" si="410"/>
        <v>0</v>
      </c>
      <c r="AH1156" s="620">
        <f t="shared" ca="1" si="410"/>
        <v>0</v>
      </c>
      <c r="AI1156" s="620">
        <f t="shared" ca="1" si="410"/>
        <v>0</v>
      </c>
      <c r="AJ1156" s="620">
        <f t="shared" ca="1" si="410"/>
        <v>0</v>
      </c>
      <c r="AK1156" s="620">
        <f t="shared" ca="1" si="410"/>
        <v>0</v>
      </c>
      <c r="AL1156" s="620">
        <f t="shared" ca="1" si="410"/>
        <v>0</v>
      </c>
      <c r="AM1156" s="626"/>
      <c r="AN1156" s="246"/>
    </row>
    <row r="1157" spans="2:40" x14ac:dyDescent="0.2">
      <c r="B1157" s="625"/>
      <c r="C1157" s="605" t="s">
        <v>116</v>
      </c>
      <c r="D1157" s="599"/>
      <c r="E1157" s="599"/>
      <c r="F1157" s="599"/>
      <c r="G1157" s="599"/>
      <c r="H1157" s="620">
        <f t="shared" ref="H1157:AL1157" ca="1" si="411">H522*HLOOKUP($B$1063,$AQ$40:$AW$52,13)</f>
        <v>0</v>
      </c>
      <c r="I1157" s="620">
        <f t="shared" ca="1" si="411"/>
        <v>0</v>
      </c>
      <c r="J1157" s="620">
        <f t="shared" ca="1" si="411"/>
        <v>0</v>
      </c>
      <c r="K1157" s="620">
        <f t="shared" ca="1" si="411"/>
        <v>0</v>
      </c>
      <c r="L1157" s="620">
        <f t="shared" ca="1" si="411"/>
        <v>0</v>
      </c>
      <c r="M1157" s="620">
        <f t="shared" ca="1" si="411"/>
        <v>0</v>
      </c>
      <c r="N1157" s="620">
        <f t="shared" ca="1" si="411"/>
        <v>0</v>
      </c>
      <c r="O1157" s="620">
        <f t="shared" ca="1" si="411"/>
        <v>0</v>
      </c>
      <c r="P1157" s="620">
        <f t="shared" ca="1" si="411"/>
        <v>0</v>
      </c>
      <c r="Q1157" s="620">
        <f t="shared" ca="1" si="411"/>
        <v>0</v>
      </c>
      <c r="R1157" s="620">
        <f t="shared" ca="1" si="411"/>
        <v>0</v>
      </c>
      <c r="S1157" s="620">
        <f t="shared" ca="1" si="411"/>
        <v>0</v>
      </c>
      <c r="T1157" s="620">
        <f t="shared" ca="1" si="411"/>
        <v>0</v>
      </c>
      <c r="U1157" s="620">
        <f t="shared" ca="1" si="411"/>
        <v>0</v>
      </c>
      <c r="V1157" s="620">
        <f t="shared" ca="1" si="411"/>
        <v>0</v>
      </c>
      <c r="W1157" s="620">
        <f t="shared" ca="1" si="411"/>
        <v>0</v>
      </c>
      <c r="X1157" s="620">
        <f t="shared" ca="1" si="411"/>
        <v>0</v>
      </c>
      <c r="Y1157" s="620">
        <f t="shared" ca="1" si="411"/>
        <v>0</v>
      </c>
      <c r="Z1157" s="620">
        <f t="shared" ca="1" si="411"/>
        <v>0</v>
      </c>
      <c r="AA1157" s="620">
        <f t="shared" ca="1" si="411"/>
        <v>0</v>
      </c>
      <c r="AB1157" s="620">
        <f t="shared" ca="1" si="411"/>
        <v>0</v>
      </c>
      <c r="AC1157" s="620">
        <f t="shared" ca="1" si="411"/>
        <v>0</v>
      </c>
      <c r="AD1157" s="620">
        <f t="shared" ca="1" si="411"/>
        <v>0</v>
      </c>
      <c r="AE1157" s="620">
        <f t="shared" ca="1" si="411"/>
        <v>0</v>
      </c>
      <c r="AF1157" s="620">
        <f t="shared" ca="1" si="411"/>
        <v>0</v>
      </c>
      <c r="AG1157" s="620">
        <f t="shared" ca="1" si="411"/>
        <v>0</v>
      </c>
      <c r="AH1157" s="620">
        <f t="shared" ca="1" si="411"/>
        <v>0</v>
      </c>
      <c r="AI1157" s="620">
        <f t="shared" ca="1" si="411"/>
        <v>0</v>
      </c>
      <c r="AJ1157" s="620">
        <f t="shared" ca="1" si="411"/>
        <v>0</v>
      </c>
      <c r="AK1157" s="620">
        <f t="shared" ca="1" si="411"/>
        <v>0</v>
      </c>
      <c r="AL1157" s="620">
        <f t="shared" ca="1" si="411"/>
        <v>0</v>
      </c>
      <c r="AM1157" s="626"/>
      <c r="AN1157" s="246"/>
    </row>
    <row r="1158" spans="2:40" x14ac:dyDescent="0.2">
      <c r="B1158" s="625"/>
      <c r="C1158" s="608" t="s">
        <v>119</v>
      </c>
      <c r="D1158" s="599"/>
      <c r="E1158" s="599"/>
      <c r="F1158" s="599"/>
      <c r="G1158" s="599"/>
      <c r="H1158" s="620">
        <f t="shared" ref="H1158:AL1158" ca="1" si="412">H523*HLOOKUP($B$1063,$AQ$40:$AW$52,13)</f>
        <v>0</v>
      </c>
      <c r="I1158" s="620">
        <f t="shared" ca="1" si="412"/>
        <v>0</v>
      </c>
      <c r="J1158" s="620">
        <f t="shared" ca="1" si="412"/>
        <v>0</v>
      </c>
      <c r="K1158" s="620">
        <f t="shared" ca="1" si="412"/>
        <v>0</v>
      </c>
      <c r="L1158" s="620">
        <f t="shared" ca="1" si="412"/>
        <v>0</v>
      </c>
      <c r="M1158" s="620">
        <f t="shared" ca="1" si="412"/>
        <v>0</v>
      </c>
      <c r="N1158" s="620">
        <f t="shared" ca="1" si="412"/>
        <v>0</v>
      </c>
      <c r="O1158" s="620">
        <f t="shared" ca="1" si="412"/>
        <v>0</v>
      </c>
      <c r="P1158" s="620">
        <f t="shared" ca="1" si="412"/>
        <v>0</v>
      </c>
      <c r="Q1158" s="620">
        <f t="shared" ca="1" si="412"/>
        <v>0</v>
      </c>
      <c r="R1158" s="620">
        <f t="shared" ca="1" si="412"/>
        <v>0</v>
      </c>
      <c r="S1158" s="620">
        <f t="shared" ca="1" si="412"/>
        <v>0</v>
      </c>
      <c r="T1158" s="620">
        <f t="shared" ca="1" si="412"/>
        <v>0</v>
      </c>
      <c r="U1158" s="620">
        <f t="shared" ca="1" si="412"/>
        <v>0</v>
      </c>
      <c r="V1158" s="620">
        <f t="shared" ca="1" si="412"/>
        <v>0</v>
      </c>
      <c r="W1158" s="620">
        <f t="shared" ca="1" si="412"/>
        <v>0</v>
      </c>
      <c r="X1158" s="620">
        <f t="shared" ca="1" si="412"/>
        <v>0</v>
      </c>
      <c r="Y1158" s="620">
        <f t="shared" ca="1" si="412"/>
        <v>0</v>
      </c>
      <c r="Z1158" s="620">
        <f t="shared" ca="1" si="412"/>
        <v>0</v>
      </c>
      <c r="AA1158" s="620">
        <f t="shared" ca="1" si="412"/>
        <v>0</v>
      </c>
      <c r="AB1158" s="620">
        <f t="shared" ca="1" si="412"/>
        <v>0</v>
      </c>
      <c r="AC1158" s="620">
        <f t="shared" ca="1" si="412"/>
        <v>0</v>
      </c>
      <c r="AD1158" s="620">
        <f t="shared" ca="1" si="412"/>
        <v>0</v>
      </c>
      <c r="AE1158" s="620">
        <f t="shared" ca="1" si="412"/>
        <v>0</v>
      </c>
      <c r="AF1158" s="620">
        <f t="shared" ca="1" si="412"/>
        <v>0</v>
      </c>
      <c r="AG1158" s="620">
        <f t="shared" ca="1" si="412"/>
        <v>0</v>
      </c>
      <c r="AH1158" s="620">
        <f t="shared" ca="1" si="412"/>
        <v>0</v>
      </c>
      <c r="AI1158" s="620">
        <f t="shared" ca="1" si="412"/>
        <v>0</v>
      </c>
      <c r="AJ1158" s="620">
        <f t="shared" ca="1" si="412"/>
        <v>0</v>
      </c>
      <c r="AK1158" s="620">
        <f t="shared" ca="1" si="412"/>
        <v>0</v>
      </c>
      <c r="AL1158" s="620">
        <f t="shared" ca="1" si="412"/>
        <v>0</v>
      </c>
      <c r="AM1158" s="626"/>
      <c r="AN1158" s="246"/>
    </row>
    <row r="1159" spans="2:40" x14ac:dyDescent="0.2">
      <c r="B1159" s="625"/>
      <c r="C1159" s="601"/>
      <c r="D1159" s="599"/>
      <c r="E1159" s="599"/>
      <c r="F1159" s="599"/>
      <c r="G1159" s="599"/>
      <c r="H1159" s="599"/>
      <c r="I1159" s="599"/>
      <c r="J1159" s="599"/>
      <c r="K1159" s="599"/>
      <c r="L1159" s="599"/>
      <c r="M1159" s="599"/>
      <c r="N1159" s="599"/>
      <c r="O1159" s="599"/>
      <c r="P1159" s="599"/>
      <c r="Q1159" s="599"/>
      <c r="R1159" s="599"/>
      <c r="S1159" s="599"/>
      <c r="T1159" s="599"/>
      <c r="U1159" s="599"/>
      <c r="V1159" s="599"/>
      <c r="W1159" s="599"/>
      <c r="X1159" s="599"/>
      <c r="Y1159" s="599"/>
      <c r="Z1159" s="599"/>
      <c r="AA1159" s="599"/>
      <c r="AB1159" s="599"/>
      <c r="AC1159" s="599"/>
      <c r="AD1159" s="599"/>
      <c r="AE1159" s="599"/>
      <c r="AF1159" s="599"/>
      <c r="AG1159" s="599"/>
      <c r="AH1159" s="599"/>
      <c r="AI1159" s="599"/>
      <c r="AJ1159" s="599"/>
      <c r="AK1159" s="599"/>
      <c r="AL1159" s="599"/>
      <c r="AM1159" s="628"/>
    </row>
    <row r="1160" spans="2:40" x14ac:dyDescent="0.2">
      <c r="B1160" s="625">
        <v>2019</v>
      </c>
      <c r="C1160" s="125"/>
      <c r="D1160" s="599"/>
      <c r="E1160" s="599"/>
      <c r="F1160" s="599"/>
      <c r="G1160" s="599"/>
      <c r="H1160" s="599"/>
      <c r="I1160" s="599"/>
      <c r="J1160" s="599"/>
      <c r="K1160" s="599"/>
      <c r="L1160" s="599"/>
      <c r="M1160" s="599"/>
      <c r="N1160" s="599"/>
      <c r="O1160" s="599"/>
      <c r="P1160" s="599"/>
      <c r="Q1160" s="599"/>
      <c r="R1160" s="599"/>
      <c r="S1160" s="599"/>
      <c r="T1160" s="599"/>
      <c r="U1160" s="599"/>
      <c r="V1160" s="599"/>
      <c r="W1160" s="599"/>
      <c r="X1160" s="599"/>
      <c r="Y1160" s="599"/>
      <c r="Z1160" s="599"/>
      <c r="AA1160" s="599"/>
      <c r="AB1160" s="599"/>
      <c r="AC1160" s="599"/>
      <c r="AD1160" s="599"/>
      <c r="AE1160" s="599"/>
      <c r="AF1160" s="599"/>
      <c r="AG1160" s="599"/>
      <c r="AH1160" s="599"/>
      <c r="AI1160" s="599"/>
      <c r="AJ1160" s="599"/>
      <c r="AK1160" s="599"/>
      <c r="AL1160" s="599"/>
      <c r="AM1160" s="628"/>
    </row>
    <row r="1161" spans="2:40" x14ac:dyDescent="0.2">
      <c r="B1161" s="261" t="s">
        <v>334</v>
      </c>
      <c r="C1161" s="125"/>
      <c r="D1161" s="599"/>
      <c r="E1161" s="599"/>
      <c r="F1161" s="599"/>
      <c r="G1161" s="599"/>
      <c r="H1161" s="599"/>
      <c r="I1161" s="599"/>
      <c r="J1161" s="599"/>
      <c r="K1161" s="599"/>
      <c r="L1161" s="599"/>
      <c r="M1161" s="599"/>
      <c r="N1161" s="599"/>
      <c r="O1161" s="599"/>
      <c r="P1161" s="599"/>
      <c r="Q1161" s="599"/>
      <c r="R1161" s="599"/>
      <c r="S1161" s="599"/>
      <c r="T1161" s="599"/>
      <c r="U1161" s="599"/>
      <c r="V1161" s="599"/>
      <c r="W1161" s="599"/>
      <c r="X1161" s="599"/>
      <c r="Y1161" s="599"/>
      <c r="Z1161" s="599"/>
      <c r="AA1161" s="599"/>
      <c r="AB1161" s="599"/>
      <c r="AC1161" s="599"/>
      <c r="AD1161" s="599"/>
      <c r="AE1161" s="599"/>
      <c r="AF1161" s="599"/>
      <c r="AG1161" s="599"/>
      <c r="AH1161" s="599"/>
      <c r="AI1161" s="599"/>
      <c r="AJ1161" s="599"/>
      <c r="AK1161" s="599"/>
      <c r="AL1161" s="599"/>
      <c r="AM1161" s="628"/>
    </row>
    <row r="1162" spans="2:40" x14ac:dyDescent="0.2">
      <c r="B1162" s="625"/>
      <c r="C1162" s="605" t="s">
        <v>131</v>
      </c>
      <c r="D1162" s="599"/>
      <c r="E1162" s="599"/>
      <c r="F1162" s="599"/>
      <c r="G1162" s="599"/>
      <c r="H1162" s="599"/>
      <c r="I1162" s="622">
        <f t="shared" ref="I1162:AM1162" ca="1" si="413">I527*HLOOKUP($B$1160,$AQ$40:$AW$52,2)</f>
        <v>-4.1569377850000002</v>
      </c>
      <c r="J1162" s="622">
        <f t="shared" ca="1" si="413"/>
        <v>0.90368230157555152</v>
      </c>
      <c r="K1162" s="622">
        <f t="shared" ca="1" si="413"/>
        <v>1.0276843325108991</v>
      </c>
      <c r="L1162" s="622">
        <f t="shared" ca="1" si="413"/>
        <v>0.82619891333899886</v>
      </c>
      <c r="M1162" s="622">
        <f t="shared" ca="1" si="413"/>
        <v>0.70100638087538525</v>
      </c>
      <c r="N1162" s="622">
        <f t="shared" ca="1" si="413"/>
        <v>0.68909857665465746</v>
      </c>
      <c r="O1162" s="622">
        <f t="shared" ca="1" si="413"/>
        <v>0.59399064694234316</v>
      </c>
      <c r="P1162" s="622">
        <f t="shared" ca="1" si="413"/>
        <v>0.50069956631297885</v>
      </c>
      <c r="Q1162" s="622">
        <f t="shared" ca="1" si="413"/>
        <v>0.48690192041137986</v>
      </c>
      <c r="R1162" s="622">
        <f t="shared" ca="1" si="413"/>
        <v>0.47319895961353747</v>
      </c>
      <c r="S1162" s="622">
        <f t="shared" ca="1" si="413"/>
        <v>-9.0355178731274258E-2</v>
      </c>
      <c r="T1162" s="622">
        <f t="shared" ca="1" si="413"/>
        <v>0.41320708692499508</v>
      </c>
      <c r="U1162" s="622">
        <f t="shared" ca="1" si="413"/>
        <v>0.41789011596771602</v>
      </c>
      <c r="V1162" s="622">
        <f t="shared" ca="1" si="413"/>
        <v>0.42263358893612929</v>
      </c>
      <c r="W1162" s="622">
        <f t="shared" ca="1" si="413"/>
        <v>0.42743798165928715</v>
      </c>
      <c r="X1162" s="622">
        <f t="shared" ca="1" si="413"/>
        <v>0.43230376739373522</v>
      </c>
      <c r="Y1162" s="622">
        <f t="shared" ca="1" si="413"/>
        <v>0.43723141653883618</v>
      </c>
      <c r="Z1162" s="622">
        <f t="shared" ca="1" si="413"/>
        <v>0.44222139634171914</v>
      </c>
      <c r="AA1162" s="622">
        <f t="shared" ca="1" si="413"/>
        <v>0.44727417059154079</v>
      </c>
      <c r="AB1162" s="622">
        <f t="shared" ca="1" si="413"/>
        <v>0.45239019930275004</v>
      </c>
      <c r="AC1162" s="622">
        <f t="shared" ca="1" si="413"/>
        <v>0.11028362131702261</v>
      </c>
      <c r="AD1162" s="622">
        <f t="shared" ca="1" si="413"/>
        <v>0.46281383931353831</v>
      </c>
      <c r="AE1162" s="622">
        <f t="shared" ca="1" si="413"/>
        <v>0.46812234875725334</v>
      </c>
      <c r="AF1162" s="622">
        <f t="shared" ca="1" si="413"/>
        <v>0.47349590823481691</v>
      </c>
      <c r="AG1162" s="622">
        <f t="shared" ca="1" si="413"/>
        <v>0.47893495372777012</v>
      </c>
      <c r="AH1162" s="622">
        <f t="shared" ca="1" si="413"/>
        <v>0.48443991529265557</v>
      </c>
      <c r="AI1162" s="622">
        <f t="shared" ca="1" si="413"/>
        <v>0</v>
      </c>
      <c r="AJ1162" s="622">
        <f t="shared" ca="1" si="413"/>
        <v>0</v>
      </c>
      <c r="AK1162" s="622">
        <f t="shared" ca="1" si="413"/>
        <v>0</v>
      </c>
      <c r="AL1162" s="622">
        <f t="shared" ca="1" si="413"/>
        <v>0</v>
      </c>
      <c r="AM1162" s="629">
        <f t="shared" ca="1" si="413"/>
        <v>0</v>
      </c>
      <c r="AN1162" s="246"/>
    </row>
    <row r="1163" spans="2:40" x14ac:dyDescent="0.2">
      <c r="B1163" s="625"/>
      <c r="C1163" s="606" t="s">
        <v>117</v>
      </c>
      <c r="D1163" s="599"/>
      <c r="E1163" s="599"/>
      <c r="F1163" s="599"/>
      <c r="G1163" s="599"/>
      <c r="H1163" s="599"/>
      <c r="I1163" s="622">
        <f t="shared" ref="I1163:AM1163" ca="1" si="414">I528*HLOOKUP($B$1160,$AQ$40:$AW$52,2)</f>
        <v>0</v>
      </c>
      <c r="J1163" s="622">
        <f t="shared" ca="1" si="414"/>
        <v>0.13201691916665606</v>
      </c>
      <c r="K1163" s="622">
        <f t="shared" ca="1" si="414"/>
        <v>0.13339066657911425</v>
      </c>
      <c r="L1163" s="622">
        <f t="shared" ca="1" si="414"/>
        <v>0.13478488282801807</v>
      </c>
      <c r="M1163" s="622">
        <f t="shared" ca="1" si="414"/>
        <v>0.13619987289903052</v>
      </c>
      <c r="N1163" s="622">
        <f t="shared" ca="1" si="414"/>
        <v>0.1376359463221011</v>
      </c>
      <c r="O1163" s="622">
        <f t="shared" ca="1" si="414"/>
        <v>0.1390934172391754</v>
      </c>
      <c r="P1163" s="622">
        <f t="shared" ca="1" si="414"/>
        <v>0.14057260447291411</v>
      </c>
      <c r="Q1163" s="622">
        <f t="shared" ca="1" si="414"/>
        <v>0.1420738315964355</v>
      </c>
      <c r="R1163" s="622">
        <f t="shared" ca="1" si="414"/>
        <v>0.14359742700409742</v>
      </c>
      <c r="S1163" s="622">
        <f t="shared" ca="1" si="414"/>
        <v>0.14514372398333347</v>
      </c>
      <c r="T1163" s="622">
        <f t="shared" ca="1" si="414"/>
        <v>0.14671306078756013</v>
      </c>
      <c r="U1163" s="622">
        <f t="shared" ca="1" si="414"/>
        <v>0.14830578071016975</v>
      </c>
      <c r="V1163" s="622">
        <f t="shared" ca="1" si="414"/>
        <v>0.1499222321596263</v>
      </c>
      <c r="W1163" s="622">
        <f t="shared" ca="1" si="414"/>
        <v>0.15156276873567973</v>
      </c>
      <c r="X1163" s="622">
        <f t="shared" ca="1" si="414"/>
        <v>0.15322774930671637</v>
      </c>
      <c r="Y1163" s="622">
        <f t="shared" ca="1" si="414"/>
        <v>0.15491753808826139</v>
      </c>
      <c r="Z1163" s="622">
        <f t="shared" ca="1" si="414"/>
        <v>0.15663250472265156</v>
      </c>
      <c r="AA1163" s="622">
        <f t="shared" ca="1" si="414"/>
        <v>0.15837302435989403</v>
      </c>
      <c r="AB1163" s="622">
        <f t="shared" ca="1" si="414"/>
        <v>0.16013947773973145</v>
      </c>
      <c r="AC1163" s="622">
        <f t="shared" ca="1" si="414"/>
        <v>0.16193225127492844</v>
      </c>
      <c r="AD1163" s="622">
        <f t="shared" ca="1" si="414"/>
        <v>0.16375173713579988</v>
      </c>
      <c r="AE1163" s="622">
        <f t="shared" ca="1" si="414"/>
        <v>0.16559833333599827</v>
      </c>
      <c r="AF1163" s="622">
        <f t="shared" ca="1" si="414"/>
        <v>0.16747244381957965</v>
      </c>
      <c r="AG1163" s="622">
        <f t="shared" ca="1" si="414"/>
        <v>0.16937447854936638</v>
      </c>
      <c r="AH1163" s="622">
        <f t="shared" ca="1" si="414"/>
        <v>0.17130485359662692</v>
      </c>
      <c r="AI1163" s="622">
        <f t="shared" ca="1" si="414"/>
        <v>0</v>
      </c>
      <c r="AJ1163" s="622">
        <f t="shared" ca="1" si="414"/>
        <v>0</v>
      </c>
      <c r="AK1163" s="622">
        <f t="shared" ca="1" si="414"/>
        <v>0</v>
      </c>
      <c r="AL1163" s="622">
        <f t="shared" ca="1" si="414"/>
        <v>0</v>
      </c>
      <c r="AM1163" s="629">
        <f t="shared" ca="1" si="414"/>
        <v>0</v>
      </c>
      <c r="AN1163" s="246"/>
    </row>
    <row r="1164" spans="2:40" x14ac:dyDescent="0.2">
      <c r="B1164" s="625"/>
      <c r="C1164" s="607" t="s">
        <v>126</v>
      </c>
      <c r="D1164" s="599"/>
      <c r="E1164" s="599"/>
      <c r="F1164" s="599"/>
      <c r="G1164" s="599"/>
      <c r="H1164" s="599"/>
      <c r="I1164" s="622">
        <f t="shared" ref="I1164:AM1164" ca="1" si="415">I529*HLOOKUP($B$1160,$AQ$40:$AW$52,2)</f>
        <v>0</v>
      </c>
      <c r="J1164" s="622">
        <f t="shared" ca="1" si="415"/>
        <v>0</v>
      </c>
      <c r="K1164" s="622">
        <f t="shared" ca="1" si="415"/>
        <v>0</v>
      </c>
      <c r="L1164" s="622">
        <f t="shared" ca="1" si="415"/>
        <v>0</v>
      </c>
      <c r="M1164" s="622">
        <f t="shared" ca="1" si="415"/>
        <v>0</v>
      </c>
      <c r="N1164" s="622">
        <f t="shared" ca="1" si="415"/>
        <v>0</v>
      </c>
      <c r="O1164" s="622">
        <f t="shared" ca="1" si="415"/>
        <v>0</v>
      </c>
      <c r="P1164" s="622">
        <f t="shared" ca="1" si="415"/>
        <v>0</v>
      </c>
      <c r="Q1164" s="622">
        <f t="shared" ca="1" si="415"/>
        <v>0</v>
      </c>
      <c r="R1164" s="622">
        <f t="shared" ca="1" si="415"/>
        <v>0</v>
      </c>
      <c r="S1164" s="622">
        <f t="shared" ca="1" si="415"/>
        <v>0</v>
      </c>
      <c r="T1164" s="622">
        <f t="shared" ca="1" si="415"/>
        <v>0</v>
      </c>
      <c r="U1164" s="622">
        <f t="shared" ca="1" si="415"/>
        <v>0</v>
      </c>
      <c r="V1164" s="622">
        <f t="shared" ca="1" si="415"/>
        <v>0</v>
      </c>
      <c r="W1164" s="622">
        <f t="shared" ca="1" si="415"/>
        <v>0</v>
      </c>
      <c r="X1164" s="622">
        <f t="shared" ca="1" si="415"/>
        <v>0</v>
      </c>
      <c r="Y1164" s="622">
        <f t="shared" ca="1" si="415"/>
        <v>0</v>
      </c>
      <c r="Z1164" s="622">
        <f t="shared" ca="1" si="415"/>
        <v>0</v>
      </c>
      <c r="AA1164" s="622">
        <f t="shared" ca="1" si="415"/>
        <v>0</v>
      </c>
      <c r="AB1164" s="622">
        <f t="shared" ca="1" si="415"/>
        <v>0</v>
      </c>
      <c r="AC1164" s="622">
        <f t="shared" ca="1" si="415"/>
        <v>0</v>
      </c>
      <c r="AD1164" s="622">
        <f t="shared" ca="1" si="415"/>
        <v>0</v>
      </c>
      <c r="AE1164" s="622">
        <f t="shared" ca="1" si="415"/>
        <v>0</v>
      </c>
      <c r="AF1164" s="622">
        <f t="shared" ca="1" si="415"/>
        <v>0</v>
      </c>
      <c r="AG1164" s="622">
        <f t="shared" ca="1" si="415"/>
        <v>0</v>
      </c>
      <c r="AH1164" s="622">
        <f t="shared" ca="1" si="415"/>
        <v>0</v>
      </c>
      <c r="AI1164" s="622">
        <f t="shared" ca="1" si="415"/>
        <v>0</v>
      </c>
      <c r="AJ1164" s="622">
        <f t="shared" ca="1" si="415"/>
        <v>0</v>
      </c>
      <c r="AK1164" s="622">
        <f t="shared" ca="1" si="415"/>
        <v>0</v>
      </c>
      <c r="AL1164" s="622">
        <f t="shared" ca="1" si="415"/>
        <v>0</v>
      </c>
      <c r="AM1164" s="629">
        <f t="shared" ca="1" si="415"/>
        <v>0</v>
      </c>
      <c r="AN1164" s="246"/>
    </row>
    <row r="1165" spans="2:40" x14ac:dyDescent="0.2">
      <c r="B1165" s="625"/>
      <c r="C1165" s="605" t="s">
        <v>127</v>
      </c>
      <c r="D1165" s="599"/>
      <c r="E1165" s="599"/>
      <c r="F1165" s="599"/>
      <c r="G1165" s="599"/>
      <c r="H1165" s="599"/>
      <c r="I1165" s="622">
        <f t="shared" ref="I1165:AM1165" ca="1" si="416">I530*HLOOKUP($B$1160,$AQ$40:$AW$52,2)</f>
        <v>0</v>
      </c>
      <c r="J1165" s="622">
        <f t="shared" ca="1" si="416"/>
        <v>0</v>
      </c>
      <c r="K1165" s="622">
        <f t="shared" ca="1" si="416"/>
        <v>0</v>
      </c>
      <c r="L1165" s="622">
        <f t="shared" ca="1" si="416"/>
        <v>0</v>
      </c>
      <c r="M1165" s="622">
        <f t="shared" ca="1" si="416"/>
        <v>0</v>
      </c>
      <c r="N1165" s="622">
        <f t="shared" ca="1" si="416"/>
        <v>0</v>
      </c>
      <c r="O1165" s="622">
        <f t="shared" ca="1" si="416"/>
        <v>0</v>
      </c>
      <c r="P1165" s="622">
        <f t="shared" ca="1" si="416"/>
        <v>0</v>
      </c>
      <c r="Q1165" s="622">
        <f t="shared" ca="1" si="416"/>
        <v>0</v>
      </c>
      <c r="R1165" s="622">
        <f t="shared" ca="1" si="416"/>
        <v>0</v>
      </c>
      <c r="S1165" s="622">
        <f t="shared" ca="1" si="416"/>
        <v>0</v>
      </c>
      <c r="T1165" s="622">
        <f t="shared" ca="1" si="416"/>
        <v>0</v>
      </c>
      <c r="U1165" s="622">
        <f t="shared" ca="1" si="416"/>
        <v>0</v>
      </c>
      <c r="V1165" s="622">
        <f t="shared" ca="1" si="416"/>
        <v>0</v>
      </c>
      <c r="W1165" s="622">
        <f t="shared" ca="1" si="416"/>
        <v>0</v>
      </c>
      <c r="X1165" s="622">
        <f t="shared" ca="1" si="416"/>
        <v>0</v>
      </c>
      <c r="Y1165" s="622">
        <f t="shared" ca="1" si="416"/>
        <v>0</v>
      </c>
      <c r="Z1165" s="622">
        <f t="shared" ca="1" si="416"/>
        <v>0</v>
      </c>
      <c r="AA1165" s="622">
        <f t="shared" ca="1" si="416"/>
        <v>0</v>
      </c>
      <c r="AB1165" s="622">
        <f t="shared" ca="1" si="416"/>
        <v>0</v>
      </c>
      <c r="AC1165" s="622">
        <f t="shared" ca="1" si="416"/>
        <v>0</v>
      </c>
      <c r="AD1165" s="622">
        <f t="shared" ca="1" si="416"/>
        <v>0</v>
      </c>
      <c r="AE1165" s="622">
        <f t="shared" ca="1" si="416"/>
        <v>0</v>
      </c>
      <c r="AF1165" s="622">
        <f t="shared" ca="1" si="416"/>
        <v>0</v>
      </c>
      <c r="AG1165" s="622">
        <f t="shared" ca="1" si="416"/>
        <v>0</v>
      </c>
      <c r="AH1165" s="622">
        <f t="shared" ca="1" si="416"/>
        <v>0</v>
      </c>
      <c r="AI1165" s="622">
        <f t="shared" ca="1" si="416"/>
        <v>0</v>
      </c>
      <c r="AJ1165" s="622">
        <f t="shared" ca="1" si="416"/>
        <v>0</v>
      </c>
      <c r="AK1165" s="622">
        <f t="shared" ca="1" si="416"/>
        <v>0</v>
      </c>
      <c r="AL1165" s="622">
        <f t="shared" ca="1" si="416"/>
        <v>0</v>
      </c>
      <c r="AM1165" s="629">
        <f t="shared" ca="1" si="416"/>
        <v>0</v>
      </c>
      <c r="AN1165" s="246"/>
    </row>
    <row r="1166" spans="2:40" x14ac:dyDescent="0.2">
      <c r="B1166" s="625"/>
      <c r="C1166" s="605" t="s">
        <v>116</v>
      </c>
      <c r="D1166" s="599"/>
      <c r="E1166" s="599"/>
      <c r="F1166" s="599"/>
      <c r="G1166" s="599"/>
      <c r="H1166" s="599"/>
      <c r="I1166" s="622">
        <f t="shared" ref="I1166:AM1166" ca="1" si="417">I531*HLOOKUP($B$1160,$AQ$40:$AW$52,2)</f>
        <v>0</v>
      </c>
      <c r="J1166" s="622">
        <f t="shared" ca="1" si="417"/>
        <v>0</v>
      </c>
      <c r="K1166" s="622">
        <f t="shared" ca="1" si="417"/>
        <v>0</v>
      </c>
      <c r="L1166" s="622">
        <f t="shared" ca="1" si="417"/>
        <v>0</v>
      </c>
      <c r="M1166" s="622">
        <f t="shared" ca="1" si="417"/>
        <v>0</v>
      </c>
      <c r="N1166" s="622">
        <f t="shared" ca="1" si="417"/>
        <v>0</v>
      </c>
      <c r="O1166" s="622">
        <f t="shared" ca="1" si="417"/>
        <v>0</v>
      </c>
      <c r="P1166" s="622">
        <f t="shared" ca="1" si="417"/>
        <v>0</v>
      </c>
      <c r="Q1166" s="622">
        <f t="shared" ca="1" si="417"/>
        <v>0</v>
      </c>
      <c r="R1166" s="622">
        <f t="shared" ca="1" si="417"/>
        <v>0</v>
      </c>
      <c r="S1166" s="622">
        <f t="shared" ca="1" si="417"/>
        <v>0</v>
      </c>
      <c r="T1166" s="622">
        <f t="shared" ca="1" si="417"/>
        <v>0</v>
      </c>
      <c r="U1166" s="622">
        <f t="shared" ca="1" si="417"/>
        <v>0</v>
      </c>
      <c r="V1166" s="622">
        <f t="shared" ca="1" si="417"/>
        <v>0</v>
      </c>
      <c r="W1166" s="622">
        <f t="shared" ca="1" si="417"/>
        <v>0</v>
      </c>
      <c r="X1166" s="622">
        <f t="shared" ca="1" si="417"/>
        <v>0</v>
      </c>
      <c r="Y1166" s="622">
        <f t="shared" ca="1" si="417"/>
        <v>0</v>
      </c>
      <c r="Z1166" s="622">
        <f t="shared" ca="1" si="417"/>
        <v>0</v>
      </c>
      <c r="AA1166" s="622">
        <f t="shared" ca="1" si="417"/>
        <v>0</v>
      </c>
      <c r="AB1166" s="622">
        <f t="shared" ca="1" si="417"/>
        <v>0</v>
      </c>
      <c r="AC1166" s="622">
        <f t="shared" ca="1" si="417"/>
        <v>0</v>
      </c>
      <c r="AD1166" s="622">
        <f t="shared" ca="1" si="417"/>
        <v>0</v>
      </c>
      <c r="AE1166" s="622">
        <f t="shared" ca="1" si="417"/>
        <v>0</v>
      </c>
      <c r="AF1166" s="622">
        <f t="shared" ca="1" si="417"/>
        <v>0</v>
      </c>
      <c r="AG1166" s="622">
        <f t="shared" ca="1" si="417"/>
        <v>0</v>
      </c>
      <c r="AH1166" s="622">
        <f t="shared" ca="1" si="417"/>
        <v>0</v>
      </c>
      <c r="AI1166" s="622">
        <f t="shared" ca="1" si="417"/>
        <v>0</v>
      </c>
      <c r="AJ1166" s="622">
        <f t="shared" ca="1" si="417"/>
        <v>0</v>
      </c>
      <c r="AK1166" s="622">
        <f t="shared" ca="1" si="417"/>
        <v>0</v>
      </c>
      <c r="AL1166" s="622">
        <f t="shared" ca="1" si="417"/>
        <v>0</v>
      </c>
      <c r="AM1166" s="629">
        <f t="shared" ca="1" si="417"/>
        <v>0</v>
      </c>
      <c r="AN1166" s="246"/>
    </row>
    <row r="1167" spans="2:40" x14ac:dyDescent="0.2">
      <c r="B1167" s="625"/>
      <c r="C1167" s="606" t="s">
        <v>119</v>
      </c>
      <c r="D1167" s="599"/>
      <c r="E1167" s="599"/>
      <c r="F1167" s="599"/>
      <c r="G1167" s="599"/>
      <c r="H1167" s="599"/>
      <c r="I1167" s="622">
        <f t="shared" ref="I1167:AM1167" ca="1" si="418">I532*HLOOKUP($B$1160,$AQ$40:$AW$52,2)</f>
        <v>0</v>
      </c>
      <c r="J1167" s="622">
        <f t="shared" ca="1" si="418"/>
        <v>0</v>
      </c>
      <c r="K1167" s="622">
        <f t="shared" ca="1" si="418"/>
        <v>0</v>
      </c>
      <c r="L1167" s="622">
        <f t="shared" ca="1" si="418"/>
        <v>0</v>
      </c>
      <c r="M1167" s="622">
        <f t="shared" ca="1" si="418"/>
        <v>0</v>
      </c>
      <c r="N1167" s="622">
        <f t="shared" ca="1" si="418"/>
        <v>0</v>
      </c>
      <c r="O1167" s="622">
        <f t="shared" ca="1" si="418"/>
        <v>0</v>
      </c>
      <c r="P1167" s="622">
        <f t="shared" ca="1" si="418"/>
        <v>0</v>
      </c>
      <c r="Q1167" s="622">
        <f t="shared" ca="1" si="418"/>
        <v>0</v>
      </c>
      <c r="R1167" s="622">
        <f t="shared" ca="1" si="418"/>
        <v>0</v>
      </c>
      <c r="S1167" s="622">
        <f t="shared" ca="1" si="418"/>
        <v>0</v>
      </c>
      <c r="T1167" s="622">
        <f t="shared" ca="1" si="418"/>
        <v>0</v>
      </c>
      <c r="U1167" s="622">
        <f t="shared" ca="1" si="418"/>
        <v>0</v>
      </c>
      <c r="V1167" s="622">
        <f t="shared" ca="1" si="418"/>
        <v>0</v>
      </c>
      <c r="W1167" s="622">
        <f t="shared" ca="1" si="418"/>
        <v>0</v>
      </c>
      <c r="X1167" s="622">
        <f t="shared" ca="1" si="418"/>
        <v>0</v>
      </c>
      <c r="Y1167" s="622">
        <f t="shared" ca="1" si="418"/>
        <v>0</v>
      </c>
      <c r="Z1167" s="622">
        <f t="shared" ca="1" si="418"/>
        <v>0</v>
      </c>
      <c r="AA1167" s="622">
        <f t="shared" ca="1" si="418"/>
        <v>0</v>
      </c>
      <c r="AB1167" s="622">
        <f t="shared" ca="1" si="418"/>
        <v>0</v>
      </c>
      <c r="AC1167" s="622">
        <f t="shared" ca="1" si="418"/>
        <v>0</v>
      </c>
      <c r="AD1167" s="622">
        <f t="shared" ca="1" si="418"/>
        <v>0</v>
      </c>
      <c r="AE1167" s="622">
        <f t="shared" ca="1" si="418"/>
        <v>0</v>
      </c>
      <c r="AF1167" s="622">
        <f t="shared" ca="1" si="418"/>
        <v>0</v>
      </c>
      <c r="AG1167" s="622">
        <f t="shared" ca="1" si="418"/>
        <v>0</v>
      </c>
      <c r="AH1167" s="622">
        <f t="shared" ca="1" si="418"/>
        <v>0</v>
      </c>
      <c r="AI1167" s="622">
        <f t="shared" ca="1" si="418"/>
        <v>0</v>
      </c>
      <c r="AJ1167" s="622">
        <f t="shared" ca="1" si="418"/>
        <v>0</v>
      </c>
      <c r="AK1167" s="622">
        <f t="shared" ca="1" si="418"/>
        <v>0</v>
      </c>
      <c r="AL1167" s="622">
        <f t="shared" ca="1" si="418"/>
        <v>0</v>
      </c>
      <c r="AM1167" s="629">
        <f t="shared" ca="1" si="418"/>
        <v>0</v>
      </c>
      <c r="AN1167" s="246"/>
    </row>
    <row r="1168" spans="2:40" x14ac:dyDescent="0.2">
      <c r="B1168" s="625"/>
      <c r="C1168" s="125"/>
      <c r="D1168" s="599"/>
      <c r="E1168" s="599"/>
      <c r="F1168" s="599"/>
      <c r="G1168" s="599"/>
      <c r="H1168" s="599"/>
      <c r="I1168" s="623"/>
      <c r="J1168" s="623"/>
      <c r="K1168" s="623"/>
      <c r="L1168" s="623"/>
      <c r="M1168" s="623"/>
      <c r="N1168" s="623"/>
      <c r="O1168" s="623"/>
      <c r="P1168" s="623"/>
      <c r="Q1168" s="623"/>
      <c r="R1168" s="623"/>
      <c r="S1168" s="623"/>
      <c r="T1168" s="623"/>
      <c r="U1168" s="623"/>
      <c r="V1168" s="623"/>
      <c r="W1168" s="623"/>
      <c r="X1168" s="623"/>
      <c r="Y1168" s="623"/>
      <c r="Z1168" s="623"/>
      <c r="AA1168" s="623"/>
      <c r="AB1168" s="623"/>
      <c r="AC1168" s="623"/>
      <c r="AD1168" s="623"/>
      <c r="AE1168" s="623"/>
      <c r="AF1168" s="623"/>
      <c r="AG1168" s="623"/>
      <c r="AH1168" s="623"/>
      <c r="AI1168" s="623"/>
      <c r="AJ1168" s="623"/>
      <c r="AK1168" s="623"/>
      <c r="AL1168" s="623"/>
      <c r="AM1168" s="630"/>
    </row>
    <row r="1169" spans="2:40" x14ac:dyDescent="0.2">
      <c r="B1169" s="261" t="s">
        <v>335</v>
      </c>
      <c r="C1169" s="246"/>
      <c r="D1169" s="599"/>
      <c r="E1169" s="599"/>
      <c r="F1169" s="599"/>
      <c r="G1169" s="599"/>
      <c r="H1169" s="599"/>
      <c r="I1169" s="623"/>
      <c r="J1169" s="623"/>
      <c r="K1169" s="623"/>
      <c r="L1169" s="623"/>
      <c r="M1169" s="623"/>
      <c r="N1169" s="623"/>
      <c r="O1169" s="623"/>
      <c r="P1169" s="623"/>
      <c r="Q1169" s="623"/>
      <c r="R1169" s="623"/>
      <c r="S1169" s="623"/>
      <c r="T1169" s="623"/>
      <c r="U1169" s="623"/>
      <c r="V1169" s="623"/>
      <c r="W1169" s="623"/>
      <c r="X1169" s="623"/>
      <c r="Y1169" s="623"/>
      <c r="Z1169" s="623"/>
      <c r="AA1169" s="623"/>
      <c r="AB1169" s="623"/>
      <c r="AC1169" s="623"/>
      <c r="AD1169" s="623"/>
      <c r="AE1169" s="623"/>
      <c r="AF1169" s="623"/>
      <c r="AG1169" s="623"/>
      <c r="AH1169" s="623"/>
      <c r="AI1169" s="623"/>
      <c r="AJ1169" s="623"/>
      <c r="AK1169" s="623"/>
      <c r="AL1169" s="623"/>
      <c r="AM1169" s="630"/>
    </row>
    <row r="1170" spans="2:40" x14ac:dyDescent="0.2">
      <c r="B1170" s="625"/>
      <c r="C1170" s="605" t="s">
        <v>131</v>
      </c>
      <c r="D1170" s="599"/>
      <c r="E1170" s="599"/>
      <c r="F1170" s="599"/>
      <c r="G1170" s="599"/>
      <c r="H1170" s="599"/>
      <c r="I1170" s="622">
        <f t="shared" ref="I1170:AM1170" ca="1" si="419">I535*HLOOKUP($B$1160,$AQ$40:$AW$52,3)</f>
        <v>0</v>
      </c>
      <c r="J1170" s="622">
        <f t="shared" ca="1" si="419"/>
        <v>0</v>
      </c>
      <c r="K1170" s="622">
        <f t="shared" ca="1" si="419"/>
        <v>0</v>
      </c>
      <c r="L1170" s="622">
        <f t="shared" ca="1" si="419"/>
        <v>0</v>
      </c>
      <c r="M1170" s="622">
        <f t="shared" ca="1" si="419"/>
        <v>0</v>
      </c>
      <c r="N1170" s="622">
        <f t="shared" ca="1" si="419"/>
        <v>0</v>
      </c>
      <c r="O1170" s="622">
        <f t="shared" ca="1" si="419"/>
        <v>0</v>
      </c>
      <c r="P1170" s="622">
        <f t="shared" ca="1" si="419"/>
        <v>0</v>
      </c>
      <c r="Q1170" s="622">
        <f t="shared" ca="1" si="419"/>
        <v>0</v>
      </c>
      <c r="R1170" s="622">
        <f t="shared" ca="1" si="419"/>
        <v>0</v>
      </c>
      <c r="S1170" s="622">
        <f t="shared" ca="1" si="419"/>
        <v>0</v>
      </c>
      <c r="T1170" s="622">
        <f t="shared" ca="1" si="419"/>
        <v>0</v>
      </c>
      <c r="U1170" s="622">
        <f t="shared" ca="1" si="419"/>
        <v>0</v>
      </c>
      <c r="V1170" s="622">
        <f t="shared" ca="1" si="419"/>
        <v>0</v>
      </c>
      <c r="W1170" s="622">
        <f t="shared" ca="1" si="419"/>
        <v>0</v>
      </c>
      <c r="X1170" s="622">
        <f t="shared" ca="1" si="419"/>
        <v>0</v>
      </c>
      <c r="Y1170" s="622">
        <f t="shared" ca="1" si="419"/>
        <v>0</v>
      </c>
      <c r="Z1170" s="622">
        <f t="shared" ca="1" si="419"/>
        <v>0</v>
      </c>
      <c r="AA1170" s="622">
        <f t="shared" ca="1" si="419"/>
        <v>0</v>
      </c>
      <c r="AB1170" s="622">
        <f t="shared" ca="1" si="419"/>
        <v>0</v>
      </c>
      <c r="AC1170" s="622">
        <f t="shared" ca="1" si="419"/>
        <v>0</v>
      </c>
      <c r="AD1170" s="622">
        <f t="shared" ca="1" si="419"/>
        <v>0</v>
      </c>
      <c r="AE1170" s="622">
        <f t="shared" ca="1" si="419"/>
        <v>0</v>
      </c>
      <c r="AF1170" s="622">
        <f t="shared" ca="1" si="419"/>
        <v>0</v>
      </c>
      <c r="AG1170" s="622">
        <f t="shared" ca="1" si="419"/>
        <v>0</v>
      </c>
      <c r="AH1170" s="622">
        <f t="shared" ca="1" si="419"/>
        <v>0</v>
      </c>
      <c r="AI1170" s="622">
        <f t="shared" ca="1" si="419"/>
        <v>0</v>
      </c>
      <c r="AJ1170" s="622">
        <f t="shared" ca="1" si="419"/>
        <v>0</v>
      </c>
      <c r="AK1170" s="622">
        <f t="shared" ca="1" si="419"/>
        <v>0</v>
      </c>
      <c r="AL1170" s="622">
        <f t="shared" ca="1" si="419"/>
        <v>0</v>
      </c>
      <c r="AM1170" s="629">
        <f t="shared" ca="1" si="419"/>
        <v>0</v>
      </c>
      <c r="AN1170" s="246"/>
    </row>
    <row r="1171" spans="2:40" x14ac:dyDescent="0.2">
      <c r="B1171" s="625"/>
      <c r="C1171" s="606" t="s">
        <v>117</v>
      </c>
      <c r="D1171" s="599"/>
      <c r="E1171" s="599"/>
      <c r="F1171" s="599"/>
      <c r="G1171" s="599"/>
      <c r="H1171" s="599"/>
      <c r="I1171" s="622">
        <f t="shared" ref="I1171:AM1171" ca="1" si="420">I536*HLOOKUP($B$1160,$AQ$40:$AW$52,3)</f>
        <v>-1.7815447650000005</v>
      </c>
      <c r="J1171" s="622">
        <f t="shared" ca="1" si="420"/>
        <v>0.43954417170075888</v>
      </c>
      <c r="K1171" s="622">
        <f t="shared" ca="1" si="420"/>
        <v>0.49329825100247421</v>
      </c>
      <c r="L1171" s="622">
        <f t="shared" ca="1" si="420"/>
        <v>0.40757503152363433</v>
      </c>
      <c r="M1171" s="622">
        <f t="shared" ca="1" si="420"/>
        <v>0.35456683800048983</v>
      </c>
      <c r="N1171" s="622">
        <f t="shared" ca="1" si="420"/>
        <v>0.35012810944479744</v>
      </c>
      <c r="O1171" s="622">
        <f t="shared" ca="1" si="420"/>
        <v>0.31005188724882032</v>
      </c>
      <c r="P1171" s="622">
        <f t="shared" ca="1" si="420"/>
        <v>0.27077489924660836</v>
      </c>
      <c r="Q1171" s="622">
        <f t="shared" ca="1" si="420"/>
        <v>0.26558804071877734</v>
      </c>
      <c r="R1171" s="622">
        <f t="shared" ca="1" si="420"/>
        <v>0.2604642573711467</v>
      </c>
      <c r="S1171" s="622">
        <f t="shared" ca="1" si="420"/>
        <v>1.9713500731765549E-2</v>
      </c>
      <c r="T1171" s="622">
        <f t="shared" ca="1" si="420"/>
        <v>0.17030801114008326</v>
      </c>
      <c r="U1171" s="622">
        <f t="shared" ca="1" si="420"/>
        <v>0.1720557543676034</v>
      </c>
      <c r="V1171" s="622">
        <f t="shared" ca="1" si="420"/>
        <v>0.17379147144297036</v>
      </c>
      <c r="W1171" s="622">
        <f t="shared" ca="1" si="420"/>
        <v>0.23039734370416248</v>
      </c>
      <c r="X1171" s="622">
        <f t="shared" ca="1" si="420"/>
        <v>0.23300129810993864</v>
      </c>
      <c r="Y1171" s="622">
        <f t="shared" ca="1" si="420"/>
        <v>0.23563949280916482</v>
      </c>
      <c r="Z1171" s="622">
        <f t="shared" ca="1" si="420"/>
        <v>0.23831224318891814</v>
      </c>
      <c r="AA1171" s="622">
        <f t="shared" ca="1" si="420"/>
        <v>0.241019864869848</v>
      </c>
      <c r="AB1171" s="622">
        <f t="shared" ca="1" si="420"/>
        <v>0.24376267359599432</v>
      </c>
      <c r="AC1171" s="622">
        <f t="shared" ca="1" si="420"/>
        <v>9.7703992090131711E-2</v>
      </c>
      <c r="AD1171" s="622">
        <f t="shared" ca="1" si="420"/>
        <v>0.24935511508450187</v>
      </c>
      <c r="AE1171" s="622">
        <f t="shared" ca="1" si="420"/>
        <v>0.25220537889679584</v>
      </c>
      <c r="AF1171" s="622">
        <f t="shared" ca="1" si="420"/>
        <v>0.25509209160123747</v>
      </c>
      <c r="AG1171" s="622">
        <f t="shared" ca="1" si="420"/>
        <v>0.25801556774462125</v>
      </c>
      <c r="AH1171" s="622">
        <f t="shared" ca="1" si="420"/>
        <v>0.26097612123715036</v>
      </c>
      <c r="AI1171" s="622">
        <f t="shared" ca="1" si="420"/>
        <v>0</v>
      </c>
      <c r="AJ1171" s="622">
        <f t="shared" ca="1" si="420"/>
        <v>0</v>
      </c>
      <c r="AK1171" s="622">
        <f t="shared" ca="1" si="420"/>
        <v>0</v>
      </c>
      <c r="AL1171" s="622">
        <f t="shared" ca="1" si="420"/>
        <v>0</v>
      </c>
      <c r="AM1171" s="629">
        <f t="shared" ca="1" si="420"/>
        <v>0</v>
      </c>
      <c r="AN1171" s="246"/>
    </row>
    <row r="1172" spans="2:40" x14ac:dyDescent="0.2">
      <c r="B1172" s="625"/>
      <c r="C1172" s="607" t="s">
        <v>126</v>
      </c>
      <c r="D1172" s="599"/>
      <c r="E1172" s="599"/>
      <c r="F1172" s="599"/>
      <c r="G1172" s="599"/>
      <c r="H1172" s="599"/>
      <c r="I1172" s="622">
        <f t="shared" ref="I1172:AM1172" ca="1" si="421">I537*HLOOKUP($B$1160,$AQ$40:$AW$52,3)</f>
        <v>0</v>
      </c>
      <c r="J1172" s="622">
        <f t="shared" ca="1" si="421"/>
        <v>0</v>
      </c>
      <c r="K1172" s="622">
        <f t="shared" ca="1" si="421"/>
        <v>0</v>
      </c>
      <c r="L1172" s="622">
        <f t="shared" ca="1" si="421"/>
        <v>0</v>
      </c>
      <c r="M1172" s="622">
        <f t="shared" ca="1" si="421"/>
        <v>0</v>
      </c>
      <c r="N1172" s="622">
        <f t="shared" ca="1" si="421"/>
        <v>0</v>
      </c>
      <c r="O1172" s="622">
        <f t="shared" ca="1" si="421"/>
        <v>0</v>
      </c>
      <c r="P1172" s="622">
        <f t="shared" ca="1" si="421"/>
        <v>0</v>
      </c>
      <c r="Q1172" s="622">
        <f t="shared" ca="1" si="421"/>
        <v>0</v>
      </c>
      <c r="R1172" s="622">
        <f t="shared" ca="1" si="421"/>
        <v>0</v>
      </c>
      <c r="S1172" s="622">
        <f t="shared" ca="1" si="421"/>
        <v>0</v>
      </c>
      <c r="T1172" s="622">
        <f t="shared" ca="1" si="421"/>
        <v>0</v>
      </c>
      <c r="U1172" s="622">
        <f t="shared" ca="1" si="421"/>
        <v>0</v>
      </c>
      <c r="V1172" s="622">
        <f t="shared" ca="1" si="421"/>
        <v>0</v>
      </c>
      <c r="W1172" s="622">
        <f t="shared" ca="1" si="421"/>
        <v>0</v>
      </c>
      <c r="X1172" s="622">
        <f t="shared" ca="1" si="421"/>
        <v>0</v>
      </c>
      <c r="Y1172" s="622">
        <f t="shared" ca="1" si="421"/>
        <v>0</v>
      </c>
      <c r="Z1172" s="622">
        <f t="shared" ca="1" si="421"/>
        <v>0</v>
      </c>
      <c r="AA1172" s="622">
        <f t="shared" ca="1" si="421"/>
        <v>0</v>
      </c>
      <c r="AB1172" s="622">
        <f t="shared" ca="1" si="421"/>
        <v>0</v>
      </c>
      <c r="AC1172" s="622">
        <f t="shared" ca="1" si="421"/>
        <v>0</v>
      </c>
      <c r="AD1172" s="622">
        <f t="shared" ca="1" si="421"/>
        <v>0</v>
      </c>
      <c r="AE1172" s="622">
        <f t="shared" ca="1" si="421"/>
        <v>0</v>
      </c>
      <c r="AF1172" s="622">
        <f t="shared" ca="1" si="421"/>
        <v>0</v>
      </c>
      <c r="AG1172" s="622">
        <f t="shared" ca="1" si="421"/>
        <v>0</v>
      </c>
      <c r="AH1172" s="622">
        <f t="shared" ca="1" si="421"/>
        <v>0</v>
      </c>
      <c r="AI1172" s="622">
        <f t="shared" ca="1" si="421"/>
        <v>0</v>
      </c>
      <c r="AJ1172" s="622">
        <f t="shared" ca="1" si="421"/>
        <v>0</v>
      </c>
      <c r="AK1172" s="622">
        <f t="shared" ca="1" si="421"/>
        <v>0</v>
      </c>
      <c r="AL1172" s="622">
        <f t="shared" ca="1" si="421"/>
        <v>0</v>
      </c>
      <c r="AM1172" s="629">
        <f t="shared" ca="1" si="421"/>
        <v>0</v>
      </c>
      <c r="AN1172" s="246"/>
    </row>
    <row r="1173" spans="2:40" x14ac:dyDescent="0.2">
      <c r="B1173" s="625"/>
      <c r="C1173" s="605" t="s">
        <v>127</v>
      </c>
      <c r="D1173" s="599"/>
      <c r="E1173" s="599"/>
      <c r="F1173" s="599"/>
      <c r="G1173" s="599"/>
      <c r="H1173" s="599"/>
      <c r="I1173" s="622">
        <f t="shared" ref="I1173:AM1173" ca="1" si="422">I538*HLOOKUP($B$1160,$AQ$40:$AW$52,3)</f>
        <v>0</v>
      </c>
      <c r="J1173" s="622">
        <f t="shared" ca="1" si="422"/>
        <v>0</v>
      </c>
      <c r="K1173" s="622">
        <f t="shared" ca="1" si="422"/>
        <v>0</v>
      </c>
      <c r="L1173" s="622">
        <f t="shared" ca="1" si="422"/>
        <v>0</v>
      </c>
      <c r="M1173" s="622">
        <f t="shared" ca="1" si="422"/>
        <v>0</v>
      </c>
      <c r="N1173" s="622">
        <f t="shared" ca="1" si="422"/>
        <v>0</v>
      </c>
      <c r="O1173" s="622">
        <f t="shared" ca="1" si="422"/>
        <v>0</v>
      </c>
      <c r="P1173" s="622">
        <f t="shared" ca="1" si="422"/>
        <v>0</v>
      </c>
      <c r="Q1173" s="622">
        <f t="shared" ca="1" si="422"/>
        <v>0</v>
      </c>
      <c r="R1173" s="622">
        <f t="shared" ca="1" si="422"/>
        <v>0</v>
      </c>
      <c r="S1173" s="622">
        <f t="shared" ca="1" si="422"/>
        <v>0</v>
      </c>
      <c r="T1173" s="622">
        <f t="shared" ca="1" si="422"/>
        <v>0</v>
      </c>
      <c r="U1173" s="622">
        <f t="shared" ca="1" si="422"/>
        <v>0</v>
      </c>
      <c r="V1173" s="622">
        <f t="shared" ca="1" si="422"/>
        <v>0</v>
      </c>
      <c r="W1173" s="622">
        <f t="shared" ca="1" si="422"/>
        <v>0</v>
      </c>
      <c r="X1173" s="622">
        <f t="shared" ca="1" si="422"/>
        <v>0</v>
      </c>
      <c r="Y1173" s="622">
        <f t="shared" ca="1" si="422"/>
        <v>0</v>
      </c>
      <c r="Z1173" s="622">
        <f t="shared" ca="1" si="422"/>
        <v>0</v>
      </c>
      <c r="AA1173" s="622">
        <f t="shared" ca="1" si="422"/>
        <v>0</v>
      </c>
      <c r="AB1173" s="622">
        <f t="shared" ca="1" si="422"/>
        <v>0</v>
      </c>
      <c r="AC1173" s="622">
        <f t="shared" ca="1" si="422"/>
        <v>0</v>
      </c>
      <c r="AD1173" s="622">
        <f t="shared" ca="1" si="422"/>
        <v>0</v>
      </c>
      <c r="AE1173" s="622">
        <f t="shared" ca="1" si="422"/>
        <v>0</v>
      </c>
      <c r="AF1173" s="622">
        <f t="shared" ca="1" si="422"/>
        <v>0</v>
      </c>
      <c r="AG1173" s="622">
        <f t="shared" ca="1" si="422"/>
        <v>0</v>
      </c>
      <c r="AH1173" s="622">
        <f t="shared" ca="1" si="422"/>
        <v>0</v>
      </c>
      <c r="AI1173" s="622">
        <f t="shared" ca="1" si="422"/>
        <v>0</v>
      </c>
      <c r="AJ1173" s="622">
        <f t="shared" ca="1" si="422"/>
        <v>0</v>
      </c>
      <c r="AK1173" s="622">
        <f t="shared" ca="1" si="422"/>
        <v>0</v>
      </c>
      <c r="AL1173" s="622">
        <f t="shared" ca="1" si="422"/>
        <v>0</v>
      </c>
      <c r="AM1173" s="629">
        <f t="shared" ca="1" si="422"/>
        <v>0</v>
      </c>
      <c r="AN1173" s="246"/>
    </row>
    <row r="1174" spans="2:40" x14ac:dyDescent="0.2">
      <c r="B1174" s="625"/>
      <c r="C1174" s="605" t="s">
        <v>116</v>
      </c>
      <c r="D1174" s="599"/>
      <c r="E1174" s="599"/>
      <c r="F1174" s="599"/>
      <c r="G1174" s="599"/>
      <c r="H1174" s="599"/>
      <c r="I1174" s="622">
        <f t="shared" ref="I1174:AM1174" ca="1" si="423">I539*HLOOKUP($B$1160,$AQ$40:$AW$52,3)</f>
        <v>0</v>
      </c>
      <c r="J1174" s="622">
        <f t="shared" ca="1" si="423"/>
        <v>0</v>
      </c>
      <c r="K1174" s="622">
        <f t="shared" ca="1" si="423"/>
        <v>0</v>
      </c>
      <c r="L1174" s="622">
        <f t="shared" ca="1" si="423"/>
        <v>0</v>
      </c>
      <c r="M1174" s="622">
        <f t="shared" ca="1" si="423"/>
        <v>0</v>
      </c>
      <c r="N1174" s="622">
        <f t="shared" ca="1" si="423"/>
        <v>0</v>
      </c>
      <c r="O1174" s="622">
        <f t="shared" ca="1" si="423"/>
        <v>0</v>
      </c>
      <c r="P1174" s="622">
        <f t="shared" ca="1" si="423"/>
        <v>0</v>
      </c>
      <c r="Q1174" s="622">
        <f t="shared" ca="1" si="423"/>
        <v>0</v>
      </c>
      <c r="R1174" s="622">
        <f t="shared" ca="1" si="423"/>
        <v>0</v>
      </c>
      <c r="S1174" s="622">
        <f t="shared" ca="1" si="423"/>
        <v>0</v>
      </c>
      <c r="T1174" s="622">
        <f t="shared" ca="1" si="423"/>
        <v>0</v>
      </c>
      <c r="U1174" s="622">
        <f t="shared" ca="1" si="423"/>
        <v>0</v>
      </c>
      <c r="V1174" s="622">
        <f t="shared" ca="1" si="423"/>
        <v>0</v>
      </c>
      <c r="W1174" s="622">
        <f t="shared" ca="1" si="423"/>
        <v>0</v>
      </c>
      <c r="X1174" s="622">
        <f t="shared" ca="1" si="423"/>
        <v>0</v>
      </c>
      <c r="Y1174" s="622">
        <f t="shared" ca="1" si="423"/>
        <v>0</v>
      </c>
      <c r="Z1174" s="622">
        <f t="shared" ca="1" si="423"/>
        <v>0</v>
      </c>
      <c r="AA1174" s="622">
        <f t="shared" ca="1" si="423"/>
        <v>0</v>
      </c>
      <c r="AB1174" s="622">
        <f t="shared" ca="1" si="423"/>
        <v>0</v>
      </c>
      <c r="AC1174" s="622">
        <f t="shared" ca="1" si="423"/>
        <v>0</v>
      </c>
      <c r="AD1174" s="622">
        <f t="shared" ca="1" si="423"/>
        <v>0</v>
      </c>
      <c r="AE1174" s="622">
        <f t="shared" ca="1" si="423"/>
        <v>0</v>
      </c>
      <c r="AF1174" s="622">
        <f t="shared" ca="1" si="423"/>
        <v>0</v>
      </c>
      <c r="AG1174" s="622">
        <f t="shared" ca="1" si="423"/>
        <v>0</v>
      </c>
      <c r="AH1174" s="622">
        <f t="shared" ca="1" si="423"/>
        <v>0</v>
      </c>
      <c r="AI1174" s="622">
        <f t="shared" ca="1" si="423"/>
        <v>0</v>
      </c>
      <c r="AJ1174" s="622">
        <f t="shared" ca="1" si="423"/>
        <v>0</v>
      </c>
      <c r="AK1174" s="622">
        <f t="shared" ca="1" si="423"/>
        <v>0</v>
      </c>
      <c r="AL1174" s="622">
        <f t="shared" ca="1" si="423"/>
        <v>0</v>
      </c>
      <c r="AM1174" s="629">
        <f t="shared" ca="1" si="423"/>
        <v>0</v>
      </c>
      <c r="AN1174" s="246"/>
    </row>
    <row r="1175" spans="2:40" x14ac:dyDescent="0.2">
      <c r="B1175" s="625"/>
      <c r="C1175" s="606" t="s">
        <v>119</v>
      </c>
      <c r="D1175" s="599"/>
      <c r="E1175" s="599"/>
      <c r="F1175" s="599"/>
      <c r="G1175" s="599"/>
      <c r="H1175" s="599"/>
      <c r="I1175" s="622">
        <f t="shared" ref="I1175:AM1175" ca="1" si="424">I540*HLOOKUP($B$1160,$AQ$40:$AW$52,3)</f>
        <v>0</v>
      </c>
      <c r="J1175" s="622">
        <f t="shared" ca="1" si="424"/>
        <v>0</v>
      </c>
      <c r="K1175" s="622">
        <f t="shared" ca="1" si="424"/>
        <v>0</v>
      </c>
      <c r="L1175" s="622">
        <f t="shared" ca="1" si="424"/>
        <v>0</v>
      </c>
      <c r="M1175" s="622">
        <f t="shared" ca="1" si="424"/>
        <v>0</v>
      </c>
      <c r="N1175" s="622">
        <f t="shared" ca="1" si="424"/>
        <v>0</v>
      </c>
      <c r="O1175" s="622">
        <f t="shared" ca="1" si="424"/>
        <v>0</v>
      </c>
      <c r="P1175" s="622">
        <f t="shared" ca="1" si="424"/>
        <v>0</v>
      </c>
      <c r="Q1175" s="622">
        <f t="shared" ca="1" si="424"/>
        <v>0</v>
      </c>
      <c r="R1175" s="622">
        <f t="shared" ca="1" si="424"/>
        <v>0</v>
      </c>
      <c r="S1175" s="622">
        <f t="shared" ca="1" si="424"/>
        <v>0</v>
      </c>
      <c r="T1175" s="622">
        <f t="shared" ca="1" si="424"/>
        <v>0</v>
      </c>
      <c r="U1175" s="622">
        <f t="shared" ca="1" si="424"/>
        <v>0</v>
      </c>
      <c r="V1175" s="622">
        <f t="shared" ca="1" si="424"/>
        <v>0</v>
      </c>
      <c r="W1175" s="622">
        <f t="shared" ca="1" si="424"/>
        <v>0</v>
      </c>
      <c r="X1175" s="622">
        <f t="shared" ca="1" si="424"/>
        <v>0</v>
      </c>
      <c r="Y1175" s="622">
        <f t="shared" ca="1" si="424"/>
        <v>0</v>
      </c>
      <c r="Z1175" s="622">
        <f t="shared" ca="1" si="424"/>
        <v>0</v>
      </c>
      <c r="AA1175" s="622">
        <f t="shared" ca="1" si="424"/>
        <v>0</v>
      </c>
      <c r="AB1175" s="622">
        <f t="shared" ca="1" si="424"/>
        <v>0</v>
      </c>
      <c r="AC1175" s="622">
        <f t="shared" ca="1" si="424"/>
        <v>0</v>
      </c>
      <c r="AD1175" s="622">
        <f t="shared" ca="1" si="424"/>
        <v>0</v>
      </c>
      <c r="AE1175" s="622">
        <f t="shared" ca="1" si="424"/>
        <v>0</v>
      </c>
      <c r="AF1175" s="622">
        <f t="shared" ca="1" si="424"/>
        <v>0</v>
      </c>
      <c r="AG1175" s="622">
        <f t="shared" ca="1" si="424"/>
        <v>0</v>
      </c>
      <c r="AH1175" s="622">
        <f t="shared" ca="1" si="424"/>
        <v>0</v>
      </c>
      <c r="AI1175" s="622">
        <f t="shared" ca="1" si="424"/>
        <v>0</v>
      </c>
      <c r="AJ1175" s="622">
        <f t="shared" ca="1" si="424"/>
        <v>0</v>
      </c>
      <c r="AK1175" s="622">
        <f t="shared" ca="1" si="424"/>
        <v>0</v>
      </c>
      <c r="AL1175" s="622">
        <f t="shared" ca="1" si="424"/>
        <v>0</v>
      </c>
      <c r="AM1175" s="629">
        <f t="shared" ca="1" si="424"/>
        <v>0</v>
      </c>
      <c r="AN1175" s="246"/>
    </row>
    <row r="1176" spans="2:40" x14ac:dyDescent="0.2">
      <c r="B1176" s="625"/>
      <c r="C1176" s="125"/>
      <c r="D1176" s="599"/>
      <c r="E1176" s="599"/>
      <c r="F1176" s="599"/>
      <c r="G1176" s="599"/>
      <c r="H1176" s="599"/>
      <c r="I1176" s="622"/>
      <c r="J1176" s="623"/>
      <c r="K1176" s="623"/>
      <c r="L1176" s="623"/>
      <c r="M1176" s="623"/>
      <c r="N1176" s="623"/>
      <c r="O1176" s="623"/>
      <c r="P1176" s="623"/>
      <c r="Q1176" s="623"/>
      <c r="R1176" s="623"/>
      <c r="S1176" s="623"/>
      <c r="T1176" s="623"/>
      <c r="U1176" s="623"/>
      <c r="V1176" s="623"/>
      <c r="W1176" s="623"/>
      <c r="X1176" s="623"/>
      <c r="Y1176" s="623"/>
      <c r="Z1176" s="623"/>
      <c r="AA1176" s="623"/>
      <c r="AB1176" s="623"/>
      <c r="AC1176" s="623"/>
      <c r="AD1176" s="623"/>
      <c r="AE1176" s="623"/>
      <c r="AF1176" s="623"/>
      <c r="AG1176" s="623"/>
      <c r="AH1176" s="623"/>
      <c r="AI1176" s="623"/>
      <c r="AJ1176" s="623"/>
      <c r="AK1176" s="623"/>
      <c r="AL1176" s="623"/>
      <c r="AM1176" s="630"/>
    </row>
    <row r="1177" spans="2:40" x14ac:dyDescent="0.2">
      <c r="B1177" s="261" t="s">
        <v>336</v>
      </c>
      <c r="C1177" s="125"/>
      <c r="D1177" s="599"/>
      <c r="E1177" s="599"/>
      <c r="F1177" s="599"/>
      <c r="G1177" s="599"/>
      <c r="H1177" s="599"/>
      <c r="I1177" s="623"/>
      <c r="J1177" s="623"/>
      <c r="K1177" s="623"/>
      <c r="L1177" s="623"/>
      <c r="M1177" s="623"/>
      <c r="N1177" s="623"/>
      <c r="O1177" s="623"/>
      <c r="P1177" s="623"/>
      <c r="Q1177" s="623"/>
      <c r="R1177" s="623"/>
      <c r="S1177" s="623"/>
      <c r="T1177" s="623"/>
      <c r="U1177" s="623"/>
      <c r="V1177" s="623"/>
      <c r="W1177" s="623"/>
      <c r="X1177" s="623"/>
      <c r="Y1177" s="623"/>
      <c r="Z1177" s="623"/>
      <c r="AA1177" s="623"/>
      <c r="AB1177" s="623"/>
      <c r="AC1177" s="623"/>
      <c r="AD1177" s="623"/>
      <c r="AE1177" s="623"/>
      <c r="AF1177" s="623"/>
      <c r="AG1177" s="623"/>
      <c r="AH1177" s="623"/>
      <c r="AI1177" s="623"/>
      <c r="AJ1177" s="623"/>
      <c r="AK1177" s="623"/>
      <c r="AL1177" s="623"/>
      <c r="AM1177" s="630"/>
    </row>
    <row r="1178" spans="2:40" x14ac:dyDescent="0.2">
      <c r="B1178" s="625"/>
      <c r="C1178" s="605" t="s">
        <v>131</v>
      </c>
      <c r="D1178" s="599"/>
      <c r="E1178" s="599"/>
      <c r="F1178" s="599"/>
      <c r="G1178" s="599"/>
      <c r="H1178" s="599"/>
      <c r="I1178" s="622">
        <f t="shared" ref="I1178:AM1178" ca="1" si="425">I543*HLOOKUP($B$1160,$AQ$40:$AW$52,4)</f>
        <v>-30.706376728500011</v>
      </c>
      <c r="J1178" s="622">
        <f t="shared" ca="1" si="425"/>
        <v>5.6040973897851654</v>
      </c>
      <c r="K1178" s="622">
        <f t="shared" ca="1" si="425"/>
        <v>6.5833365986829753</v>
      </c>
      <c r="L1178" s="622">
        <f t="shared" ca="1" si="425"/>
        <v>5.1432204687260858</v>
      </c>
      <c r="M1178" s="622">
        <f t="shared" ca="1" si="425"/>
        <v>4.2547021965732776</v>
      </c>
      <c r="N1178" s="622">
        <f t="shared" ca="1" si="425"/>
        <v>4.1869770904905348</v>
      </c>
      <c r="O1178" s="622">
        <f t="shared" ca="1" si="425"/>
        <v>3.5136797040767496</v>
      </c>
      <c r="P1178" s="622">
        <f t="shared" ca="1" si="425"/>
        <v>2.8507449221684591</v>
      </c>
      <c r="Q1178" s="622">
        <f t="shared" ca="1" si="425"/>
        <v>2.7720012937239131</v>
      </c>
      <c r="R1178" s="622">
        <f t="shared" ca="1" si="425"/>
        <v>2.6937318410043076</v>
      </c>
      <c r="S1178" s="622">
        <f t="shared" ca="1" si="425"/>
        <v>-0.65342550275729516</v>
      </c>
      <c r="T1178" s="622">
        <f t="shared" ca="1" si="425"/>
        <v>1.4924895595608769</v>
      </c>
      <c r="U1178" s="622">
        <f t="shared" ca="1" si="425"/>
        <v>2.5666554396517043</v>
      </c>
      <c r="V1178" s="622">
        <f t="shared" ca="1" si="425"/>
        <v>2.595789559440647</v>
      </c>
      <c r="W1178" s="622">
        <f t="shared" ca="1" si="425"/>
        <v>2.6252978446236082</v>
      </c>
      <c r="X1178" s="622">
        <f t="shared" ca="1" si="425"/>
        <v>2.65518320191324</v>
      </c>
      <c r="Y1178" s="622">
        <f t="shared" ca="1" si="425"/>
        <v>2.6854485204735514</v>
      </c>
      <c r="Z1178" s="622">
        <f t="shared" ca="1" si="425"/>
        <v>2.7160966701077274</v>
      </c>
      <c r="AA1178" s="622">
        <f t="shared" ca="1" si="425"/>
        <v>2.7471304993802979</v>
      </c>
      <c r="AB1178" s="622">
        <f t="shared" ca="1" si="425"/>
        <v>2.7785528336717698</v>
      </c>
      <c r="AC1178" s="622">
        <f t="shared" ca="1" si="425"/>
        <v>0.67735523225366834</v>
      </c>
      <c r="AD1178" s="622">
        <f t="shared" ca="1" si="425"/>
        <v>2.8425741907519835</v>
      </c>
      <c r="AE1178" s="622">
        <f t="shared" ca="1" si="425"/>
        <v>2.8751787298868745</v>
      </c>
      <c r="AF1178" s="622">
        <f t="shared" ca="1" si="425"/>
        <v>2.9081828023364991</v>
      </c>
      <c r="AG1178" s="622">
        <f t="shared" ca="1" si="425"/>
        <v>2.9415890858727192</v>
      </c>
      <c r="AH1178" s="622">
        <f t="shared" ca="1" si="425"/>
        <v>2.9754002218764199</v>
      </c>
      <c r="AI1178" s="622">
        <f t="shared" ca="1" si="425"/>
        <v>0</v>
      </c>
      <c r="AJ1178" s="622">
        <f t="shared" ca="1" si="425"/>
        <v>0</v>
      </c>
      <c r="AK1178" s="622">
        <f t="shared" ca="1" si="425"/>
        <v>0</v>
      </c>
      <c r="AL1178" s="622">
        <f t="shared" ca="1" si="425"/>
        <v>0</v>
      </c>
      <c r="AM1178" s="629">
        <f t="shared" ca="1" si="425"/>
        <v>0</v>
      </c>
      <c r="AN1178" s="246"/>
    </row>
    <row r="1179" spans="2:40" x14ac:dyDescent="0.2">
      <c r="B1179" s="625"/>
      <c r="C1179" s="606" t="s">
        <v>117</v>
      </c>
      <c r="D1179" s="599"/>
      <c r="E1179" s="599"/>
      <c r="F1179" s="599"/>
      <c r="G1179" s="599"/>
      <c r="H1179" s="599"/>
      <c r="I1179" s="622">
        <f t="shared" ref="I1179:AM1179" ca="1" si="426">I544*HLOOKUP($B$1160,$AQ$40:$AW$52,4)</f>
        <v>0</v>
      </c>
      <c r="J1179" s="622">
        <f t="shared" ca="1" si="426"/>
        <v>0.20270995338122225</v>
      </c>
      <c r="K1179" s="622">
        <f t="shared" ca="1" si="426"/>
        <v>0.20481932145082121</v>
      </c>
      <c r="L1179" s="622">
        <f t="shared" ca="1" si="426"/>
        <v>0.20696011910465723</v>
      </c>
      <c r="M1179" s="622">
        <f t="shared" ca="1" si="426"/>
        <v>0.20913281464353534</v>
      </c>
      <c r="N1179" s="622">
        <f t="shared" ca="1" si="426"/>
        <v>0.21133788334594281</v>
      </c>
      <c r="O1179" s="622">
        <f t="shared" ca="1" si="426"/>
        <v>0.21357580757201608</v>
      </c>
      <c r="P1179" s="622">
        <f t="shared" ca="1" si="426"/>
        <v>0.21584707686905788</v>
      </c>
      <c r="Q1179" s="622">
        <f t="shared" ca="1" si="426"/>
        <v>0.21815218807862555</v>
      </c>
      <c r="R1179" s="622">
        <f t="shared" ca="1" si="426"/>
        <v>0.22049164544521588</v>
      </c>
      <c r="S1179" s="622">
        <f t="shared" ca="1" si="426"/>
        <v>0.22286596072656834</v>
      </c>
      <c r="T1179" s="622">
        <f t="shared" ca="1" si="426"/>
        <v>0.22527565330561294</v>
      </c>
      <c r="U1179" s="622">
        <f t="shared" ca="1" si="426"/>
        <v>0.2277212503040853</v>
      </c>
      <c r="V1179" s="622">
        <f t="shared" ca="1" si="426"/>
        <v>0.23020328669783494</v>
      </c>
      <c r="W1179" s="622">
        <f t="shared" ca="1" si="426"/>
        <v>0.23272230543385142</v>
      </c>
      <c r="X1179" s="622">
        <f t="shared" ca="1" si="426"/>
        <v>0.2352788575490346</v>
      </c>
      <c r="Y1179" s="622">
        <f t="shared" ca="1" si="426"/>
        <v>0.23787350229073387</v>
      </c>
      <c r="Z1179" s="622">
        <f t="shared" ca="1" si="426"/>
        <v>0.24050680723908463</v>
      </c>
      <c r="AA1179" s="622">
        <f t="shared" ca="1" si="426"/>
        <v>0.2431793484311657</v>
      </c>
      <c r="AB1179" s="622">
        <f t="shared" ca="1" si="426"/>
        <v>0.24589171048700881</v>
      </c>
      <c r="AC1179" s="622">
        <f t="shared" ca="1" si="426"/>
        <v>0.24864448673748399</v>
      </c>
      <c r="AD1179" s="622">
        <f t="shared" ca="1" si="426"/>
        <v>0.25143827935409124</v>
      </c>
      <c r="AE1179" s="622">
        <f t="shared" ca="1" si="426"/>
        <v>0.25427369948068596</v>
      </c>
      <c r="AF1179" s="622">
        <f t="shared" ca="1" si="426"/>
        <v>0.25715136736716693</v>
      </c>
      <c r="AG1179" s="622">
        <f t="shared" ca="1" si="426"/>
        <v>0.26007191250515643</v>
      </c>
      <c r="AH1179" s="622">
        <f t="shared" ca="1" si="426"/>
        <v>0.26303597376570204</v>
      </c>
      <c r="AI1179" s="622">
        <f t="shared" ca="1" si="426"/>
        <v>0</v>
      </c>
      <c r="AJ1179" s="622">
        <f t="shared" ca="1" si="426"/>
        <v>0</v>
      </c>
      <c r="AK1179" s="622">
        <f t="shared" ca="1" si="426"/>
        <v>0</v>
      </c>
      <c r="AL1179" s="622">
        <f t="shared" ca="1" si="426"/>
        <v>0</v>
      </c>
      <c r="AM1179" s="629">
        <f t="shared" ca="1" si="426"/>
        <v>0</v>
      </c>
      <c r="AN1179" s="246"/>
    </row>
    <row r="1180" spans="2:40" x14ac:dyDescent="0.2">
      <c r="B1180" s="625"/>
      <c r="C1180" s="607" t="s">
        <v>126</v>
      </c>
      <c r="D1180" s="599"/>
      <c r="E1180" s="599"/>
      <c r="F1180" s="599"/>
      <c r="G1180" s="599"/>
      <c r="H1180" s="599"/>
      <c r="I1180" s="622">
        <f t="shared" ref="I1180:AM1180" ca="1" si="427">I545*HLOOKUP($B$1160,$AQ$40:$AW$52,4)</f>
        <v>0</v>
      </c>
      <c r="J1180" s="622">
        <f t="shared" ca="1" si="427"/>
        <v>0.40541990676244449</v>
      </c>
      <c r="K1180" s="622">
        <f t="shared" ca="1" si="427"/>
        <v>0.40963864290164242</v>
      </c>
      <c r="L1180" s="622">
        <f t="shared" ca="1" si="427"/>
        <v>0.41392023820931445</v>
      </c>
      <c r="M1180" s="622">
        <f t="shared" ca="1" si="427"/>
        <v>0.41826562928707067</v>
      </c>
      <c r="N1180" s="622">
        <f t="shared" ca="1" si="427"/>
        <v>0.42267576669188561</v>
      </c>
      <c r="O1180" s="622">
        <f t="shared" ca="1" si="427"/>
        <v>0.42715161514403216</v>
      </c>
      <c r="P1180" s="622">
        <f t="shared" ca="1" si="427"/>
        <v>0.43169415373811576</v>
      </c>
      <c r="Q1180" s="622">
        <f t="shared" ca="1" si="427"/>
        <v>0.43630437615725109</v>
      </c>
      <c r="R1180" s="622">
        <f t="shared" ca="1" si="427"/>
        <v>0.44098329089043176</v>
      </c>
      <c r="S1180" s="622">
        <f t="shared" ca="1" si="427"/>
        <v>0.44573192145313667</v>
      </c>
      <c r="T1180" s="622">
        <f t="shared" ca="1" si="427"/>
        <v>0.45055130661122589</v>
      </c>
      <c r="U1180" s="622">
        <f t="shared" ca="1" si="427"/>
        <v>0.4554425006081706</v>
      </c>
      <c r="V1180" s="622">
        <f t="shared" ca="1" si="427"/>
        <v>0.46040657339566987</v>
      </c>
      <c r="W1180" s="622">
        <f t="shared" ca="1" si="427"/>
        <v>0.46544461086770283</v>
      </c>
      <c r="X1180" s="622">
        <f t="shared" ca="1" si="427"/>
        <v>0.47055771509806921</v>
      </c>
      <c r="Y1180" s="622">
        <f t="shared" ca="1" si="427"/>
        <v>0.47574700458146774</v>
      </c>
      <c r="Z1180" s="622">
        <f t="shared" ca="1" si="427"/>
        <v>0.48101361447816926</v>
      </c>
      <c r="AA1180" s="622">
        <f t="shared" ca="1" si="427"/>
        <v>0.48635869686233141</v>
      </c>
      <c r="AB1180" s="622">
        <f t="shared" ca="1" si="427"/>
        <v>0.49178342097401762</v>
      </c>
      <c r="AC1180" s="622">
        <f t="shared" ca="1" si="427"/>
        <v>0.49728897347496798</v>
      </c>
      <c r="AD1180" s="622">
        <f t="shared" ca="1" si="427"/>
        <v>0.50287655870818249</v>
      </c>
      <c r="AE1180" s="622">
        <f t="shared" ca="1" si="427"/>
        <v>0.50854739896137191</v>
      </c>
      <c r="AF1180" s="622">
        <f t="shared" ca="1" si="427"/>
        <v>0.51430273473433386</v>
      </c>
      <c r="AG1180" s="622">
        <f t="shared" ca="1" si="427"/>
        <v>0.52014382501031287</v>
      </c>
      <c r="AH1180" s="622">
        <f t="shared" ca="1" si="427"/>
        <v>0.52607194753140407</v>
      </c>
      <c r="AI1180" s="622">
        <f t="shared" ca="1" si="427"/>
        <v>0</v>
      </c>
      <c r="AJ1180" s="622">
        <f t="shared" ca="1" si="427"/>
        <v>0</v>
      </c>
      <c r="AK1180" s="622">
        <f t="shared" ca="1" si="427"/>
        <v>0</v>
      </c>
      <c r="AL1180" s="622">
        <f t="shared" ca="1" si="427"/>
        <v>0</v>
      </c>
      <c r="AM1180" s="629">
        <f t="shared" ca="1" si="427"/>
        <v>0</v>
      </c>
      <c r="AN1180" s="246"/>
    </row>
    <row r="1181" spans="2:40" x14ac:dyDescent="0.2">
      <c r="B1181" s="625"/>
      <c r="C1181" s="605" t="s">
        <v>127</v>
      </c>
      <c r="D1181" s="599"/>
      <c r="E1181" s="599"/>
      <c r="F1181" s="599"/>
      <c r="G1181" s="599"/>
      <c r="H1181" s="599"/>
      <c r="I1181" s="622">
        <f t="shared" ref="I1181:AM1181" ca="1" si="428">I546*HLOOKUP($B$1160,$AQ$40:$AW$52,4)</f>
        <v>0</v>
      </c>
      <c r="J1181" s="622">
        <f t="shared" ca="1" si="428"/>
        <v>0</v>
      </c>
      <c r="K1181" s="622">
        <f t="shared" ca="1" si="428"/>
        <v>0</v>
      </c>
      <c r="L1181" s="622">
        <f t="shared" ca="1" si="428"/>
        <v>0</v>
      </c>
      <c r="M1181" s="622">
        <f t="shared" ca="1" si="428"/>
        <v>0</v>
      </c>
      <c r="N1181" s="622">
        <f t="shared" ca="1" si="428"/>
        <v>0</v>
      </c>
      <c r="O1181" s="622">
        <f t="shared" ca="1" si="428"/>
        <v>0</v>
      </c>
      <c r="P1181" s="622">
        <f t="shared" ca="1" si="428"/>
        <v>0</v>
      </c>
      <c r="Q1181" s="622">
        <f t="shared" ca="1" si="428"/>
        <v>0</v>
      </c>
      <c r="R1181" s="622">
        <f t="shared" ca="1" si="428"/>
        <v>0</v>
      </c>
      <c r="S1181" s="622">
        <f t="shared" ca="1" si="428"/>
        <v>0</v>
      </c>
      <c r="T1181" s="622">
        <f t="shared" ca="1" si="428"/>
        <v>0</v>
      </c>
      <c r="U1181" s="622">
        <f t="shared" ca="1" si="428"/>
        <v>0</v>
      </c>
      <c r="V1181" s="622">
        <f t="shared" ca="1" si="428"/>
        <v>0</v>
      </c>
      <c r="W1181" s="622">
        <f t="shared" ca="1" si="428"/>
        <v>0</v>
      </c>
      <c r="X1181" s="622">
        <f t="shared" ca="1" si="428"/>
        <v>0</v>
      </c>
      <c r="Y1181" s="622">
        <f t="shared" ca="1" si="428"/>
        <v>0</v>
      </c>
      <c r="Z1181" s="622">
        <f t="shared" ca="1" si="428"/>
        <v>0</v>
      </c>
      <c r="AA1181" s="622">
        <f t="shared" ca="1" si="428"/>
        <v>0</v>
      </c>
      <c r="AB1181" s="622">
        <f t="shared" ca="1" si="428"/>
        <v>0</v>
      </c>
      <c r="AC1181" s="622">
        <f t="shared" ca="1" si="428"/>
        <v>0</v>
      </c>
      <c r="AD1181" s="622">
        <f t="shared" ca="1" si="428"/>
        <v>0</v>
      </c>
      <c r="AE1181" s="622">
        <f t="shared" ca="1" si="428"/>
        <v>0</v>
      </c>
      <c r="AF1181" s="622">
        <f t="shared" ca="1" si="428"/>
        <v>0</v>
      </c>
      <c r="AG1181" s="622">
        <f t="shared" ca="1" si="428"/>
        <v>0</v>
      </c>
      <c r="AH1181" s="622">
        <f t="shared" ca="1" si="428"/>
        <v>0</v>
      </c>
      <c r="AI1181" s="622">
        <f t="shared" ca="1" si="428"/>
        <v>0</v>
      </c>
      <c r="AJ1181" s="622">
        <f t="shared" ca="1" si="428"/>
        <v>0</v>
      </c>
      <c r="AK1181" s="622">
        <f t="shared" ca="1" si="428"/>
        <v>0</v>
      </c>
      <c r="AL1181" s="622">
        <f t="shared" ca="1" si="428"/>
        <v>0</v>
      </c>
      <c r="AM1181" s="629">
        <f t="shared" ca="1" si="428"/>
        <v>0</v>
      </c>
      <c r="AN1181" s="246"/>
    </row>
    <row r="1182" spans="2:40" x14ac:dyDescent="0.2">
      <c r="B1182" s="625"/>
      <c r="C1182" s="605" t="s">
        <v>116</v>
      </c>
      <c r="D1182" s="599"/>
      <c r="E1182" s="599"/>
      <c r="F1182" s="599"/>
      <c r="G1182" s="599"/>
      <c r="H1182" s="599"/>
      <c r="I1182" s="622">
        <f t="shared" ref="I1182:AM1182" ca="1" si="429">I547*HLOOKUP($B$1160,$AQ$40:$AW$52,4)</f>
        <v>0</v>
      </c>
      <c r="J1182" s="622">
        <f t="shared" ca="1" si="429"/>
        <v>0.20270995338122225</v>
      </c>
      <c r="K1182" s="622">
        <f t="shared" ca="1" si="429"/>
        <v>0.20481932145082121</v>
      </c>
      <c r="L1182" s="622">
        <f t="shared" ca="1" si="429"/>
        <v>0.20696011910465723</v>
      </c>
      <c r="M1182" s="622">
        <f t="shared" ca="1" si="429"/>
        <v>0.20913281464353534</v>
      </c>
      <c r="N1182" s="622">
        <f t="shared" ca="1" si="429"/>
        <v>0.21133788334594281</v>
      </c>
      <c r="O1182" s="622">
        <f t="shared" ca="1" si="429"/>
        <v>0.21357580757201608</v>
      </c>
      <c r="P1182" s="622">
        <f t="shared" ca="1" si="429"/>
        <v>0.21584707686905788</v>
      </c>
      <c r="Q1182" s="622">
        <f t="shared" ca="1" si="429"/>
        <v>0.21815218807862555</v>
      </c>
      <c r="R1182" s="622">
        <f t="shared" ca="1" si="429"/>
        <v>0.22049164544521588</v>
      </c>
      <c r="S1182" s="622">
        <f t="shared" ca="1" si="429"/>
        <v>0.22286596072656834</v>
      </c>
      <c r="T1182" s="622">
        <f t="shared" ca="1" si="429"/>
        <v>0.22527565330561294</v>
      </c>
      <c r="U1182" s="622">
        <f t="shared" ca="1" si="429"/>
        <v>0.2277212503040853</v>
      </c>
      <c r="V1182" s="622">
        <f t="shared" ca="1" si="429"/>
        <v>0.23020328669783494</v>
      </c>
      <c r="W1182" s="622">
        <f t="shared" ca="1" si="429"/>
        <v>0.23272230543385142</v>
      </c>
      <c r="X1182" s="622">
        <f t="shared" ca="1" si="429"/>
        <v>0.2352788575490346</v>
      </c>
      <c r="Y1182" s="622">
        <f t="shared" ca="1" si="429"/>
        <v>0.23787350229073387</v>
      </c>
      <c r="Z1182" s="622">
        <f t="shared" ca="1" si="429"/>
        <v>0.24050680723908463</v>
      </c>
      <c r="AA1182" s="622">
        <f t="shared" ca="1" si="429"/>
        <v>0.2431793484311657</v>
      </c>
      <c r="AB1182" s="622">
        <f t="shared" ca="1" si="429"/>
        <v>0.24589171048700881</v>
      </c>
      <c r="AC1182" s="622">
        <f t="shared" ca="1" si="429"/>
        <v>0.24864448673748399</v>
      </c>
      <c r="AD1182" s="622">
        <f t="shared" ca="1" si="429"/>
        <v>0.25143827935409124</v>
      </c>
      <c r="AE1182" s="622">
        <f t="shared" ca="1" si="429"/>
        <v>0.25427369948068596</v>
      </c>
      <c r="AF1182" s="622">
        <f t="shared" ca="1" si="429"/>
        <v>0.25715136736716693</v>
      </c>
      <c r="AG1182" s="622">
        <f t="shared" ca="1" si="429"/>
        <v>0.26007191250515643</v>
      </c>
      <c r="AH1182" s="622">
        <f t="shared" ca="1" si="429"/>
        <v>0.26303597376570204</v>
      </c>
      <c r="AI1182" s="622">
        <f t="shared" ca="1" si="429"/>
        <v>0</v>
      </c>
      <c r="AJ1182" s="622">
        <f t="shared" ca="1" si="429"/>
        <v>0</v>
      </c>
      <c r="AK1182" s="622">
        <f t="shared" ca="1" si="429"/>
        <v>0</v>
      </c>
      <c r="AL1182" s="622">
        <f t="shared" ca="1" si="429"/>
        <v>0</v>
      </c>
      <c r="AM1182" s="629">
        <f t="shared" ca="1" si="429"/>
        <v>0</v>
      </c>
      <c r="AN1182" s="246"/>
    </row>
    <row r="1183" spans="2:40" x14ac:dyDescent="0.2">
      <c r="B1183" s="625"/>
      <c r="C1183" s="606" t="s">
        <v>119</v>
      </c>
      <c r="D1183" s="599"/>
      <c r="E1183" s="599"/>
      <c r="F1183" s="599"/>
      <c r="G1183" s="599"/>
      <c r="H1183" s="599"/>
      <c r="I1183" s="622">
        <f t="shared" ref="I1183:AM1183" ca="1" si="430">I548*HLOOKUP($B$1160,$AQ$40:$AW$52,4)</f>
        <v>0</v>
      </c>
      <c r="J1183" s="622">
        <f t="shared" ca="1" si="430"/>
        <v>0</v>
      </c>
      <c r="K1183" s="622">
        <f t="shared" ca="1" si="430"/>
        <v>0</v>
      </c>
      <c r="L1183" s="622">
        <f t="shared" ca="1" si="430"/>
        <v>0</v>
      </c>
      <c r="M1183" s="622">
        <f t="shared" ca="1" si="430"/>
        <v>0</v>
      </c>
      <c r="N1183" s="622">
        <f t="shared" ca="1" si="430"/>
        <v>0</v>
      </c>
      <c r="O1183" s="622">
        <f t="shared" ca="1" si="430"/>
        <v>0</v>
      </c>
      <c r="P1183" s="622">
        <f t="shared" ca="1" si="430"/>
        <v>0</v>
      </c>
      <c r="Q1183" s="622">
        <f t="shared" ca="1" si="430"/>
        <v>0</v>
      </c>
      <c r="R1183" s="622">
        <f t="shared" ca="1" si="430"/>
        <v>0</v>
      </c>
      <c r="S1183" s="622">
        <f t="shared" ca="1" si="430"/>
        <v>0</v>
      </c>
      <c r="T1183" s="622">
        <f t="shared" ca="1" si="430"/>
        <v>0</v>
      </c>
      <c r="U1183" s="622">
        <f t="shared" ca="1" si="430"/>
        <v>0</v>
      </c>
      <c r="V1183" s="622">
        <f t="shared" ca="1" si="430"/>
        <v>0</v>
      </c>
      <c r="W1183" s="622">
        <f t="shared" ca="1" si="430"/>
        <v>0</v>
      </c>
      <c r="X1183" s="622">
        <f t="shared" ca="1" si="430"/>
        <v>0</v>
      </c>
      <c r="Y1183" s="622">
        <f t="shared" ca="1" si="430"/>
        <v>0</v>
      </c>
      <c r="Z1183" s="622">
        <f t="shared" ca="1" si="430"/>
        <v>0</v>
      </c>
      <c r="AA1183" s="622">
        <f t="shared" ca="1" si="430"/>
        <v>0</v>
      </c>
      <c r="AB1183" s="622">
        <f t="shared" ca="1" si="430"/>
        <v>0</v>
      </c>
      <c r="AC1183" s="622">
        <f t="shared" ca="1" si="430"/>
        <v>0</v>
      </c>
      <c r="AD1183" s="622">
        <f t="shared" ca="1" si="430"/>
        <v>0</v>
      </c>
      <c r="AE1183" s="622">
        <f t="shared" ca="1" si="430"/>
        <v>0</v>
      </c>
      <c r="AF1183" s="622">
        <f t="shared" ca="1" si="430"/>
        <v>0</v>
      </c>
      <c r="AG1183" s="622">
        <f t="shared" ca="1" si="430"/>
        <v>0</v>
      </c>
      <c r="AH1183" s="622">
        <f t="shared" ca="1" si="430"/>
        <v>0</v>
      </c>
      <c r="AI1183" s="622">
        <f t="shared" ca="1" si="430"/>
        <v>0</v>
      </c>
      <c r="AJ1183" s="622">
        <f t="shared" ca="1" si="430"/>
        <v>0</v>
      </c>
      <c r="AK1183" s="622">
        <f t="shared" ca="1" si="430"/>
        <v>0</v>
      </c>
      <c r="AL1183" s="622">
        <f t="shared" ca="1" si="430"/>
        <v>0</v>
      </c>
      <c r="AM1183" s="629">
        <f t="shared" ca="1" si="430"/>
        <v>0</v>
      </c>
      <c r="AN1183" s="246"/>
    </row>
    <row r="1184" spans="2:40" x14ac:dyDescent="0.2">
      <c r="B1184" s="625"/>
      <c r="C1184" s="125"/>
      <c r="D1184" s="599"/>
      <c r="E1184" s="599"/>
      <c r="F1184" s="599"/>
      <c r="G1184" s="599"/>
      <c r="H1184" s="599"/>
      <c r="I1184" s="623"/>
      <c r="J1184" s="623"/>
      <c r="K1184" s="623"/>
      <c r="L1184" s="623"/>
      <c r="M1184" s="623"/>
      <c r="N1184" s="623"/>
      <c r="O1184" s="623"/>
      <c r="P1184" s="623"/>
      <c r="Q1184" s="623"/>
      <c r="R1184" s="623"/>
      <c r="S1184" s="623"/>
      <c r="T1184" s="623"/>
      <c r="U1184" s="623"/>
      <c r="V1184" s="623"/>
      <c r="W1184" s="623"/>
      <c r="X1184" s="623"/>
      <c r="Y1184" s="623"/>
      <c r="Z1184" s="623"/>
      <c r="AA1184" s="623"/>
      <c r="AB1184" s="623"/>
      <c r="AC1184" s="623"/>
      <c r="AD1184" s="623"/>
      <c r="AE1184" s="623"/>
      <c r="AF1184" s="623"/>
      <c r="AG1184" s="623"/>
      <c r="AH1184" s="623"/>
      <c r="AI1184" s="623"/>
      <c r="AJ1184" s="623"/>
      <c r="AK1184" s="623"/>
      <c r="AL1184" s="623"/>
      <c r="AM1184" s="630"/>
    </row>
    <row r="1185" spans="2:40" x14ac:dyDescent="0.2">
      <c r="B1185" s="261" t="s">
        <v>337</v>
      </c>
      <c r="C1185" s="125"/>
      <c r="D1185" s="599"/>
      <c r="E1185" s="599"/>
      <c r="F1185" s="599"/>
      <c r="G1185" s="599"/>
      <c r="H1185" s="599"/>
      <c r="I1185" s="623"/>
      <c r="J1185" s="623"/>
      <c r="K1185" s="623"/>
      <c r="L1185" s="623"/>
      <c r="M1185" s="623"/>
      <c r="N1185" s="623"/>
      <c r="O1185" s="623"/>
      <c r="P1185" s="623"/>
      <c r="Q1185" s="623"/>
      <c r="R1185" s="623"/>
      <c r="S1185" s="623"/>
      <c r="T1185" s="623"/>
      <c r="U1185" s="623"/>
      <c r="V1185" s="623"/>
      <c r="W1185" s="623"/>
      <c r="X1185" s="623"/>
      <c r="Y1185" s="623"/>
      <c r="Z1185" s="623"/>
      <c r="AA1185" s="623"/>
      <c r="AB1185" s="623"/>
      <c r="AC1185" s="623"/>
      <c r="AD1185" s="623"/>
      <c r="AE1185" s="623"/>
      <c r="AF1185" s="623"/>
      <c r="AG1185" s="623"/>
      <c r="AH1185" s="623"/>
      <c r="AI1185" s="623"/>
      <c r="AJ1185" s="623"/>
      <c r="AK1185" s="623"/>
      <c r="AL1185" s="623"/>
      <c r="AM1185" s="630"/>
    </row>
    <row r="1186" spans="2:40" x14ac:dyDescent="0.2">
      <c r="B1186" s="625"/>
      <c r="C1186" s="605" t="s">
        <v>131</v>
      </c>
      <c r="D1186" s="599"/>
      <c r="E1186" s="599"/>
      <c r="F1186" s="599"/>
      <c r="G1186" s="599"/>
      <c r="H1186" s="599"/>
      <c r="I1186" s="622">
        <f t="shared" ref="I1186:AM1186" ca="1" si="431">I551*HLOOKUP($B$1160,$AQ$40:$AW$52,5)</f>
        <v>0</v>
      </c>
      <c r="J1186" s="622">
        <f t="shared" ca="1" si="431"/>
        <v>0</v>
      </c>
      <c r="K1186" s="622">
        <f t="shared" ca="1" si="431"/>
        <v>0</v>
      </c>
      <c r="L1186" s="622">
        <f t="shared" ca="1" si="431"/>
        <v>0</v>
      </c>
      <c r="M1186" s="622">
        <f t="shared" ca="1" si="431"/>
        <v>0</v>
      </c>
      <c r="N1186" s="622">
        <f t="shared" ca="1" si="431"/>
        <v>0</v>
      </c>
      <c r="O1186" s="622">
        <f t="shared" ca="1" si="431"/>
        <v>0</v>
      </c>
      <c r="P1186" s="622">
        <f t="shared" ca="1" si="431"/>
        <v>0</v>
      </c>
      <c r="Q1186" s="622">
        <f t="shared" ca="1" si="431"/>
        <v>0</v>
      </c>
      <c r="R1186" s="622">
        <f t="shared" ca="1" si="431"/>
        <v>0</v>
      </c>
      <c r="S1186" s="622">
        <f t="shared" ca="1" si="431"/>
        <v>0</v>
      </c>
      <c r="T1186" s="622">
        <f t="shared" ca="1" si="431"/>
        <v>0</v>
      </c>
      <c r="U1186" s="622">
        <f t="shared" ca="1" si="431"/>
        <v>0</v>
      </c>
      <c r="V1186" s="622">
        <f t="shared" ca="1" si="431"/>
        <v>0</v>
      </c>
      <c r="W1186" s="622">
        <f t="shared" ca="1" si="431"/>
        <v>0</v>
      </c>
      <c r="X1186" s="622">
        <f t="shared" ca="1" si="431"/>
        <v>0</v>
      </c>
      <c r="Y1186" s="622">
        <f t="shared" ca="1" si="431"/>
        <v>0</v>
      </c>
      <c r="Z1186" s="622">
        <f t="shared" ca="1" si="431"/>
        <v>0</v>
      </c>
      <c r="AA1186" s="622">
        <f t="shared" ca="1" si="431"/>
        <v>0</v>
      </c>
      <c r="AB1186" s="622">
        <f t="shared" ca="1" si="431"/>
        <v>0</v>
      </c>
      <c r="AC1186" s="622">
        <f t="shared" ca="1" si="431"/>
        <v>0</v>
      </c>
      <c r="AD1186" s="622">
        <f t="shared" ca="1" si="431"/>
        <v>0</v>
      </c>
      <c r="AE1186" s="622">
        <f t="shared" ca="1" si="431"/>
        <v>0</v>
      </c>
      <c r="AF1186" s="622">
        <f t="shared" ca="1" si="431"/>
        <v>0</v>
      </c>
      <c r="AG1186" s="622">
        <f t="shared" ca="1" si="431"/>
        <v>0</v>
      </c>
      <c r="AH1186" s="622">
        <f t="shared" ca="1" si="431"/>
        <v>0</v>
      </c>
      <c r="AI1186" s="622">
        <f t="shared" ca="1" si="431"/>
        <v>0</v>
      </c>
      <c r="AJ1186" s="622">
        <f t="shared" ca="1" si="431"/>
        <v>0</v>
      </c>
      <c r="AK1186" s="622">
        <f t="shared" ca="1" si="431"/>
        <v>0</v>
      </c>
      <c r="AL1186" s="622">
        <f t="shared" ca="1" si="431"/>
        <v>0</v>
      </c>
      <c r="AM1186" s="629">
        <f t="shared" ca="1" si="431"/>
        <v>0</v>
      </c>
      <c r="AN1186" s="246"/>
    </row>
    <row r="1187" spans="2:40" x14ac:dyDescent="0.2">
      <c r="B1187" s="625"/>
      <c r="C1187" s="606" t="s">
        <v>117</v>
      </c>
      <c r="D1187" s="599"/>
      <c r="E1187" s="599"/>
      <c r="F1187" s="599"/>
      <c r="G1187" s="599"/>
      <c r="H1187" s="599"/>
      <c r="I1187" s="622">
        <f t="shared" ref="I1187:AM1187" ca="1" si="432">I552*HLOOKUP($B$1160,$AQ$40:$AW$52,5)</f>
        <v>0</v>
      </c>
      <c r="J1187" s="622">
        <f t="shared" ca="1" si="432"/>
        <v>0</v>
      </c>
      <c r="K1187" s="622">
        <f t="shared" ca="1" si="432"/>
        <v>0</v>
      </c>
      <c r="L1187" s="622">
        <f t="shared" ca="1" si="432"/>
        <v>0</v>
      </c>
      <c r="M1187" s="622">
        <f t="shared" ca="1" si="432"/>
        <v>0</v>
      </c>
      <c r="N1187" s="622">
        <f t="shared" ca="1" si="432"/>
        <v>0</v>
      </c>
      <c r="O1187" s="622">
        <f t="shared" ca="1" si="432"/>
        <v>0</v>
      </c>
      <c r="P1187" s="622">
        <f t="shared" ca="1" si="432"/>
        <v>0</v>
      </c>
      <c r="Q1187" s="622">
        <f t="shared" ca="1" si="432"/>
        <v>0</v>
      </c>
      <c r="R1187" s="622">
        <f t="shared" ca="1" si="432"/>
        <v>0</v>
      </c>
      <c r="S1187" s="622">
        <f t="shared" ca="1" si="432"/>
        <v>0</v>
      </c>
      <c r="T1187" s="622">
        <f t="shared" ca="1" si="432"/>
        <v>0</v>
      </c>
      <c r="U1187" s="622">
        <f t="shared" ca="1" si="432"/>
        <v>0</v>
      </c>
      <c r="V1187" s="622">
        <f t="shared" ca="1" si="432"/>
        <v>0</v>
      </c>
      <c r="W1187" s="622">
        <f t="shared" ca="1" si="432"/>
        <v>0</v>
      </c>
      <c r="X1187" s="622">
        <f t="shared" ca="1" si="432"/>
        <v>0</v>
      </c>
      <c r="Y1187" s="622">
        <f t="shared" ca="1" si="432"/>
        <v>0</v>
      </c>
      <c r="Z1187" s="622">
        <f t="shared" ca="1" si="432"/>
        <v>0</v>
      </c>
      <c r="AA1187" s="622">
        <f t="shared" ca="1" si="432"/>
        <v>0</v>
      </c>
      <c r="AB1187" s="622">
        <f t="shared" ca="1" si="432"/>
        <v>0</v>
      </c>
      <c r="AC1187" s="622">
        <f t="shared" ca="1" si="432"/>
        <v>0</v>
      </c>
      <c r="AD1187" s="622">
        <f t="shared" ca="1" si="432"/>
        <v>0</v>
      </c>
      <c r="AE1187" s="622">
        <f t="shared" ca="1" si="432"/>
        <v>0</v>
      </c>
      <c r="AF1187" s="622">
        <f t="shared" ca="1" si="432"/>
        <v>0</v>
      </c>
      <c r="AG1187" s="622">
        <f t="shared" ca="1" si="432"/>
        <v>0</v>
      </c>
      <c r="AH1187" s="622">
        <f t="shared" ca="1" si="432"/>
        <v>0</v>
      </c>
      <c r="AI1187" s="622">
        <f t="shared" ca="1" si="432"/>
        <v>0</v>
      </c>
      <c r="AJ1187" s="622">
        <f t="shared" ca="1" si="432"/>
        <v>0</v>
      </c>
      <c r="AK1187" s="622">
        <f t="shared" ca="1" si="432"/>
        <v>0</v>
      </c>
      <c r="AL1187" s="622">
        <f t="shared" ca="1" si="432"/>
        <v>0</v>
      </c>
      <c r="AM1187" s="629">
        <f t="shared" ca="1" si="432"/>
        <v>0</v>
      </c>
      <c r="AN1187" s="246"/>
    </row>
    <row r="1188" spans="2:40" x14ac:dyDescent="0.2">
      <c r="B1188" s="625"/>
      <c r="C1188" s="607" t="s">
        <v>126</v>
      </c>
      <c r="D1188" s="599"/>
      <c r="E1188" s="599"/>
      <c r="F1188" s="599"/>
      <c r="G1188" s="599"/>
      <c r="H1188" s="599"/>
      <c r="I1188" s="622">
        <f t="shared" ref="I1188:AM1188" ca="1" si="433">I553*HLOOKUP($B$1160,$AQ$40:$AW$52,5)</f>
        <v>-0.31016542150000037</v>
      </c>
      <c r="J1188" s="622">
        <f t="shared" ca="1" si="433"/>
        <v>4.3671547486873068E-2</v>
      </c>
      <c r="K1188" s="622">
        <f t="shared" ca="1" si="433"/>
        <v>4.1532709133574534E-2</v>
      </c>
      <c r="L1188" s="622">
        <f t="shared" ca="1" si="433"/>
        <v>3.9928767028817459E-2</v>
      </c>
      <c r="M1188" s="622">
        <f t="shared" ca="1" si="433"/>
        <v>3.8749736330169947E-2</v>
      </c>
      <c r="N1188" s="622">
        <f t="shared" ca="1" si="433"/>
        <v>3.813966310885742E-2</v>
      </c>
      <c r="O1188" s="622">
        <f t="shared" ca="1" si="433"/>
        <v>3.7208843135523445E-2</v>
      </c>
      <c r="P1188" s="622">
        <f t="shared" ca="1" si="433"/>
        <v>3.6386100392296672E-2</v>
      </c>
      <c r="Q1188" s="622">
        <f t="shared" ca="1" si="433"/>
        <v>3.5669562495449052E-2</v>
      </c>
      <c r="R1188" s="622">
        <f t="shared" ca="1" si="433"/>
        <v>3.4960118599392818E-2</v>
      </c>
      <c r="S1188" s="622">
        <f t="shared" ca="1" si="433"/>
        <v>8.1597446848490909E-4</v>
      </c>
      <c r="T1188" s="622">
        <f t="shared" ca="1" si="433"/>
        <v>2.2862184773953891E-2</v>
      </c>
      <c r="U1188" s="622">
        <f t="shared" ca="1" si="433"/>
        <v>2.308688201032667E-2</v>
      </c>
      <c r="V1188" s="622">
        <f t="shared" ca="1" si="433"/>
        <v>3.3397637688567655E-2</v>
      </c>
      <c r="W1188" s="622">
        <f t="shared" ca="1" si="433"/>
        <v>3.3774383132396404E-2</v>
      </c>
      <c r="X1188" s="622">
        <f t="shared" ca="1" si="433"/>
        <v>3.4156101742281508E-2</v>
      </c>
      <c r="Y1188" s="622">
        <f t="shared" ca="1" si="433"/>
        <v>3.4542839701656315E-2</v>
      </c>
      <c r="Z1188" s="622">
        <f t="shared" ca="1" si="433"/>
        <v>3.4934643243709977E-2</v>
      </c>
      <c r="AA1188" s="622">
        <f t="shared" ca="1" si="433"/>
        <v>3.5331558635871486E-2</v>
      </c>
      <c r="AB1188" s="622">
        <f t="shared" ca="1" si="433"/>
        <v>3.573363216365788E-2</v>
      </c>
      <c r="AC1188" s="622">
        <f t="shared" ca="1" si="433"/>
        <v>1.4322613313866594E-2</v>
      </c>
      <c r="AD1188" s="622">
        <f t="shared" ca="1" si="433"/>
        <v>3.6553438757091931E-2</v>
      </c>
      <c r="AE1188" s="622">
        <f t="shared" ca="1" si="433"/>
        <v>3.6971264329544833E-2</v>
      </c>
      <c r="AF1188" s="622">
        <f t="shared" ca="1" si="433"/>
        <v>3.7394433014155015E-2</v>
      </c>
      <c r="AG1188" s="622">
        <f t="shared" ca="1" si="433"/>
        <v>3.7822990920932997E-2</v>
      </c>
      <c r="AH1188" s="622">
        <f t="shared" ca="1" si="433"/>
        <v>3.8256984066570229E-2</v>
      </c>
      <c r="AI1188" s="622">
        <f t="shared" ca="1" si="433"/>
        <v>0</v>
      </c>
      <c r="AJ1188" s="622">
        <f t="shared" ca="1" si="433"/>
        <v>0</v>
      </c>
      <c r="AK1188" s="622">
        <f t="shared" ca="1" si="433"/>
        <v>0</v>
      </c>
      <c r="AL1188" s="622">
        <f t="shared" ca="1" si="433"/>
        <v>0</v>
      </c>
      <c r="AM1188" s="629">
        <f t="shared" ca="1" si="433"/>
        <v>0</v>
      </c>
      <c r="AN1188" s="246"/>
    </row>
    <row r="1189" spans="2:40" x14ac:dyDescent="0.2">
      <c r="B1189" s="625"/>
      <c r="C1189" s="605" t="s">
        <v>127</v>
      </c>
      <c r="D1189" s="599"/>
      <c r="E1189" s="599"/>
      <c r="F1189" s="599"/>
      <c r="G1189" s="599"/>
      <c r="H1189" s="599"/>
      <c r="I1189" s="622">
        <f t="shared" ref="I1189:AM1189" ca="1" si="434">I554*HLOOKUP($B$1160,$AQ$40:$AW$52,5)</f>
        <v>0</v>
      </c>
      <c r="J1189" s="622">
        <f t="shared" ca="1" si="434"/>
        <v>0</v>
      </c>
      <c r="K1189" s="622">
        <f t="shared" ca="1" si="434"/>
        <v>0</v>
      </c>
      <c r="L1189" s="622">
        <f t="shared" ca="1" si="434"/>
        <v>0</v>
      </c>
      <c r="M1189" s="622">
        <f t="shared" ca="1" si="434"/>
        <v>0</v>
      </c>
      <c r="N1189" s="622">
        <f t="shared" ca="1" si="434"/>
        <v>0</v>
      </c>
      <c r="O1189" s="622">
        <f t="shared" ca="1" si="434"/>
        <v>0</v>
      </c>
      <c r="P1189" s="622">
        <f t="shared" ca="1" si="434"/>
        <v>0</v>
      </c>
      <c r="Q1189" s="622">
        <f t="shared" ca="1" si="434"/>
        <v>0</v>
      </c>
      <c r="R1189" s="622">
        <f t="shared" ca="1" si="434"/>
        <v>0</v>
      </c>
      <c r="S1189" s="622">
        <f t="shared" ca="1" si="434"/>
        <v>0</v>
      </c>
      <c r="T1189" s="622">
        <f t="shared" ca="1" si="434"/>
        <v>0</v>
      </c>
      <c r="U1189" s="622">
        <f t="shared" ca="1" si="434"/>
        <v>0</v>
      </c>
      <c r="V1189" s="622">
        <f t="shared" ca="1" si="434"/>
        <v>0</v>
      </c>
      <c r="W1189" s="622">
        <f t="shared" ca="1" si="434"/>
        <v>0</v>
      </c>
      <c r="X1189" s="622">
        <f t="shared" ca="1" si="434"/>
        <v>0</v>
      </c>
      <c r="Y1189" s="622">
        <f t="shared" ca="1" si="434"/>
        <v>0</v>
      </c>
      <c r="Z1189" s="622">
        <f t="shared" ca="1" si="434"/>
        <v>0</v>
      </c>
      <c r="AA1189" s="622">
        <f t="shared" ca="1" si="434"/>
        <v>0</v>
      </c>
      <c r="AB1189" s="622">
        <f t="shared" ca="1" si="434"/>
        <v>0</v>
      </c>
      <c r="AC1189" s="622">
        <f t="shared" ca="1" si="434"/>
        <v>0</v>
      </c>
      <c r="AD1189" s="622">
        <f t="shared" ca="1" si="434"/>
        <v>0</v>
      </c>
      <c r="AE1189" s="622">
        <f t="shared" ca="1" si="434"/>
        <v>0</v>
      </c>
      <c r="AF1189" s="622">
        <f t="shared" ca="1" si="434"/>
        <v>0</v>
      </c>
      <c r="AG1189" s="622">
        <f t="shared" ca="1" si="434"/>
        <v>0</v>
      </c>
      <c r="AH1189" s="622">
        <f t="shared" ca="1" si="434"/>
        <v>0</v>
      </c>
      <c r="AI1189" s="622">
        <f t="shared" ca="1" si="434"/>
        <v>0</v>
      </c>
      <c r="AJ1189" s="622">
        <f t="shared" ca="1" si="434"/>
        <v>0</v>
      </c>
      <c r="AK1189" s="622">
        <f t="shared" ca="1" si="434"/>
        <v>0</v>
      </c>
      <c r="AL1189" s="622">
        <f t="shared" ca="1" si="434"/>
        <v>0</v>
      </c>
      <c r="AM1189" s="629">
        <f t="shared" ca="1" si="434"/>
        <v>0</v>
      </c>
      <c r="AN1189" s="246"/>
    </row>
    <row r="1190" spans="2:40" x14ac:dyDescent="0.2">
      <c r="B1190" s="625"/>
      <c r="C1190" s="605" t="s">
        <v>116</v>
      </c>
      <c r="D1190" s="599"/>
      <c r="E1190" s="599"/>
      <c r="F1190" s="599"/>
      <c r="G1190" s="599"/>
      <c r="H1190" s="599"/>
      <c r="I1190" s="622">
        <f t="shared" ref="I1190:AM1190" ca="1" si="435">I555*HLOOKUP($B$1160,$AQ$40:$AW$52,5)</f>
        <v>0</v>
      </c>
      <c r="J1190" s="622">
        <f t="shared" ca="1" si="435"/>
        <v>0</v>
      </c>
      <c r="K1190" s="622">
        <f t="shared" ca="1" si="435"/>
        <v>0</v>
      </c>
      <c r="L1190" s="622">
        <f t="shared" ca="1" si="435"/>
        <v>0</v>
      </c>
      <c r="M1190" s="622">
        <f t="shared" ca="1" si="435"/>
        <v>0</v>
      </c>
      <c r="N1190" s="622">
        <f t="shared" ca="1" si="435"/>
        <v>0</v>
      </c>
      <c r="O1190" s="622">
        <f t="shared" ca="1" si="435"/>
        <v>0</v>
      </c>
      <c r="P1190" s="622">
        <f t="shared" ca="1" si="435"/>
        <v>0</v>
      </c>
      <c r="Q1190" s="622">
        <f t="shared" ca="1" si="435"/>
        <v>0</v>
      </c>
      <c r="R1190" s="622">
        <f t="shared" ca="1" si="435"/>
        <v>0</v>
      </c>
      <c r="S1190" s="622">
        <f t="shared" ca="1" si="435"/>
        <v>0</v>
      </c>
      <c r="T1190" s="622">
        <f t="shared" ca="1" si="435"/>
        <v>0</v>
      </c>
      <c r="U1190" s="622">
        <f t="shared" ca="1" si="435"/>
        <v>0</v>
      </c>
      <c r="V1190" s="622">
        <f t="shared" ca="1" si="435"/>
        <v>0</v>
      </c>
      <c r="W1190" s="622">
        <f t="shared" ca="1" si="435"/>
        <v>0</v>
      </c>
      <c r="X1190" s="622">
        <f t="shared" ca="1" si="435"/>
        <v>0</v>
      </c>
      <c r="Y1190" s="622">
        <f t="shared" ca="1" si="435"/>
        <v>0</v>
      </c>
      <c r="Z1190" s="622">
        <f t="shared" ca="1" si="435"/>
        <v>0</v>
      </c>
      <c r="AA1190" s="622">
        <f t="shared" ca="1" si="435"/>
        <v>0</v>
      </c>
      <c r="AB1190" s="622">
        <f t="shared" ca="1" si="435"/>
        <v>0</v>
      </c>
      <c r="AC1190" s="622">
        <f t="shared" ca="1" si="435"/>
        <v>0</v>
      </c>
      <c r="AD1190" s="622">
        <f t="shared" ca="1" si="435"/>
        <v>0</v>
      </c>
      <c r="AE1190" s="622">
        <f t="shared" ca="1" si="435"/>
        <v>0</v>
      </c>
      <c r="AF1190" s="622">
        <f t="shared" ca="1" si="435"/>
        <v>0</v>
      </c>
      <c r="AG1190" s="622">
        <f t="shared" ca="1" si="435"/>
        <v>0</v>
      </c>
      <c r="AH1190" s="622">
        <f t="shared" ca="1" si="435"/>
        <v>0</v>
      </c>
      <c r="AI1190" s="622">
        <f t="shared" ca="1" si="435"/>
        <v>0</v>
      </c>
      <c r="AJ1190" s="622">
        <f t="shared" ca="1" si="435"/>
        <v>0</v>
      </c>
      <c r="AK1190" s="622">
        <f t="shared" ca="1" si="435"/>
        <v>0</v>
      </c>
      <c r="AL1190" s="622">
        <f t="shared" ca="1" si="435"/>
        <v>0</v>
      </c>
      <c r="AM1190" s="629">
        <f t="shared" ca="1" si="435"/>
        <v>0</v>
      </c>
      <c r="AN1190" s="246"/>
    </row>
    <row r="1191" spans="2:40" x14ac:dyDescent="0.2">
      <c r="B1191" s="625"/>
      <c r="C1191" s="606" t="s">
        <v>119</v>
      </c>
      <c r="D1191" s="599"/>
      <c r="E1191" s="599"/>
      <c r="F1191" s="599"/>
      <c r="G1191" s="599"/>
      <c r="H1191" s="599"/>
      <c r="I1191" s="622">
        <f t="shared" ref="I1191:AM1191" ca="1" si="436">I556*HLOOKUP($B$1160,$AQ$40:$AW$52,5)</f>
        <v>0</v>
      </c>
      <c r="J1191" s="622">
        <f t="shared" ca="1" si="436"/>
        <v>0</v>
      </c>
      <c r="K1191" s="622">
        <f t="shared" ca="1" si="436"/>
        <v>0</v>
      </c>
      <c r="L1191" s="622">
        <f t="shared" ca="1" si="436"/>
        <v>0</v>
      </c>
      <c r="M1191" s="622">
        <f t="shared" ca="1" si="436"/>
        <v>0</v>
      </c>
      <c r="N1191" s="622">
        <f t="shared" ca="1" si="436"/>
        <v>0</v>
      </c>
      <c r="O1191" s="622">
        <f t="shared" ca="1" si="436"/>
        <v>0</v>
      </c>
      <c r="P1191" s="622">
        <f t="shared" ca="1" si="436"/>
        <v>0</v>
      </c>
      <c r="Q1191" s="622">
        <f t="shared" ca="1" si="436"/>
        <v>0</v>
      </c>
      <c r="R1191" s="622">
        <f t="shared" ca="1" si="436"/>
        <v>0</v>
      </c>
      <c r="S1191" s="622">
        <f t="shared" ca="1" si="436"/>
        <v>0</v>
      </c>
      <c r="T1191" s="622">
        <f t="shared" ca="1" si="436"/>
        <v>0</v>
      </c>
      <c r="U1191" s="622">
        <f t="shared" ca="1" si="436"/>
        <v>0</v>
      </c>
      <c r="V1191" s="622">
        <f t="shared" ca="1" si="436"/>
        <v>0</v>
      </c>
      <c r="W1191" s="622">
        <f t="shared" ca="1" si="436"/>
        <v>0</v>
      </c>
      <c r="X1191" s="622">
        <f t="shared" ca="1" si="436"/>
        <v>0</v>
      </c>
      <c r="Y1191" s="622">
        <f t="shared" ca="1" si="436"/>
        <v>0</v>
      </c>
      <c r="Z1191" s="622">
        <f t="shared" ca="1" si="436"/>
        <v>0</v>
      </c>
      <c r="AA1191" s="622">
        <f t="shared" ca="1" si="436"/>
        <v>0</v>
      </c>
      <c r="AB1191" s="622">
        <f t="shared" ca="1" si="436"/>
        <v>0</v>
      </c>
      <c r="AC1191" s="622">
        <f t="shared" ca="1" si="436"/>
        <v>0</v>
      </c>
      <c r="AD1191" s="622">
        <f t="shared" ca="1" si="436"/>
        <v>0</v>
      </c>
      <c r="AE1191" s="622">
        <f t="shared" ca="1" si="436"/>
        <v>0</v>
      </c>
      <c r="AF1191" s="622">
        <f t="shared" ca="1" si="436"/>
        <v>0</v>
      </c>
      <c r="AG1191" s="622">
        <f t="shared" ca="1" si="436"/>
        <v>0</v>
      </c>
      <c r="AH1191" s="622">
        <f t="shared" ca="1" si="436"/>
        <v>0</v>
      </c>
      <c r="AI1191" s="622">
        <f t="shared" ca="1" si="436"/>
        <v>0</v>
      </c>
      <c r="AJ1191" s="622">
        <f t="shared" ca="1" si="436"/>
        <v>0</v>
      </c>
      <c r="AK1191" s="622">
        <f t="shared" ca="1" si="436"/>
        <v>0</v>
      </c>
      <c r="AL1191" s="622">
        <f t="shared" ca="1" si="436"/>
        <v>0</v>
      </c>
      <c r="AM1191" s="629">
        <f t="shared" ca="1" si="436"/>
        <v>0</v>
      </c>
      <c r="AN1191" s="246"/>
    </row>
    <row r="1192" spans="2:40" x14ac:dyDescent="0.2">
      <c r="B1192" s="625"/>
      <c r="C1192" s="125"/>
      <c r="D1192" s="599"/>
      <c r="E1192" s="599"/>
      <c r="F1192" s="599"/>
      <c r="G1192" s="599"/>
      <c r="H1192" s="599"/>
      <c r="I1192" s="623"/>
      <c r="J1192" s="623"/>
      <c r="K1192" s="623"/>
      <c r="L1192" s="623"/>
      <c r="M1192" s="623"/>
      <c r="N1192" s="623"/>
      <c r="O1192" s="623"/>
      <c r="P1192" s="623"/>
      <c r="Q1192" s="623"/>
      <c r="R1192" s="623"/>
      <c r="S1192" s="623"/>
      <c r="T1192" s="623"/>
      <c r="U1192" s="623"/>
      <c r="V1192" s="623"/>
      <c r="W1192" s="623"/>
      <c r="X1192" s="623"/>
      <c r="Y1192" s="623"/>
      <c r="Z1192" s="623"/>
      <c r="AA1192" s="623"/>
      <c r="AB1192" s="623"/>
      <c r="AC1192" s="623"/>
      <c r="AD1192" s="623"/>
      <c r="AE1192" s="623"/>
      <c r="AF1192" s="623"/>
      <c r="AG1192" s="623"/>
      <c r="AH1192" s="623"/>
      <c r="AI1192" s="623"/>
      <c r="AJ1192" s="623"/>
      <c r="AK1192" s="623"/>
      <c r="AL1192" s="623"/>
      <c r="AM1192" s="630"/>
    </row>
    <row r="1193" spans="2:40" x14ac:dyDescent="0.2">
      <c r="B1193" s="261" t="s">
        <v>338</v>
      </c>
      <c r="C1193" s="125"/>
      <c r="D1193" s="599"/>
      <c r="E1193" s="599"/>
      <c r="F1193" s="599"/>
      <c r="G1193" s="599"/>
      <c r="H1193" s="599"/>
      <c r="I1193" s="623"/>
      <c r="J1193" s="623"/>
      <c r="K1193" s="623"/>
      <c r="L1193" s="623"/>
      <c r="M1193" s="623"/>
      <c r="N1193" s="623"/>
      <c r="O1193" s="623"/>
      <c r="P1193" s="623"/>
      <c r="Q1193" s="623"/>
      <c r="R1193" s="623"/>
      <c r="S1193" s="623"/>
      <c r="T1193" s="623"/>
      <c r="U1193" s="623"/>
      <c r="V1193" s="623"/>
      <c r="W1193" s="623"/>
      <c r="X1193" s="623"/>
      <c r="Y1193" s="623"/>
      <c r="Z1193" s="623"/>
      <c r="AA1193" s="623"/>
      <c r="AB1193" s="623"/>
      <c r="AC1193" s="623"/>
      <c r="AD1193" s="623"/>
      <c r="AE1193" s="623"/>
      <c r="AF1193" s="623"/>
      <c r="AG1193" s="623"/>
      <c r="AH1193" s="623"/>
      <c r="AI1193" s="623"/>
      <c r="AJ1193" s="623"/>
      <c r="AK1193" s="623"/>
      <c r="AL1193" s="623"/>
      <c r="AM1193" s="630"/>
    </row>
    <row r="1194" spans="2:40" x14ac:dyDescent="0.2">
      <c r="B1194" s="625"/>
      <c r="C1194" s="605" t="s">
        <v>131</v>
      </c>
      <c r="D1194" s="599"/>
      <c r="E1194" s="599"/>
      <c r="F1194" s="599"/>
      <c r="G1194" s="599"/>
      <c r="H1194" s="599"/>
      <c r="I1194" s="622">
        <f t="shared" ref="I1194:AM1194" ca="1" si="437">I559*HLOOKUP($B$1160,$AQ$40:$AW$52,6)</f>
        <v>-12.875996498750002</v>
      </c>
      <c r="J1194" s="622">
        <f t="shared" ca="1" si="437"/>
        <v>3.0258138564507671</v>
      </c>
      <c r="K1194" s="622">
        <f t="shared" ca="1" si="437"/>
        <v>3.3965679782656029</v>
      </c>
      <c r="L1194" s="622">
        <f t="shared" ca="1" si="437"/>
        <v>2.762363854769724</v>
      </c>
      <c r="M1194" s="622">
        <f t="shared" ca="1" si="437"/>
        <v>2.3670520304893663</v>
      </c>
      <c r="N1194" s="622">
        <f t="shared" ca="1" si="437"/>
        <v>2.3260764001961389</v>
      </c>
      <c r="O1194" s="622">
        <f t="shared" ca="1" si="437"/>
        <v>2.0255280553300352</v>
      </c>
      <c r="P1194" s="622">
        <f t="shared" ca="1" si="437"/>
        <v>1.731306345886209</v>
      </c>
      <c r="Q1194" s="622">
        <f t="shared" ca="1" si="437"/>
        <v>1.684005423233341</v>
      </c>
      <c r="R1194" s="622">
        <f t="shared" ca="1" si="437"/>
        <v>1.6371033674813018</v>
      </c>
      <c r="S1194" s="622">
        <f t="shared" ca="1" si="437"/>
        <v>-0.23564517045946137</v>
      </c>
      <c r="T1194" s="622">
        <f t="shared" ca="1" si="437"/>
        <v>0.88438042782320969</v>
      </c>
      <c r="U1194" s="622">
        <f t="shared" ca="1" si="437"/>
        <v>1.3377367425941444</v>
      </c>
      <c r="V1194" s="622">
        <f t="shared" ca="1" si="437"/>
        <v>1.352921399600578</v>
      </c>
      <c r="W1194" s="622">
        <f t="shared" ca="1" si="437"/>
        <v>1.3683010710166799</v>
      </c>
      <c r="X1194" s="622">
        <f t="shared" ca="1" si="437"/>
        <v>1.383877271816472</v>
      </c>
      <c r="Y1194" s="622">
        <f t="shared" ca="1" si="437"/>
        <v>1.3996515078276521</v>
      </c>
      <c r="Z1194" s="622">
        <f t="shared" ca="1" si="437"/>
        <v>1.4156252747870863</v>
      </c>
      <c r="AA1194" s="622">
        <f t="shared" ca="1" si="437"/>
        <v>1.4318000573620879</v>
      </c>
      <c r="AB1194" s="622">
        <f t="shared" ca="1" si="437"/>
        <v>1.4481773281364938</v>
      </c>
      <c r="AC1194" s="622">
        <f t="shared" ca="1" si="437"/>
        <v>0.35303647228047236</v>
      </c>
      <c r="AD1194" s="622">
        <f t="shared" ca="1" si="437"/>
        <v>1.4815451578630126</v>
      </c>
      <c r="AE1194" s="622">
        <f t="shared" ca="1" si="437"/>
        <v>1.4985385919259857</v>
      </c>
      <c r="AF1194" s="622">
        <f t="shared" ca="1" si="437"/>
        <v>1.5157402621186522</v>
      </c>
      <c r="AG1194" s="622">
        <f t="shared" ca="1" si="437"/>
        <v>1.5331515640914577</v>
      </c>
      <c r="AH1194" s="622">
        <f t="shared" ca="1" si="437"/>
        <v>1.5507738745279283</v>
      </c>
      <c r="AI1194" s="622">
        <f t="shared" ca="1" si="437"/>
        <v>0</v>
      </c>
      <c r="AJ1194" s="622">
        <f t="shared" ca="1" si="437"/>
        <v>0</v>
      </c>
      <c r="AK1194" s="622">
        <f t="shared" ca="1" si="437"/>
        <v>0</v>
      </c>
      <c r="AL1194" s="622">
        <f t="shared" ca="1" si="437"/>
        <v>0</v>
      </c>
      <c r="AM1194" s="629">
        <f t="shared" ca="1" si="437"/>
        <v>0</v>
      </c>
      <c r="AN1194" s="246"/>
    </row>
    <row r="1195" spans="2:40" x14ac:dyDescent="0.2">
      <c r="B1195" s="625"/>
      <c r="C1195" s="606" t="s">
        <v>117</v>
      </c>
      <c r="D1195" s="599"/>
      <c r="E1195" s="599"/>
      <c r="F1195" s="599"/>
      <c r="G1195" s="599"/>
      <c r="H1195" s="599"/>
      <c r="I1195" s="622">
        <f t="shared" ref="I1195:AM1195" ca="1" si="438">I560*HLOOKUP($B$1160,$AQ$40:$AW$52,6)</f>
        <v>0</v>
      </c>
      <c r="J1195" s="622">
        <f t="shared" ca="1" si="438"/>
        <v>0</v>
      </c>
      <c r="K1195" s="622">
        <f t="shared" ca="1" si="438"/>
        <v>0</v>
      </c>
      <c r="L1195" s="622">
        <f t="shared" ca="1" si="438"/>
        <v>0</v>
      </c>
      <c r="M1195" s="622">
        <f t="shared" ca="1" si="438"/>
        <v>0</v>
      </c>
      <c r="N1195" s="622">
        <f t="shared" ca="1" si="438"/>
        <v>0</v>
      </c>
      <c r="O1195" s="622">
        <f t="shared" ca="1" si="438"/>
        <v>0</v>
      </c>
      <c r="P1195" s="622">
        <f t="shared" ca="1" si="438"/>
        <v>0</v>
      </c>
      <c r="Q1195" s="622">
        <f t="shared" ca="1" si="438"/>
        <v>0</v>
      </c>
      <c r="R1195" s="622">
        <f t="shared" ca="1" si="438"/>
        <v>0</v>
      </c>
      <c r="S1195" s="622">
        <f t="shared" ca="1" si="438"/>
        <v>0</v>
      </c>
      <c r="T1195" s="622">
        <f t="shared" ca="1" si="438"/>
        <v>0</v>
      </c>
      <c r="U1195" s="622">
        <f t="shared" ca="1" si="438"/>
        <v>0</v>
      </c>
      <c r="V1195" s="622">
        <f t="shared" ca="1" si="438"/>
        <v>0</v>
      </c>
      <c r="W1195" s="622">
        <f t="shared" ca="1" si="438"/>
        <v>0</v>
      </c>
      <c r="X1195" s="622">
        <f t="shared" ca="1" si="438"/>
        <v>0</v>
      </c>
      <c r="Y1195" s="622">
        <f t="shared" ca="1" si="438"/>
        <v>0</v>
      </c>
      <c r="Z1195" s="622">
        <f t="shared" ca="1" si="438"/>
        <v>0</v>
      </c>
      <c r="AA1195" s="622">
        <f t="shared" ca="1" si="438"/>
        <v>0</v>
      </c>
      <c r="AB1195" s="622">
        <f t="shared" ca="1" si="438"/>
        <v>0</v>
      </c>
      <c r="AC1195" s="622">
        <f t="shared" ca="1" si="438"/>
        <v>0</v>
      </c>
      <c r="AD1195" s="622">
        <f t="shared" ca="1" si="438"/>
        <v>0</v>
      </c>
      <c r="AE1195" s="622">
        <f t="shared" ca="1" si="438"/>
        <v>0</v>
      </c>
      <c r="AF1195" s="622">
        <f t="shared" ca="1" si="438"/>
        <v>0</v>
      </c>
      <c r="AG1195" s="622">
        <f t="shared" ca="1" si="438"/>
        <v>0</v>
      </c>
      <c r="AH1195" s="622">
        <f t="shared" ca="1" si="438"/>
        <v>0</v>
      </c>
      <c r="AI1195" s="622">
        <f t="shared" ca="1" si="438"/>
        <v>0</v>
      </c>
      <c r="AJ1195" s="622">
        <f t="shared" ca="1" si="438"/>
        <v>0</v>
      </c>
      <c r="AK1195" s="622">
        <f t="shared" ca="1" si="438"/>
        <v>0</v>
      </c>
      <c r="AL1195" s="622">
        <f t="shared" ca="1" si="438"/>
        <v>0</v>
      </c>
      <c r="AM1195" s="629">
        <f t="shared" ca="1" si="438"/>
        <v>0</v>
      </c>
      <c r="AN1195" s="246"/>
    </row>
    <row r="1196" spans="2:40" x14ac:dyDescent="0.2">
      <c r="B1196" s="625"/>
      <c r="C1196" s="607" t="s">
        <v>126</v>
      </c>
      <c r="D1196" s="599"/>
      <c r="E1196" s="599"/>
      <c r="F1196" s="599"/>
      <c r="G1196" s="599"/>
      <c r="H1196" s="599"/>
      <c r="I1196" s="622">
        <f t="shared" ref="I1196:AM1196" ca="1" si="439">I561*HLOOKUP($B$1160,$AQ$40:$AW$52,6)</f>
        <v>0</v>
      </c>
      <c r="J1196" s="622">
        <f t="shared" ca="1" si="439"/>
        <v>0.16904336969478403</v>
      </c>
      <c r="K1196" s="622">
        <f t="shared" ca="1" si="439"/>
        <v>0.17080240856023626</v>
      </c>
      <c r="L1196" s="622">
        <f t="shared" ca="1" si="439"/>
        <v>0.17258765710478385</v>
      </c>
      <c r="M1196" s="622">
        <f t="shared" ca="1" si="439"/>
        <v>0.17439950585264508</v>
      </c>
      <c r="N1196" s="622">
        <f t="shared" ca="1" si="439"/>
        <v>0.17623835114684952</v>
      </c>
      <c r="O1196" s="622">
        <f t="shared" ca="1" si="439"/>
        <v>0.17810459523593761</v>
      </c>
      <c r="P1196" s="622">
        <f t="shared" ca="1" si="439"/>
        <v>0.17999864636195306</v>
      </c>
      <c r="Q1196" s="622">
        <f t="shared" ca="1" si="439"/>
        <v>0.18192091884974612</v>
      </c>
      <c r="R1196" s="622">
        <f t="shared" ca="1" si="439"/>
        <v>0.18387183319760736</v>
      </c>
      <c r="S1196" s="622">
        <f t="shared" ca="1" si="439"/>
        <v>0.18585181616925173</v>
      </c>
      <c r="T1196" s="622">
        <f t="shared" ca="1" si="439"/>
        <v>0.18786130088717359</v>
      </c>
      <c r="U1196" s="622">
        <f t="shared" ca="1" si="439"/>
        <v>0.1899007269273924</v>
      </c>
      <c r="V1196" s="622">
        <f t="shared" ca="1" si="439"/>
        <v>0.1919705404156106</v>
      </c>
      <c r="W1196" s="622">
        <f t="shared" ca="1" si="439"/>
        <v>0.19407119412480314</v>
      </c>
      <c r="X1196" s="622">
        <f t="shared" ca="1" si="439"/>
        <v>0.19620314757426277</v>
      </c>
      <c r="Y1196" s="622">
        <f t="shared" ca="1" si="439"/>
        <v>0.19836686713011922</v>
      </c>
      <c r="Z1196" s="622">
        <f t="shared" ca="1" si="439"/>
        <v>0.20056282610735807</v>
      </c>
      <c r="AA1196" s="622">
        <f t="shared" ca="1" si="439"/>
        <v>0.2027915048733577</v>
      </c>
      <c r="AB1196" s="622">
        <f t="shared" ca="1" si="439"/>
        <v>0.20505339095297068</v>
      </c>
      <c r="AC1196" s="622">
        <f t="shared" ca="1" si="439"/>
        <v>0.20734897913516998</v>
      </c>
      <c r="AD1196" s="622">
        <f t="shared" ca="1" si="439"/>
        <v>0.20967877158128401</v>
      </c>
      <c r="AE1196" s="622">
        <f t="shared" ca="1" si="439"/>
        <v>0.21204327793484509</v>
      </c>
      <c r="AF1196" s="622">
        <f t="shared" ca="1" si="439"/>
        <v>0.21444301543307429</v>
      </c>
      <c r="AG1196" s="622">
        <f t="shared" ca="1" si="439"/>
        <v>0.21687850902002709</v>
      </c>
      <c r="AH1196" s="622">
        <f t="shared" ca="1" si="439"/>
        <v>0.21935029146142548</v>
      </c>
      <c r="AI1196" s="622">
        <f t="shared" ca="1" si="439"/>
        <v>0</v>
      </c>
      <c r="AJ1196" s="622">
        <f t="shared" ca="1" si="439"/>
        <v>0</v>
      </c>
      <c r="AK1196" s="622">
        <f t="shared" ca="1" si="439"/>
        <v>0</v>
      </c>
      <c r="AL1196" s="622">
        <f t="shared" ca="1" si="439"/>
        <v>0</v>
      </c>
      <c r="AM1196" s="629">
        <f t="shared" ca="1" si="439"/>
        <v>0</v>
      </c>
      <c r="AN1196" s="246"/>
    </row>
    <row r="1197" spans="2:40" x14ac:dyDescent="0.2">
      <c r="B1197" s="625"/>
      <c r="C1197" s="605" t="s">
        <v>127</v>
      </c>
      <c r="D1197" s="599"/>
      <c r="E1197" s="599"/>
      <c r="F1197" s="599"/>
      <c r="G1197" s="599"/>
      <c r="H1197" s="599"/>
      <c r="I1197" s="622">
        <f t="shared" ref="I1197:AM1197" ca="1" si="440">I562*HLOOKUP($B$1160,$AQ$40:$AW$52,6)</f>
        <v>0</v>
      </c>
      <c r="J1197" s="622">
        <f t="shared" ca="1" si="440"/>
        <v>0.25356505454217598</v>
      </c>
      <c r="K1197" s="622">
        <f t="shared" ca="1" si="440"/>
        <v>0.25620361284035442</v>
      </c>
      <c r="L1197" s="622">
        <f t="shared" ca="1" si="440"/>
        <v>0.25888148565717573</v>
      </c>
      <c r="M1197" s="622">
        <f t="shared" ca="1" si="440"/>
        <v>0.26159925877896761</v>
      </c>
      <c r="N1197" s="622">
        <f t="shared" ca="1" si="440"/>
        <v>0.26435752672027429</v>
      </c>
      <c r="O1197" s="622">
        <f t="shared" ca="1" si="440"/>
        <v>0.26715689285390637</v>
      </c>
      <c r="P1197" s="622">
        <f t="shared" ca="1" si="440"/>
        <v>0.26999796954292954</v>
      </c>
      <c r="Q1197" s="622">
        <f t="shared" ca="1" si="440"/>
        <v>0.27288137827461917</v>
      </c>
      <c r="R1197" s="622">
        <f t="shared" ca="1" si="440"/>
        <v>0.27580774979641104</v>
      </c>
      <c r="S1197" s="622">
        <f t="shared" ca="1" si="440"/>
        <v>0.27877772425387753</v>
      </c>
      <c r="T1197" s="622">
        <f t="shared" ca="1" si="440"/>
        <v>0.28179195133076029</v>
      </c>
      <c r="U1197" s="622">
        <f t="shared" ca="1" si="440"/>
        <v>0.28485109039108863</v>
      </c>
      <c r="V1197" s="622">
        <f t="shared" ca="1" si="440"/>
        <v>0.28795581062341585</v>
      </c>
      <c r="W1197" s="622">
        <f t="shared" ca="1" si="440"/>
        <v>0.29110679118720473</v>
      </c>
      <c r="X1197" s="622">
        <f t="shared" ca="1" si="440"/>
        <v>0.29430472136139418</v>
      </c>
      <c r="Y1197" s="622">
        <f t="shared" ca="1" si="440"/>
        <v>0.29755030069517879</v>
      </c>
      <c r="Z1197" s="622">
        <f t="shared" ca="1" si="440"/>
        <v>0.30084423916103709</v>
      </c>
      <c r="AA1197" s="622">
        <f t="shared" ca="1" si="440"/>
        <v>0.30418725731003649</v>
      </c>
      <c r="AB1197" s="622">
        <f t="shared" ca="1" si="440"/>
        <v>0.307580086429456</v>
      </c>
      <c r="AC1197" s="622">
        <f t="shared" ca="1" si="440"/>
        <v>0.31102346870275488</v>
      </c>
      <c r="AD1197" s="622">
        <f t="shared" ca="1" si="440"/>
        <v>0.31451815737192595</v>
      </c>
      <c r="AE1197" s="622">
        <f t="shared" ca="1" si="440"/>
        <v>0.31806491690226757</v>
      </c>
      <c r="AF1197" s="622">
        <f t="shared" ca="1" si="440"/>
        <v>0.32166452314961141</v>
      </c>
      <c r="AG1197" s="622">
        <f t="shared" ca="1" si="440"/>
        <v>0.32531776353004055</v>
      </c>
      <c r="AH1197" s="622">
        <f t="shared" ca="1" si="440"/>
        <v>0.32902543719213817</v>
      </c>
      <c r="AI1197" s="622">
        <f t="shared" ca="1" si="440"/>
        <v>0</v>
      </c>
      <c r="AJ1197" s="622">
        <f t="shared" ca="1" si="440"/>
        <v>0</v>
      </c>
      <c r="AK1197" s="622">
        <f t="shared" ca="1" si="440"/>
        <v>0</v>
      </c>
      <c r="AL1197" s="622">
        <f t="shared" ca="1" si="440"/>
        <v>0</v>
      </c>
      <c r="AM1197" s="629">
        <f t="shared" ca="1" si="440"/>
        <v>0</v>
      </c>
      <c r="AN1197" s="246"/>
    </row>
    <row r="1198" spans="2:40" x14ac:dyDescent="0.2">
      <c r="B1198" s="625"/>
      <c r="C1198" s="605" t="s">
        <v>116</v>
      </c>
      <c r="D1198" s="599"/>
      <c r="E1198" s="599"/>
      <c r="F1198" s="599"/>
      <c r="G1198" s="599"/>
      <c r="H1198" s="599"/>
      <c r="I1198" s="622">
        <f t="shared" ref="I1198:AM1198" ca="1" si="441">I563*HLOOKUP($B$1160,$AQ$40:$AW$52,6)</f>
        <v>0</v>
      </c>
      <c r="J1198" s="622">
        <f t="shared" ca="1" si="441"/>
        <v>0</v>
      </c>
      <c r="K1198" s="622">
        <f t="shared" ca="1" si="441"/>
        <v>0</v>
      </c>
      <c r="L1198" s="622">
        <f t="shared" ca="1" si="441"/>
        <v>0</v>
      </c>
      <c r="M1198" s="622">
        <f t="shared" ca="1" si="441"/>
        <v>0</v>
      </c>
      <c r="N1198" s="622">
        <f t="shared" ca="1" si="441"/>
        <v>0</v>
      </c>
      <c r="O1198" s="622">
        <f t="shared" ca="1" si="441"/>
        <v>0</v>
      </c>
      <c r="P1198" s="622">
        <f t="shared" ca="1" si="441"/>
        <v>0</v>
      </c>
      <c r="Q1198" s="622">
        <f t="shared" ca="1" si="441"/>
        <v>0</v>
      </c>
      <c r="R1198" s="622">
        <f t="shared" ca="1" si="441"/>
        <v>0</v>
      </c>
      <c r="S1198" s="622">
        <f t="shared" ca="1" si="441"/>
        <v>0</v>
      </c>
      <c r="T1198" s="622">
        <f t="shared" ca="1" si="441"/>
        <v>0</v>
      </c>
      <c r="U1198" s="622">
        <f t="shared" ca="1" si="441"/>
        <v>0</v>
      </c>
      <c r="V1198" s="622">
        <f t="shared" ca="1" si="441"/>
        <v>0</v>
      </c>
      <c r="W1198" s="622">
        <f t="shared" ca="1" si="441"/>
        <v>0</v>
      </c>
      <c r="X1198" s="622">
        <f t="shared" ca="1" si="441"/>
        <v>0</v>
      </c>
      <c r="Y1198" s="622">
        <f t="shared" ca="1" si="441"/>
        <v>0</v>
      </c>
      <c r="Z1198" s="622">
        <f t="shared" ca="1" si="441"/>
        <v>0</v>
      </c>
      <c r="AA1198" s="622">
        <f t="shared" ca="1" si="441"/>
        <v>0</v>
      </c>
      <c r="AB1198" s="622">
        <f t="shared" ca="1" si="441"/>
        <v>0</v>
      </c>
      <c r="AC1198" s="622">
        <f t="shared" ca="1" si="441"/>
        <v>0</v>
      </c>
      <c r="AD1198" s="622">
        <f t="shared" ca="1" si="441"/>
        <v>0</v>
      </c>
      <c r="AE1198" s="622">
        <f t="shared" ca="1" si="441"/>
        <v>0</v>
      </c>
      <c r="AF1198" s="622">
        <f t="shared" ca="1" si="441"/>
        <v>0</v>
      </c>
      <c r="AG1198" s="622">
        <f t="shared" ca="1" si="441"/>
        <v>0</v>
      </c>
      <c r="AH1198" s="622">
        <f t="shared" ca="1" si="441"/>
        <v>0</v>
      </c>
      <c r="AI1198" s="622">
        <f t="shared" ca="1" si="441"/>
        <v>0</v>
      </c>
      <c r="AJ1198" s="622">
        <f t="shared" ca="1" si="441"/>
        <v>0</v>
      </c>
      <c r="AK1198" s="622">
        <f t="shared" ca="1" si="441"/>
        <v>0</v>
      </c>
      <c r="AL1198" s="622">
        <f t="shared" ca="1" si="441"/>
        <v>0</v>
      </c>
      <c r="AM1198" s="629">
        <f t="shared" ca="1" si="441"/>
        <v>0</v>
      </c>
      <c r="AN1198" s="246"/>
    </row>
    <row r="1199" spans="2:40" x14ac:dyDescent="0.2">
      <c r="B1199" s="625"/>
      <c r="C1199" s="606" t="s">
        <v>119</v>
      </c>
      <c r="D1199" s="599"/>
      <c r="E1199" s="599"/>
      <c r="F1199" s="599"/>
      <c r="G1199" s="599"/>
      <c r="H1199" s="599"/>
      <c r="I1199" s="622">
        <f t="shared" ref="I1199:AM1199" ca="1" si="442">I564*HLOOKUP($B$1160,$AQ$40:$AW$52,6)</f>
        <v>0</v>
      </c>
      <c r="J1199" s="622">
        <f t="shared" ca="1" si="442"/>
        <v>0</v>
      </c>
      <c r="K1199" s="622">
        <f t="shared" ca="1" si="442"/>
        <v>0</v>
      </c>
      <c r="L1199" s="622">
        <f t="shared" ca="1" si="442"/>
        <v>0</v>
      </c>
      <c r="M1199" s="622">
        <f t="shared" ca="1" si="442"/>
        <v>0</v>
      </c>
      <c r="N1199" s="622">
        <f t="shared" ca="1" si="442"/>
        <v>0</v>
      </c>
      <c r="O1199" s="622">
        <f t="shared" ca="1" si="442"/>
        <v>0</v>
      </c>
      <c r="P1199" s="622">
        <f t="shared" ca="1" si="442"/>
        <v>0</v>
      </c>
      <c r="Q1199" s="622">
        <f t="shared" ca="1" si="442"/>
        <v>0</v>
      </c>
      <c r="R1199" s="622">
        <f t="shared" ca="1" si="442"/>
        <v>0</v>
      </c>
      <c r="S1199" s="622">
        <f t="shared" ca="1" si="442"/>
        <v>0</v>
      </c>
      <c r="T1199" s="622">
        <f t="shared" ca="1" si="442"/>
        <v>0</v>
      </c>
      <c r="U1199" s="622">
        <f t="shared" ca="1" si="442"/>
        <v>0</v>
      </c>
      <c r="V1199" s="622">
        <f t="shared" ca="1" si="442"/>
        <v>0</v>
      </c>
      <c r="W1199" s="622">
        <f t="shared" ca="1" si="442"/>
        <v>0</v>
      </c>
      <c r="X1199" s="622">
        <f t="shared" ca="1" si="442"/>
        <v>0</v>
      </c>
      <c r="Y1199" s="622">
        <f t="shared" ca="1" si="442"/>
        <v>0</v>
      </c>
      <c r="Z1199" s="622">
        <f t="shared" ca="1" si="442"/>
        <v>0</v>
      </c>
      <c r="AA1199" s="622">
        <f t="shared" ca="1" si="442"/>
        <v>0</v>
      </c>
      <c r="AB1199" s="622">
        <f t="shared" ca="1" si="442"/>
        <v>0</v>
      </c>
      <c r="AC1199" s="622">
        <f t="shared" ca="1" si="442"/>
        <v>0</v>
      </c>
      <c r="AD1199" s="622">
        <f t="shared" ca="1" si="442"/>
        <v>0</v>
      </c>
      <c r="AE1199" s="622">
        <f t="shared" ca="1" si="442"/>
        <v>0</v>
      </c>
      <c r="AF1199" s="622">
        <f t="shared" ca="1" si="442"/>
        <v>0</v>
      </c>
      <c r="AG1199" s="622">
        <f t="shared" ca="1" si="442"/>
        <v>0</v>
      </c>
      <c r="AH1199" s="622">
        <f t="shared" ca="1" si="442"/>
        <v>0</v>
      </c>
      <c r="AI1199" s="622">
        <f t="shared" ca="1" si="442"/>
        <v>0</v>
      </c>
      <c r="AJ1199" s="622">
        <f t="shared" ca="1" si="442"/>
        <v>0</v>
      </c>
      <c r="AK1199" s="622">
        <f t="shared" ca="1" si="442"/>
        <v>0</v>
      </c>
      <c r="AL1199" s="622">
        <f t="shared" ca="1" si="442"/>
        <v>0</v>
      </c>
      <c r="AM1199" s="629">
        <f t="shared" ca="1" si="442"/>
        <v>0</v>
      </c>
      <c r="AN1199" s="246"/>
    </row>
    <row r="1200" spans="2:40" x14ac:dyDescent="0.2">
      <c r="B1200" s="625"/>
      <c r="C1200" s="125"/>
      <c r="D1200" s="599"/>
      <c r="E1200" s="599"/>
      <c r="F1200" s="599"/>
      <c r="G1200" s="599"/>
      <c r="H1200" s="599"/>
      <c r="I1200" s="623"/>
      <c r="J1200" s="623"/>
      <c r="K1200" s="623"/>
      <c r="L1200" s="623"/>
      <c r="M1200" s="623"/>
      <c r="N1200" s="623"/>
      <c r="O1200" s="623"/>
      <c r="P1200" s="623"/>
      <c r="Q1200" s="623"/>
      <c r="R1200" s="623"/>
      <c r="S1200" s="623"/>
      <c r="T1200" s="623"/>
      <c r="U1200" s="623"/>
      <c r="V1200" s="623"/>
      <c r="W1200" s="623"/>
      <c r="X1200" s="623"/>
      <c r="Y1200" s="623"/>
      <c r="Z1200" s="623"/>
      <c r="AA1200" s="623"/>
      <c r="AB1200" s="623"/>
      <c r="AC1200" s="623"/>
      <c r="AD1200" s="623"/>
      <c r="AE1200" s="623"/>
      <c r="AF1200" s="623"/>
      <c r="AG1200" s="623"/>
      <c r="AH1200" s="623"/>
      <c r="AI1200" s="623"/>
      <c r="AJ1200" s="623"/>
      <c r="AK1200" s="623"/>
      <c r="AL1200" s="623"/>
      <c r="AM1200" s="630"/>
    </row>
    <row r="1201" spans="2:40" x14ac:dyDescent="0.2">
      <c r="B1201" s="261" t="s">
        <v>339</v>
      </c>
      <c r="C1201" s="125"/>
      <c r="D1201" s="599"/>
      <c r="E1201" s="599"/>
      <c r="F1201" s="599"/>
      <c r="G1201" s="599"/>
      <c r="H1201" s="599"/>
      <c r="I1201" s="623"/>
      <c r="J1201" s="623"/>
      <c r="K1201" s="623"/>
      <c r="L1201" s="623"/>
      <c r="M1201" s="623"/>
      <c r="N1201" s="623"/>
      <c r="O1201" s="623"/>
      <c r="P1201" s="623"/>
      <c r="Q1201" s="623"/>
      <c r="R1201" s="623"/>
      <c r="S1201" s="623"/>
      <c r="T1201" s="623"/>
      <c r="U1201" s="623"/>
      <c r="V1201" s="623"/>
      <c r="W1201" s="623"/>
      <c r="X1201" s="623"/>
      <c r="Y1201" s="623"/>
      <c r="Z1201" s="623"/>
      <c r="AA1201" s="623"/>
      <c r="AB1201" s="623"/>
      <c r="AC1201" s="623"/>
      <c r="AD1201" s="623"/>
      <c r="AE1201" s="623"/>
      <c r="AF1201" s="623"/>
      <c r="AG1201" s="623"/>
      <c r="AH1201" s="623"/>
      <c r="AI1201" s="623"/>
      <c r="AJ1201" s="623"/>
      <c r="AK1201" s="623"/>
      <c r="AL1201" s="623"/>
      <c r="AM1201" s="630"/>
    </row>
    <row r="1202" spans="2:40" x14ac:dyDescent="0.2">
      <c r="B1202" s="625"/>
      <c r="C1202" s="605" t="s">
        <v>131</v>
      </c>
      <c r="D1202" s="599"/>
      <c r="E1202" s="599"/>
      <c r="F1202" s="599"/>
      <c r="G1202" s="599"/>
      <c r="H1202" s="599"/>
      <c r="I1202" s="622">
        <f t="shared" ref="I1202:AM1202" ca="1" si="443">I567*HLOOKUP($B$1160,$AQ$40:$AW$52,7)</f>
        <v>0</v>
      </c>
      <c r="J1202" s="622">
        <f t="shared" ca="1" si="443"/>
        <v>0</v>
      </c>
      <c r="K1202" s="622">
        <f t="shared" ca="1" si="443"/>
        <v>0</v>
      </c>
      <c r="L1202" s="622">
        <f t="shared" ca="1" si="443"/>
        <v>0</v>
      </c>
      <c r="M1202" s="622">
        <f t="shared" ca="1" si="443"/>
        <v>0</v>
      </c>
      <c r="N1202" s="622">
        <f t="shared" ca="1" si="443"/>
        <v>0</v>
      </c>
      <c r="O1202" s="622">
        <f t="shared" ca="1" si="443"/>
        <v>0</v>
      </c>
      <c r="P1202" s="622">
        <f t="shared" ca="1" si="443"/>
        <v>0</v>
      </c>
      <c r="Q1202" s="622">
        <f t="shared" ca="1" si="443"/>
        <v>0</v>
      </c>
      <c r="R1202" s="622">
        <f t="shared" ca="1" si="443"/>
        <v>0</v>
      </c>
      <c r="S1202" s="622">
        <f t="shared" ca="1" si="443"/>
        <v>0</v>
      </c>
      <c r="T1202" s="622">
        <f t="shared" ca="1" si="443"/>
        <v>0</v>
      </c>
      <c r="U1202" s="622">
        <f t="shared" ca="1" si="443"/>
        <v>0</v>
      </c>
      <c r="V1202" s="622">
        <f t="shared" ca="1" si="443"/>
        <v>0</v>
      </c>
      <c r="W1202" s="622">
        <f t="shared" ca="1" si="443"/>
        <v>0</v>
      </c>
      <c r="X1202" s="622">
        <f t="shared" ca="1" si="443"/>
        <v>0</v>
      </c>
      <c r="Y1202" s="622">
        <f t="shared" ca="1" si="443"/>
        <v>0</v>
      </c>
      <c r="Z1202" s="622">
        <f t="shared" ca="1" si="443"/>
        <v>0</v>
      </c>
      <c r="AA1202" s="622">
        <f t="shared" ca="1" si="443"/>
        <v>0</v>
      </c>
      <c r="AB1202" s="622">
        <f t="shared" ca="1" si="443"/>
        <v>0</v>
      </c>
      <c r="AC1202" s="622">
        <f t="shared" ca="1" si="443"/>
        <v>0</v>
      </c>
      <c r="AD1202" s="622">
        <f t="shared" ca="1" si="443"/>
        <v>0</v>
      </c>
      <c r="AE1202" s="622">
        <f t="shared" ca="1" si="443"/>
        <v>0</v>
      </c>
      <c r="AF1202" s="622">
        <f t="shared" ca="1" si="443"/>
        <v>0</v>
      </c>
      <c r="AG1202" s="622">
        <f t="shared" ca="1" si="443"/>
        <v>0</v>
      </c>
      <c r="AH1202" s="622">
        <f t="shared" ca="1" si="443"/>
        <v>0</v>
      </c>
      <c r="AI1202" s="622">
        <f t="shared" ca="1" si="443"/>
        <v>0</v>
      </c>
      <c r="AJ1202" s="622">
        <f t="shared" ca="1" si="443"/>
        <v>0</v>
      </c>
      <c r="AK1202" s="622">
        <f t="shared" ca="1" si="443"/>
        <v>0</v>
      </c>
      <c r="AL1202" s="622">
        <f t="shared" ca="1" si="443"/>
        <v>0</v>
      </c>
      <c r="AM1202" s="629">
        <f t="shared" ca="1" si="443"/>
        <v>0</v>
      </c>
      <c r="AN1202" s="246"/>
    </row>
    <row r="1203" spans="2:40" x14ac:dyDescent="0.2">
      <c r="B1203" s="625"/>
      <c r="C1203" s="606" t="s">
        <v>117</v>
      </c>
      <c r="D1203" s="599"/>
      <c r="E1203" s="599"/>
      <c r="F1203" s="599"/>
      <c r="G1203" s="599"/>
      <c r="H1203" s="599"/>
      <c r="I1203" s="622">
        <f t="shared" ref="I1203:AM1203" ca="1" si="444">I568*HLOOKUP($B$1160,$AQ$40:$AW$52,7)</f>
        <v>0</v>
      </c>
      <c r="J1203" s="622">
        <f t="shared" ca="1" si="444"/>
        <v>0</v>
      </c>
      <c r="K1203" s="622">
        <f t="shared" ca="1" si="444"/>
        <v>0</v>
      </c>
      <c r="L1203" s="622">
        <f t="shared" ca="1" si="444"/>
        <v>0</v>
      </c>
      <c r="M1203" s="622">
        <f t="shared" ca="1" si="444"/>
        <v>0</v>
      </c>
      <c r="N1203" s="622">
        <f t="shared" ca="1" si="444"/>
        <v>0</v>
      </c>
      <c r="O1203" s="622">
        <f t="shared" ca="1" si="444"/>
        <v>0</v>
      </c>
      <c r="P1203" s="622">
        <f t="shared" ca="1" si="444"/>
        <v>0</v>
      </c>
      <c r="Q1203" s="622">
        <f t="shared" ca="1" si="444"/>
        <v>0</v>
      </c>
      <c r="R1203" s="622">
        <f t="shared" ca="1" si="444"/>
        <v>0</v>
      </c>
      <c r="S1203" s="622">
        <f t="shared" ca="1" si="444"/>
        <v>0</v>
      </c>
      <c r="T1203" s="622">
        <f t="shared" ca="1" si="444"/>
        <v>0</v>
      </c>
      <c r="U1203" s="622">
        <f t="shared" ca="1" si="444"/>
        <v>0</v>
      </c>
      <c r="V1203" s="622">
        <f t="shared" ca="1" si="444"/>
        <v>0</v>
      </c>
      <c r="W1203" s="622">
        <f t="shared" ca="1" si="444"/>
        <v>0</v>
      </c>
      <c r="X1203" s="622">
        <f t="shared" ca="1" si="444"/>
        <v>0</v>
      </c>
      <c r="Y1203" s="622">
        <f t="shared" ca="1" si="444"/>
        <v>0</v>
      </c>
      <c r="Z1203" s="622">
        <f t="shared" ca="1" si="444"/>
        <v>0</v>
      </c>
      <c r="AA1203" s="622">
        <f t="shared" ca="1" si="444"/>
        <v>0</v>
      </c>
      <c r="AB1203" s="622">
        <f t="shared" ca="1" si="444"/>
        <v>0</v>
      </c>
      <c r="AC1203" s="622">
        <f t="shared" ca="1" si="444"/>
        <v>0</v>
      </c>
      <c r="AD1203" s="622">
        <f t="shared" ca="1" si="444"/>
        <v>0</v>
      </c>
      <c r="AE1203" s="622">
        <f t="shared" ca="1" si="444"/>
        <v>0</v>
      </c>
      <c r="AF1203" s="622">
        <f t="shared" ca="1" si="444"/>
        <v>0</v>
      </c>
      <c r="AG1203" s="622">
        <f t="shared" ca="1" si="444"/>
        <v>0</v>
      </c>
      <c r="AH1203" s="622">
        <f t="shared" ca="1" si="444"/>
        <v>0</v>
      </c>
      <c r="AI1203" s="622">
        <f t="shared" ca="1" si="444"/>
        <v>0</v>
      </c>
      <c r="AJ1203" s="622">
        <f t="shared" ca="1" si="444"/>
        <v>0</v>
      </c>
      <c r="AK1203" s="622">
        <f t="shared" ca="1" si="444"/>
        <v>0</v>
      </c>
      <c r="AL1203" s="622">
        <f t="shared" ca="1" si="444"/>
        <v>0</v>
      </c>
      <c r="AM1203" s="629">
        <f t="shared" ca="1" si="444"/>
        <v>0</v>
      </c>
      <c r="AN1203" s="246"/>
    </row>
    <row r="1204" spans="2:40" x14ac:dyDescent="0.2">
      <c r="B1204" s="625"/>
      <c r="C1204" s="607" t="s">
        <v>126</v>
      </c>
      <c r="D1204" s="599"/>
      <c r="E1204" s="599"/>
      <c r="F1204" s="599"/>
      <c r="G1204" s="599"/>
      <c r="H1204" s="599"/>
      <c r="I1204" s="622">
        <f t="shared" ref="I1204:AM1204" ca="1" si="445">I569*HLOOKUP($B$1160,$AQ$40:$AW$52,7)</f>
        <v>0</v>
      </c>
      <c r="J1204" s="622">
        <f t="shared" ca="1" si="445"/>
        <v>0</v>
      </c>
      <c r="K1204" s="622">
        <f t="shared" ca="1" si="445"/>
        <v>0</v>
      </c>
      <c r="L1204" s="622">
        <f t="shared" ca="1" si="445"/>
        <v>0</v>
      </c>
      <c r="M1204" s="622">
        <f t="shared" ca="1" si="445"/>
        <v>0</v>
      </c>
      <c r="N1204" s="622">
        <f t="shared" ca="1" si="445"/>
        <v>0</v>
      </c>
      <c r="O1204" s="622">
        <f t="shared" ca="1" si="445"/>
        <v>0</v>
      </c>
      <c r="P1204" s="622">
        <f t="shared" ca="1" si="445"/>
        <v>0</v>
      </c>
      <c r="Q1204" s="622">
        <f t="shared" ca="1" si="445"/>
        <v>0</v>
      </c>
      <c r="R1204" s="622">
        <f t="shared" ca="1" si="445"/>
        <v>0</v>
      </c>
      <c r="S1204" s="622">
        <f t="shared" ca="1" si="445"/>
        <v>0</v>
      </c>
      <c r="T1204" s="622">
        <f t="shared" ca="1" si="445"/>
        <v>0</v>
      </c>
      <c r="U1204" s="622">
        <f t="shared" ca="1" si="445"/>
        <v>0</v>
      </c>
      <c r="V1204" s="622">
        <f t="shared" ca="1" si="445"/>
        <v>0</v>
      </c>
      <c r="W1204" s="622">
        <f t="shared" ca="1" si="445"/>
        <v>0</v>
      </c>
      <c r="X1204" s="622">
        <f t="shared" ca="1" si="445"/>
        <v>0</v>
      </c>
      <c r="Y1204" s="622">
        <f t="shared" ca="1" si="445"/>
        <v>0</v>
      </c>
      <c r="Z1204" s="622">
        <f t="shared" ca="1" si="445"/>
        <v>0</v>
      </c>
      <c r="AA1204" s="622">
        <f t="shared" ca="1" si="445"/>
        <v>0</v>
      </c>
      <c r="AB1204" s="622">
        <f t="shared" ca="1" si="445"/>
        <v>0</v>
      </c>
      <c r="AC1204" s="622">
        <f t="shared" ca="1" si="445"/>
        <v>0</v>
      </c>
      <c r="AD1204" s="622">
        <f t="shared" ca="1" si="445"/>
        <v>0</v>
      </c>
      <c r="AE1204" s="622">
        <f t="shared" ca="1" si="445"/>
        <v>0</v>
      </c>
      <c r="AF1204" s="622">
        <f t="shared" ca="1" si="445"/>
        <v>0</v>
      </c>
      <c r="AG1204" s="622">
        <f t="shared" ca="1" si="445"/>
        <v>0</v>
      </c>
      <c r="AH1204" s="622">
        <f t="shared" ca="1" si="445"/>
        <v>0</v>
      </c>
      <c r="AI1204" s="622">
        <f t="shared" ca="1" si="445"/>
        <v>0</v>
      </c>
      <c r="AJ1204" s="622">
        <f t="shared" ca="1" si="445"/>
        <v>0</v>
      </c>
      <c r="AK1204" s="622">
        <f t="shared" ca="1" si="445"/>
        <v>0</v>
      </c>
      <c r="AL1204" s="622">
        <f t="shared" ca="1" si="445"/>
        <v>0</v>
      </c>
      <c r="AM1204" s="629">
        <f t="shared" ca="1" si="445"/>
        <v>0</v>
      </c>
      <c r="AN1204" s="246"/>
    </row>
    <row r="1205" spans="2:40" x14ac:dyDescent="0.2">
      <c r="B1205" s="625"/>
      <c r="C1205" s="605" t="s">
        <v>127</v>
      </c>
      <c r="D1205" s="599"/>
      <c r="E1205" s="599"/>
      <c r="F1205" s="599"/>
      <c r="G1205" s="599"/>
      <c r="H1205" s="599"/>
      <c r="I1205" s="622">
        <f t="shared" ref="I1205:AM1205" ca="1" si="446">I570*HLOOKUP($B$1160,$AQ$40:$AW$52,7)</f>
        <v>-1.6017986075000019</v>
      </c>
      <c r="J1205" s="622">
        <f t="shared" ca="1" si="446"/>
        <v>0.20891031162458371</v>
      </c>
      <c r="K1205" s="622">
        <f t="shared" ca="1" si="446"/>
        <v>0.19995494438872108</v>
      </c>
      <c r="L1205" s="622">
        <f t="shared" ca="1" si="446"/>
        <v>0.19329325864987934</v>
      </c>
      <c r="M1205" s="622">
        <f t="shared" ca="1" si="446"/>
        <v>0.18845848814465802</v>
      </c>
      <c r="N1205" s="622">
        <f t="shared" ca="1" si="446"/>
        <v>0.18606477601888341</v>
      </c>
      <c r="O1205" s="622">
        <f t="shared" ca="1" si="446"/>
        <v>0.1823279997350962</v>
      </c>
      <c r="P1205" s="622">
        <f t="shared" ca="1" si="446"/>
        <v>0.17907411875725149</v>
      </c>
      <c r="Q1205" s="622">
        <f t="shared" ca="1" si="446"/>
        <v>0.17629667658986814</v>
      </c>
      <c r="R1205" s="622">
        <f t="shared" ca="1" si="446"/>
        <v>0.17357558403799159</v>
      </c>
      <c r="S1205" s="622">
        <f t="shared" ca="1" si="446"/>
        <v>3.8663865199839456E-2</v>
      </c>
      <c r="T1205" s="622">
        <f t="shared" ca="1" si="446"/>
        <v>0.12050586279439252</v>
      </c>
      <c r="U1205" s="622">
        <f t="shared" ca="1" si="446"/>
        <v>0.12185980096031762</v>
      </c>
      <c r="V1205" s="622">
        <f t="shared" ca="1" si="446"/>
        <v>0.12323174923498423</v>
      </c>
      <c r="W1205" s="622">
        <f t="shared" ca="1" si="446"/>
        <v>0.12462187749771519</v>
      </c>
      <c r="X1205" s="622">
        <f t="shared" ca="1" si="446"/>
        <v>0.12603035591916326</v>
      </c>
      <c r="Y1205" s="622">
        <f t="shared" ca="1" si="446"/>
        <v>0.12745735490854507</v>
      </c>
      <c r="Z1205" s="622">
        <f t="shared" ca="1" si="446"/>
        <v>0.12890304505866795</v>
      </c>
      <c r="AA1205" s="622">
        <f t="shared" ca="1" si="446"/>
        <v>0.13036759708867865</v>
      </c>
      <c r="AB1205" s="622">
        <f t="shared" ca="1" si="446"/>
        <v>0.13185118178446564</v>
      </c>
      <c r="AC1205" s="622">
        <f t="shared" ca="1" si="446"/>
        <v>5.2848069936642011E-2</v>
      </c>
      <c r="AD1205" s="622">
        <f t="shared" ca="1" si="446"/>
        <v>0.13487613227603393</v>
      </c>
      <c r="AE1205" s="622">
        <f t="shared" ca="1" si="446"/>
        <v>0.1364178394065986</v>
      </c>
      <c r="AF1205" s="622">
        <f t="shared" ca="1" si="446"/>
        <v>0.13797926173569433</v>
      </c>
      <c r="AG1205" s="622">
        <f t="shared" ca="1" si="446"/>
        <v>0.13956056940161982</v>
      </c>
      <c r="AH1205" s="622">
        <f t="shared" ca="1" si="446"/>
        <v>0.14116193219834172</v>
      </c>
      <c r="AI1205" s="622">
        <f t="shared" ca="1" si="446"/>
        <v>0</v>
      </c>
      <c r="AJ1205" s="622">
        <f t="shared" ca="1" si="446"/>
        <v>0</v>
      </c>
      <c r="AK1205" s="622">
        <f t="shared" ca="1" si="446"/>
        <v>0</v>
      </c>
      <c r="AL1205" s="622">
        <f t="shared" ca="1" si="446"/>
        <v>0</v>
      </c>
      <c r="AM1205" s="629">
        <f t="shared" ca="1" si="446"/>
        <v>0</v>
      </c>
      <c r="AN1205" s="246"/>
    </row>
    <row r="1206" spans="2:40" x14ac:dyDescent="0.2">
      <c r="B1206" s="625"/>
      <c r="C1206" s="605" t="s">
        <v>116</v>
      </c>
      <c r="D1206" s="599"/>
      <c r="E1206" s="599"/>
      <c r="F1206" s="599"/>
      <c r="G1206" s="599"/>
      <c r="H1206" s="599"/>
      <c r="I1206" s="622">
        <f t="shared" ref="I1206:AM1206" ca="1" si="447">I571*HLOOKUP($B$1160,$AQ$40:$AW$52,7)</f>
        <v>0</v>
      </c>
      <c r="J1206" s="622">
        <f t="shared" ca="1" si="447"/>
        <v>0</v>
      </c>
      <c r="K1206" s="622">
        <f t="shared" ca="1" si="447"/>
        <v>0</v>
      </c>
      <c r="L1206" s="622">
        <f t="shared" ca="1" si="447"/>
        <v>0</v>
      </c>
      <c r="M1206" s="622">
        <f t="shared" ca="1" si="447"/>
        <v>0</v>
      </c>
      <c r="N1206" s="622">
        <f t="shared" ca="1" si="447"/>
        <v>0</v>
      </c>
      <c r="O1206" s="622">
        <f t="shared" ca="1" si="447"/>
        <v>0</v>
      </c>
      <c r="P1206" s="622">
        <f t="shared" ca="1" si="447"/>
        <v>0</v>
      </c>
      <c r="Q1206" s="622">
        <f t="shared" ca="1" si="447"/>
        <v>0</v>
      </c>
      <c r="R1206" s="622">
        <f t="shared" ca="1" si="447"/>
        <v>0</v>
      </c>
      <c r="S1206" s="622">
        <f t="shared" ca="1" si="447"/>
        <v>0</v>
      </c>
      <c r="T1206" s="622">
        <f t="shared" ca="1" si="447"/>
        <v>0</v>
      </c>
      <c r="U1206" s="622">
        <f t="shared" ca="1" si="447"/>
        <v>0</v>
      </c>
      <c r="V1206" s="622">
        <f t="shared" ca="1" si="447"/>
        <v>0</v>
      </c>
      <c r="W1206" s="622">
        <f t="shared" ca="1" si="447"/>
        <v>0</v>
      </c>
      <c r="X1206" s="622">
        <f t="shared" ca="1" si="447"/>
        <v>0</v>
      </c>
      <c r="Y1206" s="622">
        <f t="shared" ca="1" si="447"/>
        <v>0</v>
      </c>
      <c r="Z1206" s="622">
        <f t="shared" ca="1" si="447"/>
        <v>0</v>
      </c>
      <c r="AA1206" s="622">
        <f t="shared" ca="1" si="447"/>
        <v>0</v>
      </c>
      <c r="AB1206" s="622">
        <f t="shared" ca="1" si="447"/>
        <v>0</v>
      </c>
      <c r="AC1206" s="622">
        <f t="shared" ca="1" si="447"/>
        <v>0</v>
      </c>
      <c r="AD1206" s="622">
        <f t="shared" ca="1" si="447"/>
        <v>0</v>
      </c>
      <c r="AE1206" s="622">
        <f t="shared" ca="1" si="447"/>
        <v>0</v>
      </c>
      <c r="AF1206" s="622">
        <f t="shared" ca="1" si="447"/>
        <v>0</v>
      </c>
      <c r="AG1206" s="622">
        <f t="shared" ca="1" si="447"/>
        <v>0</v>
      </c>
      <c r="AH1206" s="622">
        <f t="shared" ca="1" si="447"/>
        <v>0</v>
      </c>
      <c r="AI1206" s="622">
        <f t="shared" ca="1" si="447"/>
        <v>0</v>
      </c>
      <c r="AJ1206" s="622">
        <f t="shared" ca="1" si="447"/>
        <v>0</v>
      </c>
      <c r="AK1206" s="622">
        <f t="shared" ca="1" si="447"/>
        <v>0</v>
      </c>
      <c r="AL1206" s="622">
        <f t="shared" ca="1" si="447"/>
        <v>0</v>
      </c>
      <c r="AM1206" s="629">
        <f t="shared" ca="1" si="447"/>
        <v>0</v>
      </c>
      <c r="AN1206" s="246"/>
    </row>
    <row r="1207" spans="2:40" x14ac:dyDescent="0.2">
      <c r="B1207" s="625"/>
      <c r="C1207" s="606" t="s">
        <v>119</v>
      </c>
      <c r="D1207" s="599"/>
      <c r="E1207" s="599"/>
      <c r="F1207" s="599"/>
      <c r="G1207" s="599"/>
      <c r="H1207" s="599"/>
      <c r="I1207" s="622">
        <f t="shared" ref="I1207:AM1207" ca="1" si="448">I572*HLOOKUP($B$1160,$AQ$40:$AW$52,7)</f>
        <v>0</v>
      </c>
      <c r="J1207" s="622">
        <f t="shared" ca="1" si="448"/>
        <v>0</v>
      </c>
      <c r="K1207" s="622">
        <f t="shared" ca="1" si="448"/>
        <v>0</v>
      </c>
      <c r="L1207" s="622">
        <f t="shared" ca="1" si="448"/>
        <v>0</v>
      </c>
      <c r="M1207" s="622">
        <f t="shared" ca="1" si="448"/>
        <v>0</v>
      </c>
      <c r="N1207" s="622">
        <f t="shared" ca="1" si="448"/>
        <v>0</v>
      </c>
      <c r="O1207" s="622">
        <f t="shared" ca="1" si="448"/>
        <v>0</v>
      </c>
      <c r="P1207" s="622">
        <f t="shared" ca="1" si="448"/>
        <v>0</v>
      </c>
      <c r="Q1207" s="622">
        <f t="shared" ca="1" si="448"/>
        <v>0</v>
      </c>
      <c r="R1207" s="622">
        <f t="shared" ca="1" si="448"/>
        <v>0</v>
      </c>
      <c r="S1207" s="622">
        <f t="shared" ca="1" si="448"/>
        <v>0</v>
      </c>
      <c r="T1207" s="622">
        <f t="shared" ca="1" si="448"/>
        <v>0</v>
      </c>
      <c r="U1207" s="622">
        <f t="shared" ca="1" si="448"/>
        <v>0</v>
      </c>
      <c r="V1207" s="622">
        <f t="shared" ca="1" si="448"/>
        <v>0</v>
      </c>
      <c r="W1207" s="622">
        <f t="shared" ca="1" si="448"/>
        <v>0</v>
      </c>
      <c r="X1207" s="622">
        <f t="shared" ca="1" si="448"/>
        <v>0</v>
      </c>
      <c r="Y1207" s="622">
        <f t="shared" ca="1" si="448"/>
        <v>0</v>
      </c>
      <c r="Z1207" s="622">
        <f t="shared" ca="1" si="448"/>
        <v>0</v>
      </c>
      <c r="AA1207" s="622">
        <f t="shared" ca="1" si="448"/>
        <v>0</v>
      </c>
      <c r="AB1207" s="622">
        <f t="shared" ca="1" si="448"/>
        <v>0</v>
      </c>
      <c r="AC1207" s="622">
        <f t="shared" ca="1" si="448"/>
        <v>0</v>
      </c>
      <c r="AD1207" s="622">
        <f t="shared" ca="1" si="448"/>
        <v>0</v>
      </c>
      <c r="AE1207" s="622">
        <f t="shared" ca="1" si="448"/>
        <v>0</v>
      </c>
      <c r="AF1207" s="622">
        <f t="shared" ca="1" si="448"/>
        <v>0</v>
      </c>
      <c r="AG1207" s="622">
        <f t="shared" ca="1" si="448"/>
        <v>0</v>
      </c>
      <c r="AH1207" s="622">
        <f t="shared" ca="1" si="448"/>
        <v>0</v>
      </c>
      <c r="AI1207" s="622">
        <f t="shared" ca="1" si="448"/>
        <v>0</v>
      </c>
      <c r="AJ1207" s="622">
        <f t="shared" ca="1" si="448"/>
        <v>0</v>
      </c>
      <c r="AK1207" s="622">
        <f t="shared" ca="1" si="448"/>
        <v>0</v>
      </c>
      <c r="AL1207" s="622">
        <f t="shared" ca="1" si="448"/>
        <v>0</v>
      </c>
      <c r="AM1207" s="629">
        <f t="shared" ca="1" si="448"/>
        <v>0</v>
      </c>
      <c r="AN1207" s="246"/>
    </row>
    <row r="1208" spans="2:40" x14ac:dyDescent="0.2">
      <c r="B1208" s="625"/>
      <c r="C1208" s="125"/>
      <c r="D1208" s="599"/>
      <c r="E1208" s="599"/>
      <c r="F1208" s="599"/>
      <c r="G1208" s="599"/>
      <c r="H1208" s="599"/>
      <c r="I1208" s="623"/>
      <c r="J1208" s="623"/>
      <c r="K1208" s="623"/>
      <c r="L1208" s="623"/>
      <c r="M1208" s="623"/>
      <c r="N1208" s="623"/>
      <c r="O1208" s="623"/>
      <c r="P1208" s="623"/>
      <c r="Q1208" s="623"/>
      <c r="R1208" s="623"/>
      <c r="S1208" s="623"/>
      <c r="T1208" s="623"/>
      <c r="U1208" s="623"/>
      <c r="V1208" s="623"/>
      <c r="W1208" s="623"/>
      <c r="X1208" s="623"/>
      <c r="Y1208" s="623"/>
      <c r="Z1208" s="623"/>
      <c r="AA1208" s="623"/>
      <c r="AB1208" s="623"/>
      <c r="AC1208" s="623"/>
      <c r="AD1208" s="623"/>
      <c r="AE1208" s="623"/>
      <c r="AF1208" s="623"/>
      <c r="AG1208" s="623"/>
      <c r="AH1208" s="623"/>
      <c r="AI1208" s="623"/>
      <c r="AJ1208" s="623"/>
      <c r="AK1208" s="623"/>
      <c r="AL1208" s="623"/>
      <c r="AM1208" s="630"/>
    </row>
    <row r="1209" spans="2:40" x14ac:dyDescent="0.2">
      <c r="B1209" s="261" t="s">
        <v>340</v>
      </c>
      <c r="C1209" s="125"/>
      <c r="D1209" s="599"/>
      <c r="E1209" s="599"/>
      <c r="F1209" s="599"/>
      <c r="G1209" s="599"/>
      <c r="H1209" s="599"/>
      <c r="I1209" s="623"/>
      <c r="J1209" s="623"/>
      <c r="K1209" s="623"/>
      <c r="L1209" s="623"/>
      <c r="M1209" s="623"/>
      <c r="N1209" s="623"/>
      <c r="O1209" s="623"/>
      <c r="P1209" s="623"/>
      <c r="Q1209" s="623"/>
      <c r="R1209" s="623"/>
      <c r="S1209" s="623"/>
      <c r="T1209" s="623"/>
      <c r="U1209" s="623"/>
      <c r="V1209" s="623"/>
      <c r="W1209" s="623"/>
      <c r="X1209" s="623"/>
      <c r="Y1209" s="623"/>
      <c r="Z1209" s="623"/>
      <c r="AA1209" s="623"/>
      <c r="AB1209" s="623"/>
      <c r="AC1209" s="623"/>
      <c r="AD1209" s="623"/>
      <c r="AE1209" s="623"/>
      <c r="AF1209" s="623"/>
      <c r="AG1209" s="623"/>
      <c r="AH1209" s="623"/>
      <c r="AI1209" s="623"/>
      <c r="AJ1209" s="623"/>
      <c r="AK1209" s="623"/>
      <c r="AL1209" s="623"/>
      <c r="AM1209" s="630"/>
    </row>
    <row r="1210" spans="2:40" x14ac:dyDescent="0.2">
      <c r="B1210" s="625"/>
      <c r="C1210" s="605" t="s">
        <v>131</v>
      </c>
      <c r="D1210" s="599"/>
      <c r="E1210" s="599"/>
      <c r="F1210" s="599"/>
      <c r="G1210" s="599"/>
      <c r="H1210" s="599"/>
      <c r="I1210" s="622">
        <f t="shared" ref="I1210:AM1210" ca="1" si="449">I575*HLOOKUP($B$1160,$AQ$40:$AW$52,8)</f>
        <v>-1.3683789900000003</v>
      </c>
      <c r="J1210" s="622">
        <f t="shared" ca="1" si="449"/>
        <v>0.2606825221098964</v>
      </c>
      <c r="K1210" s="622">
        <f t="shared" ca="1" si="449"/>
        <v>0.30218488243338476</v>
      </c>
      <c r="L1210" s="622">
        <f t="shared" ca="1" si="449"/>
        <v>0.23630907295618522</v>
      </c>
      <c r="M1210" s="622">
        <f t="shared" ca="1" si="449"/>
        <v>0.1953608159451927</v>
      </c>
      <c r="N1210" s="622">
        <f t="shared" ca="1" si="449"/>
        <v>0.19145452631586776</v>
      </c>
      <c r="O1210" s="622">
        <f t="shared" ca="1" si="449"/>
        <v>0.16029809459834235</v>
      </c>
      <c r="P1210" s="622">
        <f t="shared" ca="1" si="449"/>
        <v>0.12969108480229083</v>
      </c>
      <c r="Q1210" s="622">
        <f t="shared" ca="1" si="449"/>
        <v>0.12520392473931855</v>
      </c>
      <c r="R1210" s="622">
        <f t="shared" ca="1" si="449"/>
        <v>0.12074331304216991</v>
      </c>
      <c r="S1210" s="622">
        <f t="shared" ca="1" si="449"/>
        <v>-3.1452704668967768E-2</v>
      </c>
      <c r="T1210" s="622">
        <f t="shared" ca="1" si="449"/>
        <v>5.0777705471699588E-2</v>
      </c>
      <c r="U1210" s="622">
        <f t="shared" ca="1" si="449"/>
        <v>9.8467831022830715E-2</v>
      </c>
      <c r="V1210" s="622">
        <f t="shared" ca="1" si="449"/>
        <v>9.9585539905783005E-2</v>
      </c>
      <c r="W1210" s="622">
        <f t="shared" ca="1" si="449"/>
        <v>0.10071760336637887</v>
      </c>
      <c r="X1210" s="622">
        <f t="shared" ca="1" si="449"/>
        <v>0.10186413291849192</v>
      </c>
      <c r="Y1210" s="622">
        <f t="shared" ca="1" si="449"/>
        <v>0.10302523940275508</v>
      </c>
      <c r="Z1210" s="622">
        <f t="shared" ca="1" si="449"/>
        <v>0.10420103291703761</v>
      </c>
      <c r="AA1210" s="622">
        <f t="shared" ca="1" si="449"/>
        <v>0.10539162274440358</v>
      </c>
      <c r="AB1210" s="622">
        <f t="shared" ca="1" si="449"/>
        <v>0.1065971172784792</v>
      </c>
      <c r="AC1210" s="622">
        <f t="shared" ca="1" si="449"/>
        <v>2.598623076615043E-2</v>
      </c>
      <c r="AD1210" s="622">
        <f t="shared" ca="1" si="449"/>
        <v>0.10905324912751392</v>
      </c>
      <c r="AE1210" s="622">
        <f t="shared" ca="1" si="449"/>
        <v>0.11030409807299894</v>
      </c>
      <c r="AF1210" s="622">
        <f t="shared" ca="1" si="449"/>
        <v>0.11157027481757821</v>
      </c>
      <c r="AG1210" s="622">
        <f t="shared" ca="1" si="449"/>
        <v>0.11285188209198185</v>
      </c>
      <c r="AH1210" s="622">
        <f t="shared" ca="1" si="449"/>
        <v>0.11414902123082714</v>
      </c>
      <c r="AI1210" s="622">
        <f t="shared" ca="1" si="449"/>
        <v>0</v>
      </c>
      <c r="AJ1210" s="622">
        <f t="shared" ca="1" si="449"/>
        <v>0</v>
      </c>
      <c r="AK1210" s="622">
        <f t="shared" ca="1" si="449"/>
        <v>0</v>
      </c>
      <c r="AL1210" s="622">
        <f t="shared" ca="1" si="449"/>
        <v>0</v>
      </c>
      <c r="AM1210" s="629">
        <f t="shared" ca="1" si="449"/>
        <v>0</v>
      </c>
      <c r="AN1210" s="246"/>
    </row>
    <row r="1211" spans="2:40" x14ac:dyDescent="0.2">
      <c r="B1211" s="625"/>
      <c r="C1211" s="606" t="s">
        <v>117</v>
      </c>
      <c r="D1211" s="599"/>
      <c r="E1211" s="599"/>
      <c r="F1211" s="599"/>
      <c r="G1211" s="599"/>
      <c r="H1211" s="599"/>
      <c r="I1211" s="622">
        <f t="shared" ref="I1211:AM1211" ca="1" si="450">I576*HLOOKUP($B$1160,$AQ$40:$AW$52,8)</f>
        <v>0</v>
      </c>
      <c r="J1211" s="622">
        <f t="shared" ca="1" si="450"/>
        <v>0</v>
      </c>
      <c r="K1211" s="622">
        <f t="shared" ca="1" si="450"/>
        <v>0</v>
      </c>
      <c r="L1211" s="622">
        <f t="shared" ca="1" si="450"/>
        <v>0</v>
      </c>
      <c r="M1211" s="622">
        <f t="shared" ca="1" si="450"/>
        <v>0</v>
      </c>
      <c r="N1211" s="622">
        <f t="shared" ca="1" si="450"/>
        <v>0</v>
      </c>
      <c r="O1211" s="622">
        <f t="shared" ca="1" si="450"/>
        <v>0</v>
      </c>
      <c r="P1211" s="622">
        <f t="shared" ca="1" si="450"/>
        <v>0</v>
      </c>
      <c r="Q1211" s="622">
        <f t="shared" ca="1" si="450"/>
        <v>0</v>
      </c>
      <c r="R1211" s="622">
        <f t="shared" ca="1" si="450"/>
        <v>0</v>
      </c>
      <c r="S1211" s="622">
        <f t="shared" ca="1" si="450"/>
        <v>0</v>
      </c>
      <c r="T1211" s="622">
        <f t="shared" ca="1" si="450"/>
        <v>0</v>
      </c>
      <c r="U1211" s="622">
        <f t="shared" ca="1" si="450"/>
        <v>0</v>
      </c>
      <c r="V1211" s="622">
        <f t="shared" ca="1" si="450"/>
        <v>0</v>
      </c>
      <c r="W1211" s="622">
        <f t="shared" ca="1" si="450"/>
        <v>0</v>
      </c>
      <c r="X1211" s="622">
        <f t="shared" ca="1" si="450"/>
        <v>0</v>
      </c>
      <c r="Y1211" s="622">
        <f t="shared" ca="1" si="450"/>
        <v>0</v>
      </c>
      <c r="Z1211" s="622">
        <f t="shared" ca="1" si="450"/>
        <v>0</v>
      </c>
      <c r="AA1211" s="622">
        <f t="shared" ca="1" si="450"/>
        <v>0</v>
      </c>
      <c r="AB1211" s="622">
        <f t="shared" ca="1" si="450"/>
        <v>0</v>
      </c>
      <c r="AC1211" s="622">
        <f t="shared" ca="1" si="450"/>
        <v>0</v>
      </c>
      <c r="AD1211" s="622">
        <f t="shared" ca="1" si="450"/>
        <v>0</v>
      </c>
      <c r="AE1211" s="622">
        <f t="shared" ca="1" si="450"/>
        <v>0</v>
      </c>
      <c r="AF1211" s="622">
        <f t="shared" ca="1" si="450"/>
        <v>0</v>
      </c>
      <c r="AG1211" s="622">
        <f t="shared" ca="1" si="450"/>
        <v>0</v>
      </c>
      <c r="AH1211" s="622">
        <f t="shared" ca="1" si="450"/>
        <v>0</v>
      </c>
      <c r="AI1211" s="622">
        <f t="shared" ca="1" si="450"/>
        <v>0</v>
      </c>
      <c r="AJ1211" s="622">
        <f t="shared" ca="1" si="450"/>
        <v>0</v>
      </c>
      <c r="AK1211" s="622">
        <f t="shared" ca="1" si="450"/>
        <v>0</v>
      </c>
      <c r="AL1211" s="622">
        <f t="shared" ca="1" si="450"/>
        <v>0</v>
      </c>
      <c r="AM1211" s="629">
        <f t="shared" ca="1" si="450"/>
        <v>0</v>
      </c>
      <c r="AN1211" s="246"/>
    </row>
    <row r="1212" spans="2:40" x14ac:dyDescent="0.2">
      <c r="B1212" s="625"/>
      <c r="C1212" s="607" t="s">
        <v>126</v>
      </c>
      <c r="D1212" s="599"/>
      <c r="E1212" s="599"/>
      <c r="F1212" s="599"/>
      <c r="G1212" s="599"/>
      <c r="H1212" s="599"/>
      <c r="I1212" s="622">
        <f t="shared" ref="I1212:AM1212" ca="1" si="451">I577*HLOOKUP($B$1160,$AQ$40:$AW$52,8)</f>
        <v>0</v>
      </c>
      <c r="J1212" s="622">
        <f t="shared" ca="1" si="451"/>
        <v>0</v>
      </c>
      <c r="K1212" s="622">
        <f t="shared" ca="1" si="451"/>
        <v>0</v>
      </c>
      <c r="L1212" s="622">
        <f t="shared" ca="1" si="451"/>
        <v>0</v>
      </c>
      <c r="M1212" s="622">
        <f t="shared" ca="1" si="451"/>
        <v>0</v>
      </c>
      <c r="N1212" s="622">
        <f t="shared" ca="1" si="451"/>
        <v>0</v>
      </c>
      <c r="O1212" s="622">
        <f t="shared" ca="1" si="451"/>
        <v>0</v>
      </c>
      <c r="P1212" s="622">
        <f t="shared" ca="1" si="451"/>
        <v>0</v>
      </c>
      <c r="Q1212" s="622">
        <f t="shared" ca="1" si="451"/>
        <v>0</v>
      </c>
      <c r="R1212" s="622">
        <f t="shared" ca="1" si="451"/>
        <v>0</v>
      </c>
      <c r="S1212" s="622">
        <f t="shared" ca="1" si="451"/>
        <v>0</v>
      </c>
      <c r="T1212" s="622">
        <f t="shared" ca="1" si="451"/>
        <v>0</v>
      </c>
      <c r="U1212" s="622">
        <f t="shared" ca="1" si="451"/>
        <v>0</v>
      </c>
      <c r="V1212" s="622">
        <f t="shared" ca="1" si="451"/>
        <v>0</v>
      </c>
      <c r="W1212" s="622">
        <f t="shared" ca="1" si="451"/>
        <v>0</v>
      </c>
      <c r="X1212" s="622">
        <f t="shared" ca="1" si="451"/>
        <v>0</v>
      </c>
      <c r="Y1212" s="622">
        <f t="shared" ca="1" si="451"/>
        <v>0</v>
      </c>
      <c r="Z1212" s="622">
        <f t="shared" ca="1" si="451"/>
        <v>0</v>
      </c>
      <c r="AA1212" s="622">
        <f t="shared" ca="1" si="451"/>
        <v>0</v>
      </c>
      <c r="AB1212" s="622">
        <f t="shared" ca="1" si="451"/>
        <v>0</v>
      </c>
      <c r="AC1212" s="622">
        <f t="shared" ca="1" si="451"/>
        <v>0</v>
      </c>
      <c r="AD1212" s="622">
        <f t="shared" ca="1" si="451"/>
        <v>0</v>
      </c>
      <c r="AE1212" s="622">
        <f t="shared" ca="1" si="451"/>
        <v>0</v>
      </c>
      <c r="AF1212" s="622">
        <f t="shared" ca="1" si="451"/>
        <v>0</v>
      </c>
      <c r="AG1212" s="622">
        <f t="shared" ca="1" si="451"/>
        <v>0</v>
      </c>
      <c r="AH1212" s="622">
        <f t="shared" ca="1" si="451"/>
        <v>0</v>
      </c>
      <c r="AI1212" s="622">
        <f t="shared" ca="1" si="451"/>
        <v>0</v>
      </c>
      <c r="AJ1212" s="622">
        <f t="shared" ca="1" si="451"/>
        <v>0</v>
      </c>
      <c r="AK1212" s="622">
        <f t="shared" ca="1" si="451"/>
        <v>0</v>
      </c>
      <c r="AL1212" s="622">
        <f t="shared" ca="1" si="451"/>
        <v>0</v>
      </c>
      <c r="AM1212" s="629">
        <f t="shared" ca="1" si="451"/>
        <v>0</v>
      </c>
      <c r="AN1212" s="246"/>
    </row>
    <row r="1213" spans="2:40" x14ac:dyDescent="0.2">
      <c r="B1213" s="625"/>
      <c r="C1213" s="605" t="s">
        <v>127</v>
      </c>
      <c r="D1213" s="599"/>
      <c r="E1213" s="599"/>
      <c r="F1213" s="599"/>
      <c r="G1213" s="599"/>
      <c r="H1213" s="599"/>
      <c r="I1213" s="622">
        <f t="shared" ref="I1213:AM1213" ca="1" si="452">I578*HLOOKUP($B$1160,$AQ$40:$AW$52,8)</f>
        <v>0</v>
      </c>
      <c r="J1213" s="622">
        <f t="shared" ca="1" si="452"/>
        <v>0</v>
      </c>
      <c r="K1213" s="622">
        <f t="shared" ca="1" si="452"/>
        <v>0</v>
      </c>
      <c r="L1213" s="622">
        <f t="shared" ca="1" si="452"/>
        <v>0</v>
      </c>
      <c r="M1213" s="622">
        <f t="shared" ca="1" si="452"/>
        <v>0</v>
      </c>
      <c r="N1213" s="622">
        <f t="shared" ca="1" si="452"/>
        <v>0</v>
      </c>
      <c r="O1213" s="622">
        <f t="shared" ca="1" si="452"/>
        <v>0</v>
      </c>
      <c r="P1213" s="622">
        <f t="shared" ca="1" si="452"/>
        <v>0</v>
      </c>
      <c r="Q1213" s="622">
        <f t="shared" ca="1" si="452"/>
        <v>0</v>
      </c>
      <c r="R1213" s="622">
        <f t="shared" ca="1" si="452"/>
        <v>0</v>
      </c>
      <c r="S1213" s="622">
        <f t="shared" ca="1" si="452"/>
        <v>0</v>
      </c>
      <c r="T1213" s="622">
        <f t="shared" ca="1" si="452"/>
        <v>0</v>
      </c>
      <c r="U1213" s="622">
        <f t="shared" ca="1" si="452"/>
        <v>0</v>
      </c>
      <c r="V1213" s="622">
        <f t="shared" ca="1" si="452"/>
        <v>0</v>
      </c>
      <c r="W1213" s="622">
        <f t="shared" ca="1" si="452"/>
        <v>0</v>
      </c>
      <c r="X1213" s="622">
        <f t="shared" ca="1" si="452"/>
        <v>0</v>
      </c>
      <c r="Y1213" s="622">
        <f t="shared" ca="1" si="452"/>
        <v>0</v>
      </c>
      <c r="Z1213" s="622">
        <f t="shared" ca="1" si="452"/>
        <v>0</v>
      </c>
      <c r="AA1213" s="622">
        <f t="shared" ca="1" si="452"/>
        <v>0</v>
      </c>
      <c r="AB1213" s="622">
        <f t="shared" ca="1" si="452"/>
        <v>0</v>
      </c>
      <c r="AC1213" s="622">
        <f t="shared" ca="1" si="452"/>
        <v>0</v>
      </c>
      <c r="AD1213" s="622">
        <f t="shared" ca="1" si="452"/>
        <v>0</v>
      </c>
      <c r="AE1213" s="622">
        <f t="shared" ca="1" si="452"/>
        <v>0</v>
      </c>
      <c r="AF1213" s="622">
        <f t="shared" ca="1" si="452"/>
        <v>0</v>
      </c>
      <c r="AG1213" s="622">
        <f t="shared" ca="1" si="452"/>
        <v>0</v>
      </c>
      <c r="AH1213" s="622">
        <f t="shared" ca="1" si="452"/>
        <v>0</v>
      </c>
      <c r="AI1213" s="622">
        <f t="shared" ca="1" si="452"/>
        <v>0</v>
      </c>
      <c r="AJ1213" s="622">
        <f t="shared" ca="1" si="452"/>
        <v>0</v>
      </c>
      <c r="AK1213" s="622">
        <f t="shared" ca="1" si="452"/>
        <v>0</v>
      </c>
      <c r="AL1213" s="622">
        <f t="shared" ca="1" si="452"/>
        <v>0</v>
      </c>
      <c r="AM1213" s="629">
        <f t="shared" ca="1" si="452"/>
        <v>0</v>
      </c>
      <c r="AN1213" s="246"/>
    </row>
    <row r="1214" spans="2:40" x14ac:dyDescent="0.2">
      <c r="B1214" s="625"/>
      <c r="C1214" s="605" t="s">
        <v>116</v>
      </c>
      <c r="D1214" s="599"/>
      <c r="E1214" s="599"/>
      <c r="F1214" s="599"/>
      <c r="G1214" s="599"/>
      <c r="H1214" s="599"/>
      <c r="I1214" s="622">
        <f t="shared" ref="I1214:AM1214" ca="1" si="453">I579*HLOOKUP($B$1160,$AQ$40:$AW$52,8)</f>
        <v>0</v>
      </c>
      <c r="J1214" s="622">
        <f t="shared" ca="1" si="453"/>
        <v>0</v>
      </c>
      <c r="K1214" s="622">
        <f t="shared" ca="1" si="453"/>
        <v>0</v>
      </c>
      <c r="L1214" s="622">
        <f t="shared" ca="1" si="453"/>
        <v>0</v>
      </c>
      <c r="M1214" s="622">
        <f t="shared" ca="1" si="453"/>
        <v>0</v>
      </c>
      <c r="N1214" s="622">
        <f t="shared" ca="1" si="453"/>
        <v>0</v>
      </c>
      <c r="O1214" s="622">
        <f t="shared" ca="1" si="453"/>
        <v>0</v>
      </c>
      <c r="P1214" s="622">
        <f t="shared" ca="1" si="453"/>
        <v>0</v>
      </c>
      <c r="Q1214" s="622">
        <f t="shared" ca="1" si="453"/>
        <v>0</v>
      </c>
      <c r="R1214" s="622">
        <f t="shared" ca="1" si="453"/>
        <v>0</v>
      </c>
      <c r="S1214" s="622">
        <f t="shared" ca="1" si="453"/>
        <v>0</v>
      </c>
      <c r="T1214" s="622">
        <f t="shared" ca="1" si="453"/>
        <v>0</v>
      </c>
      <c r="U1214" s="622">
        <f t="shared" ca="1" si="453"/>
        <v>0</v>
      </c>
      <c r="V1214" s="622">
        <f t="shared" ca="1" si="453"/>
        <v>0</v>
      </c>
      <c r="W1214" s="622">
        <f t="shared" ca="1" si="453"/>
        <v>0</v>
      </c>
      <c r="X1214" s="622">
        <f t="shared" ca="1" si="453"/>
        <v>0</v>
      </c>
      <c r="Y1214" s="622">
        <f t="shared" ca="1" si="453"/>
        <v>0</v>
      </c>
      <c r="Z1214" s="622">
        <f t="shared" ca="1" si="453"/>
        <v>0</v>
      </c>
      <c r="AA1214" s="622">
        <f t="shared" ca="1" si="453"/>
        <v>0</v>
      </c>
      <c r="AB1214" s="622">
        <f t="shared" ca="1" si="453"/>
        <v>0</v>
      </c>
      <c r="AC1214" s="622">
        <f t="shared" ca="1" si="453"/>
        <v>0</v>
      </c>
      <c r="AD1214" s="622">
        <f t="shared" ca="1" si="453"/>
        <v>0</v>
      </c>
      <c r="AE1214" s="622">
        <f t="shared" ca="1" si="453"/>
        <v>0</v>
      </c>
      <c r="AF1214" s="622">
        <f t="shared" ca="1" si="453"/>
        <v>0</v>
      </c>
      <c r="AG1214" s="622">
        <f t="shared" ca="1" si="453"/>
        <v>0</v>
      </c>
      <c r="AH1214" s="622">
        <f t="shared" ca="1" si="453"/>
        <v>0</v>
      </c>
      <c r="AI1214" s="622">
        <f t="shared" ca="1" si="453"/>
        <v>0</v>
      </c>
      <c r="AJ1214" s="622">
        <f t="shared" ca="1" si="453"/>
        <v>0</v>
      </c>
      <c r="AK1214" s="622">
        <f t="shared" ca="1" si="453"/>
        <v>0</v>
      </c>
      <c r="AL1214" s="622">
        <f t="shared" ca="1" si="453"/>
        <v>0</v>
      </c>
      <c r="AM1214" s="629">
        <f t="shared" ca="1" si="453"/>
        <v>0</v>
      </c>
      <c r="AN1214" s="246"/>
    </row>
    <row r="1215" spans="2:40" x14ac:dyDescent="0.2">
      <c r="B1215" s="625"/>
      <c r="C1215" s="606" t="s">
        <v>119</v>
      </c>
      <c r="D1215" s="599"/>
      <c r="E1215" s="599"/>
      <c r="F1215" s="599"/>
      <c r="G1215" s="599"/>
      <c r="H1215" s="599"/>
      <c r="I1215" s="622">
        <f t="shared" ref="I1215:AM1215" ca="1" si="454">I580*HLOOKUP($B$1160,$AQ$40:$AW$52,8)</f>
        <v>0</v>
      </c>
      <c r="J1215" s="622">
        <f t="shared" ca="1" si="454"/>
        <v>3.1107267657082504E-2</v>
      </c>
      <c r="K1215" s="622">
        <f t="shared" ca="1" si="454"/>
        <v>3.1430965018923035E-2</v>
      </c>
      <c r="L1215" s="622">
        <f t="shared" ca="1" si="454"/>
        <v>3.175948547145499E-2</v>
      </c>
      <c r="M1215" s="622">
        <f t="shared" ca="1" si="454"/>
        <v>3.2092900878729666E-2</v>
      </c>
      <c r="N1215" s="622">
        <f t="shared" ca="1" si="454"/>
        <v>3.2431284175572749E-2</v>
      </c>
      <c r="O1215" s="622">
        <f t="shared" ca="1" si="454"/>
        <v>3.2774709383538776E-2</v>
      </c>
      <c r="P1215" s="622">
        <f t="shared" ca="1" si="454"/>
        <v>3.3123251627103507E-2</v>
      </c>
      <c r="Q1215" s="622">
        <f t="shared" ca="1" si="454"/>
        <v>3.3476987150097344E-2</v>
      </c>
      <c r="R1215" s="622">
        <f t="shared" ca="1" si="454"/>
        <v>3.3835993332383796E-2</v>
      </c>
      <c r="S1215" s="622">
        <f t="shared" ca="1" si="454"/>
        <v>3.4200348706786315E-2</v>
      </c>
      <c r="T1215" s="622">
        <f t="shared" ca="1" si="454"/>
        <v>3.4570132976267431E-2</v>
      </c>
      <c r="U1215" s="622">
        <f t="shared" ca="1" si="454"/>
        <v>3.4945427031363809E-2</v>
      </c>
      <c r="V1215" s="622">
        <f t="shared" ca="1" si="454"/>
        <v>3.5326312967881135E-2</v>
      </c>
      <c r="W1215" s="622">
        <f t="shared" ca="1" si="454"/>
        <v>3.5712874104852563E-2</v>
      </c>
      <c r="X1215" s="622">
        <f t="shared" ca="1" si="454"/>
        <v>3.6105195002764871E-2</v>
      </c>
      <c r="Y1215" s="622">
        <f t="shared" ca="1" si="454"/>
        <v>3.6503361482056053E-2</v>
      </c>
      <c r="Z1215" s="622">
        <f t="shared" ca="1" si="454"/>
        <v>3.6907460641888705E-2</v>
      </c>
      <c r="AA1215" s="622">
        <f t="shared" ca="1" si="454"/>
        <v>3.7317580879202839E-2</v>
      </c>
      <c r="AB1215" s="622">
        <f t="shared" ca="1" si="454"/>
        <v>3.7733811908052958E-2</v>
      </c>
      <c r="AC1215" s="622">
        <f t="shared" ca="1" si="454"/>
        <v>3.8156244779232948E-2</v>
      </c>
      <c r="AD1215" s="622">
        <f t="shared" ca="1" si="454"/>
        <v>3.858497190019352E-2</v>
      </c>
      <c r="AE1215" s="622">
        <f t="shared" ca="1" si="454"/>
        <v>3.9020087055256399E-2</v>
      </c>
      <c r="AF1215" s="622">
        <f t="shared" ca="1" si="454"/>
        <v>3.9461685426129718E-2</v>
      </c>
      <c r="AG1215" s="622">
        <f t="shared" ca="1" si="454"/>
        <v>3.9909863612729052E-2</v>
      </c>
      <c r="AH1215" s="622">
        <f t="shared" ca="1" si="454"/>
        <v>4.0364719654308712E-2</v>
      </c>
      <c r="AI1215" s="622">
        <f t="shared" ca="1" si="454"/>
        <v>0</v>
      </c>
      <c r="AJ1215" s="622">
        <f t="shared" ca="1" si="454"/>
        <v>0</v>
      </c>
      <c r="AK1215" s="622">
        <f t="shared" ca="1" si="454"/>
        <v>0</v>
      </c>
      <c r="AL1215" s="622">
        <f t="shared" ca="1" si="454"/>
        <v>0</v>
      </c>
      <c r="AM1215" s="629">
        <f t="shared" ca="1" si="454"/>
        <v>0</v>
      </c>
      <c r="AN1215" s="246"/>
    </row>
    <row r="1216" spans="2:40" x14ac:dyDescent="0.2">
      <c r="B1216" s="625"/>
      <c r="C1216" s="125"/>
      <c r="D1216" s="599"/>
      <c r="E1216" s="599"/>
      <c r="F1216" s="599"/>
      <c r="G1216" s="599"/>
      <c r="H1216" s="599"/>
      <c r="I1216" s="622"/>
      <c r="J1216" s="623"/>
      <c r="K1216" s="623"/>
      <c r="L1216" s="623"/>
      <c r="M1216" s="623"/>
      <c r="N1216" s="623"/>
      <c r="O1216" s="623"/>
      <c r="P1216" s="623"/>
      <c r="Q1216" s="623"/>
      <c r="R1216" s="623"/>
      <c r="S1216" s="623"/>
      <c r="T1216" s="623"/>
      <c r="U1216" s="623"/>
      <c r="V1216" s="623"/>
      <c r="W1216" s="623"/>
      <c r="X1216" s="623"/>
      <c r="Y1216" s="623"/>
      <c r="Z1216" s="623"/>
      <c r="AA1216" s="623"/>
      <c r="AB1216" s="623"/>
      <c r="AC1216" s="623"/>
      <c r="AD1216" s="623"/>
      <c r="AE1216" s="623"/>
      <c r="AF1216" s="623"/>
      <c r="AG1216" s="623"/>
      <c r="AH1216" s="623"/>
      <c r="AI1216" s="623"/>
      <c r="AJ1216" s="623"/>
      <c r="AK1216" s="623"/>
      <c r="AL1216" s="623"/>
      <c r="AM1216" s="630"/>
    </row>
    <row r="1217" spans="2:40" x14ac:dyDescent="0.2">
      <c r="B1217" s="261" t="s">
        <v>341</v>
      </c>
      <c r="C1217" s="125"/>
      <c r="D1217" s="599"/>
      <c r="E1217" s="599"/>
      <c r="F1217" s="599"/>
      <c r="G1217" s="599"/>
      <c r="H1217" s="599"/>
      <c r="I1217" s="622"/>
      <c r="J1217" s="623"/>
      <c r="K1217" s="623"/>
      <c r="L1217" s="623"/>
      <c r="M1217" s="623"/>
      <c r="N1217" s="623"/>
      <c r="O1217" s="623"/>
      <c r="P1217" s="623"/>
      <c r="Q1217" s="623"/>
      <c r="R1217" s="623"/>
      <c r="S1217" s="623"/>
      <c r="T1217" s="623"/>
      <c r="U1217" s="623"/>
      <c r="V1217" s="623"/>
      <c r="W1217" s="623"/>
      <c r="X1217" s="623"/>
      <c r="Y1217" s="623"/>
      <c r="Z1217" s="623"/>
      <c r="AA1217" s="623"/>
      <c r="AB1217" s="623"/>
      <c r="AC1217" s="623"/>
      <c r="AD1217" s="623"/>
      <c r="AE1217" s="623"/>
      <c r="AF1217" s="623"/>
      <c r="AG1217" s="623"/>
      <c r="AH1217" s="623"/>
      <c r="AI1217" s="623"/>
      <c r="AJ1217" s="623"/>
      <c r="AK1217" s="623"/>
      <c r="AL1217" s="623"/>
      <c r="AM1217" s="630"/>
    </row>
    <row r="1218" spans="2:40" x14ac:dyDescent="0.2">
      <c r="B1218" s="625"/>
      <c r="C1218" s="605" t="s">
        <v>131</v>
      </c>
      <c r="D1218" s="599"/>
      <c r="E1218" s="599"/>
      <c r="F1218" s="599"/>
      <c r="G1218" s="599"/>
      <c r="H1218" s="599"/>
      <c r="I1218" s="622">
        <f t="shared" ref="I1218:AM1218" ca="1" si="455">I583*HLOOKUP($B$1160,$AQ$40:$AW$52,9)</f>
        <v>0</v>
      </c>
      <c r="J1218" s="622">
        <f t="shared" ca="1" si="455"/>
        <v>0</v>
      </c>
      <c r="K1218" s="622">
        <f t="shared" ca="1" si="455"/>
        <v>0</v>
      </c>
      <c r="L1218" s="622">
        <f t="shared" ca="1" si="455"/>
        <v>0</v>
      </c>
      <c r="M1218" s="622">
        <f t="shared" ca="1" si="455"/>
        <v>0</v>
      </c>
      <c r="N1218" s="622">
        <f t="shared" ca="1" si="455"/>
        <v>0</v>
      </c>
      <c r="O1218" s="622">
        <f t="shared" ca="1" si="455"/>
        <v>0</v>
      </c>
      <c r="P1218" s="622">
        <f t="shared" ca="1" si="455"/>
        <v>0</v>
      </c>
      <c r="Q1218" s="622">
        <f t="shared" ca="1" si="455"/>
        <v>0</v>
      </c>
      <c r="R1218" s="622">
        <f t="shared" ca="1" si="455"/>
        <v>0</v>
      </c>
      <c r="S1218" s="622">
        <f t="shared" ca="1" si="455"/>
        <v>0</v>
      </c>
      <c r="T1218" s="622">
        <f t="shared" ca="1" si="455"/>
        <v>0</v>
      </c>
      <c r="U1218" s="622">
        <f t="shared" ca="1" si="455"/>
        <v>0</v>
      </c>
      <c r="V1218" s="622">
        <f t="shared" ca="1" si="455"/>
        <v>0</v>
      </c>
      <c r="W1218" s="622">
        <f t="shared" ca="1" si="455"/>
        <v>0</v>
      </c>
      <c r="X1218" s="622">
        <f t="shared" ca="1" si="455"/>
        <v>0</v>
      </c>
      <c r="Y1218" s="622">
        <f t="shared" ca="1" si="455"/>
        <v>0</v>
      </c>
      <c r="Z1218" s="622">
        <f t="shared" ca="1" si="455"/>
        <v>0</v>
      </c>
      <c r="AA1218" s="622">
        <f t="shared" ca="1" si="455"/>
        <v>0</v>
      </c>
      <c r="AB1218" s="622">
        <f t="shared" ca="1" si="455"/>
        <v>0</v>
      </c>
      <c r="AC1218" s="622">
        <f t="shared" ca="1" si="455"/>
        <v>0</v>
      </c>
      <c r="AD1218" s="622">
        <f t="shared" ca="1" si="455"/>
        <v>0</v>
      </c>
      <c r="AE1218" s="622">
        <f t="shared" ca="1" si="455"/>
        <v>0</v>
      </c>
      <c r="AF1218" s="622">
        <f t="shared" ca="1" si="455"/>
        <v>0</v>
      </c>
      <c r="AG1218" s="622">
        <f t="shared" ca="1" si="455"/>
        <v>0</v>
      </c>
      <c r="AH1218" s="622">
        <f t="shared" ca="1" si="455"/>
        <v>0</v>
      </c>
      <c r="AI1218" s="622">
        <f t="shared" ca="1" si="455"/>
        <v>0</v>
      </c>
      <c r="AJ1218" s="622">
        <f t="shared" ca="1" si="455"/>
        <v>0</v>
      </c>
      <c r="AK1218" s="622">
        <f t="shared" ca="1" si="455"/>
        <v>0</v>
      </c>
      <c r="AL1218" s="622">
        <f t="shared" ca="1" si="455"/>
        <v>0</v>
      </c>
      <c r="AM1218" s="629">
        <f t="shared" ca="1" si="455"/>
        <v>0</v>
      </c>
      <c r="AN1218" s="246"/>
    </row>
    <row r="1219" spans="2:40" x14ac:dyDescent="0.2">
      <c r="B1219" s="625"/>
      <c r="C1219" s="606" t="s">
        <v>117</v>
      </c>
      <c r="D1219" s="599"/>
      <c r="E1219" s="599"/>
      <c r="F1219" s="599"/>
      <c r="G1219" s="599"/>
      <c r="H1219" s="599"/>
      <c r="I1219" s="622">
        <f t="shared" ref="I1219:AM1219" ca="1" si="456">I584*HLOOKUP($B$1160,$AQ$40:$AW$52,9)</f>
        <v>0</v>
      </c>
      <c r="J1219" s="622">
        <f t="shared" ca="1" si="456"/>
        <v>0</v>
      </c>
      <c r="K1219" s="622">
        <f t="shared" ca="1" si="456"/>
        <v>0</v>
      </c>
      <c r="L1219" s="622">
        <f t="shared" ca="1" si="456"/>
        <v>0</v>
      </c>
      <c r="M1219" s="622">
        <f t="shared" ca="1" si="456"/>
        <v>0</v>
      </c>
      <c r="N1219" s="622">
        <f t="shared" ca="1" si="456"/>
        <v>0</v>
      </c>
      <c r="O1219" s="622">
        <f t="shared" ca="1" si="456"/>
        <v>0</v>
      </c>
      <c r="P1219" s="622">
        <f t="shared" ca="1" si="456"/>
        <v>0</v>
      </c>
      <c r="Q1219" s="622">
        <f t="shared" ca="1" si="456"/>
        <v>0</v>
      </c>
      <c r="R1219" s="622">
        <f t="shared" ca="1" si="456"/>
        <v>0</v>
      </c>
      <c r="S1219" s="622">
        <f t="shared" ca="1" si="456"/>
        <v>0</v>
      </c>
      <c r="T1219" s="622">
        <f t="shared" ca="1" si="456"/>
        <v>0</v>
      </c>
      <c r="U1219" s="622">
        <f t="shared" ca="1" si="456"/>
        <v>0</v>
      </c>
      <c r="V1219" s="622">
        <f t="shared" ca="1" si="456"/>
        <v>0</v>
      </c>
      <c r="W1219" s="622">
        <f t="shared" ca="1" si="456"/>
        <v>0</v>
      </c>
      <c r="X1219" s="622">
        <f t="shared" ca="1" si="456"/>
        <v>0</v>
      </c>
      <c r="Y1219" s="622">
        <f t="shared" ca="1" si="456"/>
        <v>0</v>
      </c>
      <c r="Z1219" s="622">
        <f t="shared" ca="1" si="456"/>
        <v>0</v>
      </c>
      <c r="AA1219" s="622">
        <f t="shared" ca="1" si="456"/>
        <v>0</v>
      </c>
      <c r="AB1219" s="622">
        <f t="shared" ca="1" si="456"/>
        <v>0</v>
      </c>
      <c r="AC1219" s="622">
        <f t="shared" ca="1" si="456"/>
        <v>0</v>
      </c>
      <c r="AD1219" s="622">
        <f t="shared" ca="1" si="456"/>
        <v>0</v>
      </c>
      <c r="AE1219" s="622">
        <f t="shared" ca="1" si="456"/>
        <v>0</v>
      </c>
      <c r="AF1219" s="622">
        <f t="shared" ca="1" si="456"/>
        <v>0</v>
      </c>
      <c r="AG1219" s="622">
        <f t="shared" ca="1" si="456"/>
        <v>0</v>
      </c>
      <c r="AH1219" s="622">
        <f t="shared" ca="1" si="456"/>
        <v>0</v>
      </c>
      <c r="AI1219" s="622">
        <f t="shared" ca="1" si="456"/>
        <v>0</v>
      </c>
      <c r="AJ1219" s="622">
        <f t="shared" ca="1" si="456"/>
        <v>0</v>
      </c>
      <c r="AK1219" s="622">
        <f t="shared" ca="1" si="456"/>
        <v>0</v>
      </c>
      <c r="AL1219" s="622">
        <f t="shared" ca="1" si="456"/>
        <v>0</v>
      </c>
      <c r="AM1219" s="629">
        <f t="shared" ca="1" si="456"/>
        <v>0</v>
      </c>
      <c r="AN1219" s="246"/>
    </row>
    <row r="1220" spans="2:40" x14ac:dyDescent="0.2">
      <c r="B1220" s="625"/>
      <c r="C1220" s="607" t="s">
        <v>126</v>
      </c>
      <c r="D1220" s="599"/>
      <c r="E1220" s="599"/>
      <c r="F1220" s="599"/>
      <c r="G1220" s="599"/>
      <c r="H1220" s="599"/>
      <c r="I1220" s="622">
        <f t="shared" ref="I1220:AM1220" ca="1" si="457">I585*HLOOKUP($B$1160,$AQ$40:$AW$52,9)</f>
        <v>0</v>
      </c>
      <c r="J1220" s="622">
        <f t="shared" ca="1" si="457"/>
        <v>0</v>
      </c>
      <c r="K1220" s="622">
        <f t="shared" ca="1" si="457"/>
        <v>0</v>
      </c>
      <c r="L1220" s="622">
        <f t="shared" ca="1" si="457"/>
        <v>0</v>
      </c>
      <c r="M1220" s="622">
        <f t="shared" ca="1" si="457"/>
        <v>0</v>
      </c>
      <c r="N1220" s="622">
        <f t="shared" ca="1" si="457"/>
        <v>0</v>
      </c>
      <c r="O1220" s="622">
        <f t="shared" ca="1" si="457"/>
        <v>0</v>
      </c>
      <c r="P1220" s="622">
        <f t="shared" ca="1" si="457"/>
        <v>0</v>
      </c>
      <c r="Q1220" s="622">
        <f t="shared" ca="1" si="457"/>
        <v>0</v>
      </c>
      <c r="R1220" s="622">
        <f t="shared" ca="1" si="457"/>
        <v>0</v>
      </c>
      <c r="S1220" s="622">
        <f t="shared" ca="1" si="457"/>
        <v>0</v>
      </c>
      <c r="T1220" s="622">
        <f t="shared" ca="1" si="457"/>
        <v>0</v>
      </c>
      <c r="U1220" s="622">
        <f t="shared" ca="1" si="457"/>
        <v>0</v>
      </c>
      <c r="V1220" s="622">
        <f t="shared" ca="1" si="457"/>
        <v>0</v>
      </c>
      <c r="W1220" s="622">
        <f t="shared" ca="1" si="457"/>
        <v>0</v>
      </c>
      <c r="X1220" s="622">
        <f t="shared" ca="1" si="457"/>
        <v>0</v>
      </c>
      <c r="Y1220" s="622">
        <f t="shared" ca="1" si="457"/>
        <v>0</v>
      </c>
      <c r="Z1220" s="622">
        <f t="shared" ca="1" si="457"/>
        <v>0</v>
      </c>
      <c r="AA1220" s="622">
        <f t="shared" ca="1" si="457"/>
        <v>0</v>
      </c>
      <c r="AB1220" s="622">
        <f t="shared" ca="1" si="457"/>
        <v>0</v>
      </c>
      <c r="AC1220" s="622">
        <f t="shared" ca="1" si="457"/>
        <v>0</v>
      </c>
      <c r="AD1220" s="622">
        <f t="shared" ca="1" si="457"/>
        <v>0</v>
      </c>
      <c r="AE1220" s="622">
        <f t="shared" ca="1" si="457"/>
        <v>0</v>
      </c>
      <c r="AF1220" s="622">
        <f t="shared" ca="1" si="457"/>
        <v>0</v>
      </c>
      <c r="AG1220" s="622">
        <f t="shared" ca="1" si="457"/>
        <v>0</v>
      </c>
      <c r="AH1220" s="622">
        <f t="shared" ca="1" si="457"/>
        <v>0</v>
      </c>
      <c r="AI1220" s="622">
        <f t="shared" ca="1" si="457"/>
        <v>0</v>
      </c>
      <c r="AJ1220" s="622">
        <f t="shared" ca="1" si="457"/>
        <v>0</v>
      </c>
      <c r="AK1220" s="622">
        <f t="shared" ca="1" si="457"/>
        <v>0</v>
      </c>
      <c r="AL1220" s="622">
        <f t="shared" ca="1" si="457"/>
        <v>0</v>
      </c>
      <c r="AM1220" s="629">
        <f t="shared" ca="1" si="457"/>
        <v>0</v>
      </c>
      <c r="AN1220" s="246"/>
    </row>
    <row r="1221" spans="2:40" x14ac:dyDescent="0.2">
      <c r="B1221" s="625"/>
      <c r="C1221" s="605" t="s">
        <v>127</v>
      </c>
      <c r="D1221" s="599"/>
      <c r="E1221" s="599"/>
      <c r="F1221" s="599"/>
      <c r="G1221" s="599"/>
      <c r="H1221" s="599"/>
      <c r="I1221" s="622">
        <f t="shared" ref="I1221:AM1221" ca="1" si="458">I586*HLOOKUP($B$1160,$AQ$40:$AW$52,9)</f>
        <v>0</v>
      </c>
      <c r="J1221" s="622">
        <f t="shared" ca="1" si="458"/>
        <v>0</v>
      </c>
      <c r="K1221" s="622">
        <f t="shared" ca="1" si="458"/>
        <v>0</v>
      </c>
      <c r="L1221" s="622">
        <f t="shared" ca="1" si="458"/>
        <v>0</v>
      </c>
      <c r="M1221" s="622">
        <f t="shared" ca="1" si="458"/>
        <v>0</v>
      </c>
      <c r="N1221" s="622">
        <f t="shared" ca="1" si="458"/>
        <v>0</v>
      </c>
      <c r="O1221" s="622">
        <f t="shared" ca="1" si="458"/>
        <v>0</v>
      </c>
      <c r="P1221" s="622">
        <f t="shared" ca="1" si="458"/>
        <v>0</v>
      </c>
      <c r="Q1221" s="622">
        <f t="shared" ca="1" si="458"/>
        <v>0</v>
      </c>
      <c r="R1221" s="622">
        <f t="shared" ca="1" si="458"/>
        <v>0</v>
      </c>
      <c r="S1221" s="622">
        <f t="shared" ca="1" si="458"/>
        <v>0</v>
      </c>
      <c r="T1221" s="622">
        <f t="shared" ca="1" si="458"/>
        <v>0</v>
      </c>
      <c r="U1221" s="622">
        <f t="shared" ca="1" si="458"/>
        <v>0</v>
      </c>
      <c r="V1221" s="622">
        <f t="shared" ca="1" si="458"/>
        <v>0</v>
      </c>
      <c r="W1221" s="622">
        <f t="shared" ca="1" si="458"/>
        <v>0</v>
      </c>
      <c r="X1221" s="622">
        <f t="shared" ca="1" si="458"/>
        <v>0</v>
      </c>
      <c r="Y1221" s="622">
        <f t="shared" ca="1" si="458"/>
        <v>0</v>
      </c>
      <c r="Z1221" s="622">
        <f t="shared" ca="1" si="458"/>
        <v>0</v>
      </c>
      <c r="AA1221" s="622">
        <f t="shared" ca="1" si="458"/>
        <v>0</v>
      </c>
      <c r="AB1221" s="622">
        <f t="shared" ca="1" si="458"/>
        <v>0</v>
      </c>
      <c r="AC1221" s="622">
        <f t="shared" ca="1" si="458"/>
        <v>0</v>
      </c>
      <c r="AD1221" s="622">
        <f t="shared" ca="1" si="458"/>
        <v>0</v>
      </c>
      <c r="AE1221" s="622">
        <f t="shared" ca="1" si="458"/>
        <v>0</v>
      </c>
      <c r="AF1221" s="622">
        <f t="shared" ca="1" si="458"/>
        <v>0</v>
      </c>
      <c r="AG1221" s="622">
        <f t="shared" ca="1" si="458"/>
        <v>0</v>
      </c>
      <c r="AH1221" s="622">
        <f t="shared" ca="1" si="458"/>
        <v>0</v>
      </c>
      <c r="AI1221" s="622">
        <f t="shared" ca="1" si="458"/>
        <v>0</v>
      </c>
      <c r="AJ1221" s="622">
        <f t="shared" ca="1" si="458"/>
        <v>0</v>
      </c>
      <c r="AK1221" s="622">
        <f t="shared" ca="1" si="458"/>
        <v>0</v>
      </c>
      <c r="AL1221" s="622">
        <f t="shared" ca="1" si="458"/>
        <v>0</v>
      </c>
      <c r="AM1221" s="629">
        <f t="shared" ca="1" si="458"/>
        <v>0</v>
      </c>
      <c r="AN1221" s="246"/>
    </row>
    <row r="1222" spans="2:40" x14ac:dyDescent="0.2">
      <c r="B1222" s="625"/>
      <c r="C1222" s="605" t="s">
        <v>116</v>
      </c>
      <c r="D1222" s="599"/>
      <c r="E1222" s="599"/>
      <c r="F1222" s="599"/>
      <c r="G1222" s="599"/>
      <c r="H1222" s="599"/>
      <c r="I1222" s="622">
        <f t="shared" ref="I1222:AM1222" ca="1" si="459">I587*HLOOKUP($B$1160,$AQ$40:$AW$52,9)</f>
        <v>0</v>
      </c>
      <c r="J1222" s="622">
        <f t="shared" ca="1" si="459"/>
        <v>0</v>
      </c>
      <c r="K1222" s="622">
        <f t="shared" ca="1" si="459"/>
        <v>0</v>
      </c>
      <c r="L1222" s="622">
        <f t="shared" ca="1" si="459"/>
        <v>0</v>
      </c>
      <c r="M1222" s="622">
        <f t="shared" ca="1" si="459"/>
        <v>0</v>
      </c>
      <c r="N1222" s="622">
        <f t="shared" ca="1" si="459"/>
        <v>0</v>
      </c>
      <c r="O1222" s="622">
        <f t="shared" ca="1" si="459"/>
        <v>0</v>
      </c>
      <c r="P1222" s="622">
        <f t="shared" ca="1" si="459"/>
        <v>0</v>
      </c>
      <c r="Q1222" s="622">
        <f t="shared" ca="1" si="459"/>
        <v>0</v>
      </c>
      <c r="R1222" s="622">
        <f t="shared" ca="1" si="459"/>
        <v>0</v>
      </c>
      <c r="S1222" s="622">
        <f t="shared" ca="1" si="459"/>
        <v>0</v>
      </c>
      <c r="T1222" s="622">
        <f t="shared" ca="1" si="459"/>
        <v>0</v>
      </c>
      <c r="U1222" s="622">
        <f t="shared" ca="1" si="459"/>
        <v>0</v>
      </c>
      <c r="V1222" s="622">
        <f t="shared" ca="1" si="459"/>
        <v>0</v>
      </c>
      <c r="W1222" s="622">
        <f t="shared" ca="1" si="459"/>
        <v>0</v>
      </c>
      <c r="X1222" s="622">
        <f t="shared" ca="1" si="459"/>
        <v>0</v>
      </c>
      <c r="Y1222" s="622">
        <f t="shared" ca="1" si="459"/>
        <v>0</v>
      </c>
      <c r="Z1222" s="622">
        <f t="shared" ca="1" si="459"/>
        <v>0</v>
      </c>
      <c r="AA1222" s="622">
        <f t="shared" ca="1" si="459"/>
        <v>0</v>
      </c>
      <c r="AB1222" s="622">
        <f t="shared" ca="1" si="459"/>
        <v>0</v>
      </c>
      <c r="AC1222" s="622">
        <f t="shared" ca="1" si="459"/>
        <v>0</v>
      </c>
      <c r="AD1222" s="622">
        <f t="shared" ca="1" si="459"/>
        <v>0</v>
      </c>
      <c r="AE1222" s="622">
        <f t="shared" ca="1" si="459"/>
        <v>0</v>
      </c>
      <c r="AF1222" s="622">
        <f t="shared" ca="1" si="459"/>
        <v>0</v>
      </c>
      <c r="AG1222" s="622">
        <f t="shared" ca="1" si="459"/>
        <v>0</v>
      </c>
      <c r="AH1222" s="622">
        <f t="shared" ca="1" si="459"/>
        <v>0</v>
      </c>
      <c r="AI1222" s="622">
        <f t="shared" ca="1" si="459"/>
        <v>0</v>
      </c>
      <c r="AJ1222" s="622">
        <f t="shared" ca="1" si="459"/>
        <v>0</v>
      </c>
      <c r="AK1222" s="622">
        <f t="shared" ca="1" si="459"/>
        <v>0</v>
      </c>
      <c r="AL1222" s="622">
        <f t="shared" ca="1" si="459"/>
        <v>0</v>
      </c>
      <c r="AM1222" s="629">
        <f t="shared" ca="1" si="459"/>
        <v>0</v>
      </c>
      <c r="AN1222" s="246"/>
    </row>
    <row r="1223" spans="2:40" x14ac:dyDescent="0.2">
      <c r="B1223" s="625"/>
      <c r="C1223" s="606" t="s">
        <v>119</v>
      </c>
      <c r="D1223" s="599"/>
      <c r="E1223" s="599"/>
      <c r="F1223" s="599"/>
      <c r="G1223" s="599"/>
      <c r="H1223" s="599"/>
      <c r="I1223" s="622">
        <f t="shared" ref="I1223:AM1223" ca="1" si="460">I588*HLOOKUP($B$1160,$AQ$40:$AW$52,9)</f>
        <v>-0.35937225999999989</v>
      </c>
      <c r="J1223" s="622">
        <f t="shared" ca="1" si="460"/>
        <v>3.6028870158944445E-2</v>
      </c>
      <c r="K1223" s="622">
        <f t="shared" ca="1" si="460"/>
        <v>3.4324913845307968E-2</v>
      </c>
      <c r="L1223" s="622">
        <f t="shared" ca="1" si="460"/>
        <v>3.3047017663313485E-2</v>
      </c>
      <c r="M1223" s="622">
        <f t="shared" ca="1" si="460"/>
        <v>3.2108373689288226E-2</v>
      </c>
      <c r="N1223" s="622">
        <f t="shared" ca="1" si="460"/>
        <v>3.1623186793527026E-2</v>
      </c>
      <c r="O1223" s="622">
        <f t="shared" ca="1" si="460"/>
        <v>3.088773225624461E-2</v>
      </c>
      <c r="P1223" s="622">
        <f t="shared" ca="1" si="460"/>
        <v>3.0241572008052942E-2</v>
      </c>
      <c r="Q1223" s="622">
        <f t="shared" ca="1" si="460"/>
        <v>2.9683500189475551E-2</v>
      </c>
      <c r="R1223" s="622">
        <f t="shared" ca="1" si="460"/>
        <v>2.9135389146185346E-2</v>
      </c>
      <c r="S1223" s="622">
        <f t="shared" ca="1" si="460"/>
        <v>6.0081404372818751E-3</v>
      </c>
      <c r="T1223" s="622">
        <f t="shared" ca="1" si="460"/>
        <v>1.8725912255341131E-2</v>
      </c>
      <c r="U1223" s="622">
        <f t="shared" ca="1" si="460"/>
        <v>1.8936306394732753E-2</v>
      </c>
      <c r="V1223" s="622">
        <f t="shared" ca="1" si="460"/>
        <v>1.9149499200580778E-2</v>
      </c>
      <c r="W1223" s="622">
        <f t="shared" ca="1" si="460"/>
        <v>1.936551707114683E-2</v>
      </c>
      <c r="X1223" s="622">
        <f t="shared" ca="1" si="460"/>
        <v>1.958438644996352E-2</v>
      </c>
      <c r="Y1223" s="622">
        <f t="shared" ca="1" si="460"/>
        <v>1.9806133817634894E-2</v>
      </c>
      <c r="Z1223" s="622">
        <f t="shared" ca="1" si="460"/>
        <v>2.0030785683293931E-2</v>
      </c>
      <c r="AA1223" s="622">
        <f t="shared" ca="1" si="460"/>
        <v>2.0258368575706016E-2</v>
      </c>
      <c r="AB1223" s="622">
        <f t="shared" ca="1" si="460"/>
        <v>2.0488909034007827E-2</v>
      </c>
      <c r="AC1223" s="622">
        <f t="shared" ca="1" si="460"/>
        <v>8.2122835980702191E-3</v>
      </c>
      <c r="AD1223" s="622">
        <f t="shared" ca="1" si="460"/>
        <v>2.0958968798473449E-2</v>
      </c>
      <c r="AE1223" s="622">
        <f t="shared" ca="1" si="460"/>
        <v>2.1198541146083171E-2</v>
      </c>
      <c r="AF1223" s="622">
        <f t="shared" ca="1" si="460"/>
        <v>2.1441177121214645E-2</v>
      </c>
      <c r="AG1223" s="622">
        <f t="shared" ca="1" si="460"/>
        <v>2.1686903162372845E-2</v>
      </c>
      <c r="AH1223" s="622">
        <f t="shared" ca="1" si="460"/>
        <v>2.1935745654555534E-2</v>
      </c>
      <c r="AI1223" s="622">
        <f t="shared" ca="1" si="460"/>
        <v>0</v>
      </c>
      <c r="AJ1223" s="622">
        <f t="shared" ca="1" si="460"/>
        <v>0</v>
      </c>
      <c r="AK1223" s="622">
        <f t="shared" ca="1" si="460"/>
        <v>0</v>
      </c>
      <c r="AL1223" s="622">
        <f t="shared" ca="1" si="460"/>
        <v>0</v>
      </c>
      <c r="AM1223" s="629">
        <f t="shared" ca="1" si="460"/>
        <v>0</v>
      </c>
      <c r="AN1223" s="246"/>
    </row>
    <row r="1224" spans="2:40" x14ac:dyDescent="0.2">
      <c r="B1224" s="625"/>
      <c r="C1224" s="125"/>
      <c r="D1224" s="599"/>
      <c r="E1224" s="599"/>
      <c r="F1224" s="599"/>
      <c r="G1224" s="599"/>
      <c r="H1224" s="599"/>
      <c r="I1224" s="623"/>
      <c r="J1224" s="623"/>
      <c r="K1224" s="623"/>
      <c r="L1224" s="623"/>
      <c r="M1224" s="623"/>
      <c r="N1224" s="623"/>
      <c r="O1224" s="623"/>
      <c r="P1224" s="623"/>
      <c r="Q1224" s="623"/>
      <c r="R1224" s="623"/>
      <c r="S1224" s="623"/>
      <c r="T1224" s="623"/>
      <c r="U1224" s="623"/>
      <c r="V1224" s="623"/>
      <c r="W1224" s="623"/>
      <c r="X1224" s="623"/>
      <c r="Y1224" s="623"/>
      <c r="Z1224" s="623"/>
      <c r="AA1224" s="623"/>
      <c r="AB1224" s="623"/>
      <c r="AC1224" s="623"/>
      <c r="AD1224" s="623"/>
      <c r="AE1224" s="623"/>
      <c r="AF1224" s="623"/>
      <c r="AG1224" s="623"/>
      <c r="AH1224" s="623"/>
      <c r="AI1224" s="623"/>
      <c r="AJ1224" s="623"/>
      <c r="AK1224" s="623"/>
      <c r="AL1224" s="623"/>
      <c r="AM1224" s="630"/>
    </row>
    <row r="1225" spans="2:40" x14ac:dyDescent="0.2">
      <c r="B1225" s="261" t="s">
        <v>342</v>
      </c>
      <c r="C1225" s="125"/>
      <c r="D1225" s="599"/>
      <c r="E1225" s="599"/>
      <c r="F1225" s="599"/>
      <c r="G1225" s="599"/>
      <c r="H1225" s="599"/>
      <c r="I1225" s="623"/>
      <c r="J1225" s="623"/>
      <c r="K1225" s="623"/>
      <c r="L1225" s="623"/>
      <c r="M1225" s="623"/>
      <c r="N1225" s="623"/>
      <c r="O1225" s="623"/>
      <c r="P1225" s="623"/>
      <c r="Q1225" s="623"/>
      <c r="R1225" s="623"/>
      <c r="S1225" s="623"/>
      <c r="T1225" s="623"/>
      <c r="U1225" s="623"/>
      <c r="V1225" s="623"/>
      <c r="W1225" s="623"/>
      <c r="X1225" s="623"/>
      <c r="Y1225" s="623"/>
      <c r="Z1225" s="623"/>
      <c r="AA1225" s="623"/>
      <c r="AB1225" s="623"/>
      <c r="AC1225" s="623"/>
      <c r="AD1225" s="623"/>
      <c r="AE1225" s="623"/>
      <c r="AF1225" s="623"/>
      <c r="AG1225" s="623"/>
      <c r="AH1225" s="623"/>
      <c r="AI1225" s="623"/>
      <c r="AJ1225" s="623"/>
      <c r="AK1225" s="623"/>
      <c r="AL1225" s="623"/>
      <c r="AM1225" s="630"/>
    </row>
    <row r="1226" spans="2:40" x14ac:dyDescent="0.2">
      <c r="B1226" s="625"/>
      <c r="C1226" s="605" t="s">
        <v>131</v>
      </c>
      <c r="D1226" s="599"/>
      <c r="E1226" s="599"/>
      <c r="F1226" s="599"/>
      <c r="G1226" s="599"/>
      <c r="H1226" s="599"/>
      <c r="I1226" s="622">
        <f t="shared" ref="I1226:AM1226" ca="1" si="461">I591*HLOOKUP($B$1160,$AQ$40:$AW$52,10)</f>
        <v>-0.28215000000000007</v>
      </c>
      <c r="J1226" s="622">
        <f t="shared" ca="1" si="461"/>
        <v>2.9951165916276629E-2</v>
      </c>
      <c r="K1226" s="622">
        <f t="shared" ca="1" si="461"/>
        <v>3.9986760010998622E-2</v>
      </c>
      <c r="L1226" s="622">
        <f t="shared" ca="1" si="461"/>
        <v>2.7531705273811109E-2</v>
      </c>
      <c r="M1226" s="622">
        <f t="shared" ca="1" si="461"/>
        <v>1.9938029190728537E-2</v>
      </c>
      <c r="N1226" s="622">
        <f t="shared" ca="1" si="461"/>
        <v>1.9609559470593525E-2</v>
      </c>
      <c r="O1226" s="622">
        <f t="shared" ca="1" si="461"/>
        <v>1.3869510839074855E-2</v>
      </c>
      <c r="P1226" s="622">
        <f t="shared" ca="1" si="461"/>
        <v>8.170212195692951E-3</v>
      </c>
      <c r="Q1226" s="622">
        <f t="shared" ca="1" si="461"/>
        <v>7.7851090181015273E-3</v>
      </c>
      <c r="R1226" s="622">
        <f t="shared" ca="1" si="461"/>
        <v>7.3983275385936433E-3</v>
      </c>
      <c r="S1226" s="622">
        <f t="shared" ca="1" si="461"/>
        <v>-7.6886515906160998E-3</v>
      </c>
      <c r="T1226" s="622">
        <f t="shared" ca="1" si="461"/>
        <v>2.3583822729259219E-3</v>
      </c>
      <c r="U1226" s="622">
        <f t="shared" ca="1" si="461"/>
        <v>1.2099814455070886E-2</v>
      </c>
      <c r="V1226" s="622">
        <f t="shared" ca="1" si="461"/>
        <v>1.2237159514447401E-2</v>
      </c>
      <c r="W1226" s="622">
        <f t="shared" ca="1" si="461"/>
        <v>1.237626847706281E-2</v>
      </c>
      <c r="X1226" s="622">
        <f t="shared" ca="1" si="461"/>
        <v>1.2517155045840859E-2</v>
      </c>
      <c r="Y1226" s="622">
        <f t="shared" ca="1" si="461"/>
        <v>1.2659832840976883E-2</v>
      </c>
      <c r="Z1226" s="622">
        <f t="shared" ca="1" si="461"/>
        <v>1.2804315391394752E-2</v>
      </c>
      <c r="AA1226" s="622">
        <f t="shared" ca="1" si="461"/>
        <v>1.2950616125894357E-2</v>
      </c>
      <c r="AB1226" s="622">
        <f t="shared" ca="1" si="461"/>
        <v>1.3098748363980672E-2</v>
      </c>
      <c r="AC1226" s="622">
        <f t="shared" ca="1" si="461"/>
        <v>3.1932110963647756E-3</v>
      </c>
      <c r="AD1226" s="622">
        <f t="shared" ca="1" si="461"/>
        <v>1.3400560025127344E-2</v>
      </c>
      <c r="AE1226" s="622">
        <f t="shared" ca="1" si="461"/>
        <v>1.3554265453534522E-2</v>
      </c>
      <c r="AF1226" s="622">
        <f t="shared" ca="1" si="461"/>
        <v>1.3709854375496079E-2</v>
      </c>
      <c r="AG1226" s="622">
        <f t="shared" ca="1" si="461"/>
        <v>1.386733941465529E-2</v>
      </c>
      <c r="AH1226" s="622">
        <f t="shared" ca="1" si="461"/>
        <v>1.4026733023099851E-2</v>
      </c>
      <c r="AI1226" s="622">
        <f t="shared" ca="1" si="461"/>
        <v>0</v>
      </c>
      <c r="AJ1226" s="622">
        <f t="shared" ca="1" si="461"/>
        <v>0</v>
      </c>
      <c r="AK1226" s="622">
        <f t="shared" ca="1" si="461"/>
        <v>0</v>
      </c>
      <c r="AL1226" s="622">
        <f t="shared" ca="1" si="461"/>
        <v>0</v>
      </c>
      <c r="AM1226" s="629">
        <f t="shared" ca="1" si="461"/>
        <v>0</v>
      </c>
      <c r="AN1226" s="246"/>
    </row>
    <row r="1227" spans="2:40" x14ac:dyDescent="0.2">
      <c r="B1227" s="625"/>
      <c r="C1227" s="606" t="s">
        <v>117</v>
      </c>
      <c r="D1227" s="599"/>
      <c r="E1227" s="599"/>
      <c r="F1227" s="599"/>
      <c r="G1227" s="599"/>
      <c r="H1227" s="599"/>
      <c r="I1227" s="622">
        <f t="shared" ref="I1227:AM1227" ca="1" si="462">I592*HLOOKUP($B$1160,$AQ$40:$AW$52,10)</f>
        <v>0</v>
      </c>
      <c r="J1227" s="622">
        <f t="shared" ca="1" si="462"/>
        <v>0</v>
      </c>
      <c r="K1227" s="622">
        <f t="shared" ca="1" si="462"/>
        <v>0</v>
      </c>
      <c r="L1227" s="622">
        <f t="shared" ca="1" si="462"/>
        <v>0</v>
      </c>
      <c r="M1227" s="622">
        <f t="shared" ca="1" si="462"/>
        <v>0</v>
      </c>
      <c r="N1227" s="622">
        <f t="shared" ca="1" si="462"/>
        <v>0</v>
      </c>
      <c r="O1227" s="622">
        <f t="shared" ca="1" si="462"/>
        <v>0</v>
      </c>
      <c r="P1227" s="622">
        <f t="shared" ca="1" si="462"/>
        <v>0</v>
      </c>
      <c r="Q1227" s="622">
        <f t="shared" ca="1" si="462"/>
        <v>0</v>
      </c>
      <c r="R1227" s="622">
        <f t="shared" ca="1" si="462"/>
        <v>0</v>
      </c>
      <c r="S1227" s="622">
        <f t="shared" ca="1" si="462"/>
        <v>0</v>
      </c>
      <c r="T1227" s="622">
        <f t="shared" ca="1" si="462"/>
        <v>0</v>
      </c>
      <c r="U1227" s="622">
        <f t="shared" ca="1" si="462"/>
        <v>0</v>
      </c>
      <c r="V1227" s="622">
        <f t="shared" ca="1" si="462"/>
        <v>0</v>
      </c>
      <c r="W1227" s="622">
        <f t="shared" ca="1" si="462"/>
        <v>0</v>
      </c>
      <c r="X1227" s="622">
        <f t="shared" ca="1" si="462"/>
        <v>0</v>
      </c>
      <c r="Y1227" s="622">
        <f t="shared" ca="1" si="462"/>
        <v>0</v>
      </c>
      <c r="Z1227" s="622">
        <f t="shared" ca="1" si="462"/>
        <v>0</v>
      </c>
      <c r="AA1227" s="622">
        <f t="shared" ca="1" si="462"/>
        <v>0</v>
      </c>
      <c r="AB1227" s="622">
        <f t="shared" ca="1" si="462"/>
        <v>0</v>
      </c>
      <c r="AC1227" s="622">
        <f t="shared" ca="1" si="462"/>
        <v>0</v>
      </c>
      <c r="AD1227" s="622">
        <f t="shared" ca="1" si="462"/>
        <v>0</v>
      </c>
      <c r="AE1227" s="622">
        <f t="shared" ca="1" si="462"/>
        <v>0</v>
      </c>
      <c r="AF1227" s="622">
        <f t="shared" ca="1" si="462"/>
        <v>0</v>
      </c>
      <c r="AG1227" s="622">
        <f t="shared" ca="1" si="462"/>
        <v>0</v>
      </c>
      <c r="AH1227" s="622">
        <f t="shared" ca="1" si="462"/>
        <v>0</v>
      </c>
      <c r="AI1227" s="622">
        <f t="shared" ca="1" si="462"/>
        <v>0</v>
      </c>
      <c r="AJ1227" s="622">
        <f t="shared" ca="1" si="462"/>
        <v>0</v>
      </c>
      <c r="AK1227" s="622">
        <f t="shared" ca="1" si="462"/>
        <v>0</v>
      </c>
      <c r="AL1227" s="622">
        <f t="shared" ca="1" si="462"/>
        <v>0</v>
      </c>
      <c r="AM1227" s="629">
        <f t="shared" ca="1" si="462"/>
        <v>0</v>
      </c>
      <c r="AN1227" s="246"/>
    </row>
    <row r="1228" spans="2:40" x14ac:dyDescent="0.2">
      <c r="B1228" s="625"/>
      <c r="C1228" s="607" t="s">
        <v>126</v>
      </c>
      <c r="D1228" s="599"/>
      <c r="E1228" s="599"/>
      <c r="F1228" s="599"/>
      <c r="G1228" s="599"/>
      <c r="H1228" s="599"/>
      <c r="I1228" s="622">
        <f t="shared" ref="I1228:AM1228" ca="1" si="463">I593*HLOOKUP($B$1160,$AQ$40:$AW$52,10)</f>
        <v>0</v>
      </c>
      <c r="J1228" s="622">
        <f t="shared" ca="1" si="463"/>
        <v>0</v>
      </c>
      <c r="K1228" s="622">
        <f t="shared" ca="1" si="463"/>
        <v>0</v>
      </c>
      <c r="L1228" s="622">
        <f t="shared" ca="1" si="463"/>
        <v>0</v>
      </c>
      <c r="M1228" s="622">
        <f t="shared" ca="1" si="463"/>
        <v>0</v>
      </c>
      <c r="N1228" s="622">
        <f t="shared" ca="1" si="463"/>
        <v>0</v>
      </c>
      <c r="O1228" s="622">
        <f t="shared" ca="1" si="463"/>
        <v>0</v>
      </c>
      <c r="P1228" s="622">
        <f t="shared" ca="1" si="463"/>
        <v>0</v>
      </c>
      <c r="Q1228" s="622">
        <f t="shared" ca="1" si="463"/>
        <v>0</v>
      </c>
      <c r="R1228" s="622">
        <f t="shared" ca="1" si="463"/>
        <v>0</v>
      </c>
      <c r="S1228" s="622">
        <f t="shared" ca="1" si="463"/>
        <v>0</v>
      </c>
      <c r="T1228" s="622">
        <f t="shared" ca="1" si="463"/>
        <v>0</v>
      </c>
      <c r="U1228" s="622">
        <f t="shared" ca="1" si="463"/>
        <v>0</v>
      </c>
      <c r="V1228" s="622">
        <f t="shared" ca="1" si="463"/>
        <v>0</v>
      </c>
      <c r="W1228" s="622">
        <f t="shared" ca="1" si="463"/>
        <v>0</v>
      </c>
      <c r="X1228" s="622">
        <f t="shared" ca="1" si="463"/>
        <v>0</v>
      </c>
      <c r="Y1228" s="622">
        <f t="shared" ca="1" si="463"/>
        <v>0</v>
      </c>
      <c r="Z1228" s="622">
        <f t="shared" ca="1" si="463"/>
        <v>0</v>
      </c>
      <c r="AA1228" s="622">
        <f t="shared" ca="1" si="463"/>
        <v>0</v>
      </c>
      <c r="AB1228" s="622">
        <f t="shared" ca="1" si="463"/>
        <v>0</v>
      </c>
      <c r="AC1228" s="622">
        <f t="shared" ca="1" si="463"/>
        <v>0</v>
      </c>
      <c r="AD1228" s="622">
        <f t="shared" ca="1" si="463"/>
        <v>0</v>
      </c>
      <c r="AE1228" s="622">
        <f t="shared" ca="1" si="463"/>
        <v>0</v>
      </c>
      <c r="AF1228" s="622">
        <f t="shared" ca="1" si="463"/>
        <v>0</v>
      </c>
      <c r="AG1228" s="622">
        <f t="shared" ca="1" si="463"/>
        <v>0</v>
      </c>
      <c r="AH1228" s="622">
        <f t="shared" ca="1" si="463"/>
        <v>0</v>
      </c>
      <c r="AI1228" s="622">
        <f t="shared" ca="1" si="463"/>
        <v>0</v>
      </c>
      <c r="AJ1228" s="622">
        <f t="shared" ca="1" si="463"/>
        <v>0</v>
      </c>
      <c r="AK1228" s="622">
        <f t="shared" ca="1" si="463"/>
        <v>0</v>
      </c>
      <c r="AL1228" s="622">
        <f t="shared" ca="1" si="463"/>
        <v>0</v>
      </c>
      <c r="AM1228" s="629">
        <f t="shared" ca="1" si="463"/>
        <v>0</v>
      </c>
      <c r="AN1228" s="246"/>
    </row>
    <row r="1229" spans="2:40" x14ac:dyDescent="0.2">
      <c r="B1229" s="625"/>
      <c r="C1229" s="605" t="s">
        <v>127</v>
      </c>
      <c r="D1229" s="599"/>
      <c r="E1229" s="599"/>
      <c r="F1229" s="599"/>
      <c r="G1229" s="599"/>
      <c r="H1229" s="599"/>
      <c r="I1229" s="622">
        <f t="shared" ref="I1229:AM1229" ca="1" si="464">I594*HLOOKUP($B$1160,$AQ$40:$AW$52,10)</f>
        <v>0</v>
      </c>
      <c r="J1229" s="622">
        <f t="shared" ca="1" si="464"/>
        <v>0</v>
      </c>
      <c r="K1229" s="622">
        <f t="shared" ca="1" si="464"/>
        <v>0</v>
      </c>
      <c r="L1229" s="622">
        <f t="shared" ca="1" si="464"/>
        <v>0</v>
      </c>
      <c r="M1229" s="622">
        <f t="shared" ca="1" si="464"/>
        <v>0</v>
      </c>
      <c r="N1229" s="622">
        <f t="shared" ca="1" si="464"/>
        <v>0</v>
      </c>
      <c r="O1229" s="622">
        <f t="shared" ca="1" si="464"/>
        <v>0</v>
      </c>
      <c r="P1229" s="622">
        <f t="shared" ca="1" si="464"/>
        <v>0</v>
      </c>
      <c r="Q1229" s="622">
        <f t="shared" ca="1" si="464"/>
        <v>0</v>
      </c>
      <c r="R1229" s="622">
        <f t="shared" ca="1" si="464"/>
        <v>0</v>
      </c>
      <c r="S1229" s="622">
        <f t="shared" ca="1" si="464"/>
        <v>0</v>
      </c>
      <c r="T1229" s="622">
        <f t="shared" ca="1" si="464"/>
        <v>0</v>
      </c>
      <c r="U1229" s="622">
        <f t="shared" ca="1" si="464"/>
        <v>0</v>
      </c>
      <c r="V1229" s="622">
        <f t="shared" ca="1" si="464"/>
        <v>0</v>
      </c>
      <c r="W1229" s="622">
        <f t="shared" ca="1" si="464"/>
        <v>0</v>
      </c>
      <c r="X1229" s="622">
        <f t="shared" ca="1" si="464"/>
        <v>0</v>
      </c>
      <c r="Y1229" s="622">
        <f t="shared" ca="1" si="464"/>
        <v>0</v>
      </c>
      <c r="Z1229" s="622">
        <f t="shared" ca="1" si="464"/>
        <v>0</v>
      </c>
      <c r="AA1229" s="622">
        <f t="shared" ca="1" si="464"/>
        <v>0</v>
      </c>
      <c r="AB1229" s="622">
        <f t="shared" ca="1" si="464"/>
        <v>0</v>
      </c>
      <c r="AC1229" s="622">
        <f t="shared" ca="1" si="464"/>
        <v>0</v>
      </c>
      <c r="AD1229" s="622">
        <f t="shared" ca="1" si="464"/>
        <v>0</v>
      </c>
      <c r="AE1229" s="622">
        <f t="shared" ca="1" si="464"/>
        <v>0</v>
      </c>
      <c r="AF1229" s="622">
        <f t="shared" ca="1" si="464"/>
        <v>0</v>
      </c>
      <c r="AG1229" s="622">
        <f t="shared" ca="1" si="464"/>
        <v>0</v>
      </c>
      <c r="AH1229" s="622">
        <f t="shared" ca="1" si="464"/>
        <v>0</v>
      </c>
      <c r="AI1229" s="622">
        <f t="shared" ca="1" si="464"/>
        <v>0</v>
      </c>
      <c r="AJ1229" s="622">
        <f t="shared" ca="1" si="464"/>
        <v>0</v>
      </c>
      <c r="AK1229" s="622">
        <f t="shared" ca="1" si="464"/>
        <v>0</v>
      </c>
      <c r="AL1229" s="622">
        <f t="shared" ca="1" si="464"/>
        <v>0</v>
      </c>
      <c r="AM1229" s="629">
        <f t="shared" ca="1" si="464"/>
        <v>0</v>
      </c>
      <c r="AN1229" s="246"/>
    </row>
    <row r="1230" spans="2:40" x14ac:dyDescent="0.2">
      <c r="B1230" s="625"/>
      <c r="C1230" s="605" t="s">
        <v>116</v>
      </c>
      <c r="D1230" s="599"/>
      <c r="E1230" s="599"/>
      <c r="F1230" s="599"/>
      <c r="G1230" s="599"/>
      <c r="H1230" s="599"/>
      <c r="I1230" s="622">
        <f t="shared" ref="I1230:AM1230" ca="1" si="465">I595*HLOOKUP($B$1160,$AQ$40:$AW$52,10)</f>
        <v>0</v>
      </c>
      <c r="J1230" s="622">
        <f t="shared" ca="1" si="465"/>
        <v>3.8224886538595106E-3</v>
      </c>
      <c r="K1230" s="622">
        <f t="shared" ca="1" si="465"/>
        <v>3.8622648729270174E-3</v>
      </c>
      <c r="L1230" s="622">
        <f t="shared" ca="1" si="465"/>
        <v>3.9026337576586307E-3</v>
      </c>
      <c r="M1230" s="622">
        <f t="shared" ca="1" si="465"/>
        <v>3.943604138772744E-3</v>
      </c>
      <c r="N1230" s="622">
        <f t="shared" ca="1" si="465"/>
        <v>3.985184978565458E-3</v>
      </c>
      <c r="O1230" s="622">
        <f t="shared" ca="1" si="465"/>
        <v>4.0273853728710835E-3</v>
      </c>
      <c r="P1230" s="622">
        <f t="shared" ca="1" si="465"/>
        <v>4.0702145530518621E-3</v>
      </c>
      <c r="Q1230" s="622">
        <f t="shared" ca="1" si="465"/>
        <v>4.1136818880173343E-3</v>
      </c>
      <c r="R1230" s="622">
        <f t="shared" ca="1" si="465"/>
        <v>4.1577968862737931E-3</v>
      </c>
      <c r="S1230" s="622">
        <f t="shared" ca="1" si="465"/>
        <v>4.2025691980042733E-3</v>
      </c>
      <c r="T1230" s="622">
        <f t="shared" ca="1" si="465"/>
        <v>4.2480086171795368E-3</v>
      </c>
      <c r="U1230" s="622">
        <f t="shared" ca="1" si="465"/>
        <v>4.2941250837005111E-3</v>
      </c>
      <c r="V1230" s="622">
        <f t="shared" ca="1" si="465"/>
        <v>4.340928685572649E-3</v>
      </c>
      <c r="W1230" s="622">
        <f t="shared" ca="1" si="465"/>
        <v>4.3884296611126812E-3</v>
      </c>
      <c r="X1230" s="622">
        <f t="shared" ca="1" si="465"/>
        <v>4.4366384011882611E-3</v>
      </c>
      <c r="Y1230" s="622">
        <f t="shared" ca="1" si="465"/>
        <v>4.4855654514909648E-3</v>
      </c>
      <c r="Z1230" s="622">
        <f t="shared" ca="1" si="465"/>
        <v>4.5352215148431818E-3</v>
      </c>
      <c r="AA1230" s="622">
        <f t="shared" ca="1" si="465"/>
        <v>4.5856174535393443E-3</v>
      </c>
      <c r="AB1230" s="622">
        <f t="shared" ca="1" si="465"/>
        <v>4.6367642917220795E-3</v>
      </c>
      <c r="AC1230" s="622">
        <f t="shared" ca="1" si="465"/>
        <v>4.6886732177937387E-3</v>
      </c>
      <c r="AD1230" s="622">
        <f t="shared" ca="1" si="465"/>
        <v>4.7413555868638657E-3</v>
      </c>
      <c r="AE1230" s="622">
        <f t="shared" ca="1" si="465"/>
        <v>4.7948229232331373E-3</v>
      </c>
      <c r="AF1230" s="622">
        <f t="shared" ca="1" si="465"/>
        <v>4.8490869229143108E-3</v>
      </c>
      <c r="AG1230" s="622">
        <f t="shared" ca="1" si="465"/>
        <v>4.9041594561907336E-3</v>
      </c>
      <c r="AH1230" s="622">
        <f t="shared" ca="1" si="465"/>
        <v>4.9600525702129753E-3</v>
      </c>
      <c r="AI1230" s="622">
        <f t="shared" ca="1" si="465"/>
        <v>0</v>
      </c>
      <c r="AJ1230" s="622">
        <f t="shared" ca="1" si="465"/>
        <v>0</v>
      </c>
      <c r="AK1230" s="622">
        <f t="shared" ca="1" si="465"/>
        <v>0</v>
      </c>
      <c r="AL1230" s="622">
        <f t="shared" ca="1" si="465"/>
        <v>0</v>
      </c>
      <c r="AM1230" s="629">
        <f t="shared" ca="1" si="465"/>
        <v>0</v>
      </c>
      <c r="AN1230" s="246"/>
    </row>
    <row r="1231" spans="2:40" x14ac:dyDescent="0.2">
      <c r="B1231" s="625"/>
      <c r="C1231" s="606" t="s">
        <v>119</v>
      </c>
      <c r="D1231" s="599"/>
      <c r="E1231" s="599"/>
      <c r="F1231" s="599"/>
      <c r="G1231" s="599"/>
      <c r="H1231" s="599"/>
      <c r="I1231" s="622">
        <f t="shared" ref="I1231:AM1231" ca="1" si="466">I596*HLOOKUP($B$1160,$AQ$40:$AW$52,10)</f>
        <v>0</v>
      </c>
      <c r="J1231" s="622">
        <f t="shared" ca="1" si="466"/>
        <v>0</v>
      </c>
      <c r="K1231" s="622">
        <f t="shared" ca="1" si="466"/>
        <v>0</v>
      </c>
      <c r="L1231" s="622">
        <f t="shared" ca="1" si="466"/>
        <v>0</v>
      </c>
      <c r="M1231" s="622">
        <f t="shared" ca="1" si="466"/>
        <v>0</v>
      </c>
      <c r="N1231" s="622">
        <f t="shared" ca="1" si="466"/>
        <v>0</v>
      </c>
      <c r="O1231" s="622">
        <f t="shared" ca="1" si="466"/>
        <v>0</v>
      </c>
      <c r="P1231" s="622">
        <f t="shared" ca="1" si="466"/>
        <v>0</v>
      </c>
      <c r="Q1231" s="622">
        <f t="shared" ca="1" si="466"/>
        <v>0</v>
      </c>
      <c r="R1231" s="622">
        <f t="shared" ca="1" si="466"/>
        <v>0</v>
      </c>
      <c r="S1231" s="622">
        <f t="shared" ca="1" si="466"/>
        <v>0</v>
      </c>
      <c r="T1231" s="622">
        <f t="shared" ca="1" si="466"/>
        <v>0</v>
      </c>
      <c r="U1231" s="622">
        <f t="shared" ca="1" si="466"/>
        <v>0</v>
      </c>
      <c r="V1231" s="622">
        <f t="shared" ca="1" si="466"/>
        <v>0</v>
      </c>
      <c r="W1231" s="622">
        <f t="shared" ca="1" si="466"/>
        <v>0</v>
      </c>
      <c r="X1231" s="622">
        <f t="shared" ca="1" si="466"/>
        <v>0</v>
      </c>
      <c r="Y1231" s="622">
        <f t="shared" ca="1" si="466"/>
        <v>0</v>
      </c>
      <c r="Z1231" s="622">
        <f t="shared" ca="1" si="466"/>
        <v>0</v>
      </c>
      <c r="AA1231" s="622">
        <f t="shared" ca="1" si="466"/>
        <v>0</v>
      </c>
      <c r="AB1231" s="622">
        <f t="shared" ca="1" si="466"/>
        <v>0</v>
      </c>
      <c r="AC1231" s="622">
        <f t="shared" ca="1" si="466"/>
        <v>0</v>
      </c>
      <c r="AD1231" s="622">
        <f t="shared" ca="1" si="466"/>
        <v>0</v>
      </c>
      <c r="AE1231" s="622">
        <f t="shared" ca="1" si="466"/>
        <v>0</v>
      </c>
      <c r="AF1231" s="622">
        <f t="shared" ca="1" si="466"/>
        <v>0</v>
      </c>
      <c r="AG1231" s="622">
        <f t="shared" ca="1" si="466"/>
        <v>0</v>
      </c>
      <c r="AH1231" s="622">
        <f t="shared" ca="1" si="466"/>
        <v>0</v>
      </c>
      <c r="AI1231" s="622">
        <f t="shared" ca="1" si="466"/>
        <v>0</v>
      </c>
      <c r="AJ1231" s="622">
        <f t="shared" ca="1" si="466"/>
        <v>0</v>
      </c>
      <c r="AK1231" s="622">
        <f t="shared" ca="1" si="466"/>
        <v>0</v>
      </c>
      <c r="AL1231" s="622">
        <f t="shared" ca="1" si="466"/>
        <v>0</v>
      </c>
      <c r="AM1231" s="629">
        <f t="shared" ca="1" si="466"/>
        <v>0</v>
      </c>
      <c r="AN1231" s="246"/>
    </row>
    <row r="1232" spans="2:40" x14ac:dyDescent="0.2">
      <c r="B1232" s="625"/>
      <c r="C1232" s="125"/>
      <c r="D1232" s="599"/>
      <c r="E1232" s="599"/>
      <c r="F1232" s="599"/>
      <c r="G1232" s="599"/>
      <c r="H1232" s="599"/>
      <c r="I1232" s="623"/>
      <c r="J1232" s="623"/>
      <c r="K1232" s="623"/>
      <c r="L1232" s="623"/>
      <c r="M1232" s="623"/>
      <c r="N1232" s="623"/>
      <c r="O1232" s="623"/>
      <c r="P1232" s="623"/>
      <c r="Q1232" s="623"/>
      <c r="R1232" s="623"/>
      <c r="S1232" s="623"/>
      <c r="T1232" s="623"/>
      <c r="U1232" s="623"/>
      <c r="V1232" s="623"/>
      <c r="W1232" s="623"/>
      <c r="X1232" s="623"/>
      <c r="Y1232" s="623"/>
      <c r="Z1232" s="623"/>
      <c r="AA1232" s="623"/>
      <c r="AB1232" s="623"/>
      <c r="AC1232" s="623"/>
      <c r="AD1232" s="623"/>
      <c r="AE1232" s="623"/>
      <c r="AF1232" s="623"/>
      <c r="AG1232" s="623"/>
      <c r="AH1232" s="623"/>
      <c r="AI1232" s="623"/>
      <c r="AJ1232" s="623"/>
      <c r="AK1232" s="623"/>
      <c r="AL1232" s="623"/>
      <c r="AM1232" s="630"/>
    </row>
    <row r="1233" spans="2:40" x14ac:dyDescent="0.2">
      <c r="B1233" s="261" t="s">
        <v>303</v>
      </c>
      <c r="C1233" s="125"/>
      <c r="D1233" s="599"/>
      <c r="E1233" s="599"/>
      <c r="F1233" s="599"/>
      <c r="G1233" s="599"/>
      <c r="H1233" s="599"/>
      <c r="I1233" s="623"/>
      <c r="J1233" s="623"/>
      <c r="K1233" s="623"/>
      <c r="L1233" s="623"/>
      <c r="M1233" s="623"/>
      <c r="N1233" s="623"/>
      <c r="O1233" s="623"/>
      <c r="P1233" s="623"/>
      <c r="Q1233" s="623"/>
      <c r="R1233" s="623"/>
      <c r="S1233" s="623"/>
      <c r="T1233" s="623"/>
      <c r="U1233" s="623"/>
      <c r="V1233" s="623"/>
      <c r="W1233" s="623"/>
      <c r="X1233" s="623"/>
      <c r="Y1233" s="623"/>
      <c r="Z1233" s="623"/>
      <c r="AA1233" s="623"/>
      <c r="AB1233" s="623"/>
      <c r="AC1233" s="623"/>
      <c r="AD1233" s="623"/>
      <c r="AE1233" s="623"/>
      <c r="AF1233" s="623"/>
      <c r="AG1233" s="623"/>
      <c r="AH1233" s="623"/>
      <c r="AI1233" s="623"/>
      <c r="AJ1233" s="623"/>
      <c r="AK1233" s="623"/>
      <c r="AL1233" s="623"/>
      <c r="AM1233" s="630"/>
    </row>
    <row r="1234" spans="2:40" x14ac:dyDescent="0.2">
      <c r="B1234" s="625"/>
      <c r="C1234" s="605" t="s">
        <v>131</v>
      </c>
      <c r="D1234" s="599"/>
      <c r="E1234" s="599"/>
      <c r="F1234" s="599"/>
      <c r="G1234" s="599"/>
      <c r="H1234" s="599"/>
      <c r="I1234" s="622">
        <f t="shared" ref="I1234:AM1234" ca="1" si="467">I599*HLOOKUP($B$1160,$AQ$40:$AW$52,11)</f>
        <v>0</v>
      </c>
      <c r="J1234" s="622">
        <f t="shared" ca="1" si="467"/>
        <v>0</v>
      </c>
      <c r="K1234" s="622">
        <f t="shared" ca="1" si="467"/>
        <v>0</v>
      </c>
      <c r="L1234" s="622">
        <f t="shared" ca="1" si="467"/>
        <v>0</v>
      </c>
      <c r="M1234" s="622">
        <f t="shared" ca="1" si="467"/>
        <v>0</v>
      </c>
      <c r="N1234" s="622">
        <f t="shared" ca="1" si="467"/>
        <v>0</v>
      </c>
      <c r="O1234" s="622">
        <f t="shared" ca="1" si="467"/>
        <v>0</v>
      </c>
      <c r="P1234" s="622">
        <f t="shared" ca="1" si="467"/>
        <v>0</v>
      </c>
      <c r="Q1234" s="622">
        <f t="shared" ca="1" si="467"/>
        <v>0</v>
      </c>
      <c r="R1234" s="622">
        <f t="shared" ca="1" si="467"/>
        <v>0</v>
      </c>
      <c r="S1234" s="622">
        <f t="shared" ca="1" si="467"/>
        <v>0</v>
      </c>
      <c r="T1234" s="622">
        <f t="shared" ca="1" si="467"/>
        <v>0</v>
      </c>
      <c r="U1234" s="622">
        <f t="shared" ca="1" si="467"/>
        <v>0</v>
      </c>
      <c r="V1234" s="622">
        <f t="shared" ca="1" si="467"/>
        <v>0</v>
      </c>
      <c r="W1234" s="622">
        <f t="shared" ca="1" si="467"/>
        <v>0</v>
      </c>
      <c r="X1234" s="622">
        <f t="shared" ca="1" si="467"/>
        <v>0</v>
      </c>
      <c r="Y1234" s="622">
        <f t="shared" ca="1" si="467"/>
        <v>0</v>
      </c>
      <c r="Z1234" s="622">
        <f t="shared" ca="1" si="467"/>
        <v>0</v>
      </c>
      <c r="AA1234" s="622">
        <f t="shared" ca="1" si="467"/>
        <v>0</v>
      </c>
      <c r="AB1234" s="622">
        <f t="shared" ca="1" si="467"/>
        <v>0</v>
      </c>
      <c r="AC1234" s="622">
        <f t="shared" ca="1" si="467"/>
        <v>0</v>
      </c>
      <c r="AD1234" s="622">
        <f t="shared" ca="1" si="467"/>
        <v>0</v>
      </c>
      <c r="AE1234" s="622">
        <f t="shared" ca="1" si="467"/>
        <v>0</v>
      </c>
      <c r="AF1234" s="622">
        <f t="shared" ca="1" si="467"/>
        <v>0</v>
      </c>
      <c r="AG1234" s="622">
        <f t="shared" ca="1" si="467"/>
        <v>0</v>
      </c>
      <c r="AH1234" s="622">
        <f t="shared" ca="1" si="467"/>
        <v>0</v>
      </c>
      <c r="AI1234" s="622">
        <f t="shared" ca="1" si="467"/>
        <v>0</v>
      </c>
      <c r="AJ1234" s="622">
        <f t="shared" ca="1" si="467"/>
        <v>0</v>
      </c>
      <c r="AK1234" s="622">
        <f t="shared" ca="1" si="467"/>
        <v>0</v>
      </c>
      <c r="AL1234" s="622">
        <f t="shared" ca="1" si="467"/>
        <v>0</v>
      </c>
      <c r="AM1234" s="629">
        <f t="shared" ca="1" si="467"/>
        <v>0</v>
      </c>
      <c r="AN1234" s="246"/>
    </row>
    <row r="1235" spans="2:40" x14ac:dyDescent="0.2">
      <c r="B1235" s="625"/>
      <c r="C1235" s="606" t="s">
        <v>117</v>
      </c>
      <c r="D1235" s="599"/>
      <c r="E1235" s="599"/>
      <c r="F1235" s="599"/>
      <c r="G1235" s="599"/>
      <c r="H1235" s="599"/>
      <c r="I1235" s="622">
        <f t="shared" ref="I1235:AM1235" ca="1" si="468">I600*HLOOKUP($B$1160,$AQ$40:$AW$52,11)</f>
        <v>0</v>
      </c>
      <c r="J1235" s="622">
        <f t="shared" ca="1" si="468"/>
        <v>0</v>
      </c>
      <c r="K1235" s="622">
        <f t="shared" ca="1" si="468"/>
        <v>0</v>
      </c>
      <c r="L1235" s="622">
        <f t="shared" ca="1" si="468"/>
        <v>0</v>
      </c>
      <c r="M1235" s="622">
        <f t="shared" ca="1" si="468"/>
        <v>0</v>
      </c>
      <c r="N1235" s="622">
        <f t="shared" ca="1" si="468"/>
        <v>0</v>
      </c>
      <c r="O1235" s="622">
        <f t="shared" ca="1" si="468"/>
        <v>0</v>
      </c>
      <c r="P1235" s="622">
        <f t="shared" ca="1" si="468"/>
        <v>0</v>
      </c>
      <c r="Q1235" s="622">
        <f t="shared" ca="1" si="468"/>
        <v>0</v>
      </c>
      <c r="R1235" s="622">
        <f t="shared" ca="1" si="468"/>
        <v>0</v>
      </c>
      <c r="S1235" s="622">
        <f t="shared" ca="1" si="468"/>
        <v>0</v>
      </c>
      <c r="T1235" s="622">
        <f t="shared" ca="1" si="468"/>
        <v>0</v>
      </c>
      <c r="U1235" s="622">
        <f t="shared" ca="1" si="468"/>
        <v>0</v>
      </c>
      <c r="V1235" s="622">
        <f t="shared" ca="1" si="468"/>
        <v>0</v>
      </c>
      <c r="W1235" s="622">
        <f t="shared" ca="1" si="468"/>
        <v>0</v>
      </c>
      <c r="X1235" s="622">
        <f t="shared" ca="1" si="468"/>
        <v>0</v>
      </c>
      <c r="Y1235" s="622">
        <f t="shared" ca="1" si="468"/>
        <v>0</v>
      </c>
      <c r="Z1235" s="622">
        <f t="shared" ca="1" si="468"/>
        <v>0</v>
      </c>
      <c r="AA1235" s="622">
        <f t="shared" ca="1" si="468"/>
        <v>0</v>
      </c>
      <c r="AB1235" s="622">
        <f t="shared" ca="1" si="468"/>
        <v>0</v>
      </c>
      <c r="AC1235" s="622">
        <f t="shared" ca="1" si="468"/>
        <v>0</v>
      </c>
      <c r="AD1235" s="622">
        <f t="shared" ca="1" si="468"/>
        <v>0</v>
      </c>
      <c r="AE1235" s="622">
        <f t="shared" ca="1" si="468"/>
        <v>0</v>
      </c>
      <c r="AF1235" s="622">
        <f t="shared" ca="1" si="468"/>
        <v>0</v>
      </c>
      <c r="AG1235" s="622">
        <f t="shared" ca="1" si="468"/>
        <v>0</v>
      </c>
      <c r="AH1235" s="622">
        <f t="shared" ca="1" si="468"/>
        <v>0</v>
      </c>
      <c r="AI1235" s="622">
        <f t="shared" ca="1" si="468"/>
        <v>0</v>
      </c>
      <c r="AJ1235" s="622">
        <f t="shared" ca="1" si="468"/>
        <v>0</v>
      </c>
      <c r="AK1235" s="622">
        <f t="shared" ca="1" si="468"/>
        <v>0</v>
      </c>
      <c r="AL1235" s="622">
        <f t="shared" ca="1" si="468"/>
        <v>0</v>
      </c>
      <c r="AM1235" s="629">
        <f t="shared" ca="1" si="468"/>
        <v>0</v>
      </c>
      <c r="AN1235" s="246"/>
    </row>
    <row r="1236" spans="2:40" x14ac:dyDescent="0.2">
      <c r="B1236" s="625"/>
      <c r="C1236" s="607" t="s">
        <v>126</v>
      </c>
      <c r="D1236" s="599"/>
      <c r="E1236" s="599"/>
      <c r="F1236" s="599"/>
      <c r="G1236" s="599"/>
      <c r="H1236" s="599"/>
      <c r="I1236" s="622">
        <f t="shared" ref="I1236:AM1236" ca="1" si="469">I601*HLOOKUP($B$1160,$AQ$40:$AW$52,11)</f>
        <v>0</v>
      </c>
      <c r="J1236" s="622">
        <f t="shared" ca="1" si="469"/>
        <v>0</v>
      </c>
      <c r="K1236" s="622">
        <f t="shared" ca="1" si="469"/>
        <v>0</v>
      </c>
      <c r="L1236" s="622">
        <f t="shared" ca="1" si="469"/>
        <v>0</v>
      </c>
      <c r="M1236" s="622">
        <f t="shared" ca="1" si="469"/>
        <v>0</v>
      </c>
      <c r="N1236" s="622">
        <f t="shared" ca="1" si="469"/>
        <v>0</v>
      </c>
      <c r="O1236" s="622">
        <f t="shared" ca="1" si="469"/>
        <v>0</v>
      </c>
      <c r="P1236" s="622">
        <f t="shared" ca="1" si="469"/>
        <v>0</v>
      </c>
      <c r="Q1236" s="622">
        <f t="shared" ca="1" si="469"/>
        <v>0</v>
      </c>
      <c r="R1236" s="622">
        <f t="shared" ca="1" si="469"/>
        <v>0</v>
      </c>
      <c r="S1236" s="622">
        <f t="shared" ca="1" si="469"/>
        <v>0</v>
      </c>
      <c r="T1236" s="622">
        <f t="shared" ca="1" si="469"/>
        <v>0</v>
      </c>
      <c r="U1236" s="622">
        <f t="shared" ca="1" si="469"/>
        <v>0</v>
      </c>
      <c r="V1236" s="622">
        <f t="shared" ca="1" si="469"/>
        <v>0</v>
      </c>
      <c r="W1236" s="622">
        <f t="shared" ca="1" si="469"/>
        <v>0</v>
      </c>
      <c r="X1236" s="622">
        <f t="shared" ca="1" si="469"/>
        <v>0</v>
      </c>
      <c r="Y1236" s="622">
        <f t="shared" ca="1" si="469"/>
        <v>0</v>
      </c>
      <c r="Z1236" s="622">
        <f t="shared" ca="1" si="469"/>
        <v>0</v>
      </c>
      <c r="AA1236" s="622">
        <f t="shared" ca="1" si="469"/>
        <v>0</v>
      </c>
      <c r="AB1236" s="622">
        <f t="shared" ca="1" si="469"/>
        <v>0</v>
      </c>
      <c r="AC1236" s="622">
        <f t="shared" ca="1" si="469"/>
        <v>0</v>
      </c>
      <c r="AD1236" s="622">
        <f t="shared" ca="1" si="469"/>
        <v>0</v>
      </c>
      <c r="AE1236" s="622">
        <f t="shared" ca="1" si="469"/>
        <v>0</v>
      </c>
      <c r="AF1236" s="622">
        <f t="shared" ca="1" si="469"/>
        <v>0</v>
      </c>
      <c r="AG1236" s="622">
        <f t="shared" ca="1" si="469"/>
        <v>0</v>
      </c>
      <c r="AH1236" s="622">
        <f t="shared" ca="1" si="469"/>
        <v>0</v>
      </c>
      <c r="AI1236" s="622">
        <f t="shared" ca="1" si="469"/>
        <v>0</v>
      </c>
      <c r="AJ1236" s="622">
        <f t="shared" ca="1" si="469"/>
        <v>0</v>
      </c>
      <c r="AK1236" s="622">
        <f t="shared" ca="1" si="469"/>
        <v>0</v>
      </c>
      <c r="AL1236" s="622">
        <f t="shared" ca="1" si="469"/>
        <v>0</v>
      </c>
      <c r="AM1236" s="629">
        <f t="shared" ca="1" si="469"/>
        <v>0</v>
      </c>
      <c r="AN1236" s="246"/>
    </row>
    <row r="1237" spans="2:40" x14ac:dyDescent="0.2">
      <c r="B1237" s="625"/>
      <c r="C1237" s="605" t="s">
        <v>127</v>
      </c>
      <c r="D1237" s="599"/>
      <c r="E1237" s="599"/>
      <c r="F1237" s="599"/>
      <c r="G1237" s="599"/>
      <c r="H1237" s="599"/>
      <c r="I1237" s="622">
        <f t="shared" ref="I1237:AM1237" ca="1" si="470">I602*HLOOKUP($B$1160,$AQ$40:$AW$52,11)</f>
        <v>0</v>
      </c>
      <c r="J1237" s="622">
        <f t="shared" ca="1" si="470"/>
        <v>0</v>
      </c>
      <c r="K1237" s="622">
        <f t="shared" ca="1" si="470"/>
        <v>0</v>
      </c>
      <c r="L1237" s="622">
        <f t="shared" ca="1" si="470"/>
        <v>0</v>
      </c>
      <c r="M1237" s="622">
        <f t="shared" ca="1" si="470"/>
        <v>0</v>
      </c>
      <c r="N1237" s="622">
        <f t="shared" ca="1" si="470"/>
        <v>0</v>
      </c>
      <c r="O1237" s="622">
        <f t="shared" ca="1" si="470"/>
        <v>0</v>
      </c>
      <c r="P1237" s="622">
        <f t="shared" ca="1" si="470"/>
        <v>0</v>
      </c>
      <c r="Q1237" s="622">
        <f t="shared" ca="1" si="470"/>
        <v>0</v>
      </c>
      <c r="R1237" s="622">
        <f t="shared" ca="1" si="470"/>
        <v>0</v>
      </c>
      <c r="S1237" s="622">
        <f t="shared" ca="1" si="470"/>
        <v>0</v>
      </c>
      <c r="T1237" s="622">
        <f t="shared" ca="1" si="470"/>
        <v>0</v>
      </c>
      <c r="U1237" s="622">
        <f t="shared" ca="1" si="470"/>
        <v>0</v>
      </c>
      <c r="V1237" s="622">
        <f t="shared" ca="1" si="470"/>
        <v>0</v>
      </c>
      <c r="W1237" s="622">
        <f t="shared" ca="1" si="470"/>
        <v>0</v>
      </c>
      <c r="X1237" s="622">
        <f t="shared" ca="1" si="470"/>
        <v>0</v>
      </c>
      <c r="Y1237" s="622">
        <f t="shared" ca="1" si="470"/>
        <v>0</v>
      </c>
      <c r="Z1237" s="622">
        <f t="shared" ca="1" si="470"/>
        <v>0</v>
      </c>
      <c r="AA1237" s="622">
        <f t="shared" ca="1" si="470"/>
        <v>0</v>
      </c>
      <c r="AB1237" s="622">
        <f t="shared" ca="1" si="470"/>
        <v>0</v>
      </c>
      <c r="AC1237" s="622">
        <f t="shared" ca="1" si="470"/>
        <v>0</v>
      </c>
      <c r="AD1237" s="622">
        <f t="shared" ca="1" si="470"/>
        <v>0</v>
      </c>
      <c r="AE1237" s="622">
        <f t="shared" ca="1" si="470"/>
        <v>0</v>
      </c>
      <c r="AF1237" s="622">
        <f t="shared" ca="1" si="470"/>
        <v>0</v>
      </c>
      <c r="AG1237" s="622">
        <f t="shared" ca="1" si="470"/>
        <v>0</v>
      </c>
      <c r="AH1237" s="622">
        <f t="shared" ca="1" si="470"/>
        <v>0</v>
      </c>
      <c r="AI1237" s="622">
        <f t="shared" ca="1" si="470"/>
        <v>0</v>
      </c>
      <c r="AJ1237" s="622">
        <f t="shared" ca="1" si="470"/>
        <v>0</v>
      </c>
      <c r="AK1237" s="622">
        <f t="shared" ca="1" si="470"/>
        <v>0</v>
      </c>
      <c r="AL1237" s="622">
        <f t="shared" ca="1" si="470"/>
        <v>0</v>
      </c>
      <c r="AM1237" s="629">
        <f t="shared" ca="1" si="470"/>
        <v>0</v>
      </c>
      <c r="AN1237" s="246"/>
    </row>
    <row r="1238" spans="2:40" x14ac:dyDescent="0.2">
      <c r="B1238" s="625"/>
      <c r="C1238" s="605" t="s">
        <v>116</v>
      </c>
      <c r="D1238" s="599"/>
      <c r="E1238" s="599"/>
      <c r="F1238" s="599"/>
      <c r="G1238" s="599"/>
      <c r="H1238" s="599"/>
      <c r="I1238" s="622">
        <f t="shared" ref="I1238:AM1238" ca="1" si="471">I603*HLOOKUP($B$1160,$AQ$40:$AW$52,11)</f>
        <v>-8.10000000000001E-3</v>
      </c>
      <c r="J1238" s="622">
        <f t="shared" ca="1" si="471"/>
        <v>-3.7427222246335729E-4</v>
      </c>
      <c r="K1238" s="622">
        <f t="shared" ca="1" si="471"/>
        <v>-4.3507996766019047E-4</v>
      </c>
      <c r="L1238" s="622">
        <f t="shared" ca="1" si="471"/>
        <v>-4.7964340242974228E-4</v>
      </c>
      <c r="M1238" s="622">
        <f t="shared" ca="1" si="471"/>
        <v>-5.1126151548794004E-4</v>
      </c>
      <c r="N1238" s="622">
        <f t="shared" ca="1" si="471"/>
        <v>-5.2559293140872854E-4</v>
      </c>
      <c r="O1238" s="622">
        <f t="shared" ca="1" si="471"/>
        <v>-5.4938522967905583E-4</v>
      </c>
      <c r="P1238" s="622">
        <f t="shared" ca="1" si="471"/>
        <v>-5.6973135956232259E-4</v>
      </c>
      <c r="Q1238" s="622">
        <f t="shared" ca="1" si="471"/>
        <v>-5.866766243850112E-4</v>
      </c>
      <c r="R1238" s="622">
        <f t="shared" ca="1" si="471"/>
        <v>-6.0319007173700151E-4</v>
      </c>
      <c r="S1238" s="622">
        <f t="shared" ca="1" si="471"/>
        <v>-1.68364053514878E-3</v>
      </c>
      <c r="T1238" s="622">
        <f t="shared" ca="1" si="471"/>
        <v>-9.433805467701185E-4</v>
      </c>
      <c r="U1238" s="622">
        <f t="shared" ca="1" si="471"/>
        <v>-9.3113419061519693E-4</v>
      </c>
      <c r="V1238" s="622">
        <f t="shared" ca="1" si="471"/>
        <v>-9.1872493322033054E-4</v>
      </c>
      <c r="W1238" s="622">
        <f t="shared" ca="1" si="471"/>
        <v>-9.0615123802887092E-4</v>
      </c>
      <c r="X1238" s="622">
        <f t="shared" ca="1" si="471"/>
        <v>1.1399432143661113E-3</v>
      </c>
      <c r="Y1238" s="622">
        <f t="shared" ca="1" si="471"/>
        <v>1.1528504048837391E-3</v>
      </c>
      <c r="Z1238" s="622">
        <f t="shared" ca="1" si="471"/>
        <v>1.1659266567493258E-3</v>
      </c>
      <c r="AA1238" s="622">
        <f t="shared" ca="1" si="471"/>
        <v>1.179173514115718E-3</v>
      </c>
      <c r="AB1238" s="622">
        <f t="shared" ca="1" si="471"/>
        <v>1.1925925217394413E-3</v>
      </c>
      <c r="AC1238" s="622">
        <f t="shared" ca="1" si="471"/>
        <v>4.7801022441975433E-4</v>
      </c>
      <c r="AD1238" s="622">
        <f t="shared" ca="1" si="471"/>
        <v>1.2199531664151449E-3</v>
      </c>
      <c r="AE1238" s="622">
        <f t="shared" ca="1" si="471"/>
        <v>1.2338978908365715E-3</v>
      </c>
      <c r="AF1238" s="622">
        <f t="shared" ca="1" si="471"/>
        <v>1.2480209390167581E-3</v>
      </c>
      <c r="AG1238" s="622">
        <f t="shared" ca="1" si="471"/>
        <v>1.2623238498547873E-3</v>
      </c>
      <c r="AH1238" s="622">
        <f t="shared" ca="1" si="471"/>
        <v>1.276808159135262E-3</v>
      </c>
      <c r="AI1238" s="622">
        <f t="shared" ca="1" si="471"/>
        <v>0</v>
      </c>
      <c r="AJ1238" s="622">
        <f t="shared" ca="1" si="471"/>
        <v>0</v>
      </c>
      <c r="AK1238" s="622">
        <f t="shared" ca="1" si="471"/>
        <v>0</v>
      </c>
      <c r="AL1238" s="622">
        <f t="shared" ca="1" si="471"/>
        <v>0</v>
      </c>
      <c r="AM1238" s="629">
        <f t="shared" ca="1" si="471"/>
        <v>0</v>
      </c>
      <c r="AN1238" s="246"/>
    </row>
    <row r="1239" spans="2:40" x14ac:dyDescent="0.2">
      <c r="B1239" s="625"/>
      <c r="C1239" s="606" t="s">
        <v>119</v>
      </c>
      <c r="D1239" s="599"/>
      <c r="E1239" s="599"/>
      <c r="F1239" s="599"/>
      <c r="G1239" s="599"/>
      <c r="H1239" s="599"/>
      <c r="I1239" s="622">
        <f t="shared" ref="I1239:AM1239" ca="1" si="472">I604*HLOOKUP($B$1160,$AQ$40:$AW$52,11)</f>
        <v>0</v>
      </c>
      <c r="J1239" s="622">
        <f t="shared" ca="1" si="472"/>
        <v>0</v>
      </c>
      <c r="K1239" s="622">
        <f t="shared" ca="1" si="472"/>
        <v>0</v>
      </c>
      <c r="L1239" s="622">
        <f t="shared" ca="1" si="472"/>
        <v>0</v>
      </c>
      <c r="M1239" s="622">
        <f t="shared" ca="1" si="472"/>
        <v>0</v>
      </c>
      <c r="N1239" s="622">
        <f t="shared" ca="1" si="472"/>
        <v>0</v>
      </c>
      <c r="O1239" s="622">
        <f t="shared" ca="1" si="472"/>
        <v>0</v>
      </c>
      <c r="P1239" s="622">
        <f t="shared" ca="1" si="472"/>
        <v>0</v>
      </c>
      <c r="Q1239" s="622">
        <f t="shared" ca="1" si="472"/>
        <v>0</v>
      </c>
      <c r="R1239" s="622">
        <f t="shared" ca="1" si="472"/>
        <v>0</v>
      </c>
      <c r="S1239" s="622">
        <f t="shared" ca="1" si="472"/>
        <v>0</v>
      </c>
      <c r="T1239" s="622">
        <f t="shared" ca="1" si="472"/>
        <v>0</v>
      </c>
      <c r="U1239" s="622">
        <f t="shared" ca="1" si="472"/>
        <v>0</v>
      </c>
      <c r="V1239" s="622">
        <f t="shared" ca="1" si="472"/>
        <v>0</v>
      </c>
      <c r="W1239" s="622">
        <f t="shared" ca="1" si="472"/>
        <v>0</v>
      </c>
      <c r="X1239" s="622">
        <f t="shared" ca="1" si="472"/>
        <v>0</v>
      </c>
      <c r="Y1239" s="622">
        <f t="shared" ca="1" si="472"/>
        <v>0</v>
      </c>
      <c r="Z1239" s="622">
        <f t="shared" ca="1" si="472"/>
        <v>0</v>
      </c>
      <c r="AA1239" s="622">
        <f t="shared" ca="1" si="472"/>
        <v>0</v>
      </c>
      <c r="AB1239" s="622">
        <f t="shared" ca="1" si="472"/>
        <v>0</v>
      </c>
      <c r="AC1239" s="622">
        <f t="shared" ca="1" si="472"/>
        <v>0</v>
      </c>
      <c r="AD1239" s="622">
        <f t="shared" ca="1" si="472"/>
        <v>0</v>
      </c>
      <c r="AE1239" s="622">
        <f t="shared" ca="1" si="472"/>
        <v>0</v>
      </c>
      <c r="AF1239" s="622">
        <f t="shared" ca="1" si="472"/>
        <v>0</v>
      </c>
      <c r="AG1239" s="622">
        <f t="shared" ca="1" si="472"/>
        <v>0</v>
      </c>
      <c r="AH1239" s="622">
        <f t="shared" ca="1" si="472"/>
        <v>0</v>
      </c>
      <c r="AI1239" s="622">
        <f t="shared" ca="1" si="472"/>
        <v>0</v>
      </c>
      <c r="AJ1239" s="622">
        <f t="shared" ca="1" si="472"/>
        <v>0</v>
      </c>
      <c r="AK1239" s="622">
        <f t="shared" ca="1" si="472"/>
        <v>0</v>
      </c>
      <c r="AL1239" s="622">
        <f t="shared" ca="1" si="472"/>
        <v>0</v>
      </c>
      <c r="AM1239" s="629">
        <f t="shared" ca="1" si="472"/>
        <v>0</v>
      </c>
      <c r="AN1239" s="246"/>
    </row>
    <row r="1240" spans="2:40" x14ac:dyDescent="0.2">
      <c r="B1240" s="625"/>
      <c r="C1240" s="125"/>
      <c r="D1240" s="599"/>
      <c r="E1240" s="599"/>
      <c r="F1240" s="599"/>
      <c r="G1240" s="599"/>
      <c r="H1240" s="599"/>
      <c r="I1240" s="623"/>
      <c r="J1240" s="623"/>
      <c r="K1240" s="623"/>
      <c r="L1240" s="623"/>
      <c r="M1240" s="623"/>
      <c r="N1240" s="623"/>
      <c r="O1240" s="623"/>
      <c r="P1240" s="623"/>
      <c r="Q1240" s="623"/>
      <c r="R1240" s="623"/>
      <c r="S1240" s="623"/>
      <c r="T1240" s="623"/>
      <c r="U1240" s="623"/>
      <c r="V1240" s="623"/>
      <c r="W1240" s="623"/>
      <c r="X1240" s="623"/>
      <c r="Y1240" s="623"/>
      <c r="Z1240" s="623"/>
      <c r="AA1240" s="623"/>
      <c r="AB1240" s="623"/>
      <c r="AC1240" s="623"/>
      <c r="AD1240" s="623"/>
      <c r="AE1240" s="623"/>
      <c r="AF1240" s="623"/>
      <c r="AG1240" s="623"/>
      <c r="AH1240" s="623"/>
      <c r="AI1240" s="623"/>
      <c r="AJ1240" s="623"/>
      <c r="AK1240" s="623"/>
      <c r="AL1240" s="623"/>
      <c r="AM1240" s="630"/>
    </row>
    <row r="1241" spans="2:40" x14ac:dyDescent="0.2">
      <c r="B1241" s="261" t="s">
        <v>343</v>
      </c>
      <c r="C1241" s="125"/>
      <c r="D1241" s="599"/>
      <c r="E1241" s="599"/>
      <c r="F1241" s="599"/>
      <c r="G1241" s="599"/>
      <c r="H1241" s="599"/>
      <c r="I1241" s="623"/>
      <c r="J1241" s="623"/>
      <c r="K1241" s="623"/>
      <c r="L1241" s="623"/>
      <c r="M1241" s="623"/>
      <c r="N1241" s="623"/>
      <c r="O1241" s="623"/>
      <c r="P1241" s="623"/>
      <c r="Q1241" s="623"/>
      <c r="R1241" s="623"/>
      <c r="S1241" s="623"/>
      <c r="T1241" s="623"/>
      <c r="U1241" s="623"/>
      <c r="V1241" s="623"/>
      <c r="W1241" s="623"/>
      <c r="X1241" s="623"/>
      <c r="Y1241" s="623"/>
      <c r="Z1241" s="623"/>
      <c r="AA1241" s="623"/>
      <c r="AB1241" s="623"/>
      <c r="AC1241" s="623"/>
      <c r="AD1241" s="623"/>
      <c r="AE1241" s="623"/>
      <c r="AF1241" s="623"/>
      <c r="AG1241" s="623"/>
      <c r="AH1241" s="623"/>
      <c r="AI1241" s="623"/>
      <c r="AJ1241" s="623"/>
      <c r="AK1241" s="623"/>
      <c r="AL1241" s="623"/>
      <c r="AM1241" s="630"/>
    </row>
    <row r="1242" spans="2:40" x14ac:dyDescent="0.2">
      <c r="B1242" s="625"/>
      <c r="C1242" s="605" t="s">
        <v>131</v>
      </c>
      <c r="D1242" s="599"/>
      <c r="E1242" s="599"/>
      <c r="F1242" s="599"/>
      <c r="G1242" s="599"/>
      <c r="H1242" s="599"/>
      <c r="I1242" s="622">
        <f t="shared" ref="I1242:AM1242" ca="1" si="473">I607*HLOOKUP($B$1160,$AQ$40:$AW$52,12)</f>
        <v>-0.27920640000000013</v>
      </c>
      <c r="J1242" s="622">
        <f t="shared" ca="1" si="473"/>
        <v>6.3116147674903963E-2</v>
      </c>
      <c r="K1242" s="622">
        <f t="shared" ca="1" si="473"/>
        <v>7.1776886289316472E-2</v>
      </c>
      <c r="L1242" s="622">
        <f t="shared" ca="1" si="473"/>
        <v>5.851215126604728E-2</v>
      </c>
      <c r="M1242" s="622">
        <f t="shared" ca="1" si="473"/>
        <v>5.0320834898752338E-2</v>
      </c>
      <c r="N1242" s="622">
        <f t="shared" ca="1" si="473"/>
        <v>4.9670444665688367E-2</v>
      </c>
      <c r="O1242" s="622">
        <f t="shared" ca="1" si="473"/>
        <v>4.3468183590268161E-2</v>
      </c>
      <c r="P1242" s="622">
        <f t="shared" ca="1" si="473"/>
        <v>3.7373735754339929E-2</v>
      </c>
      <c r="Q1242" s="622">
        <f t="shared" ca="1" si="473"/>
        <v>3.6604359107935809E-2</v>
      </c>
      <c r="R1242" s="622">
        <f t="shared" ca="1" si="473"/>
        <v>3.583854300028215E-2</v>
      </c>
      <c r="S1242" s="622">
        <f t="shared" ca="1" si="473"/>
        <v>1.1708056941130378E-2</v>
      </c>
      <c r="T1242" s="622">
        <f t="shared" ca="1" si="473"/>
        <v>3.5072072272939604E-2</v>
      </c>
      <c r="U1242" s="622">
        <f t="shared" ca="1" si="473"/>
        <v>3.5468633978865807E-2</v>
      </c>
      <c r="V1242" s="622">
        <f t="shared" ca="1" si="473"/>
        <v>3.5870487070505115E-2</v>
      </c>
      <c r="W1242" s="622">
        <f t="shared" ca="1" si="473"/>
        <v>3.6277682290309143E-2</v>
      </c>
      <c r="X1242" s="622">
        <f t="shared" ca="1" si="473"/>
        <v>3.6690270497635243E-2</v>
      </c>
      <c r="Y1242" s="622">
        <f t="shared" ca="1" si="473"/>
        <v>3.7108302654192689E-2</v>
      </c>
      <c r="Z1242" s="622">
        <f t="shared" ca="1" si="473"/>
        <v>3.7531829808866581E-2</v>
      </c>
      <c r="AA1242" s="622">
        <f t="shared" ca="1" si="473"/>
        <v>3.7960903081899262E-2</v>
      </c>
      <c r="AB1242" s="622">
        <f t="shared" ca="1" si="473"/>
        <v>3.8395573648409995E-2</v>
      </c>
      <c r="AC1242" s="622">
        <f t="shared" ca="1" si="473"/>
        <v>1.5863198321231925E-2</v>
      </c>
      <c r="AD1242" s="622">
        <f t="shared" ca="1" si="473"/>
        <v>3.9281911533045312E-2</v>
      </c>
      <c r="AE1242" s="622">
        <f t="shared" ca="1" si="473"/>
        <v>3.9733681317785444E-2</v>
      </c>
      <c r="AF1242" s="622">
        <f t="shared" ca="1" si="473"/>
        <v>4.0191253291302839E-2</v>
      </c>
      <c r="AG1242" s="622">
        <f t="shared" ca="1" si="473"/>
        <v>4.0654678631252793E-2</v>
      </c>
      <c r="AH1242" s="622">
        <f t="shared" ca="1" si="473"/>
        <v>4.1124008456190984E-2</v>
      </c>
      <c r="AI1242" s="622">
        <f t="shared" ca="1" si="473"/>
        <v>0</v>
      </c>
      <c r="AJ1242" s="622">
        <f t="shared" ca="1" si="473"/>
        <v>0</v>
      </c>
      <c r="AK1242" s="622">
        <f t="shared" ca="1" si="473"/>
        <v>0</v>
      </c>
      <c r="AL1242" s="622">
        <f t="shared" ca="1" si="473"/>
        <v>0</v>
      </c>
      <c r="AM1242" s="629">
        <f t="shared" ca="1" si="473"/>
        <v>0</v>
      </c>
      <c r="AN1242" s="246"/>
    </row>
    <row r="1243" spans="2:40" x14ac:dyDescent="0.2">
      <c r="B1243" s="625"/>
      <c r="C1243" s="606" t="s">
        <v>117</v>
      </c>
      <c r="D1243" s="599"/>
      <c r="E1243" s="599"/>
      <c r="F1243" s="599"/>
      <c r="G1243" s="599"/>
      <c r="H1243" s="599"/>
      <c r="I1243" s="622">
        <f t="shared" ref="I1243:AM1243" ca="1" si="474">I608*HLOOKUP($B$1160,$AQ$40:$AW$52,12)</f>
        <v>0</v>
      </c>
      <c r="J1243" s="622">
        <f t="shared" ca="1" si="474"/>
        <v>0</v>
      </c>
      <c r="K1243" s="622">
        <f t="shared" ca="1" si="474"/>
        <v>0</v>
      </c>
      <c r="L1243" s="622">
        <f t="shared" ca="1" si="474"/>
        <v>0</v>
      </c>
      <c r="M1243" s="622">
        <f t="shared" ca="1" si="474"/>
        <v>0</v>
      </c>
      <c r="N1243" s="622">
        <f t="shared" ca="1" si="474"/>
        <v>0</v>
      </c>
      <c r="O1243" s="622">
        <f t="shared" ca="1" si="474"/>
        <v>0</v>
      </c>
      <c r="P1243" s="622">
        <f t="shared" ca="1" si="474"/>
        <v>0</v>
      </c>
      <c r="Q1243" s="622">
        <f t="shared" ca="1" si="474"/>
        <v>0</v>
      </c>
      <c r="R1243" s="622">
        <f t="shared" ca="1" si="474"/>
        <v>0</v>
      </c>
      <c r="S1243" s="622">
        <f t="shared" ca="1" si="474"/>
        <v>0</v>
      </c>
      <c r="T1243" s="622">
        <f t="shared" ca="1" si="474"/>
        <v>0</v>
      </c>
      <c r="U1243" s="622">
        <f t="shared" ca="1" si="474"/>
        <v>0</v>
      </c>
      <c r="V1243" s="622">
        <f t="shared" ca="1" si="474"/>
        <v>0</v>
      </c>
      <c r="W1243" s="622">
        <f t="shared" ca="1" si="474"/>
        <v>0</v>
      </c>
      <c r="X1243" s="622">
        <f t="shared" ca="1" si="474"/>
        <v>0</v>
      </c>
      <c r="Y1243" s="622">
        <f t="shared" ca="1" si="474"/>
        <v>0</v>
      </c>
      <c r="Z1243" s="622">
        <f t="shared" ca="1" si="474"/>
        <v>0</v>
      </c>
      <c r="AA1243" s="622">
        <f t="shared" ca="1" si="474"/>
        <v>0</v>
      </c>
      <c r="AB1243" s="622">
        <f t="shared" ca="1" si="474"/>
        <v>0</v>
      </c>
      <c r="AC1243" s="622">
        <f t="shared" ca="1" si="474"/>
        <v>0</v>
      </c>
      <c r="AD1243" s="622">
        <f t="shared" ca="1" si="474"/>
        <v>0</v>
      </c>
      <c r="AE1243" s="622">
        <f t="shared" ca="1" si="474"/>
        <v>0</v>
      </c>
      <c r="AF1243" s="622">
        <f t="shared" ca="1" si="474"/>
        <v>0</v>
      </c>
      <c r="AG1243" s="622">
        <f t="shared" ca="1" si="474"/>
        <v>0</v>
      </c>
      <c r="AH1243" s="622">
        <f t="shared" ca="1" si="474"/>
        <v>0</v>
      </c>
      <c r="AI1243" s="622">
        <f t="shared" ca="1" si="474"/>
        <v>0</v>
      </c>
      <c r="AJ1243" s="622">
        <f t="shared" ca="1" si="474"/>
        <v>0</v>
      </c>
      <c r="AK1243" s="622">
        <f t="shared" ca="1" si="474"/>
        <v>0</v>
      </c>
      <c r="AL1243" s="622">
        <f t="shared" ca="1" si="474"/>
        <v>0</v>
      </c>
      <c r="AM1243" s="629">
        <f t="shared" ca="1" si="474"/>
        <v>0</v>
      </c>
      <c r="AN1243" s="246"/>
    </row>
    <row r="1244" spans="2:40" x14ac:dyDescent="0.2">
      <c r="B1244" s="625"/>
      <c r="C1244" s="607" t="s">
        <v>126</v>
      </c>
      <c r="D1244" s="599"/>
      <c r="E1244" s="599"/>
      <c r="F1244" s="599"/>
      <c r="G1244" s="599"/>
      <c r="H1244" s="599"/>
      <c r="I1244" s="622">
        <f t="shared" ref="I1244:AM1244" ca="1" si="475">I609*HLOOKUP($B$1160,$AQ$40:$AW$52,12)</f>
        <v>0</v>
      </c>
      <c r="J1244" s="622">
        <f t="shared" ca="1" si="475"/>
        <v>7.3185682580951079E-3</v>
      </c>
      <c r="K1244" s="622">
        <f t="shared" ca="1" si="475"/>
        <v>7.4276149251407252E-3</v>
      </c>
      <c r="L1244" s="622">
        <f t="shared" ca="1" si="475"/>
        <v>7.5382863875253217E-3</v>
      </c>
      <c r="M1244" s="622">
        <f t="shared" ca="1" si="475"/>
        <v>7.6506068546994491E-3</v>
      </c>
      <c r="N1244" s="622">
        <f t="shared" ca="1" si="475"/>
        <v>7.7646008968344721E-3</v>
      </c>
      <c r="O1244" s="622">
        <f t="shared" ca="1" si="475"/>
        <v>7.8802934501973048E-3</v>
      </c>
      <c r="P1244" s="622">
        <f t="shared" ca="1" si="475"/>
        <v>7.9977098226052448E-3</v>
      </c>
      <c r="Q1244" s="622">
        <f t="shared" ca="1" si="475"/>
        <v>8.1168756989620627E-3</v>
      </c>
      <c r="R1244" s="622">
        <f t="shared" ca="1" si="475"/>
        <v>8.2378171468765991E-3</v>
      </c>
      <c r="S1244" s="622">
        <f t="shared" ca="1" si="475"/>
        <v>8.3605606223650583E-3</v>
      </c>
      <c r="T1244" s="622">
        <f t="shared" ca="1" si="475"/>
        <v>8.485132975638297E-3</v>
      </c>
      <c r="U1244" s="622">
        <f t="shared" ca="1" si="475"/>
        <v>8.6115614569753085E-3</v>
      </c>
      <c r="V1244" s="622">
        <f t="shared" ca="1" si="475"/>
        <v>8.739873722684241E-3</v>
      </c>
      <c r="W1244" s="622">
        <f t="shared" ca="1" si="475"/>
        <v>8.8700978411522351E-3</v>
      </c>
      <c r="X1244" s="622">
        <f t="shared" ca="1" si="475"/>
        <v>9.0022622989854046E-3</v>
      </c>
      <c r="Y1244" s="622">
        <f t="shared" ca="1" si="475"/>
        <v>9.1363960072402845E-3</v>
      </c>
      <c r="Z1244" s="622">
        <f t="shared" ca="1" si="475"/>
        <v>9.2725283077481676E-3</v>
      </c>
      <c r="AA1244" s="622">
        <f t="shared" ca="1" si="475"/>
        <v>9.4106889795336143E-3</v>
      </c>
      <c r="AB1244" s="622">
        <f t="shared" ca="1" si="475"/>
        <v>9.5509082453286639E-3</v>
      </c>
      <c r="AC1244" s="622">
        <f t="shared" ca="1" si="475"/>
        <v>9.6932167781840616E-3</v>
      </c>
      <c r="AD1244" s="622">
        <f t="shared" ca="1" si="475"/>
        <v>9.8376457081790058E-3</v>
      </c>
      <c r="AE1244" s="622">
        <f t="shared" ca="1" si="475"/>
        <v>9.9842266292308694E-3</v>
      </c>
      <c r="AF1244" s="622">
        <f t="shared" ca="1" si="475"/>
        <v>1.0132991606006413E-2</v>
      </c>
      <c r="AG1244" s="622">
        <f t="shared" ca="1" si="475"/>
        <v>1.0283973180935905E-2</v>
      </c>
      <c r="AH1244" s="622">
        <f t="shared" ca="1" si="475"/>
        <v>1.0437204381331848E-2</v>
      </c>
      <c r="AI1244" s="622">
        <f t="shared" ca="1" si="475"/>
        <v>0</v>
      </c>
      <c r="AJ1244" s="622">
        <f t="shared" ca="1" si="475"/>
        <v>0</v>
      </c>
      <c r="AK1244" s="622">
        <f t="shared" ca="1" si="475"/>
        <v>0</v>
      </c>
      <c r="AL1244" s="622">
        <f t="shared" ca="1" si="475"/>
        <v>0</v>
      </c>
      <c r="AM1244" s="629">
        <f t="shared" ca="1" si="475"/>
        <v>0</v>
      </c>
      <c r="AN1244" s="246"/>
    </row>
    <row r="1245" spans="2:40" x14ac:dyDescent="0.2">
      <c r="B1245" s="625"/>
      <c r="C1245" s="605" t="s">
        <v>127</v>
      </c>
      <c r="D1245" s="599"/>
      <c r="E1245" s="599"/>
      <c r="F1245" s="599"/>
      <c r="G1245" s="599"/>
      <c r="H1245" s="599"/>
      <c r="I1245" s="622">
        <f t="shared" ref="I1245:AM1245" ca="1" si="476">I610*HLOOKUP($B$1160,$AQ$40:$AW$52,12)</f>
        <v>0</v>
      </c>
      <c r="J1245" s="622">
        <f t="shared" ca="1" si="476"/>
        <v>0</v>
      </c>
      <c r="K1245" s="622">
        <f t="shared" ca="1" si="476"/>
        <v>0</v>
      </c>
      <c r="L1245" s="622">
        <f t="shared" ca="1" si="476"/>
        <v>0</v>
      </c>
      <c r="M1245" s="622">
        <f t="shared" ca="1" si="476"/>
        <v>0</v>
      </c>
      <c r="N1245" s="622">
        <f t="shared" ca="1" si="476"/>
        <v>0</v>
      </c>
      <c r="O1245" s="622">
        <f t="shared" ca="1" si="476"/>
        <v>0</v>
      </c>
      <c r="P1245" s="622">
        <f t="shared" ca="1" si="476"/>
        <v>0</v>
      </c>
      <c r="Q1245" s="622">
        <f t="shared" ca="1" si="476"/>
        <v>0</v>
      </c>
      <c r="R1245" s="622">
        <f t="shared" ca="1" si="476"/>
        <v>0</v>
      </c>
      <c r="S1245" s="622">
        <f t="shared" ca="1" si="476"/>
        <v>0</v>
      </c>
      <c r="T1245" s="622">
        <f t="shared" ca="1" si="476"/>
        <v>0</v>
      </c>
      <c r="U1245" s="622">
        <f t="shared" ca="1" si="476"/>
        <v>0</v>
      </c>
      <c r="V1245" s="622">
        <f t="shared" ca="1" si="476"/>
        <v>0</v>
      </c>
      <c r="W1245" s="622">
        <f t="shared" ca="1" si="476"/>
        <v>0</v>
      </c>
      <c r="X1245" s="622">
        <f t="shared" ca="1" si="476"/>
        <v>0</v>
      </c>
      <c r="Y1245" s="622">
        <f t="shared" ca="1" si="476"/>
        <v>0</v>
      </c>
      <c r="Z1245" s="622">
        <f t="shared" ca="1" si="476"/>
        <v>0</v>
      </c>
      <c r="AA1245" s="622">
        <f t="shared" ca="1" si="476"/>
        <v>0</v>
      </c>
      <c r="AB1245" s="622">
        <f t="shared" ca="1" si="476"/>
        <v>0</v>
      </c>
      <c r="AC1245" s="622">
        <f t="shared" ca="1" si="476"/>
        <v>0</v>
      </c>
      <c r="AD1245" s="622">
        <f t="shared" ca="1" si="476"/>
        <v>0</v>
      </c>
      <c r="AE1245" s="622">
        <f t="shared" ca="1" si="476"/>
        <v>0</v>
      </c>
      <c r="AF1245" s="622">
        <f t="shared" ca="1" si="476"/>
        <v>0</v>
      </c>
      <c r="AG1245" s="622">
        <f t="shared" ca="1" si="476"/>
        <v>0</v>
      </c>
      <c r="AH1245" s="622">
        <f t="shared" ca="1" si="476"/>
        <v>0</v>
      </c>
      <c r="AI1245" s="622">
        <f t="shared" ca="1" si="476"/>
        <v>0</v>
      </c>
      <c r="AJ1245" s="622">
        <f t="shared" ca="1" si="476"/>
        <v>0</v>
      </c>
      <c r="AK1245" s="622">
        <f t="shared" ca="1" si="476"/>
        <v>0</v>
      </c>
      <c r="AL1245" s="622">
        <f t="shared" ca="1" si="476"/>
        <v>0</v>
      </c>
      <c r="AM1245" s="629">
        <f t="shared" ca="1" si="476"/>
        <v>0</v>
      </c>
      <c r="AN1245" s="246"/>
    </row>
    <row r="1246" spans="2:40" x14ac:dyDescent="0.2">
      <c r="B1246" s="625"/>
      <c r="C1246" s="605" t="s">
        <v>116</v>
      </c>
      <c r="D1246" s="599"/>
      <c r="E1246" s="599"/>
      <c r="F1246" s="599"/>
      <c r="G1246" s="599"/>
      <c r="H1246" s="599"/>
      <c r="I1246" s="622">
        <f t="shared" ref="I1246:AM1246" ca="1" si="477">I611*HLOOKUP($B$1160,$AQ$40:$AW$52,12)</f>
        <v>0</v>
      </c>
      <c r="J1246" s="622">
        <f t="shared" ca="1" si="477"/>
        <v>0</v>
      </c>
      <c r="K1246" s="622">
        <f t="shared" ca="1" si="477"/>
        <v>0</v>
      </c>
      <c r="L1246" s="622">
        <f t="shared" ca="1" si="477"/>
        <v>0</v>
      </c>
      <c r="M1246" s="622">
        <f t="shared" ca="1" si="477"/>
        <v>0</v>
      </c>
      <c r="N1246" s="622">
        <f t="shared" ca="1" si="477"/>
        <v>0</v>
      </c>
      <c r="O1246" s="622">
        <f t="shared" ca="1" si="477"/>
        <v>0</v>
      </c>
      <c r="P1246" s="622">
        <f t="shared" ca="1" si="477"/>
        <v>0</v>
      </c>
      <c r="Q1246" s="622">
        <f t="shared" ca="1" si="477"/>
        <v>0</v>
      </c>
      <c r="R1246" s="622">
        <f t="shared" ca="1" si="477"/>
        <v>0</v>
      </c>
      <c r="S1246" s="622">
        <f t="shared" ca="1" si="477"/>
        <v>0</v>
      </c>
      <c r="T1246" s="622">
        <f t="shared" ca="1" si="477"/>
        <v>0</v>
      </c>
      <c r="U1246" s="622">
        <f t="shared" ca="1" si="477"/>
        <v>0</v>
      </c>
      <c r="V1246" s="622">
        <f t="shared" ca="1" si="477"/>
        <v>0</v>
      </c>
      <c r="W1246" s="622">
        <f t="shared" ca="1" si="477"/>
        <v>0</v>
      </c>
      <c r="X1246" s="622">
        <f t="shared" ca="1" si="477"/>
        <v>0</v>
      </c>
      <c r="Y1246" s="622">
        <f t="shared" ca="1" si="477"/>
        <v>0</v>
      </c>
      <c r="Z1246" s="622">
        <f t="shared" ca="1" si="477"/>
        <v>0</v>
      </c>
      <c r="AA1246" s="622">
        <f t="shared" ca="1" si="477"/>
        <v>0</v>
      </c>
      <c r="AB1246" s="622">
        <f t="shared" ca="1" si="477"/>
        <v>0</v>
      </c>
      <c r="AC1246" s="622">
        <f t="shared" ca="1" si="477"/>
        <v>0</v>
      </c>
      <c r="AD1246" s="622">
        <f t="shared" ca="1" si="477"/>
        <v>0</v>
      </c>
      <c r="AE1246" s="622">
        <f t="shared" ca="1" si="477"/>
        <v>0</v>
      </c>
      <c r="AF1246" s="622">
        <f t="shared" ca="1" si="477"/>
        <v>0</v>
      </c>
      <c r="AG1246" s="622">
        <f t="shared" ca="1" si="477"/>
        <v>0</v>
      </c>
      <c r="AH1246" s="622">
        <f t="shared" ca="1" si="477"/>
        <v>0</v>
      </c>
      <c r="AI1246" s="622">
        <f t="shared" ca="1" si="477"/>
        <v>0</v>
      </c>
      <c r="AJ1246" s="622">
        <f t="shared" ca="1" si="477"/>
        <v>0</v>
      </c>
      <c r="AK1246" s="622">
        <f t="shared" ca="1" si="477"/>
        <v>0</v>
      </c>
      <c r="AL1246" s="622">
        <f t="shared" ca="1" si="477"/>
        <v>0</v>
      </c>
      <c r="AM1246" s="629">
        <f t="shared" ca="1" si="477"/>
        <v>0</v>
      </c>
      <c r="AN1246" s="246"/>
    </row>
    <row r="1247" spans="2:40" x14ac:dyDescent="0.2">
      <c r="B1247" s="625"/>
      <c r="C1247" s="606" t="s">
        <v>119</v>
      </c>
      <c r="D1247" s="599"/>
      <c r="E1247" s="599"/>
      <c r="F1247" s="599"/>
      <c r="G1247" s="599"/>
      <c r="H1247" s="599"/>
      <c r="I1247" s="622">
        <f t="shared" ref="I1247:AM1247" ca="1" si="478">I612*HLOOKUP($B$1160,$AQ$40:$AW$52,12)</f>
        <v>0</v>
      </c>
      <c r="J1247" s="622">
        <f t="shared" ca="1" si="478"/>
        <v>0</v>
      </c>
      <c r="K1247" s="622">
        <f t="shared" ca="1" si="478"/>
        <v>0</v>
      </c>
      <c r="L1247" s="622">
        <f t="shared" ca="1" si="478"/>
        <v>0</v>
      </c>
      <c r="M1247" s="622">
        <f t="shared" ca="1" si="478"/>
        <v>0</v>
      </c>
      <c r="N1247" s="622">
        <f t="shared" ca="1" si="478"/>
        <v>0</v>
      </c>
      <c r="O1247" s="622">
        <f t="shared" ca="1" si="478"/>
        <v>0</v>
      </c>
      <c r="P1247" s="622">
        <f t="shared" ca="1" si="478"/>
        <v>0</v>
      </c>
      <c r="Q1247" s="622">
        <f t="shared" ca="1" si="478"/>
        <v>0</v>
      </c>
      <c r="R1247" s="622">
        <f t="shared" ca="1" si="478"/>
        <v>0</v>
      </c>
      <c r="S1247" s="622">
        <f t="shared" ca="1" si="478"/>
        <v>0</v>
      </c>
      <c r="T1247" s="622">
        <f t="shared" ca="1" si="478"/>
        <v>0</v>
      </c>
      <c r="U1247" s="622">
        <f t="shared" ca="1" si="478"/>
        <v>0</v>
      </c>
      <c r="V1247" s="622">
        <f t="shared" ca="1" si="478"/>
        <v>0</v>
      </c>
      <c r="W1247" s="622">
        <f t="shared" ca="1" si="478"/>
        <v>0</v>
      </c>
      <c r="X1247" s="622">
        <f t="shared" ca="1" si="478"/>
        <v>0</v>
      </c>
      <c r="Y1247" s="622">
        <f t="shared" ca="1" si="478"/>
        <v>0</v>
      </c>
      <c r="Z1247" s="622">
        <f t="shared" ca="1" si="478"/>
        <v>0</v>
      </c>
      <c r="AA1247" s="622">
        <f t="shared" ca="1" si="478"/>
        <v>0</v>
      </c>
      <c r="AB1247" s="622">
        <f t="shared" ca="1" si="478"/>
        <v>0</v>
      </c>
      <c r="AC1247" s="622">
        <f t="shared" ca="1" si="478"/>
        <v>0</v>
      </c>
      <c r="AD1247" s="622">
        <f t="shared" ca="1" si="478"/>
        <v>0</v>
      </c>
      <c r="AE1247" s="622">
        <f t="shared" ca="1" si="478"/>
        <v>0</v>
      </c>
      <c r="AF1247" s="622">
        <f t="shared" ca="1" si="478"/>
        <v>0</v>
      </c>
      <c r="AG1247" s="622">
        <f t="shared" ca="1" si="478"/>
        <v>0</v>
      </c>
      <c r="AH1247" s="622">
        <f t="shared" ca="1" si="478"/>
        <v>0</v>
      </c>
      <c r="AI1247" s="622">
        <f t="shared" ca="1" si="478"/>
        <v>0</v>
      </c>
      <c r="AJ1247" s="622">
        <f t="shared" ca="1" si="478"/>
        <v>0</v>
      </c>
      <c r="AK1247" s="622">
        <f t="shared" ca="1" si="478"/>
        <v>0</v>
      </c>
      <c r="AL1247" s="622">
        <f t="shared" ca="1" si="478"/>
        <v>0</v>
      </c>
      <c r="AM1247" s="629">
        <f t="shared" ca="1" si="478"/>
        <v>0</v>
      </c>
      <c r="AN1247" s="246"/>
    </row>
    <row r="1248" spans="2:40" x14ac:dyDescent="0.2">
      <c r="B1248" s="625"/>
      <c r="C1248" s="125"/>
      <c r="D1248" s="599"/>
      <c r="E1248" s="599"/>
      <c r="F1248" s="599"/>
      <c r="G1248" s="599"/>
      <c r="H1248" s="599"/>
      <c r="I1248" s="623"/>
      <c r="J1248" s="623"/>
      <c r="K1248" s="623"/>
      <c r="L1248" s="623"/>
      <c r="M1248" s="623"/>
      <c r="N1248" s="623"/>
      <c r="O1248" s="623"/>
      <c r="P1248" s="623"/>
      <c r="Q1248" s="623"/>
      <c r="R1248" s="623"/>
      <c r="S1248" s="623"/>
      <c r="T1248" s="623"/>
      <c r="U1248" s="623"/>
      <c r="V1248" s="623"/>
      <c r="W1248" s="623"/>
      <c r="X1248" s="623"/>
      <c r="Y1248" s="623"/>
      <c r="Z1248" s="623"/>
      <c r="AA1248" s="623"/>
      <c r="AB1248" s="623"/>
      <c r="AC1248" s="623"/>
      <c r="AD1248" s="623"/>
      <c r="AE1248" s="623"/>
      <c r="AF1248" s="623"/>
      <c r="AG1248" s="623"/>
      <c r="AH1248" s="623"/>
      <c r="AI1248" s="623"/>
      <c r="AJ1248" s="623"/>
      <c r="AK1248" s="623"/>
      <c r="AL1248" s="623"/>
      <c r="AM1248" s="630"/>
    </row>
    <row r="1249" spans="2:40" x14ac:dyDescent="0.2">
      <c r="B1249" s="261" t="s">
        <v>344</v>
      </c>
      <c r="C1249" s="125"/>
      <c r="D1249" s="599"/>
      <c r="E1249" s="599"/>
      <c r="F1249" s="599"/>
      <c r="G1249" s="599"/>
      <c r="H1249" s="599"/>
      <c r="I1249" s="623"/>
      <c r="J1249" s="623"/>
      <c r="K1249" s="623"/>
      <c r="L1249" s="623"/>
      <c r="M1249" s="623"/>
      <c r="N1249" s="623"/>
      <c r="O1249" s="623"/>
      <c r="P1249" s="623"/>
      <c r="Q1249" s="623"/>
      <c r="R1249" s="623"/>
      <c r="S1249" s="623"/>
      <c r="T1249" s="623"/>
      <c r="U1249" s="623"/>
      <c r="V1249" s="623"/>
      <c r="W1249" s="623"/>
      <c r="X1249" s="623"/>
      <c r="Y1249" s="623"/>
      <c r="Z1249" s="623"/>
      <c r="AA1249" s="623"/>
      <c r="AB1249" s="623"/>
      <c r="AC1249" s="623"/>
      <c r="AD1249" s="623"/>
      <c r="AE1249" s="623"/>
      <c r="AF1249" s="623"/>
      <c r="AG1249" s="623"/>
      <c r="AH1249" s="623"/>
      <c r="AI1249" s="623"/>
      <c r="AJ1249" s="623"/>
      <c r="AK1249" s="623"/>
      <c r="AL1249" s="623"/>
      <c r="AM1249" s="630"/>
    </row>
    <row r="1250" spans="2:40" x14ac:dyDescent="0.2">
      <c r="B1250" s="625"/>
      <c r="C1250" s="605" t="s">
        <v>131</v>
      </c>
      <c r="D1250" s="599"/>
      <c r="E1250" s="599"/>
      <c r="F1250" s="599"/>
      <c r="G1250" s="599"/>
      <c r="H1250" s="599"/>
      <c r="I1250" s="622">
        <f t="shared" ref="I1250:AM1250" ca="1" si="479">I615*HLOOKUP($B$1160,$AQ$40:$AW$52,13)</f>
        <v>0</v>
      </c>
      <c r="J1250" s="622">
        <f t="shared" ca="1" si="479"/>
        <v>0</v>
      </c>
      <c r="K1250" s="622">
        <f t="shared" ca="1" si="479"/>
        <v>0</v>
      </c>
      <c r="L1250" s="622">
        <f t="shared" ca="1" si="479"/>
        <v>0</v>
      </c>
      <c r="M1250" s="622">
        <f t="shared" ca="1" si="479"/>
        <v>0</v>
      </c>
      <c r="N1250" s="622">
        <f t="shared" ca="1" si="479"/>
        <v>0</v>
      </c>
      <c r="O1250" s="622">
        <f t="shared" ca="1" si="479"/>
        <v>0</v>
      </c>
      <c r="P1250" s="622">
        <f t="shared" ca="1" si="479"/>
        <v>0</v>
      </c>
      <c r="Q1250" s="622">
        <f t="shared" ca="1" si="479"/>
        <v>0</v>
      </c>
      <c r="R1250" s="622">
        <f t="shared" ca="1" si="479"/>
        <v>0</v>
      </c>
      <c r="S1250" s="622">
        <f t="shared" ca="1" si="479"/>
        <v>0</v>
      </c>
      <c r="T1250" s="622">
        <f t="shared" ca="1" si="479"/>
        <v>0</v>
      </c>
      <c r="U1250" s="622">
        <f t="shared" ca="1" si="479"/>
        <v>0</v>
      </c>
      <c r="V1250" s="622">
        <f t="shared" ca="1" si="479"/>
        <v>0</v>
      </c>
      <c r="W1250" s="622">
        <f t="shared" ca="1" si="479"/>
        <v>0</v>
      </c>
      <c r="X1250" s="622">
        <f t="shared" ca="1" si="479"/>
        <v>0</v>
      </c>
      <c r="Y1250" s="622">
        <f t="shared" ca="1" si="479"/>
        <v>0</v>
      </c>
      <c r="Z1250" s="622">
        <f t="shared" ca="1" si="479"/>
        <v>0</v>
      </c>
      <c r="AA1250" s="622">
        <f t="shared" ca="1" si="479"/>
        <v>0</v>
      </c>
      <c r="AB1250" s="622">
        <f t="shared" ca="1" si="479"/>
        <v>0</v>
      </c>
      <c r="AC1250" s="622">
        <f t="shared" ca="1" si="479"/>
        <v>0</v>
      </c>
      <c r="AD1250" s="622">
        <f t="shared" ca="1" si="479"/>
        <v>0</v>
      </c>
      <c r="AE1250" s="622">
        <f t="shared" ca="1" si="479"/>
        <v>0</v>
      </c>
      <c r="AF1250" s="622">
        <f t="shared" ca="1" si="479"/>
        <v>0</v>
      </c>
      <c r="AG1250" s="622">
        <f t="shared" ca="1" si="479"/>
        <v>0</v>
      </c>
      <c r="AH1250" s="622">
        <f t="shared" ca="1" si="479"/>
        <v>0</v>
      </c>
      <c r="AI1250" s="622">
        <f t="shared" ca="1" si="479"/>
        <v>0</v>
      </c>
      <c r="AJ1250" s="622">
        <f t="shared" ca="1" si="479"/>
        <v>0</v>
      </c>
      <c r="AK1250" s="622">
        <f t="shared" ca="1" si="479"/>
        <v>0</v>
      </c>
      <c r="AL1250" s="622">
        <f t="shared" ca="1" si="479"/>
        <v>0</v>
      </c>
      <c r="AM1250" s="629">
        <f t="shared" ca="1" si="479"/>
        <v>0</v>
      </c>
      <c r="AN1250" s="246"/>
    </row>
    <row r="1251" spans="2:40" x14ac:dyDescent="0.2">
      <c r="B1251" s="625"/>
      <c r="C1251" s="606" t="s">
        <v>117</v>
      </c>
      <c r="D1251" s="599"/>
      <c r="E1251" s="599"/>
      <c r="F1251" s="599"/>
      <c r="G1251" s="599"/>
      <c r="H1251" s="599"/>
      <c r="I1251" s="622">
        <f t="shared" ref="I1251:AM1251" ca="1" si="480">I616*HLOOKUP($B$1160,$AQ$40:$AW$52,13)</f>
        <v>0</v>
      </c>
      <c r="J1251" s="622">
        <f t="shared" ca="1" si="480"/>
        <v>0</v>
      </c>
      <c r="K1251" s="622">
        <f t="shared" ca="1" si="480"/>
        <v>0</v>
      </c>
      <c r="L1251" s="622">
        <f t="shared" ca="1" si="480"/>
        <v>0</v>
      </c>
      <c r="M1251" s="622">
        <f t="shared" ca="1" si="480"/>
        <v>0</v>
      </c>
      <c r="N1251" s="622">
        <f t="shared" ca="1" si="480"/>
        <v>0</v>
      </c>
      <c r="O1251" s="622">
        <f t="shared" ca="1" si="480"/>
        <v>0</v>
      </c>
      <c r="P1251" s="622">
        <f t="shared" ca="1" si="480"/>
        <v>0</v>
      </c>
      <c r="Q1251" s="622">
        <f t="shared" ca="1" si="480"/>
        <v>0</v>
      </c>
      <c r="R1251" s="622">
        <f t="shared" ca="1" si="480"/>
        <v>0</v>
      </c>
      <c r="S1251" s="622">
        <f t="shared" ca="1" si="480"/>
        <v>0</v>
      </c>
      <c r="T1251" s="622">
        <f t="shared" ca="1" si="480"/>
        <v>0</v>
      </c>
      <c r="U1251" s="622">
        <f t="shared" ca="1" si="480"/>
        <v>0</v>
      </c>
      <c r="V1251" s="622">
        <f t="shared" ca="1" si="480"/>
        <v>0</v>
      </c>
      <c r="W1251" s="622">
        <f t="shared" ca="1" si="480"/>
        <v>0</v>
      </c>
      <c r="X1251" s="622">
        <f t="shared" ca="1" si="480"/>
        <v>0</v>
      </c>
      <c r="Y1251" s="622">
        <f t="shared" ca="1" si="480"/>
        <v>0</v>
      </c>
      <c r="Z1251" s="622">
        <f t="shared" ca="1" si="480"/>
        <v>0</v>
      </c>
      <c r="AA1251" s="622">
        <f t="shared" ca="1" si="480"/>
        <v>0</v>
      </c>
      <c r="AB1251" s="622">
        <f t="shared" ca="1" si="480"/>
        <v>0</v>
      </c>
      <c r="AC1251" s="622">
        <f t="shared" ca="1" si="480"/>
        <v>0</v>
      </c>
      <c r="AD1251" s="622">
        <f t="shared" ca="1" si="480"/>
        <v>0</v>
      </c>
      <c r="AE1251" s="622">
        <f t="shared" ca="1" si="480"/>
        <v>0</v>
      </c>
      <c r="AF1251" s="622">
        <f t="shared" ca="1" si="480"/>
        <v>0</v>
      </c>
      <c r="AG1251" s="622">
        <f t="shared" ca="1" si="480"/>
        <v>0</v>
      </c>
      <c r="AH1251" s="622">
        <f t="shared" ca="1" si="480"/>
        <v>0</v>
      </c>
      <c r="AI1251" s="622">
        <f t="shared" ca="1" si="480"/>
        <v>0</v>
      </c>
      <c r="AJ1251" s="622">
        <f t="shared" ca="1" si="480"/>
        <v>0</v>
      </c>
      <c r="AK1251" s="622">
        <f t="shared" ca="1" si="480"/>
        <v>0</v>
      </c>
      <c r="AL1251" s="622">
        <f t="shared" ca="1" si="480"/>
        <v>0</v>
      </c>
      <c r="AM1251" s="629">
        <f t="shared" ca="1" si="480"/>
        <v>0</v>
      </c>
      <c r="AN1251" s="246"/>
    </row>
    <row r="1252" spans="2:40" x14ac:dyDescent="0.2">
      <c r="B1252" s="625"/>
      <c r="C1252" s="607" t="s">
        <v>126</v>
      </c>
      <c r="D1252" s="599"/>
      <c r="E1252" s="599"/>
      <c r="F1252" s="599"/>
      <c r="G1252" s="599"/>
      <c r="H1252" s="599"/>
      <c r="I1252" s="622">
        <f t="shared" ref="I1252:AM1252" ca="1" si="481">I617*HLOOKUP($B$1160,$AQ$40:$AW$52,13)</f>
        <v>-0.41880960000000012</v>
      </c>
      <c r="J1252" s="622">
        <f t="shared" ca="1" si="481"/>
        <v>8.3026210830122724E-2</v>
      </c>
      <c r="K1252" s="622">
        <f t="shared" ca="1" si="481"/>
        <v>7.9768291081782045E-2</v>
      </c>
      <c r="L1252" s="622">
        <f t="shared" ca="1" si="481"/>
        <v>7.7377046323668555E-2</v>
      </c>
      <c r="M1252" s="622">
        <f t="shared" ca="1" si="481"/>
        <v>7.5675487374828029E-2</v>
      </c>
      <c r="N1252" s="622">
        <f t="shared" ca="1" si="481"/>
        <v>7.4895926042768776E-2</v>
      </c>
      <c r="O1252" s="622">
        <f t="shared" ca="1" si="481"/>
        <v>7.3605135599618884E-2</v>
      </c>
      <c r="P1252" s="622">
        <f t="shared" ca="1" si="481"/>
        <v>7.2494282990119188E-2</v>
      </c>
      <c r="Q1252" s="622">
        <f t="shared" ca="1" si="481"/>
        <v>7.1560623604118703E-2</v>
      </c>
      <c r="R1252" s="622">
        <f t="shared" ca="1" si="481"/>
        <v>7.0644761168958695E-2</v>
      </c>
      <c r="S1252" s="622">
        <f t="shared" ca="1" si="481"/>
        <v>1.5149745662810096E-2</v>
      </c>
      <c r="T1252" s="622">
        <f t="shared" ca="1" si="481"/>
        <v>5.1790104532082132E-2</v>
      </c>
      <c r="U1252" s="622">
        <f t="shared" ca="1" si="481"/>
        <v>5.2399508396213788E-2</v>
      </c>
      <c r="V1252" s="622">
        <f t="shared" ca="1" si="481"/>
        <v>6.6227015840744766E-2</v>
      </c>
      <c r="W1252" s="622">
        <f t="shared" ca="1" si="481"/>
        <v>6.7014164993718733E-2</v>
      </c>
      <c r="X1252" s="622">
        <f t="shared" ca="1" si="481"/>
        <v>6.7811985139863959E-2</v>
      </c>
      <c r="Y1252" s="622">
        <f t="shared" ca="1" si="481"/>
        <v>6.8620589172221552E-2</v>
      </c>
      <c r="Z1252" s="622">
        <f t="shared" ca="1" si="481"/>
        <v>6.9440090611652808E-2</v>
      </c>
      <c r="AA1252" s="622">
        <f t="shared" ca="1" si="481"/>
        <v>7.0270603589344643E-2</v>
      </c>
      <c r="AB1252" s="622">
        <f t="shared" ca="1" si="481"/>
        <v>7.1112242828386005E-2</v>
      </c>
      <c r="AC1252" s="622">
        <f t="shared" ca="1" si="481"/>
        <v>3.5932003624384076E-2</v>
      </c>
      <c r="AD1252" s="622">
        <f t="shared" ca="1" si="481"/>
        <v>7.2829361825089145E-2</v>
      </c>
      <c r="AE1252" s="622">
        <f t="shared" ca="1" si="481"/>
        <v>7.3705073808995464E-2</v>
      </c>
      <c r="AF1252" s="622">
        <f t="shared" ca="1" si="481"/>
        <v>7.4592376462885329E-2</v>
      </c>
      <c r="AG1252" s="622">
        <f t="shared" ca="1" si="481"/>
        <v>7.5491387158281478E-2</v>
      </c>
      <c r="AH1252" s="622">
        <f t="shared" ca="1" si="481"/>
        <v>7.6402223726773494E-2</v>
      </c>
      <c r="AI1252" s="622">
        <f t="shared" ca="1" si="481"/>
        <v>0</v>
      </c>
      <c r="AJ1252" s="622">
        <f t="shared" ca="1" si="481"/>
        <v>0</v>
      </c>
      <c r="AK1252" s="622">
        <f t="shared" ca="1" si="481"/>
        <v>0</v>
      </c>
      <c r="AL1252" s="622">
        <f t="shared" ca="1" si="481"/>
        <v>0</v>
      </c>
      <c r="AM1252" s="629">
        <f t="shared" ca="1" si="481"/>
        <v>0</v>
      </c>
      <c r="AN1252" s="246"/>
    </row>
    <row r="1253" spans="2:40" x14ac:dyDescent="0.2">
      <c r="B1253" s="625"/>
      <c r="C1253" s="605" t="s">
        <v>127</v>
      </c>
      <c r="D1253" s="599"/>
      <c r="E1253" s="599"/>
      <c r="F1253" s="599"/>
      <c r="G1253" s="599"/>
      <c r="H1253" s="599"/>
      <c r="I1253" s="622">
        <f t="shared" ref="I1253:AM1253" ca="1" si="482">I618*HLOOKUP($B$1160,$AQ$40:$AW$52,13)</f>
        <v>0</v>
      </c>
      <c r="J1253" s="622">
        <f t="shared" ca="1" si="482"/>
        <v>0</v>
      </c>
      <c r="K1253" s="622">
        <f t="shared" ca="1" si="482"/>
        <v>0</v>
      </c>
      <c r="L1253" s="622">
        <f t="shared" ca="1" si="482"/>
        <v>0</v>
      </c>
      <c r="M1253" s="622">
        <f t="shared" ca="1" si="482"/>
        <v>0</v>
      </c>
      <c r="N1253" s="622">
        <f t="shared" ca="1" si="482"/>
        <v>0</v>
      </c>
      <c r="O1253" s="622">
        <f t="shared" ca="1" si="482"/>
        <v>0</v>
      </c>
      <c r="P1253" s="622">
        <f t="shared" ca="1" si="482"/>
        <v>0</v>
      </c>
      <c r="Q1253" s="622">
        <f t="shared" ca="1" si="482"/>
        <v>0</v>
      </c>
      <c r="R1253" s="622">
        <f t="shared" ca="1" si="482"/>
        <v>0</v>
      </c>
      <c r="S1253" s="622">
        <f t="shared" ca="1" si="482"/>
        <v>0</v>
      </c>
      <c r="T1253" s="622">
        <f t="shared" ca="1" si="482"/>
        <v>0</v>
      </c>
      <c r="U1253" s="622">
        <f t="shared" ca="1" si="482"/>
        <v>0</v>
      </c>
      <c r="V1253" s="622">
        <f t="shared" ca="1" si="482"/>
        <v>0</v>
      </c>
      <c r="W1253" s="622">
        <f t="shared" ca="1" si="482"/>
        <v>0</v>
      </c>
      <c r="X1253" s="622">
        <f t="shared" ca="1" si="482"/>
        <v>0</v>
      </c>
      <c r="Y1253" s="622">
        <f t="shared" ca="1" si="482"/>
        <v>0</v>
      </c>
      <c r="Z1253" s="622">
        <f t="shared" ca="1" si="482"/>
        <v>0</v>
      </c>
      <c r="AA1253" s="622">
        <f t="shared" ca="1" si="482"/>
        <v>0</v>
      </c>
      <c r="AB1253" s="622">
        <f t="shared" ca="1" si="482"/>
        <v>0</v>
      </c>
      <c r="AC1253" s="622">
        <f t="shared" ca="1" si="482"/>
        <v>0</v>
      </c>
      <c r="AD1253" s="622">
        <f t="shared" ca="1" si="482"/>
        <v>0</v>
      </c>
      <c r="AE1253" s="622">
        <f t="shared" ca="1" si="482"/>
        <v>0</v>
      </c>
      <c r="AF1253" s="622">
        <f t="shared" ca="1" si="482"/>
        <v>0</v>
      </c>
      <c r="AG1253" s="622">
        <f t="shared" ca="1" si="482"/>
        <v>0</v>
      </c>
      <c r="AH1253" s="622">
        <f t="shared" ca="1" si="482"/>
        <v>0</v>
      </c>
      <c r="AI1253" s="622">
        <f t="shared" ca="1" si="482"/>
        <v>0</v>
      </c>
      <c r="AJ1253" s="622">
        <f t="shared" ca="1" si="482"/>
        <v>0</v>
      </c>
      <c r="AK1253" s="622">
        <f t="shared" ca="1" si="482"/>
        <v>0</v>
      </c>
      <c r="AL1253" s="622">
        <f t="shared" ca="1" si="482"/>
        <v>0</v>
      </c>
      <c r="AM1253" s="629">
        <f t="shared" ca="1" si="482"/>
        <v>0</v>
      </c>
      <c r="AN1253" s="246"/>
    </row>
    <row r="1254" spans="2:40" x14ac:dyDescent="0.2">
      <c r="B1254" s="625"/>
      <c r="C1254" s="605" t="s">
        <v>116</v>
      </c>
      <c r="D1254" s="599"/>
      <c r="E1254" s="599"/>
      <c r="F1254" s="599"/>
      <c r="G1254" s="599"/>
      <c r="H1254" s="599"/>
      <c r="I1254" s="622">
        <f t="shared" ref="I1254:AM1254" ca="1" si="483">I619*HLOOKUP($B$1160,$AQ$40:$AW$52,13)</f>
        <v>0</v>
      </c>
      <c r="J1254" s="622">
        <f t="shared" ca="1" si="483"/>
        <v>0</v>
      </c>
      <c r="K1254" s="622">
        <f t="shared" ca="1" si="483"/>
        <v>0</v>
      </c>
      <c r="L1254" s="622">
        <f t="shared" ca="1" si="483"/>
        <v>0</v>
      </c>
      <c r="M1254" s="622">
        <f t="shared" ca="1" si="483"/>
        <v>0</v>
      </c>
      <c r="N1254" s="622">
        <f t="shared" ca="1" si="483"/>
        <v>0</v>
      </c>
      <c r="O1254" s="622">
        <f t="shared" ca="1" si="483"/>
        <v>0</v>
      </c>
      <c r="P1254" s="622">
        <f t="shared" ca="1" si="483"/>
        <v>0</v>
      </c>
      <c r="Q1254" s="622">
        <f t="shared" ca="1" si="483"/>
        <v>0</v>
      </c>
      <c r="R1254" s="622">
        <f t="shared" ca="1" si="483"/>
        <v>0</v>
      </c>
      <c r="S1254" s="622">
        <f t="shared" ca="1" si="483"/>
        <v>0</v>
      </c>
      <c r="T1254" s="622">
        <f t="shared" ca="1" si="483"/>
        <v>0</v>
      </c>
      <c r="U1254" s="622">
        <f t="shared" ca="1" si="483"/>
        <v>0</v>
      </c>
      <c r="V1254" s="622">
        <f t="shared" ca="1" si="483"/>
        <v>0</v>
      </c>
      <c r="W1254" s="622">
        <f t="shared" ca="1" si="483"/>
        <v>0</v>
      </c>
      <c r="X1254" s="622">
        <f t="shared" ca="1" si="483"/>
        <v>0</v>
      </c>
      <c r="Y1254" s="622">
        <f t="shared" ca="1" si="483"/>
        <v>0</v>
      </c>
      <c r="Z1254" s="622">
        <f t="shared" ca="1" si="483"/>
        <v>0</v>
      </c>
      <c r="AA1254" s="622">
        <f t="shared" ca="1" si="483"/>
        <v>0</v>
      </c>
      <c r="AB1254" s="622">
        <f t="shared" ca="1" si="483"/>
        <v>0</v>
      </c>
      <c r="AC1254" s="622">
        <f t="shared" ca="1" si="483"/>
        <v>0</v>
      </c>
      <c r="AD1254" s="622">
        <f t="shared" ca="1" si="483"/>
        <v>0</v>
      </c>
      <c r="AE1254" s="622">
        <f t="shared" ca="1" si="483"/>
        <v>0</v>
      </c>
      <c r="AF1254" s="622">
        <f t="shared" ca="1" si="483"/>
        <v>0</v>
      </c>
      <c r="AG1254" s="622">
        <f t="shared" ca="1" si="483"/>
        <v>0</v>
      </c>
      <c r="AH1254" s="622">
        <f t="shared" ca="1" si="483"/>
        <v>0</v>
      </c>
      <c r="AI1254" s="622">
        <f t="shared" ca="1" si="483"/>
        <v>0</v>
      </c>
      <c r="AJ1254" s="622">
        <f t="shared" ca="1" si="483"/>
        <v>0</v>
      </c>
      <c r="AK1254" s="622">
        <f t="shared" ca="1" si="483"/>
        <v>0</v>
      </c>
      <c r="AL1254" s="622">
        <f t="shared" ca="1" si="483"/>
        <v>0</v>
      </c>
      <c r="AM1254" s="629">
        <f t="shared" ca="1" si="483"/>
        <v>0</v>
      </c>
      <c r="AN1254" s="246"/>
    </row>
    <row r="1255" spans="2:40" ht="12" thickBot="1" x14ac:dyDescent="0.25">
      <c r="B1255" s="631"/>
      <c r="C1255" s="632" t="s">
        <v>119</v>
      </c>
      <c r="D1255" s="633"/>
      <c r="E1255" s="633"/>
      <c r="F1255" s="633"/>
      <c r="G1255" s="633"/>
      <c r="H1255" s="633"/>
      <c r="I1255" s="634">
        <f t="shared" ref="I1255:AM1255" ca="1" si="484">I620*HLOOKUP($B$1160,$AQ$40:$AW$52,13)</f>
        <v>0</v>
      </c>
      <c r="J1255" s="634">
        <f t="shared" ca="1" si="484"/>
        <v>0</v>
      </c>
      <c r="K1255" s="634">
        <f t="shared" ca="1" si="484"/>
        <v>0</v>
      </c>
      <c r="L1255" s="634">
        <f t="shared" ca="1" si="484"/>
        <v>0</v>
      </c>
      <c r="M1255" s="634">
        <f t="shared" ca="1" si="484"/>
        <v>0</v>
      </c>
      <c r="N1255" s="634">
        <f t="shared" ca="1" si="484"/>
        <v>0</v>
      </c>
      <c r="O1255" s="634">
        <f t="shared" ca="1" si="484"/>
        <v>0</v>
      </c>
      <c r="P1255" s="634">
        <f t="shared" ca="1" si="484"/>
        <v>0</v>
      </c>
      <c r="Q1255" s="634">
        <f t="shared" ca="1" si="484"/>
        <v>0</v>
      </c>
      <c r="R1255" s="634">
        <f t="shared" ca="1" si="484"/>
        <v>0</v>
      </c>
      <c r="S1255" s="634">
        <f t="shared" ca="1" si="484"/>
        <v>0</v>
      </c>
      <c r="T1255" s="634">
        <f t="shared" ca="1" si="484"/>
        <v>0</v>
      </c>
      <c r="U1255" s="634">
        <f t="shared" ca="1" si="484"/>
        <v>0</v>
      </c>
      <c r="V1255" s="634">
        <f t="shared" ca="1" si="484"/>
        <v>0</v>
      </c>
      <c r="W1255" s="634">
        <f t="shared" ca="1" si="484"/>
        <v>0</v>
      </c>
      <c r="X1255" s="634">
        <f t="shared" ca="1" si="484"/>
        <v>0</v>
      </c>
      <c r="Y1255" s="634">
        <f t="shared" ca="1" si="484"/>
        <v>0</v>
      </c>
      <c r="Z1255" s="634">
        <f t="shared" ca="1" si="484"/>
        <v>0</v>
      </c>
      <c r="AA1255" s="634">
        <f t="shared" ca="1" si="484"/>
        <v>0</v>
      </c>
      <c r="AB1255" s="634">
        <f t="shared" ca="1" si="484"/>
        <v>0</v>
      </c>
      <c r="AC1255" s="634">
        <f t="shared" ca="1" si="484"/>
        <v>0</v>
      </c>
      <c r="AD1255" s="634">
        <f t="shared" ca="1" si="484"/>
        <v>0</v>
      </c>
      <c r="AE1255" s="634">
        <f t="shared" ca="1" si="484"/>
        <v>0</v>
      </c>
      <c r="AF1255" s="634">
        <f t="shared" ca="1" si="484"/>
        <v>0</v>
      </c>
      <c r="AG1255" s="634">
        <f t="shared" ca="1" si="484"/>
        <v>0</v>
      </c>
      <c r="AH1255" s="634">
        <f t="shared" ca="1" si="484"/>
        <v>0</v>
      </c>
      <c r="AI1255" s="634">
        <f t="shared" ca="1" si="484"/>
        <v>0</v>
      </c>
      <c r="AJ1255" s="634">
        <f t="shared" ca="1" si="484"/>
        <v>0</v>
      </c>
      <c r="AK1255" s="634">
        <f t="shared" ca="1" si="484"/>
        <v>0</v>
      </c>
      <c r="AL1255" s="634">
        <f t="shared" ca="1" si="484"/>
        <v>0</v>
      </c>
      <c r="AM1255" s="635">
        <f t="shared" ca="1" si="484"/>
        <v>0</v>
      </c>
      <c r="AN1255" s="246"/>
    </row>
    <row r="1259" spans="2:40" x14ac:dyDescent="0.2">
      <c r="B1259" s="120" t="s">
        <v>354</v>
      </c>
    </row>
    <row r="1260" spans="2:40" x14ac:dyDescent="0.2">
      <c r="B1260" s="599" t="s">
        <v>355</v>
      </c>
      <c r="C1260" s="599"/>
      <c r="D1260" s="599">
        <f>D675</f>
        <v>2014</v>
      </c>
      <c r="E1260" s="599">
        <f t="shared" ref="E1260:AM1260" si="485">E675</f>
        <v>2015</v>
      </c>
      <c r="F1260" s="599">
        <f t="shared" si="485"/>
        <v>2016</v>
      </c>
      <c r="G1260" s="599">
        <f t="shared" si="485"/>
        <v>2017</v>
      </c>
      <c r="H1260" s="599">
        <f t="shared" si="485"/>
        <v>2018</v>
      </c>
      <c r="I1260" s="599">
        <f t="shared" si="485"/>
        <v>2019</v>
      </c>
      <c r="J1260" s="599">
        <f t="shared" si="485"/>
        <v>2020</v>
      </c>
      <c r="K1260" s="599">
        <f t="shared" si="485"/>
        <v>2021</v>
      </c>
      <c r="L1260" s="599">
        <f t="shared" si="485"/>
        <v>2022</v>
      </c>
      <c r="M1260" s="599">
        <f t="shared" si="485"/>
        <v>2023</v>
      </c>
      <c r="N1260" s="599">
        <f t="shared" si="485"/>
        <v>2024</v>
      </c>
      <c r="O1260" s="599">
        <f t="shared" si="485"/>
        <v>2025</v>
      </c>
      <c r="P1260" s="599">
        <f t="shared" si="485"/>
        <v>2026</v>
      </c>
      <c r="Q1260" s="599">
        <f t="shared" si="485"/>
        <v>2027</v>
      </c>
      <c r="R1260" s="599">
        <f t="shared" si="485"/>
        <v>2028</v>
      </c>
      <c r="S1260" s="599">
        <f t="shared" si="485"/>
        <v>2029</v>
      </c>
      <c r="T1260" s="599">
        <f t="shared" si="485"/>
        <v>2030</v>
      </c>
      <c r="U1260" s="599">
        <f t="shared" si="485"/>
        <v>2031</v>
      </c>
      <c r="V1260" s="599">
        <f t="shared" si="485"/>
        <v>2032</v>
      </c>
      <c r="W1260" s="599">
        <f t="shared" si="485"/>
        <v>2033</v>
      </c>
      <c r="X1260" s="599">
        <f t="shared" si="485"/>
        <v>2034</v>
      </c>
      <c r="Y1260" s="599">
        <f t="shared" si="485"/>
        <v>2035</v>
      </c>
      <c r="Z1260" s="599">
        <f t="shared" si="485"/>
        <v>2036</v>
      </c>
      <c r="AA1260" s="599">
        <f t="shared" si="485"/>
        <v>2037</v>
      </c>
      <c r="AB1260" s="599">
        <f t="shared" si="485"/>
        <v>2038</v>
      </c>
      <c r="AC1260" s="599">
        <f t="shared" si="485"/>
        <v>2039</v>
      </c>
      <c r="AD1260" s="599">
        <f t="shared" si="485"/>
        <v>2040</v>
      </c>
      <c r="AE1260" s="599">
        <f t="shared" si="485"/>
        <v>2041</v>
      </c>
      <c r="AF1260" s="599">
        <f t="shared" si="485"/>
        <v>2042</v>
      </c>
      <c r="AG1260" s="599">
        <f t="shared" si="485"/>
        <v>2043</v>
      </c>
      <c r="AH1260" s="599">
        <f t="shared" si="485"/>
        <v>2044</v>
      </c>
      <c r="AI1260" s="599">
        <f t="shared" si="485"/>
        <v>2045</v>
      </c>
      <c r="AJ1260" s="599">
        <f t="shared" si="485"/>
        <v>2046</v>
      </c>
      <c r="AK1260" s="599">
        <f t="shared" si="485"/>
        <v>2047</v>
      </c>
      <c r="AL1260" s="599">
        <f t="shared" si="485"/>
        <v>2048</v>
      </c>
      <c r="AM1260" s="599">
        <f t="shared" si="485"/>
        <v>2049</v>
      </c>
      <c r="AN1260" s="120" t="s">
        <v>132</v>
      </c>
    </row>
    <row r="1261" spans="2:40" x14ac:dyDescent="0.2">
      <c r="B1261" s="599"/>
      <c r="C1261" s="605" t="s">
        <v>131</v>
      </c>
      <c r="D1261" s="637">
        <f ca="1">D677+D685+D693+D701+D709+D717+D725+D733+D741+D749+D757+D765+D774+D782+D790+D798+D806+D814+D822+D830+D838+D846+D854+D862+D871+D879+D887+D895+D903+D911+D919+D927+D935+D943+D951+D959+D968+D976+D984+D992+D1000+D1008+D1016+D1024+D1032+D1040+D1048+D1056+D1065+D1073+D1081+D1089+D1097+D1105+D1113+D1121+D1129+D1137+D1145+D1153+D1162+D1170+D1178+D1186+D1194+D1202+D1210+D1218+D1226+D1234+D1242+D1250</f>
        <v>-76.841725092660099</v>
      </c>
      <c r="E1261" s="637">
        <f t="shared" ref="E1261:AM1261" ca="1" si="486">E677+E685+E693+E701+E709+E717+E725+E733+E741+E749+E757+E765+E774+E782+E790+E798+E806+E814+E822+E830+E838+E846+E854+E862+E871+E879+E887+E895+E903+E911+E919+E927+E935+E943+E951+E959+E968+E976+E984+E992+E1000+E1008+E1016+E1024+E1032+E1040+E1048+E1056+E1065+E1073+E1081+E1089+E1097+E1105+E1113+E1121+E1129+E1137+E1145+E1153+E1162+E1170+E1178+E1186+E1194+E1202+E1210+E1218+E1226+E1234+E1242+E1250</f>
        <v>-387.44860321753731</v>
      </c>
      <c r="F1261" s="637">
        <f t="shared" ca="1" si="486"/>
        <v>-532.27038009442799</v>
      </c>
      <c r="G1261" s="637">
        <f t="shared" ca="1" si="486"/>
        <v>-410.35046149208608</v>
      </c>
      <c r="H1261" s="637">
        <f t="shared" ca="1" si="486"/>
        <v>17.615499483297</v>
      </c>
      <c r="I1261" s="637">
        <f t="shared" ca="1" si="486"/>
        <v>467.38443071374121</v>
      </c>
      <c r="J1261" s="637">
        <f t="shared" ca="1" si="486"/>
        <v>455.17001823905298</v>
      </c>
      <c r="K1261" s="637">
        <f t="shared" ca="1" si="486"/>
        <v>377.28904223238015</v>
      </c>
      <c r="L1261" s="637">
        <f t="shared" ca="1" si="486"/>
        <v>317.15903266916087</v>
      </c>
      <c r="M1261" s="637">
        <f t="shared" ca="1" si="486"/>
        <v>263.3634819054966</v>
      </c>
      <c r="N1261" s="637">
        <f t="shared" ca="1" si="486"/>
        <v>226.75494660131204</v>
      </c>
      <c r="O1261" s="637">
        <f t="shared" ca="1" si="486"/>
        <v>200.44828900081737</v>
      </c>
      <c r="P1261" s="637">
        <f t="shared" ca="1" si="486"/>
        <v>175.62851566894733</v>
      </c>
      <c r="Q1261" s="637">
        <f t="shared" ca="1" si="486"/>
        <v>143.72346246612651</v>
      </c>
      <c r="R1261" s="637">
        <f t="shared" ca="1" si="486"/>
        <v>121.26011533634349</v>
      </c>
      <c r="S1261" s="637">
        <f t="shared" ca="1" si="486"/>
        <v>143.36169439199702</v>
      </c>
      <c r="T1261" s="637">
        <f t="shared" ca="1" si="486"/>
        <v>157.69663746243955</v>
      </c>
      <c r="U1261" s="637">
        <f t="shared" ca="1" si="486"/>
        <v>161.01908252478921</v>
      </c>
      <c r="V1261" s="637">
        <f t="shared" ca="1" si="486"/>
        <v>162.82432303589835</v>
      </c>
      <c r="W1261" s="637">
        <f t="shared" ca="1" si="486"/>
        <v>164.6524939213775</v>
      </c>
      <c r="X1261" s="637">
        <f t="shared" ca="1" si="486"/>
        <v>163.39220526189359</v>
      </c>
      <c r="Y1261" s="637">
        <f t="shared" ca="1" si="486"/>
        <v>149.95413607923905</v>
      </c>
      <c r="Z1261" s="637">
        <f t="shared" ca="1" si="486"/>
        <v>140.77211693074875</v>
      </c>
      <c r="AA1261" s="637">
        <f t="shared" ca="1" si="486"/>
        <v>130.76820325080433</v>
      </c>
      <c r="AB1261" s="637">
        <f t="shared" ca="1" si="486"/>
        <v>142.40536394732629</v>
      </c>
      <c r="AC1261" s="637">
        <f t="shared" ca="1" si="486"/>
        <v>172.40577475210787</v>
      </c>
      <c r="AD1261" s="637">
        <f t="shared" ca="1" si="486"/>
        <v>173.46969144836552</v>
      </c>
      <c r="AE1261" s="637">
        <f t="shared" ca="1" si="486"/>
        <v>148.30936664699777</v>
      </c>
      <c r="AF1261" s="637">
        <f t="shared" ca="1" si="486"/>
        <v>106.39007007297154</v>
      </c>
      <c r="AG1261" s="637">
        <f t="shared" ca="1" si="486"/>
        <v>50.094400906107836</v>
      </c>
      <c r="AH1261" s="637">
        <f t="shared" ca="1" si="486"/>
        <v>5.1799137744071215</v>
      </c>
      <c r="AI1261" s="637">
        <f t="shared" ca="1" si="486"/>
        <v>0</v>
      </c>
      <c r="AJ1261" s="637">
        <f t="shared" ca="1" si="486"/>
        <v>0</v>
      </c>
      <c r="AK1261" s="637">
        <f t="shared" ca="1" si="486"/>
        <v>0</v>
      </c>
      <c r="AL1261" s="637">
        <f t="shared" ca="1" si="486"/>
        <v>0</v>
      </c>
      <c r="AM1261" s="637">
        <f t="shared" ca="1" si="486"/>
        <v>0</v>
      </c>
      <c r="AN1261" s="266">
        <f ca="1">SUM(D1261:AM1261)</f>
        <v>3531.5811388274346</v>
      </c>
    </row>
    <row r="1262" spans="2:40" x14ac:dyDescent="0.2">
      <c r="B1262" s="599"/>
      <c r="C1262" s="606" t="s">
        <v>117</v>
      </c>
      <c r="D1262" s="637">
        <f t="shared" ref="D1262:AM1262" ca="1" si="487">D678+D686+D694+D702+D710+D718+D726+D734+D742+D750+D758+D766+D775+D783+D791+D799+D807+D815+D823+D831+D839+D847+D855+D863+D872+D880+D888+D896+D904+D912+D920+D928+D936+D944+D952+D960+D969+D977+D985+D993+D1001+D1009+D1017+D1025+D1033+D1041+D1049+D1057+D1066+D1074+D1082+D1090+D1098+D1106+D1114+D1122+D1130+D1138+D1146+D1154+D1163+D1171+D1179+D1187+D1195+D1203+D1211+D1219+D1227+D1235+D1243+D1251</f>
        <v>-4.9453211280000007</v>
      </c>
      <c r="E1262" s="637">
        <f t="shared" ca="1" si="487"/>
        <v>-17.327704125052378</v>
      </c>
      <c r="F1262" s="637">
        <f t="shared" ca="1" si="487"/>
        <v>9.596084319224941</v>
      </c>
      <c r="G1262" s="637">
        <f t="shared" ca="1" si="487"/>
        <v>-36.955476954918453</v>
      </c>
      <c r="H1262" s="637">
        <f t="shared" ca="1" si="487"/>
        <v>2.5956750535053743</v>
      </c>
      <c r="I1262" s="637">
        <f t="shared" ca="1" si="487"/>
        <v>50.586419596052941</v>
      </c>
      <c r="J1262" s="637">
        <f t="shared" ca="1" si="487"/>
        <v>49.901562940448358</v>
      </c>
      <c r="K1262" s="637">
        <f t="shared" ca="1" si="487"/>
        <v>44.471447866413783</v>
      </c>
      <c r="L1262" s="637">
        <f t="shared" ca="1" si="487"/>
        <v>42.191877559589415</v>
      </c>
      <c r="M1262" s="637">
        <f t="shared" ca="1" si="487"/>
        <v>39.91350922760676</v>
      </c>
      <c r="N1262" s="637">
        <f t="shared" ca="1" si="487"/>
        <v>37.032741446123737</v>
      </c>
      <c r="O1262" s="637">
        <f t="shared" ca="1" si="487"/>
        <v>34.591663539190257</v>
      </c>
      <c r="P1262" s="637">
        <f t="shared" ca="1" si="487"/>
        <v>34.014373079287928</v>
      </c>
      <c r="Q1262" s="637">
        <f t="shared" ca="1" si="487"/>
        <v>30.459853047710777</v>
      </c>
      <c r="R1262" s="637">
        <f t="shared" ca="1" si="487"/>
        <v>27.70525319521138</v>
      </c>
      <c r="S1262" s="637">
        <f t="shared" ca="1" si="487"/>
        <v>28.580558012452979</v>
      </c>
      <c r="T1262" s="637">
        <f t="shared" ca="1" si="487"/>
        <v>29.020100276318267</v>
      </c>
      <c r="U1262" s="637">
        <f t="shared" ca="1" si="487"/>
        <v>31.002768026400886</v>
      </c>
      <c r="V1262" s="637">
        <f t="shared" ca="1" si="487"/>
        <v>32.381973689277281</v>
      </c>
      <c r="W1262" s="637">
        <f t="shared" ca="1" si="487"/>
        <v>32.792896702910959</v>
      </c>
      <c r="X1262" s="637">
        <f t="shared" ca="1" si="487"/>
        <v>32.825297851336998</v>
      </c>
      <c r="Y1262" s="637">
        <f t="shared" ca="1" si="487"/>
        <v>32.167240509356418</v>
      </c>
      <c r="Z1262" s="637">
        <f t="shared" ca="1" si="487"/>
        <v>33.89421277090149</v>
      </c>
      <c r="AA1262" s="637">
        <f t="shared" ca="1" si="487"/>
        <v>30.861003685292246</v>
      </c>
      <c r="AB1262" s="637">
        <f t="shared" ca="1" si="487"/>
        <v>32.048221906333481</v>
      </c>
      <c r="AC1262" s="637">
        <f t="shared" ca="1" si="487"/>
        <v>34.894060372726251</v>
      </c>
      <c r="AD1262" s="637">
        <f t="shared" ca="1" si="487"/>
        <v>34.477149683943217</v>
      </c>
      <c r="AE1262" s="637">
        <f t="shared" ca="1" si="487"/>
        <v>30.819197410672103</v>
      </c>
      <c r="AF1262" s="637">
        <f t="shared" ca="1" si="487"/>
        <v>21.159853054628279</v>
      </c>
      <c r="AG1262" s="637">
        <f t="shared" ca="1" si="487"/>
        <v>9.5714108489875667</v>
      </c>
      <c r="AH1262" s="637">
        <f t="shared" ca="1" si="487"/>
        <v>0.69531694859947923</v>
      </c>
      <c r="AI1262" s="637">
        <f t="shared" ca="1" si="487"/>
        <v>0</v>
      </c>
      <c r="AJ1262" s="637">
        <f t="shared" ca="1" si="487"/>
        <v>0</v>
      </c>
      <c r="AK1262" s="637">
        <f t="shared" ca="1" si="487"/>
        <v>0</v>
      </c>
      <c r="AL1262" s="637">
        <f t="shared" ca="1" si="487"/>
        <v>0</v>
      </c>
      <c r="AM1262" s="637">
        <f t="shared" ca="1" si="487"/>
        <v>0</v>
      </c>
      <c r="AN1262" s="266">
        <f t="shared" ref="AN1262:AN1267" ca="1" si="488">SUM(D1262:AM1262)</f>
        <v>791.02322041253274</v>
      </c>
    </row>
    <row r="1263" spans="2:40" x14ac:dyDescent="0.2">
      <c r="B1263" s="599"/>
      <c r="C1263" s="607" t="s">
        <v>126</v>
      </c>
      <c r="D1263" s="637">
        <f t="shared" ref="D1263:AM1263" ca="1" si="489">D679+D687+D695+D703+D711+D719+D727+D735+D743+D751+D759+D767+D776+D784+D792+D800+D808+D816+D824+D832+D840+D848+D856+D864+D873+D881+D889+D897+D905+D913+D921+D929+D937+D945+D953+D961+D970+D978+D986+D994+D1002+D1010+D1018+D1026+D1034+D1042+D1050+D1058+D1067+D1075+D1083+D1091+D1099+D1107+D1115+D1123+D1131+D1139+D1147+D1155+D1164+D1172+D1180+D1188+D1196+D1204+D1212+D1220+D1228+D1236+D1244+D1252</f>
        <v>-42.383187900786965</v>
      </c>
      <c r="E1263" s="637">
        <f t="shared" ca="1" si="489"/>
        <v>-99.981923578257735</v>
      </c>
      <c r="F1263" s="637">
        <f t="shared" ca="1" si="489"/>
        <v>-106.969214455317</v>
      </c>
      <c r="G1263" s="637">
        <f t="shared" ca="1" si="489"/>
        <v>-54.682369106934821</v>
      </c>
      <c r="H1263" s="637">
        <f t="shared" ca="1" si="489"/>
        <v>-49.730799178043902</v>
      </c>
      <c r="I1263" s="637">
        <f t="shared" ca="1" si="489"/>
        <v>81.716090520547965</v>
      </c>
      <c r="J1263" s="637">
        <f t="shared" ca="1" si="489"/>
        <v>81.160650610852841</v>
      </c>
      <c r="K1263" s="637">
        <f t="shared" ca="1" si="489"/>
        <v>77.875514802533985</v>
      </c>
      <c r="L1263" s="637">
        <f t="shared" ca="1" si="489"/>
        <v>75.452705974833734</v>
      </c>
      <c r="M1263" s="637">
        <f t="shared" ca="1" si="489"/>
        <v>73.715724670288481</v>
      </c>
      <c r="N1263" s="637">
        <f t="shared" ca="1" si="489"/>
        <v>71.055448101364703</v>
      </c>
      <c r="O1263" s="637">
        <f t="shared" ca="1" si="489"/>
        <v>64.627221208871816</v>
      </c>
      <c r="P1263" s="637">
        <f t="shared" ca="1" si="489"/>
        <v>56.736865857204549</v>
      </c>
      <c r="Q1263" s="637">
        <f t="shared" ca="1" si="489"/>
        <v>51.665647830982678</v>
      </c>
      <c r="R1263" s="637">
        <f t="shared" ca="1" si="489"/>
        <v>49.727532901120753</v>
      </c>
      <c r="S1263" s="637">
        <f t="shared" ca="1" si="489"/>
        <v>55.561775495914048</v>
      </c>
      <c r="T1263" s="637">
        <f t="shared" ca="1" si="489"/>
        <v>59.401275627238306</v>
      </c>
      <c r="U1263" s="637">
        <f t="shared" ca="1" si="489"/>
        <v>63.629522700862779</v>
      </c>
      <c r="V1263" s="637">
        <f t="shared" ca="1" si="489"/>
        <v>64.437285779566139</v>
      </c>
      <c r="W1263" s="637">
        <f t="shared" ca="1" si="489"/>
        <v>65.233002085156599</v>
      </c>
      <c r="X1263" s="637">
        <f t="shared" ca="1" si="489"/>
        <v>64.199207137317529</v>
      </c>
      <c r="Y1263" s="637">
        <f t="shared" ca="1" si="489"/>
        <v>62.22588829044264</v>
      </c>
      <c r="Z1263" s="637">
        <f t="shared" ca="1" si="489"/>
        <v>61.641506504693943</v>
      </c>
      <c r="AA1263" s="637">
        <f t="shared" ca="1" si="489"/>
        <v>63.334238425598663</v>
      </c>
      <c r="AB1263" s="637">
        <f t="shared" ca="1" si="489"/>
        <v>63.303060634004559</v>
      </c>
      <c r="AC1263" s="637">
        <f t="shared" ca="1" si="489"/>
        <v>70.186697179214576</v>
      </c>
      <c r="AD1263" s="637">
        <f t="shared" ca="1" si="489"/>
        <v>66.581350942355783</v>
      </c>
      <c r="AE1263" s="637">
        <f t="shared" ca="1" si="489"/>
        <v>53.35589411080619</v>
      </c>
      <c r="AF1263" s="637">
        <f t="shared" ca="1" si="489"/>
        <v>35.364218273355235</v>
      </c>
      <c r="AG1263" s="637">
        <f t="shared" ca="1" si="489"/>
        <v>19.108114234825603</v>
      </c>
      <c r="AH1263" s="637">
        <f t="shared" ca="1" si="489"/>
        <v>0.87051865116750515</v>
      </c>
      <c r="AI1263" s="637">
        <f t="shared" ca="1" si="489"/>
        <v>0</v>
      </c>
      <c r="AJ1263" s="637">
        <f t="shared" ca="1" si="489"/>
        <v>0</v>
      </c>
      <c r="AK1263" s="637">
        <f t="shared" ca="1" si="489"/>
        <v>0</v>
      </c>
      <c r="AL1263" s="637">
        <f t="shared" ca="1" si="489"/>
        <v>0</v>
      </c>
      <c r="AM1263" s="637">
        <f t="shared" ca="1" si="489"/>
        <v>0</v>
      </c>
      <c r="AN1263" s="266">
        <f t="shared" ca="1" si="488"/>
        <v>1198.4194643317808</v>
      </c>
    </row>
    <row r="1264" spans="2:40" x14ac:dyDescent="0.2">
      <c r="B1264" s="599"/>
      <c r="C1264" s="605" t="s">
        <v>127</v>
      </c>
      <c r="D1264" s="637">
        <f t="shared" ref="D1264:AM1264" ca="1" si="490">D680+D688+D696+D704+D712+D720+D728+D736+D744+D752+D760+D768+D777+D785+D793+D801+D809+D817+D825+D833+D841+D849+D857+D865+D874+D882+D890+D898+D906+D914+D922+D930+D938+D946+D954+D962+D971+D979+D987+D995+D1003+D1011+D1019+D1027+D1035+D1043+D1051+D1059+D1068+D1076+D1084+D1092+D1100+D1108+D1116+D1124+D1132+D1140+D1148+D1156+D1165+D1173+D1181+D1189+D1197+D1205+D1213+D1221+D1229+D1237+D1245+D1253</f>
        <v>-3.378992500000004E-2</v>
      </c>
      <c r="E1264" s="637">
        <f t="shared" ca="1" si="490"/>
        <v>-2.0283402756625017</v>
      </c>
      <c r="F1264" s="637">
        <f t="shared" ca="1" si="490"/>
        <v>0.55335208276209746</v>
      </c>
      <c r="G1264" s="637">
        <f t="shared" ca="1" si="490"/>
        <v>-7.9144940448178023</v>
      </c>
      <c r="H1264" s="637">
        <f t="shared" ca="1" si="490"/>
        <v>-2.5762988843070165</v>
      </c>
      <c r="I1264" s="637">
        <f t="shared" ca="1" si="490"/>
        <v>3.5172125380282004</v>
      </c>
      <c r="J1264" s="637">
        <f t="shared" ca="1" si="490"/>
        <v>5.5314800527508243</v>
      </c>
      <c r="K1264" s="637">
        <f t="shared" ca="1" si="490"/>
        <v>5.4304888773078712</v>
      </c>
      <c r="L1264" s="637">
        <f t="shared" ca="1" si="490"/>
        <v>5.3623477533787112</v>
      </c>
      <c r="M1264" s="637">
        <f t="shared" ca="1" si="490"/>
        <v>5.3204570732373018</v>
      </c>
      <c r="N1264" s="637">
        <f t="shared" ca="1" si="490"/>
        <v>5.3127604048735471</v>
      </c>
      <c r="O1264" s="637">
        <f t="shared" ca="1" si="490"/>
        <v>5.1999238739355178</v>
      </c>
      <c r="P1264" s="637">
        <f t="shared" ca="1" si="490"/>
        <v>5.1658787011940559</v>
      </c>
      <c r="Q1264" s="637">
        <f t="shared" ca="1" si="490"/>
        <v>4.7347349713330935</v>
      </c>
      <c r="R1264" s="637">
        <f t="shared" ca="1" si="490"/>
        <v>4.3994551682293688</v>
      </c>
      <c r="S1264" s="637">
        <f t="shared" ca="1" si="490"/>
        <v>4.3834226680768706</v>
      </c>
      <c r="T1264" s="637">
        <f t="shared" ca="1" si="490"/>
        <v>4.5125354410882208</v>
      </c>
      <c r="U1264" s="637">
        <f t="shared" ca="1" si="490"/>
        <v>4.5618413226070942</v>
      </c>
      <c r="V1264" s="637">
        <f t="shared" ca="1" si="490"/>
        <v>4.611855496562316</v>
      </c>
      <c r="W1264" s="637">
        <f t="shared" ca="1" si="490"/>
        <v>4.662587359433056</v>
      </c>
      <c r="X1264" s="637">
        <f t="shared" ca="1" si="490"/>
        <v>4.7132926712688077</v>
      </c>
      <c r="Y1264" s="637">
        <f t="shared" ca="1" si="490"/>
        <v>4.6791382817082132</v>
      </c>
      <c r="Z1264" s="637">
        <f t="shared" ca="1" si="490"/>
        <v>4.8191847559962859</v>
      </c>
      <c r="AA1264" s="637">
        <f t="shared" ca="1" si="490"/>
        <v>4.4466628184996031</v>
      </c>
      <c r="AB1264" s="637">
        <f t="shared" ca="1" si="490"/>
        <v>4.6111101162190105</v>
      </c>
      <c r="AC1264" s="637">
        <f t="shared" ca="1" si="490"/>
        <v>4.9020847447993265</v>
      </c>
      <c r="AD1264" s="637">
        <f t="shared" ca="1" si="490"/>
        <v>5.0345249905508682</v>
      </c>
      <c r="AE1264" s="637">
        <f t="shared" ca="1" si="490"/>
        <v>4.6102246645389142</v>
      </c>
      <c r="AF1264" s="637">
        <f t="shared" ca="1" si="490"/>
        <v>4.6624013595854432</v>
      </c>
      <c r="AG1264" s="637">
        <f t="shared" ca="1" si="490"/>
        <v>2.2810152351649036</v>
      </c>
      <c r="AH1264" s="637">
        <f t="shared" ca="1" si="490"/>
        <v>0.47018736939047989</v>
      </c>
      <c r="AI1264" s="637">
        <f t="shared" ca="1" si="490"/>
        <v>0</v>
      </c>
      <c r="AJ1264" s="637">
        <f t="shared" ca="1" si="490"/>
        <v>0</v>
      </c>
      <c r="AK1264" s="637">
        <f t="shared" ca="1" si="490"/>
        <v>0</v>
      </c>
      <c r="AL1264" s="637">
        <f t="shared" ca="1" si="490"/>
        <v>0</v>
      </c>
      <c r="AM1264" s="637">
        <f t="shared" ca="1" si="490"/>
        <v>0</v>
      </c>
      <c r="AN1264" s="266">
        <f t="shared" ca="1" si="488"/>
        <v>105.93723766273267</v>
      </c>
    </row>
    <row r="1265" spans="2:40" x14ac:dyDescent="0.2">
      <c r="B1265" s="599"/>
      <c r="C1265" s="605" t="s">
        <v>116</v>
      </c>
      <c r="D1265" s="637">
        <f t="shared" ref="D1265:AM1265" ca="1" si="491">D681+D689+D697+D705+D713+D721+D729+D737+D745+D753+D761+D769+D778+D786+D794+D802+D810+D818+D826+D834+D842+D850+D858+D866+D875+D883+D891+D899+D907+D915+D923+D931+D939+D947+D955+D963+D972+D980+D988+D996+D1004+D1012+D1020+D1028+D1036+D1044+D1052+D1060+D1069+D1077+D1085+D1093+D1101+D1109+D1117+D1125+D1133+D1141+D1149+D1157+D1166+D1174+D1182+D1190+D1198+D1206+D1214+D1222+D1230+D1238+D1246+D1254</f>
        <v>-8.4000301500000069E-2</v>
      </c>
      <c r="E1265" s="637">
        <f t="shared" ca="1" si="491"/>
        <v>-1.7483891656038804</v>
      </c>
      <c r="F1265" s="637">
        <f t="shared" ca="1" si="491"/>
        <v>0.2287984178967033</v>
      </c>
      <c r="G1265" s="637">
        <f t="shared" ca="1" si="491"/>
        <v>-1.3497695017546678</v>
      </c>
      <c r="H1265" s="637">
        <f t="shared" ca="1" si="491"/>
        <v>8.921940624026373</v>
      </c>
      <c r="I1265" s="637">
        <f t="shared" ca="1" si="491"/>
        <v>12.6007042831719</v>
      </c>
      <c r="J1265" s="637">
        <f t="shared" ca="1" si="491"/>
        <v>12.773600571784209</v>
      </c>
      <c r="K1265" s="637">
        <f t="shared" ca="1" si="491"/>
        <v>12.649479579561325</v>
      </c>
      <c r="L1265" s="637">
        <f t="shared" ca="1" si="491"/>
        <v>12.584732816013014</v>
      </c>
      <c r="M1265" s="637">
        <f t="shared" ca="1" si="491"/>
        <v>12.567608829555491</v>
      </c>
      <c r="N1265" s="637">
        <f t="shared" ca="1" si="491"/>
        <v>12.606601952770673</v>
      </c>
      <c r="O1265" s="637">
        <f t="shared" ca="1" si="491"/>
        <v>12.249332156964535</v>
      </c>
      <c r="P1265" s="637">
        <f t="shared" ca="1" si="491"/>
        <v>11.903723268114952</v>
      </c>
      <c r="Q1265" s="637">
        <f t="shared" ca="1" si="491"/>
        <v>11.168336966551797</v>
      </c>
      <c r="R1265" s="637">
        <f t="shared" ca="1" si="491"/>
        <v>11.217429558082042</v>
      </c>
      <c r="S1265" s="637">
        <f t="shared" ca="1" si="491"/>
        <v>11.474362226721857</v>
      </c>
      <c r="T1265" s="637">
        <f t="shared" ca="1" si="491"/>
        <v>12.07367974366348</v>
      </c>
      <c r="U1265" s="637">
        <f t="shared" ca="1" si="491"/>
        <v>12.791642755294086</v>
      </c>
      <c r="V1265" s="637">
        <f t="shared" ca="1" si="491"/>
        <v>14.041889728313205</v>
      </c>
      <c r="W1265" s="637">
        <f t="shared" ca="1" si="491"/>
        <v>14.458751948069077</v>
      </c>
      <c r="X1265" s="637">
        <f t="shared" ca="1" si="491"/>
        <v>14.612789328487816</v>
      </c>
      <c r="Y1265" s="637">
        <f t="shared" ca="1" si="491"/>
        <v>14.410821499953345</v>
      </c>
      <c r="Z1265" s="637">
        <f t="shared" ca="1" si="491"/>
        <v>14.51931975166173</v>
      </c>
      <c r="AA1265" s="637">
        <f t="shared" ca="1" si="491"/>
        <v>14.222843352180526</v>
      </c>
      <c r="AB1265" s="637">
        <f t="shared" ca="1" si="491"/>
        <v>15.069522823817564</v>
      </c>
      <c r="AC1265" s="637">
        <f t="shared" ca="1" si="491"/>
        <v>15.449415457239414</v>
      </c>
      <c r="AD1265" s="637">
        <f t="shared" ca="1" si="491"/>
        <v>15.566983157766506</v>
      </c>
      <c r="AE1265" s="637">
        <f t="shared" ca="1" si="491"/>
        <v>12.704575991994965</v>
      </c>
      <c r="AF1265" s="637">
        <f t="shared" ca="1" si="491"/>
        <v>12.139193894498135</v>
      </c>
      <c r="AG1265" s="637">
        <f t="shared" ca="1" si="491"/>
        <v>3.4865485268234413</v>
      </c>
      <c r="AH1265" s="637">
        <f t="shared" ca="1" si="491"/>
        <v>0.2692728344950503</v>
      </c>
      <c r="AI1265" s="637">
        <f t="shared" ca="1" si="491"/>
        <v>0</v>
      </c>
      <c r="AJ1265" s="637">
        <f t="shared" ca="1" si="491"/>
        <v>0</v>
      </c>
      <c r="AK1265" s="637">
        <f t="shared" ca="1" si="491"/>
        <v>0</v>
      </c>
      <c r="AL1265" s="637">
        <f t="shared" ca="1" si="491"/>
        <v>0</v>
      </c>
      <c r="AM1265" s="637">
        <f t="shared" ca="1" si="491"/>
        <v>0</v>
      </c>
      <c r="AN1265" s="266">
        <f t="shared" ca="1" si="488"/>
        <v>325.58174307661466</v>
      </c>
    </row>
    <row r="1266" spans="2:40" x14ac:dyDescent="0.2">
      <c r="B1266" s="599"/>
      <c r="C1266" s="606" t="s">
        <v>119</v>
      </c>
      <c r="D1266" s="637">
        <f t="shared" ref="D1266:AM1266" ca="1" si="492">D682+D690+D698+D706+D714+D722+D730+D738+D746+D754+D762+D770+D779+D787+D795+D803+D811+D819+D827+D835+D843+D851+D859+D867+D876+D884+D892+D900+D908+D916+D924+D932+D940+D948+D956+D964+D973+D981+D989+D997+D1005+D1013+D1021+D1029+D1037+D1045+D1053+D1061+D1070+D1078+D1086+D1094+D1102+D1110+D1118+D1126+D1134+D1142+D1150+D1158+D1167+D1175+D1183+D1191+D1199+D1207+D1215+D1223+D1231+D1239+D1247+D1255</f>
        <v>-1.5350786099999998</v>
      </c>
      <c r="E1266" s="637">
        <f t="shared" ca="1" si="492"/>
        <v>-3.6306380590070884</v>
      </c>
      <c r="F1266" s="637">
        <f t="shared" ca="1" si="492"/>
        <v>1.2411195485496542</v>
      </c>
      <c r="G1266" s="637">
        <f t="shared" ca="1" si="492"/>
        <v>-21.237454259710432</v>
      </c>
      <c r="H1266" s="637">
        <f t="shared" ca="1" si="492"/>
        <v>-1.3395761361077589</v>
      </c>
      <c r="I1266" s="637">
        <f t="shared" ca="1" si="492"/>
        <v>7.7322742985613013</v>
      </c>
      <c r="J1266" s="637">
        <f t="shared" ca="1" si="492"/>
        <v>8.0769602158890397</v>
      </c>
      <c r="K1266" s="637">
        <f t="shared" ca="1" si="492"/>
        <v>7.9216291785951372</v>
      </c>
      <c r="L1266" s="637">
        <f t="shared" ca="1" si="492"/>
        <v>7.8159659933251007</v>
      </c>
      <c r="M1266" s="637">
        <f t="shared" ca="1" si="492"/>
        <v>7.7499826007509869</v>
      </c>
      <c r="N1266" s="637">
        <f t="shared" ca="1" si="492"/>
        <v>7.6752264466339062</v>
      </c>
      <c r="O1266" s="637">
        <f t="shared" ca="1" si="492"/>
        <v>7.4558431494670554</v>
      </c>
      <c r="P1266" s="637">
        <f t="shared" ca="1" si="492"/>
        <v>7.4390761328960133</v>
      </c>
      <c r="Q1266" s="637">
        <f t="shared" ca="1" si="492"/>
        <v>6.453455428854407</v>
      </c>
      <c r="R1266" s="637">
        <f t="shared" ca="1" si="492"/>
        <v>6.3249965687868475</v>
      </c>
      <c r="S1266" s="637">
        <f t="shared" ca="1" si="492"/>
        <v>6.456186222151814</v>
      </c>
      <c r="T1266" s="637">
        <f t="shared" ca="1" si="492"/>
        <v>6.5391652960924631</v>
      </c>
      <c r="U1266" s="637">
        <f t="shared" ca="1" si="492"/>
        <v>6.6106403392894553</v>
      </c>
      <c r="V1266" s="637">
        <f t="shared" ca="1" si="492"/>
        <v>6.6831345450435959</v>
      </c>
      <c r="W1266" s="637">
        <f t="shared" ca="1" si="492"/>
        <v>6.7566611065598723</v>
      </c>
      <c r="X1266" s="637">
        <f t="shared" ca="1" si="492"/>
        <v>6.7696199680487501</v>
      </c>
      <c r="Y1266" s="637">
        <f t="shared" ca="1" si="492"/>
        <v>6.7347181058156291</v>
      </c>
      <c r="Z1266" s="637">
        <f t="shared" ca="1" si="492"/>
        <v>6.9835691293376421</v>
      </c>
      <c r="AA1266" s="637">
        <f t="shared" ca="1" si="492"/>
        <v>6.0814783473269012</v>
      </c>
      <c r="AB1266" s="637">
        <f t="shared" ca="1" si="492"/>
        <v>6.8137882837791475</v>
      </c>
      <c r="AC1266" s="637">
        <f t="shared" ca="1" si="492"/>
        <v>7.2077477790069544</v>
      </c>
      <c r="AD1266" s="637">
        <f t="shared" ca="1" si="492"/>
        <v>7.0164569525851617</v>
      </c>
      <c r="AE1266" s="637">
        <f t="shared" ca="1" si="492"/>
        <v>6.2857997282339877</v>
      </c>
      <c r="AF1266" s="637">
        <f t="shared" ca="1" si="492"/>
        <v>6.3569031153425524</v>
      </c>
      <c r="AG1266" s="637">
        <f t="shared" ca="1" si="492"/>
        <v>1.6597861256986031</v>
      </c>
      <c r="AH1266" s="637">
        <f t="shared" ca="1" si="492"/>
        <v>6.2300465308864246E-2</v>
      </c>
      <c r="AI1266" s="637">
        <f t="shared" ca="1" si="492"/>
        <v>0</v>
      </c>
      <c r="AJ1266" s="637">
        <f t="shared" ca="1" si="492"/>
        <v>0</v>
      </c>
      <c r="AK1266" s="637">
        <f t="shared" ca="1" si="492"/>
        <v>0</v>
      </c>
      <c r="AL1266" s="637">
        <f t="shared" ca="1" si="492"/>
        <v>0</v>
      </c>
      <c r="AM1266" s="637">
        <f t="shared" ca="1" si="492"/>
        <v>0</v>
      </c>
      <c r="AN1266" s="266">
        <f t="shared" ca="1" si="488"/>
        <v>143.16173800710558</v>
      </c>
    </row>
    <row r="1267" spans="2:40" x14ac:dyDescent="0.2">
      <c r="C1267" s="638" t="s">
        <v>132</v>
      </c>
      <c r="D1267" s="637">
        <f ca="1">SUM(D1261:D1266)</f>
        <v>-125.82310295794706</v>
      </c>
      <c r="E1267" s="637">
        <f t="shared" ref="E1267:AM1267" ca="1" si="493">SUM(E1261:E1266)</f>
        <v>-512.16559842112099</v>
      </c>
      <c r="F1267" s="637">
        <f t="shared" ca="1" si="493"/>
        <v>-627.6202401813116</v>
      </c>
      <c r="G1267" s="637">
        <f t="shared" ca="1" si="493"/>
        <v>-532.49002536022226</v>
      </c>
      <c r="H1267" s="637">
        <f t="shared" ca="1" si="493"/>
        <v>-24.513559037629928</v>
      </c>
      <c r="I1267" s="637">
        <f t="shared" ca="1" si="493"/>
        <v>623.53713195010346</v>
      </c>
      <c r="J1267" s="637">
        <f t="shared" ca="1" si="493"/>
        <v>612.61427263077815</v>
      </c>
      <c r="K1267" s="637">
        <f t="shared" ca="1" si="493"/>
        <v>525.6376025367922</v>
      </c>
      <c r="L1267" s="637">
        <f t="shared" ca="1" si="493"/>
        <v>460.56666276630085</v>
      </c>
      <c r="M1267" s="637">
        <f t="shared" ca="1" si="493"/>
        <v>402.63076430693559</v>
      </c>
      <c r="N1267" s="637">
        <f t="shared" ca="1" si="493"/>
        <v>360.4377249530786</v>
      </c>
      <c r="O1267" s="637">
        <f t="shared" ca="1" si="493"/>
        <v>324.57227292924659</v>
      </c>
      <c r="P1267" s="637">
        <f t="shared" ca="1" si="493"/>
        <v>290.88843270764482</v>
      </c>
      <c r="Q1267" s="637">
        <f t="shared" ca="1" si="493"/>
        <v>248.20549071155924</v>
      </c>
      <c r="R1267" s="637">
        <f t="shared" ca="1" si="493"/>
        <v>220.63478272777388</v>
      </c>
      <c r="S1267" s="637">
        <f t="shared" ca="1" si="493"/>
        <v>249.81799901731458</v>
      </c>
      <c r="T1267" s="637">
        <f t="shared" ca="1" si="493"/>
        <v>269.24339384684026</v>
      </c>
      <c r="U1267" s="637">
        <f t="shared" ca="1" si="493"/>
        <v>279.6154976692435</v>
      </c>
      <c r="V1267" s="637">
        <f t="shared" ca="1" si="493"/>
        <v>284.98046227466085</v>
      </c>
      <c r="W1267" s="637">
        <f t="shared" ca="1" si="493"/>
        <v>288.55639312350706</v>
      </c>
      <c r="X1267" s="637">
        <f t="shared" ca="1" si="493"/>
        <v>286.51241221835346</v>
      </c>
      <c r="Y1267" s="637">
        <f t="shared" ca="1" si="493"/>
        <v>270.17194276651526</v>
      </c>
      <c r="Z1267" s="637">
        <f t="shared" ca="1" si="493"/>
        <v>262.62990984333982</v>
      </c>
      <c r="AA1267" s="637">
        <f t="shared" ca="1" si="493"/>
        <v>249.71442987970227</v>
      </c>
      <c r="AB1267" s="637">
        <f t="shared" ca="1" si="493"/>
        <v>264.25106771148006</v>
      </c>
      <c r="AC1267" s="637">
        <f t="shared" ca="1" si="493"/>
        <v>305.04578028509439</v>
      </c>
      <c r="AD1267" s="637">
        <f t="shared" ca="1" si="493"/>
        <v>302.14615717556705</v>
      </c>
      <c r="AE1267" s="637">
        <f t="shared" ca="1" si="493"/>
        <v>256.08505855324393</v>
      </c>
      <c r="AF1267" s="637">
        <f t="shared" ca="1" si="493"/>
        <v>186.07263977038116</v>
      </c>
      <c r="AG1267" s="637">
        <f t="shared" ca="1" si="493"/>
        <v>86.201275877607955</v>
      </c>
      <c r="AH1267" s="637">
        <f t="shared" ca="1" si="493"/>
        <v>7.5475100433684998</v>
      </c>
      <c r="AI1267" s="637">
        <f t="shared" ca="1" si="493"/>
        <v>0</v>
      </c>
      <c r="AJ1267" s="637">
        <f t="shared" ca="1" si="493"/>
        <v>0</v>
      </c>
      <c r="AK1267" s="637">
        <f t="shared" ca="1" si="493"/>
        <v>0</v>
      </c>
      <c r="AL1267" s="637">
        <f t="shared" ca="1" si="493"/>
        <v>0</v>
      </c>
      <c r="AM1267" s="637">
        <f t="shared" ca="1" si="493"/>
        <v>0</v>
      </c>
      <c r="AN1267" s="266">
        <f t="shared" ca="1" si="488"/>
        <v>6095.7045423182026</v>
      </c>
    </row>
    <row r="1269" spans="2:40" x14ac:dyDescent="0.2">
      <c r="B1269" s="120" t="s">
        <v>354</v>
      </c>
    </row>
    <row r="1270" spans="2:40" x14ac:dyDescent="0.2">
      <c r="B1270" s="599" t="s">
        <v>356</v>
      </c>
      <c r="C1270" s="599"/>
      <c r="D1270" s="599">
        <f>D1260</f>
        <v>2014</v>
      </c>
      <c r="E1270" s="599">
        <f>E1260</f>
        <v>2015</v>
      </c>
      <c r="F1270" s="599">
        <f t="shared" ref="F1270:AM1270" si="494">F1260</f>
        <v>2016</v>
      </c>
      <c r="G1270" s="599">
        <f t="shared" si="494"/>
        <v>2017</v>
      </c>
      <c r="H1270" s="599">
        <f t="shared" si="494"/>
        <v>2018</v>
      </c>
      <c r="I1270" s="599">
        <f t="shared" si="494"/>
        <v>2019</v>
      </c>
      <c r="J1270" s="599">
        <f t="shared" si="494"/>
        <v>2020</v>
      </c>
      <c r="K1270" s="599">
        <f t="shared" si="494"/>
        <v>2021</v>
      </c>
      <c r="L1270" s="599">
        <f t="shared" si="494"/>
        <v>2022</v>
      </c>
      <c r="M1270" s="599">
        <f t="shared" si="494"/>
        <v>2023</v>
      </c>
      <c r="N1270" s="599">
        <f t="shared" si="494"/>
        <v>2024</v>
      </c>
      <c r="O1270" s="599">
        <f t="shared" si="494"/>
        <v>2025</v>
      </c>
      <c r="P1270" s="599">
        <f t="shared" si="494"/>
        <v>2026</v>
      </c>
      <c r="Q1270" s="599">
        <f t="shared" si="494"/>
        <v>2027</v>
      </c>
      <c r="R1270" s="599">
        <f t="shared" si="494"/>
        <v>2028</v>
      </c>
      <c r="S1270" s="599">
        <f t="shared" si="494"/>
        <v>2029</v>
      </c>
      <c r="T1270" s="599">
        <f t="shared" si="494"/>
        <v>2030</v>
      </c>
      <c r="U1270" s="599">
        <f t="shared" si="494"/>
        <v>2031</v>
      </c>
      <c r="V1270" s="599">
        <f t="shared" si="494"/>
        <v>2032</v>
      </c>
      <c r="W1270" s="599">
        <f t="shared" si="494"/>
        <v>2033</v>
      </c>
      <c r="X1270" s="599">
        <f t="shared" si="494"/>
        <v>2034</v>
      </c>
      <c r="Y1270" s="599">
        <f t="shared" si="494"/>
        <v>2035</v>
      </c>
      <c r="Z1270" s="599">
        <f t="shared" si="494"/>
        <v>2036</v>
      </c>
      <c r="AA1270" s="599">
        <f t="shared" si="494"/>
        <v>2037</v>
      </c>
      <c r="AB1270" s="599">
        <f t="shared" si="494"/>
        <v>2038</v>
      </c>
      <c r="AC1270" s="599">
        <f t="shared" si="494"/>
        <v>2039</v>
      </c>
      <c r="AD1270" s="599">
        <f t="shared" si="494"/>
        <v>2040</v>
      </c>
      <c r="AE1270" s="599">
        <f t="shared" si="494"/>
        <v>2041</v>
      </c>
      <c r="AF1270" s="599">
        <f t="shared" si="494"/>
        <v>2042</v>
      </c>
      <c r="AG1270" s="599">
        <f t="shared" si="494"/>
        <v>2043</v>
      </c>
      <c r="AH1270" s="599">
        <f t="shared" si="494"/>
        <v>2044</v>
      </c>
      <c r="AI1270" s="599">
        <f t="shared" si="494"/>
        <v>2045</v>
      </c>
      <c r="AJ1270" s="599">
        <f t="shared" si="494"/>
        <v>2046</v>
      </c>
      <c r="AK1270" s="599">
        <f t="shared" si="494"/>
        <v>2047</v>
      </c>
      <c r="AL1270" s="599">
        <f t="shared" si="494"/>
        <v>2048</v>
      </c>
      <c r="AM1270" s="599">
        <f t="shared" si="494"/>
        <v>2049</v>
      </c>
    </row>
    <row r="1271" spans="2:40" x14ac:dyDescent="0.2">
      <c r="B1271" s="599"/>
      <c r="C1271" s="605" t="s">
        <v>131</v>
      </c>
      <c r="D1271" s="637">
        <f ca="1">D1261</f>
        <v>-76.841725092660099</v>
      </c>
      <c r="E1271" s="637">
        <f ca="1">D1271+E1261</f>
        <v>-464.29032831019742</v>
      </c>
      <c r="F1271" s="637">
        <f t="shared" ref="F1271:AM1271" ca="1" si="495">E1271+F1261</f>
        <v>-996.56070840462542</v>
      </c>
      <c r="G1271" s="637">
        <f t="shared" ca="1" si="495"/>
        <v>-1406.9111698967115</v>
      </c>
      <c r="H1271" s="637">
        <f t="shared" ca="1" si="495"/>
        <v>-1389.2956704134144</v>
      </c>
      <c r="I1271" s="637">
        <f t="shared" ca="1" si="495"/>
        <v>-921.91123969967316</v>
      </c>
      <c r="J1271" s="637">
        <f t="shared" ca="1" si="495"/>
        <v>-466.74122146062018</v>
      </c>
      <c r="K1271" s="637">
        <f t="shared" ca="1" si="495"/>
        <v>-89.452179228240027</v>
      </c>
      <c r="L1271" s="637">
        <f t="shared" ca="1" si="495"/>
        <v>227.70685344092084</v>
      </c>
      <c r="M1271" s="637">
        <f t="shared" ca="1" si="495"/>
        <v>491.07033534641744</v>
      </c>
      <c r="N1271" s="637">
        <f t="shared" ca="1" si="495"/>
        <v>717.82528194772954</v>
      </c>
      <c r="O1271" s="637">
        <f t="shared" ca="1" si="495"/>
        <v>918.27357094854688</v>
      </c>
      <c r="P1271" s="637">
        <f t="shared" ca="1" si="495"/>
        <v>1093.9020866174942</v>
      </c>
      <c r="Q1271" s="637">
        <f t="shared" ca="1" si="495"/>
        <v>1237.6255490836206</v>
      </c>
      <c r="R1271" s="637">
        <f t="shared" ca="1" si="495"/>
        <v>1358.8856644199641</v>
      </c>
      <c r="S1271" s="637">
        <f t="shared" ca="1" si="495"/>
        <v>1502.247358811961</v>
      </c>
      <c r="T1271" s="637">
        <f t="shared" ca="1" si="495"/>
        <v>1659.9439962744007</v>
      </c>
      <c r="U1271" s="637">
        <f t="shared" ca="1" si="495"/>
        <v>1820.9630787991898</v>
      </c>
      <c r="V1271" s="637">
        <f t="shared" ca="1" si="495"/>
        <v>1983.7874018350881</v>
      </c>
      <c r="W1271" s="637">
        <f t="shared" ca="1" si="495"/>
        <v>2148.4398957564654</v>
      </c>
      <c r="X1271" s="637">
        <f t="shared" ca="1" si="495"/>
        <v>2311.832101018359</v>
      </c>
      <c r="Y1271" s="637">
        <f t="shared" ca="1" si="495"/>
        <v>2461.7862370975981</v>
      </c>
      <c r="Z1271" s="637">
        <f t="shared" ca="1" si="495"/>
        <v>2602.5583540283469</v>
      </c>
      <c r="AA1271" s="637">
        <f t="shared" ca="1" si="495"/>
        <v>2733.3265572791511</v>
      </c>
      <c r="AB1271" s="637">
        <f t="shared" ca="1" si="495"/>
        <v>2875.7319212264774</v>
      </c>
      <c r="AC1271" s="637">
        <f t="shared" ca="1" si="495"/>
        <v>3048.1376959785853</v>
      </c>
      <c r="AD1271" s="637">
        <f t="shared" ca="1" si="495"/>
        <v>3221.6073874269509</v>
      </c>
      <c r="AE1271" s="637">
        <f t="shared" ca="1" si="495"/>
        <v>3369.9167540739486</v>
      </c>
      <c r="AF1271" s="637">
        <f t="shared" ca="1" si="495"/>
        <v>3476.30682414692</v>
      </c>
      <c r="AG1271" s="637">
        <f t="shared" ca="1" si="495"/>
        <v>3526.4012250530277</v>
      </c>
      <c r="AH1271" s="637">
        <f t="shared" ca="1" si="495"/>
        <v>3531.5811388274346</v>
      </c>
      <c r="AI1271" s="637">
        <f t="shared" ca="1" si="495"/>
        <v>3531.5811388274346</v>
      </c>
      <c r="AJ1271" s="637">
        <f t="shared" ca="1" si="495"/>
        <v>3531.5811388274346</v>
      </c>
      <c r="AK1271" s="637">
        <f t="shared" ca="1" si="495"/>
        <v>3531.5811388274346</v>
      </c>
      <c r="AL1271" s="637">
        <f t="shared" ca="1" si="495"/>
        <v>3531.5811388274346</v>
      </c>
      <c r="AM1271" s="637">
        <f t="shared" ca="1" si="495"/>
        <v>3531.5811388274346</v>
      </c>
      <c r="AN1271" s="266"/>
    </row>
    <row r="1272" spans="2:40" x14ac:dyDescent="0.2">
      <c r="B1272" s="599"/>
      <c r="C1272" s="606" t="s">
        <v>117</v>
      </c>
      <c r="D1272" s="637">
        <f t="shared" ref="D1272:D1276" ca="1" si="496">D1262</f>
        <v>-4.9453211280000007</v>
      </c>
      <c r="E1272" s="637">
        <f t="shared" ref="E1272:AM1272" ca="1" si="497">D1272+E1262</f>
        <v>-22.273025253052378</v>
      </c>
      <c r="F1272" s="637">
        <f t="shared" ca="1" si="497"/>
        <v>-12.676940933827437</v>
      </c>
      <c r="G1272" s="637">
        <f t="shared" ca="1" si="497"/>
        <v>-49.632417888745891</v>
      </c>
      <c r="H1272" s="637">
        <f t="shared" ca="1" si="497"/>
        <v>-47.036742835240517</v>
      </c>
      <c r="I1272" s="637">
        <f t="shared" ca="1" si="497"/>
        <v>3.5496767608124244</v>
      </c>
      <c r="J1272" s="637">
        <f t="shared" ca="1" si="497"/>
        <v>53.451239701260782</v>
      </c>
      <c r="K1272" s="637">
        <f t="shared" ca="1" si="497"/>
        <v>97.922687567674558</v>
      </c>
      <c r="L1272" s="637">
        <f t="shared" ca="1" si="497"/>
        <v>140.11456512726397</v>
      </c>
      <c r="M1272" s="637">
        <f t="shared" ca="1" si="497"/>
        <v>180.02807435487074</v>
      </c>
      <c r="N1272" s="637">
        <f t="shared" ca="1" si="497"/>
        <v>217.06081580099448</v>
      </c>
      <c r="O1272" s="637">
        <f t="shared" ca="1" si="497"/>
        <v>251.65247934018473</v>
      </c>
      <c r="P1272" s="637">
        <f t="shared" ca="1" si="497"/>
        <v>285.66685241947266</v>
      </c>
      <c r="Q1272" s="637">
        <f t="shared" ca="1" si="497"/>
        <v>316.12670546718346</v>
      </c>
      <c r="R1272" s="637">
        <f t="shared" ca="1" si="497"/>
        <v>343.83195866239481</v>
      </c>
      <c r="S1272" s="637">
        <f t="shared" ca="1" si="497"/>
        <v>372.41251667484778</v>
      </c>
      <c r="T1272" s="637">
        <f t="shared" ca="1" si="497"/>
        <v>401.43261695116604</v>
      </c>
      <c r="U1272" s="637">
        <f t="shared" ca="1" si="497"/>
        <v>432.43538497756691</v>
      </c>
      <c r="V1272" s="637">
        <f t="shared" ca="1" si="497"/>
        <v>464.8173586668442</v>
      </c>
      <c r="W1272" s="637">
        <f t="shared" ca="1" si="497"/>
        <v>497.61025536975518</v>
      </c>
      <c r="X1272" s="637">
        <f t="shared" ca="1" si="497"/>
        <v>530.43555322109216</v>
      </c>
      <c r="Y1272" s="637">
        <f t="shared" ca="1" si="497"/>
        <v>562.60279373044864</v>
      </c>
      <c r="Z1272" s="637">
        <f t="shared" ca="1" si="497"/>
        <v>596.49700650135014</v>
      </c>
      <c r="AA1272" s="637">
        <f t="shared" ca="1" si="497"/>
        <v>627.35801018664233</v>
      </c>
      <c r="AB1272" s="637">
        <f t="shared" ca="1" si="497"/>
        <v>659.40623209297587</v>
      </c>
      <c r="AC1272" s="637">
        <f t="shared" ca="1" si="497"/>
        <v>694.30029246570211</v>
      </c>
      <c r="AD1272" s="637">
        <f t="shared" ca="1" si="497"/>
        <v>728.77744214964537</v>
      </c>
      <c r="AE1272" s="637">
        <f t="shared" ca="1" si="497"/>
        <v>759.5966395603175</v>
      </c>
      <c r="AF1272" s="637">
        <f t="shared" ca="1" si="497"/>
        <v>780.75649261494573</v>
      </c>
      <c r="AG1272" s="637">
        <f t="shared" ca="1" si="497"/>
        <v>790.32790346393324</v>
      </c>
      <c r="AH1272" s="637">
        <f t="shared" ca="1" si="497"/>
        <v>791.02322041253274</v>
      </c>
      <c r="AI1272" s="637">
        <f t="shared" ca="1" si="497"/>
        <v>791.02322041253274</v>
      </c>
      <c r="AJ1272" s="637">
        <f t="shared" ca="1" si="497"/>
        <v>791.02322041253274</v>
      </c>
      <c r="AK1272" s="637">
        <f t="shared" ca="1" si="497"/>
        <v>791.02322041253274</v>
      </c>
      <c r="AL1272" s="637">
        <f t="shared" ca="1" si="497"/>
        <v>791.02322041253274</v>
      </c>
      <c r="AM1272" s="637">
        <f t="shared" ca="1" si="497"/>
        <v>791.02322041253274</v>
      </c>
      <c r="AN1272" s="266"/>
    </row>
    <row r="1273" spans="2:40" x14ac:dyDescent="0.2">
      <c r="B1273" s="599"/>
      <c r="C1273" s="607" t="s">
        <v>126</v>
      </c>
      <c r="D1273" s="637">
        <f t="shared" ca="1" si="496"/>
        <v>-42.383187900786965</v>
      </c>
      <c r="E1273" s="637">
        <f t="shared" ref="E1273:AM1273" ca="1" si="498">D1273+E1263</f>
        <v>-142.36511147904469</v>
      </c>
      <c r="F1273" s="637">
        <f t="shared" ca="1" si="498"/>
        <v>-249.33432593436169</v>
      </c>
      <c r="G1273" s="637">
        <f t="shared" ca="1" si="498"/>
        <v>-304.01669504129649</v>
      </c>
      <c r="H1273" s="637">
        <f t="shared" ca="1" si="498"/>
        <v>-353.74749421934041</v>
      </c>
      <c r="I1273" s="637">
        <f t="shared" ca="1" si="498"/>
        <v>-272.03140369879247</v>
      </c>
      <c r="J1273" s="637">
        <f t="shared" ca="1" si="498"/>
        <v>-190.87075308793965</v>
      </c>
      <c r="K1273" s="637">
        <f t="shared" ca="1" si="498"/>
        <v>-112.99523828540566</v>
      </c>
      <c r="L1273" s="637">
        <f t="shared" ca="1" si="498"/>
        <v>-37.542532310571929</v>
      </c>
      <c r="M1273" s="637">
        <f t="shared" ca="1" si="498"/>
        <v>36.173192359716552</v>
      </c>
      <c r="N1273" s="637">
        <f t="shared" ca="1" si="498"/>
        <v>107.22864046108126</v>
      </c>
      <c r="O1273" s="637">
        <f t="shared" ca="1" si="498"/>
        <v>171.85586166995307</v>
      </c>
      <c r="P1273" s="637">
        <f t="shared" ca="1" si="498"/>
        <v>228.59272752715762</v>
      </c>
      <c r="Q1273" s="637">
        <f t="shared" ca="1" si="498"/>
        <v>280.25837535814031</v>
      </c>
      <c r="R1273" s="637">
        <f t="shared" ca="1" si="498"/>
        <v>329.98590825926107</v>
      </c>
      <c r="S1273" s="637">
        <f t="shared" ca="1" si="498"/>
        <v>385.54768375517511</v>
      </c>
      <c r="T1273" s="637">
        <f t="shared" ca="1" si="498"/>
        <v>444.94895938241342</v>
      </c>
      <c r="U1273" s="637">
        <f t="shared" ca="1" si="498"/>
        <v>508.57848208327619</v>
      </c>
      <c r="V1273" s="637">
        <f t="shared" ca="1" si="498"/>
        <v>573.01576786284227</v>
      </c>
      <c r="W1273" s="637">
        <f t="shared" ca="1" si="498"/>
        <v>638.24876994799888</v>
      </c>
      <c r="X1273" s="637">
        <f t="shared" ca="1" si="498"/>
        <v>702.44797708531644</v>
      </c>
      <c r="Y1273" s="637">
        <f t="shared" ca="1" si="498"/>
        <v>764.67386537575908</v>
      </c>
      <c r="Z1273" s="637">
        <f t="shared" ca="1" si="498"/>
        <v>826.31537188045297</v>
      </c>
      <c r="AA1273" s="637">
        <f t="shared" ca="1" si="498"/>
        <v>889.64961030605161</v>
      </c>
      <c r="AB1273" s="637">
        <f t="shared" ca="1" si="498"/>
        <v>952.95267094005612</v>
      </c>
      <c r="AC1273" s="637">
        <f t="shared" ca="1" si="498"/>
        <v>1023.1393681192707</v>
      </c>
      <c r="AD1273" s="637">
        <f t="shared" ca="1" si="498"/>
        <v>1089.7207190616264</v>
      </c>
      <c r="AE1273" s="637">
        <f t="shared" ca="1" si="498"/>
        <v>1143.0766131724326</v>
      </c>
      <c r="AF1273" s="637">
        <f t="shared" ca="1" si="498"/>
        <v>1178.4408314457878</v>
      </c>
      <c r="AG1273" s="637">
        <f t="shared" ca="1" si="498"/>
        <v>1197.5489456806133</v>
      </c>
      <c r="AH1273" s="637">
        <f t="shared" ca="1" si="498"/>
        <v>1198.4194643317808</v>
      </c>
      <c r="AI1273" s="637">
        <f t="shared" ca="1" si="498"/>
        <v>1198.4194643317808</v>
      </c>
      <c r="AJ1273" s="637">
        <f t="shared" ca="1" si="498"/>
        <v>1198.4194643317808</v>
      </c>
      <c r="AK1273" s="637">
        <f t="shared" ca="1" si="498"/>
        <v>1198.4194643317808</v>
      </c>
      <c r="AL1273" s="637">
        <f t="shared" ca="1" si="498"/>
        <v>1198.4194643317808</v>
      </c>
      <c r="AM1273" s="637">
        <f t="shared" ca="1" si="498"/>
        <v>1198.4194643317808</v>
      </c>
      <c r="AN1273" s="266"/>
    </row>
    <row r="1274" spans="2:40" x14ac:dyDescent="0.2">
      <c r="B1274" s="599"/>
      <c r="C1274" s="605" t="s">
        <v>127</v>
      </c>
      <c r="D1274" s="637">
        <f t="shared" ca="1" si="496"/>
        <v>-3.378992500000004E-2</v>
      </c>
      <c r="E1274" s="637">
        <f t="shared" ref="E1274:AM1274" ca="1" si="499">D1274+E1264</f>
        <v>-2.062130200662502</v>
      </c>
      <c r="F1274" s="637">
        <f t="shared" ca="1" si="499"/>
        <v>-1.5087781179004045</v>
      </c>
      <c r="G1274" s="637">
        <f t="shared" ca="1" si="499"/>
        <v>-9.4232721627182059</v>
      </c>
      <c r="H1274" s="637">
        <f t="shared" ca="1" si="499"/>
        <v>-11.999571047025222</v>
      </c>
      <c r="I1274" s="637">
        <f t="shared" ca="1" si="499"/>
        <v>-8.4823585089970219</v>
      </c>
      <c r="J1274" s="637">
        <f t="shared" ca="1" si="499"/>
        <v>-2.9508784562461976</v>
      </c>
      <c r="K1274" s="637">
        <f t="shared" ca="1" si="499"/>
        <v>2.4796104210616736</v>
      </c>
      <c r="L1274" s="637">
        <f t="shared" ca="1" si="499"/>
        <v>7.8419581744403848</v>
      </c>
      <c r="M1274" s="637">
        <f t="shared" ca="1" si="499"/>
        <v>13.162415247677686</v>
      </c>
      <c r="N1274" s="637">
        <f t="shared" ca="1" si="499"/>
        <v>18.475175652551233</v>
      </c>
      <c r="O1274" s="637">
        <f t="shared" ca="1" si="499"/>
        <v>23.675099526486751</v>
      </c>
      <c r="P1274" s="637">
        <f t="shared" ca="1" si="499"/>
        <v>28.840978227680807</v>
      </c>
      <c r="Q1274" s="637">
        <f t="shared" ca="1" si="499"/>
        <v>33.575713199013904</v>
      </c>
      <c r="R1274" s="637">
        <f t="shared" ca="1" si="499"/>
        <v>37.97516836724327</v>
      </c>
      <c r="S1274" s="637">
        <f t="shared" ca="1" si="499"/>
        <v>42.358591035320138</v>
      </c>
      <c r="T1274" s="637">
        <f t="shared" ca="1" si="499"/>
        <v>46.871126476408357</v>
      </c>
      <c r="U1274" s="637">
        <f t="shared" ca="1" si="499"/>
        <v>51.432967799015451</v>
      </c>
      <c r="V1274" s="637">
        <f t="shared" ca="1" si="499"/>
        <v>56.044823295577764</v>
      </c>
      <c r="W1274" s="637">
        <f t="shared" ca="1" si="499"/>
        <v>60.707410655010818</v>
      </c>
      <c r="X1274" s="637">
        <f t="shared" ca="1" si="499"/>
        <v>65.420703326279622</v>
      </c>
      <c r="Y1274" s="637">
        <f t="shared" ca="1" si="499"/>
        <v>70.099841607987841</v>
      </c>
      <c r="Z1274" s="637">
        <f t="shared" ca="1" si="499"/>
        <v>74.919026363984131</v>
      </c>
      <c r="AA1274" s="637">
        <f t="shared" ca="1" si="499"/>
        <v>79.365689182483734</v>
      </c>
      <c r="AB1274" s="637">
        <f t="shared" ca="1" si="499"/>
        <v>83.976799298702744</v>
      </c>
      <c r="AC1274" s="637">
        <f t="shared" ca="1" si="499"/>
        <v>88.878884043502069</v>
      </c>
      <c r="AD1274" s="637">
        <f t="shared" ca="1" si="499"/>
        <v>93.913409034052933</v>
      </c>
      <c r="AE1274" s="637">
        <f t="shared" ca="1" si="499"/>
        <v>98.523633698591851</v>
      </c>
      <c r="AF1274" s="637">
        <f t="shared" ca="1" si="499"/>
        <v>103.1860350581773</v>
      </c>
      <c r="AG1274" s="637">
        <f t="shared" ca="1" si="499"/>
        <v>105.4670502933422</v>
      </c>
      <c r="AH1274" s="637">
        <f t="shared" ca="1" si="499"/>
        <v>105.93723766273267</v>
      </c>
      <c r="AI1274" s="637">
        <f t="shared" ca="1" si="499"/>
        <v>105.93723766273267</v>
      </c>
      <c r="AJ1274" s="637">
        <f t="shared" ca="1" si="499"/>
        <v>105.93723766273267</v>
      </c>
      <c r="AK1274" s="637">
        <f t="shared" ca="1" si="499"/>
        <v>105.93723766273267</v>
      </c>
      <c r="AL1274" s="637">
        <f t="shared" ca="1" si="499"/>
        <v>105.93723766273267</v>
      </c>
      <c r="AM1274" s="637">
        <f t="shared" ca="1" si="499"/>
        <v>105.93723766273267</v>
      </c>
      <c r="AN1274" s="266"/>
    </row>
    <row r="1275" spans="2:40" x14ac:dyDescent="0.2">
      <c r="B1275" s="599"/>
      <c r="C1275" s="605" t="s">
        <v>116</v>
      </c>
      <c r="D1275" s="637">
        <f t="shared" ca="1" si="496"/>
        <v>-8.4000301500000069E-2</v>
      </c>
      <c r="E1275" s="637">
        <f t="shared" ref="E1275:AM1275" ca="1" si="500">D1275+E1265</f>
        <v>-1.8323894671038805</v>
      </c>
      <c r="F1275" s="637">
        <f t="shared" ca="1" si="500"/>
        <v>-1.6035910492071772</v>
      </c>
      <c r="G1275" s="637">
        <f t="shared" ca="1" si="500"/>
        <v>-2.953360550961845</v>
      </c>
      <c r="H1275" s="637">
        <f t="shared" ca="1" si="500"/>
        <v>5.968580073064528</v>
      </c>
      <c r="I1275" s="637">
        <f t="shared" ca="1" si="500"/>
        <v>18.56928435623643</v>
      </c>
      <c r="J1275" s="637">
        <f t="shared" ca="1" si="500"/>
        <v>31.342884928020638</v>
      </c>
      <c r="K1275" s="637">
        <f t="shared" ca="1" si="500"/>
        <v>43.992364507581961</v>
      </c>
      <c r="L1275" s="637">
        <f t="shared" ca="1" si="500"/>
        <v>56.577097323594977</v>
      </c>
      <c r="M1275" s="637">
        <f t="shared" ca="1" si="500"/>
        <v>69.144706153150466</v>
      </c>
      <c r="N1275" s="637">
        <f t="shared" ca="1" si="500"/>
        <v>81.75130810592114</v>
      </c>
      <c r="O1275" s="637">
        <f t="shared" ca="1" si="500"/>
        <v>94.000640262885668</v>
      </c>
      <c r="P1275" s="637">
        <f t="shared" ca="1" si="500"/>
        <v>105.90436353100063</v>
      </c>
      <c r="Q1275" s="637">
        <f t="shared" ca="1" si="500"/>
        <v>117.07270049755242</v>
      </c>
      <c r="R1275" s="637">
        <f t="shared" ca="1" si="500"/>
        <v>128.29013005563445</v>
      </c>
      <c r="S1275" s="637">
        <f t="shared" ca="1" si="500"/>
        <v>139.76449228235631</v>
      </c>
      <c r="T1275" s="637">
        <f t="shared" ca="1" si="500"/>
        <v>151.83817202601981</v>
      </c>
      <c r="U1275" s="637">
        <f t="shared" ca="1" si="500"/>
        <v>164.62981478131388</v>
      </c>
      <c r="V1275" s="637">
        <f t="shared" ca="1" si="500"/>
        <v>178.67170450962709</v>
      </c>
      <c r="W1275" s="637">
        <f t="shared" ca="1" si="500"/>
        <v>193.13045645769617</v>
      </c>
      <c r="X1275" s="637">
        <f t="shared" ca="1" si="500"/>
        <v>207.74324578618399</v>
      </c>
      <c r="Y1275" s="637">
        <f t="shared" ca="1" si="500"/>
        <v>222.15406728613735</v>
      </c>
      <c r="Z1275" s="637">
        <f t="shared" ca="1" si="500"/>
        <v>236.67338703779907</v>
      </c>
      <c r="AA1275" s="637">
        <f t="shared" ca="1" si="500"/>
        <v>250.89623038997959</v>
      </c>
      <c r="AB1275" s="637">
        <f t="shared" ca="1" si="500"/>
        <v>265.96575321379714</v>
      </c>
      <c r="AC1275" s="637">
        <f t="shared" ca="1" si="500"/>
        <v>281.41516867103655</v>
      </c>
      <c r="AD1275" s="637">
        <f t="shared" ca="1" si="500"/>
        <v>296.98215182880307</v>
      </c>
      <c r="AE1275" s="637">
        <f t="shared" ca="1" si="500"/>
        <v>309.68672782079801</v>
      </c>
      <c r="AF1275" s="637">
        <f t="shared" ca="1" si="500"/>
        <v>321.82592171529615</v>
      </c>
      <c r="AG1275" s="637">
        <f t="shared" ca="1" si="500"/>
        <v>325.31247024211962</v>
      </c>
      <c r="AH1275" s="637">
        <f t="shared" ca="1" si="500"/>
        <v>325.58174307661466</v>
      </c>
      <c r="AI1275" s="637">
        <f t="shared" ca="1" si="500"/>
        <v>325.58174307661466</v>
      </c>
      <c r="AJ1275" s="637">
        <f t="shared" ca="1" si="500"/>
        <v>325.58174307661466</v>
      </c>
      <c r="AK1275" s="637">
        <f t="shared" ca="1" si="500"/>
        <v>325.58174307661466</v>
      </c>
      <c r="AL1275" s="637">
        <f t="shared" ca="1" si="500"/>
        <v>325.58174307661466</v>
      </c>
      <c r="AM1275" s="637">
        <f t="shared" ca="1" si="500"/>
        <v>325.58174307661466</v>
      </c>
      <c r="AN1275" s="266"/>
    </row>
    <row r="1276" spans="2:40" x14ac:dyDescent="0.2">
      <c r="B1276" s="599"/>
      <c r="C1276" s="606" t="s">
        <v>119</v>
      </c>
      <c r="D1276" s="637">
        <f t="shared" ca="1" si="496"/>
        <v>-1.5350786099999998</v>
      </c>
      <c r="E1276" s="637">
        <f t="shared" ref="E1276:AM1276" ca="1" si="501">D1276+E1266</f>
        <v>-5.1657166690070877</v>
      </c>
      <c r="F1276" s="637">
        <f t="shared" ca="1" si="501"/>
        <v>-3.9245971204574337</v>
      </c>
      <c r="G1276" s="637">
        <f t="shared" ca="1" si="501"/>
        <v>-25.162051380167867</v>
      </c>
      <c r="H1276" s="637">
        <f t="shared" ca="1" si="501"/>
        <v>-26.501627516275626</v>
      </c>
      <c r="I1276" s="637">
        <f t="shared" ca="1" si="501"/>
        <v>-18.769353217714325</v>
      </c>
      <c r="J1276" s="637">
        <f t="shared" ca="1" si="501"/>
        <v>-10.692393001825286</v>
      </c>
      <c r="K1276" s="637">
        <f t="shared" ca="1" si="501"/>
        <v>-2.7707638232301486</v>
      </c>
      <c r="L1276" s="637">
        <f t="shared" ca="1" si="501"/>
        <v>5.0452021700949521</v>
      </c>
      <c r="M1276" s="637">
        <f t="shared" ca="1" si="501"/>
        <v>12.795184770845939</v>
      </c>
      <c r="N1276" s="637">
        <f t="shared" ca="1" si="501"/>
        <v>20.470411217479846</v>
      </c>
      <c r="O1276" s="637">
        <f t="shared" ca="1" si="501"/>
        <v>27.9262543669469</v>
      </c>
      <c r="P1276" s="637">
        <f t="shared" ca="1" si="501"/>
        <v>35.365330499842912</v>
      </c>
      <c r="Q1276" s="637">
        <f t="shared" ca="1" si="501"/>
        <v>41.818785928697316</v>
      </c>
      <c r="R1276" s="637">
        <f t="shared" ca="1" si="501"/>
        <v>48.143782497484167</v>
      </c>
      <c r="S1276" s="637">
        <f t="shared" ca="1" si="501"/>
        <v>54.599968719635982</v>
      </c>
      <c r="T1276" s="637">
        <f t="shared" ca="1" si="501"/>
        <v>61.139134015728445</v>
      </c>
      <c r="U1276" s="637">
        <f t="shared" ca="1" si="501"/>
        <v>67.749774355017905</v>
      </c>
      <c r="V1276" s="637">
        <f t="shared" ca="1" si="501"/>
        <v>74.432908900061506</v>
      </c>
      <c r="W1276" s="637">
        <f t="shared" ca="1" si="501"/>
        <v>81.189570006621381</v>
      </c>
      <c r="X1276" s="637">
        <f t="shared" ca="1" si="501"/>
        <v>87.959189974670124</v>
      </c>
      <c r="Y1276" s="637">
        <f t="shared" ca="1" si="501"/>
        <v>94.693908080485755</v>
      </c>
      <c r="Z1276" s="637">
        <f t="shared" ca="1" si="501"/>
        <v>101.67747720982339</v>
      </c>
      <c r="AA1276" s="637">
        <f t="shared" ca="1" si="501"/>
        <v>107.7589555571503</v>
      </c>
      <c r="AB1276" s="637">
        <f t="shared" ca="1" si="501"/>
        <v>114.57274384092945</v>
      </c>
      <c r="AC1276" s="637">
        <f t="shared" ca="1" si="501"/>
        <v>121.7804916199364</v>
      </c>
      <c r="AD1276" s="637">
        <f t="shared" ca="1" si="501"/>
        <v>128.79694857252156</v>
      </c>
      <c r="AE1276" s="637">
        <f t="shared" ca="1" si="501"/>
        <v>135.08274830075555</v>
      </c>
      <c r="AF1276" s="637">
        <f t="shared" ca="1" si="501"/>
        <v>141.43965141609812</v>
      </c>
      <c r="AG1276" s="637">
        <f t="shared" ca="1" si="501"/>
        <v>143.09943754179673</v>
      </c>
      <c r="AH1276" s="637">
        <f t="shared" ca="1" si="501"/>
        <v>143.16173800710558</v>
      </c>
      <c r="AI1276" s="637">
        <f t="shared" ca="1" si="501"/>
        <v>143.16173800710558</v>
      </c>
      <c r="AJ1276" s="637">
        <f t="shared" ca="1" si="501"/>
        <v>143.16173800710558</v>
      </c>
      <c r="AK1276" s="637">
        <f t="shared" ca="1" si="501"/>
        <v>143.16173800710558</v>
      </c>
      <c r="AL1276" s="637">
        <f t="shared" ca="1" si="501"/>
        <v>143.16173800710558</v>
      </c>
      <c r="AM1276" s="637">
        <f t="shared" ca="1" si="501"/>
        <v>143.16173800710558</v>
      </c>
      <c r="AN1276" s="266"/>
    </row>
    <row r="1277" spans="2:40" x14ac:dyDescent="0.2">
      <c r="C1277" s="638" t="s">
        <v>132</v>
      </c>
      <c r="D1277" s="637">
        <f ca="1">SUM(D1271:D1276)</f>
        <v>-125.82310295794706</v>
      </c>
      <c r="E1277" s="637">
        <f t="shared" ref="E1277:AM1277" ca="1" si="502">SUM(E1271:E1276)</f>
        <v>-637.98870137906795</v>
      </c>
      <c r="F1277" s="637">
        <f t="shared" ca="1" si="502"/>
        <v>-1265.6089415603797</v>
      </c>
      <c r="G1277" s="637">
        <f t="shared" ca="1" si="502"/>
        <v>-1798.0989669206019</v>
      </c>
      <c r="H1277" s="637">
        <f t="shared" ca="1" si="502"/>
        <v>-1822.6125259582318</v>
      </c>
      <c r="I1277" s="637">
        <f t="shared" ca="1" si="502"/>
        <v>-1199.0753940081281</v>
      </c>
      <c r="J1277" s="637">
        <f t="shared" ca="1" si="502"/>
        <v>-586.46112137734985</v>
      </c>
      <c r="K1277" s="637">
        <f t="shared" ca="1" si="502"/>
        <v>-60.823518840557639</v>
      </c>
      <c r="L1277" s="637">
        <f t="shared" ca="1" si="502"/>
        <v>399.7431439257432</v>
      </c>
      <c r="M1277" s="637">
        <f t="shared" ca="1" si="502"/>
        <v>802.37390823267867</v>
      </c>
      <c r="N1277" s="637">
        <f t="shared" ca="1" si="502"/>
        <v>1162.8116331857577</v>
      </c>
      <c r="O1277" s="637">
        <f t="shared" ca="1" si="502"/>
        <v>1487.3839061150043</v>
      </c>
      <c r="P1277" s="637">
        <f t="shared" ca="1" si="502"/>
        <v>1778.2723388226489</v>
      </c>
      <c r="Q1277" s="637">
        <f t="shared" ca="1" si="502"/>
        <v>2026.477829534208</v>
      </c>
      <c r="R1277" s="637">
        <f t="shared" ca="1" si="502"/>
        <v>2247.1126122619821</v>
      </c>
      <c r="S1277" s="637">
        <f t="shared" ca="1" si="502"/>
        <v>2496.930611279296</v>
      </c>
      <c r="T1277" s="637">
        <f t="shared" ca="1" si="502"/>
        <v>2766.1740051261368</v>
      </c>
      <c r="U1277" s="637">
        <f t="shared" ca="1" si="502"/>
        <v>3045.7895027953805</v>
      </c>
      <c r="V1277" s="637">
        <f t="shared" ca="1" si="502"/>
        <v>3330.7699650700406</v>
      </c>
      <c r="W1277" s="637">
        <f t="shared" ca="1" si="502"/>
        <v>3619.326358193548</v>
      </c>
      <c r="X1277" s="637">
        <f t="shared" ca="1" si="502"/>
        <v>3905.8387704119014</v>
      </c>
      <c r="Y1277" s="637">
        <f t="shared" ca="1" si="502"/>
        <v>4176.0107131784171</v>
      </c>
      <c r="Z1277" s="637">
        <f t="shared" ca="1" si="502"/>
        <v>4438.6406230217572</v>
      </c>
      <c r="AA1277" s="637">
        <f t="shared" ca="1" si="502"/>
        <v>4688.3550529014592</v>
      </c>
      <c r="AB1277" s="637">
        <f t="shared" ca="1" si="502"/>
        <v>4952.6061206129389</v>
      </c>
      <c r="AC1277" s="637">
        <f t="shared" ca="1" si="502"/>
        <v>5257.6519008980331</v>
      </c>
      <c r="AD1277" s="637">
        <f t="shared" ca="1" si="502"/>
        <v>5559.7980580736003</v>
      </c>
      <c r="AE1277" s="637">
        <f t="shared" ca="1" si="502"/>
        <v>5815.8831166268437</v>
      </c>
      <c r="AF1277" s="637">
        <f t="shared" ca="1" si="502"/>
        <v>6001.9557563972248</v>
      </c>
      <c r="AG1277" s="637">
        <f t="shared" ca="1" si="502"/>
        <v>6088.157032274833</v>
      </c>
      <c r="AH1277" s="637">
        <f t="shared" ca="1" si="502"/>
        <v>6095.7045423182008</v>
      </c>
      <c r="AI1277" s="637">
        <f t="shared" ca="1" si="502"/>
        <v>6095.7045423182008</v>
      </c>
      <c r="AJ1277" s="637">
        <f t="shared" ca="1" si="502"/>
        <v>6095.7045423182008</v>
      </c>
      <c r="AK1277" s="637">
        <f t="shared" ca="1" si="502"/>
        <v>6095.7045423182008</v>
      </c>
      <c r="AL1277" s="637">
        <f t="shared" ca="1" si="502"/>
        <v>6095.7045423182008</v>
      </c>
      <c r="AM1277" s="637">
        <f t="shared" ca="1" si="502"/>
        <v>6095.7045423182008</v>
      </c>
      <c r="AN1277" s="266"/>
    </row>
  </sheetData>
  <sheetProtection algorithmName="SHA-512" hashValue="HavQBwcTXwFUD4NcNxP23NJHzLAJCGDFZllm8ll0mmex6yewMA/6smoZPM9Q1t7xJAX7ThoiFaqkYJi9nz9kVg==" saltValue="rPqhrpY0UYPwZTMb8qc/pQ==" spinCount="100000" sheet="1" objects="1" scenarios="1"/>
  <sortState xmlns:xlrd2="http://schemas.microsoft.com/office/spreadsheetml/2017/richdata2" ref="B6:I17">
    <sortCondition ref="B6"/>
  </sortState>
  <mergeCells count="15">
    <mergeCell ref="BO3:BT3"/>
    <mergeCell ref="BA4:BF4"/>
    <mergeCell ref="C23:J23"/>
    <mergeCell ref="BA23:BH23"/>
    <mergeCell ref="K23:R23"/>
    <mergeCell ref="L5:Q5"/>
    <mergeCell ref="T5:Y5"/>
    <mergeCell ref="AB5:AG5"/>
    <mergeCell ref="AJ5:AO5"/>
    <mergeCell ref="S23:Z23"/>
    <mergeCell ref="AA23:AH23"/>
    <mergeCell ref="AI23:AP23"/>
    <mergeCell ref="AQ23:AX23"/>
    <mergeCell ref="D5:I5"/>
    <mergeCell ref="AR5:AX5"/>
  </mergeCells>
  <phoneticPr fontId="10" type="noConversion"/>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F359"/>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LOI 3P 18</v>
      </c>
      <c r="D6" s="82" t="s">
        <v>172</v>
      </c>
      <c r="T6" s="2"/>
    </row>
    <row r="7" spans="1:42" ht="18.75" customHeight="1" x14ac:dyDescent="0.25">
      <c r="A7" s="90"/>
      <c r="C7" s="2"/>
      <c r="D7" s="374" t="s">
        <v>174</v>
      </c>
      <c r="T7" s="2"/>
    </row>
    <row r="8" spans="1:42" ht="18.75" customHeight="1" x14ac:dyDescent="0.25">
      <c r="A8" s="90" t="s">
        <v>111</v>
      </c>
      <c r="B8" s="376" t="str">
        <f ca="1">VLOOKUP($B$6,'Fin. Assumptions'!$A$6:$P$17,2)</f>
        <v>LI</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2018</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Assumptions'!$A$6:$P$17,15)</f>
        <v>0.21</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0.2732</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631874.75821869122</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2.106249194062304</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2106249.1940623042</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0.77038184003527077</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2106249.1940623042</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-315937.37910934561</v>
      </c>
      <c r="O22" s="28"/>
      <c r="P22" s="26"/>
      <c r="Q22" s="26"/>
      <c r="R22" s="23"/>
      <c r="T22" s="2"/>
    </row>
    <row r="23" spans="1:36" ht="18" customHeight="1" x14ac:dyDescent="0.2">
      <c r="A23" s="48"/>
      <c r="B23" s="77"/>
      <c r="C23" s="21"/>
      <c r="E23" s="54" t="s">
        <v>77</v>
      </c>
      <c r="G23" s="83">
        <f ca="1">SUM(G20:G22)</f>
        <v>1790311.8149529586</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11</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2106249.1940623042</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0.16236482399999999</v>
      </c>
      <c r="C31" s="2" t="s">
        <v>7</v>
      </c>
      <c r="E31" s="57" t="s">
        <v>10</v>
      </c>
      <c r="F31" s="5"/>
      <c r="G31" s="83">
        <f ca="1">NetCost*LoanPer-B22</f>
        <v>315937.37910934543</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966108.44474768871</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0.20825939049557896</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189168.00914591999</v>
      </c>
      <c r="F54" s="9">
        <f t="shared" ca="1" si="2"/>
        <v>191986.61248219421</v>
      </c>
      <c r="G54" s="9">
        <f t="shared" ca="1" si="2"/>
        <v>194847.21300817889</v>
      </c>
      <c r="H54" s="9">
        <f t="shared" ca="1" si="2"/>
        <v>197750.43648200078</v>
      </c>
      <c r="I54" s="9">
        <f t="shared" ca="1" si="2"/>
        <v>200696.91798558261</v>
      </c>
      <c r="J54" s="9">
        <f t="shared" ca="1" si="2"/>
        <v>203687.3020635678</v>
      </c>
      <c r="K54" s="9">
        <f t="shared" ca="1" si="2"/>
        <v>206722.24286431496</v>
      </c>
      <c r="L54" s="9">
        <f t="shared" ca="1" si="2"/>
        <v>209802.40428299317</v>
      </c>
      <c r="M54" s="9">
        <f t="shared" ca="1" si="2"/>
        <v>212928.4601068098</v>
      </c>
      <c r="N54" s="9">
        <f t="shared" ca="1" si="2"/>
        <v>216101.09416240128</v>
      </c>
      <c r="O54" s="9">
        <f t="shared" ca="1" si="2"/>
        <v>219321.00046542109</v>
      </c>
      <c r="P54" s="9">
        <f t="shared" ca="1" si="2"/>
        <v>222588.88337235578</v>
      </c>
      <c r="Q54" s="9">
        <f t="shared" ca="1" si="2"/>
        <v>225905.45773460393</v>
      </c>
      <c r="R54" s="9">
        <f t="shared" ca="1" si="2"/>
        <v>229271.44905484951</v>
      </c>
      <c r="S54" s="9">
        <f t="shared" ca="1" si="2"/>
        <v>232687.59364576678</v>
      </c>
      <c r="T54" s="9">
        <f t="shared" ca="1" si="2"/>
        <v>236154.63879108866</v>
      </c>
      <c r="U54" s="9">
        <f t="shared" ca="1" si="2"/>
        <v>239673.3429090759</v>
      </c>
      <c r="V54" s="9">
        <f t="shared" ca="1" si="2"/>
        <v>243244.47571842116</v>
      </c>
      <c r="W54" s="9">
        <f t="shared" ca="1" si="2"/>
        <v>246868.81840662562</v>
      </c>
      <c r="X54" s="9">
        <f t="shared" ca="1" si="2"/>
        <v>250547.1638008843</v>
      </c>
      <c r="Y54" s="9">
        <f t="shared" ca="1" si="2"/>
        <v>254280.3165415175</v>
      </c>
      <c r="Z54" s="9">
        <f t="shared" ca="1" si="2"/>
        <v>258069.0932579861</v>
      </c>
      <c r="AA54" s="9">
        <f t="shared" ca="1" si="2"/>
        <v>261914.3227475301</v>
      </c>
      <c r="AB54" s="9">
        <f t="shared" ca="1" si="2"/>
        <v>265816.84615646827</v>
      </c>
      <c r="AC54" s="9">
        <f t="shared" ca="1" si="2"/>
        <v>269777.51716419961</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-28375.201371887997</v>
      </c>
      <c r="F55" s="9">
        <f t="shared" ca="1" si="3"/>
        <v>-28797.99187232913</v>
      </c>
      <c r="G55" s="9">
        <f t="shared" ca="1" si="3"/>
        <v>-29227.081951226832</v>
      </c>
      <c r="H55" s="9">
        <f t="shared" ca="1" si="3"/>
        <v>-29662.565472300113</v>
      </c>
      <c r="I55" s="9">
        <f t="shared" ca="1" si="3"/>
        <v>-30104.53769783739</v>
      </c>
      <c r="J55" s="9">
        <f t="shared" ca="1" si="3"/>
        <v>-30553.095309535169</v>
      </c>
      <c r="K55" s="9">
        <f t="shared" ca="1" si="3"/>
        <v>-31008.336429647243</v>
      </c>
      <c r="L55" s="9">
        <f t="shared" ca="1" si="3"/>
        <v>-31470.360642448974</v>
      </c>
      <c r="M55" s="9">
        <f t="shared" ca="1" si="3"/>
        <v>-31939.26901602147</v>
      </c>
      <c r="N55" s="9">
        <f t="shared" ca="1" si="3"/>
        <v>-32415.164124360192</v>
      </c>
      <c r="O55" s="9">
        <f t="shared" ca="1" si="3"/>
        <v>-32898.150069813164</v>
      </c>
      <c r="P55" s="9">
        <f t="shared" ca="1" si="3"/>
        <v>-33388.332505853366</v>
      </c>
      <c r="Q55" s="9">
        <f t="shared" ca="1" si="3"/>
        <v>-33885.818660190591</v>
      </c>
      <c r="R55" s="9">
        <f t="shared" ca="1" si="3"/>
        <v>-34390.717358227426</v>
      </c>
      <c r="S55" s="9">
        <f t="shared" ca="1" si="3"/>
        <v>-34903.139046865013</v>
      </c>
      <c r="T55" s="9">
        <f t="shared" ca="1" si="3"/>
        <v>-35423.195818663298</v>
      </c>
      <c r="U55" s="9">
        <f t="shared" ca="1" si="3"/>
        <v>-35951.001436361381</v>
      </c>
      <c r="V55" s="9">
        <f t="shared" ca="1" si="3"/>
        <v>-36486.671357763174</v>
      </c>
      <c r="W55" s="9">
        <f t="shared" ca="1" si="3"/>
        <v>-37030.32276099384</v>
      </c>
      <c r="X55" s="9">
        <f t="shared" ca="1" si="3"/>
        <v>-37582.074570132645</v>
      </c>
      <c r="Y55" s="9">
        <f t="shared" ca="1" si="3"/>
        <v>-38142.047481227622</v>
      </c>
      <c r="Z55" s="9">
        <f t="shared" ca="1" si="3"/>
        <v>-38710.363988697914</v>
      </c>
      <c r="AA55" s="9">
        <f t="shared" ca="1" si="3"/>
        <v>-39287.148412129514</v>
      </c>
      <c r="AB55" s="9">
        <f t="shared" ca="1" si="3"/>
        <v>-39872.526923470235</v>
      </c>
      <c r="AC55" s="9">
        <f t="shared" ca="1" si="3"/>
        <v>-40466.627574629943</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250418.25629853382</v>
      </c>
      <c r="F57" s="10">
        <f ca="1">IF(F$49&gt;OptInTerm,0,VLOOKUP($B$10+F$49-1,'SREC Prices'!$B$6:$D$22,2))*((F$50/1000)*$B$18)</f>
        <v>236663.20333159823</v>
      </c>
      <c r="G57" s="10">
        <f ca="1">IF(G$49&gt;OptInTerm,0,VLOOKUP($B$10+G$49-1,'SREC Prices'!$B$6:$D$22,2))*((G$50/1000)*$B$18)</f>
        <v>215930.6136510584</v>
      </c>
      <c r="H57" s="10">
        <f ca="1">IF(H$49&gt;OptInTerm,0,VLOOKUP($B$10+H$49-1,'SREC Prices'!$B$6:$D$22,2))*((H$50/1000)*$B$18)</f>
        <v>199820.23494532306</v>
      </c>
      <c r="I57" s="10">
        <f ca="1">IF(I$49&gt;OptInTerm,0,VLOOKUP($B$10+I$49-1,'SREC Prices'!$B$6:$D$22,2))*((I$50/1000)*$B$18)</f>
        <v>187384.51988113741</v>
      </c>
      <c r="J57" s="10">
        <f ca="1">IF(J$49&gt;OptInTerm,0,VLOOKUP($B$10+J$49-1,'SREC Prices'!$B$6:$D$22,2))*((J$50/1000)*$B$18)</f>
        <v>179869.41092693261</v>
      </c>
      <c r="K57" s="10">
        <f ca="1">IF(K$49&gt;OptInTerm,0,VLOOKUP($B$10+K$49-1,'SREC Prices'!$B$6:$D$22,2))*((K$50/1000)*$B$18)</f>
        <v>169595.44147898708</v>
      </c>
      <c r="L57" s="10">
        <f ca="1">IF(L$49&gt;OptInTerm,0,VLOOKUP($B$10+L$49-1,'SREC Prices'!$B$6:$D$22,2))*((L$50/1000)*$B$18)</f>
        <v>160267.69219764278</v>
      </c>
      <c r="M57" s="10">
        <f ca="1">IF(M$49&gt;OptInTerm,0,VLOOKUP($B$10+M$49-1,'SREC Prices'!$B$6:$D$22,2))*((M$50/1000)*$B$18)</f>
        <v>151872.71784443295</v>
      </c>
      <c r="N57" s="10">
        <f ca="1">IF(N$49&gt;OptInTerm,0,VLOOKUP($B$10+N$49-1,'SREC Prices'!$B$6:$D$22,2))*((N$50/1000)*$B$18)</f>
        <v>143557.68654245019</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398711.06407256582</v>
      </c>
      <c r="F59" s="10">
        <f t="shared" ref="F59:AH59" ca="1" si="5">SUM(F54:F58)</f>
        <v>387351.82394146331</v>
      </c>
      <c r="G59" s="10">
        <f t="shared" ca="1" si="5"/>
        <v>369050.74470801046</v>
      </c>
      <c r="H59" s="10">
        <f t="shared" ca="1" si="5"/>
        <v>355408.10595502373</v>
      </c>
      <c r="I59" s="10">
        <f t="shared" ca="1" si="5"/>
        <v>345476.90016888262</v>
      </c>
      <c r="J59" s="10">
        <f t="shared" ca="1" si="5"/>
        <v>340503.61768096522</v>
      </c>
      <c r="K59" s="10">
        <f t="shared" ca="1" si="5"/>
        <v>332809.34791365475</v>
      </c>
      <c r="L59" s="10">
        <f t="shared" ca="1" si="5"/>
        <v>326099.73583818699</v>
      </c>
      <c r="M59" s="10">
        <f t="shared" ca="1" si="5"/>
        <v>320361.90893522126</v>
      </c>
      <c r="N59" s="10">
        <f t="shared" ca="1" si="5"/>
        <v>314743.6165804913</v>
      </c>
      <c r="O59" s="10">
        <f t="shared" ca="1" si="5"/>
        <v>201625.83516568449</v>
      </c>
      <c r="P59" s="10">
        <f t="shared" ca="1" si="5"/>
        <v>204265.02071272855</v>
      </c>
      <c r="Q59" s="10">
        <f t="shared" ca="1" si="5"/>
        <v>206946.28657140836</v>
      </c>
      <c r="R59" s="10">
        <f t="shared" ca="1" si="5"/>
        <v>209670.24595613216</v>
      </c>
      <c r="S59" s="10">
        <f t="shared" ca="1" si="5"/>
        <v>212437.52128711427</v>
      </c>
      <c r="T59" s="10">
        <f t="shared" ca="1" si="5"/>
        <v>215248.74432719682</v>
      </c>
      <c r="U59" s="10">
        <f t="shared" ca="1" si="5"/>
        <v>218104.55632071212</v>
      </c>
      <c r="V59" s="10">
        <f t="shared" ca="1" si="5"/>
        <v>221005.60813441558</v>
      </c>
      <c r="W59" s="10">
        <f t="shared" ca="1" si="5"/>
        <v>223952.56040052057</v>
      </c>
      <c r="X59" s="10">
        <f t="shared" ca="1" si="5"/>
        <v>226946.083661866</v>
      </c>
      <c r="Y59" s="10">
        <f t="shared" ca="1" si="5"/>
        <v>229986.85851924866</v>
      </c>
      <c r="Z59" s="10">
        <f t="shared" ca="1" si="5"/>
        <v>233075.57578095217</v>
      </c>
      <c r="AA59" s="10">
        <f t="shared" ca="1" si="5"/>
        <v>236212.93661450624</v>
      </c>
      <c r="AB59" s="10">
        <f t="shared" ca="1" si="5"/>
        <v>239399.65270070819</v>
      </c>
      <c r="AC59" s="10">
        <f t="shared" ca="1" si="5"/>
        <v>242636.44638994127</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377711.06407256582</v>
      </c>
      <c r="F63" s="10">
        <f t="shared" ca="1" si="9"/>
        <v>365826.82394146331</v>
      </c>
      <c r="G63" s="10">
        <f t="shared" ca="1" si="9"/>
        <v>346987.61970801046</v>
      </c>
      <c r="H63" s="10">
        <f t="shared" ca="1" si="9"/>
        <v>332793.40283002373</v>
      </c>
      <c r="I63" s="10">
        <f t="shared" ca="1" si="9"/>
        <v>322296.82946575765</v>
      </c>
      <c r="J63" s="10">
        <f t="shared" ca="1" si="9"/>
        <v>316744.04521026212</v>
      </c>
      <c r="K63" s="10">
        <f t="shared" ca="1" si="9"/>
        <v>308455.78613118408</v>
      </c>
      <c r="L63" s="10">
        <f t="shared" ca="1" si="9"/>
        <v>301137.33501115453</v>
      </c>
      <c r="M63" s="10">
        <f t="shared" ca="1" si="9"/>
        <v>294775.44808751298</v>
      </c>
      <c r="N63" s="10">
        <f t="shared" ca="1" si="9"/>
        <v>138517.49421159032</v>
      </c>
      <c r="O63" s="10">
        <f t="shared" ca="1" si="9"/>
        <v>174744.05973756098</v>
      </c>
      <c r="P63" s="10">
        <f t="shared" ca="1" si="9"/>
        <v>176711.20089890197</v>
      </c>
      <c r="Q63" s="10">
        <f t="shared" ca="1" si="9"/>
        <v>178703.62126223612</v>
      </c>
      <c r="R63" s="10">
        <f t="shared" ca="1" si="9"/>
        <v>180721.5140142306</v>
      </c>
      <c r="S63" s="10">
        <f t="shared" ca="1" si="9"/>
        <v>182765.07104666519</v>
      </c>
      <c r="T63" s="10">
        <f t="shared" ca="1" si="9"/>
        <v>184834.4828307365</v>
      </c>
      <c r="U63" s="10">
        <f t="shared" ca="1" si="9"/>
        <v>186929.93828684028</v>
      </c>
      <c r="V63" s="10">
        <f t="shared" ca="1" si="9"/>
        <v>189051.62464969695</v>
      </c>
      <c r="W63" s="10">
        <f t="shared" ca="1" si="9"/>
        <v>191199.72732868398</v>
      </c>
      <c r="X63" s="10">
        <f t="shared" ca="1" si="9"/>
        <v>43374.429763233493</v>
      </c>
      <c r="Y63" s="10">
        <f t="shared" ca="1" si="9"/>
        <v>195575.91327315036</v>
      </c>
      <c r="Z63" s="10">
        <f t="shared" ca="1" si="9"/>
        <v>197804.35690370141</v>
      </c>
      <c r="AA63" s="10">
        <f t="shared" ca="1" si="9"/>
        <v>200059.9372653242</v>
      </c>
      <c r="AB63" s="10">
        <f t="shared" ca="1" si="9"/>
        <v>202342.82836779661</v>
      </c>
      <c r="AC63" s="10">
        <f t="shared" ca="1" si="9"/>
        <v>204653.20144870691</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-358062.36299059173</v>
      </c>
      <c r="F64" s="59">
        <f ca="1">IF($B$11="Non-Taxable",0,-(AssetBasis)*Dep_02)</f>
        <v>-572899.78078494675</v>
      </c>
      <c r="G64" s="59">
        <f ca="1">IF($B$11="Non-Taxable",0,-(AssetBasis)*Dep_03)</f>
        <v>-343739.86847096804</v>
      </c>
      <c r="H64" s="59">
        <f ca="1">IF($B$11="Non-Taxable",0,-(AssetBasis)*DEP_04)</f>
        <v>-206243.92108258084</v>
      </c>
      <c r="I64" s="59">
        <f ca="1">IF($B$11="Non-Taxable",0,-(AssetBasis)*DEP_05)</f>
        <v>-206243.92108258084</v>
      </c>
      <c r="J64" s="59">
        <f ca="1">IF($B$11="Non-Taxable",0,-(AssetBasis)*DEP_06)</f>
        <v>-103121.96054129042</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19648.701081974083</v>
      </c>
      <c r="F65" s="59">
        <f t="shared" ref="F65:AH65" ca="1" si="10">SUM(F63:F64)</f>
        <v>-207072.95684348344</v>
      </c>
      <c r="G65" s="59">
        <f t="shared" ca="1" si="10"/>
        <v>3247.7512370424229</v>
      </c>
      <c r="H65" s="59">
        <f t="shared" ca="1" si="10"/>
        <v>126549.48174744289</v>
      </c>
      <c r="I65" s="59">
        <f t="shared" ca="1" si="10"/>
        <v>116052.90838317681</v>
      </c>
      <c r="J65" s="59">
        <f ca="1">SUM(J63:J64)</f>
        <v>213622.08466897171</v>
      </c>
      <c r="K65" s="59">
        <f t="shared" ca="1" si="10"/>
        <v>308455.78613118408</v>
      </c>
      <c r="L65" s="59">
        <f t="shared" ca="1" si="10"/>
        <v>301137.33501115453</v>
      </c>
      <c r="M65" s="59">
        <f t="shared" ca="1" si="10"/>
        <v>294775.44808751298</v>
      </c>
      <c r="N65" s="59">
        <f t="shared" ca="1" si="10"/>
        <v>138517.49421159032</v>
      </c>
      <c r="O65" s="59">
        <f t="shared" ca="1" si="10"/>
        <v>174744.05973756098</v>
      </c>
      <c r="P65" s="59">
        <f t="shared" ca="1" si="10"/>
        <v>176711.20089890197</v>
      </c>
      <c r="Q65" s="59">
        <f t="shared" ca="1" si="10"/>
        <v>178703.62126223612</v>
      </c>
      <c r="R65" s="59">
        <f t="shared" ca="1" si="10"/>
        <v>180721.5140142306</v>
      </c>
      <c r="S65" s="59">
        <f t="shared" ca="1" si="10"/>
        <v>182765.07104666519</v>
      </c>
      <c r="T65" s="59">
        <f t="shared" ca="1" si="10"/>
        <v>184834.4828307365</v>
      </c>
      <c r="U65" s="59">
        <f t="shared" ca="1" si="10"/>
        <v>186929.93828684028</v>
      </c>
      <c r="V65" s="59">
        <f t="shared" ca="1" si="10"/>
        <v>189051.62464969695</v>
      </c>
      <c r="W65" s="59">
        <f t="shared" ca="1" si="10"/>
        <v>191199.72732868398</v>
      </c>
      <c r="X65" s="59">
        <f t="shared" ca="1" si="10"/>
        <v>43374.429763233493</v>
      </c>
      <c r="Y65" s="59">
        <f t="shared" ca="1" si="10"/>
        <v>195575.91327315036</v>
      </c>
      <c r="Z65" s="59">
        <f t="shared" ca="1" si="10"/>
        <v>197804.35690370141</v>
      </c>
      <c r="AA65" s="59">
        <f t="shared" ca="1" si="10"/>
        <v>200059.9372653242</v>
      </c>
      <c r="AB65" s="59">
        <f t="shared" ca="1" si="10"/>
        <v>202342.82836779661</v>
      </c>
      <c r="AC65" s="59">
        <f t="shared" ca="1" si="10"/>
        <v>204653.20144870691</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-18956.242746560725</v>
      </c>
      <c r="F66" s="59">
        <f t="shared" ca="1" si="11"/>
        <v>-17690.099598227913</v>
      </c>
      <c r="G66" s="59">
        <f t="shared" ca="1" si="11"/>
        <v>-16347.987860995128</v>
      </c>
      <c r="H66" s="59">
        <f t="shared" ca="1" si="11"/>
        <v>-14925.349419528378</v>
      </c>
      <c r="I66" s="59">
        <f t="shared" ca="1" si="11"/>
        <v>-13417.352671573624</v>
      </c>
      <c r="J66" s="59">
        <f t="shared" ca="1" si="11"/>
        <v>-11818.876118741584</v>
      </c>
      <c r="K66" s="59">
        <f t="shared" ca="1" si="11"/>
        <v>-10124.490972739621</v>
      </c>
      <c r="L66" s="59">
        <f t="shared" ca="1" si="11"/>
        <v>-8328.4427179775394</v>
      </c>
      <c r="M66" s="59">
        <f t="shared" ca="1" si="11"/>
        <v>-6424.631567929734</v>
      </c>
      <c r="N66" s="59">
        <f t="shared" ca="1" si="11"/>
        <v>-4406.5917488790601</v>
      </c>
      <c r="O66" s="59">
        <f t="shared" ca="1" si="11"/>
        <v>-2267.4695406853452</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692.45833541335742</v>
      </c>
      <c r="F67" s="59">
        <f t="shared" ref="F67:AH67" ca="1" si="12">F65+F66</f>
        <v>-224763.05644171135</v>
      </c>
      <c r="G67" s="59">
        <f t="shared" ca="1" si="12"/>
        <v>-13100.236623952705</v>
      </c>
      <c r="H67" s="59">
        <f t="shared" ca="1" si="12"/>
        <v>111624.1323279145</v>
      </c>
      <c r="I67" s="59">
        <f ca="1">I65+I66</f>
        <v>102635.55571160319</v>
      </c>
      <c r="J67" s="59">
        <f ca="1">J65+J66</f>
        <v>201803.20855023013</v>
      </c>
      <c r="K67" s="59">
        <f t="shared" ca="1" si="12"/>
        <v>298331.29515844444</v>
      </c>
      <c r="L67" s="59">
        <f t="shared" ca="1" si="12"/>
        <v>292808.89229317696</v>
      </c>
      <c r="M67" s="59">
        <f t="shared" ca="1" si="12"/>
        <v>288350.81651958323</v>
      </c>
      <c r="N67" s="59">
        <f t="shared" ca="1" si="12"/>
        <v>134110.90246271127</v>
      </c>
      <c r="O67" s="59">
        <f t="shared" ca="1" si="12"/>
        <v>172476.59019687562</v>
      </c>
      <c r="P67" s="59">
        <f t="shared" ca="1" si="12"/>
        <v>176711.20089890197</v>
      </c>
      <c r="Q67" s="59">
        <f t="shared" ca="1" si="12"/>
        <v>178703.62126223612</v>
      </c>
      <c r="R67" s="59">
        <f t="shared" ca="1" si="12"/>
        <v>180721.5140142306</v>
      </c>
      <c r="S67" s="59">
        <f t="shared" ca="1" si="12"/>
        <v>182765.07104666519</v>
      </c>
      <c r="T67" s="59">
        <f t="shared" ca="1" si="12"/>
        <v>184834.4828307365</v>
      </c>
      <c r="U67" s="59">
        <f t="shared" ca="1" si="12"/>
        <v>186929.93828684028</v>
      </c>
      <c r="V67" s="59">
        <f t="shared" ca="1" si="12"/>
        <v>189051.62464969695</v>
      </c>
      <c r="W67" s="59">
        <f t="shared" ca="1" si="12"/>
        <v>191199.72732868398</v>
      </c>
      <c r="X67" s="59">
        <f t="shared" ca="1" si="12"/>
        <v>43374.429763233493</v>
      </c>
      <c r="Y67" s="59">
        <f t="shared" ca="1" si="12"/>
        <v>195575.91327315036</v>
      </c>
      <c r="Z67" s="59">
        <f t="shared" ca="1" si="12"/>
        <v>197804.35690370141</v>
      </c>
      <c r="AA67" s="59">
        <f t="shared" ca="1" si="12"/>
        <v>200059.9372653242</v>
      </c>
      <c r="AB67" s="59">
        <f t="shared" ca="1" si="12"/>
        <v>202342.82836779661</v>
      </c>
      <c r="AC67" s="59">
        <f t="shared" ca="1" si="12"/>
        <v>204653.20144870691</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5881.6647478400801</v>
      </c>
      <c r="F68" s="59">
        <f t="shared" ca="1" si="14"/>
        <v>53048.938821725736</v>
      </c>
      <c r="G68" s="59">
        <f t="shared" ca="1" si="14"/>
        <v>8305.7955060599252</v>
      </c>
      <c r="H68" s="59">
        <f t="shared" ca="1" si="14"/>
        <v>-18100.884491565725</v>
      </c>
      <c r="I68" s="59">
        <f t="shared" ca="1" si="14"/>
        <v>-16364.291489294375</v>
      </c>
      <c r="J68" s="59">
        <f t="shared" ca="1" si="14"/>
        <v>-37255.930954810785</v>
      </c>
      <c r="K68" s="59">
        <f t="shared" ca="1" si="14"/>
        <v>-57637.606224611467</v>
      </c>
      <c r="L68" s="59">
        <f t="shared" ca="1" si="14"/>
        <v>-56570.677991041783</v>
      </c>
      <c r="M68" s="59">
        <f t="shared" ca="1" si="14"/>
        <v>-55709.377751583474</v>
      </c>
      <c r="N68" s="59">
        <f t="shared" ca="1" si="14"/>
        <v>-25910.226355795814</v>
      </c>
      <c r="O68" s="59">
        <f t="shared" ca="1" si="14"/>
        <v>-33322.477226036368</v>
      </c>
      <c r="P68" s="59">
        <f t="shared" ca="1" si="14"/>
        <v>-34140.604013667864</v>
      </c>
      <c r="Q68" s="59">
        <f t="shared" ca="1" si="14"/>
        <v>-34525.539627864018</v>
      </c>
      <c r="R68" s="59">
        <f t="shared" ca="1" si="14"/>
        <v>-34915.396507549347</v>
      </c>
      <c r="S68" s="59">
        <f t="shared" ca="1" si="14"/>
        <v>-35310.211726215712</v>
      </c>
      <c r="T68" s="59">
        <f t="shared" ca="1" si="14"/>
        <v>-35710.022082898293</v>
      </c>
      <c r="U68" s="59">
        <f t="shared" ca="1" si="14"/>
        <v>-36114.864077017541</v>
      </c>
      <c r="V68" s="59">
        <f t="shared" ca="1" si="14"/>
        <v>-36524.773882321446</v>
      </c>
      <c r="W68" s="59">
        <f t="shared" ca="1" si="14"/>
        <v>-36939.787319901741</v>
      </c>
      <c r="X68" s="59">
        <f t="shared" ca="1" si="14"/>
        <v>-8379.9398302567097</v>
      </c>
      <c r="Y68" s="59">
        <f t="shared" ca="1" si="14"/>
        <v>-37785.266444372646</v>
      </c>
      <c r="Z68" s="59">
        <f t="shared" ca="1" si="14"/>
        <v>-38215.801753795109</v>
      </c>
      <c r="AA68" s="59">
        <f t="shared" ca="1" si="14"/>
        <v>-38651.57987966064</v>
      </c>
      <c r="AB68" s="59">
        <f t="shared" ca="1" si="14"/>
        <v>-39092.634440658308</v>
      </c>
      <c r="AC68" s="59">
        <f t="shared" ca="1" si="14"/>
        <v>-39538.99851989017</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-28700.385706080408</v>
      </c>
      <c r="F69" s="24">
        <f t="shared" ca="1" si="16"/>
        <v>-27850.937947458831</v>
      </c>
      <c r="G69" s="24">
        <f t="shared" ca="1" si="16"/>
        <v>-26451.170547761227</v>
      </c>
      <c r="H69" s="24">
        <f t="shared" ca="1" si="16"/>
        <v>-25429.444272839628</v>
      </c>
      <c r="I69" s="24">
        <f t="shared" ca="1" si="16"/>
        <v>-24710.358143534722</v>
      </c>
      <c r="J69" s="24">
        <f t="shared" ca="1" si="16"/>
        <v>-24394.013527321644</v>
      </c>
      <c r="K69" s="24">
        <f t="shared" ca="1" si="16"/>
        <v>-23866.503612675555</v>
      </c>
      <c r="L69" s="24">
        <f t="shared" ca="1" si="16"/>
        <v>-23424.711383454156</v>
      </c>
      <c r="M69" s="24">
        <f t="shared" ca="1" si="16"/>
        <v>-23068.065321566657</v>
      </c>
      <c r="N69" s="24">
        <f t="shared" ca="1" si="16"/>
        <v>-10728.872197016901</v>
      </c>
      <c r="O69" s="24">
        <f t="shared" ca="1" si="16"/>
        <v>-13798.12721575005</v>
      </c>
      <c r="P69" s="24">
        <f t="shared" ca="1" si="16"/>
        <v>-14136.896071912157</v>
      </c>
      <c r="Q69" s="24">
        <f t="shared" ca="1" si="16"/>
        <v>-14296.28970097889</v>
      </c>
      <c r="R69" s="24">
        <f t="shared" ca="1" si="16"/>
        <v>-14457.721121138449</v>
      </c>
      <c r="S69" s="24">
        <f t="shared" ca="1" si="16"/>
        <v>-14621.205683733217</v>
      </c>
      <c r="T69" s="24">
        <f t="shared" ca="1" si="16"/>
        <v>-14786.758626458919</v>
      </c>
      <c r="U69" s="24">
        <f t="shared" ca="1" si="16"/>
        <v>-14954.395062947222</v>
      </c>
      <c r="V69" s="24">
        <f t="shared" ca="1" si="16"/>
        <v>-15124.129971975757</v>
      </c>
      <c r="W69" s="24">
        <f t="shared" ca="1" si="16"/>
        <v>-15295.978186294718</v>
      </c>
      <c r="X69" s="24">
        <f t="shared" ca="1" si="16"/>
        <v>-3469.9543810586797</v>
      </c>
      <c r="Y69" s="24">
        <f t="shared" ca="1" si="16"/>
        <v>-15646.07306185203</v>
      </c>
      <c r="Z69" s="24">
        <f t="shared" ca="1" si="16"/>
        <v>-15824.348552296113</v>
      </c>
      <c r="AA69" s="24">
        <f t="shared" ca="1" si="16"/>
        <v>-16004.794981225936</v>
      </c>
      <c r="AB69" s="24">
        <f t="shared" ca="1" si="16"/>
        <v>-16187.42626942373</v>
      </c>
      <c r="AC69" s="24">
        <f t="shared" ca="1" si="16"/>
        <v>-16372.256115896553</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-22126.262622826969</v>
      </c>
      <c r="F70" s="420">
        <f t="shared" ref="F70:AH70" ca="1" si="17">SUM(F67:F69)</f>
        <v>-199565.05556744442</v>
      </c>
      <c r="G70" s="420">
        <f t="shared" ca="1" si="17"/>
        <v>-31245.611665654007</v>
      </c>
      <c r="H70" s="420">
        <f t="shared" ca="1" si="17"/>
        <v>68093.803563509151</v>
      </c>
      <c r="I70" s="420">
        <f t="shared" ca="1" si="17"/>
        <v>61560.906078774082</v>
      </c>
      <c r="J70" s="420">
        <f t="shared" ca="1" si="17"/>
        <v>140153.26406809769</v>
      </c>
      <c r="K70" s="420">
        <f t="shared" ca="1" si="17"/>
        <v>216827.18532115742</v>
      </c>
      <c r="L70" s="420">
        <f t="shared" ca="1" si="17"/>
        <v>212813.50291868101</v>
      </c>
      <c r="M70" s="420">
        <f t="shared" ca="1" si="17"/>
        <v>209573.37344643311</v>
      </c>
      <c r="N70" s="420">
        <f t="shared" ca="1" si="17"/>
        <v>97471.803909898561</v>
      </c>
      <c r="O70" s="420">
        <f t="shared" ca="1" si="17"/>
        <v>125355.9857550892</v>
      </c>
      <c r="P70" s="420">
        <f t="shared" ca="1" si="17"/>
        <v>128433.70081332196</v>
      </c>
      <c r="Q70" s="420">
        <f t="shared" ca="1" si="17"/>
        <v>129881.79193339321</v>
      </c>
      <c r="R70" s="420">
        <f t="shared" ca="1" si="17"/>
        <v>131348.39638554279</v>
      </c>
      <c r="S70" s="420">
        <f t="shared" ca="1" si="17"/>
        <v>132833.65363671625</v>
      </c>
      <c r="T70" s="420">
        <f t="shared" ca="1" si="17"/>
        <v>134337.70212137926</v>
      </c>
      <c r="U70" s="420">
        <f t="shared" ca="1" si="17"/>
        <v>135860.67914687554</v>
      </c>
      <c r="V70" s="420">
        <f t="shared" ca="1" si="17"/>
        <v>137402.72079539974</v>
      </c>
      <c r="W70" s="420">
        <f t="shared" ca="1" si="17"/>
        <v>138963.9618224875</v>
      </c>
      <c r="X70" s="420">
        <f t="shared" ca="1" si="17"/>
        <v>31524.535551918099</v>
      </c>
      <c r="Y70" s="420">
        <f t="shared" ca="1" si="17"/>
        <v>142144.57376692569</v>
      </c>
      <c r="Z70" s="420">
        <f t="shared" ca="1" si="17"/>
        <v>143764.2065976102</v>
      </c>
      <c r="AA70" s="420">
        <f t="shared" ca="1" si="17"/>
        <v>145403.5624044376</v>
      </c>
      <c r="AB70" s="420">
        <f t="shared" ca="1" si="17"/>
        <v>147062.76765771455</v>
      </c>
      <c r="AC70" s="420">
        <f t="shared" ca="1" si="17"/>
        <v>148741.94681292019</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335936.10036776477</v>
      </c>
      <c r="F72" s="59">
        <f t="shared" ca="1" si="18"/>
        <v>373334.72521750233</v>
      </c>
      <c r="G72" s="59">
        <f t="shared" ca="1" si="18"/>
        <v>312494.25680531404</v>
      </c>
      <c r="H72" s="59">
        <f t="shared" ca="1" si="18"/>
        <v>274337.72464609001</v>
      </c>
      <c r="I72" s="59">
        <f t="shared" ca="1" si="18"/>
        <v>267804.82716135494</v>
      </c>
      <c r="J72" s="59">
        <f t="shared" ca="1" si="18"/>
        <v>243275.2246093881</v>
      </c>
      <c r="K72" s="59">
        <f t="shared" ca="1" si="18"/>
        <v>216827.18532115742</v>
      </c>
      <c r="L72" s="59">
        <f t="shared" ca="1" si="18"/>
        <v>212813.50291868101</v>
      </c>
      <c r="M72" s="59">
        <f t="shared" ca="1" si="18"/>
        <v>209573.37344643311</v>
      </c>
      <c r="N72" s="59">
        <f t="shared" ca="1" si="18"/>
        <v>97471.803909898561</v>
      </c>
      <c r="O72" s="59">
        <f t="shared" ca="1" si="18"/>
        <v>125355.9857550892</v>
      </c>
      <c r="P72" s="59">
        <f t="shared" ca="1" si="18"/>
        <v>128433.70081332196</v>
      </c>
      <c r="Q72" s="59">
        <f t="shared" ca="1" si="18"/>
        <v>129881.79193339321</v>
      </c>
      <c r="R72" s="59">
        <f t="shared" ca="1" si="18"/>
        <v>131348.39638554279</v>
      </c>
      <c r="S72" s="59">
        <f t="shared" ca="1" si="18"/>
        <v>132833.65363671625</v>
      </c>
      <c r="T72" s="59">
        <f t="shared" ca="1" si="18"/>
        <v>134337.70212137926</v>
      </c>
      <c r="U72" s="59">
        <f t="shared" ca="1" si="18"/>
        <v>135860.67914687554</v>
      </c>
      <c r="V72" s="59">
        <f t="shared" ca="1" si="18"/>
        <v>137402.72079539974</v>
      </c>
      <c r="W72" s="59">
        <f t="shared" ca="1" si="18"/>
        <v>138963.9618224875</v>
      </c>
      <c r="X72" s="59">
        <f t="shared" ca="1" si="18"/>
        <v>31524.535551918099</v>
      </c>
      <c r="Y72" s="59">
        <f t="shared" ca="1" si="18"/>
        <v>142144.57376692569</v>
      </c>
      <c r="Z72" s="59">
        <f t="shared" ca="1" si="18"/>
        <v>143764.2065976102</v>
      </c>
      <c r="AA72" s="59">
        <f t="shared" ca="1" si="18"/>
        <v>145403.5624044376</v>
      </c>
      <c r="AB72" s="59">
        <f t="shared" ca="1" si="18"/>
        <v>147062.76765771455</v>
      </c>
      <c r="AC72" s="59">
        <f t="shared" ca="1" si="18"/>
        <v>148741.94681292019</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-2106249.1940623042</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631874.75821869122</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-1474374.435843613</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315937.37910934543</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-21102.38580554691</v>
      </c>
      <c r="F80" s="10">
        <f ca="1">Principle</f>
        <v>-22368.528953879722</v>
      </c>
      <c r="G80" s="10">
        <f t="shared" ref="G80:AH80" ca="1" si="20">Principle</f>
        <v>-23710.640691112509</v>
      </c>
      <c r="H80" s="10">
        <f t="shared" ca="1" si="20"/>
        <v>-25133.279132579257</v>
      </c>
      <c r="I80" s="10">
        <f t="shared" ca="1" si="20"/>
        <v>-26641.275880534013</v>
      </c>
      <c r="J80" s="10">
        <f t="shared" ca="1" si="20"/>
        <v>-28239.752433366051</v>
      </c>
      <c r="K80" s="10">
        <f t="shared" ca="1" si="20"/>
        <v>-29934.137579368013</v>
      </c>
      <c r="L80" s="10">
        <f t="shared" ca="1" si="20"/>
        <v>-31730.185834130098</v>
      </c>
      <c r="M80" s="10">
        <f t="shared" ca="1" si="20"/>
        <v>-33633.996984177902</v>
      </c>
      <c r="N80" s="10">
        <f t="shared" ca="1" si="20"/>
        <v>-35652.036803228577</v>
      </c>
      <c r="O80" s="10">
        <f t="shared" ca="1" si="20"/>
        <v>-37791.159011422293</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315937.37910934543</v>
      </c>
      <c r="E81" s="10">
        <f ca="1">E79+E80</f>
        <v>-21102.38580554691</v>
      </c>
      <c r="F81" s="10">
        <f t="shared" ref="F81:AH81" ca="1" si="21">F79+F80</f>
        <v>-22368.528953879722</v>
      </c>
      <c r="G81" s="10">
        <f t="shared" ca="1" si="21"/>
        <v>-23710.640691112509</v>
      </c>
      <c r="H81" s="10">
        <f t="shared" ca="1" si="21"/>
        <v>-25133.279132579257</v>
      </c>
      <c r="I81" s="10">
        <f t="shared" ca="1" si="21"/>
        <v>-26641.275880534013</v>
      </c>
      <c r="J81" s="10">
        <f t="shared" ca="1" si="21"/>
        <v>-28239.752433366051</v>
      </c>
      <c r="K81" s="10">
        <f t="shared" ca="1" si="21"/>
        <v>-29934.137579368013</v>
      </c>
      <c r="L81" s="10">
        <f t="shared" ca="1" si="21"/>
        <v>-31730.185834130098</v>
      </c>
      <c r="M81" s="10">
        <f t="shared" ca="1" si="21"/>
        <v>-33633.996984177902</v>
      </c>
      <c r="N81" s="10">
        <f t="shared" ca="1" si="21"/>
        <v>-35652.036803228577</v>
      </c>
      <c r="O81" s="10">
        <f t="shared" ca="1" si="21"/>
        <v>-37791.159011422293</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-1158437.0567342676</v>
      </c>
      <c r="E83" s="430">
        <f t="shared" ca="1" si="22"/>
        <v>314833.71456221788</v>
      </c>
      <c r="F83" s="430">
        <f t="shared" ca="1" si="22"/>
        <v>350966.19626362261</v>
      </c>
      <c r="G83" s="430">
        <f t="shared" ca="1" si="22"/>
        <v>288783.61611420155</v>
      </c>
      <c r="H83" s="430">
        <f t="shared" ca="1" si="22"/>
        <v>249204.44551351076</v>
      </c>
      <c r="I83" s="430">
        <f t="shared" ca="1" si="22"/>
        <v>241163.55128082092</v>
      </c>
      <c r="J83" s="430">
        <f t="shared" ca="1" si="22"/>
        <v>215035.47217602204</v>
      </c>
      <c r="K83" s="430">
        <f t="shared" ca="1" si="22"/>
        <v>186893.0477417894</v>
      </c>
      <c r="L83" s="430">
        <f t="shared" ca="1" si="22"/>
        <v>181083.31708455092</v>
      </c>
      <c r="M83" s="430">
        <f t="shared" ca="1" si="22"/>
        <v>175939.3764622552</v>
      </c>
      <c r="N83" s="430">
        <f t="shared" ca="1" si="22"/>
        <v>61819.767106669984</v>
      </c>
      <c r="O83" s="430">
        <f t="shared" ca="1" si="22"/>
        <v>87564.826743666912</v>
      </c>
      <c r="P83" s="430">
        <f t="shared" ca="1" si="22"/>
        <v>128433.70081332196</v>
      </c>
      <c r="Q83" s="430">
        <f t="shared" ca="1" si="22"/>
        <v>129881.79193339321</v>
      </c>
      <c r="R83" s="430">
        <f t="shared" ca="1" si="22"/>
        <v>131348.39638554279</v>
      </c>
      <c r="S83" s="430">
        <f t="shared" ca="1" si="22"/>
        <v>132833.65363671625</v>
      </c>
      <c r="T83" s="430">
        <f t="shared" ca="1" si="22"/>
        <v>134337.70212137926</v>
      </c>
      <c r="U83" s="430">
        <f t="shared" ca="1" si="22"/>
        <v>135860.67914687554</v>
      </c>
      <c r="V83" s="430">
        <f t="shared" ca="1" si="22"/>
        <v>137402.72079539974</v>
      </c>
      <c r="W83" s="430">
        <f t="shared" ca="1" si="22"/>
        <v>138963.9618224875</v>
      </c>
      <c r="X83" s="430">
        <f t="shared" ca="1" si="22"/>
        <v>31524.535551918099</v>
      </c>
      <c r="Y83" s="430">
        <f t="shared" ca="1" si="22"/>
        <v>142144.57376692569</v>
      </c>
      <c r="Z83" s="430">
        <f t="shared" ca="1" si="22"/>
        <v>143764.2065976102</v>
      </c>
      <c r="AA83" s="430">
        <f t="shared" ca="1" si="22"/>
        <v>145403.5624044376</v>
      </c>
      <c r="AB83" s="430">
        <f t="shared" ca="1" si="22"/>
        <v>147062.76765771455</v>
      </c>
      <c r="AC83" s="430">
        <f t="shared" ca="1" si="22"/>
        <v>148741.94681292019</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-1158437.0567342676</v>
      </c>
      <c r="E84" s="44">
        <f ca="1">D84+E83</f>
        <v>-843603.34217204968</v>
      </c>
      <c r="F84" s="44">
        <f t="shared" ref="F84:AH84" ca="1" si="23">E84+F83</f>
        <v>-492637.14590842708</v>
      </c>
      <c r="G84" s="44">
        <f t="shared" ca="1" si="23"/>
        <v>-203853.52979422553</v>
      </c>
      <c r="H84" s="44">
        <f t="shared" ca="1" si="23"/>
        <v>45350.915719285229</v>
      </c>
      <c r="I84" s="44">
        <f t="shared" ca="1" si="23"/>
        <v>286514.46700010612</v>
      </c>
      <c r="J84" s="44">
        <f t="shared" ca="1" si="23"/>
        <v>501549.93917612813</v>
      </c>
      <c r="K84" s="44">
        <f t="shared" ca="1" si="23"/>
        <v>688442.9869179175</v>
      </c>
      <c r="L84" s="44">
        <f t="shared" ca="1" si="23"/>
        <v>869526.30400246847</v>
      </c>
      <c r="M84" s="44">
        <f t="shared" ca="1" si="23"/>
        <v>1045465.6804647236</v>
      </c>
      <c r="N84" s="44">
        <f t="shared" ca="1" si="23"/>
        <v>1107285.4475713936</v>
      </c>
      <c r="O84" s="44">
        <f t="shared" ca="1" si="23"/>
        <v>1194850.2743150606</v>
      </c>
      <c r="P84" s="44">
        <f t="shared" ca="1" si="23"/>
        <v>1323283.9751283824</v>
      </c>
      <c r="Q84" s="44">
        <f t="shared" ca="1" si="23"/>
        <v>1453165.7670617756</v>
      </c>
      <c r="R84" s="44">
        <f t="shared" ca="1" si="23"/>
        <v>1584514.1634473184</v>
      </c>
      <c r="S84" s="44">
        <f t="shared" ca="1" si="23"/>
        <v>1717347.8170840347</v>
      </c>
      <c r="T84" s="44">
        <f t="shared" ca="1" si="23"/>
        <v>1851685.519205414</v>
      </c>
      <c r="U84" s="44">
        <f t="shared" ca="1" si="23"/>
        <v>1987546.1983522896</v>
      </c>
      <c r="V84" s="44">
        <f t="shared" ca="1" si="23"/>
        <v>2124948.9191476894</v>
      </c>
      <c r="W84" s="44">
        <f t="shared" ca="1" si="23"/>
        <v>2263912.8809701768</v>
      </c>
      <c r="X84" s="44">
        <f t="shared" ca="1" si="23"/>
        <v>2295437.416522095</v>
      </c>
      <c r="Y84" s="44">
        <f t="shared" ca="1" si="23"/>
        <v>2437581.9902890208</v>
      </c>
      <c r="Z84" s="44">
        <f t="shared" ca="1" si="23"/>
        <v>2581346.1968866312</v>
      </c>
      <c r="AA84" s="44">
        <f t="shared" ca="1" si="23"/>
        <v>2726749.7592910687</v>
      </c>
      <c r="AB84" s="44">
        <f t="shared" ca="1" si="23"/>
        <v>2873812.5269487831</v>
      </c>
      <c r="AC84" s="44">
        <f t="shared" ca="1" si="23"/>
        <v>3022554.4737617034</v>
      </c>
      <c r="AD84" s="44">
        <f ca="1">AC84+AD83</f>
        <v>3022554.4737617034</v>
      </c>
      <c r="AE84" s="44">
        <f t="shared" ca="1" si="23"/>
        <v>3022554.4737617034</v>
      </c>
      <c r="AF84" s="44">
        <f t="shared" ca="1" si="23"/>
        <v>3022554.4737617034</v>
      </c>
      <c r="AG84" s="44">
        <f t="shared" ca="1" si="23"/>
        <v>3022554.4737617034</v>
      </c>
      <c r="AH84" s="44">
        <f t="shared" ca="1" si="23"/>
        <v>3022554.4737617034</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315937.37910934543</v>
      </c>
      <c r="F89" s="9">
        <f ca="1">E93</f>
        <v>294834.99330379855</v>
      </c>
      <c r="G89" s="9">
        <f t="shared" ref="G89:AH89" ca="1" si="24">F93</f>
        <v>272466.46434991882</v>
      </c>
      <c r="H89" s="9">
        <f t="shared" ca="1" si="24"/>
        <v>248755.82365880633</v>
      </c>
      <c r="I89" s="9">
        <f t="shared" ca="1" si="24"/>
        <v>223622.54452622708</v>
      </c>
      <c r="J89" s="9">
        <f t="shared" ca="1" si="24"/>
        <v>196981.26864569308</v>
      </c>
      <c r="K89" s="9">
        <f t="shared" ca="1" si="24"/>
        <v>168741.51621232703</v>
      </c>
      <c r="L89" s="9">
        <f t="shared" ca="1" si="24"/>
        <v>138807.37863295901</v>
      </c>
      <c r="M89" s="9">
        <f t="shared" ca="1" si="24"/>
        <v>107077.19279882891</v>
      </c>
      <c r="N89" s="9">
        <f t="shared" ca="1" si="24"/>
        <v>73443.195814651001</v>
      </c>
      <c r="O89" s="9">
        <f t="shared" ca="1" si="24"/>
        <v>37791.159011422424</v>
      </c>
      <c r="P89" s="9">
        <f t="shared" ca="1" si="24"/>
        <v>1.3096723705530167E-10</v>
      </c>
      <c r="Q89" s="9">
        <f t="shared" ca="1" si="24"/>
        <v>1.3096723705530167E-10</v>
      </c>
      <c r="R89" s="9">
        <f t="shared" ca="1" si="24"/>
        <v>1.3096723705530167E-10</v>
      </c>
      <c r="S89" s="9">
        <f t="shared" ca="1" si="24"/>
        <v>1.3096723705530167E-10</v>
      </c>
      <c r="T89" s="9">
        <f t="shared" ca="1" si="24"/>
        <v>1.3096723705530167E-10</v>
      </c>
      <c r="U89" s="9">
        <f t="shared" ca="1" si="24"/>
        <v>1.3096723705530167E-10</v>
      </c>
      <c r="V89" s="9">
        <f t="shared" ca="1" si="24"/>
        <v>1.3096723705530167E-10</v>
      </c>
      <c r="W89" s="9">
        <f t="shared" ca="1" si="24"/>
        <v>1.3096723705530167E-10</v>
      </c>
      <c r="X89" s="9">
        <f t="shared" ca="1" si="24"/>
        <v>1.3096723705530167E-10</v>
      </c>
      <c r="Y89" s="9">
        <f t="shared" ca="1" si="24"/>
        <v>1.3096723705530167E-10</v>
      </c>
      <c r="Z89" s="9">
        <f t="shared" ca="1" si="24"/>
        <v>1.3096723705530167E-10</v>
      </c>
      <c r="AA89" s="9">
        <f t="shared" ca="1" si="24"/>
        <v>1.3096723705530167E-10</v>
      </c>
      <c r="AB89" s="9">
        <f t="shared" ca="1" si="24"/>
        <v>1.3096723705530167E-10</v>
      </c>
      <c r="AC89" s="9">
        <f t="shared" ca="1" si="24"/>
        <v>1.3096723705530167E-10</v>
      </c>
      <c r="AD89" s="9">
        <f t="shared" ca="1" si="24"/>
        <v>1.3096723705530167E-10</v>
      </c>
      <c r="AE89" s="9">
        <f t="shared" ca="1" si="24"/>
        <v>1.3096723705530167E-10</v>
      </c>
      <c r="AF89" s="9">
        <f t="shared" ca="1" si="24"/>
        <v>1.3096723705530167E-10</v>
      </c>
      <c r="AG89" s="9">
        <f t="shared" ca="1" si="24"/>
        <v>1.3096723705530167E-10</v>
      </c>
      <c r="AH89" s="9">
        <f t="shared" ca="1" si="24"/>
        <v>1.3096723705530167E-10</v>
      </c>
    </row>
    <row r="90" spans="1:36" x14ac:dyDescent="0.2">
      <c r="A90" s="2" t="s">
        <v>47</v>
      </c>
      <c r="D90" s="9"/>
      <c r="E90" s="9">
        <f t="shared" ref="E90:AH90" ca="1" si="25">IF(ProjectYear&lt;=LoanTerm,PMT(LoanInterest,LoanTerm,LoanAmount),0)</f>
        <v>-40058.628552107635</v>
      </c>
      <c r="F90" s="9">
        <f t="shared" ca="1" si="25"/>
        <v>-40058.628552107635</v>
      </c>
      <c r="G90" s="9">
        <f t="shared" ca="1" si="25"/>
        <v>-40058.628552107635</v>
      </c>
      <c r="H90" s="9">
        <f t="shared" ca="1" si="25"/>
        <v>-40058.628552107635</v>
      </c>
      <c r="I90" s="9">
        <f t="shared" ca="1" si="25"/>
        <v>-40058.628552107635</v>
      </c>
      <c r="J90" s="9">
        <f t="shared" ca="1" si="25"/>
        <v>-40058.628552107635</v>
      </c>
      <c r="K90" s="9">
        <f t="shared" ca="1" si="25"/>
        <v>-40058.628552107635</v>
      </c>
      <c r="L90" s="9">
        <f t="shared" ca="1" si="25"/>
        <v>-40058.628552107635</v>
      </c>
      <c r="M90" s="9">
        <f t="shared" ca="1" si="25"/>
        <v>-40058.628552107635</v>
      </c>
      <c r="N90" s="9">
        <f t="shared" ca="1" si="25"/>
        <v>-40058.628552107635</v>
      </c>
      <c r="O90" s="9">
        <f t="shared" ca="1" si="25"/>
        <v>-40058.628552107635</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-21102.38580554691</v>
      </c>
      <c r="F91" s="9">
        <f t="shared" ca="1" si="26"/>
        <v>-22368.528953879722</v>
      </c>
      <c r="G91" s="9">
        <f t="shared" ca="1" si="26"/>
        <v>-23710.640691112509</v>
      </c>
      <c r="H91" s="9">
        <f t="shared" ca="1" si="26"/>
        <v>-25133.279132579257</v>
      </c>
      <c r="I91" s="9">
        <f t="shared" ca="1" si="26"/>
        <v>-26641.275880534013</v>
      </c>
      <c r="J91" s="9">
        <f t="shared" ca="1" si="26"/>
        <v>-28239.752433366051</v>
      </c>
      <c r="K91" s="9">
        <f t="shared" ca="1" si="26"/>
        <v>-29934.137579368013</v>
      </c>
      <c r="L91" s="9">
        <f t="shared" ca="1" si="26"/>
        <v>-31730.185834130098</v>
      </c>
      <c r="M91" s="9">
        <f t="shared" ca="1" si="26"/>
        <v>-33633.996984177902</v>
      </c>
      <c r="N91" s="9">
        <f t="shared" ca="1" si="26"/>
        <v>-35652.036803228577</v>
      </c>
      <c r="O91" s="9">
        <f t="shared" ca="1" si="26"/>
        <v>-37791.159011422293</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-18956.242746560725</v>
      </c>
      <c r="F92" s="9">
        <f t="shared" ca="1" si="27"/>
        <v>-17690.099598227913</v>
      </c>
      <c r="G92" s="9">
        <f t="shared" ca="1" si="27"/>
        <v>-16347.987860995128</v>
      </c>
      <c r="H92" s="9">
        <f t="shared" ca="1" si="27"/>
        <v>-14925.349419528378</v>
      </c>
      <c r="I92" s="9">
        <f t="shared" ca="1" si="27"/>
        <v>-13417.352671573624</v>
      </c>
      <c r="J92" s="9">
        <f t="shared" ca="1" si="27"/>
        <v>-11818.876118741584</v>
      </c>
      <c r="K92" s="9">
        <f t="shared" ca="1" si="27"/>
        <v>-10124.490972739621</v>
      </c>
      <c r="L92" s="9">
        <f t="shared" ca="1" si="27"/>
        <v>-8328.4427179775394</v>
      </c>
      <c r="M92" s="9">
        <f t="shared" ca="1" si="27"/>
        <v>-6424.631567929734</v>
      </c>
      <c r="N92" s="9">
        <f t="shared" ca="1" si="27"/>
        <v>-4406.5917488790601</v>
      </c>
      <c r="O92" s="9">
        <f t="shared" ca="1" si="27"/>
        <v>-2267.4695406853452</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294834.99330379855</v>
      </c>
      <c r="F93" s="70">
        <f t="shared" ca="1" si="28"/>
        <v>272466.46434991882</v>
      </c>
      <c r="G93" s="70">
        <f t="shared" ca="1" si="28"/>
        <v>248755.82365880633</v>
      </c>
      <c r="H93" s="70">
        <f t="shared" ca="1" si="28"/>
        <v>223622.54452622708</v>
      </c>
      <c r="I93" s="70">
        <f t="shared" ca="1" si="28"/>
        <v>196981.26864569308</v>
      </c>
      <c r="J93" s="70">
        <f t="shared" ca="1" si="28"/>
        <v>168741.51621232703</v>
      </c>
      <c r="K93" s="70">
        <f t="shared" ca="1" si="28"/>
        <v>138807.37863295901</v>
      </c>
      <c r="L93" s="70">
        <f t="shared" ca="1" si="28"/>
        <v>107077.19279882891</v>
      </c>
      <c r="M93" s="70">
        <f t="shared" ca="1" si="28"/>
        <v>73443.195814651001</v>
      </c>
      <c r="N93" s="70">
        <f t="shared" ca="1" si="28"/>
        <v>37791.159011422424</v>
      </c>
      <c r="O93" s="70">
        <f t="shared" ca="1" si="28"/>
        <v>1.3096723705530167E-10</v>
      </c>
      <c r="P93" s="70">
        <f t="shared" ca="1" si="28"/>
        <v>1.3096723705530167E-10</v>
      </c>
      <c r="Q93" s="70">
        <f t="shared" ca="1" si="28"/>
        <v>1.3096723705530167E-10</v>
      </c>
      <c r="R93" s="70">
        <f t="shared" ca="1" si="28"/>
        <v>1.3096723705530167E-10</v>
      </c>
      <c r="S93" s="70">
        <f t="shared" ca="1" si="28"/>
        <v>1.3096723705530167E-10</v>
      </c>
      <c r="T93" s="70">
        <f t="shared" ca="1" si="28"/>
        <v>1.3096723705530167E-10</v>
      </c>
      <c r="U93" s="70">
        <f t="shared" ca="1" si="28"/>
        <v>1.3096723705530167E-10</v>
      </c>
      <c r="V93" s="70">
        <f t="shared" ca="1" si="28"/>
        <v>1.3096723705530167E-10</v>
      </c>
      <c r="W93" s="70">
        <f t="shared" ca="1" si="28"/>
        <v>1.3096723705530167E-10</v>
      </c>
      <c r="X93" s="70">
        <f t="shared" ca="1" si="28"/>
        <v>1.3096723705530167E-10</v>
      </c>
      <c r="Y93" s="70">
        <f t="shared" ca="1" si="28"/>
        <v>1.3096723705530167E-10</v>
      </c>
      <c r="Z93" s="70">
        <f t="shared" ca="1" si="28"/>
        <v>1.3096723705530167E-10</v>
      </c>
      <c r="AA93" s="70">
        <f t="shared" ca="1" si="28"/>
        <v>1.3096723705530167E-10</v>
      </c>
      <c r="AB93" s="70">
        <f t="shared" ca="1" si="28"/>
        <v>1.3096723705530167E-10</v>
      </c>
      <c r="AC93" s="70">
        <f t="shared" ca="1" si="28"/>
        <v>1.3096723705530167E-10</v>
      </c>
      <c r="AD93" s="70">
        <f t="shared" ca="1" si="28"/>
        <v>1.3096723705530167E-10</v>
      </c>
      <c r="AE93" s="70">
        <f t="shared" ca="1" si="28"/>
        <v>1.3096723705530167E-10</v>
      </c>
      <c r="AF93" s="70">
        <f t="shared" ca="1" si="28"/>
        <v>1.3096723705530167E-10</v>
      </c>
      <c r="AG93" s="70">
        <f t="shared" ca="1" si="28"/>
        <v>1.3096723705530167E-10</v>
      </c>
      <c r="AH93" s="70">
        <f t="shared" ca="1" si="28"/>
        <v>1.3096723705530167E-10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1403845.9544364596</v>
      </c>
      <c r="D101" s="42">
        <f ca="1">IF($C$112="3P",D83,0)</f>
        <v>-1158437.0567342676</v>
      </c>
      <c r="E101" s="42">
        <f t="shared" ref="E101:AH101" ca="1" si="29">IF($C$112="3P",E83,0)</f>
        <v>314833.71456221788</v>
      </c>
      <c r="F101" s="42">
        <f t="shared" ca="1" si="29"/>
        <v>350966.19626362261</v>
      </c>
      <c r="G101" s="42">
        <f t="shared" ca="1" si="29"/>
        <v>288783.61611420155</v>
      </c>
      <c r="H101" s="42">
        <f t="shared" ca="1" si="29"/>
        <v>249204.44551351076</v>
      </c>
      <c r="I101" s="42">
        <f t="shared" ca="1" si="29"/>
        <v>241163.55128082092</v>
      </c>
      <c r="J101" s="42">
        <f t="shared" ca="1" si="29"/>
        <v>215035.47217602204</v>
      </c>
      <c r="K101" s="42">
        <f t="shared" ca="1" si="29"/>
        <v>186893.0477417894</v>
      </c>
      <c r="L101" s="42">
        <f t="shared" ca="1" si="29"/>
        <v>181083.31708455092</v>
      </c>
      <c r="M101" s="42">
        <f t="shared" ca="1" si="29"/>
        <v>175939.3764622552</v>
      </c>
      <c r="N101" s="42">
        <f t="shared" ca="1" si="29"/>
        <v>61819.767106669984</v>
      </c>
      <c r="O101" s="42">
        <f t="shared" ca="1" si="29"/>
        <v>87564.826743666912</v>
      </c>
      <c r="P101" s="42">
        <f t="shared" ca="1" si="29"/>
        <v>128433.70081332196</v>
      </c>
      <c r="Q101" s="42">
        <f t="shared" ca="1" si="29"/>
        <v>129881.79193339321</v>
      </c>
      <c r="R101" s="42">
        <f t="shared" ca="1" si="29"/>
        <v>131348.39638554279</v>
      </c>
      <c r="S101" s="42">
        <f t="shared" ca="1" si="29"/>
        <v>132833.65363671625</v>
      </c>
      <c r="T101" s="42">
        <f t="shared" ca="1" si="29"/>
        <v>134337.70212137926</v>
      </c>
      <c r="U101" s="42">
        <f t="shared" ca="1" si="29"/>
        <v>135860.67914687554</v>
      </c>
      <c r="V101" s="42">
        <f t="shared" ca="1" si="29"/>
        <v>137402.72079539974</v>
      </c>
      <c r="W101" s="42">
        <f t="shared" ca="1" si="29"/>
        <v>138963.9618224875</v>
      </c>
      <c r="X101" s="42">
        <f t="shared" ca="1" si="29"/>
        <v>31524.535551918099</v>
      </c>
      <c r="Y101" s="42">
        <f t="shared" ca="1" si="29"/>
        <v>142144.57376692569</v>
      </c>
      <c r="Z101" s="42">
        <f t="shared" ca="1" si="29"/>
        <v>143764.2065976102</v>
      </c>
      <c r="AA101" s="42">
        <f t="shared" ca="1" si="29"/>
        <v>145403.5624044376</v>
      </c>
      <c r="AB101" s="42">
        <f t="shared" ca="1" si="29"/>
        <v>147062.76765771455</v>
      </c>
      <c r="AC101" s="42">
        <f t="shared" ca="1" si="29"/>
        <v>148741.94681292019</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243450.91464016793</v>
      </c>
      <c r="D103" s="42">
        <f ca="1">IF($C$112="3P",VLOOKUP($A103,'Fin. Assumptions'!$F$23:$L$29,$D$111+1)*(-D$55-D$56),VLOOKUP($A103,'Fin. Assumptions'!$F$32:$L$38,$D$111+1)*D$83)</f>
        <v>0</v>
      </c>
      <c r="E103" s="42">
        <f ca="1">IF($C$112="3P",VLOOKUP($A103,'Fin. Assumptions'!$F$23:$L$29,$D$111+1)*(-E$55-E$56),VLOOKUP($A103,'Fin. Assumptions'!$F$32:$L$38,$D$111+1)*E$83)</f>
        <v>16350.080548755199</v>
      </c>
      <c r="F103" s="42">
        <f ca="1">IF($C$112="3P",VLOOKUP($A103,'Fin. Assumptions'!$F$23:$L$29,$D$111+1)*(-F$55-F$56),VLOOKUP($A103,'Fin. Assumptions'!$F$32:$L$38,$D$111+1)*F$83)</f>
        <v>16519.196748931656</v>
      </c>
      <c r="G103" s="42">
        <f ca="1">IF($C$112="3P",VLOOKUP($A103,'Fin. Assumptions'!$F$23:$L$29,$D$111+1)*(-G$55-G$56),VLOOKUP($A103,'Fin. Assumptions'!$F$32:$L$38,$D$111+1)*G$83)</f>
        <v>16690.832780490735</v>
      </c>
      <c r="H103" s="42">
        <f ca="1">IF($C$112="3P",VLOOKUP($A103,'Fin. Assumptions'!$F$23:$L$29,$D$111+1)*(-H$55-H$56),VLOOKUP($A103,'Fin. Assumptions'!$F$32:$L$38,$D$111+1)*H$83)</f>
        <v>16865.026188920045</v>
      </c>
      <c r="I103" s="42">
        <f ca="1">IF($C$112="3P",VLOOKUP($A103,'Fin. Assumptions'!$F$23:$L$29,$D$111+1)*(-I$55-I$56),VLOOKUP($A103,'Fin. Assumptions'!$F$32:$L$38,$D$111+1)*I$83)</f>
        <v>17041.815079134958</v>
      </c>
      <c r="J103" s="42">
        <f ca="1">IF($C$112="3P",VLOOKUP($A103,'Fin. Assumptions'!$F$23:$L$29,$D$111+1)*(-J$55-J$56),VLOOKUP($A103,'Fin. Assumptions'!$F$32:$L$38,$D$111+1)*J$83)</f>
        <v>17221.23812381407</v>
      </c>
      <c r="K103" s="42">
        <f ca="1">IF($C$112="3P",VLOOKUP($A103,'Fin. Assumptions'!$F$23:$L$29,$D$111+1)*(-K$55-K$56),VLOOKUP($A103,'Fin. Assumptions'!$F$32:$L$38,$D$111+1)*K$83)</f>
        <v>17403.334571858897</v>
      </c>
      <c r="L103" s="42">
        <f ca="1">IF($C$112="3P",VLOOKUP($A103,'Fin. Assumptions'!$F$23:$L$29,$D$111+1)*(-L$55-L$56),VLOOKUP($A103,'Fin. Assumptions'!$F$32:$L$38,$D$111+1)*L$83)</f>
        <v>17588.144256979587</v>
      </c>
      <c r="M103" s="42">
        <f ca="1">IF($C$112="3P",VLOOKUP($A103,'Fin. Assumptions'!$F$23:$L$29,$D$111+1)*(-M$55-M$56),VLOOKUP($A103,'Fin. Assumptions'!$F$32:$L$38,$D$111+1)*M$83)</f>
        <v>17775.707606408589</v>
      </c>
      <c r="N103" s="42">
        <f ca="1">IF($C$112="3P",VLOOKUP($A103,'Fin. Assumptions'!$F$23:$L$29,$D$111+1)*(-N$55-N$56),VLOOKUP($A103,'Fin. Assumptions'!$F$32:$L$38,$D$111+1)*N$83)</f>
        <v>17966.065649744076</v>
      </c>
      <c r="O103" s="42">
        <f ca="1">IF($C$112="3P",VLOOKUP($A103,'Fin. Assumptions'!$F$23:$L$29,$D$111+1)*(-O$55-O$56),VLOOKUP($A103,'Fin. Assumptions'!$F$32:$L$38,$D$111+1)*O$83)</f>
        <v>18159.260027925266</v>
      </c>
      <c r="P103" s="42">
        <f ca="1">IF($C$112="3P",VLOOKUP($A103,'Fin. Assumptions'!$F$23:$L$29,$D$111+1)*(-P$55-P$56),VLOOKUP($A103,'Fin. Assumptions'!$F$32:$L$38,$D$111+1)*P$83)</f>
        <v>18355.333002341347</v>
      </c>
      <c r="Q103" s="42">
        <f ca="1">IF($C$112="3P",VLOOKUP($A103,'Fin. Assumptions'!$F$23:$L$29,$D$111+1)*(-Q$55-Q$56),VLOOKUP($A103,'Fin. Assumptions'!$F$32:$L$38,$D$111+1)*Q$83)</f>
        <v>18554.327464076236</v>
      </c>
      <c r="R103" s="42">
        <f ca="1">IF($C$112="3P",VLOOKUP($A103,'Fin. Assumptions'!$F$23:$L$29,$D$111+1)*(-R$55-R$56),VLOOKUP($A103,'Fin. Assumptions'!$F$32:$L$38,$D$111+1)*R$83)</f>
        <v>18756.286943290972</v>
      </c>
      <c r="S103" s="42">
        <f ca="1">IF($C$112="3P",VLOOKUP($A103,'Fin. Assumptions'!$F$23:$L$29,$D$111+1)*(-S$55-S$56),VLOOKUP($A103,'Fin. Assumptions'!$F$32:$L$38,$D$111+1)*S$83)</f>
        <v>18961.255618746007</v>
      </c>
      <c r="T103" s="42">
        <f ca="1">IF($C$112="3P",VLOOKUP($A103,'Fin. Assumptions'!$F$23:$L$29,$D$111+1)*(-T$55-T$56),VLOOKUP($A103,'Fin. Assumptions'!$F$32:$L$38,$D$111+1)*T$83)</f>
        <v>19169.278327465319</v>
      </c>
      <c r="U103" s="42">
        <f ca="1">IF($C$112="3P",VLOOKUP($A103,'Fin. Assumptions'!$F$23:$L$29,$D$111+1)*(-U$55-U$56),VLOOKUP($A103,'Fin. Assumptions'!$F$32:$L$38,$D$111+1)*U$83)</f>
        <v>19380.400574544554</v>
      </c>
      <c r="V103" s="42">
        <f ca="1">IF($C$112="3P",VLOOKUP($A103,'Fin. Assumptions'!$F$23:$L$29,$D$111+1)*(-V$55-V$56),VLOOKUP($A103,'Fin. Assumptions'!$F$32:$L$38,$D$111+1)*V$83)</f>
        <v>19594.668543105272</v>
      </c>
      <c r="W103" s="42">
        <f ca="1">IF($C$112="3P",VLOOKUP($A103,'Fin. Assumptions'!$F$23:$L$29,$D$111+1)*(-W$55-W$56),VLOOKUP($A103,'Fin. Assumptions'!$F$32:$L$38,$D$111+1)*W$83)</f>
        <v>19812.129104397536</v>
      </c>
      <c r="X103" s="42">
        <f ca="1">IF($C$112="3P",VLOOKUP($A103,'Fin. Assumptions'!$F$23:$L$29,$D$111+1)*(-X$55-X$56),VLOOKUP($A103,'Fin. Assumptions'!$F$32:$L$38,$D$111+1)*X$83)</f>
        <v>20032.829828053058</v>
      </c>
      <c r="Y103" s="42">
        <f ca="1">IF($C$112="3P",VLOOKUP($A103,'Fin. Assumptions'!$F$23:$L$29,$D$111+1)*(-Y$55-Y$56),VLOOKUP($A103,'Fin. Assumptions'!$F$32:$L$38,$D$111+1)*Y$83)</f>
        <v>20256.818992491051</v>
      </c>
      <c r="Z103" s="42">
        <f ca="1">IF($C$112="3P",VLOOKUP($A103,'Fin. Assumptions'!$F$23:$L$29,$D$111+1)*(-Z$55-Z$56),VLOOKUP($A103,'Fin. Assumptions'!$F$32:$L$38,$D$111+1)*Z$83)</f>
        <v>20484.145595479167</v>
      </c>
      <c r="AA103" s="42">
        <f ca="1">IF($C$112="3P",VLOOKUP($A103,'Fin. Assumptions'!$F$23:$L$29,$D$111+1)*(-AA$55-AA$56),VLOOKUP($A103,'Fin. Assumptions'!$F$32:$L$38,$D$111+1)*AA$83)</f>
        <v>20714.859364851807</v>
      </c>
      <c r="AB103" s="42">
        <f ca="1">IF($C$112="3P",VLOOKUP($A103,'Fin. Assumptions'!$F$23:$L$29,$D$111+1)*(-AB$55-AB$56),VLOOKUP($A103,'Fin. Assumptions'!$F$32:$L$38,$D$111+1)*AB$83)</f>
        <v>20949.010769388096</v>
      </c>
      <c r="AC103" s="42">
        <f ca="1">IF($C$112="3P",VLOOKUP($A103,'Fin. Assumptions'!$F$23:$L$29,$D$111+1)*(-AC$55-AC$56),VLOOKUP($A103,'Fin. Assumptions'!$F$32:$L$38,$D$111+1)*AC$83)</f>
        <v>21186.651029851979</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365176.37196025182</v>
      </c>
      <c r="D104" s="42">
        <f ca="1">IF($C$112="3P",VLOOKUP($A104,'Fin. Assumptions'!$F$23:$L$29,$D$111+1)*(-D$55-D$56),VLOOKUP($A104,'Fin. Assumptions'!$F$32:$L$38,$D$111+1)*D$83)</f>
        <v>0</v>
      </c>
      <c r="E104" s="42">
        <f ca="1">IF($C$112="3P",VLOOKUP($A104,'Fin. Assumptions'!$F$23:$L$29,$D$111+1)*(-E$55-E$56),VLOOKUP($A104,'Fin. Assumptions'!$F$32:$L$38,$D$111+1)*E$83)</f>
        <v>24525.120823132798</v>
      </c>
      <c r="F104" s="42">
        <f ca="1">IF($C$112="3P",VLOOKUP($A104,'Fin. Assumptions'!$F$23:$L$29,$D$111+1)*(-F$55-F$56),VLOOKUP($A104,'Fin. Assumptions'!$F$32:$L$38,$D$111+1)*F$83)</f>
        <v>24778.795123397478</v>
      </c>
      <c r="G104" s="42">
        <f ca="1">IF($C$112="3P",VLOOKUP($A104,'Fin. Assumptions'!$F$23:$L$29,$D$111+1)*(-G$55-G$56),VLOOKUP($A104,'Fin. Assumptions'!$F$32:$L$38,$D$111+1)*G$83)</f>
        <v>25036.2491707361</v>
      </c>
      <c r="H104" s="42">
        <f ca="1">IF($C$112="3P",VLOOKUP($A104,'Fin. Assumptions'!$F$23:$L$29,$D$111+1)*(-H$55-H$56),VLOOKUP($A104,'Fin. Assumptions'!$F$32:$L$38,$D$111+1)*H$83)</f>
        <v>25297.539283380069</v>
      </c>
      <c r="I104" s="42">
        <f ca="1">IF($C$112="3P",VLOOKUP($A104,'Fin. Assumptions'!$F$23:$L$29,$D$111+1)*(-I$55-I$56),VLOOKUP($A104,'Fin. Assumptions'!$F$32:$L$38,$D$111+1)*I$83)</f>
        <v>25562.722618702432</v>
      </c>
      <c r="J104" s="42">
        <f ca="1">IF($C$112="3P",VLOOKUP($A104,'Fin. Assumptions'!$F$23:$L$29,$D$111+1)*(-J$55-J$56),VLOOKUP($A104,'Fin. Assumptions'!$F$32:$L$38,$D$111+1)*J$83)</f>
        <v>25831.857185721103</v>
      </c>
      <c r="K104" s="42">
        <f ca="1">IF($C$112="3P",VLOOKUP($A104,'Fin. Assumptions'!$F$23:$L$29,$D$111+1)*(-K$55-K$56),VLOOKUP($A104,'Fin. Assumptions'!$F$32:$L$38,$D$111+1)*K$83)</f>
        <v>26105.001857788346</v>
      </c>
      <c r="L104" s="42">
        <f ca="1">IF($C$112="3P",VLOOKUP($A104,'Fin. Assumptions'!$F$23:$L$29,$D$111+1)*(-L$55-L$56),VLOOKUP($A104,'Fin. Assumptions'!$F$32:$L$38,$D$111+1)*L$83)</f>
        <v>26382.216385469383</v>
      </c>
      <c r="M104" s="42">
        <f ca="1">IF($C$112="3P",VLOOKUP($A104,'Fin. Assumptions'!$F$23:$L$29,$D$111+1)*(-M$55-M$56),VLOOKUP($A104,'Fin. Assumptions'!$F$32:$L$38,$D$111+1)*M$83)</f>
        <v>26663.561409612881</v>
      </c>
      <c r="N104" s="42">
        <f ca="1">IF($C$112="3P",VLOOKUP($A104,'Fin. Assumptions'!$F$23:$L$29,$D$111+1)*(-N$55-N$56),VLOOKUP($A104,'Fin. Assumptions'!$F$32:$L$38,$D$111+1)*N$83)</f>
        <v>26949.098474616116</v>
      </c>
      <c r="O104" s="42">
        <f ca="1">IF($C$112="3P",VLOOKUP($A104,'Fin. Assumptions'!$F$23:$L$29,$D$111+1)*(-O$55-O$56),VLOOKUP($A104,'Fin. Assumptions'!$F$32:$L$38,$D$111+1)*O$83)</f>
        <v>27238.890041887898</v>
      </c>
      <c r="P104" s="42">
        <f ca="1">IF($C$112="3P",VLOOKUP($A104,'Fin. Assumptions'!$F$23:$L$29,$D$111+1)*(-P$55-P$56),VLOOKUP($A104,'Fin. Assumptions'!$F$32:$L$38,$D$111+1)*P$83)</f>
        <v>27532.999503512019</v>
      </c>
      <c r="Q104" s="42">
        <f ca="1">IF($C$112="3P",VLOOKUP($A104,'Fin. Assumptions'!$F$23:$L$29,$D$111+1)*(-Q$55-Q$56),VLOOKUP($A104,'Fin. Assumptions'!$F$32:$L$38,$D$111+1)*Q$83)</f>
        <v>27831.491196114355</v>
      </c>
      <c r="R104" s="42">
        <f ca="1">IF($C$112="3P",VLOOKUP($A104,'Fin. Assumptions'!$F$23:$L$29,$D$111+1)*(-R$55-R$56),VLOOKUP($A104,'Fin. Assumptions'!$F$32:$L$38,$D$111+1)*R$83)</f>
        <v>28134.430414936454</v>
      </c>
      <c r="S104" s="42">
        <f ca="1">IF($C$112="3P",VLOOKUP($A104,'Fin. Assumptions'!$F$23:$L$29,$D$111+1)*(-S$55-S$56),VLOOKUP($A104,'Fin. Assumptions'!$F$32:$L$38,$D$111+1)*S$83)</f>
        <v>28441.883428119007</v>
      </c>
      <c r="T104" s="42">
        <f ca="1">IF($C$112="3P",VLOOKUP($A104,'Fin. Assumptions'!$F$23:$L$29,$D$111+1)*(-T$55-T$56),VLOOKUP($A104,'Fin. Assumptions'!$F$32:$L$38,$D$111+1)*T$83)</f>
        <v>28753.917491197979</v>
      </c>
      <c r="U104" s="42">
        <f ca="1">IF($C$112="3P",VLOOKUP($A104,'Fin. Assumptions'!$F$23:$L$29,$D$111+1)*(-U$55-U$56),VLOOKUP($A104,'Fin. Assumptions'!$F$32:$L$38,$D$111+1)*U$83)</f>
        <v>29070.600861816827</v>
      </c>
      <c r="V104" s="42">
        <f ca="1">IF($C$112="3P",VLOOKUP($A104,'Fin. Assumptions'!$F$23:$L$29,$D$111+1)*(-V$55-V$56),VLOOKUP($A104,'Fin. Assumptions'!$F$32:$L$38,$D$111+1)*V$83)</f>
        <v>29392.002814657902</v>
      </c>
      <c r="W104" s="42">
        <f ca="1">IF($C$112="3P",VLOOKUP($A104,'Fin. Assumptions'!$F$23:$L$29,$D$111+1)*(-W$55-W$56),VLOOKUP($A104,'Fin. Assumptions'!$F$32:$L$38,$D$111+1)*W$83)</f>
        <v>29718.193656596304</v>
      </c>
      <c r="X104" s="42">
        <f ca="1">IF($C$112="3P",VLOOKUP($A104,'Fin. Assumptions'!$F$23:$L$29,$D$111+1)*(-X$55-X$56),VLOOKUP($A104,'Fin. Assumptions'!$F$32:$L$38,$D$111+1)*X$83)</f>
        <v>30049.244742079587</v>
      </c>
      <c r="Y104" s="42">
        <f ca="1">IF($C$112="3P",VLOOKUP($A104,'Fin. Assumptions'!$F$23:$L$29,$D$111+1)*(-Y$55-Y$56),VLOOKUP($A104,'Fin. Assumptions'!$F$32:$L$38,$D$111+1)*Y$83)</f>
        <v>30385.228488736571</v>
      </c>
      <c r="Z104" s="42">
        <f ca="1">IF($C$112="3P",VLOOKUP($A104,'Fin. Assumptions'!$F$23:$L$29,$D$111+1)*(-Z$55-Z$56),VLOOKUP($A104,'Fin. Assumptions'!$F$32:$L$38,$D$111+1)*Z$83)</f>
        <v>30726.218393218747</v>
      </c>
      <c r="AA104" s="42">
        <f ca="1">IF($C$112="3P",VLOOKUP($A104,'Fin. Assumptions'!$F$23:$L$29,$D$111+1)*(-AA$55-AA$56),VLOOKUP($A104,'Fin. Assumptions'!$F$32:$L$38,$D$111+1)*AA$83)</f>
        <v>31072.289047277707</v>
      </c>
      <c r="AB104" s="42">
        <f ca="1">IF($C$112="3P",VLOOKUP($A104,'Fin. Assumptions'!$F$23:$L$29,$D$111+1)*(-AB$55-AB$56),VLOOKUP($A104,'Fin. Assumptions'!$F$32:$L$38,$D$111+1)*AB$83)</f>
        <v>31423.516154082139</v>
      </c>
      <c r="AC104" s="42">
        <f ca="1">IF($C$112="3P",VLOOKUP($A104,'Fin. Assumptions'!$F$23:$L$29,$D$111+1)*(-AC$55-AC$56),VLOOKUP($A104,'Fin. Assumptions'!$F$32:$L$38,$D$111+1)*AC$83)</f>
        <v>31779.976544777965</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2012473.2410368794</v>
      </c>
    </row>
    <row r="111" spans="1:34" ht="15.75" x14ac:dyDescent="0.25">
      <c r="A111" s="92"/>
      <c r="B111" s="93" t="s">
        <v>111</v>
      </c>
      <c r="C111" s="463" t="str">
        <f ca="1">LEFT($B$6,3)</f>
        <v>LOI</v>
      </c>
      <c r="D111" s="380">
        <f ca="1">HLOOKUP(C111,'Fin. Assumptions'!$G$32:$L$40,9)</f>
        <v>3</v>
      </c>
    </row>
    <row r="112" spans="1:34" x14ac:dyDescent="0.2">
      <c r="A112" s="94"/>
      <c r="B112" s="93" t="s">
        <v>160</v>
      </c>
      <c r="C112" s="376" t="str">
        <f ca="1">RIGHT(LEFT($B$6,6),2)</f>
        <v>3P</v>
      </c>
    </row>
  </sheetData>
  <sheetProtection algorithmName="SHA-512" hashValue="4Lw5ZUPHy40vyp/FpWfafTpAg/0svFfrOiA3EbNzy0ycvOkeIHU7l+0O9bJapYsNPLX4oI43j0sau5aCVMWsZg==" saltValue="tZ71H6X+HRg2gw1VC7nMtQ=="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F359"/>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LOI DO 18</v>
      </c>
      <c r="D6" s="82" t="s">
        <v>172</v>
      </c>
      <c r="T6" s="2"/>
    </row>
    <row r="7" spans="1:42" ht="18.75" customHeight="1" x14ac:dyDescent="0.25">
      <c r="A7" s="90"/>
      <c r="C7" s="2"/>
      <c r="D7" s="374" t="s">
        <v>174</v>
      </c>
      <c r="T7" s="2"/>
    </row>
    <row r="8" spans="1:42" ht="18.75" customHeight="1" x14ac:dyDescent="0.25">
      <c r="A8" s="90" t="s">
        <v>111</v>
      </c>
      <c r="B8" s="376" t="str">
        <f ca="1">VLOOKUP($B$6,'Fin. Assumptions'!$A$6:$P$17,2)</f>
        <v>LI</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2018</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Non-Taxable</v>
      </c>
      <c r="C11" s="1"/>
      <c r="E11" s="18" t="s">
        <v>0</v>
      </c>
      <c r="G11" s="396">
        <f ca="1">VLOOKUP($B$6,'Fin. Assumptions'!$A$6:$P$17,15)</f>
        <v>0</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0</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2.106249194062304</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2106249.1940623042</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0.77038184003527077</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2106249.1940623042</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0</v>
      </c>
      <c r="O22" s="28"/>
      <c r="P22" s="26"/>
      <c r="Q22" s="26"/>
      <c r="R22" s="23"/>
      <c r="T22" s="2"/>
    </row>
    <row r="23" spans="1:36" ht="18" customHeight="1" x14ac:dyDescent="0.2">
      <c r="A23" s="48"/>
      <c r="B23" s="77"/>
      <c r="C23" s="21"/>
      <c r="E23" s="54" t="s">
        <v>77</v>
      </c>
      <c r="G23" s="83">
        <f ca="1">SUM(G20:G22)</f>
        <v>2106249.1940623042</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1</v>
      </c>
      <c r="H25" s="37" t="s">
        <v>9</v>
      </c>
      <c r="N25" s="23"/>
      <c r="O25" s="28"/>
      <c r="P25" s="5"/>
      <c r="Q25" s="5"/>
      <c r="R25" s="5"/>
      <c r="T25" s="2"/>
    </row>
    <row r="26" spans="1:36" ht="18" customHeight="1" x14ac:dyDescent="0.25">
      <c r="A26" s="8" t="s">
        <v>19</v>
      </c>
      <c r="B26" s="12"/>
      <c r="C26" s="13"/>
      <c r="E26" s="73" t="s">
        <v>74</v>
      </c>
      <c r="F26" s="72"/>
      <c r="G26" s="86">
        <f ca="1">1-FedTaxCredit-G25</f>
        <v>-0.30000000000000004</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0</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2106249.1940623042</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0.16236482399999999</v>
      </c>
      <c r="C31" s="2" t="s">
        <v>7</v>
      </c>
      <c r="E31" s="57" t="s">
        <v>10</v>
      </c>
      <c r="F31" s="5"/>
      <c r="G31" s="83">
        <f ca="1">NetCost*LoanPer-B22</f>
        <v>-631874.75821869134</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602212.5553376493</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e">
        <f ca="1">IF(G25=100%,#REF!, "N/A")</f>
        <v>#REF!</v>
      </c>
      <c r="K35" s="405"/>
    </row>
    <row r="36" spans="1:34" ht="18" customHeight="1" thickBot="1" x14ac:dyDescent="0.3">
      <c r="A36" s="385" t="s">
        <v>96</v>
      </c>
      <c r="B36" s="390"/>
      <c r="C36" s="384" t="s">
        <v>7</v>
      </c>
      <c r="F36" s="407" t="s">
        <v>81</v>
      </c>
      <c r="G36" s="408"/>
      <c r="H36" s="408"/>
      <c r="I36" s="408"/>
      <c r="J36" s="409">
        <f ca="1">IRR(D83:AH83,0.1)</f>
        <v>0.10990740258301601</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189168.00914591999</v>
      </c>
      <c r="F54" s="9">
        <f t="shared" ca="1" si="2"/>
        <v>191986.61248219421</v>
      </c>
      <c r="G54" s="9">
        <f t="shared" ca="1" si="2"/>
        <v>194847.21300817889</v>
      </c>
      <c r="H54" s="9">
        <f t="shared" ca="1" si="2"/>
        <v>197750.43648200078</v>
      </c>
      <c r="I54" s="9">
        <f t="shared" ca="1" si="2"/>
        <v>200696.91798558261</v>
      </c>
      <c r="J54" s="9">
        <f t="shared" ca="1" si="2"/>
        <v>203687.3020635678</v>
      </c>
      <c r="K54" s="9">
        <f t="shared" ca="1" si="2"/>
        <v>206722.24286431496</v>
      </c>
      <c r="L54" s="9">
        <f t="shared" ca="1" si="2"/>
        <v>209802.40428299317</v>
      </c>
      <c r="M54" s="9">
        <f t="shared" ca="1" si="2"/>
        <v>212928.4601068098</v>
      </c>
      <c r="N54" s="9">
        <f t="shared" ca="1" si="2"/>
        <v>216101.09416240128</v>
      </c>
      <c r="O54" s="9">
        <f t="shared" ca="1" si="2"/>
        <v>219321.00046542109</v>
      </c>
      <c r="P54" s="9">
        <f t="shared" ca="1" si="2"/>
        <v>222588.88337235578</v>
      </c>
      <c r="Q54" s="9">
        <f t="shared" ca="1" si="2"/>
        <v>225905.45773460393</v>
      </c>
      <c r="R54" s="9">
        <f t="shared" ca="1" si="2"/>
        <v>229271.44905484951</v>
      </c>
      <c r="S54" s="9">
        <f t="shared" ca="1" si="2"/>
        <v>232687.59364576678</v>
      </c>
      <c r="T54" s="9">
        <f t="shared" ca="1" si="2"/>
        <v>236154.63879108866</v>
      </c>
      <c r="U54" s="9">
        <f t="shared" ca="1" si="2"/>
        <v>239673.3429090759</v>
      </c>
      <c r="V54" s="9">
        <f t="shared" ca="1" si="2"/>
        <v>243244.47571842116</v>
      </c>
      <c r="W54" s="9">
        <f t="shared" ca="1" si="2"/>
        <v>246868.81840662562</v>
      </c>
      <c r="X54" s="9">
        <f t="shared" ca="1" si="2"/>
        <v>250547.1638008843</v>
      </c>
      <c r="Y54" s="9">
        <f t="shared" ca="1" si="2"/>
        <v>254280.3165415175</v>
      </c>
      <c r="Z54" s="9">
        <f t="shared" ca="1" si="2"/>
        <v>258069.0932579861</v>
      </c>
      <c r="AA54" s="9">
        <f t="shared" ca="1" si="2"/>
        <v>261914.3227475301</v>
      </c>
      <c r="AB54" s="9">
        <f t="shared" ca="1" si="2"/>
        <v>265816.84615646827</v>
      </c>
      <c r="AC54" s="9">
        <f t="shared" ca="1" si="2"/>
        <v>269777.51716419961</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250418.25629853382</v>
      </c>
      <c r="F57" s="10">
        <f ca="1">IF(F$49&gt;OptInTerm,0,VLOOKUP($B$10+F$49-1,'SREC Prices'!$B$6:$D$22,2))*((F$50/1000)*$B$18)</f>
        <v>236663.20333159823</v>
      </c>
      <c r="G57" s="10">
        <f ca="1">IF(G$49&gt;OptInTerm,0,VLOOKUP($B$10+G$49-1,'SREC Prices'!$B$6:$D$22,2))*((G$50/1000)*$B$18)</f>
        <v>215930.6136510584</v>
      </c>
      <c r="H57" s="10">
        <f ca="1">IF(H$49&gt;OptInTerm,0,VLOOKUP($B$10+H$49-1,'SREC Prices'!$B$6:$D$22,2))*((H$50/1000)*$B$18)</f>
        <v>199820.23494532306</v>
      </c>
      <c r="I57" s="10">
        <f ca="1">IF(I$49&gt;OptInTerm,0,VLOOKUP($B$10+I$49-1,'SREC Prices'!$B$6:$D$22,2))*((I$50/1000)*$B$18)</f>
        <v>187384.51988113741</v>
      </c>
      <c r="J57" s="10">
        <f ca="1">IF(J$49&gt;OptInTerm,0,VLOOKUP($B$10+J$49-1,'SREC Prices'!$B$6:$D$22,2))*((J$50/1000)*$B$18)</f>
        <v>179869.41092693261</v>
      </c>
      <c r="K57" s="10">
        <f ca="1">IF(K$49&gt;OptInTerm,0,VLOOKUP($B$10+K$49-1,'SREC Prices'!$B$6:$D$22,2))*((K$50/1000)*$B$18)</f>
        <v>169595.44147898708</v>
      </c>
      <c r="L57" s="10">
        <f ca="1">IF(L$49&gt;OptInTerm,0,VLOOKUP($B$10+L$49-1,'SREC Prices'!$B$6:$D$22,2))*((L$50/1000)*$B$18)</f>
        <v>160267.69219764278</v>
      </c>
      <c r="M57" s="10">
        <f ca="1">IF(M$49&gt;OptInTerm,0,VLOOKUP($B$10+M$49-1,'SREC Prices'!$B$6:$D$22,2))*((M$50/1000)*$B$18)</f>
        <v>151872.71784443295</v>
      </c>
      <c r="N57" s="10">
        <f ca="1">IF(N$49&gt;OptInTerm,0,VLOOKUP($B$10+N$49-1,'SREC Prices'!$B$6:$D$22,2))*((N$50/1000)*$B$18)</f>
        <v>143557.68654245019</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439586.26544445381</v>
      </c>
      <c r="F59" s="10">
        <f t="shared" ref="F59:AH59" ca="1" si="5">SUM(F54:F58)</f>
        <v>428649.8158137924</v>
      </c>
      <c r="G59" s="10">
        <f t="shared" ca="1" si="5"/>
        <v>410777.82665923727</v>
      </c>
      <c r="H59" s="10">
        <f t="shared" ca="1" si="5"/>
        <v>397570.67142732383</v>
      </c>
      <c r="I59" s="10">
        <f t="shared" ca="1" si="5"/>
        <v>388081.43786672002</v>
      </c>
      <c r="J59" s="10">
        <f t="shared" ca="1" si="5"/>
        <v>383556.71299050038</v>
      </c>
      <c r="K59" s="10">
        <f t="shared" ca="1" si="5"/>
        <v>376317.68434330204</v>
      </c>
      <c r="L59" s="10">
        <f t="shared" ca="1" si="5"/>
        <v>370070.09648063593</v>
      </c>
      <c r="M59" s="10">
        <f t="shared" ca="1" si="5"/>
        <v>364801.17795124277</v>
      </c>
      <c r="N59" s="10">
        <f t="shared" ca="1" si="5"/>
        <v>359658.7807048515</v>
      </c>
      <c r="O59" s="10">
        <f t="shared" ca="1" si="5"/>
        <v>247023.98523549765</v>
      </c>
      <c r="P59" s="10">
        <f t="shared" ca="1" si="5"/>
        <v>250153.35321858193</v>
      </c>
      <c r="Q59" s="10">
        <f t="shared" ca="1" si="5"/>
        <v>253332.10523159895</v>
      </c>
      <c r="R59" s="10">
        <f t="shared" ca="1" si="5"/>
        <v>256560.96331435957</v>
      </c>
      <c r="S59" s="10">
        <f t="shared" ca="1" si="5"/>
        <v>259840.66033397929</v>
      </c>
      <c r="T59" s="10">
        <f t="shared" ca="1" si="5"/>
        <v>263171.94014586008</v>
      </c>
      <c r="U59" s="10">
        <f t="shared" ca="1" si="5"/>
        <v>266555.55775707349</v>
      </c>
      <c r="V59" s="10">
        <f t="shared" ca="1" si="5"/>
        <v>269992.27949217876</v>
      </c>
      <c r="W59" s="10">
        <f t="shared" ca="1" si="5"/>
        <v>273482.88316151442</v>
      </c>
      <c r="X59" s="10">
        <f t="shared" ca="1" si="5"/>
        <v>277028.15823199868</v>
      </c>
      <c r="Y59" s="10">
        <f t="shared" ca="1" si="5"/>
        <v>280628.90600047627</v>
      </c>
      <c r="Z59" s="10">
        <f t="shared" ca="1" si="5"/>
        <v>284285.93976965011</v>
      </c>
      <c r="AA59" s="10">
        <f t="shared" ca="1" si="5"/>
        <v>288000.08502663579</v>
      </c>
      <c r="AB59" s="10">
        <f t="shared" ca="1" si="5"/>
        <v>291772.17962417839</v>
      </c>
      <c r="AC59" s="10">
        <f t="shared" ca="1" si="5"/>
        <v>295603.07396457123</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418586.26544445381</v>
      </c>
      <c r="F63" s="10">
        <f t="shared" ca="1" si="9"/>
        <v>407124.8158137924</v>
      </c>
      <c r="G63" s="10">
        <f t="shared" ca="1" si="9"/>
        <v>388714.70165923727</v>
      </c>
      <c r="H63" s="10">
        <f t="shared" ca="1" si="9"/>
        <v>374955.96830232383</v>
      </c>
      <c r="I63" s="10">
        <f t="shared" ca="1" si="9"/>
        <v>364901.36716359504</v>
      </c>
      <c r="J63" s="10">
        <f t="shared" ca="1" si="9"/>
        <v>359797.14051979728</v>
      </c>
      <c r="K63" s="10">
        <f t="shared" ca="1" si="9"/>
        <v>351964.12256083137</v>
      </c>
      <c r="L63" s="10">
        <f t="shared" ca="1" si="9"/>
        <v>345107.69565360347</v>
      </c>
      <c r="M63" s="10">
        <f t="shared" ca="1" si="9"/>
        <v>339214.71710353449</v>
      </c>
      <c r="N63" s="10">
        <f t="shared" ca="1" si="9"/>
        <v>183432.65833595052</v>
      </c>
      <c r="O63" s="10">
        <f t="shared" ca="1" si="9"/>
        <v>220142.20980737414</v>
      </c>
      <c r="P63" s="10">
        <f t="shared" ca="1" si="9"/>
        <v>222599.53340475535</v>
      </c>
      <c r="Q63" s="10">
        <f t="shared" ca="1" si="9"/>
        <v>225089.43992242671</v>
      </c>
      <c r="R63" s="10">
        <f t="shared" ca="1" si="9"/>
        <v>227612.23137245802</v>
      </c>
      <c r="S63" s="10">
        <f t="shared" ca="1" si="9"/>
        <v>230168.21009353022</v>
      </c>
      <c r="T63" s="10">
        <f t="shared" ca="1" si="9"/>
        <v>232757.67864939975</v>
      </c>
      <c r="U63" s="10">
        <f t="shared" ca="1" si="9"/>
        <v>235380.93972320168</v>
      </c>
      <c r="V63" s="10">
        <f t="shared" ca="1" si="9"/>
        <v>238038.29600746013</v>
      </c>
      <c r="W63" s="10">
        <f t="shared" ca="1" si="9"/>
        <v>240730.05008967782</v>
      </c>
      <c r="X63" s="10">
        <f t="shared" ca="1" si="9"/>
        <v>93456.504333366174</v>
      </c>
      <c r="Y63" s="10">
        <f t="shared" ca="1" si="9"/>
        <v>246217.96075437797</v>
      </c>
      <c r="Z63" s="10">
        <f t="shared" ca="1" si="9"/>
        <v>249014.72089239935</v>
      </c>
      <c r="AA63" s="10">
        <f t="shared" ca="1" si="9"/>
        <v>251847.08567745375</v>
      </c>
      <c r="AB63" s="10">
        <f t="shared" ca="1" si="9"/>
        <v>254715.35529126681</v>
      </c>
      <c r="AC63" s="10">
        <f t="shared" ca="1" si="9"/>
        <v>257619.82902333688</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418586.26544445381</v>
      </c>
      <c r="F65" s="59">
        <f t="shared" ref="F65:AH65" ca="1" si="10">SUM(F63:F64)</f>
        <v>407124.8158137924</v>
      </c>
      <c r="G65" s="59">
        <f t="shared" ca="1" si="10"/>
        <v>388714.70165923727</v>
      </c>
      <c r="H65" s="59">
        <f t="shared" ca="1" si="10"/>
        <v>374955.96830232383</v>
      </c>
      <c r="I65" s="59">
        <f t="shared" ca="1" si="10"/>
        <v>364901.36716359504</v>
      </c>
      <c r="J65" s="59">
        <f ca="1">SUM(J63:J64)</f>
        <v>359797.14051979728</v>
      </c>
      <c r="K65" s="59">
        <f t="shared" ca="1" si="10"/>
        <v>351964.12256083137</v>
      </c>
      <c r="L65" s="59">
        <f t="shared" ca="1" si="10"/>
        <v>345107.69565360347</v>
      </c>
      <c r="M65" s="59">
        <f t="shared" ca="1" si="10"/>
        <v>339214.71710353449</v>
      </c>
      <c r="N65" s="59">
        <f t="shared" ca="1" si="10"/>
        <v>183432.65833595052</v>
      </c>
      <c r="O65" s="59">
        <f t="shared" ca="1" si="10"/>
        <v>220142.20980737414</v>
      </c>
      <c r="P65" s="59">
        <f t="shared" ca="1" si="10"/>
        <v>222599.53340475535</v>
      </c>
      <c r="Q65" s="59">
        <f t="shared" ca="1" si="10"/>
        <v>225089.43992242671</v>
      </c>
      <c r="R65" s="59">
        <f t="shared" ca="1" si="10"/>
        <v>227612.23137245802</v>
      </c>
      <c r="S65" s="59">
        <f t="shared" ca="1" si="10"/>
        <v>230168.21009353022</v>
      </c>
      <c r="T65" s="59">
        <f t="shared" ca="1" si="10"/>
        <v>232757.67864939975</v>
      </c>
      <c r="U65" s="59">
        <f t="shared" ca="1" si="10"/>
        <v>235380.93972320168</v>
      </c>
      <c r="V65" s="59">
        <f t="shared" ca="1" si="10"/>
        <v>238038.29600746013</v>
      </c>
      <c r="W65" s="59">
        <f t="shared" ca="1" si="10"/>
        <v>240730.05008967782</v>
      </c>
      <c r="X65" s="59">
        <f t="shared" ca="1" si="10"/>
        <v>93456.504333366174</v>
      </c>
      <c r="Y65" s="59">
        <f t="shared" ca="1" si="10"/>
        <v>246217.96075437797</v>
      </c>
      <c r="Z65" s="59">
        <f t="shared" ca="1" si="10"/>
        <v>249014.72089239935</v>
      </c>
      <c r="AA65" s="59">
        <f t="shared" ca="1" si="10"/>
        <v>251847.08567745375</v>
      </c>
      <c r="AB65" s="59">
        <f t="shared" ca="1" si="10"/>
        <v>254715.35529126681</v>
      </c>
      <c r="AC65" s="59">
        <f t="shared" ca="1" si="10"/>
        <v>257619.82902333688</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0</v>
      </c>
      <c r="F66" s="59">
        <f t="shared" ca="1" si="11"/>
        <v>0</v>
      </c>
      <c r="G66" s="59">
        <f t="shared" ca="1" si="11"/>
        <v>0</v>
      </c>
      <c r="H66" s="59">
        <f t="shared" ca="1" si="11"/>
        <v>0</v>
      </c>
      <c r="I66" s="59">
        <f t="shared" ca="1" si="11"/>
        <v>0</v>
      </c>
      <c r="J66" s="59">
        <f t="shared" ca="1" si="11"/>
        <v>0</v>
      </c>
      <c r="K66" s="59">
        <f t="shared" ca="1" si="11"/>
        <v>0</v>
      </c>
      <c r="L66" s="59">
        <f t="shared" ca="1" si="11"/>
        <v>0</v>
      </c>
      <c r="M66" s="59">
        <f t="shared" ca="1" si="11"/>
        <v>0</v>
      </c>
      <c r="N66" s="59">
        <f t="shared" ca="1" si="11"/>
        <v>0</v>
      </c>
      <c r="O66" s="59">
        <f t="shared" ca="1" si="11"/>
        <v>0</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418586.26544445381</v>
      </c>
      <c r="F67" s="59">
        <f t="shared" ref="F67:AH67" ca="1" si="12">F65+F66</f>
        <v>407124.8158137924</v>
      </c>
      <c r="G67" s="59">
        <f t="shared" ca="1" si="12"/>
        <v>388714.70165923727</v>
      </c>
      <c r="H67" s="59">
        <f t="shared" ca="1" si="12"/>
        <v>374955.96830232383</v>
      </c>
      <c r="I67" s="59">
        <f ca="1">I65+I66</f>
        <v>364901.36716359504</v>
      </c>
      <c r="J67" s="59">
        <f ca="1">J65+J66</f>
        <v>359797.14051979728</v>
      </c>
      <c r="K67" s="59">
        <f t="shared" ca="1" si="12"/>
        <v>351964.12256083137</v>
      </c>
      <c r="L67" s="59">
        <f t="shared" ca="1" si="12"/>
        <v>345107.69565360347</v>
      </c>
      <c r="M67" s="59">
        <f t="shared" ca="1" si="12"/>
        <v>339214.71710353449</v>
      </c>
      <c r="N67" s="59">
        <f t="shared" ca="1" si="12"/>
        <v>183432.65833595052</v>
      </c>
      <c r="O67" s="59">
        <f t="shared" ca="1" si="12"/>
        <v>220142.20980737414</v>
      </c>
      <c r="P67" s="59">
        <f t="shared" ca="1" si="12"/>
        <v>222599.53340475535</v>
      </c>
      <c r="Q67" s="59">
        <f t="shared" ca="1" si="12"/>
        <v>225089.43992242671</v>
      </c>
      <c r="R67" s="59">
        <f t="shared" ca="1" si="12"/>
        <v>227612.23137245802</v>
      </c>
      <c r="S67" s="59">
        <f t="shared" ca="1" si="12"/>
        <v>230168.21009353022</v>
      </c>
      <c r="T67" s="59">
        <f t="shared" ca="1" si="12"/>
        <v>232757.67864939975</v>
      </c>
      <c r="U67" s="59">
        <f t="shared" ca="1" si="12"/>
        <v>235380.93972320168</v>
      </c>
      <c r="V67" s="59">
        <f t="shared" ca="1" si="12"/>
        <v>238038.29600746013</v>
      </c>
      <c r="W67" s="59">
        <f t="shared" ca="1" si="12"/>
        <v>240730.05008967782</v>
      </c>
      <c r="X67" s="59">
        <f t="shared" ca="1" si="12"/>
        <v>93456.504333366174</v>
      </c>
      <c r="Y67" s="59">
        <f t="shared" ca="1" si="12"/>
        <v>246217.96075437797</v>
      </c>
      <c r="Z67" s="59">
        <f t="shared" ca="1" si="12"/>
        <v>249014.72089239935</v>
      </c>
      <c r="AA67" s="59">
        <f t="shared" ca="1" si="12"/>
        <v>251847.08567745375</v>
      </c>
      <c r="AB67" s="59">
        <f t="shared" ca="1" si="12"/>
        <v>254715.35529126681</v>
      </c>
      <c r="AC67" s="59">
        <f t="shared" ca="1" si="12"/>
        <v>257619.82902333688</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0</v>
      </c>
      <c r="F68" s="59">
        <f t="shared" ca="1" si="14"/>
        <v>0</v>
      </c>
      <c r="G68" s="59">
        <f t="shared" ca="1" si="14"/>
        <v>0</v>
      </c>
      <c r="H68" s="59">
        <f t="shared" ca="1" si="14"/>
        <v>0</v>
      </c>
      <c r="I68" s="59">
        <f t="shared" ca="1" si="14"/>
        <v>0</v>
      </c>
      <c r="J68" s="59">
        <f t="shared" ca="1" si="14"/>
        <v>0</v>
      </c>
      <c r="K68" s="59">
        <f t="shared" ca="1" si="14"/>
        <v>0</v>
      </c>
      <c r="L68" s="59">
        <f t="shared" ca="1" si="14"/>
        <v>0</v>
      </c>
      <c r="M68" s="59">
        <f t="shared" ca="1" si="14"/>
        <v>0</v>
      </c>
      <c r="N68" s="59">
        <f t="shared" ca="1" si="14"/>
        <v>0</v>
      </c>
      <c r="O68" s="59">
        <f t="shared" ca="1" si="14"/>
        <v>0</v>
      </c>
      <c r="P68" s="59">
        <f t="shared" ca="1" si="14"/>
        <v>0</v>
      </c>
      <c r="Q68" s="59">
        <f t="shared" ca="1" si="14"/>
        <v>0</v>
      </c>
      <c r="R68" s="59">
        <f t="shared" ca="1" si="14"/>
        <v>0</v>
      </c>
      <c r="S68" s="59">
        <f t="shared" ca="1" si="14"/>
        <v>0</v>
      </c>
      <c r="T68" s="59">
        <f t="shared" ca="1" si="14"/>
        <v>0</v>
      </c>
      <c r="U68" s="59">
        <f t="shared" ca="1" si="14"/>
        <v>0</v>
      </c>
      <c r="V68" s="59">
        <f t="shared" ca="1" si="14"/>
        <v>0</v>
      </c>
      <c r="W68" s="59">
        <f t="shared" ca="1" si="14"/>
        <v>0</v>
      </c>
      <c r="X68" s="59">
        <f t="shared" ca="1" si="14"/>
        <v>0</v>
      </c>
      <c r="Y68" s="59">
        <f t="shared" ca="1" si="14"/>
        <v>0</v>
      </c>
      <c r="Z68" s="59">
        <f t="shared" ca="1" si="14"/>
        <v>0</v>
      </c>
      <c r="AA68" s="59">
        <f t="shared" ca="1" si="14"/>
        <v>0</v>
      </c>
      <c r="AB68" s="59">
        <f t="shared" ca="1" si="14"/>
        <v>0</v>
      </c>
      <c r="AC68" s="59">
        <f t="shared" ca="1" si="14"/>
        <v>0</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0</v>
      </c>
      <c r="F69" s="24">
        <f t="shared" ca="1" si="16"/>
        <v>0</v>
      </c>
      <c r="G69" s="24">
        <f t="shared" ca="1" si="16"/>
        <v>0</v>
      </c>
      <c r="H69" s="24">
        <f t="shared" ca="1" si="16"/>
        <v>0</v>
      </c>
      <c r="I69" s="24">
        <f t="shared" ca="1" si="16"/>
        <v>0</v>
      </c>
      <c r="J69" s="24">
        <f t="shared" ca="1" si="16"/>
        <v>0</v>
      </c>
      <c r="K69" s="24">
        <f t="shared" ca="1" si="16"/>
        <v>0</v>
      </c>
      <c r="L69" s="24">
        <f t="shared" ca="1" si="16"/>
        <v>0</v>
      </c>
      <c r="M69" s="24">
        <f t="shared" ca="1" si="16"/>
        <v>0</v>
      </c>
      <c r="N69" s="24">
        <f t="shared" ca="1" si="16"/>
        <v>0</v>
      </c>
      <c r="O69" s="24">
        <f t="shared" ca="1" si="16"/>
        <v>0</v>
      </c>
      <c r="P69" s="24">
        <f t="shared" ca="1" si="16"/>
        <v>0</v>
      </c>
      <c r="Q69" s="24">
        <f t="shared" ca="1" si="16"/>
        <v>0</v>
      </c>
      <c r="R69" s="24">
        <f t="shared" ca="1" si="16"/>
        <v>0</v>
      </c>
      <c r="S69" s="24">
        <f t="shared" ca="1" si="16"/>
        <v>0</v>
      </c>
      <c r="T69" s="24">
        <f t="shared" ca="1" si="16"/>
        <v>0</v>
      </c>
      <c r="U69" s="24">
        <f t="shared" ca="1" si="16"/>
        <v>0</v>
      </c>
      <c r="V69" s="24">
        <f t="shared" ca="1" si="16"/>
        <v>0</v>
      </c>
      <c r="W69" s="24">
        <f t="shared" ca="1" si="16"/>
        <v>0</v>
      </c>
      <c r="X69" s="24">
        <f t="shared" ca="1" si="16"/>
        <v>0</v>
      </c>
      <c r="Y69" s="24">
        <f t="shared" ca="1" si="16"/>
        <v>0</v>
      </c>
      <c r="Z69" s="24">
        <f t="shared" ca="1" si="16"/>
        <v>0</v>
      </c>
      <c r="AA69" s="24">
        <f t="shared" ca="1" si="16"/>
        <v>0</v>
      </c>
      <c r="AB69" s="24">
        <f t="shared" ca="1" si="16"/>
        <v>0</v>
      </c>
      <c r="AC69" s="24">
        <f t="shared" ca="1" si="16"/>
        <v>0</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418586.26544445381</v>
      </c>
      <c r="F70" s="420">
        <f t="shared" ref="F70:AH70" ca="1" si="17">SUM(F67:F69)</f>
        <v>407124.8158137924</v>
      </c>
      <c r="G70" s="420">
        <f t="shared" ca="1" si="17"/>
        <v>388714.70165923727</v>
      </c>
      <c r="H70" s="420">
        <f t="shared" ca="1" si="17"/>
        <v>374955.96830232383</v>
      </c>
      <c r="I70" s="420">
        <f t="shared" ca="1" si="17"/>
        <v>364901.36716359504</v>
      </c>
      <c r="J70" s="420">
        <f t="shared" ca="1" si="17"/>
        <v>359797.14051979728</v>
      </c>
      <c r="K70" s="420">
        <f t="shared" ca="1" si="17"/>
        <v>351964.12256083137</v>
      </c>
      <c r="L70" s="420">
        <f t="shared" ca="1" si="17"/>
        <v>345107.69565360347</v>
      </c>
      <c r="M70" s="420">
        <f t="shared" ca="1" si="17"/>
        <v>339214.71710353449</v>
      </c>
      <c r="N70" s="420">
        <f t="shared" ca="1" si="17"/>
        <v>183432.65833595052</v>
      </c>
      <c r="O70" s="420">
        <f t="shared" ca="1" si="17"/>
        <v>220142.20980737414</v>
      </c>
      <c r="P70" s="420">
        <f t="shared" ca="1" si="17"/>
        <v>222599.53340475535</v>
      </c>
      <c r="Q70" s="420">
        <f t="shared" ca="1" si="17"/>
        <v>225089.43992242671</v>
      </c>
      <c r="R70" s="420">
        <f t="shared" ca="1" si="17"/>
        <v>227612.23137245802</v>
      </c>
      <c r="S70" s="420">
        <f t="shared" ca="1" si="17"/>
        <v>230168.21009353022</v>
      </c>
      <c r="T70" s="420">
        <f t="shared" ca="1" si="17"/>
        <v>232757.67864939975</v>
      </c>
      <c r="U70" s="420">
        <f t="shared" ca="1" si="17"/>
        <v>235380.93972320168</v>
      </c>
      <c r="V70" s="420">
        <f t="shared" ca="1" si="17"/>
        <v>238038.29600746013</v>
      </c>
      <c r="W70" s="420">
        <f t="shared" ca="1" si="17"/>
        <v>240730.05008967782</v>
      </c>
      <c r="X70" s="420">
        <f t="shared" ca="1" si="17"/>
        <v>93456.504333366174</v>
      </c>
      <c r="Y70" s="420">
        <f t="shared" ca="1" si="17"/>
        <v>246217.96075437797</v>
      </c>
      <c r="Z70" s="420">
        <f t="shared" ca="1" si="17"/>
        <v>249014.72089239935</v>
      </c>
      <c r="AA70" s="420">
        <f t="shared" ca="1" si="17"/>
        <v>251847.08567745375</v>
      </c>
      <c r="AB70" s="420">
        <f t="shared" ca="1" si="17"/>
        <v>254715.35529126681</v>
      </c>
      <c r="AC70" s="420">
        <f t="shared" ca="1" si="17"/>
        <v>257619.82902333688</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418586.26544445381</v>
      </c>
      <c r="F72" s="59">
        <f t="shared" ca="1" si="18"/>
        <v>407124.8158137924</v>
      </c>
      <c r="G72" s="59">
        <f t="shared" ca="1" si="18"/>
        <v>388714.70165923727</v>
      </c>
      <c r="H72" s="59">
        <f t="shared" ca="1" si="18"/>
        <v>374955.96830232383</v>
      </c>
      <c r="I72" s="59">
        <f t="shared" ca="1" si="18"/>
        <v>364901.36716359504</v>
      </c>
      <c r="J72" s="59">
        <f t="shared" ca="1" si="18"/>
        <v>359797.14051979728</v>
      </c>
      <c r="K72" s="59">
        <f t="shared" ca="1" si="18"/>
        <v>351964.12256083137</v>
      </c>
      <c r="L72" s="59">
        <f t="shared" ca="1" si="18"/>
        <v>345107.69565360347</v>
      </c>
      <c r="M72" s="59">
        <f t="shared" ca="1" si="18"/>
        <v>339214.71710353449</v>
      </c>
      <c r="N72" s="59">
        <f t="shared" ca="1" si="18"/>
        <v>183432.65833595052</v>
      </c>
      <c r="O72" s="59">
        <f t="shared" ca="1" si="18"/>
        <v>220142.20980737414</v>
      </c>
      <c r="P72" s="59">
        <f t="shared" ca="1" si="18"/>
        <v>222599.53340475535</v>
      </c>
      <c r="Q72" s="59">
        <f t="shared" ca="1" si="18"/>
        <v>225089.43992242671</v>
      </c>
      <c r="R72" s="59">
        <f t="shared" ca="1" si="18"/>
        <v>227612.23137245802</v>
      </c>
      <c r="S72" s="59">
        <f t="shared" ca="1" si="18"/>
        <v>230168.21009353022</v>
      </c>
      <c r="T72" s="59">
        <f t="shared" ca="1" si="18"/>
        <v>232757.67864939975</v>
      </c>
      <c r="U72" s="59">
        <f t="shared" ca="1" si="18"/>
        <v>235380.93972320168</v>
      </c>
      <c r="V72" s="59">
        <f t="shared" ca="1" si="18"/>
        <v>238038.29600746013</v>
      </c>
      <c r="W72" s="59">
        <f t="shared" ca="1" si="18"/>
        <v>240730.05008967782</v>
      </c>
      <c r="X72" s="59">
        <f t="shared" ca="1" si="18"/>
        <v>93456.504333366174</v>
      </c>
      <c r="Y72" s="59">
        <f t="shared" ca="1" si="18"/>
        <v>246217.96075437797</v>
      </c>
      <c r="Z72" s="59">
        <f t="shared" ca="1" si="18"/>
        <v>249014.72089239935</v>
      </c>
      <c r="AA72" s="59">
        <f t="shared" ca="1" si="18"/>
        <v>251847.08567745375</v>
      </c>
      <c r="AB72" s="59">
        <f t="shared" ca="1" si="18"/>
        <v>254715.35529126681</v>
      </c>
      <c r="AC72" s="59">
        <f t="shared" ca="1" si="18"/>
        <v>257619.82902333688</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-2106249.1940623042</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0</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-2106249.1940623042</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-631874.75821869134</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0</v>
      </c>
      <c r="F80" s="10">
        <f ca="1">Principle</f>
        <v>0</v>
      </c>
      <c r="G80" s="10">
        <f t="shared" ref="G80:AH80" ca="1" si="20">Principle</f>
        <v>0</v>
      </c>
      <c r="H80" s="10">
        <f t="shared" ca="1" si="20"/>
        <v>0</v>
      </c>
      <c r="I80" s="10">
        <f t="shared" ca="1" si="20"/>
        <v>0</v>
      </c>
      <c r="J80" s="10">
        <f t="shared" ca="1" si="20"/>
        <v>0</v>
      </c>
      <c r="K80" s="10">
        <f t="shared" ca="1" si="20"/>
        <v>0</v>
      </c>
      <c r="L80" s="10">
        <f t="shared" ca="1" si="20"/>
        <v>0</v>
      </c>
      <c r="M80" s="10">
        <f t="shared" ca="1" si="20"/>
        <v>0</v>
      </c>
      <c r="N80" s="10">
        <f t="shared" ca="1" si="20"/>
        <v>0</v>
      </c>
      <c r="O80" s="10">
        <f t="shared" ca="1" si="20"/>
        <v>0</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-631874.75821869134</v>
      </c>
      <c r="E81" s="10">
        <f ca="1">E79+E80</f>
        <v>0</v>
      </c>
      <c r="F81" s="10">
        <f t="shared" ref="F81:AH81" ca="1" si="21">F79+F80</f>
        <v>0</v>
      </c>
      <c r="G81" s="10">
        <f t="shared" ca="1" si="21"/>
        <v>0</v>
      </c>
      <c r="H81" s="10">
        <f t="shared" ca="1" si="21"/>
        <v>0</v>
      </c>
      <c r="I81" s="10">
        <f t="shared" ca="1" si="21"/>
        <v>0</v>
      </c>
      <c r="J81" s="10">
        <f t="shared" ca="1" si="21"/>
        <v>0</v>
      </c>
      <c r="K81" s="10">
        <f t="shared" ca="1" si="21"/>
        <v>0</v>
      </c>
      <c r="L81" s="10">
        <f t="shared" ca="1" si="21"/>
        <v>0</v>
      </c>
      <c r="M81" s="10">
        <f t="shared" ca="1" si="21"/>
        <v>0</v>
      </c>
      <c r="N81" s="10">
        <f t="shared" ca="1" si="21"/>
        <v>0</v>
      </c>
      <c r="O81" s="10">
        <f t="shared" ca="1" si="21"/>
        <v>0</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-2738123.9522809954</v>
      </c>
      <c r="E83" s="430">
        <f t="shared" ca="1" si="22"/>
        <v>418586.26544445381</v>
      </c>
      <c r="F83" s="430">
        <f t="shared" ca="1" si="22"/>
        <v>407124.8158137924</v>
      </c>
      <c r="G83" s="430">
        <f t="shared" ca="1" si="22"/>
        <v>388714.70165923727</v>
      </c>
      <c r="H83" s="430">
        <f t="shared" ca="1" si="22"/>
        <v>374955.96830232383</v>
      </c>
      <c r="I83" s="430">
        <f t="shared" ca="1" si="22"/>
        <v>364901.36716359504</v>
      </c>
      <c r="J83" s="430">
        <f t="shared" ca="1" si="22"/>
        <v>359797.14051979728</v>
      </c>
      <c r="K83" s="430">
        <f t="shared" ca="1" si="22"/>
        <v>351964.12256083137</v>
      </c>
      <c r="L83" s="430">
        <f t="shared" ca="1" si="22"/>
        <v>345107.69565360347</v>
      </c>
      <c r="M83" s="430">
        <f t="shared" ca="1" si="22"/>
        <v>339214.71710353449</v>
      </c>
      <c r="N83" s="430">
        <f t="shared" ca="1" si="22"/>
        <v>183432.65833595052</v>
      </c>
      <c r="O83" s="430">
        <f t="shared" ca="1" si="22"/>
        <v>220142.20980737414</v>
      </c>
      <c r="P83" s="430">
        <f t="shared" ca="1" si="22"/>
        <v>222599.53340475535</v>
      </c>
      <c r="Q83" s="430">
        <f t="shared" ca="1" si="22"/>
        <v>225089.43992242671</v>
      </c>
      <c r="R83" s="430">
        <f t="shared" ca="1" si="22"/>
        <v>227612.23137245802</v>
      </c>
      <c r="S83" s="430">
        <f t="shared" ca="1" si="22"/>
        <v>230168.21009353022</v>
      </c>
      <c r="T83" s="430">
        <f t="shared" ca="1" si="22"/>
        <v>232757.67864939975</v>
      </c>
      <c r="U83" s="430">
        <f t="shared" ca="1" si="22"/>
        <v>235380.93972320168</v>
      </c>
      <c r="V83" s="430">
        <f t="shared" ca="1" si="22"/>
        <v>238038.29600746013</v>
      </c>
      <c r="W83" s="430">
        <f t="shared" ca="1" si="22"/>
        <v>240730.05008967782</v>
      </c>
      <c r="X83" s="430">
        <f t="shared" ca="1" si="22"/>
        <v>93456.504333366174</v>
      </c>
      <c r="Y83" s="430">
        <f t="shared" ca="1" si="22"/>
        <v>246217.96075437797</v>
      </c>
      <c r="Z83" s="430">
        <f t="shared" ca="1" si="22"/>
        <v>249014.72089239935</v>
      </c>
      <c r="AA83" s="430">
        <f t="shared" ca="1" si="22"/>
        <v>251847.08567745375</v>
      </c>
      <c r="AB83" s="430">
        <f t="shared" ca="1" si="22"/>
        <v>254715.35529126681</v>
      </c>
      <c r="AC83" s="430">
        <f t="shared" ca="1" si="22"/>
        <v>257619.82902333688</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-2738123.9522809954</v>
      </c>
      <c r="E84" s="44">
        <f ca="1">D84+E83</f>
        <v>-2319537.6868365416</v>
      </c>
      <c r="F84" s="44">
        <f t="shared" ref="F84:AH84" ca="1" si="23">E84+F83</f>
        <v>-1912412.8710227492</v>
      </c>
      <c r="G84" s="44">
        <f t="shared" ca="1" si="23"/>
        <v>-1523698.169363512</v>
      </c>
      <c r="H84" s="44">
        <f t="shared" ca="1" si="23"/>
        <v>-1148742.2010611882</v>
      </c>
      <c r="I84" s="44">
        <f t="shared" ca="1" si="23"/>
        <v>-783840.8338975932</v>
      </c>
      <c r="J84" s="44">
        <f t="shared" ca="1" si="23"/>
        <v>-424043.69337779592</v>
      </c>
      <c r="K84" s="44">
        <f t="shared" ca="1" si="23"/>
        <v>-72079.570816964551</v>
      </c>
      <c r="L84" s="44">
        <f t="shared" ca="1" si="23"/>
        <v>273028.12483663892</v>
      </c>
      <c r="M84" s="44">
        <f t="shared" ca="1" si="23"/>
        <v>612242.84194017341</v>
      </c>
      <c r="N84" s="44">
        <f t="shared" ca="1" si="23"/>
        <v>795675.50027612387</v>
      </c>
      <c r="O84" s="44">
        <f t="shared" ca="1" si="23"/>
        <v>1015817.710083498</v>
      </c>
      <c r="P84" s="44">
        <f t="shared" ca="1" si="23"/>
        <v>1238417.2434882533</v>
      </c>
      <c r="Q84" s="44">
        <f t="shared" ca="1" si="23"/>
        <v>1463506.6834106799</v>
      </c>
      <c r="R84" s="44">
        <f t="shared" ca="1" si="23"/>
        <v>1691118.9147831379</v>
      </c>
      <c r="S84" s="44">
        <f t="shared" ca="1" si="23"/>
        <v>1921287.124876668</v>
      </c>
      <c r="T84" s="44">
        <f t="shared" ca="1" si="23"/>
        <v>2154044.8035260676</v>
      </c>
      <c r="U84" s="44">
        <f t="shared" ca="1" si="23"/>
        <v>2389425.7432492692</v>
      </c>
      <c r="V84" s="44">
        <f t="shared" ca="1" si="23"/>
        <v>2627464.0392567292</v>
      </c>
      <c r="W84" s="44">
        <f t="shared" ca="1" si="23"/>
        <v>2868194.089346407</v>
      </c>
      <c r="X84" s="44">
        <f t="shared" ca="1" si="23"/>
        <v>2961650.5936797732</v>
      </c>
      <c r="Y84" s="44">
        <f t="shared" ca="1" si="23"/>
        <v>3207868.5544341509</v>
      </c>
      <c r="Z84" s="44">
        <f t="shared" ca="1" si="23"/>
        <v>3456883.2753265505</v>
      </c>
      <c r="AA84" s="44">
        <f t="shared" ca="1" si="23"/>
        <v>3708730.3610040043</v>
      </c>
      <c r="AB84" s="44">
        <f t="shared" ca="1" si="23"/>
        <v>3963445.7162952712</v>
      </c>
      <c r="AC84" s="44">
        <f t="shared" ca="1" si="23"/>
        <v>4221065.5453186082</v>
      </c>
      <c r="AD84" s="44">
        <f ca="1">AC84+AD83</f>
        <v>4221065.5453186082</v>
      </c>
      <c r="AE84" s="44">
        <f t="shared" ca="1" si="23"/>
        <v>4221065.5453186082</v>
      </c>
      <c r="AF84" s="44">
        <f t="shared" ca="1" si="23"/>
        <v>4221065.5453186082</v>
      </c>
      <c r="AG84" s="44">
        <f t="shared" ca="1" si="23"/>
        <v>4221065.5453186082</v>
      </c>
      <c r="AH84" s="44">
        <f t="shared" ca="1" si="23"/>
        <v>4221065.5453186082</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-631874.75821869134</v>
      </c>
      <c r="F89" s="9">
        <f ca="1">E93</f>
        <v>-631874.75821869134</v>
      </c>
      <c r="G89" s="9">
        <f t="shared" ref="G89:AH89" ca="1" si="24">F93</f>
        <v>-631874.75821869134</v>
      </c>
      <c r="H89" s="9">
        <f t="shared" ca="1" si="24"/>
        <v>-631874.75821869134</v>
      </c>
      <c r="I89" s="9">
        <f t="shared" ca="1" si="24"/>
        <v>-631874.75821869134</v>
      </c>
      <c r="J89" s="9">
        <f t="shared" ca="1" si="24"/>
        <v>-631874.75821869134</v>
      </c>
      <c r="K89" s="9">
        <f t="shared" ca="1" si="24"/>
        <v>-631874.75821869134</v>
      </c>
      <c r="L89" s="9">
        <f t="shared" ca="1" si="24"/>
        <v>-631874.75821869134</v>
      </c>
      <c r="M89" s="9">
        <f t="shared" ca="1" si="24"/>
        <v>-631874.75821869134</v>
      </c>
      <c r="N89" s="9">
        <f t="shared" ca="1" si="24"/>
        <v>-631874.75821869134</v>
      </c>
      <c r="O89" s="9">
        <f t="shared" ca="1" si="24"/>
        <v>-631874.75821869134</v>
      </c>
      <c r="P89" s="9">
        <f t="shared" ca="1" si="24"/>
        <v>-631874.75821869134</v>
      </c>
      <c r="Q89" s="9">
        <f t="shared" ca="1" si="24"/>
        <v>-631874.75821869134</v>
      </c>
      <c r="R89" s="9">
        <f t="shared" ca="1" si="24"/>
        <v>-631874.75821869134</v>
      </c>
      <c r="S89" s="9">
        <f t="shared" ca="1" si="24"/>
        <v>-631874.75821869134</v>
      </c>
      <c r="T89" s="9">
        <f t="shared" ca="1" si="24"/>
        <v>-631874.75821869134</v>
      </c>
      <c r="U89" s="9">
        <f t="shared" ca="1" si="24"/>
        <v>-631874.75821869134</v>
      </c>
      <c r="V89" s="9">
        <f t="shared" ca="1" si="24"/>
        <v>-631874.75821869134</v>
      </c>
      <c r="W89" s="9">
        <f t="shared" ca="1" si="24"/>
        <v>-631874.75821869134</v>
      </c>
      <c r="X89" s="9">
        <f t="shared" ca="1" si="24"/>
        <v>-631874.75821869134</v>
      </c>
      <c r="Y89" s="9">
        <f t="shared" ca="1" si="24"/>
        <v>-631874.75821869134</v>
      </c>
      <c r="Z89" s="9">
        <f t="shared" ca="1" si="24"/>
        <v>-631874.75821869134</v>
      </c>
      <c r="AA89" s="9">
        <f t="shared" ca="1" si="24"/>
        <v>-631874.75821869134</v>
      </c>
      <c r="AB89" s="9">
        <f t="shared" ca="1" si="24"/>
        <v>-631874.75821869134</v>
      </c>
      <c r="AC89" s="9">
        <f t="shared" ca="1" si="24"/>
        <v>-631874.75821869134</v>
      </c>
      <c r="AD89" s="9">
        <f t="shared" ca="1" si="24"/>
        <v>-631874.75821869134</v>
      </c>
      <c r="AE89" s="9">
        <f t="shared" ca="1" si="24"/>
        <v>-631874.75821869134</v>
      </c>
      <c r="AF89" s="9">
        <f t="shared" ca="1" si="24"/>
        <v>-631874.75821869134</v>
      </c>
      <c r="AG89" s="9">
        <f t="shared" ca="1" si="24"/>
        <v>-631874.75821869134</v>
      </c>
      <c r="AH89" s="9">
        <f t="shared" ca="1" si="24"/>
        <v>-631874.75821869134</v>
      </c>
    </row>
    <row r="90" spans="1:36" x14ac:dyDescent="0.2">
      <c r="A90" s="2" t="s">
        <v>47</v>
      </c>
      <c r="D90" s="9"/>
      <c r="E90" s="9">
        <f t="shared" ref="E90:AH90" ca="1" si="25">IF(ProjectYear&lt;=LoanTerm,PMT(LoanInterest,LoanTerm,LoanAmount),0)</f>
        <v>0</v>
      </c>
      <c r="F90" s="9">
        <f t="shared" ca="1" si="25"/>
        <v>0</v>
      </c>
      <c r="G90" s="9">
        <f t="shared" ca="1" si="25"/>
        <v>0</v>
      </c>
      <c r="H90" s="9">
        <f t="shared" ca="1" si="25"/>
        <v>0</v>
      </c>
      <c r="I90" s="9">
        <f t="shared" ca="1" si="25"/>
        <v>0</v>
      </c>
      <c r="J90" s="9">
        <f t="shared" ca="1" si="25"/>
        <v>0</v>
      </c>
      <c r="K90" s="9">
        <f t="shared" ca="1" si="25"/>
        <v>0</v>
      </c>
      <c r="L90" s="9">
        <f t="shared" ca="1" si="25"/>
        <v>0</v>
      </c>
      <c r="M90" s="9">
        <f t="shared" ca="1" si="25"/>
        <v>0</v>
      </c>
      <c r="N90" s="9">
        <f t="shared" ca="1" si="25"/>
        <v>0</v>
      </c>
      <c r="O90" s="9">
        <f t="shared" ca="1" si="25"/>
        <v>0</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0</v>
      </c>
      <c r="F91" s="9">
        <f t="shared" ca="1" si="26"/>
        <v>0</v>
      </c>
      <c r="G91" s="9">
        <f t="shared" ca="1" si="26"/>
        <v>0</v>
      </c>
      <c r="H91" s="9">
        <f t="shared" ca="1" si="26"/>
        <v>0</v>
      </c>
      <c r="I91" s="9">
        <f t="shared" ca="1" si="26"/>
        <v>0</v>
      </c>
      <c r="J91" s="9">
        <f t="shared" ca="1" si="26"/>
        <v>0</v>
      </c>
      <c r="K91" s="9">
        <f t="shared" ca="1" si="26"/>
        <v>0</v>
      </c>
      <c r="L91" s="9">
        <f t="shared" ca="1" si="26"/>
        <v>0</v>
      </c>
      <c r="M91" s="9">
        <f t="shared" ca="1" si="26"/>
        <v>0</v>
      </c>
      <c r="N91" s="9">
        <f t="shared" ca="1" si="26"/>
        <v>0</v>
      </c>
      <c r="O91" s="9">
        <f t="shared" ca="1" si="26"/>
        <v>0</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0</v>
      </c>
      <c r="F92" s="9">
        <f t="shared" ca="1" si="27"/>
        <v>0</v>
      </c>
      <c r="G92" s="9">
        <f t="shared" ca="1" si="27"/>
        <v>0</v>
      </c>
      <c r="H92" s="9">
        <f t="shared" ca="1" si="27"/>
        <v>0</v>
      </c>
      <c r="I92" s="9">
        <f t="shared" ca="1" si="27"/>
        <v>0</v>
      </c>
      <c r="J92" s="9">
        <f t="shared" ca="1" si="27"/>
        <v>0</v>
      </c>
      <c r="K92" s="9">
        <f t="shared" ca="1" si="27"/>
        <v>0</v>
      </c>
      <c r="L92" s="9">
        <f t="shared" ca="1" si="27"/>
        <v>0</v>
      </c>
      <c r="M92" s="9">
        <f t="shared" ca="1" si="27"/>
        <v>0</v>
      </c>
      <c r="N92" s="9">
        <f t="shared" ca="1" si="27"/>
        <v>0</v>
      </c>
      <c r="O92" s="9">
        <f t="shared" ca="1" si="27"/>
        <v>0</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-631874.75821869134</v>
      </c>
      <c r="F93" s="70">
        <f t="shared" ca="1" si="28"/>
        <v>-631874.75821869134</v>
      </c>
      <c r="G93" s="70">
        <f t="shared" ca="1" si="28"/>
        <v>-631874.75821869134</v>
      </c>
      <c r="H93" s="70">
        <f t="shared" ca="1" si="28"/>
        <v>-631874.75821869134</v>
      </c>
      <c r="I93" s="70">
        <f t="shared" ca="1" si="28"/>
        <v>-631874.75821869134</v>
      </c>
      <c r="J93" s="70">
        <f t="shared" ca="1" si="28"/>
        <v>-631874.75821869134</v>
      </c>
      <c r="K93" s="70">
        <f t="shared" ca="1" si="28"/>
        <v>-631874.75821869134</v>
      </c>
      <c r="L93" s="70">
        <f t="shared" ca="1" si="28"/>
        <v>-631874.75821869134</v>
      </c>
      <c r="M93" s="70">
        <f t="shared" ca="1" si="28"/>
        <v>-631874.75821869134</v>
      </c>
      <c r="N93" s="70">
        <f t="shared" ca="1" si="28"/>
        <v>-631874.75821869134</v>
      </c>
      <c r="O93" s="70">
        <f t="shared" ca="1" si="28"/>
        <v>-631874.75821869134</v>
      </c>
      <c r="P93" s="70">
        <f t="shared" ca="1" si="28"/>
        <v>-631874.75821869134</v>
      </c>
      <c r="Q93" s="70">
        <f t="shared" ca="1" si="28"/>
        <v>-631874.75821869134</v>
      </c>
      <c r="R93" s="70">
        <f t="shared" ca="1" si="28"/>
        <v>-631874.75821869134</v>
      </c>
      <c r="S93" s="70">
        <f t="shared" ca="1" si="28"/>
        <v>-631874.75821869134</v>
      </c>
      <c r="T93" s="70">
        <f t="shared" ca="1" si="28"/>
        <v>-631874.75821869134</v>
      </c>
      <c r="U93" s="70">
        <f t="shared" ca="1" si="28"/>
        <v>-631874.75821869134</v>
      </c>
      <c r="V93" s="70">
        <f t="shared" ca="1" si="28"/>
        <v>-631874.75821869134</v>
      </c>
      <c r="W93" s="70">
        <f t="shared" ca="1" si="28"/>
        <v>-631874.75821869134</v>
      </c>
      <c r="X93" s="70">
        <f t="shared" ca="1" si="28"/>
        <v>-631874.75821869134</v>
      </c>
      <c r="Y93" s="70">
        <f t="shared" ca="1" si="28"/>
        <v>-631874.75821869134</v>
      </c>
      <c r="Z93" s="70">
        <f t="shared" ca="1" si="28"/>
        <v>-631874.75821869134</v>
      </c>
      <c r="AA93" s="70">
        <f t="shared" ca="1" si="28"/>
        <v>-631874.75821869134</v>
      </c>
      <c r="AB93" s="70">
        <f t="shared" ca="1" si="28"/>
        <v>-631874.75821869134</v>
      </c>
      <c r="AC93" s="70">
        <f t="shared" ca="1" si="28"/>
        <v>-631874.75821869134</v>
      </c>
      <c r="AD93" s="70">
        <f t="shared" ca="1" si="28"/>
        <v>-631874.75821869134</v>
      </c>
      <c r="AE93" s="70">
        <f t="shared" ca="1" si="28"/>
        <v>-631874.75821869134</v>
      </c>
      <c r="AF93" s="70">
        <f t="shared" ca="1" si="28"/>
        <v>-631874.75821869134</v>
      </c>
      <c r="AG93" s="70">
        <f t="shared" ca="1" si="28"/>
        <v>-631874.75821869134</v>
      </c>
      <c r="AH93" s="70">
        <f t="shared" ca="1" si="28"/>
        <v>-631874.75821869134</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1419463.4765454705</v>
      </c>
      <c r="D104" s="42">
        <f ca="1">IF($C$112="3P",VLOOKUP($A104,'Fin. Assumptions'!$F$23:$L$29,$D$111+1)*(-D$55-D$56),VLOOKUP($A104,'Fin. Assumptions'!$F$32:$L$38,$D$111+1)*D$83)</f>
        <v>-2738123.9522809954</v>
      </c>
      <c r="E104" s="42">
        <f ca="1">IF($C$112="3P",VLOOKUP($A104,'Fin. Assumptions'!$F$23:$L$29,$D$111+1)*(-E$55-E$56),VLOOKUP($A104,'Fin. Assumptions'!$F$32:$L$38,$D$111+1)*E$83)</f>
        <v>418586.26544445381</v>
      </c>
      <c r="F104" s="42">
        <f ca="1">IF($C$112="3P",VLOOKUP($A104,'Fin. Assumptions'!$F$23:$L$29,$D$111+1)*(-F$55-F$56),VLOOKUP($A104,'Fin. Assumptions'!$F$32:$L$38,$D$111+1)*F$83)</f>
        <v>407124.8158137924</v>
      </c>
      <c r="G104" s="42">
        <f ca="1">IF($C$112="3P",VLOOKUP($A104,'Fin. Assumptions'!$F$23:$L$29,$D$111+1)*(-G$55-G$56),VLOOKUP($A104,'Fin. Assumptions'!$F$32:$L$38,$D$111+1)*G$83)</f>
        <v>388714.70165923727</v>
      </c>
      <c r="H104" s="42">
        <f ca="1">IF($C$112="3P",VLOOKUP($A104,'Fin. Assumptions'!$F$23:$L$29,$D$111+1)*(-H$55-H$56),VLOOKUP($A104,'Fin. Assumptions'!$F$32:$L$38,$D$111+1)*H$83)</f>
        <v>374955.96830232383</v>
      </c>
      <c r="I104" s="42">
        <f ca="1">IF($C$112="3P",VLOOKUP($A104,'Fin. Assumptions'!$F$23:$L$29,$D$111+1)*(-I$55-I$56),VLOOKUP($A104,'Fin. Assumptions'!$F$32:$L$38,$D$111+1)*I$83)</f>
        <v>364901.36716359504</v>
      </c>
      <c r="J104" s="42">
        <f ca="1">IF($C$112="3P",VLOOKUP($A104,'Fin. Assumptions'!$F$23:$L$29,$D$111+1)*(-J$55-J$56),VLOOKUP($A104,'Fin. Assumptions'!$F$32:$L$38,$D$111+1)*J$83)</f>
        <v>359797.14051979728</v>
      </c>
      <c r="K104" s="42">
        <f ca="1">IF($C$112="3P",VLOOKUP($A104,'Fin. Assumptions'!$F$23:$L$29,$D$111+1)*(-K$55-K$56),VLOOKUP($A104,'Fin. Assumptions'!$F$32:$L$38,$D$111+1)*K$83)</f>
        <v>351964.12256083137</v>
      </c>
      <c r="L104" s="42">
        <f ca="1">IF($C$112="3P",VLOOKUP($A104,'Fin. Assumptions'!$F$23:$L$29,$D$111+1)*(-L$55-L$56),VLOOKUP($A104,'Fin. Assumptions'!$F$32:$L$38,$D$111+1)*L$83)</f>
        <v>345107.69565360347</v>
      </c>
      <c r="M104" s="42">
        <f ca="1">IF($C$112="3P",VLOOKUP($A104,'Fin. Assumptions'!$F$23:$L$29,$D$111+1)*(-M$55-M$56),VLOOKUP($A104,'Fin. Assumptions'!$F$32:$L$38,$D$111+1)*M$83)</f>
        <v>339214.71710353449</v>
      </c>
      <c r="N104" s="42">
        <f ca="1">IF($C$112="3P",VLOOKUP($A104,'Fin. Assumptions'!$F$23:$L$29,$D$111+1)*(-N$55-N$56),VLOOKUP($A104,'Fin. Assumptions'!$F$32:$L$38,$D$111+1)*N$83)</f>
        <v>183432.65833595052</v>
      </c>
      <c r="O104" s="42">
        <f ca="1">IF($C$112="3P",VLOOKUP($A104,'Fin. Assumptions'!$F$23:$L$29,$D$111+1)*(-O$55-O$56),VLOOKUP($A104,'Fin. Assumptions'!$F$32:$L$38,$D$111+1)*O$83)</f>
        <v>220142.20980737414</v>
      </c>
      <c r="P104" s="42">
        <f ca="1">IF($C$112="3P",VLOOKUP($A104,'Fin. Assumptions'!$F$23:$L$29,$D$111+1)*(-P$55-P$56),VLOOKUP($A104,'Fin. Assumptions'!$F$32:$L$38,$D$111+1)*P$83)</f>
        <v>222599.53340475535</v>
      </c>
      <c r="Q104" s="42">
        <f ca="1">IF($C$112="3P",VLOOKUP($A104,'Fin. Assumptions'!$F$23:$L$29,$D$111+1)*(-Q$55-Q$56),VLOOKUP($A104,'Fin. Assumptions'!$F$32:$L$38,$D$111+1)*Q$83)</f>
        <v>225089.43992242671</v>
      </c>
      <c r="R104" s="42">
        <f ca="1">IF($C$112="3P",VLOOKUP($A104,'Fin. Assumptions'!$F$23:$L$29,$D$111+1)*(-R$55-R$56),VLOOKUP($A104,'Fin. Assumptions'!$F$32:$L$38,$D$111+1)*R$83)</f>
        <v>227612.23137245802</v>
      </c>
      <c r="S104" s="42">
        <f ca="1">IF($C$112="3P",VLOOKUP($A104,'Fin. Assumptions'!$F$23:$L$29,$D$111+1)*(-S$55-S$56),VLOOKUP($A104,'Fin. Assumptions'!$F$32:$L$38,$D$111+1)*S$83)</f>
        <v>230168.21009353022</v>
      </c>
      <c r="T104" s="42">
        <f ca="1">IF($C$112="3P",VLOOKUP($A104,'Fin. Assumptions'!$F$23:$L$29,$D$111+1)*(-T$55-T$56),VLOOKUP($A104,'Fin. Assumptions'!$F$32:$L$38,$D$111+1)*T$83)</f>
        <v>232757.67864939975</v>
      </c>
      <c r="U104" s="42">
        <f ca="1">IF($C$112="3P",VLOOKUP($A104,'Fin. Assumptions'!$F$23:$L$29,$D$111+1)*(-U$55-U$56),VLOOKUP($A104,'Fin. Assumptions'!$F$32:$L$38,$D$111+1)*U$83)</f>
        <v>235380.93972320168</v>
      </c>
      <c r="V104" s="42">
        <f ca="1">IF($C$112="3P",VLOOKUP($A104,'Fin. Assumptions'!$F$23:$L$29,$D$111+1)*(-V$55-V$56),VLOOKUP($A104,'Fin. Assumptions'!$F$32:$L$38,$D$111+1)*V$83)</f>
        <v>238038.29600746013</v>
      </c>
      <c r="W104" s="42">
        <f ca="1">IF($C$112="3P",VLOOKUP($A104,'Fin. Assumptions'!$F$23:$L$29,$D$111+1)*(-W$55-W$56),VLOOKUP($A104,'Fin. Assumptions'!$F$32:$L$38,$D$111+1)*W$83)</f>
        <v>240730.05008967782</v>
      </c>
      <c r="X104" s="42">
        <f ca="1">IF($C$112="3P",VLOOKUP($A104,'Fin. Assumptions'!$F$23:$L$29,$D$111+1)*(-X$55-X$56),VLOOKUP($A104,'Fin. Assumptions'!$F$32:$L$38,$D$111+1)*X$83)</f>
        <v>93456.504333366174</v>
      </c>
      <c r="Y104" s="42">
        <f ca="1">IF($C$112="3P",VLOOKUP($A104,'Fin. Assumptions'!$F$23:$L$29,$D$111+1)*(-Y$55-Y$56),VLOOKUP($A104,'Fin. Assumptions'!$F$32:$L$38,$D$111+1)*Y$83)</f>
        <v>246217.96075437797</v>
      </c>
      <c r="Z104" s="42">
        <f ca="1">IF($C$112="3P",VLOOKUP($A104,'Fin. Assumptions'!$F$23:$L$29,$D$111+1)*(-Z$55-Z$56),VLOOKUP($A104,'Fin. Assumptions'!$F$32:$L$38,$D$111+1)*Z$83)</f>
        <v>249014.72089239935</v>
      </c>
      <c r="AA104" s="42">
        <f ca="1">IF($C$112="3P",VLOOKUP($A104,'Fin. Assumptions'!$F$23:$L$29,$D$111+1)*(-AA$55-AA$56),VLOOKUP($A104,'Fin. Assumptions'!$F$32:$L$38,$D$111+1)*AA$83)</f>
        <v>251847.08567745375</v>
      </c>
      <c r="AB104" s="42">
        <f ca="1">IF($C$112="3P",VLOOKUP($A104,'Fin. Assumptions'!$F$23:$L$29,$D$111+1)*(-AB$55-AB$56),VLOOKUP($A104,'Fin. Assumptions'!$F$32:$L$38,$D$111+1)*AB$83)</f>
        <v>254715.35529126681</v>
      </c>
      <c r="AC104" s="42">
        <f ca="1">IF($C$112="3P",VLOOKUP($A104,'Fin. Assumptions'!$F$23:$L$29,$D$111+1)*(-AC$55-AC$56),VLOOKUP($A104,'Fin. Assumptions'!$F$32:$L$38,$D$111+1)*AC$83)</f>
        <v>257619.82902333688</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1419463.4765454705</v>
      </c>
    </row>
    <row r="111" spans="1:34" ht="15.75" x14ac:dyDescent="0.25">
      <c r="A111" s="92"/>
      <c r="B111" s="93" t="s">
        <v>111</v>
      </c>
      <c r="C111" s="463" t="str">
        <f ca="1">LEFT($B$6,3)</f>
        <v>LOI</v>
      </c>
      <c r="D111" s="380">
        <f ca="1">HLOOKUP(C111,'Fin. Assumptions'!$G$32:$L$40,9)</f>
        <v>3</v>
      </c>
    </row>
    <row r="112" spans="1:34" x14ac:dyDescent="0.2">
      <c r="A112" s="94"/>
      <c r="B112" s="93" t="s">
        <v>160</v>
      </c>
      <c r="C112" s="376" t="str">
        <f ca="1">RIGHT(LEFT($B$6,6),2)</f>
        <v>DO</v>
      </c>
    </row>
  </sheetData>
  <sheetProtection algorithmName="SHA-512" hashValue="4Qyx8ZWPhTHaSP0FCkGhJKP5dT6QKrQezD4BvYzFg5NTwScibDEsXjFSNw81UniRSHff4b1ZmY/cqUQc6aEGnA==" saltValue="UCN25+mSIXbpUlLBx1vujg=="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F359"/>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NPO 3P 18</v>
      </c>
      <c r="D6" s="82" t="s">
        <v>172</v>
      </c>
      <c r="T6" s="2"/>
    </row>
    <row r="7" spans="1:42" ht="18.75" customHeight="1" x14ac:dyDescent="0.25">
      <c r="A7" s="90"/>
      <c r="C7" s="2"/>
      <c r="D7" s="374" t="s">
        <v>174</v>
      </c>
      <c r="T7" s="2"/>
    </row>
    <row r="8" spans="1:42" ht="18.75" customHeight="1" x14ac:dyDescent="0.25">
      <c r="A8" s="90" t="s">
        <v>111</v>
      </c>
      <c r="B8" s="376" t="str">
        <f ca="1">VLOOKUP($B$6,'Fin. Assumptions'!$A$6:$P$17,2)</f>
        <v>NP/Other</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2018</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Assumptions'!$A$6:$P$17,15)</f>
        <v>0.21</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0.2732</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808461.06973535987</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2.6948702324511995</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2694870.2324511996</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0.74466850276857999</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2694870.2324511996</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-404230.53486767993</v>
      </c>
      <c r="O22" s="28"/>
      <c r="P22" s="26"/>
      <c r="Q22" s="26"/>
      <c r="R22" s="23"/>
      <c r="T22" s="2"/>
    </row>
    <row r="23" spans="1:36" ht="18" customHeight="1" x14ac:dyDescent="0.2">
      <c r="A23" s="48"/>
      <c r="B23" s="77"/>
      <c r="C23" s="21"/>
      <c r="E23" s="54" t="s">
        <v>77</v>
      </c>
      <c r="G23" s="83">
        <f ca="1">SUM(G20:G22)</f>
        <v>2290639.6975835199</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11</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2694870.2324511996</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0.16236482399999999</v>
      </c>
      <c r="C31" s="2" t="s">
        <v>7</v>
      </c>
      <c r="E31" s="57" t="s">
        <v>10</v>
      </c>
      <c r="F31" s="5"/>
      <c r="G31" s="83">
        <f ca="1">NetCost*LoanPer-B22</f>
        <v>404230.5348676797</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622485.22078899248</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0.1453659377698262</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189168.00914591999</v>
      </c>
      <c r="F54" s="9">
        <f t="shared" ca="1" si="2"/>
        <v>191986.61248219421</v>
      </c>
      <c r="G54" s="9">
        <f t="shared" ca="1" si="2"/>
        <v>194847.21300817889</v>
      </c>
      <c r="H54" s="9">
        <f t="shared" ca="1" si="2"/>
        <v>197750.43648200078</v>
      </c>
      <c r="I54" s="9">
        <f t="shared" ca="1" si="2"/>
        <v>200696.91798558261</v>
      </c>
      <c r="J54" s="9">
        <f t="shared" ca="1" si="2"/>
        <v>203687.3020635678</v>
      </c>
      <c r="K54" s="9">
        <f t="shared" ca="1" si="2"/>
        <v>206722.24286431496</v>
      </c>
      <c r="L54" s="9">
        <f t="shared" ca="1" si="2"/>
        <v>209802.40428299317</v>
      </c>
      <c r="M54" s="9">
        <f t="shared" ca="1" si="2"/>
        <v>212928.4601068098</v>
      </c>
      <c r="N54" s="9">
        <f t="shared" ca="1" si="2"/>
        <v>216101.09416240128</v>
      </c>
      <c r="O54" s="9">
        <f t="shared" ca="1" si="2"/>
        <v>219321.00046542109</v>
      </c>
      <c r="P54" s="9">
        <f t="shared" ca="1" si="2"/>
        <v>222588.88337235578</v>
      </c>
      <c r="Q54" s="9">
        <f t="shared" ca="1" si="2"/>
        <v>225905.45773460393</v>
      </c>
      <c r="R54" s="9">
        <f t="shared" ca="1" si="2"/>
        <v>229271.44905484951</v>
      </c>
      <c r="S54" s="9">
        <f t="shared" ca="1" si="2"/>
        <v>232687.59364576678</v>
      </c>
      <c r="T54" s="9">
        <f t="shared" ca="1" si="2"/>
        <v>236154.63879108866</v>
      </c>
      <c r="U54" s="9">
        <f t="shared" ca="1" si="2"/>
        <v>239673.3429090759</v>
      </c>
      <c r="V54" s="9">
        <f t="shared" ca="1" si="2"/>
        <v>243244.47571842116</v>
      </c>
      <c r="W54" s="9">
        <f t="shared" ca="1" si="2"/>
        <v>246868.81840662562</v>
      </c>
      <c r="X54" s="9">
        <f t="shared" ca="1" si="2"/>
        <v>250547.1638008843</v>
      </c>
      <c r="Y54" s="9">
        <f t="shared" ca="1" si="2"/>
        <v>254280.3165415175</v>
      </c>
      <c r="Z54" s="9">
        <f t="shared" ca="1" si="2"/>
        <v>258069.0932579861</v>
      </c>
      <c r="AA54" s="9">
        <f t="shared" ca="1" si="2"/>
        <v>261914.3227475301</v>
      </c>
      <c r="AB54" s="9">
        <f t="shared" ca="1" si="2"/>
        <v>265816.84615646827</v>
      </c>
      <c r="AC54" s="9">
        <f t="shared" ca="1" si="2"/>
        <v>269777.51716419961</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-28375.201371887997</v>
      </c>
      <c r="F55" s="9">
        <f t="shared" ca="1" si="3"/>
        <v>-28797.99187232913</v>
      </c>
      <c r="G55" s="9">
        <f t="shared" ca="1" si="3"/>
        <v>-29227.081951226832</v>
      </c>
      <c r="H55" s="9">
        <f t="shared" ca="1" si="3"/>
        <v>-29662.565472300113</v>
      </c>
      <c r="I55" s="9">
        <f t="shared" ca="1" si="3"/>
        <v>-30104.53769783739</v>
      </c>
      <c r="J55" s="9">
        <f t="shared" ca="1" si="3"/>
        <v>-30553.095309535169</v>
      </c>
      <c r="K55" s="9">
        <f t="shared" ca="1" si="3"/>
        <v>-31008.336429647243</v>
      </c>
      <c r="L55" s="9">
        <f t="shared" ca="1" si="3"/>
        <v>-31470.360642448974</v>
      </c>
      <c r="M55" s="9">
        <f t="shared" ca="1" si="3"/>
        <v>-31939.26901602147</v>
      </c>
      <c r="N55" s="9">
        <f t="shared" ca="1" si="3"/>
        <v>-32415.164124360192</v>
      </c>
      <c r="O55" s="9">
        <f t="shared" ca="1" si="3"/>
        <v>-32898.150069813164</v>
      </c>
      <c r="P55" s="9">
        <f t="shared" ca="1" si="3"/>
        <v>-33388.332505853366</v>
      </c>
      <c r="Q55" s="9">
        <f t="shared" ca="1" si="3"/>
        <v>-33885.818660190591</v>
      </c>
      <c r="R55" s="9">
        <f t="shared" ca="1" si="3"/>
        <v>-34390.717358227426</v>
      </c>
      <c r="S55" s="9">
        <f t="shared" ca="1" si="3"/>
        <v>-34903.139046865013</v>
      </c>
      <c r="T55" s="9">
        <f t="shared" ca="1" si="3"/>
        <v>-35423.195818663298</v>
      </c>
      <c r="U55" s="9">
        <f t="shared" ca="1" si="3"/>
        <v>-35951.001436361381</v>
      </c>
      <c r="V55" s="9">
        <f t="shared" ca="1" si="3"/>
        <v>-36486.671357763174</v>
      </c>
      <c r="W55" s="9">
        <f t="shared" ca="1" si="3"/>
        <v>-37030.32276099384</v>
      </c>
      <c r="X55" s="9">
        <f t="shared" ca="1" si="3"/>
        <v>-37582.074570132645</v>
      </c>
      <c r="Y55" s="9">
        <f t="shared" ca="1" si="3"/>
        <v>-38142.047481227622</v>
      </c>
      <c r="Z55" s="9">
        <f t="shared" ca="1" si="3"/>
        <v>-38710.363988697914</v>
      </c>
      <c r="AA55" s="9">
        <f t="shared" ca="1" si="3"/>
        <v>-39287.148412129514</v>
      </c>
      <c r="AB55" s="9">
        <f t="shared" ca="1" si="3"/>
        <v>-39872.526923470235</v>
      </c>
      <c r="AC55" s="9">
        <f t="shared" ca="1" si="3"/>
        <v>-40466.627574629943</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242059.94779836718</v>
      </c>
      <c r="F57" s="10">
        <f ca="1">IF(F$49&gt;OptInTerm,0,VLOOKUP($B$10+F$49-1,'SREC Prices'!$B$6:$D$22,2))*((F$50/1000)*$B$18)</f>
        <v>228764.00263704109</v>
      </c>
      <c r="G57" s="10">
        <f ca="1">IF(G$49&gt;OptInTerm,0,VLOOKUP($B$10+G$49-1,'SREC Prices'!$B$6:$D$22,2))*((G$50/1000)*$B$18)</f>
        <v>208723.412745649</v>
      </c>
      <c r="H57" s="10">
        <f ca="1">IF(H$49&gt;OptInTerm,0,VLOOKUP($B$10+H$49-1,'SREC Prices'!$B$6:$D$22,2))*((H$50/1000)*$B$18)</f>
        <v>193150.75647783576</v>
      </c>
      <c r="I57" s="10">
        <f ca="1">IF(I$49&gt;OptInTerm,0,VLOOKUP($B$10+I$49-1,'SREC Prices'!$B$6:$D$22,2))*((I$50/1000)*$B$18)</f>
        <v>181130.11315986785</v>
      </c>
      <c r="J57" s="10">
        <f ca="1">IF(J$49&gt;OptInTerm,0,VLOOKUP($B$10+J$49-1,'SREC Prices'!$B$6:$D$22,2))*((J$50/1000)*$B$18)</f>
        <v>173865.83894902427</v>
      </c>
      <c r="K57" s="10">
        <f ca="1">IF(K$49&gt;OptInTerm,0,VLOOKUP($B$10+K$49-1,'SREC Prices'!$B$6:$D$22,2))*((K$50/1000)*$B$18)</f>
        <v>163934.78781476928</v>
      </c>
      <c r="L57" s="10">
        <f ca="1">IF(L$49&gt;OptInTerm,0,VLOOKUP($B$10+L$49-1,'SREC Prices'!$B$6:$D$22,2))*((L$50/1000)*$B$18)</f>
        <v>154918.37448495696</v>
      </c>
      <c r="M57" s="10">
        <f ca="1">IF(M$49&gt;OptInTerm,0,VLOOKUP($B$10+M$49-1,'SREC Prices'!$B$6:$D$22,2))*((M$50/1000)*$B$18)</f>
        <v>146803.60248812588</v>
      </c>
      <c r="N57" s="10">
        <f ca="1">IF(N$49&gt;OptInTerm,0,VLOOKUP($B$10+N$49-1,'SREC Prices'!$B$6:$D$22,2))*((N$50/1000)*$B$18)</f>
        <v>138766.10525190097</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390352.75557239918</v>
      </c>
      <c r="F59" s="10">
        <f t="shared" ref="F59:AH59" ca="1" si="5">SUM(F54:F58)</f>
        <v>379452.62324690621</v>
      </c>
      <c r="G59" s="10">
        <f t="shared" ca="1" si="5"/>
        <v>361843.54380260105</v>
      </c>
      <c r="H59" s="10">
        <f t="shared" ca="1" si="5"/>
        <v>348738.6274875364</v>
      </c>
      <c r="I59" s="10">
        <f t="shared" ca="1" si="5"/>
        <v>339222.49344761309</v>
      </c>
      <c r="J59" s="10">
        <f t="shared" ca="1" si="5"/>
        <v>334500.04570305691</v>
      </c>
      <c r="K59" s="10">
        <f t="shared" ca="1" si="5"/>
        <v>327148.69424943696</v>
      </c>
      <c r="L59" s="10">
        <f t="shared" ca="1" si="5"/>
        <v>320750.41812550114</v>
      </c>
      <c r="M59" s="10">
        <f t="shared" ca="1" si="5"/>
        <v>315292.79357891425</v>
      </c>
      <c r="N59" s="10">
        <f t="shared" ca="1" si="5"/>
        <v>309952.03528994205</v>
      </c>
      <c r="O59" s="10">
        <f t="shared" ca="1" si="5"/>
        <v>201625.83516568449</v>
      </c>
      <c r="P59" s="10">
        <f t="shared" ca="1" si="5"/>
        <v>204265.02071272855</v>
      </c>
      <c r="Q59" s="10">
        <f t="shared" ca="1" si="5"/>
        <v>206946.28657140836</v>
      </c>
      <c r="R59" s="10">
        <f t="shared" ca="1" si="5"/>
        <v>209670.24595613216</v>
      </c>
      <c r="S59" s="10">
        <f t="shared" ca="1" si="5"/>
        <v>212437.52128711427</v>
      </c>
      <c r="T59" s="10">
        <f t="shared" ca="1" si="5"/>
        <v>215248.74432719682</v>
      </c>
      <c r="U59" s="10">
        <f t="shared" ca="1" si="5"/>
        <v>218104.55632071212</v>
      </c>
      <c r="V59" s="10">
        <f t="shared" ca="1" si="5"/>
        <v>221005.60813441558</v>
      </c>
      <c r="W59" s="10">
        <f t="shared" ca="1" si="5"/>
        <v>223952.56040052057</v>
      </c>
      <c r="X59" s="10">
        <f t="shared" ca="1" si="5"/>
        <v>226946.083661866</v>
      </c>
      <c r="Y59" s="10">
        <f t="shared" ca="1" si="5"/>
        <v>229986.85851924866</v>
      </c>
      <c r="Z59" s="10">
        <f t="shared" ca="1" si="5"/>
        <v>233075.57578095217</v>
      </c>
      <c r="AA59" s="10">
        <f t="shared" ca="1" si="5"/>
        <v>236212.93661450624</v>
      </c>
      <c r="AB59" s="10">
        <f t="shared" ca="1" si="5"/>
        <v>239399.65270070819</v>
      </c>
      <c r="AC59" s="10">
        <f t="shared" ca="1" si="5"/>
        <v>242636.44638994127</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369352.75557239918</v>
      </c>
      <c r="F63" s="10">
        <f t="shared" ca="1" si="9"/>
        <v>357927.62324690621</v>
      </c>
      <c r="G63" s="10">
        <f t="shared" ca="1" si="9"/>
        <v>339780.41880260105</v>
      </c>
      <c r="H63" s="10">
        <f t="shared" ca="1" si="9"/>
        <v>326123.9243625364</v>
      </c>
      <c r="I63" s="10">
        <f t="shared" ca="1" si="9"/>
        <v>316042.42274448811</v>
      </c>
      <c r="J63" s="10">
        <f t="shared" ca="1" si="9"/>
        <v>310740.4732323538</v>
      </c>
      <c r="K63" s="10">
        <f t="shared" ca="1" si="9"/>
        <v>302795.13246696629</v>
      </c>
      <c r="L63" s="10">
        <f t="shared" ca="1" si="9"/>
        <v>295788.01729846868</v>
      </c>
      <c r="M63" s="10">
        <f t="shared" ca="1" si="9"/>
        <v>289706.33273120597</v>
      </c>
      <c r="N63" s="10">
        <f t="shared" ca="1" si="9"/>
        <v>133725.91292104108</v>
      </c>
      <c r="O63" s="10">
        <f t="shared" ca="1" si="9"/>
        <v>174744.05973756098</v>
      </c>
      <c r="P63" s="10">
        <f t="shared" ca="1" si="9"/>
        <v>176711.20089890197</v>
      </c>
      <c r="Q63" s="10">
        <f t="shared" ca="1" si="9"/>
        <v>178703.62126223612</v>
      </c>
      <c r="R63" s="10">
        <f t="shared" ca="1" si="9"/>
        <v>180721.5140142306</v>
      </c>
      <c r="S63" s="10">
        <f t="shared" ca="1" si="9"/>
        <v>182765.07104666519</v>
      </c>
      <c r="T63" s="10">
        <f t="shared" ca="1" si="9"/>
        <v>184834.4828307365</v>
      </c>
      <c r="U63" s="10">
        <f t="shared" ca="1" si="9"/>
        <v>186929.93828684028</v>
      </c>
      <c r="V63" s="10">
        <f t="shared" ca="1" si="9"/>
        <v>189051.62464969695</v>
      </c>
      <c r="W63" s="10">
        <f t="shared" ca="1" si="9"/>
        <v>191199.72732868398</v>
      </c>
      <c r="X63" s="10">
        <f t="shared" ca="1" si="9"/>
        <v>43374.429763233493</v>
      </c>
      <c r="Y63" s="10">
        <f t="shared" ca="1" si="9"/>
        <v>195575.91327315036</v>
      </c>
      <c r="Z63" s="10">
        <f t="shared" ca="1" si="9"/>
        <v>197804.35690370141</v>
      </c>
      <c r="AA63" s="10">
        <f t="shared" ca="1" si="9"/>
        <v>200059.9372653242</v>
      </c>
      <c r="AB63" s="10">
        <f t="shared" ca="1" si="9"/>
        <v>202342.82836779661</v>
      </c>
      <c r="AC63" s="10">
        <f t="shared" ca="1" si="9"/>
        <v>204653.20144870691</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-458127.93951670401</v>
      </c>
      <c r="F64" s="59">
        <f ca="1">IF($B$11="Non-Taxable",0,-(AssetBasis)*Dep_02)</f>
        <v>-733004.70322672639</v>
      </c>
      <c r="G64" s="59">
        <f ca="1">IF($B$11="Non-Taxable",0,-(AssetBasis)*Dep_03)</f>
        <v>-439802.82193603582</v>
      </c>
      <c r="H64" s="59">
        <f ca="1">IF($B$11="Non-Taxable",0,-(AssetBasis)*DEP_04)</f>
        <v>-263881.69316162146</v>
      </c>
      <c r="I64" s="59">
        <f ca="1">IF($B$11="Non-Taxable",0,-(AssetBasis)*DEP_05)</f>
        <v>-263881.69316162146</v>
      </c>
      <c r="J64" s="59">
        <f ca="1">IF($B$11="Non-Taxable",0,-(AssetBasis)*DEP_06)</f>
        <v>-131940.84658081073</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-88775.183944304823</v>
      </c>
      <c r="F65" s="59">
        <f t="shared" ref="F65:AH65" ca="1" si="10">SUM(F63:F64)</f>
        <v>-375077.07997982018</v>
      </c>
      <c r="G65" s="59">
        <f t="shared" ca="1" si="10"/>
        <v>-100022.40313343477</v>
      </c>
      <c r="H65" s="59">
        <f t="shared" ca="1" si="10"/>
        <v>62242.231200914946</v>
      </c>
      <c r="I65" s="59">
        <f t="shared" ca="1" si="10"/>
        <v>52160.729582866654</v>
      </c>
      <c r="J65" s="59">
        <f ca="1">SUM(J63:J64)</f>
        <v>178799.62665154308</v>
      </c>
      <c r="K65" s="59">
        <f t="shared" ca="1" si="10"/>
        <v>302795.13246696629</v>
      </c>
      <c r="L65" s="59">
        <f t="shared" ca="1" si="10"/>
        <v>295788.01729846868</v>
      </c>
      <c r="M65" s="59">
        <f t="shared" ca="1" si="10"/>
        <v>289706.33273120597</v>
      </c>
      <c r="N65" s="59">
        <f t="shared" ca="1" si="10"/>
        <v>133725.91292104108</v>
      </c>
      <c r="O65" s="59">
        <f t="shared" ca="1" si="10"/>
        <v>174744.05973756098</v>
      </c>
      <c r="P65" s="59">
        <f t="shared" ca="1" si="10"/>
        <v>176711.20089890197</v>
      </c>
      <c r="Q65" s="59">
        <f t="shared" ca="1" si="10"/>
        <v>178703.62126223612</v>
      </c>
      <c r="R65" s="59">
        <f t="shared" ca="1" si="10"/>
        <v>180721.5140142306</v>
      </c>
      <c r="S65" s="59">
        <f t="shared" ca="1" si="10"/>
        <v>182765.07104666519</v>
      </c>
      <c r="T65" s="59">
        <f t="shared" ca="1" si="10"/>
        <v>184834.4828307365</v>
      </c>
      <c r="U65" s="59">
        <f t="shared" ca="1" si="10"/>
        <v>186929.93828684028</v>
      </c>
      <c r="V65" s="59">
        <f t="shared" ca="1" si="10"/>
        <v>189051.62464969695</v>
      </c>
      <c r="W65" s="59">
        <f t="shared" ca="1" si="10"/>
        <v>191199.72732868398</v>
      </c>
      <c r="X65" s="59">
        <f t="shared" ca="1" si="10"/>
        <v>43374.429763233493</v>
      </c>
      <c r="Y65" s="59">
        <f t="shared" ca="1" si="10"/>
        <v>195575.91327315036</v>
      </c>
      <c r="Z65" s="59">
        <f t="shared" ca="1" si="10"/>
        <v>197804.35690370141</v>
      </c>
      <c r="AA65" s="59">
        <f t="shared" ca="1" si="10"/>
        <v>200059.9372653242</v>
      </c>
      <c r="AB65" s="59">
        <f t="shared" ca="1" si="10"/>
        <v>202342.82836779661</v>
      </c>
      <c r="AC65" s="59">
        <f t="shared" ca="1" si="10"/>
        <v>204653.20144870691</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-24253.83209206078</v>
      </c>
      <c r="F66" s="59">
        <f t="shared" ca="1" si="11"/>
        <v>-22633.847386507838</v>
      </c>
      <c r="G66" s="59">
        <f t="shared" ca="1" si="11"/>
        <v>-20916.663598621719</v>
      </c>
      <c r="H66" s="59">
        <f t="shared" ca="1" si="11"/>
        <v>-19096.448783462431</v>
      </c>
      <c r="I66" s="59">
        <f t="shared" ca="1" si="11"/>
        <v>-17167.021079393584</v>
      </c>
      <c r="J66" s="59">
        <f t="shared" ca="1" si="11"/>
        <v>-15121.827713080609</v>
      </c>
      <c r="K66" s="59">
        <f t="shared" ca="1" si="11"/>
        <v>-12953.922744788855</v>
      </c>
      <c r="L66" s="59">
        <f t="shared" ca="1" si="11"/>
        <v>-10655.943478399595</v>
      </c>
      <c r="M66" s="59">
        <f t="shared" ca="1" si="11"/>
        <v>-8220.08545602698</v>
      </c>
      <c r="N66" s="59">
        <f t="shared" ca="1" si="11"/>
        <v>-5638.0759523120096</v>
      </c>
      <c r="O66" s="59">
        <f t="shared" ca="1" si="11"/>
        <v>-2901.1458783741396</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-113029.0160363656</v>
      </c>
      <c r="F67" s="59">
        <f t="shared" ref="F67:AH67" ca="1" si="12">F65+F66</f>
        <v>-397710.92736632802</v>
      </c>
      <c r="G67" s="59">
        <f t="shared" ca="1" si="12"/>
        <v>-120939.06673205648</v>
      </c>
      <c r="H67" s="59">
        <f t="shared" ca="1" si="12"/>
        <v>43145.782417452516</v>
      </c>
      <c r="I67" s="59">
        <f ca="1">I65+I66</f>
        <v>34993.70850347307</v>
      </c>
      <c r="J67" s="59">
        <f ca="1">J65+J66</f>
        <v>163677.79893846245</v>
      </c>
      <c r="K67" s="59">
        <f t="shared" ca="1" si="12"/>
        <v>289841.20972217742</v>
      </c>
      <c r="L67" s="59">
        <f t="shared" ca="1" si="12"/>
        <v>285132.07382006908</v>
      </c>
      <c r="M67" s="59">
        <f t="shared" ca="1" si="12"/>
        <v>281486.24727517902</v>
      </c>
      <c r="N67" s="59">
        <f t="shared" ca="1" si="12"/>
        <v>128087.83696872907</v>
      </c>
      <c r="O67" s="59">
        <f t="shared" ca="1" si="12"/>
        <v>171842.91385918684</v>
      </c>
      <c r="P67" s="59">
        <f t="shared" ca="1" si="12"/>
        <v>176711.20089890197</v>
      </c>
      <c r="Q67" s="59">
        <f t="shared" ca="1" si="12"/>
        <v>178703.62126223612</v>
      </c>
      <c r="R67" s="59">
        <f t="shared" ca="1" si="12"/>
        <v>180721.5140142306</v>
      </c>
      <c r="S67" s="59">
        <f t="shared" ca="1" si="12"/>
        <v>182765.07104666519</v>
      </c>
      <c r="T67" s="59">
        <f t="shared" ca="1" si="12"/>
        <v>184834.4828307365</v>
      </c>
      <c r="U67" s="59">
        <f t="shared" ca="1" si="12"/>
        <v>186929.93828684028</v>
      </c>
      <c r="V67" s="59">
        <f t="shared" ca="1" si="12"/>
        <v>189051.62464969695</v>
      </c>
      <c r="W67" s="59">
        <f t="shared" ca="1" si="12"/>
        <v>191199.72732868398</v>
      </c>
      <c r="X67" s="59">
        <f t="shared" ca="1" si="12"/>
        <v>43374.429763233493</v>
      </c>
      <c r="Y67" s="59">
        <f t="shared" ca="1" si="12"/>
        <v>195575.91327315036</v>
      </c>
      <c r="Z67" s="59">
        <f t="shared" ca="1" si="12"/>
        <v>197804.35690370141</v>
      </c>
      <c r="AA67" s="59">
        <f t="shared" ca="1" si="12"/>
        <v>200059.9372653242</v>
      </c>
      <c r="AB67" s="59">
        <f t="shared" ca="1" si="12"/>
        <v>202342.82836779661</v>
      </c>
      <c r="AC67" s="59">
        <f t="shared" ca="1" si="12"/>
        <v>204653.20144870691</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29533.75528210646</v>
      </c>
      <c r="F68" s="59">
        <f t="shared" ca="1" si="14"/>
        <v>89152.230181383566</v>
      </c>
      <c r="G68" s="59">
        <f t="shared" ca="1" si="14"/>
        <v>30754.115101158714</v>
      </c>
      <c r="H68" s="59">
        <f t="shared" ca="1" si="14"/>
        <v>-3902.5527179365845</v>
      </c>
      <c r="I68" s="59">
        <f t="shared" ca="1" si="14"/>
        <v>-2327.5720377557564</v>
      </c>
      <c r="J68" s="59">
        <f t="shared" ca="1" si="14"/>
        <v>-29405.944532353322</v>
      </c>
      <c r="K68" s="59">
        <f t="shared" ca="1" si="14"/>
        <v>-55997.321718324674</v>
      </c>
      <c r="L68" s="59">
        <f t="shared" ca="1" si="14"/>
        <v>-55087.516662037349</v>
      </c>
      <c r="M68" s="59">
        <f t="shared" ca="1" si="14"/>
        <v>-54383.14297356458</v>
      </c>
      <c r="N68" s="59">
        <f t="shared" ca="1" si="14"/>
        <v>-24746.570102358455</v>
      </c>
      <c r="O68" s="59">
        <f t="shared" ca="1" si="14"/>
        <v>-33200.050957594896</v>
      </c>
      <c r="P68" s="59">
        <f t="shared" ca="1" si="14"/>
        <v>-34140.604013667864</v>
      </c>
      <c r="Q68" s="59">
        <f t="shared" ca="1" si="14"/>
        <v>-34525.539627864018</v>
      </c>
      <c r="R68" s="59">
        <f t="shared" ca="1" si="14"/>
        <v>-34915.396507549347</v>
      </c>
      <c r="S68" s="59">
        <f t="shared" ca="1" si="14"/>
        <v>-35310.211726215712</v>
      </c>
      <c r="T68" s="59">
        <f t="shared" ca="1" si="14"/>
        <v>-35710.022082898293</v>
      </c>
      <c r="U68" s="59">
        <f t="shared" ca="1" si="14"/>
        <v>-36114.864077017541</v>
      </c>
      <c r="V68" s="59">
        <f t="shared" ca="1" si="14"/>
        <v>-36524.773882321446</v>
      </c>
      <c r="W68" s="59">
        <f t="shared" ca="1" si="14"/>
        <v>-36939.787319901741</v>
      </c>
      <c r="X68" s="59">
        <f t="shared" ca="1" si="14"/>
        <v>-8379.9398302567097</v>
      </c>
      <c r="Y68" s="59">
        <f t="shared" ca="1" si="14"/>
        <v>-37785.266444372646</v>
      </c>
      <c r="Z68" s="59">
        <f t="shared" ca="1" si="14"/>
        <v>-38215.801753795109</v>
      </c>
      <c r="AA68" s="59">
        <f t="shared" ca="1" si="14"/>
        <v>-38651.57987966064</v>
      </c>
      <c r="AB68" s="59">
        <f t="shared" ca="1" si="14"/>
        <v>-39092.634440658308</v>
      </c>
      <c r="AC68" s="59">
        <f t="shared" ca="1" si="14"/>
        <v>-39538.99851989017</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-27607.913878427073</v>
      </c>
      <c r="F69" s="24">
        <f t="shared" ca="1" si="16"/>
        <v>-26823.502068831869</v>
      </c>
      <c r="G69" s="24">
        <f t="shared" ca="1" si="16"/>
        <v>-25509.100416318346</v>
      </c>
      <c r="H69" s="24">
        <f t="shared" ca="1" si="16"/>
        <v>-24562.198046325921</v>
      </c>
      <c r="I69" s="24">
        <f t="shared" ca="1" si="16"/>
        <v>-23910.032133207565</v>
      </c>
      <c r="J69" s="24">
        <f t="shared" ca="1" si="16"/>
        <v>-23649.491641541856</v>
      </c>
      <c r="K69" s="24">
        <f t="shared" ca="1" si="16"/>
        <v>-23187.296777774194</v>
      </c>
      <c r="L69" s="24">
        <f t="shared" ca="1" si="16"/>
        <v>-22810.565905605526</v>
      </c>
      <c r="M69" s="24">
        <f t="shared" ca="1" si="16"/>
        <v>-22518.899782014323</v>
      </c>
      <c r="N69" s="24">
        <f t="shared" ca="1" si="16"/>
        <v>-10247.026957498325</v>
      </c>
      <c r="O69" s="24">
        <f t="shared" ca="1" si="16"/>
        <v>-13747.433108734947</v>
      </c>
      <c r="P69" s="24">
        <f t="shared" ca="1" si="16"/>
        <v>-14136.896071912157</v>
      </c>
      <c r="Q69" s="24">
        <f t="shared" ca="1" si="16"/>
        <v>-14296.28970097889</v>
      </c>
      <c r="R69" s="24">
        <f t="shared" ca="1" si="16"/>
        <v>-14457.721121138449</v>
      </c>
      <c r="S69" s="24">
        <f t="shared" ca="1" si="16"/>
        <v>-14621.205683733217</v>
      </c>
      <c r="T69" s="24">
        <f t="shared" ca="1" si="16"/>
        <v>-14786.758626458919</v>
      </c>
      <c r="U69" s="24">
        <f t="shared" ca="1" si="16"/>
        <v>-14954.395062947222</v>
      </c>
      <c r="V69" s="24">
        <f t="shared" ca="1" si="16"/>
        <v>-15124.129971975757</v>
      </c>
      <c r="W69" s="24">
        <f t="shared" ca="1" si="16"/>
        <v>-15295.978186294718</v>
      </c>
      <c r="X69" s="24">
        <f t="shared" ca="1" si="16"/>
        <v>-3469.9543810586797</v>
      </c>
      <c r="Y69" s="24">
        <f t="shared" ca="1" si="16"/>
        <v>-15646.07306185203</v>
      </c>
      <c r="Z69" s="24">
        <f t="shared" ca="1" si="16"/>
        <v>-15824.348552296113</v>
      </c>
      <c r="AA69" s="24">
        <f t="shared" ca="1" si="16"/>
        <v>-16004.794981225936</v>
      </c>
      <c r="AB69" s="24">
        <f t="shared" ca="1" si="16"/>
        <v>-16187.42626942373</v>
      </c>
      <c r="AC69" s="24">
        <f t="shared" ca="1" si="16"/>
        <v>-16372.256115896553</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-111103.17463268622</v>
      </c>
      <c r="F70" s="420">
        <f t="shared" ref="F70:AH70" ca="1" si="17">SUM(F67:F69)</f>
        <v>-335382.19925377634</v>
      </c>
      <c r="G70" s="420">
        <f t="shared" ca="1" si="17"/>
        <v>-115694.0520472161</v>
      </c>
      <c r="H70" s="420">
        <f t="shared" ca="1" si="17"/>
        <v>14681.031653190013</v>
      </c>
      <c r="I70" s="420">
        <f t="shared" ca="1" si="17"/>
        <v>8756.1043325097489</v>
      </c>
      <c r="J70" s="420">
        <f t="shared" ca="1" si="17"/>
        <v>110622.36276456728</v>
      </c>
      <c r="K70" s="420">
        <f t="shared" ca="1" si="17"/>
        <v>210656.59122607854</v>
      </c>
      <c r="L70" s="420">
        <f t="shared" ca="1" si="17"/>
        <v>207233.9912524262</v>
      </c>
      <c r="M70" s="420">
        <f t="shared" ca="1" si="17"/>
        <v>204584.20451960014</v>
      </c>
      <c r="N70" s="420">
        <f t="shared" ca="1" si="17"/>
        <v>93094.239908872289</v>
      </c>
      <c r="O70" s="420">
        <f t="shared" ca="1" si="17"/>
        <v>124895.42979285699</v>
      </c>
      <c r="P70" s="420">
        <f t="shared" ca="1" si="17"/>
        <v>128433.70081332196</v>
      </c>
      <c r="Q70" s="420">
        <f t="shared" ca="1" si="17"/>
        <v>129881.79193339321</v>
      </c>
      <c r="R70" s="420">
        <f t="shared" ca="1" si="17"/>
        <v>131348.39638554279</v>
      </c>
      <c r="S70" s="420">
        <f t="shared" ca="1" si="17"/>
        <v>132833.65363671625</v>
      </c>
      <c r="T70" s="420">
        <f t="shared" ca="1" si="17"/>
        <v>134337.70212137926</v>
      </c>
      <c r="U70" s="420">
        <f t="shared" ca="1" si="17"/>
        <v>135860.67914687554</v>
      </c>
      <c r="V70" s="420">
        <f t="shared" ca="1" si="17"/>
        <v>137402.72079539974</v>
      </c>
      <c r="W70" s="420">
        <f t="shared" ca="1" si="17"/>
        <v>138963.9618224875</v>
      </c>
      <c r="X70" s="420">
        <f t="shared" ca="1" si="17"/>
        <v>31524.535551918099</v>
      </c>
      <c r="Y70" s="420">
        <f t="shared" ca="1" si="17"/>
        <v>142144.57376692569</v>
      </c>
      <c r="Z70" s="420">
        <f t="shared" ca="1" si="17"/>
        <v>143764.2065976102</v>
      </c>
      <c r="AA70" s="420">
        <f t="shared" ca="1" si="17"/>
        <v>145403.5624044376</v>
      </c>
      <c r="AB70" s="420">
        <f t="shared" ca="1" si="17"/>
        <v>147062.76765771455</v>
      </c>
      <c r="AC70" s="420">
        <f t="shared" ca="1" si="17"/>
        <v>148741.94681292019</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347024.76488401776</v>
      </c>
      <c r="F72" s="59">
        <f t="shared" ca="1" si="18"/>
        <v>397622.50397295004</v>
      </c>
      <c r="G72" s="59">
        <f t="shared" ca="1" si="18"/>
        <v>324108.76988881972</v>
      </c>
      <c r="H72" s="59">
        <f t="shared" ca="1" si="18"/>
        <v>278562.72481481149</v>
      </c>
      <c r="I72" s="59">
        <f t="shared" ca="1" si="18"/>
        <v>272637.7974941312</v>
      </c>
      <c r="J72" s="59">
        <f t="shared" ca="1" si="18"/>
        <v>242563.20934537801</v>
      </c>
      <c r="K72" s="59">
        <f t="shared" ca="1" si="18"/>
        <v>210656.59122607854</v>
      </c>
      <c r="L72" s="59">
        <f t="shared" ca="1" si="18"/>
        <v>207233.9912524262</v>
      </c>
      <c r="M72" s="59">
        <f t="shared" ca="1" si="18"/>
        <v>204584.20451960014</v>
      </c>
      <c r="N72" s="59">
        <f t="shared" ca="1" si="18"/>
        <v>93094.239908872289</v>
      </c>
      <c r="O72" s="59">
        <f t="shared" ca="1" si="18"/>
        <v>124895.42979285699</v>
      </c>
      <c r="P72" s="59">
        <f t="shared" ca="1" si="18"/>
        <v>128433.70081332196</v>
      </c>
      <c r="Q72" s="59">
        <f t="shared" ca="1" si="18"/>
        <v>129881.79193339321</v>
      </c>
      <c r="R72" s="59">
        <f t="shared" ca="1" si="18"/>
        <v>131348.39638554279</v>
      </c>
      <c r="S72" s="59">
        <f t="shared" ca="1" si="18"/>
        <v>132833.65363671625</v>
      </c>
      <c r="T72" s="59">
        <f t="shared" ca="1" si="18"/>
        <v>134337.70212137926</v>
      </c>
      <c r="U72" s="59">
        <f t="shared" ca="1" si="18"/>
        <v>135860.67914687554</v>
      </c>
      <c r="V72" s="59">
        <f t="shared" ca="1" si="18"/>
        <v>137402.72079539974</v>
      </c>
      <c r="W72" s="59">
        <f t="shared" ca="1" si="18"/>
        <v>138963.9618224875</v>
      </c>
      <c r="X72" s="59">
        <f t="shared" ca="1" si="18"/>
        <v>31524.535551918099</v>
      </c>
      <c r="Y72" s="59">
        <f t="shared" ca="1" si="18"/>
        <v>142144.57376692569</v>
      </c>
      <c r="Z72" s="59">
        <f t="shared" ca="1" si="18"/>
        <v>143764.2065976102</v>
      </c>
      <c r="AA72" s="59">
        <f t="shared" ca="1" si="18"/>
        <v>145403.5624044376</v>
      </c>
      <c r="AB72" s="59">
        <f t="shared" ca="1" si="18"/>
        <v>147062.76765771455</v>
      </c>
      <c r="AC72" s="59">
        <f t="shared" ca="1" si="18"/>
        <v>148741.94681292019</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-2694870.2324511996</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808461.06973535987</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-1886409.1627158397</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404230.5348676797</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-26999.745092549063</v>
      </c>
      <c r="F80" s="10">
        <f ca="1">Principle</f>
        <v>-28619.729798102006</v>
      </c>
      <c r="G80" s="10">
        <f t="shared" ref="G80:AH80" ca="1" si="20">Principle</f>
        <v>-30336.913585988124</v>
      </c>
      <c r="H80" s="10">
        <f t="shared" ca="1" si="20"/>
        <v>-32157.128401147413</v>
      </c>
      <c r="I80" s="10">
        <f t="shared" ca="1" si="20"/>
        <v>-34086.556105216259</v>
      </c>
      <c r="J80" s="10">
        <f t="shared" ca="1" si="20"/>
        <v>-36131.749471529234</v>
      </c>
      <c r="K80" s="10">
        <f t="shared" ca="1" si="20"/>
        <v>-38299.654439820988</v>
      </c>
      <c r="L80" s="10">
        <f t="shared" ca="1" si="20"/>
        <v>-40597.633706210247</v>
      </c>
      <c r="M80" s="10">
        <f t="shared" ca="1" si="20"/>
        <v>-43033.491728582863</v>
      </c>
      <c r="N80" s="10">
        <f t="shared" ca="1" si="20"/>
        <v>-45615.501232297836</v>
      </c>
      <c r="O80" s="10">
        <f t="shared" ca="1" si="20"/>
        <v>-48352.431306235703</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404230.5348676797</v>
      </c>
      <c r="E81" s="10">
        <f ca="1">E79+E80</f>
        <v>-26999.745092549063</v>
      </c>
      <c r="F81" s="10">
        <f t="shared" ref="F81:AH81" ca="1" si="21">F79+F80</f>
        <v>-28619.729798102006</v>
      </c>
      <c r="G81" s="10">
        <f t="shared" ca="1" si="21"/>
        <v>-30336.913585988124</v>
      </c>
      <c r="H81" s="10">
        <f t="shared" ca="1" si="21"/>
        <v>-32157.128401147413</v>
      </c>
      <c r="I81" s="10">
        <f t="shared" ca="1" si="21"/>
        <v>-34086.556105216259</v>
      </c>
      <c r="J81" s="10">
        <f t="shared" ca="1" si="21"/>
        <v>-36131.749471529234</v>
      </c>
      <c r="K81" s="10">
        <f t="shared" ca="1" si="21"/>
        <v>-38299.654439820988</v>
      </c>
      <c r="L81" s="10">
        <f t="shared" ca="1" si="21"/>
        <v>-40597.633706210247</v>
      </c>
      <c r="M81" s="10">
        <f t="shared" ca="1" si="21"/>
        <v>-43033.491728582863</v>
      </c>
      <c r="N81" s="10">
        <f t="shared" ca="1" si="21"/>
        <v>-45615.501232297836</v>
      </c>
      <c r="O81" s="10">
        <f t="shared" ca="1" si="21"/>
        <v>-48352.431306235703</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-1482178.62784816</v>
      </c>
      <c r="E83" s="430">
        <f t="shared" ca="1" si="22"/>
        <v>320025.01979146869</v>
      </c>
      <c r="F83" s="430">
        <f t="shared" ca="1" si="22"/>
        <v>369002.77417484805</v>
      </c>
      <c r="G83" s="430">
        <f t="shared" ca="1" si="22"/>
        <v>293771.85630283161</v>
      </c>
      <c r="H83" s="430">
        <f t="shared" ca="1" si="22"/>
        <v>246405.59641366408</v>
      </c>
      <c r="I83" s="430">
        <f t="shared" ca="1" si="22"/>
        <v>238551.24138891493</v>
      </c>
      <c r="J83" s="430">
        <f t="shared" ca="1" si="22"/>
        <v>206431.45987384877</v>
      </c>
      <c r="K83" s="430">
        <f t="shared" ca="1" si="22"/>
        <v>172356.93678625755</v>
      </c>
      <c r="L83" s="430">
        <f t="shared" ca="1" si="22"/>
        <v>166636.35754621596</v>
      </c>
      <c r="M83" s="430">
        <f t="shared" ca="1" si="22"/>
        <v>161550.71279101729</v>
      </c>
      <c r="N83" s="430">
        <f t="shared" ca="1" si="22"/>
        <v>47478.738676574452</v>
      </c>
      <c r="O83" s="430">
        <f t="shared" ca="1" si="22"/>
        <v>76542.998486621276</v>
      </c>
      <c r="P83" s="430">
        <f t="shared" ca="1" si="22"/>
        <v>128433.70081332196</v>
      </c>
      <c r="Q83" s="430">
        <f t="shared" ca="1" si="22"/>
        <v>129881.79193339321</v>
      </c>
      <c r="R83" s="430">
        <f t="shared" ca="1" si="22"/>
        <v>131348.39638554279</v>
      </c>
      <c r="S83" s="430">
        <f t="shared" ca="1" si="22"/>
        <v>132833.65363671625</v>
      </c>
      <c r="T83" s="430">
        <f t="shared" ca="1" si="22"/>
        <v>134337.70212137926</v>
      </c>
      <c r="U83" s="430">
        <f t="shared" ca="1" si="22"/>
        <v>135860.67914687554</v>
      </c>
      <c r="V83" s="430">
        <f t="shared" ca="1" si="22"/>
        <v>137402.72079539974</v>
      </c>
      <c r="W83" s="430">
        <f t="shared" ca="1" si="22"/>
        <v>138963.9618224875</v>
      </c>
      <c r="X83" s="430">
        <f t="shared" ca="1" si="22"/>
        <v>31524.535551918099</v>
      </c>
      <c r="Y83" s="430">
        <f t="shared" ca="1" si="22"/>
        <v>142144.57376692569</v>
      </c>
      <c r="Z83" s="430">
        <f t="shared" ca="1" si="22"/>
        <v>143764.2065976102</v>
      </c>
      <c r="AA83" s="430">
        <f t="shared" ca="1" si="22"/>
        <v>145403.5624044376</v>
      </c>
      <c r="AB83" s="430">
        <f t="shared" ca="1" si="22"/>
        <v>147062.76765771455</v>
      </c>
      <c r="AC83" s="430">
        <f t="shared" ca="1" si="22"/>
        <v>148741.94681292019</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-1482178.62784816</v>
      </c>
      <c r="E84" s="44">
        <f ca="1">D84+E83</f>
        <v>-1162153.6080566912</v>
      </c>
      <c r="F84" s="44">
        <f t="shared" ref="F84:AH84" ca="1" si="23">E84+F83</f>
        <v>-793150.83388184314</v>
      </c>
      <c r="G84" s="44">
        <f t="shared" ca="1" si="23"/>
        <v>-499378.97757901152</v>
      </c>
      <c r="H84" s="44">
        <f t="shared" ca="1" si="23"/>
        <v>-252973.38116534744</v>
      </c>
      <c r="I84" s="44">
        <f t="shared" ca="1" si="23"/>
        <v>-14422.139776432508</v>
      </c>
      <c r="J84" s="44">
        <f t="shared" ca="1" si="23"/>
        <v>192009.32009741626</v>
      </c>
      <c r="K84" s="44">
        <f t="shared" ca="1" si="23"/>
        <v>364366.25688367384</v>
      </c>
      <c r="L84" s="44">
        <f t="shared" ca="1" si="23"/>
        <v>531002.61442988983</v>
      </c>
      <c r="M84" s="44">
        <f t="shared" ca="1" si="23"/>
        <v>692553.32722090709</v>
      </c>
      <c r="N84" s="44">
        <f t="shared" ca="1" si="23"/>
        <v>740032.06589748152</v>
      </c>
      <c r="O84" s="44">
        <f t="shared" ca="1" si="23"/>
        <v>816575.06438410282</v>
      </c>
      <c r="P84" s="44">
        <f t="shared" ca="1" si="23"/>
        <v>945008.7651974248</v>
      </c>
      <c r="Q84" s="44">
        <f t="shared" ca="1" si="23"/>
        <v>1074890.557130818</v>
      </c>
      <c r="R84" s="44">
        <f t="shared" ca="1" si="23"/>
        <v>1206238.9535163608</v>
      </c>
      <c r="S84" s="44">
        <f t="shared" ca="1" si="23"/>
        <v>1339072.6071530771</v>
      </c>
      <c r="T84" s="44">
        <f t="shared" ca="1" si="23"/>
        <v>1473410.3092744565</v>
      </c>
      <c r="U84" s="44">
        <f t="shared" ca="1" si="23"/>
        <v>1609270.9884213321</v>
      </c>
      <c r="V84" s="44">
        <f t="shared" ca="1" si="23"/>
        <v>1746673.7092167318</v>
      </c>
      <c r="W84" s="44">
        <f t="shared" ca="1" si="23"/>
        <v>1885637.6710392192</v>
      </c>
      <c r="X84" s="44">
        <f t="shared" ca="1" si="23"/>
        <v>1917162.2065911375</v>
      </c>
      <c r="Y84" s="44">
        <f t="shared" ca="1" si="23"/>
        <v>2059306.7803580631</v>
      </c>
      <c r="Z84" s="44">
        <f t="shared" ca="1" si="23"/>
        <v>2203070.9869556734</v>
      </c>
      <c r="AA84" s="44">
        <f t="shared" ca="1" si="23"/>
        <v>2348474.5493601109</v>
      </c>
      <c r="AB84" s="44">
        <f t="shared" ca="1" si="23"/>
        <v>2495537.3170178253</v>
      </c>
      <c r="AC84" s="44">
        <f t="shared" ca="1" si="23"/>
        <v>2644279.2638307456</v>
      </c>
      <c r="AD84" s="44">
        <f ca="1">AC84+AD83</f>
        <v>2644279.2638307456</v>
      </c>
      <c r="AE84" s="44">
        <f t="shared" ca="1" si="23"/>
        <v>2644279.2638307456</v>
      </c>
      <c r="AF84" s="44">
        <f t="shared" ca="1" si="23"/>
        <v>2644279.2638307456</v>
      </c>
      <c r="AG84" s="44">
        <f t="shared" ca="1" si="23"/>
        <v>2644279.2638307456</v>
      </c>
      <c r="AH84" s="44">
        <f t="shared" ca="1" si="23"/>
        <v>2644279.2638307456</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404230.5348676797</v>
      </c>
      <c r="F89" s="9">
        <f ca="1">E93</f>
        <v>377230.78977513063</v>
      </c>
      <c r="G89" s="9">
        <f t="shared" ref="G89:AH89" ca="1" si="24">F93</f>
        <v>348611.05997702864</v>
      </c>
      <c r="H89" s="9">
        <f t="shared" ca="1" si="24"/>
        <v>318274.14639104053</v>
      </c>
      <c r="I89" s="9">
        <f t="shared" ca="1" si="24"/>
        <v>286117.01798989309</v>
      </c>
      <c r="J89" s="9">
        <f t="shared" ca="1" si="24"/>
        <v>252030.46188467683</v>
      </c>
      <c r="K89" s="9">
        <f t="shared" ca="1" si="24"/>
        <v>215898.71241314759</v>
      </c>
      <c r="L89" s="9">
        <f t="shared" ca="1" si="24"/>
        <v>177599.05797332659</v>
      </c>
      <c r="M89" s="9">
        <f t="shared" ca="1" si="24"/>
        <v>137001.42426711635</v>
      </c>
      <c r="N89" s="9">
        <f t="shared" ca="1" si="24"/>
        <v>93967.932538533496</v>
      </c>
      <c r="O89" s="9">
        <f t="shared" ca="1" si="24"/>
        <v>48352.43130623566</v>
      </c>
      <c r="P89" s="9">
        <f t="shared" ca="1" si="24"/>
        <v>0</v>
      </c>
      <c r="Q89" s="9">
        <f t="shared" ca="1" si="24"/>
        <v>0</v>
      </c>
      <c r="R89" s="9">
        <f t="shared" ca="1" si="24"/>
        <v>0</v>
      </c>
      <c r="S89" s="9">
        <f t="shared" ca="1" si="24"/>
        <v>0</v>
      </c>
      <c r="T89" s="9">
        <f t="shared" ca="1" si="24"/>
        <v>0</v>
      </c>
      <c r="U89" s="9">
        <f t="shared" ca="1" si="24"/>
        <v>0</v>
      </c>
      <c r="V89" s="9">
        <f t="shared" ca="1" si="24"/>
        <v>0</v>
      </c>
      <c r="W89" s="9">
        <f t="shared" ca="1" si="24"/>
        <v>0</v>
      </c>
      <c r="X89" s="9">
        <f t="shared" ca="1" si="24"/>
        <v>0</v>
      </c>
      <c r="Y89" s="9">
        <f t="shared" ca="1" si="24"/>
        <v>0</v>
      </c>
      <c r="Z89" s="9">
        <f t="shared" ca="1" si="24"/>
        <v>0</v>
      </c>
      <c r="AA89" s="9">
        <f t="shared" ca="1" si="24"/>
        <v>0</v>
      </c>
      <c r="AB89" s="9">
        <f t="shared" ca="1" si="24"/>
        <v>0</v>
      </c>
      <c r="AC89" s="9">
        <f t="shared" ca="1" si="24"/>
        <v>0</v>
      </c>
      <c r="AD89" s="9">
        <f t="shared" ca="1" si="24"/>
        <v>0</v>
      </c>
      <c r="AE89" s="9">
        <f t="shared" ca="1" si="24"/>
        <v>0</v>
      </c>
      <c r="AF89" s="9">
        <f t="shared" ca="1" si="24"/>
        <v>0</v>
      </c>
      <c r="AG89" s="9">
        <f t="shared" ca="1" si="24"/>
        <v>0</v>
      </c>
      <c r="AH89" s="9">
        <f t="shared" ca="1" si="24"/>
        <v>0</v>
      </c>
    </row>
    <row r="90" spans="1:36" x14ac:dyDescent="0.2">
      <c r="A90" s="2" t="s">
        <v>47</v>
      </c>
      <c r="D90" s="9"/>
      <c r="E90" s="9">
        <f t="shared" ref="E90:AH90" ca="1" si="25">IF(ProjectYear&lt;=LoanTerm,PMT(LoanInterest,LoanTerm,LoanAmount),0)</f>
        <v>-51253.577184609843</v>
      </c>
      <c r="F90" s="9">
        <f t="shared" ca="1" si="25"/>
        <v>-51253.577184609843</v>
      </c>
      <c r="G90" s="9">
        <f t="shared" ca="1" si="25"/>
        <v>-51253.577184609843</v>
      </c>
      <c r="H90" s="9">
        <f t="shared" ca="1" si="25"/>
        <v>-51253.577184609843</v>
      </c>
      <c r="I90" s="9">
        <f t="shared" ca="1" si="25"/>
        <v>-51253.577184609843</v>
      </c>
      <c r="J90" s="9">
        <f t="shared" ca="1" si="25"/>
        <v>-51253.577184609843</v>
      </c>
      <c r="K90" s="9">
        <f t="shared" ca="1" si="25"/>
        <v>-51253.577184609843</v>
      </c>
      <c r="L90" s="9">
        <f t="shared" ca="1" si="25"/>
        <v>-51253.577184609843</v>
      </c>
      <c r="M90" s="9">
        <f t="shared" ca="1" si="25"/>
        <v>-51253.577184609843</v>
      </c>
      <c r="N90" s="9">
        <f t="shared" ca="1" si="25"/>
        <v>-51253.577184609843</v>
      </c>
      <c r="O90" s="9">
        <f t="shared" ca="1" si="25"/>
        <v>-51253.577184609843</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-26999.745092549063</v>
      </c>
      <c r="F91" s="9">
        <f t="shared" ca="1" si="26"/>
        <v>-28619.729798102006</v>
      </c>
      <c r="G91" s="9">
        <f t="shared" ca="1" si="26"/>
        <v>-30336.913585988124</v>
      </c>
      <c r="H91" s="9">
        <f t="shared" ca="1" si="26"/>
        <v>-32157.128401147413</v>
      </c>
      <c r="I91" s="9">
        <f t="shared" ca="1" si="26"/>
        <v>-34086.556105216259</v>
      </c>
      <c r="J91" s="9">
        <f t="shared" ca="1" si="26"/>
        <v>-36131.749471529234</v>
      </c>
      <c r="K91" s="9">
        <f t="shared" ca="1" si="26"/>
        <v>-38299.654439820988</v>
      </c>
      <c r="L91" s="9">
        <f t="shared" ca="1" si="26"/>
        <v>-40597.633706210247</v>
      </c>
      <c r="M91" s="9">
        <f t="shared" ca="1" si="26"/>
        <v>-43033.491728582863</v>
      </c>
      <c r="N91" s="9">
        <f t="shared" ca="1" si="26"/>
        <v>-45615.501232297836</v>
      </c>
      <c r="O91" s="9">
        <f t="shared" ca="1" si="26"/>
        <v>-48352.431306235703</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-24253.83209206078</v>
      </c>
      <c r="F92" s="9">
        <f t="shared" ca="1" si="27"/>
        <v>-22633.847386507838</v>
      </c>
      <c r="G92" s="9">
        <f t="shared" ca="1" si="27"/>
        <v>-20916.663598621719</v>
      </c>
      <c r="H92" s="9">
        <f t="shared" ca="1" si="27"/>
        <v>-19096.448783462431</v>
      </c>
      <c r="I92" s="9">
        <f t="shared" ca="1" si="27"/>
        <v>-17167.021079393584</v>
      </c>
      <c r="J92" s="9">
        <f t="shared" ca="1" si="27"/>
        <v>-15121.827713080609</v>
      </c>
      <c r="K92" s="9">
        <f t="shared" ca="1" si="27"/>
        <v>-12953.922744788855</v>
      </c>
      <c r="L92" s="9">
        <f t="shared" ca="1" si="27"/>
        <v>-10655.943478399595</v>
      </c>
      <c r="M92" s="9">
        <f t="shared" ca="1" si="27"/>
        <v>-8220.08545602698</v>
      </c>
      <c r="N92" s="9">
        <f t="shared" ca="1" si="27"/>
        <v>-5638.0759523120096</v>
      </c>
      <c r="O92" s="9">
        <f t="shared" ca="1" si="27"/>
        <v>-2901.1458783741396</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377230.78977513063</v>
      </c>
      <c r="F93" s="70">
        <f t="shared" ca="1" si="28"/>
        <v>348611.05997702864</v>
      </c>
      <c r="G93" s="70">
        <f t="shared" ca="1" si="28"/>
        <v>318274.14639104053</v>
      </c>
      <c r="H93" s="70">
        <f t="shared" ca="1" si="28"/>
        <v>286117.01798989309</v>
      </c>
      <c r="I93" s="70">
        <f t="shared" ca="1" si="28"/>
        <v>252030.46188467683</v>
      </c>
      <c r="J93" s="70">
        <f t="shared" ca="1" si="28"/>
        <v>215898.71241314759</v>
      </c>
      <c r="K93" s="70">
        <f t="shared" ca="1" si="28"/>
        <v>177599.05797332659</v>
      </c>
      <c r="L93" s="70">
        <f t="shared" ca="1" si="28"/>
        <v>137001.42426711635</v>
      </c>
      <c r="M93" s="70">
        <f t="shared" ca="1" si="28"/>
        <v>93967.932538533496</v>
      </c>
      <c r="N93" s="70">
        <f t="shared" ca="1" si="28"/>
        <v>48352.43130623566</v>
      </c>
      <c r="O93" s="70">
        <f t="shared" ca="1" si="28"/>
        <v>0</v>
      </c>
      <c r="P93" s="70">
        <f t="shared" ca="1" si="28"/>
        <v>0</v>
      </c>
      <c r="Q93" s="70">
        <f t="shared" ca="1" si="28"/>
        <v>0</v>
      </c>
      <c r="R93" s="70">
        <f t="shared" ca="1" si="28"/>
        <v>0</v>
      </c>
      <c r="S93" s="70">
        <f t="shared" ca="1" si="28"/>
        <v>0</v>
      </c>
      <c r="T93" s="70">
        <f t="shared" ca="1" si="28"/>
        <v>0</v>
      </c>
      <c r="U93" s="70">
        <f t="shared" ca="1" si="28"/>
        <v>0</v>
      </c>
      <c r="V93" s="70">
        <f t="shared" ca="1" si="28"/>
        <v>0</v>
      </c>
      <c r="W93" s="70">
        <f t="shared" ca="1" si="28"/>
        <v>0</v>
      </c>
      <c r="X93" s="70">
        <f t="shared" ca="1" si="28"/>
        <v>0</v>
      </c>
      <c r="Y93" s="70">
        <f t="shared" ca="1" si="28"/>
        <v>0</v>
      </c>
      <c r="Z93" s="70">
        <f t="shared" ca="1" si="28"/>
        <v>0</v>
      </c>
      <c r="AA93" s="70">
        <f t="shared" ca="1" si="28"/>
        <v>0</v>
      </c>
      <c r="AB93" s="70">
        <f t="shared" ca="1" si="28"/>
        <v>0</v>
      </c>
      <c r="AC93" s="70">
        <f t="shared" ca="1" si="28"/>
        <v>0</v>
      </c>
      <c r="AD93" s="70">
        <f t="shared" ca="1" si="28"/>
        <v>0</v>
      </c>
      <c r="AE93" s="70">
        <f t="shared" ca="1" si="28"/>
        <v>0</v>
      </c>
      <c r="AF93" s="70">
        <f t="shared" ca="1" si="28"/>
        <v>0</v>
      </c>
      <c r="AG93" s="70">
        <f t="shared" ca="1" si="28"/>
        <v>0</v>
      </c>
      <c r="AH93" s="70">
        <f t="shared" ca="1" si="28"/>
        <v>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1067149.8878874835</v>
      </c>
      <c r="D101" s="42">
        <f ca="1">IF($C$112="3P",D83,0)</f>
        <v>-1482178.62784816</v>
      </c>
      <c r="E101" s="42">
        <f t="shared" ref="E101:AH101" ca="1" si="29">IF($C$112="3P",E83,0)</f>
        <v>320025.01979146869</v>
      </c>
      <c r="F101" s="42">
        <f t="shared" ca="1" si="29"/>
        <v>369002.77417484805</v>
      </c>
      <c r="G101" s="42">
        <f t="shared" ca="1" si="29"/>
        <v>293771.85630283161</v>
      </c>
      <c r="H101" s="42">
        <f t="shared" ca="1" si="29"/>
        <v>246405.59641366408</v>
      </c>
      <c r="I101" s="42">
        <f t="shared" ca="1" si="29"/>
        <v>238551.24138891493</v>
      </c>
      <c r="J101" s="42">
        <f t="shared" ca="1" si="29"/>
        <v>206431.45987384877</v>
      </c>
      <c r="K101" s="42">
        <f t="shared" ca="1" si="29"/>
        <v>172356.93678625755</v>
      </c>
      <c r="L101" s="42">
        <f t="shared" ca="1" si="29"/>
        <v>166636.35754621596</v>
      </c>
      <c r="M101" s="42">
        <f t="shared" ca="1" si="29"/>
        <v>161550.71279101729</v>
      </c>
      <c r="N101" s="42">
        <f t="shared" ca="1" si="29"/>
        <v>47478.738676574452</v>
      </c>
      <c r="O101" s="42">
        <f t="shared" ca="1" si="29"/>
        <v>76542.998486621276</v>
      </c>
      <c r="P101" s="42">
        <f t="shared" ca="1" si="29"/>
        <v>128433.70081332196</v>
      </c>
      <c r="Q101" s="42">
        <f t="shared" ca="1" si="29"/>
        <v>129881.79193339321</v>
      </c>
      <c r="R101" s="42">
        <f t="shared" ca="1" si="29"/>
        <v>131348.39638554279</v>
      </c>
      <c r="S101" s="42">
        <f t="shared" ca="1" si="29"/>
        <v>132833.65363671625</v>
      </c>
      <c r="T101" s="42">
        <f t="shared" ca="1" si="29"/>
        <v>134337.70212137926</v>
      </c>
      <c r="U101" s="42">
        <f t="shared" ca="1" si="29"/>
        <v>135860.67914687554</v>
      </c>
      <c r="V101" s="42">
        <f t="shared" ca="1" si="29"/>
        <v>137402.72079539974</v>
      </c>
      <c r="W101" s="42">
        <f t="shared" ca="1" si="29"/>
        <v>138963.9618224875</v>
      </c>
      <c r="X101" s="42">
        <f t="shared" ca="1" si="29"/>
        <v>31524.535551918099</v>
      </c>
      <c r="Y101" s="42">
        <f t="shared" ca="1" si="29"/>
        <v>142144.57376692569</v>
      </c>
      <c r="Z101" s="42">
        <f t="shared" ca="1" si="29"/>
        <v>143764.2065976102</v>
      </c>
      <c r="AA101" s="42">
        <f t="shared" ca="1" si="29"/>
        <v>145403.5624044376</v>
      </c>
      <c r="AB101" s="42">
        <f t="shared" ca="1" si="29"/>
        <v>147062.76765771455</v>
      </c>
      <c r="AC101" s="42">
        <f t="shared" ca="1" si="29"/>
        <v>148741.94681292019</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608627.2866004199</v>
      </c>
      <c r="D106" s="42">
        <f ca="1">IF($C$112="3P",VLOOKUP($A106,'Fin. Assumptions'!$F$23:$L$29,$D$111+1)*(-D$55-D$56),VLOOKUP($A106,'Fin. Assumptions'!$F$32:$L$38,$D$111+1)*D$83)</f>
        <v>0</v>
      </c>
      <c r="E106" s="42">
        <f ca="1">IF($C$112="3P",VLOOKUP($A106,'Fin. Assumptions'!$F$23:$L$29,$D$111+1)*(-E$55-E$56),VLOOKUP($A106,'Fin. Assumptions'!$F$32:$L$38,$D$111+1)*E$83)</f>
        <v>40875.201371887997</v>
      </c>
      <c r="F106" s="42">
        <f ca="1">IF($C$112="3P",VLOOKUP($A106,'Fin. Assumptions'!$F$23:$L$29,$D$111+1)*(-F$55-F$56),VLOOKUP($A106,'Fin. Assumptions'!$F$32:$L$38,$D$111+1)*F$83)</f>
        <v>41297.991872329134</v>
      </c>
      <c r="G106" s="42">
        <f ca="1">IF($C$112="3P",VLOOKUP($A106,'Fin. Assumptions'!$F$23:$L$29,$D$111+1)*(-G$55-G$56),VLOOKUP($A106,'Fin. Assumptions'!$F$32:$L$38,$D$111+1)*G$83)</f>
        <v>41727.081951226835</v>
      </c>
      <c r="H106" s="42">
        <f ca="1">IF($C$112="3P",VLOOKUP($A106,'Fin. Assumptions'!$F$23:$L$29,$D$111+1)*(-H$55-H$56),VLOOKUP($A106,'Fin. Assumptions'!$F$32:$L$38,$D$111+1)*H$83)</f>
        <v>42162.565472300113</v>
      </c>
      <c r="I106" s="42">
        <f ca="1">IF($C$112="3P",VLOOKUP($A106,'Fin. Assumptions'!$F$23:$L$29,$D$111+1)*(-I$55-I$56),VLOOKUP($A106,'Fin. Assumptions'!$F$32:$L$38,$D$111+1)*I$83)</f>
        <v>42604.53769783739</v>
      </c>
      <c r="J106" s="42">
        <f ca="1">IF($C$112="3P",VLOOKUP($A106,'Fin. Assumptions'!$F$23:$L$29,$D$111+1)*(-J$55-J$56),VLOOKUP($A106,'Fin. Assumptions'!$F$32:$L$38,$D$111+1)*J$83)</f>
        <v>43053.095309535172</v>
      </c>
      <c r="K106" s="42">
        <f ca="1">IF($C$112="3P",VLOOKUP($A106,'Fin. Assumptions'!$F$23:$L$29,$D$111+1)*(-K$55-K$56),VLOOKUP($A106,'Fin. Assumptions'!$F$32:$L$38,$D$111+1)*K$83)</f>
        <v>43508.336429647243</v>
      </c>
      <c r="L106" s="42">
        <f ca="1">IF($C$112="3P",VLOOKUP($A106,'Fin. Assumptions'!$F$23:$L$29,$D$111+1)*(-L$55-L$56),VLOOKUP($A106,'Fin. Assumptions'!$F$32:$L$38,$D$111+1)*L$83)</f>
        <v>43970.36064244897</v>
      </c>
      <c r="M106" s="42">
        <f ca="1">IF($C$112="3P",VLOOKUP($A106,'Fin. Assumptions'!$F$23:$L$29,$D$111+1)*(-M$55-M$56),VLOOKUP($A106,'Fin. Assumptions'!$F$32:$L$38,$D$111+1)*M$83)</f>
        <v>44439.26901602147</v>
      </c>
      <c r="N106" s="42">
        <f ca="1">IF($C$112="3P",VLOOKUP($A106,'Fin. Assumptions'!$F$23:$L$29,$D$111+1)*(-N$55-N$56),VLOOKUP($A106,'Fin. Assumptions'!$F$32:$L$38,$D$111+1)*N$83)</f>
        <v>44915.164124360192</v>
      </c>
      <c r="O106" s="42">
        <f ca="1">IF($C$112="3P",VLOOKUP($A106,'Fin. Assumptions'!$F$23:$L$29,$D$111+1)*(-O$55-O$56),VLOOKUP($A106,'Fin. Assumptions'!$F$32:$L$38,$D$111+1)*O$83)</f>
        <v>45398.150069813164</v>
      </c>
      <c r="P106" s="42">
        <f ca="1">IF($C$112="3P",VLOOKUP($A106,'Fin. Assumptions'!$F$23:$L$29,$D$111+1)*(-P$55-P$56),VLOOKUP($A106,'Fin. Assumptions'!$F$32:$L$38,$D$111+1)*P$83)</f>
        <v>45888.332505853366</v>
      </c>
      <c r="Q106" s="42">
        <f ca="1">IF($C$112="3P",VLOOKUP($A106,'Fin. Assumptions'!$F$23:$L$29,$D$111+1)*(-Q$55-Q$56),VLOOKUP($A106,'Fin. Assumptions'!$F$32:$L$38,$D$111+1)*Q$83)</f>
        <v>46385.818660190591</v>
      </c>
      <c r="R106" s="42">
        <f ca="1">IF($C$112="3P",VLOOKUP($A106,'Fin. Assumptions'!$F$23:$L$29,$D$111+1)*(-R$55-R$56),VLOOKUP($A106,'Fin. Assumptions'!$F$32:$L$38,$D$111+1)*R$83)</f>
        <v>46890.717358227426</v>
      </c>
      <c r="S106" s="42">
        <f ca="1">IF($C$112="3P",VLOOKUP($A106,'Fin. Assumptions'!$F$23:$L$29,$D$111+1)*(-S$55-S$56),VLOOKUP($A106,'Fin. Assumptions'!$F$32:$L$38,$D$111+1)*S$83)</f>
        <v>47403.139046865013</v>
      </c>
      <c r="T106" s="42">
        <f ca="1">IF($C$112="3P",VLOOKUP($A106,'Fin. Assumptions'!$F$23:$L$29,$D$111+1)*(-T$55-T$56),VLOOKUP($A106,'Fin. Assumptions'!$F$32:$L$38,$D$111+1)*T$83)</f>
        <v>47923.195818663298</v>
      </c>
      <c r="U106" s="42">
        <f ca="1">IF($C$112="3P",VLOOKUP($A106,'Fin. Assumptions'!$F$23:$L$29,$D$111+1)*(-U$55-U$56),VLOOKUP($A106,'Fin. Assumptions'!$F$32:$L$38,$D$111+1)*U$83)</f>
        <v>48451.001436361381</v>
      </c>
      <c r="V106" s="42">
        <f ca="1">IF($C$112="3P",VLOOKUP($A106,'Fin. Assumptions'!$F$23:$L$29,$D$111+1)*(-V$55-V$56),VLOOKUP($A106,'Fin. Assumptions'!$F$32:$L$38,$D$111+1)*V$83)</f>
        <v>48986.671357763174</v>
      </c>
      <c r="W106" s="42">
        <f ca="1">IF($C$112="3P",VLOOKUP($A106,'Fin. Assumptions'!$F$23:$L$29,$D$111+1)*(-W$55-W$56),VLOOKUP($A106,'Fin. Assumptions'!$F$32:$L$38,$D$111+1)*W$83)</f>
        <v>49530.32276099384</v>
      </c>
      <c r="X106" s="42">
        <f ca="1">IF($C$112="3P",VLOOKUP($A106,'Fin. Assumptions'!$F$23:$L$29,$D$111+1)*(-X$55-X$56),VLOOKUP($A106,'Fin. Assumptions'!$F$32:$L$38,$D$111+1)*X$83)</f>
        <v>50082.074570132645</v>
      </c>
      <c r="Y106" s="42">
        <f ca="1">IF($C$112="3P",VLOOKUP($A106,'Fin. Assumptions'!$F$23:$L$29,$D$111+1)*(-Y$55-Y$56),VLOOKUP($A106,'Fin. Assumptions'!$F$32:$L$38,$D$111+1)*Y$83)</f>
        <v>50642.047481227622</v>
      </c>
      <c r="Z106" s="42">
        <f ca="1">IF($C$112="3P",VLOOKUP($A106,'Fin. Assumptions'!$F$23:$L$29,$D$111+1)*(-Z$55-Z$56),VLOOKUP($A106,'Fin. Assumptions'!$F$32:$L$38,$D$111+1)*Z$83)</f>
        <v>51210.363988697914</v>
      </c>
      <c r="AA106" s="42">
        <f ca="1">IF($C$112="3P",VLOOKUP($A106,'Fin. Assumptions'!$F$23:$L$29,$D$111+1)*(-AA$55-AA$56),VLOOKUP($A106,'Fin. Assumptions'!$F$32:$L$38,$D$111+1)*AA$83)</f>
        <v>51787.148412129514</v>
      </c>
      <c r="AB106" s="42">
        <f ca="1">IF($C$112="3P",VLOOKUP($A106,'Fin. Assumptions'!$F$23:$L$29,$D$111+1)*(-AB$55-AB$56),VLOOKUP($A106,'Fin. Assumptions'!$F$32:$L$38,$D$111+1)*AB$83)</f>
        <v>52372.526923470235</v>
      </c>
      <c r="AC106" s="42">
        <f ca="1">IF($C$112="3P",VLOOKUP($A106,'Fin. Assumptions'!$F$23:$L$29,$D$111+1)*(-AC$55-AC$56),VLOOKUP($A106,'Fin. Assumptions'!$F$32:$L$38,$D$111+1)*AC$83)</f>
        <v>52966.627574629943</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1675777.1744879032</v>
      </c>
    </row>
    <row r="111" spans="1:34" ht="15.75" x14ac:dyDescent="0.25">
      <c r="A111" s="92"/>
      <c r="B111" s="93" t="s">
        <v>111</v>
      </c>
      <c r="C111" s="463" t="str">
        <f ca="1">LEFT($B$6,3)</f>
        <v>NPO</v>
      </c>
      <c r="D111" s="380">
        <f ca="1">HLOOKUP(C111,'Fin. Assumptions'!$G$32:$L$40,9)</f>
        <v>4</v>
      </c>
    </row>
    <row r="112" spans="1:34" x14ac:dyDescent="0.2">
      <c r="A112" s="94"/>
      <c r="B112" s="93" t="s">
        <v>160</v>
      </c>
      <c r="C112" s="376" t="str">
        <f ca="1">RIGHT(LEFT($B$6,6),2)</f>
        <v>3P</v>
      </c>
    </row>
  </sheetData>
  <sheetProtection algorithmName="SHA-512" hashValue="B3bhG0er6fDQ/y357aE5dI/i6HspMe5hS/6dllrcZH3zaImcdDCzz+KuLAk95f2ojH6edSEJtgbMQiGjtcoWGQ==" saltValue="ps2G359kMWkKEU5ykydknQ=="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F359"/>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NPO DO 18</v>
      </c>
      <c r="D6" s="82" t="s">
        <v>172</v>
      </c>
      <c r="T6" s="2"/>
    </row>
    <row r="7" spans="1:42" ht="18.75" customHeight="1" x14ac:dyDescent="0.25">
      <c r="A7" s="90"/>
      <c r="C7" s="2"/>
      <c r="D7" s="374" t="s">
        <v>174</v>
      </c>
      <c r="T7" s="2"/>
    </row>
    <row r="8" spans="1:42" ht="18.75" customHeight="1" x14ac:dyDescent="0.25">
      <c r="A8" s="90" t="s">
        <v>111</v>
      </c>
      <c r="B8" s="376" t="str">
        <f ca="1">VLOOKUP($B$6,'Fin. Assumptions'!$A$6:$P$17,2)</f>
        <v>NP/Other</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2018</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Non-Taxable</v>
      </c>
      <c r="C11" s="1"/>
      <c r="E11" s="18" t="s">
        <v>0</v>
      </c>
      <c r="G11" s="396">
        <f ca="1">VLOOKUP($B$6,'Fin. Assumptions'!$A$6:$P$17,15)</f>
        <v>0</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0</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2.6948702324511995</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2694870.2324511996</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0.74466850276857999</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2694870.2324511996</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0</v>
      </c>
      <c r="O22" s="28"/>
      <c r="P22" s="26"/>
      <c r="Q22" s="26"/>
      <c r="R22" s="23"/>
      <c r="T22" s="2"/>
    </row>
    <row r="23" spans="1:36" ht="18" customHeight="1" x14ac:dyDescent="0.2">
      <c r="A23" s="48"/>
      <c r="B23" s="77"/>
      <c r="C23" s="21"/>
      <c r="E23" s="54" t="s">
        <v>77</v>
      </c>
      <c r="G23" s="83">
        <f ca="1">SUM(G20:G22)</f>
        <v>2694870.2324511996</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1</v>
      </c>
      <c r="H25" s="37" t="s">
        <v>9</v>
      </c>
      <c r="N25" s="23"/>
      <c r="O25" s="28"/>
      <c r="P25" s="5"/>
      <c r="Q25" s="5"/>
      <c r="R25" s="5"/>
      <c r="T25" s="2"/>
    </row>
    <row r="26" spans="1:36" ht="18" customHeight="1" x14ac:dyDescent="0.25">
      <c r="A26" s="8" t="s">
        <v>19</v>
      </c>
      <c r="B26" s="12"/>
      <c r="C26" s="13"/>
      <c r="E26" s="73" t="s">
        <v>74</v>
      </c>
      <c r="F26" s="72"/>
      <c r="G26" s="86">
        <f ca="1">1-FedTaxCredit-G25</f>
        <v>-0.30000000000000004</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0</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2694870.2324511996</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0.16236482399999999</v>
      </c>
      <c r="C31" s="2" t="s">
        <v>7</v>
      </c>
      <c r="E31" s="57" t="s">
        <v>10</v>
      </c>
      <c r="F31" s="5"/>
      <c r="G31" s="83">
        <f ca="1">NetCost*LoanPer-B22</f>
        <v>-808461.06973535998</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-207118.00349764014</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e">
        <f ca="1">IF(G25=100%,#REF!, "N/A")</f>
        <v>#REF!</v>
      </c>
      <c r="K35" s="405"/>
    </row>
    <row r="36" spans="1:34" ht="18" customHeight="1" thickBot="1" x14ac:dyDescent="0.3">
      <c r="A36" s="385" t="s">
        <v>96</v>
      </c>
      <c r="B36" s="390"/>
      <c r="C36" s="384" t="s">
        <v>7</v>
      </c>
      <c r="F36" s="407" t="s">
        <v>81</v>
      </c>
      <c r="G36" s="408"/>
      <c r="H36" s="408"/>
      <c r="I36" s="408"/>
      <c r="J36" s="409">
        <f ca="1">IRR(D83:AH83,0.1)</f>
        <v>7.1785966461956674E-2</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189168.00914591999</v>
      </c>
      <c r="F54" s="9">
        <f t="shared" ca="1" si="2"/>
        <v>191986.61248219421</v>
      </c>
      <c r="G54" s="9">
        <f t="shared" ca="1" si="2"/>
        <v>194847.21300817889</v>
      </c>
      <c r="H54" s="9">
        <f t="shared" ca="1" si="2"/>
        <v>197750.43648200078</v>
      </c>
      <c r="I54" s="9">
        <f t="shared" ca="1" si="2"/>
        <v>200696.91798558261</v>
      </c>
      <c r="J54" s="9">
        <f t="shared" ca="1" si="2"/>
        <v>203687.3020635678</v>
      </c>
      <c r="K54" s="9">
        <f t="shared" ca="1" si="2"/>
        <v>206722.24286431496</v>
      </c>
      <c r="L54" s="9">
        <f t="shared" ca="1" si="2"/>
        <v>209802.40428299317</v>
      </c>
      <c r="M54" s="9">
        <f t="shared" ca="1" si="2"/>
        <v>212928.4601068098</v>
      </c>
      <c r="N54" s="9">
        <f t="shared" ca="1" si="2"/>
        <v>216101.09416240128</v>
      </c>
      <c r="O54" s="9">
        <f t="shared" ca="1" si="2"/>
        <v>219321.00046542109</v>
      </c>
      <c r="P54" s="9">
        <f t="shared" ca="1" si="2"/>
        <v>222588.88337235578</v>
      </c>
      <c r="Q54" s="9">
        <f t="shared" ca="1" si="2"/>
        <v>225905.45773460393</v>
      </c>
      <c r="R54" s="9">
        <f t="shared" ca="1" si="2"/>
        <v>229271.44905484951</v>
      </c>
      <c r="S54" s="9">
        <f t="shared" ca="1" si="2"/>
        <v>232687.59364576678</v>
      </c>
      <c r="T54" s="9">
        <f t="shared" ca="1" si="2"/>
        <v>236154.63879108866</v>
      </c>
      <c r="U54" s="9">
        <f t="shared" ca="1" si="2"/>
        <v>239673.3429090759</v>
      </c>
      <c r="V54" s="9">
        <f t="shared" ca="1" si="2"/>
        <v>243244.47571842116</v>
      </c>
      <c r="W54" s="9">
        <f t="shared" ca="1" si="2"/>
        <v>246868.81840662562</v>
      </c>
      <c r="X54" s="9">
        <f t="shared" ca="1" si="2"/>
        <v>250547.1638008843</v>
      </c>
      <c r="Y54" s="9">
        <f t="shared" ca="1" si="2"/>
        <v>254280.3165415175</v>
      </c>
      <c r="Z54" s="9">
        <f t="shared" ca="1" si="2"/>
        <v>258069.0932579861</v>
      </c>
      <c r="AA54" s="9">
        <f t="shared" ca="1" si="2"/>
        <v>261914.3227475301</v>
      </c>
      <c r="AB54" s="9">
        <f t="shared" ca="1" si="2"/>
        <v>265816.84615646827</v>
      </c>
      <c r="AC54" s="9">
        <f t="shared" ca="1" si="2"/>
        <v>269777.51716419961</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242059.94779836718</v>
      </c>
      <c r="F57" s="10">
        <f ca="1">IF(F$49&gt;OptInTerm,0,VLOOKUP($B$10+F$49-1,'SREC Prices'!$B$6:$D$22,2))*((F$50/1000)*$B$18)</f>
        <v>228764.00263704109</v>
      </c>
      <c r="G57" s="10">
        <f ca="1">IF(G$49&gt;OptInTerm,0,VLOOKUP($B$10+G$49-1,'SREC Prices'!$B$6:$D$22,2))*((G$50/1000)*$B$18)</f>
        <v>208723.412745649</v>
      </c>
      <c r="H57" s="10">
        <f ca="1">IF(H$49&gt;OptInTerm,0,VLOOKUP($B$10+H$49-1,'SREC Prices'!$B$6:$D$22,2))*((H$50/1000)*$B$18)</f>
        <v>193150.75647783576</v>
      </c>
      <c r="I57" s="10">
        <f ca="1">IF(I$49&gt;OptInTerm,0,VLOOKUP($B$10+I$49-1,'SREC Prices'!$B$6:$D$22,2))*((I$50/1000)*$B$18)</f>
        <v>181130.11315986785</v>
      </c>
      <c r="J57" s="10">
        <f ca="1">IF(J$49&gt;OptInTerm,0,VLOOKUP($B$10+J$49-1,'SREC Prices'!$B$6:$D$22,2))*((J$50/1000)*$B$18)</f>
        <v>173865.83894902427</v>
      </c>
      <c r="K57" s="10">
        <f ca="1">IF(K$49&gt;OptInTerm,0,VLOOKUP($B$10+K$49-1,'SREC Prices'!$B$6:$D$22,2))*((K$50/1000)*$B$18)</f>
        <v>163934.78781476928</v>
      </c>
      <c r="L57" s="10">
        <f ca="1">IF(L$49&gt;OptInTerm,0,VLOOKUP($B$10+L$49-1,'SREC Prices'!$B$6:$D$22,2))*((L$50/1000)*$B$18)</f>
        <v>154918.37448495696</v>
      </c>
      <c r="M57" s="10">
        <f ca="1">IF(M$49&gt;OptInTerm,0,VLOOKUP($B$10+M$49-1,'SREC Prices'!$B$6:$D$22,2))*((M$50/1000)*$B$18)</f>
        <v>146803.60248812588</v>
      </c>
      <c r="N57" s="10">
        <f ca="1">IF(N$49&gt;OptInTerm,0,VLOOKUP($B$10+N$49-1,'SREC Prices'!$B$6:$D$22,2))*((N$50/1000)*$B$18)</f>
        <v>138766.10525190097</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431227.95694428717</v>
      </c>
      <c r="F59" s="10">
        <f t="shared" ref="F59:AH59" ca="1" si="5">SUM(F54:F58)</f>
        <v>420750.6151192353</v>
      </c>
      <c r="G59" s="10">
        <f t="shared" ca="1" si="5"/>
        <v>403570.62575382786</v>
      </c>
      <c r="H59" s="10">
        <f t="shared" ca="1" si="5"/>
        <v>390901.19295983657</v>
      </c>
      <c r="I59" s="10">
        <f t="shared" ca="1" si="5"/>
        <v>381827.03114545043</v>
      </c>
      <c r="J59" s="10">
        <f t="shared" ca="1" si="5"/>
        <v>377553.14101259207</v>
      </c>
      <c r="K59" s="10">
        <f t="shared" ca="1" si="5"/>
        <v>370657.03067908424</v>
      </c>
      <c r="L59" s="10">
        <f t="shared" ca="1" si="5"/>
        <v>364720.77876795013</v>
      </c>
      <c r="M59" s="10">
        <f t="shared" ca="1" si="5"/>
        <v>359732.06259493565</v>
      </c>
      <c r="N59" s="10">
        <f t="shared" ca="1" si="5"/>
        <v>354867.19941430225</v>
      </c>
      <c r="O59" s="10">
        <f t="shared" ca="1" si="5"/>
        <v>247023.98523549765</v>
      </c>
      <c r="P59" s="10">
        <f t="shared" ca="1" si="5"/>
        <v>250153.35321858193</v>
      </c>
      <c r="Q59" s="10">
        <f t="shared" ca="1" si="5"/>
        <v>253332.10523159895</v>
      </c>
      <c r="R59" s="10">
        <f t="shared" ca="1" si="5"/>
        <v>256560.96331435957</v>
      </c>
      <c r="S59" s="10">
        <f t="shared" ca="1" si="5"/>
        <v>259840.66033397929</v>
      </c>
      <c r="T59" s="10">
        <f t="shared" ca="1" si="5"/>
        <v>263171.94014586008</v>
      </c>
      <c r="U59" s="10">
        <f t="shared" ca="1" si="5"/>
        <v>266555.55775707349</v>
      </c>
      <c r="V59" s="10">
        <f t="shared" ca="1" si="5"/>
        <v>269992.27949217876</v>
      </c>
      <c r="W59" s="10">
        <f t="shared" ca="1" si="5"/>
        <v>273482.88316151442</v>
      </c>
      <c r="X59" s="10">
        <f t="shared" ca="1" si="5"/>
        <v>277028.15823199868</v>
      </c>
      <c r="Y59" s="10">
        <f t="shared" ca="1" si="5"/>
        <v>280628.90600047627</v>
      </c>
      <c r="Z59" s="10">
        <f t="shared" ca="1" si="5"/>
        <v>284285.93976965011</v>
      </c>
      <c r="AA59" s="10">
        <f t="shared" ca="1" si="5"/>
        <v>288000.08502663579</v>
      </c>
      <c r="AB59" s="10">
        <f t="shared" ca="1" si="5"/>
        <v>291772.17962417839</v>
      </c>
      <c r="AC59" s="10">
        <f t="shared" ca="1" si="5"/>
        <v>295603.07396457123</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410227.95694428717</v>
      </c>
      <c r="F63" s="10">
        <f t="shared" ca="1" si="9"/>
        <v>399225.6151192353</v>
      </c>
      <c r="G63" s="10">
        <f t="shared" ca="1" si="9"/>
        <v>381507.50075382786</v>
      </c>
      <c r="H63" s="10">
        <f t="shared" ca="1" si="9"/>
        <v>368286.48983483657</v>
      </c>
      <c r="I63" s="10">
        <f t="shared" ca="1" si="9"/>
        <v>358646.96044232545</v>
      </c>
      <c r="J63" s="10">
        <f t="shared" ca="1" si="9"/>
        <v>353793.56854188896</v>
      </c>
      <c r="K63" s="10">
        <f t="shared" ca="1" si="9"/>
        <v>346303.46889661357</v>
      </c>
      <c r="L63" s="10">
        <f t="shared" ca="1" si="9"/>
        <v>339758.37794091768</v>
      </c>
      <c r="M63" s="10">
        <f t="shared" ca="1" si="9"/>
        <v>334145.60174722737</v>
      </c>
      <c r="N63" s="10">
        <f t="shared" ca="1" si="9"/>
        <v>178641.07704540127</v>
      </c>
      <c r="O63" s="10">
        <f t="shared" ca="1" si="9"/>
        <v>220142.20980737414</v>
      </c>
      <c r="P63" s="10">
        <f t="shared" ca="1" si="9"/>
        <v>222599.53340475535</v>
      </c>
      <c r="Q63" s="10">
        <f t="shared" ca="1" si="9"/>
        <v>225089.43992242671</v>
      </c>
      <c r="R63" s="10">
        <f t="shared" ca="1" si="9"/>
        <v>227612.23137245802</v>
      </c>
      <c r="S63" s="10">
        <f t="shared" ca="1" si="9"/>
        <v>230168.21009353022</v>
      </c>
      <c r="T63" s="10">
        <f t="shared" ca="1" si="9"/>
        <v>232757.67864939975</v>
      </c>
      <c r="U63" s="10">
        <f t="shared" ca="1" si="9"/>
        <v>235380.93972320168</v>
      </c>
      <c r="V63" s="10">
        <f t="shared" ca="1" si="9"/>
        <v>238038.29600746013</v>
      </c>
      <c r="W63" s="10">
        <f t="shared" ca="1" si="9"/>
        <v>240730.05008967782</v>
      </c>
      <c r="X63" s="10">
        <f t="shared" ca="1" si="9"/>
        <v>93456.504333366174</v>
      </c>
      <c r="Y63" s="10">
        <f t="shared" ca="1" si="9"/>
        <v>246217.96075437797</v>
      </c>
      <c r="Z63" s="10">
        <f t="shared" ca="1" si="9"/>
        <v>249014.72089239935</v>
      </c>
      <c r="AA63" s="10">
        <f t="shared" ca="1" si="9"/>
        <v>251847.08567745375</v>
      </c>
      <c r="AB63" s="10">
        <f t="shared" ca="1" si="9"/>
        <v>254715.35529126681</v>
      </c>
      <c r="AC63" s="10">
        <f t="shared" ca="1" si="9"/>
        <v>257619.82902333688</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410227.95694428717</v>
      </c>
      <c r="F65" s="59">
        <f t="shared" ref="F65:AH65" ca="1" si="10">SUM(F63:F64)</f>
        <v>399225.6151192353</v>
      </c>
      <c r="G65" s="59">
        <f t="shared" ca="1" si="10"/>
        <v>381507.50075382786</v>
      </c>
      <c r="H65" s="59">
        <f t="shared" ca="1" si="10"/>
        <v>368286.48983483657</v>
      </c>
      <c r="I65" s="59">
        <f t="shared" ca="1" si="10"/>
        <v>358646.96044232545</v>
      </c>
      <c r="J65" s="59">
        <f ca="1">SUM(J63:J64)</f>
        <v>353793.56854188896</v>
      </c>
      <c r="K65" s="59">
        <f t="shared" ca="1" si="10"/>
        <v>346303.46889661357</v>
      </c>
      <c r="L65" s="59">
        <f t="shared" ca="1" si="10"/>
        <v>339758.37794091768</v>
      </c>
      <c r="M65" s="59">
        <f t="shared" ca="1" si="10"/>
        <v>334145.60174722737</v>
      </c>
      <c r="N65" s="59">
        <f t="shared" ca="1" si="10"/>
        <v>178641.07704540127</v>
      </c>
      <c r="O65" s="59">
        <f t="shared" ca="1" si="10"/>
        <v>220142.20980737414</v>
      </c>
      <c r="P65" s="59">
        <f t="shared" ca="1" si="10"/>
        <v>222599.53340475535</v>
      </c>
      <c r="Q65" s="59">
        <f t="shared" ca="1" si="10"/>
        <v>225089.43992242671</v>
      </c>
      <c r="R65" s="59">
        <f t="shared" ca="1" si="10"/>
        <v>227612.23137245802</v>
      </c>
      <c r="S65" s="59">
        <f t="shared" ca="1" si="10"/>
        <v>230168.21009353022</v>
      </c>
      <c r="T65" s="59">
        <f t="shared" ca="1" si="10"/>
        <v>232757.67864939975</v>
      </c>
      <c r="U65" s="59">
        <f t="shared" ca="1" si="10"/>
        <v>235380.93972320168</v>
      </c>
      <c r="V65" s="59">
        <f t="shared" ca="1" si="10"/>
        <v>238038.29600746013</v>
      </c>
      <c r="W65" s="59">
        <f t="shared" ca="1" si="10"/>
        <v>240730.05008967782</v>
      </c>
      <c r="X65" s="59">
        <f t="shared" ca="1" si="10"/>
        <v>93456.504333366174</v>
      </c>
      <c r="Y65" s="59">
        <f t="shared" ca="1" si="10"/>
        <v>246217.96075437797</v>
      </c>
      <c r="Z65" s="59">
        <f t="shared" ca="1" si="10"/>
        <v>249014.72089239935</v>
      </c>
      <c r="AA65" s="59">
        <f t="shared" ca="1" si="10"/>
        <v>251847.08567745375</v>
      </c>
      <c r="AB65" s="59">
        <f t="shared" ca="1" si="10"/>
        <v>254715.35529126681</v>
      </c>
      <c r="AC65" s="59">
        <f t="shared" ca="1" si="10"/>
        <v>257619.82902333688</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0</v>
      </c>
      <c r="F66" s="59">
        <f t="shared" ca="1" si="11"/>
        <v>0</v>
      </c>
      <c r="G66" s="59">
        <f t="shared" ca="1" si="11"/>
        <v>0</v>
      </c>
      <c r="H66" s="59">
        <f t="shared" ca="1" si="11"/>
        <v>0</v>
      </c>
      <c r="I66" s="59">
        <f t="shared" ca="1" si="11"/>
        <v>0</v>
      </c>
      <c r="J66" s="59">
        <f t="shared" ca="1" si="11"/>
        <v>0</v>
      </c>
      <c r="K66" s="59">
        <f t="shared" ca="1" si="11"/>
        <v>0</v>
      </c>
      <c r="L66" s="59">
        <f t="shared" ca="1" si="11"/>
        <v>0</v>
      </c>
      <c r="M66" s="59">
        <f t="shared" ca="1" si="11"/>
        <v>0</v>
      </c>
      <c r="N66" s="59">
        <f t="shared" ca="1" si="11"/>
        <v>0</v>
      </c>
      <c r="O66" s="59">
        <f t="shared" ca="1" si="11"/>
        <v>0</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410227.95694428717</v>
      </c>
      <c r="F67" s="59">
        <f t="shared" ref="F67:AH67" ca="1" si="12">F65+F66</f>
        <v>399225.6151192353</v>
      </c>
      <c r="G67" s="59">
        <f t="shared" ca="1" si="12"/>
        <v>381507.50075382786</v>
      </c>
      <c r="H67" s="59">
        <f t="shared" ca="1" si="12"/>
        <v>368286.48983483657</v>
      </c>
      <c r="I67" s="59">
        <f ca="1">I65+I66</f>
        <v>358646.96044232545</v>
      </c>
      <c r="J67" s="59">
        <f ca="1">J65+J66</f>
        <v>353793.56854188896</v>
      </c>
      <c r="K67" s="59">
        <f t="shared" ca="1" si="12"/>
        <v>346303.46889661357</v>
      </c>
      <c r="L67" s="59">
        <f t="shared" ca="1" si="12"/>
        <v>339758.37794091768</v>
      </c>
      <c r="M67" s="59">
        <f t="shared" ca="1" si="12"/>
        <v>334145.60174722737</v>
      </c>
      <c r="N67" s="59">
        <f t="shared" ca="1" si="12"/>
        <v>178641.07704540127</v>
      </c>
      <c r="O67" s="59">
        <f t="shared" ca="1" si="12"/>
        <v>220142.20980737414</v>
      </c>
      <c r="P67" s="59">
        <f t="shared" ca="1" si="12"/>
        <v>222599.53340475535</v>
      </c>
      <c r="Q67" s="59">
        <f t="shared" ca="1" si="12"/>
        <v>225089.43992242671</v>
      </c>
      <c r="R67" s="59">
        <f t="shared" ca="1" si="12"/>
        <v>227612.23137245802</v>
      </c>
      <c r="S67" s="59">
        <f t="shared" ca="1" si="12"/>
        <v>230168.21009353022</v>
      </c>
      <c r="T67" s="59">
        <f t="shared" ca="1" si="12"/>
        <v>232757.67864939975</v>
      </c>
      <c r="U67" s="59">
        <f t="shared" ca="1" si="12"/>
        <v>235380.93972320168</v>
      </c>
      <c r="V67" s="59">
        <f t="shared" ca="1" si="12"/>
        <v>238038.29600746013</v>
      </c>
      <c r="W67" s="59">
        <f t="shared" ca="1" si="12"/>
        <v>240730.05008967782</v>
      </c>
      <c r="X67" s="59">
        <f t="shared" ca="1" si="12"/>
        <v>93456.504333366174</v>
      </c>
      <c r="Y67" s="59">
        <f t="shared" ca="1" si="12"/>
        <v>246217.96075437797</v>
      </c>
      <c r="Z67" s="59">
        <f t="shared" ca="1" si="12"/>
        <v>249014.72089239935</v>
      </c>
      <c r="AA67" s="59">
        <f t="shared" ca="1" si="12"/>
        <v>251847.08567745375</v>
      </c>
      <c r="AB67" s="59">
        <f t="shared" ca="1" si="12"/>
        <v>254715.35529126681</v>
      </c>
      <c r="AC67" s="59">
        <f t="shared" ca="1" si="12"/>
        <v>257619.82902333688</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0</v>
      </c>
      <c r="F68" s="59">
        <f t="shared" ca="1" si="14"/>
        <v>0</v>
      </c>
      <c r="G68" s="59">
        <f t="shared" ca="1" si="14"/>
        <v>0</v>
      </c>
      <c r="H68" s="59">
        <f t="shared" ca="1" si="14"/>
        <v>0</v>
      </c>
      <c r="I68" s="59">
        <f t="shared" ca="1" si="14"/>
        <v>0</v>
      </c>
      <c r="J68" s="59">
        <f t="shared" ca="1" si="14"/>
        <v>0</v>
      </c>
      <c r="K68" s="59">
        <f t="shared" ca="1" si="14"/>
        <v>0</v>
      </c>
      <c r="L68" s="59">
        <f t="shared" ca="1" si="14"/>
        <v>0</v>
      </c>
      <c r="M68" s="59">
        <f t="shared" ca="1" si="14"/>
        <v>0</v>
      </c>
      <c r="N68" s="59">
        <f t="shared" ca="1" si="14"/>
        <v>0</v>
      </c>
      <c r="O68" s="59">
        <f t="shared" ca="1" si="14"/>
        <v>0</v>
      </c>
      <c r="P68" s="59">
        <f t="shared" ca="1" si="14"/>
        <v>0</v>
      </c>
      <c r="Q68" s="59">
        <f t="shared" ca="1" si="14"/>
        <v>0</v>
      </c>
      <c r="R68" s="59">
        <f t="shared" ca="1" si="14"/>
        <v>0</v>
      </c>
      <c r="S68" s="59">
        <f t="shared" ca="1" si="14"/>
        <v>0</v>
      </c>
      <c r="T68" s="59">
        <f t="shared" ca="1" si="14"/>
        <v>0</v>
      </c>
      <c r="U68" s="59">
        <f t="shared" ca="1" si="14"/>
        <v>0</v>
      </c>
      <c r="V68" s="59">
        <f t="shared" ca="1" si="14"/>
        <v>0</v>
      </c>
      <c r="W68" s="59">
        <f t="shared" ca="1" si="14"/>
        <v>0</v>
      </c>
      <c r="X68" s="59">
        <f t="shared" ca="1" si="14"/>
        <v>0</v>
      </c>
      <c r="Y68" s="59">
        <f t="shared" ca="1" si="14"/>
        <v>0</v>
      </c>
      <c r="Z68" s="59">
        <f t="shared" ca="1" si="14"/>
        <v>0</v>
      </c>
      <c r="AA68" s="59">
        <f t="shared" ca="1" si="14"/>
        <v>0</v>
      </c>
      <c r="AB68" s="59">
        <f t="shared" ca="1" si="14"/>
        <v>0</v>
      </c>
      <c r="AC68" s="59">
        <f t="shared" ca="1" si="14"/>
        <v>0</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0</v>
      </c>
      <c r="F69" s="24">
        <f t="shared" ca="1" si="16"/>
        <v>0</v>
      </c>
      <c r="G69" s="24">
        <f t="shared" ca="1" si="16"/>
        <v>0</v>
      </c>
      <c r="H69" s="24">
        <f t="shared" ca="1" si="16"/>
        <v>0</v>
      </c>
      <c r="I69" s="24">
        <f t="shared" ca="1" si="16"/>
        <v>0</v>
      </c>
      <c r="J69" s="24">
        <f t="shared" ca="1" si="16"/>
        <v>0</v>
      </c>
      <c r="K69" s="24">
        <f t="shared" ca="1" si="16"/>
        <v>0</v>
      </c>
      <c r="L69" s="24">
        <f t="shared" ca="1" si="16"/>
        <v>0</v>
      </c>
      <c r="M69" s="24">
        <f t="shared" ca="1" si="16"/>
        <v>0</v>
      </c>
      <c r="N69" s="24">
        <f t="shared" ca="1" si="16"/>
        <v>0</v>
      </c>
      <c r="O69" s="24">
        <f t="shared" ca="1" si="16"/>
        <v>0</v>
      </c>
      <c r="P69" s="24">
        <f t="shared" ca="1" si="16"/>
        <v>0</v>
      </c>
      <c r="Q69" s="24">
        <f t="shared" ca="1" si="16"/>
        <v>0</v>
      </c>
      <c r="R69" s="24">
        <f t="shared" ca="1" si="16"/>
        <v>0</v>
      </c>
      <c r="S69" s="24">
        <f t="shared" ca="1" si="16"/>
        <v>0</v>
      </c>
      <c r="T69" s="24">
        <f t="shared" ca="1" si="16"/>
        <v>0</v>
      </c>
      <c r="U69" s="24">
        <f t="shared" ca="1" si="16"/>
        <v>0</v>
      </c>
      <c r="V69" s="24">
        <f t="shared" ca="1" si="16"/>
        <v>0</v>
      </c>
      <c r="W69" s="24">
        <f t="shared" ca="1" si="16"/>
        <v>0</v>
      </c>
      <c r="X69" s="24">
        <f t="shared" ca="1" si="16"/>
        <v>0</v>
      </c>
      <c r="Y69" s="24">
        <f t="shared" ca="1" si="16"/>
        <v>0</v>
      </c>
      <c r="Z69" s="24">
        <f t="shared" ca="1" si="16"/>
        <v>0</v>
      </c>
      <c r="AA69" s="24">
        <f t="shared" ca="1" si="16"/>
        <v>0</v>
      </c>
      <c r="AB69" s="24">
        <f t="shared" ca="1" si="16"/>
        <v>0</v>
      </c>
      <c r="AC69" s="24">
        <f t="shared" ca="1" si="16"/>
        <v>0</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410227.95694428717</v>
      </c>
      <c r="F70" s="420">
        <f t="shared" ref="F70:AH70" ca="1" si="17">SUM(F67:F69)</f>
        <v>399225.6151192353</v>
      </c>
      <c r="G70" s="420">
        <f t="shared" ca="1" si="17"/>
        <v>381507.50075382786</v>
      </c>
      <c r="H70" s="420">
        <f t="shared" ca="1" si="17"/>
        <v>368286.48983483657</v>
      </c>
      <c r="I70" s="420">
        <f t="shared" ca="1" si="17"/>
        <v>358646.96044232545</v>
      </c>
      <c r="J70" s="420">
        <f t="shared" ca="1" si="17"/>
        <v>353793.56854188896</v>
      </c>
      <c r="K70" s="420">
        <f t="shared" ca="1" si="17"/>
        <v>346303.46889661357</v>
      </c>
      <c r="L70" s="420">
        <f t="shared" ca="1" si="17"/>
        <v>339758.37794091768</v>
      </c>
      <c r="M70" s="420">
        <f t="shared" ca="1" si="17"/>
        <v>334145.60174722737</v>
      </c>
      <c r="N70" s="420">
        <f t="shared" ca="1" si="17"/>
        <v>178641.07704540127</v>
      </c>
      <c r="O70" s="420">
        <f t="shared" ca="1" si="17"/>
        <v>220142.20980737414</v>
      </c>
      <c r="P70" s="420">
        <f t="shared" ca="1" si="17"/>
        <v>222599.53340475535</v>
      </c>
      <c r="Q70" s="420">
        <f t="shared" ca="1" si="17"/>
        <v>225089.43992242671</v>
      </c>
      <c r="R70" s="420">
        <f t="shared" ca="1" si="17"/>
        <v>227612.23137245802</v>
      </c>
      <c r="S70" s="420">
        <f t="shared" ca="1" si="17"/>
        <v>230168.21009353022</v>
      </c>
      <c r="T70" s="420">
        <f t="shared" ca="1" si="17"/>
        <v>232757.67864939975</v>
      </c>
      <c r="U70" s="420">
        <f t="shared" ca="1" si="17"/>
        <v>235380.93972320168</v>
      </c>
      <c r="V70" s="420">
        <f t="shared" ca="1" si="17"/>
        <v>238038.29600746013</v>
      </c>
      <c r="W70" s="420">
        <f t="shared" ca="1" si="17"/>
        <v>240730.05008967782</v>
      </c>
      <c r="X70" s="420">
        <f t="shared" ca="1" si="17"/>
        <v>93456.504333366174</v>
      </c>
      <c r="Y70" s="420">
        <f t="shared" ca="1" si="17"/>
        <v>246217.96075437797</v>
      </c>
      <c r="Z70" s="420">
        <f t="shared" ca="1" si="17"/>
        <v>249014.72089239935</v>
      </c>
      <c r="AA70" s="420">
        <f t="shared" ca="1" si="17"/>
        <v>251847.08567745375</v>
      </c>
      <c r="AB70" s="420">
        <f t="shared" ca="1" si="17"/>
        <v>254715.35529126681</v>
      </c>
      <c r="AC70" s="420">
        <f t="shared" ca="1" si="17"/>
        <v>257619.82902333688</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410227.95694428717</v>
      </c>
      <c r="F72" s="59">
        <f t="shared" ca="1" si="18"/>
        <v>399225.6151192353</v>
      </c>
      <c r="G72" s="59">
        <f t="shared" ca="1" si="18"/>
        <v>381507.50075382786</v>
      </c>
      <c r="H72" s="59">
        <f t="shared" ca="1" si="18"/>
        <v>368286.48983483657</v>
      </c>
      <c r="I72" s="59">
        <f t="shared" ca="1" si="18"/>
        <v>358646.96044232545</v>
      </c>
      <c r="J72" s="59">
        <f t="shared" ca="1" si="18"/>
        <v>353793.56854188896</v>
      </c>
      <c r="K72" s="59">
        <f t="shared" ca="1" si="18"/>
        <v>346303.46889661357</v>
      </c>
      <c r="L72" s="59">
        <f t="shared" ca="1" si="18"/>
        <v>339758.37794091768</v>
      </c>
      <c r="M72" s="59">
        <f t="shared" ca="1" si="18"/>
        <v>334145.60174722737</v>
      </c>
      <c r="N72" s="59">
        <f t="shared" ca="1" si="18"/>
        <v>178641.07704540127</v>
      </c>
      <c r="O72" s="59">
        <f t="shared" ca="1" si="18"/>
        <v>220142.20980737414</v>
      </c>
      <c r="P72" s="59">
        <f t="shared" ca="1" si="18"/>
        <v>222599.53340475535</v>
      </c>
      <c r="Q72" s="59">
        <f t="shared" ca="1" si="18"/>
        <v>225089.43992242671</v>
      </c>
      <c r="R72" s="59">
        <f t="shared" ca="1" si="18"/>
        <v>227612.23137245802</v>
      </c>
      <c r="S72" s="59">
        <f t="shared" ca="1" si="18"/>
        <v>230168.21009353022</v>
      </c>
      <c r="T72" s="59">
        <f t="shared" ca="1" si="18"/>
        <v>232757.67864939975</v>
      </c>
      <c r="U72" s="59">
        <f t="shared" ca="1" si="18"/>
        <v>235380.93972320168</v>
      </c>
      <c r="V72" s="59">
        <f t="shared" ca="1" si="18"/>
        <v>238038.29600746013</v>
      </c>
      <c r="W72" s="59">
        <f t="shared" ca="1" si="18"/>
        <v>240730.05008967782</v>
      </c>
      <c r="X72" s="59">
        <f t="shared" ca="1" si="18"/>
        <v>93456.504333366174</v>
      </c>
      <c r="Y72" s="59">
        <f t="shared" ca="1" si="18"/>
        <v>246217.96075437797</v>
      </c>
      <c r="Z72" s="59">
        <f t="shared" ca="1" si="18"/>
        <v>249014.72089239935</v>
      </c>
      <c r="AA72" s="59">
        <f t="shared" ca="1" si="18"/>
        <v>251847.08567745375</v>
      </c>
      <c r="AB72" s="59">
        <f t="shared" ca="1" si="18"/>
        <v>254715.35529126681</v>
      </c>
      <c r="AC72" s="59">
        <f t="shared" ca="1" si="18"/>
        <v>257619.82902333688</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-2694870.2324511996</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0</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-2694870.2324511996</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-808461.06973535998</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0</v>
      </c>
      <c r="F80" s="10">
        <f ca="1">Principle</f>
        <v>0</v>
      </c>
      <c r="G80" s="10">
        <f t="shared" ref="G80:AH80" ca="1" si="20">Principle</f>
        <v>0</v>
      </c>
      <c r="H80" s="10">
        <f t="shared" ca="1" si="20"/>
        <v>0</v>
      </c>
      <c r="I80" s="10">
        <f t="shared" ca="1" si="20"/>
        <v>0</v>
      </c>
      <c r="J80" s="10">
        <f t="shared" ca="1" si="20"/>
        <v>0</v>
      </c>
      <c r="K80" s="10">
        <f t="shared" ca="1" si="20"/>
        <v>0</v>
      </c>
      <c r="L80" s="10">
        <f t="shared" ca="1" si="20"/>
        <v>0</v>
      </c>
      <c r="M80" s="10">
        <f t="shared" ca="1" si="20"/>
        <v>0</v>
      </c>
      <c r="N80" s="10">
        <f t="shared" ca="1" si="20"/>
        <v>0</v>
      </c>
      <c r="O80" s="10">
        <f t="shared" ca="1" si="20"/>
        <v>0</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-808461.06973535998</v>
      </c>
      <c r="E81" s="10">
        <f ca="1">E79+E80</f>
        <v>0</v>
      </c>
      <c r="F81" s="10">
        <f t="shared" ref="F81:AH81" ca="1" si="21">F79+F80</f>
        <v>0</v>
      </c>
      <c r="G81" s="10">
        <f t="shared" ca="1" si="21"/>
        <v>0</v>
      </c>
      <c r="H81" s="10">
        <f t="shared" ca="1" si="21"/>
        <v>0</v>
      </c>
      <c r="I81" s="10">
        <f t="shared" ca="1" si="21"/>
        <v>0</v>
      </c>
      <c r="J81" s="10">
        <f t="shared" ca="1" si="21"/>
        <v>0</v>
      </c>
      <c r="K81" s="10">
        <f t="shared" ca="1" si="21"/>
        <v>0</v>
      </c>
      <c r="L81" s="10">
        <f t="shared" ca="1" si="21"/>
        <v>0</v>
      </c>
      <c r="M81" s="10">
        <f t="shared" ca="1" si="21"/>
        <v>0</v>
      </c>
      <c r="N81" s="10">
        <f t="shared" ca="1" si="21"/>
        <v>0</v>
      </c>
      <c r="O81" s="10">
        <f t="shared" ca="1" si="21"/>
        <v>0</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-3503331.3021865594</v>
      </c>
      <c r="E83" s="430">
        <f t="shared" ca="1" si="22"/>
        <v>410227.95694428717</v>
      </c>
      <c r="F83" s="430">
        <f t="shared" ca="1" si="22"/>
        <v>399225.6151192353</v>
      </c>
      <c r="G83" s="430">
        <f t="shared" ca="1" si="22"/>
        <v>381507.50075382786</v>
      </c>
      <c r="H83" s="430">
        <f t="shared" ca="1" si="22"/>
        <v>368286.48983483657</v>
      </c>
      <c r="I83" s="430">
        <f t="shared" ca="1" si="22"/>
        <v>358646.96044232545</v>
      </c>
      <c r="J83" s="430">
        <f t="shared" ca="1" si="22"/>
        <v>353793.56854188896</v>
      </c>
      <c r="K83" s="430">
        <f t="shared" ca="1" si="22"/>
        <v>346303.46889661357</v>
      </c>
      <c r="L83" s="430">
        <f t="shared" ca="1" si="22"/>
        <v>339758.37794091768</v>
      </c>
      <c r="M83" s="430">
        <f t="shared" ca="1" si="22"/>
        <v>334145.60174722737</v>
      </c>
      <c r="N83" s="430">
        <f t="shared" ca="1" si="22"/>
        <v>178641.07704540127</v>
      </c>
      <c r="O83" s="430">
        <f t="shared" ca="1" si="22"/>
        <v>220142.20980737414</v>
      </c>
      <c r="P83" s="430">
        <f t="shared" ca="1" si="22"/>
        <v>222599.53340475535</v>
      </c>
      <c r="Q83" s="430">
        <f t="shared" ca="1" si="22"/>
        <v>225089.43992242671</v>
      </c>
      <c r="R83" s="430">
        <f t="shared" ca="1" si="22"/>
        <v>227612.23137245802</v>
      </c>
      <c r="S83" s="430">
        <f t="shared" ca="1" si="22"/>
        <v>230168.21009353022</v>
      </c>
      <c r="T83" s="430">
        <f t="shared" ca="1" si="22"/>
        <v>232757.67864939975</v>
      </c>
      <c r="U83" s="430">
        <f t="shared" ca="1" si="22"/>
        <v>235380.93972320168</v>
      </c>
      <c r="V83" s="430">
        <f t="shared" ca="1" si="22"/>
        <v>238038.29600746013</v>
      </c>
      <c r="W83" s="430">
        <f t="shared" ca="1" si="22"/>
        <v>240730.05008967782</v>
      </c>
      <c r="X83" s="430">
        <f t="shared" ca="1" si="22"/>
        <v>93456.504333366174</v>
      </c>
      <c r="Y83" s="430">
        <f t="shared" ca="1" si="22"/>
        <v>246217.96075437797</v>
      </c>
      <c r="Z83" s="430">
        <f t="shared" ca="1" si="22"/>
        <v>249014.72089239935</v>
      </c>
      <c r="AA83" s="430">
        <f t="shared" ca="1" si="22"/>
        <v>251847.08567745375</v>
      </c>
      <c r="AB83" s="430">
        <f t="shared" ca="1" si="22"/>
        <v>254715.35529126681</v>
      </c>
      <c r="AC83" s="430">
        <f t="shared" ca="1" si="22"/>
        <v>257619.82902333688</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-3503331.3021865594</v>
      </c>
      <c r="E84" s="44">
        <f ca="1">D84+E83</f>
        <v>-3093103.3452422721</v>
      </c>
      <c r="F84" s="44">
        <f t="shared" ref="F84:AH84" ca="1" si="23">E84+F83</f>
        <v>-2693877.730123037</v>
      </c>
      <c r="G84" s="44">
        <f t="shared" ca="1" si="23"/>
        <v>-2312370.2293692091</v>
      </c>
      <c r="H84" s="44">
        <f t="shared" ca="1" si="23"/>
        <v>-1944083.7395343725</v>
      </c>
      <c r="I84" s="44">
        <f t="shared" ca="1" si="23"/>
        <v>-1585436.7790920469</v>
      </c>
      <c r="J84" s="44">
        <f t="shared" ca="1" si="23"/>
        <v>-1231643.2105501578</v>
      </c>
      <c r="K84" s="44">
        <f t="shared" ca="1" si="23"/>
        <v>-885339.74165354425</v>
      </c>
      <c r="L84" s="44">
        <f t="shared" ca="1" si="23"/>
        <v>-545581.36371262651</v>
      </c>
      <c r="M84" s="44">
        <f t="shared" ca="1" si="23"/>
        <v>-211435.76196539914</v>
      </c>
      <c r="N84" s="44">
        <f t="shared" ca="1" si="23"/>
        <v>-32794.684919997875</v>
      </c>
      <c r="O84" s="44">
        <f t="shared" ca="1" si="23"/>
        <v>187347.52488737626</v>
      </c>
      <c r="P84" s="44">
        <f t="shared" ca="1" si="23"/>
        <v>409947.05829213164</v>
      </c>
      <c r="Q84" s="44">
        <f t="shared" ca="1" si="23"/>
        <v>635036.49821455835</v>
      </c>
      <c r="R84" s="44">
        <f t="shared" ca="1" si="23"/>
        <v>862648.72958701639</v>
      </c>
      <c r="S84" s="44">
        <f t="shared" ca="1" si="23"/>
        <v>1092816.9396805465</v>
      </c>
      <c r="T84" s="44">
        <f t="shared" ca="1" si="23"/>
        <v>1325574.6183299462</v>
      </c>
      <c r="U84" s="44">
        <f t="shared" ca="1" si="23"/>
        <v>1560955.558053148</v>
      </c>
      <c r="V84" s="44">
        <f t="shared" ca="1" si="23"/>
        <v>1798993.8540606082</v>
      </c>
      <c r="W84" s="44">
        <f t="shared" ca="1" si="23"/>
        <v>2039723.904150286</v>
      </c>
      <c r="X84" s="44">
        <f t="shared" ca="1" si="23"/>
        <v>2133180.4084836524</v>
      </c>
      <c r="Y84" s="44">
        <f t="shared" ca="1" si="23"/>
        <v>2379398.3692380302</v>
      </c>
      <c r="Z84" s="44">
        <f t="shared" ca="1" si="23"/>
        <v>2628413.0901304297</v>
      </c>
      <c r="AA84" s="44">
        <f t="shared" ca="1" si="23"/>
        <v>2880260.1758078835</v>
      </c>
      <c r="AB84" s="44">
        <f t="shared" ca="1" si="23"/>
        <v>3134975.5310991504</v>
      </c>
      <c r="AC84" s="44">
        <f t="shared" ca="1" si="23"/>
        <v>3392595.3601224874</v>
      </c>
      <c r="AD84" s="44">
        <f ca="1">AC84+AD83</f>
        <v>3392595.3601224874</v>
      </c>
      <c r="AE84" s="44">
        <f t="shared" ca="1" si="23"/>
        <v>3392595.3601224874</v>
      </c>
      <c r="AF84" s="44">
        <f t="shared" ca="1" si="23"/>
        <v>3392595.3601224874</v>
      </c>
      <c r="AG84" s="44">
        <f t="shared" ca="1" si="23"/>
        <v>3392595.3601224874</v>
      </c>
      <c r="AH84" s="44">
        <f t="shared" ca="1" si="23"/>
        <v>3392595.3601224874</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-808461.06973535998</v>
      </c>
      <c r="F89" s="9">
        <f ca="1">E93</f>
        <v>-808461.06973535998</v>
      </c>
      <c r="G89" s="9">
        <f t="shared" ref="G89:AH89" ca="1" si="24">F93</f>
        <v>-808461.06973535998</v>
      </c>
      <c r="H89" s="9">
        <f t="shared" ca="1" si="24"/>
        <v>-808461.06973535998</v>
      </c>
      <c r="I89" s="9">
        <f t="shared" ca="1" si="24"/>
        <v>-808461.06973535998</v>
      </c>
      <c r="J89" s="9">
        <f t="shared" ca="1" si="24"/>
        <v>-808461.06973535998</v>
      </c>
      <c r="K89" s="9">
        <f t="shared" ca="1" si="24"/>
        <v>-808461.06973535998</v>
      </c>
      <c r="L89" s="9">
        <f t="shared" ca="1" si="24"/>
        <v>-808461.06973535998</v>
      </c>
      <c r="M89" s="9">
        <f t="shared" ca="1" si="24"/>
        <v>-808461.06973535998</v>
      </c>
      <c r="N89" s="9">
        <f t="shared" ca="1" si="24"/>
        <v>-808461.06973535998</v>
      </c>
      <c r="O89" s="9">
        <f t="shared" ca="1" si="24"/>
        <v>-808461.06973535998</v>
      </c>
      <c r="P89" s="9">
        <f t="shared" ca="1" si="24"/>
        <v>-808461.06973535998</v>
      </c>
      <c r="Q89" s="9">
        <f t="shared" ca="1" si="24"/>
        <v>-808461.06973535998</v>
      </c>
      <c r="R89" s="9">
        <f t="shared" ca="1" si="24"/>
        <v>-808461.06973535998</v>
      </c>
      <c r="S89" s="9">
        <f t="shared" ca="1" si="24"/>
        <v>-808461.06973535998</v>
      </c>
      <c r="T89" s="9">
        <f t="shared" ca="1" si="24"/>
        <v>-808461.06973535998</v>
      </c>
      <c r="U89" s="9">
        <f t="shared" ca="1" si="24"/>
        <v>-808461.06973535998</v>
      </c>
      <c r="V89" s="9">
        <f t="shared" ca="1" si="24"/>
        <v>-808461.06973535998</v>
      </c>
      <c r="W89" s="9">
        <f t="shared" ca="1" si="24"/>
        <v>-808461.06973535998</v>
      </c>
      <c r="X89" s="9">
        <f t="shared" ca="1" si="24"/>
        <v>-808461.06973535998</v>
      </c>
      <c r="Y89" s="9">
        <f t="shared" ca="1" si="24"/>
        <v>-808461.06973535998</v>
      </c>
      <c r="Z89" s="9">
        <f t="shared" ca="1" si="24"/>
        <v>-808461.06973535998</v>
      </c>
      <c r="AA89" s="9">
        <f t="shared" ca="1" si="24"/>
        <v>-808461.06973535998</v>
      </c>
      <c r="AB89" s="9">
        <f t="shared" ca="1" si="24"/>
        <v>-808461.06973535998</v>
      </c>
      <c r="AC89" s="9">
        <f t="shared" ca="1" si="24"/>
        <v>-808461.06973535998</v>
      </c>
      <c r="AD89" s="9">
        <f t="shared" ca="1" si="24"/>
        <v>-808461.06973535998</v>
      </c>
      <c r="AE89" s="9">
        <f t="shared" ca="1" si="24"/>
        <v>-808461.06973535998</v>
      </c>
      <c r="AF89" s="9">
        <f t="shared" ca="1" si="24"/>
        <v>-808461.06973535998</v>
      </c>
      <c r="AG89" s="9">
        <f t="shared" ca="1" si="24"/>
        <v>-808461.06973535998</v>
      </c>
      <c r="AH89" s="9">
        <f t="shared" ca="1" si="24"/>
        <v>-808461.06973535998</v>
      </c>
    </row>
    <row r="90" spans="1:36" x14ac:dyDescent="0.2">
      <c r="A90" s="2" t="s">
        <v>47</v>
      </c>
      <c r="D90" s="9"/>
      <c r="E90" s="9">
        <f t="shared" ref="E90:AH90" ca="1" si="25">IF(ProjectYear&lt;=LoanTerm,PMT(LoanInterest,LoanTerm,LoanAmount),0)</f>
        <v>0</v>
      </c>
      <c r="F90" s="9">
        <f t="shared" ca="1" si="25"/>
        <v>0</v>
      </c>
      <c r="G90" s="9">
        <f t="shared" ca="1" si="25"/>
        <v>0</v>
      </c>
      <c r="H90" s="9">
        <f t="shared" ca="1" si="25"/>
        <v>0</v>
      </c>
      <c r="I90" s="9">
        <f t="shared" ca="1" si="25"/>
        <v>0</v>
      </c>
      <c r="J90" s="9">
        <f t="shared" ca="1" si="25"/>
        <v>0</v>
      </c>
      <c r="K90" s="9">
        <f t="shared" ca="1" si="25"/>
        <v>0</v>
      </c>
      <c r="L90" s="9">
        <f t="shared" ca="1" si="25"/>
        <v>0</v>
      </c>
      <c r="M90" s="9">
        <f t="shared" ca="1" si="25"/>
        <v>0</v>
      </c>
      <c r="N90" s="9">
        <f t="shared" ca="1" si="25"/>
        <v>0</v>
      </c>
      <c r="O90" s="9">
        <f t="shared" ca="1" si="25"/>
        <v>0</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0</v>
      </c>
      <c r="F91" s="9">
        <f t="shared" ca="1" si="26"/>
        <v>0</v>
      </c>
      <c r="G91" s="9">
        <f t="shared" ca="1" si="26"/>
        <v>0</v>
      </c>
      <c r="H91" s="9">
        <f t="shared" ca="1" si="26"/>
        <v>0</v>
      </c>
      <c r="I91" s="9">
        <f t="shared" ca="1" si="26"/>
        <v>0</v>
      </c>
      <c r="J91" s="9">
        <f t="shared" ca="1" si="26"/>
        <v>0</v>
      </c>
      <c r="K91" s="9">
        <f t="shared" ca="1" si="26"/>
        <v>0</v>
      </c>
      <c r="L91" s="9">
        <f t="shared" ca="1" si="26"/>
        <v>0</v>
      </c>
      <c r="M91" s="9">
        <f t="shared" ca="1" si="26"/>
        <v>0</v>
      </c>
      <c r="N91" s="9">
        <f t="shared" ca="1" si="26"/>
        <v>0</v>
      </c>
      <c r="O91" s="9">
        <f t="shared" ca="1" si="26"/>
        <v>0</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0</v>
      </c>
      <c r="F92" s="9">
        <f t="shared" ca="1" si="27"/>
        <v>0</v>
      </c>
      <c r="G92" s="9">
        <f t="shared" ca="1" si="27"/>
        <v>0</v>
      </c>
      <c r="H92" s="9">
        <f t="shared" ca="1" si="27"/>
        <v>0</v>
      </c>
      <c r="I92" s="9">
        <f t="shared" ca="1" si="27"/>
        <v>0</v>
      </c>
      <c r="J92" s="9">
        <f t="shared" ca="1" si="27"/>
        <v>0</v>
      </c>
      <c r="K92" s="9">
        <f t="shared" ca="1" si="27"/>
        <v>0</v>
      </c>
      <c r="L92" s="9">
        <f t="shared" ca="1" si="27"/>
        <v>0</v>
      </c>
      <c r="M92" s="9">
        <f t="shared" ca="1" si="27"/>
        <v>0</v>
      </c>
      <c r="N92" s="9">
        <f t="shared" ca="1" si="27"/>
        <v>0</v>
      </c>
      <c r="O92" s="9">
        <f t="shared" ca="1" si="27"/>
        <v>0</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-808461.06973535998</v>
      </c>
      <c r="F93" s="70">
        <f t="shared" ca="1" si="28"/>
        <v>-808461.06973535998</v>
      </c>
      <c r="G93" s="70">
        <f t="shared" ca="1" si="28"/>
        <v>-808461.06973535998</v>
      </c>
      <c r="H93" s="70">
        <f t="shared" ca="1" si="28"/>
        <v>-808461.06973535998</v>
      </c>
      <c r="I93" s="70">
        <f t="shared" ca="1" si="28"/>
        <v>-808461.06973535998</v>
      </c>
      <c r="J93" s="70">
        <f t="shared" ca="1" si="28"/>
        <v>-808461.06973535998</v>
      </c>
      <c r="K93" s="70">
        <f t="shared" ca="1" si="28"/>
        <v>-808461.06973535998</v>
      </c>
      <c r="L93" s="70">
        <f t="shared" ca="1" si="28"/>
        <v>-808461.06973535998</v>
      </c>
      <c r="M93" s="70">
        <f t="shared" ca="1" si="28"/>
        <v>-808461.06973535998</v>
      </c>
      <c r="N93" s="70">
        <f t="shared" ca="1" si="28"/>
        <v>-808461.06973535998</v>
      </c>
      <c r="O93" s="70">
        <f t="shared" ca="1" si="28"/>
        <v>-808461.06973535998</v>
      </c>
      <c r="P93" s="70">
        <f t="shared" ca="1" si="28"/>
        <v>-808461.06973535998</v>
      </c>
      <c r="Q93" s="70">
        <f t="shared" ca="1" si="28"/>
        <v>-808461.06973535998</v>
      </c>
      <c r="R93" s="70">
        <f t="shared" ca="1" si="28"/>
        <v>-808461.06973535998</v>
      </c>
      <c r="S93" s="70">
        <f t="shared" ca="1" si="28"/>
        <v>-808461.06973535998</v>
      </c>
      <c r="T93" s="70">
        <f t="shared" ca="1" si="28"/>
        <v>-808461.06973535998</v>
      </c>
      <c r="U93" s="70">
        <f t="shared" ca="1" si="28"/>
        <v>-808461.06973535998</v>
      </c>
      <c r="V93" s="70">
        <f t="shared" ca="1" si="28"/>
        <v>-808461.06973535998</v>
      </c>
      <c r="W93" s="70">
        <f t="shared" ca="1" si="28"/>
        <v>-808461.06973535998</v>
      </c>
      <c r="X93" s="70">
        <f t="shared" ca="1" si="28"/>
        <v>-808461.06973535998</v>
      </c>
      <c r="Y93" s="70">
        <f t="shared" ca="1" si="28"/>
        <v>-808461.06973535998</v>
      </c>
      <c r="Z93" s="70">
        <f t="shared" ca="1" si="28"/>
        <v>-808461.06973535998</v>
      </c>
      <c r="AA93" s="70">
        <f t="shared" ca="1" si="28"/>
        <v>-808461.06973535998</v>
      </c>
      <c r="AB93" s="70">
        <f t="shared" ca="1" si="28"/>
        <v>-808461.06973535998</v>
      </c>
      <c r="AC93" s="70">
        <f t="shared" ca="1" si="28"/>
        <v>-808461.06973535998</v>
      </c>
      <c r="AD93" s="70">
        <f t="shared" ca="1" si="28"/>
        <v>-808461.06973535998</v>
      </c>
      <c r="AE93" s="70">
        <f t="shared" ca="1" si="28"/>
        <v>-808461.06973535998</v>
      </c>
      <c r="AF93" s="70">
        <f t="shared" ca="1" si="28"/>
        <v>-808461.06973535998</v>
      </c>
      <c r="AG93" s="70">
        <f t="shared" ca="1" si="28"/>
        <v>-808461.06973535998</v>
      </c>
      <c r="AH93" s="70">
        <f t="shared" ca="1" si="28"/>
        <v>-808461.06973535998</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643007.75253573945</v>
      </c>
      <c r="D106" s="42">
        <f ca="1">IF($C$112="3P",VLOOKUP($A106,'Fin. Assumptions'!$F$23:$L$29,$D$111+1)*(-D$55-D$56),VLOOKUP($A106,'Fin. Assumptions'!$F$32:$L$38,$D$111+1)*D$83)</f>
        <v>-3503331.3021865594</v>
      </c>
      <c r="E106" s="42">
        <f ca="1">IF($C$112="3P",VLOOKUP($A106,'Fin. Assumptions'!$F$23:$L$29,$D$111+1)*(-E$55-E$56),VLOOKUP($A106,'Fin. Assumptions'!$F$32:$L$38,$D$111+1)*E$83)</f>
        <v>410227.95694428717</v>
      </c>
      <c r="F106" s="42">
        <f ca="1">IF($C$112="3P",VLOOKUP($A106,'Fin. Assumptions'!$F$23:$L$29,$D$111+1)*(-F$55-F$56),VLOOKUP($A106,'Fin. Assumptions'!$F$32:$L$38,$D$111+1)*F$83)</f>
        <v>399225.6151192353</v>
      </c>
      <c r="G106" s="42">
        <f ca="1">IF($C$112="3P",VLOOKUP($A106,'Fin. Assumptions'!$F$23:$L$29,$D$111+1)*(-G$55-G$56),VLOOKUP($A106,'Fin. Assumptions'!$F$32:$L$38,$D$111+1)*G$83)</f>
        <v>381507.50075382786</v>
      </c>
      <c r="H106" s="42">
        <f ca="1">IF($C$112="3P",VLOOKUP($A106,'Fin. Assumptions'!$F$23:$L$29,$D$111+1)*(-H$55-H$56),VLOOKUP($A106,'Fin. Assumptions'!$F$32:$L$38,$D$111+1)*H$83)</f>
        <v>368286.48983483657</v>
      </c>
      <c r="I106" s="42">
        <f ca="1">IF($C$112="3P",VLOOKUP($A106,'Fin. Assumptions'!$F$23:$L$29,$D$111+1)*(-I$55-I$56),VLOOKUP($A106,'Fin. Assumptions'!$F$32:$L$38,$D$111+1)*I$83)</f>
        <v>358646.96044232545</v>
      </c>
      <c r="J106" s="42">
        <f ca="1">IF($C$112="3P",VLOOKUP($A106,'Fin. Assumptions'!$F$23:$L$29,$D$111+1)*(-J$55-J$56),VLOOKUP($A106,'Fin. Assumptions'!$F$32:$L$38,$D$111+1)*J$83)</f>
        <v>353793.56854188896</v>
      </c>
      <c r="K106" s="42">
        <f ca="1">IF($C$112="3P",VLOOKUP($A106,'Fin. Assumptions'!$F$23:$L$29,$D$111+1)*(-K$55-K$56),VLOOKUP($A106,'Fin. Assumptions'!$F$32:$L$38,$D$111+1)*K$83)</f>
        <v>346303.46889661357</v>
      </c>
      <c r="L106" s="42">
        <f ca="1">IF($C$112="3P",VLOOKUP($A106,'Fin. Assumptions'!$F$23:$L$29,$D$111+1)*(-L$55-L$56),VLOOKUP($A106,'Fin. Assumptions'!$F$32:$L$38,$D$111+1)*L$83)</f>
        <v>339758.37794091768</v>
      </c>
      <c r="M106" s="42">
        <f ca="1">IF($C$112="3P",VLOOKUP($A106,'Fin. Assumptions'!$F$23:$L$29,$D$111+1)*(-M$55-M$56),VLOOKUP($A106,'Fin. Assumptions'!$F$32:$L$38,$D$111+1)*M$83)</f>
        <v>334145.60174722737</v>
      </c>
      <c r="N106" s="42">
        <f ca="1">IF($C$112="3P",VLOOKUP($A106,'Fin. Assumptions'!$F$23:$L$29,$D$111+1)*(-N$55-N$56),VLOOKUP($A106,'Fin. Assumptions'!$F$32:$L$38,$D$111+1)*N$83)</f>
        <v>178641.07704540127</v>
      </c>
      <c r="O106" s="42">
        <f ca="1">IF($C$112="3P",VLOOKUP($A106,'Fin. Assumptions'!$F$23:$L$29,$D$111+1)*(-O$55-O$56),VLOOKUP($A106,'Fin. Assumptions'!$F$32:$L$38,$D$111+1)*O$83)</f>
        <v>220142.20980737414</v>
      </c>
      <c r="P106" s="42">
        <f ca="1">IF($C$112="3P",VLOOKUP($A106,'Fin. Assumptions'!$F$23:$L$29,$D$111+1)*(-P$55-P$56),VLOOKUP($A106,'Fin. Assumptions'!$F$32:$L$38,$D$111+1)*P$83)</f>
        <v>222599.53340475535</v>
      </c>
      <c r="Q106" s="42">
        <f ca="1">IF($C$112="3P",VLOOKUP($A106,'Fin. Assumptions'!$F$23:$L$29,$D$111+1)*(-Q$55-Q$56),VLOOKUP($A106,'Fin. Assumptions'!$F$32:$L$38,$D$111+1)*Q$83)</f>
        <v>225089.43992242671</v>
      </c>
      <c r="R106" s="42">
        <f ca="1">IF($C$112="3P",VLOOKUP($A106,'Fin. Assumptions'!$F$23:$L$29,$D$111+1)*(-R$55-R$56),VLOOKUP($A106,'Fin. Assumptions'!$F$32:$L$38,$D$111+1)*R$83)</f>
        <v>227612.23137245802</v>
      </c>
      <c r="S106" s="42">
        <f ca="1">IF($C$112="3P",VLOOKUP($A106,'Fin. Assumptions'!$F$23:$L$29,$D$111+1)*(-S$55-S$56),VLOOKUP($A106,'Fin. Assumptions'!$F$32:$L$38,$D$111+1)*S$83)</f>
        <v>230168.21009353022</v>
      </c>
      <c r="T106" s="42">
        <f ca="1">IF($C$112="3P",VLOOKUP($A106,'Fin. Assumptions'!$F$23:$L$29,$D$111+1)*(-T$55-T$56),VLOOKUP($A106,'Fin. Assumptions'!$F$32:$L$38,$D$111+1)*T$83)</f>
        <v>232757.67864939975</v>
      </c>
      <c r="U106" s="42">
        <f ca="1">IF($C$112="3P",VLOOKUP($A106,'Fin. Assumptions'!$F$23:$L$29,$D$111+1)*(-U$55-U$56),VLOOKUP($A106,'Fin. Assumptions'!$F$32:$L$38,$D$111+1)*U$83)</f>
        <v>235380.93972320168</v>
      </c>
      <c r="V106" s="42">
        <f ca="1">IF($C$112="3P",VLOOKUP($A106,'Fin. Assumptions'!$F$23:$L$29,$D$111+1)*(-V$55-V$56),VLOOKUP($A106,'Fin. Assumptions'!$F$32:$L$38,$D$111+1)*V$83)</f>
        <v>238038.29600746013</v>
      </c>
      <c r="W106" s="42">
        <f ca="1">IF($C$112="3P",VLOOKUP($A106,'Fin. Assumptions'!$F$23:$L$29,$D$111+1)*(-W$55-W$56),VLOOKUP($A106,'Fin. Assumptions'!$F$32:$L$38,$D$111+1)*W$83)</f>
        <v>240730.05008967782</v>
      </c>
      <c r="X106" s="42">
        <f ca="1">IF($C$112="3P",VLOOKUP($A106,'Fin. Assumptions'!$F$23:$L$29,$D$111+1)*(-X$55-X$56),VLOOKUP($A106,'Fin. Assumptions'!$F$32:$L$38,$D$111+1)*X$83)</f>
        <v>93456.504333366174</v>
      </c>
      <c r="Y106" s="42">
        <f ca="1">IF($C$112="3P",VLOOKUP($A106,'Fin. Assumptions'!$F$23:$L$29,$D$111+1)*(-Y$55-Y$56),VLOOKUP($A106,'Fin. Assumptions'!$F$32:$L$38,$D$111+1)*Y$83)</f>
        <v>246217.96075437797</v>
      </c>
      <c r="Z106" s="42">
        <f ca="1">IF($C$112="3P",VLOOKUP($A106,'Fin. Assumptions'!$F$23:$L$29,$D$111+1)*(-Z$55-Z$56),VLOOKUP($A106,'Fin. Assumptions'!$F$32:$L$38,$D$111+1)*Z$83)</f>
        <v>249014.72089239935</v>
      </c>
      <c r="AA106" s="42">
        <f ca="1">IF($C$112="3P",VLOOKUP($A106,'Fin. Assumptions'!$F$23:$L$29,$D$111+1)*(-AA$55-AA$56),VLOOKUP($A106,'Fin. Assumptions'!$F$32:$L$38,$D$111+1)*AA$83)</f>
        <v>251847.08567745375</v>
      </c>
      <c r="AB106" s="42">
        <f ca="1">IF($C$112="3P",VLOOKUP($A106,'Fin. Assumptions'!$F$23:$L$29,$D$111+1)*(-AB$55-AB$56),VLOOKUP($A106,'Fin. Assumptions'!$F$32:$L$38,$D$111+1)*AB$83)</f>
        <v>254715.35529126681</v>
      </c>
      <c r="AC106" s="42">
        <f ca="1">IF($C$112="3P",VLOOKUP($A106,'Fin. Assumptions'!$F$23:$L$29,$D$111+1)*(-AC$55-AC$56),VLOOKUP($A106,'Fin. Assumptions'!$F$32:$L$38,$D$111+1)*AC$83)</f>
        <v>257619.82902333688</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643007.75253573945</v>
      </c>
    </row>
    <row r="111" spans="1:34" ht="15.75" x14ac:dyDescent="0.25">
      <c r="A111" s="92"/>
      <c r="B111" s="93" t="s">
        <v>111</v>
      </c>
      <c r="C111" s="463" t="str">
        <f ca="1">LEFT($B$6,3)</f>
        <v>NPO</v>
      </c>
      <c r="D111" s="380">
        <f ca="1">HLOOKUP(C111,'Fin. Assumptions'!$G$32:$L$40,9)</f>
        <v>4</v>
      </c>
    </row>
    <row r="112" spans="1:34" x14ac:dyDescent="0.2">
      <c r="A112" s="94"/>
      <c r="B112" s="93" t="s">
        <v>160</v>
      </c>
      <c r="C112" s="376" t="str">
        <f ca="1">RIGHT(LEFT($B$6,6),2)</f>
        <v>DO</v>
      </c>
    </row>
  </sheetData>
  <sheetProtection algorithmName="SHA-512" hashValue="TWS/eFgiA4jA5N0RwEb+x7Sq6s/rilkLqpblUJiNvaWO3BsfopIrWpftnLQdZHOdNR4EWN90YPU0vpCPj+gX3g==" saltValue="7YL84+AO1pcja/f5YW6bGw=="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F359"/>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P&amp;G 3P 18</v>
      </c>
      <c r="D6" s="82" t="s">
        <v>172</v>
      </c>
      <c r="T6" s="2"/>
    </row>
    <row r="7" spans="1:42" ht="18.75" customHeight="1" x14ac:dyDescent="0.25">
      <c r="A7" s="90"/>
      <c r="C7" s="2"/>
      <c r="D7" s="374" t="s">
        <v>174</v>
      </c>
      <c r="T7" s="2"/>
    </row>
    <row r="8" spans="1:42" ht="18.75" customHeight="1" x14ac:dyDescent="0.25">
      <c r="A8" s="90" t="s">
        <v>111</v>
      </c>
      <c r="B8" s="376" t="str">
        <f ca="1">VLOOKUP($B$6,'Fin. Assumptions'!$A$6:$P$17,2)</f>
        <v>Public/Govt</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2018</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Assumptions'!$A$6:$P$17,15)</f>
        <v>0.21</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0.2732</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741000.17581546551</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2.4700005860515515</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2470000.5860515516</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0.61290221631538211</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2470000.5860515516</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-370500.08790773276</v>
      </c>
      <c r="O22" s="28"/>
      <c r="P22" s="26"/>
      <c r="Q22" s="26"/>
      <c r="R22" s="23"/>
      <c r="T22" s="2"/>
    </row>
    <row r="23" spans="1:36" ht="18" customHeight="1" x14ac:dyDescent="0.2">
      <c r="A23" s="48"/>
      <c r="B23" s="77"/>
      <c r="C23" s="21"/>
      <c r="E23" s="54" t="s">
        <v>77</v>
      </c>
      <c r="G23" s="83">
        <f ca="1">SUM(G20:G22)</f>
        <v>2099500.4981438187</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11</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2470000.5860515516</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0.16236482399999999</v>
      </c>
      <c r="C31" s="2" t="s">
        <v>7</v>
      </c>
      <c r="E31" s="57" t="s">
        <v>10</v>
      </c>
      <c r="F31" s="5"/>
      <c r="G31" s="83">
        <f ca="1">NetCost*LoanPer-B22</f>
        <v>370500.08790773252</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577173.54881291138</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0.14341559518904856</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189168.00914591999</v>
      </c>
      <c r="F54" s="9">
        <f t="shared" ca="1" si="2"/>
        <v>191986.61248219421</v>
      </c>
      <c r="G54" s="9">
        <f t="shared" ca="1" si="2"/>
        <v>194847.21300817889</v>
      </c>
      <c r="H54" s="9">
        <f t="shared" ca="1" si="2"/>
        <v>197750.43648200078</v>
      </c>
      <c r="I54" s="9">
        <f t="shared" ca="1" si="2"/>
        <v>200696.91798558261</v>
      </c>
      <c r="J54" s="9">
        <f t="shared" ca="1" si="2"/>
        <v>203687.3020635678</v>
      </c>
      <c r="K54" s="9">
        <f t="shared" ca="1" si="2"/>
        <v>206722.24286431496</v>
      </c>
      <c r="L54" s="9">
        <f t="shared" ca="1" si="2"/>
        <v>209802.40428299317</v>
      </c>
      <c r="M54" s="9">
        <f t="shared" ca="1" si="2"/>
        <v>212928.4601068098</v>
      </c>
      <c r="N54" s="9">
        <f t="shared" ca="1" si="2"/>
        <v>216101.09416240128</v>
      </c>
      <c r="O54" s="9">
        <f t="shared" ca="1" si="2"/>
        <v>219321.00046542109</v>
      </c>
      <c r="P54" s="9">
        <f t="shared" ca="1" si="2"/>
        <v>222588.88337235578</v>
      </c>
      <c r="Q54" s="9">
        <f t="shared" ca="1" si="2"/>
        <v>225905.45773460393</v>
      </c>
      <c r="R54" s="9">
        <f t="shared" ca="1" si="2"/>
        <v>229271.44905484951</v>
      </c>
      <c r="S54" s="9">
        <f t="shared" ca="1" si="2"/>
        <v>232687.59364576678</v>
      </c>
      <c r="T54" s="9">
        <f t="shared" ca="1" si="2"/>
        <v>236154.63879108866</v>
      </c>
      <c r="U54" s="9">
        <f t="shared" ca="1" si="2"/>
        <v>239673.3429090759</v>
      </c>
      <c r="V54" s="9">
        <f t="shared" ca="1" si="2"/>
        <v>243244.47571842116</v>
      </c>
      <c r="W54" s="9">
        <f t="shared" ca="1" si="2"/>
        <v>246868.81840662562</v>
      </c>
      <c r="X54" s="9">
        <f t="shared" ca="1" si="2"/>
        <v>250547.1638008843</v>
      </c>
      <c r="Y54" s="9">
        <f t="shared" ca="1" si="2"/>
        <v>254280.3165415175</v>
      </c>
      <c r="Z54" s="9">
        <f t="shared" ca="1" si="2"/>
        <v>258069.0932579861</v>
      </c>
      <c r="AA54" s="9">
        <f t="shared" ca="1" si="2"/>
        <v>261914.3227475301</v>
      </c>
      <c r="AB54" s="9">
        <f t="shared" ca="1" si="2"/>
        <v>265816.84615646827</v>
      </c>
      <c r="AC54" s="9">
        <f t="shared" ca="1" si="2"/>
        <v>269777.51716419961</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-28375.201371887997</v>
      </c>
      <c r="F55" s="9">
        <f t="shared" ca="1" si="3"/>
        <v>-28797.99187232913</v>
      </c>
      <c r="G55" s="9">
        <f t="shared" ca="1" si="3"/>
        <v>-29227.081951226832</v>
      </c>
      <c r="H55" s="9">
        <f t="shared" ca="1" si="3"/>
        <v>-29662.565472300113</v>
      </c>
      <c r="I55" s="9">
        <f t="shared" ca="1" si="3"/>
        <v>-30104.53769783739</v>
      </c>
      <c r="J55" s="9">
        <f t="shared" ca="1" si="3"/>
        <v>-30553.095309535169</v>
      </c>
      <c r="K55" s="9">
        <f t="shared" ca="1" si="3"/>
        <v>-31008.336429647243</v>
      </c>
      <c r="L55" s="9">
        <f t="shared" ca="1" si="3"/>
        <v>-31470.360642448974</v>
      </c>
      <c r="M55" s="9">
        <f t="shared" ca="1" si="3"/>
        <v>-31939.26901602147</v>
      </c>
      <c r="N55" s="9">
        <f t="shared" ca="1" si="3"/>
        <v>-32415.164124360192</v>
      </c>
      <c r="O55" s="9">
        <f t="shared" ca="1" si="3"/>
        <v>-32898.150069813164</v>
      </c>
      <c r="P55" s="9">
        <f t="shared" ca="1" si="3"/>
        <v>-33388.332505853366</v>
      </c>
      <c r="Q55" s="9">
        <f t="shared" ca="1" si="3"/>
        <v>-33885.818660190591</v>
      </c>
      <c r="R55" s="9">
        <f t="shared" ca="1" si="3"/>
        <v>-34390.717358227426</v>
      </c>
      <c r="S55" s="9">
        <f t="shared" ca="1" si="3"/>
        <v>-34903.139046865013</v>
      </c>
      <c r="T55" s="9">
        <f t="shared" ca="1" si="3"/>
        <v>-35423.195818663298</v>
      </c>
      <c r="U55" s="9">
        <f t="shared" ca="1" si="3"/>
        <v>-35951.001436361381</v>
      </c>
      <c r="V55" s="9">
        <f t="shared" ca="1" si="3"/>
        <v>-36486.671357763174</v>
      </c>
      <c r="W55" s="9">
        <f t="shared" ca="1" si="3"/>
        <v>-37030.32276099384</v>
      </c>
      <c r="X55" s="9">
        <f t="shared" ca="1" si="3"/>
        <v>-37582.074570132645</v>
      </c>
      <c r="Y55" s="9">
        <f t="shared" ca="1" si="3"/>
        <v>-38142.047481227622</v>
      </c>
      <c r="Z55" s="9">
        <f t="shared" ca="1" si="3"/>
        <v>-38710.363988697914</v>
      </c>
      <c r="AA55" s="9">
        <f t="shared" ca="1" si="3"/>
        <v>-39287.148412129514</v>
      </c>
      <c r="AB55" s="9">
        <f t="shared" ca="1" si="3"/>
        <v>-39872.526923470235</v>
      </c>
      <c r="AC55" s="9">
        <f t="shared" ca="1" si="3"/>
        <v>-40466.627574629943</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199228.35185753836</v>
      </c>
      <c r="F57" s="10">
        <f ca="1">IF(F$49&gt;OptInTerm,0,VLOOKUP($B$10+F$49-1,'SREC Prices'!$B$6:$D$22,2))*((F$50/1000)*$B$18)</f>
        <v>188285.07410765748</v>
      </c>
      <c r="G57" s="10">
        <f ca="1">IF(G$49&gt;OptInTerm,0,VLOOKUP($B$10+G$49-1,'SREC Prices'!$B$6:$D$22,2))*((G$50/1000)*$B$18)</f>
        <v>171790.59110611308</v>
      </c>
      <c r="H57" s="10">
        <f ca="1">IF(H$49&gt;OptInTerm,0,VLOOKUP($B$10+H$49-1,'SREC Prices'!$B$6:$D$22,2))*((H$50/1000)*$B$18)</f>
        <v>158973.45770383393</v>
      </c>
      <c r="I57" s="10">
        <f ca="1">IF(I$49&gt;OptInTerm,0,VLOOKUP($B$10+I$49-1,'SREC Prices'!$B$6:$D$22,2))*((I$50/1000)*$B$18)</f>
        <v>149079.82194009758</v>
      </c>
      <c r="J57" s="10">
        <f ca="1">IF(J$49&gt;OptInTerm,0,VLOOKUP($B$10+J$49-1,'SREC Prices'!$B$6:$D$22,2))*((J$50/1000)*$B$18)</f>
        <v>143100.93368687393</v>
      </c>
      <c r="K57" s="10">
        <f ca="1">IF(K$49&gt;OptInTerm,0,VLOOKUP($B$10+K$49-1,'SREC Prices'!$B$6:$D$22,2))*((K$50/1000)*$B$18)</f>
        <v>134927.14464128317</v>
      </c>
      <c r="L57" s="10">
        <f ca="1">IF(L$49&gt;OptInTerm,0,VLOOKUP($B$10+L$49-1,'SREC Prices'!$B$6:$D$22,2))*((L$50/1000)*$B$18)</f>
        <v>127506.15168601263</v>
      </c>
      <c r="M57" s="10">
        <f ca="1">IF(M$49&gt;OptInTerm,0,VLOOKUP($B$10+M$49-1,'SREC Prices'!$B$6:$D$22,2))*((M$50/1000)*$B$18)</f>
        <v>120827.2580262691</v>
      </c>
      <c r="N57" s="10">
        <f ca="1">IF(N$49&gt;OptInTerm,0,VLOOKUP($B$10+N$49-1,'SREC Prices'!$B$6:$D$22,2))*((N$50/1000)*$B$18)</f>
        <v>114211.96564933084</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347521.15963157034</v>
      </c>
      <c r="F59" s="10">
        <f t="shared" ref="F59:AH59" ca="1" si="5">SUM(F54:F58)</f>
        <v>338973.69471752259</v>
      </c>
      <c r="G59" s="10">
        <f t="shared" ca="1" si="5"/>
        <v>324910.7221630651</v>
      </c>
      <c r="H59" s="10">
        <f t="shared" ca="1" si="5"/>
        <v>314561.32871353463</v>
      </c>
      <c r="I59" s="10">
        <f t="shared" ca="1" si="5"/>
        <v>307172.20222784276</v>
      </c>
      <c r="J59" s="10">
        <f t="shared" ca="1" si="5"/>
        <v>303735.14044090657</v>
      </c>
      <c r="K59" s="10">
        <f t="shared" ca="1" si="5"/>
        <v>298141.05107595085</v>
      </c>
      <c r="L59" s="10">
        <f t="shared" ca="1" si="5"/>
        <v>293338.1953265568</v>
      </c>
      <c r="M59" s="10">
        <f t="shared" ca="1" si="5"/>
        <v>289316.44911705743</v>
      </c>
      <c r="N59" s="10">
        <f t="shared" ca="1" si="5"/>
        <v>285397.89568737196</v>
      </c>
      <c r="O59" s="10">
        <f t="shared" ca="1" si="5"/>
        <v>201625.83516568449</v>
      </c>
      <c r="P59" s="10">
        <f t="shared" ca="1" si="5"/>
        <v>204265.02071272855</v>
      </c>
      <c r="Q59" s="10">
        <f t="shared" ca="1" si="5"/>
        <v>206946.28657140836</v>
      </c>
      <c r="R59" s="10">
        <f t="shared" ca="1" si="5"/>
        <v>209670.24595613216</v>
      </c>
      <c r="S59" s="10">
        <f t="shared" ca="1" si="5"/>
        <v>212437.52128711427</v>
      </c>
      <c r="T59" s="10">
        <f t="shared" ca="1" si="5"/>
        <v>215248.74432719682</v>
      </c>
      <c r="U59" s="10">
        <f t="shared" ca="1" si="5"/>
        <v>218104.55632071212</v>
      </c>
      <c r="V59" s="10">
        <f t="shared" ca="1" si="5"/>
        <v>221005.60813441558</v>
      </c>
      <c r="W59" s="10">
        <f t="shared" ca="1" si="5"/>
        <v>223952.56040052057</v>
      </c>
      <c r="X59" s="10">
        <f t="shared" ca="1" si="5"/>
        <v>226946.083661866</v>
      </c>
      <c r="Y59" s="10">
        <f t="shared" ca="1" si="5"/>
        <v>229986.85851924866</v>
      </c>
      <c r="Z59" s="10">
        <f t="shared" ca="1" si="5"/>
        <v>233075.57578095217</v>
      </c>
      <c r="AA59" s="10">
        <f t="shared" ca="1" si="5"/>
        <v>236212.93661450624</v>
      </c>
      <c r="AB59" s="10">
        <f t="shared" ca="1" si="5"/>
        <v>239399.65270070819</v>
      </c>
      <c r="AC59" s="10">
        <f t="shared" ca="1" si="5"/>
        <v>242636.44638994127</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326521.15963157034</v>
      </c>
      <c r="F63" s="10">
        <f t="shared" ca="1" si="9"/>
        <v>317448.69471752259</v>
      </c>
      <c r="G63" s="10">
        <f t="shared" ca="1" si="9"/>
        <v>302847.5971630651</v>
      </c>
      <c r="H63" s="10">
        <f t="shared" ca="1" si="9"/>
        <v>291946.62558853463</v>
      </c>
      <c r="I63" s="10">
        <f t="shared" ca="1" si="9"/>
        <v>283992.13152471778</v>
      </c>
      <c r="J63" s="10">
        <f t="shared" ca="1" si="9"/>
        <v>279975.56797020347</v>
      </c>
      <c r="K63" s="10">
        <f t="shared" ca="1" si="9"/>
        <v>273787.48929348018</v>
      </c>
      <c r="L63" s="10">
        <f t="shared" ca="1" si="9"/>
        <v>268375.79449952435</v>
      </c>
      <c r="M63" s="10">
        <f t="shared" ca="1" si="9"/>
        <v>263729.98826934915</v>
      </c>
      <c r="N63" s="10">
        <f t="shared" ca="1" si="9"/>
        <v>109171.77331847098</v>
      </c>
      <c r="O63" s="10">
        <f t="shared" ca="1" si="9"/>
        <v>174744.05973756098</v>
      </c>
      <c r="P63" s="10">
        <f t="shared" ca="1" si="9"/>
        <v>176711.20089890197</v>
      </c>
      <c r="Q63" s="10">
        <f t="shared" ca="1" si="9"/>
        <v>178703.62126223612</v>
      </c>
      <c r="R63" s="10">
        <f t="shared" ca="1" si="9"/>
        <v>180721.5140142306</v>
      </c>
      <c r="S63" s="10">
        <f t="shared" ca="1" si="9"/>
        <v>182765.07104666519</v>
      </c>
      <c r="T63" s="10">
        <f t="shared" ca="1" si="9"/>
        <v>184834.4828307365</v>
      </c>
      <c r="U63" s="10">
        <f t="shared" ca="1" si="9"/>
        <v>186929.93828684028</v>
      </c>
      <c r="V63" s="10">
        <f t="shared" ca="1" si="9"/>
        <v>189051.62464969695</v>
      </c>
      <c r="W63" s="10">
        <f t="shared" ca="1" si="9"/>
        <v>191199.72732868398</v>
      </c>
      <c r="X63" s="10">
        <f t="shared" ca="1" si="9"/>
        <v>43374.429763233493</v>
      </c>
      <c r="Y63" s="10">
        <f t="shared" ca="1" si="9"/>
        <v>195575.91327315036</v>
      </c>
      <c r="Z63" s="10">
        <f t="shared" ca="1" si="9"/>
        <v>197804.35690370141</v>
      </c>
      <c r="AA63" s="10">
        <f t="shared" ca="1" si="9"/>
        <v>200059.9372653242</v>
      </c>
      <c r="AB63" s="10">
        <f t="shared" ca="1" si="9"/>
        <v>202342.82836779661</v>
      </c>
      <c r="AC63" s="10">
        <f t="shared" ca="1" si="9"/>
        <v>204653.20144870691</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-419900.09962876374</v>
      </c>
      <c r="F64" s="59">
        <f ca="1">IF($B$11="Non-Taxable",0,-(AssetBasis)*Dep_02)</f>
        <v>-671840.15940602205</v>
      </c>
      <c r="G64" s="59">
        <f ca="1">IF($B$11="Non-Taxable",0,-(AssetBasis)*Dep_03)</f>
        <v>-403104.0956436132</v>
      </c>
      <c r="H64" s="59">
        <f ca="1">IF($B$11="Non-Taxable",0,-(AssetBasis)*DEP_04)</f>
        <v>-241862.45738616789</v>
      </c>
      <c r="I64" s="59">
        <f ca="1">IF($B$11="Non-Taxable",0,-(AssetBasis)*DEP_05)</f>
        <v>-241862.45738616789</v>
      </c>
      <c r="J64" s="59">
        <f ca="1">IF($B$11="Non-Taxable",0,-(AssetBasis)*DEP_06)</f>
        <v>-120931.22869308395</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-93378.939997193404</v>
      </c>
      <c r="F65" s="59">
        <f t="shared" ref="F65:AH65" ca="1" si="10">SUM(F63:F64)</f>
        <v>-354391.46468849946</v>
      </c>
      <c r="G65" s="59">
        <f t="shared" ca="1" si="10"/>
        <v>-100256.49848054809</v>
      </c>
      <c r="H65" s="59">
        <f t="shared" ca="1" si="10"/>
        <v>50084.168202366738</v>
      </c>
      <c r="I65" s="59">
        <f t="shared" ca="1" si="10"/>
        <v>42129.67413854989</v>
      </c>
      <c r="J65" s="59">
        <f ca="1">SUM(J63:J64)</f>
        <v>159044.33927711952</v>
      </c>
      <c r="K65" s="59">
        <f t="shared" ca="1" si="10"/>
        <v>273787.48929348018</v>
      </c>
      <c r="L65" s="59">
        <f t="shared" ca="1" si="10"/>
        <v>268375.79449952435</v>
      </c>
      <c r="M65" s="59">
        <f t="shared" ca="1" si="10"/>
        <v>263729.98826934915</v>
      </c>
      <c r="N65" s="59">
        <f t="shared" ca="1" si="10"/>
        <v>109171.77331847098</v>
      </c>
      <c r="O65" s="59">
        <f t="shared" ca="1" si="10"/>
        <v>174744.05973756098</v>
      </c>
      <c r="P65" s="59">
        <f t="shared" ca="1" si="10"/>
        <v>176711.20089890197</v>
      </c>
      <c r="Q65" s="59">
        <f t="shared" ca="1" si="10"/>
        <v>178703.62126223612</v>
      </c>
      <c r="R65" s="59">
        <f t="shared" ca="1" si="10"/>
        <v>180721.5140142306</v>
      </c>
      <c r="S65" s="59">
        <f t="shared" ca="1" si="10"/>
        <v>182765.07104666519</v>
      </c>
      <c r="T65" s="59">
        <f t="shared" ca="1" si="10"/>
        <v>184834.4828307365</v>
      </c>
      <c r="U65" s="59">
        <f t="shared" ca="1" si="10"/>
        <v>186929.93828684028</v>
      </c>
      <c r="V65" s="59">
        <f t="shared" ca="1" si="10"/>
        <v>189051.62464969695</v>
      </c>
      <c r="W65" s="59">
        <f t="shared" ca="1" si="10"/>
        <v>191199.72732868398</v>
      </c>
      <c r="X65" s="59">
        <f t="shared" ca="1" si="10"/>
        <v>43374.429763233493</v>
      </c>
      <c r="Y65" s="59">
        <f t="shared" ca="1" si="10"/>
        <v>195575.91327315036</v>
      </c>
      <c r="Z65" s="59">
        <f t="shared" ca="1" si="10"/>
        <v>197804.35690370141</v>
      </c>
      <c r="AA65" s="59">
        <f t="shared" ca="1" si="10"/>
        <v>200059.9372653242</v>
      </c>
      <c r="AB65" s="59">
        <f t="shared" ca="1" si="10"/>
        <v>202342.82836779661</v>
      </c>
      <c r="AC65" s="59">
        <f t="shared" ca="1" si="10"/>
        <v>204653.20144870691</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-22230.005274463951</v>
      </c>
      <c r="F66" s="59">
        <f t="shared" ca="1" si="11"/>
        <v>-20745.197908258877</v>
      </c>
      <c r="G66" s="59">
        <f t="shared" ca="1" si="11"/>
        <v>-19171.302100081499</v>
      </c>
      <c r="H66" s="59">
        <f t="shared" ca="1" si="11"/>
        <v>-17502.972543413478</v>
      </c>
      <c r="I66" s="59">
        <f t="shared" ca="1" si="11"/>
        <v>-15734.543213345376</v>
      </c>
      <c r="J66" s="59">
        <f t="shared" ca="1" si="11"/>
        <v>-13860.008123473186</v>
      </c>
      <c r="K66" s="59">
        <f t="shared" ca="1" si="11"/>
        <v>-11873.000928208665</v>
      </c>
      <c r="L66" s="59">
        <f t="shared" ca="1" si="11"/>
        <v>-9766.7733012282752</v>
      </c>
      <c r="M66" s="59">
        <f t="shared" ca="1" si="11"/>
        <v>-7534.1720166290606</v>
      </c>
      <c r="N66" s="59">
        <f t="shared" ca="1" si="11"/>
        <v>-5167.6146549538926</v>
      </c>
      <c r="O66" s="59">
        <f t="shared" ca="1" si="11"/>
        <v>-2659.0638515782152</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-115608.94527165736</v>
      </c>
      <c r="F67" s="59">
        <f t="shared" ref="F67:AH67" ca="1" si="12">F65+F66</f>
        <v>-375136.66259675834</v>
      </c>
      <c r="G67" s="59">
        <f t="shared" ca="1" si="12"/>
        <v>-119427.80058062958</v>
      </c>
      <c r="H67" s="59">
        <f t="shared" ca="1" si="12"/>
        <v>32581.19565895326</v>
      </c>
      <c r="I67" s="59">
        <f ca="1">I65+I66</f>
        <v>26395.130925204514</v>
      </c>
      <c r="J67" s="59">
        <f ca="1">J65+J66</f>
        <v>145184.33115364634</v>
      </c>
      <c r="K67" s="59">
        <f t="shared" ca="1" si="12"/>
        <v>261914.48836527151</v>
      </c>
      <c r="L67" s="59">
        <f t="shared" ca="1" si="12"/>
        <v>258609.02119829608</v>
      </c>
      <c r="M67" s="59">
        <f t="shared" ca="1" si="12"/>
        <v>256195.81625272011</v>
      </c>
      <c r="N67" s="59">
        <f t="shared" ca="1" si="12"/>
        <v>104004.15866351708</v>
      </c>
      <c r="O67" s="59">
        <f t="shared" ca="1" si="12"/>
        <v>172084.99588598276</v>
      </c>
      <c r="P67" s="59">
        <f t="shared" ca="1" si="12"/>
        <v>176711.20089890197</v>
      </c>
      <c r="Q67" s="59">
        <f t="shared" ca="1" si="12"/>
        <v>178703.62126223612</v>
      </c>
      <c r="R67" s="59">
        <f t="shared" ca="1" si="12"/>
        <v>180721.5140142306</v>
      </c>
      <c r="S67" s="59">
        <f t="shared" ca="1" si="12"/>
        <v>182765.07104666519</v>
      </c>
      <c r="T67" s="59">
        <f t="shared" ca="1" si="12"/>
        <v>184834.4828307365</v>
      </c>
      <c r="U67" s="59">
        <f t="shared" ca="1" si="12"/>
        <v>186929.93828684028</v>
      </c>
      <c r="V67" s="59">
        <f t="shared" ca="1" si="12"/>
        <v>189051.62464969695</v>
      </c>
      <c r="W67" s="59">
        <f t="shared" ca="1" si="12"/>
        <v>191199.72732868398</v>
      </c>
      <c r="X67" s="59">
        <f t="shared" ca="1" si="12"/>
        <v>43374.429763233493</v>
      </c>
      <c r="Y67" s="59">
        <f t="shared" ca="1" si="12"/>
        <v>195575.91327315036</v>
      </c>
      <c r="Z67" s="59">
        <f t="shared" ca="1" si="12"/>
        <v>197804.35690370141</v>
      </c>
      <c r="AA67" s="59">
        <f t="shared" ca="1" si="12"/>
        <v>200059.9372653242</v>
      </c>
      <c r="AB67" s="59">
        <f t="shared" ca="1" si="12"/>
        <v>202342.82836779661</v>
      </c>
      <c r="AC67" s="59">
        <f t="shared" ca="1" si="12"/>
        <v>204653.20144870691</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29389.96990024743</v>
      </c>
      <c r="F68" s="59">
        <f t="shared" ca="1" si="14"/>
        <v>83763.317891714876</v>
      </c>
      <c r="G68" s="59">
        <f t="shared" ca="1" si="14"/>
        <v>29845.599878990335</v>
      </c>
      <c r="H68" s="59">
        <f t="shared" ca="1" si="14"/>
        <v>-2231.3977172221494</v>
      </c>
      <c r="I68" s="59">
        <f t="shared" ca="1" si="14"/>
        <v>-1036.2500106618918</v>
      </c>
      <c r="J68" s="59">
        <f t="shared" ca="1" si="14"/>
        <v>-26017.96813684066</v>
      </c>
      <c r="K68" s="59">
        <f t="shared" ca="1" si="14"/>
        <v>-50601.879152170448</v>
      </c>
      <c r="L68" s="59">
        <f t="shared" ca="1" si="14"/>
        <v>-49963.262895510801</v>
      </c>
      <c r="M68" s="59">
        <f t="shared" ca="1" si="14"/>
        <v>-49497.031700025516</v>
      </c>
      <c r="N68" s="59">
        <f t="shared" ca="1" si="14"/>
        <v>-20093.603453791497</v>
      </c>
      <c r="O68" s="59">
        <f t="shared" ca="1" si="14"/>
        <v>-33246.821205171866</v>
      </c>
      <c r="P68" s="59">
        <f t="shared" ca="1" si="14"/>
        <v>-34140.604013667864</v>
      </c>
      <c r="Q68" s="59">
        <f t="shared" ca="1" si="14"/>
        <v>-34525.539627864018</v>
      </c>
      <c r="R68" s="59">
        <f t="shared" ca="1" si="14"/>
        <v>-34915.396507549347</v>
      </c>
      <c r="S68" s="59">
        <f t="shared" ca="1" si="14"/>
        <v>-35310.211726215712</v>
      </c>
      <c r="T68" s="59">
        <f t="shared" ca="1" si="14"/>
        <v>-35710.022082898293</v>
      </c>
      <c r="U68" s="59">
        <f t="shared" ca="1" si="14"/>
        <v>-36114.864077017541</v>
      </c>
      <c r="V68" s="59">
        <f t="shared" ca="1" si="14"/>
        <v>-36524.773882321446</v>
      </c>
      <c r="W68" s="59">
        <f t="shared" ca="1" si="14"/>
        <v>-36939.787319901741</v>
      </c>
      <c r="X68" s="59">
        <f t="shared" ca="1" si="14"/>
        <v>-8379.9398302567097</v>
      </c>
      <c r="Y68" s="59">
        <f t="shared" ca="1" si="14"/>
        <v>-37785.266444372646</v>
      </c>
      <c r="Z68" s="59">
        <f t="shared" ca="1" si="14"/>
        <v>-38215.801753795109</v>
      </c>
      <c r="AA68" s="59">
        <f t="shared" ca="1" si="14"/>
        <v>-38651.57987966064</v>
      </c>
      <c r="AB68" s="59">
        <f t="shared" ca="1" si="14"/>
        <v>-39092.634440658308</v>
      </c>
      <c r="AC68" s="59">
        <f t="shared" ca="1" si="14"/>
        <v>-39538.99851989017</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-24343.29234856851</v>
      </c>
      <c r="F69" s="24">
        <f t="shared" ca="1" si="16"/>
        <v>-23736.279744741096</v>
      </c>
      <c r="G69" s="24">
        <f t="shared" ca="1" si="16"/>
        <v>-22694.10360503869</v>
      </c>
      <c r="H69" s="24">
        <f t="shared" ca="1" si="16"/>
        <v>-21955.492243609693</v>
      </c>
      <c r="I69" s="24">
        <f t="shared" ca="1" si="16"/>
        <v>-21460.607064909793</v>
      </c>
      <c r="J69" s="24">
        <f t="shared" ca="1" si="16"/>
        <v>-21289.244787738426</v>
      </c>
      <c r="K69" s="24">
        <f t="shared" ca="1" si="16"/>
        <v>-20953.159069221721</v>
      </c>
      <c r="L69" s="24">
        <f t="shared" ca="1" si="16"/>
        <v>-20688.721695863685</v>
      </c>
      <c r="M69" s="24">
        <f t="shared" ca="1" si="16"/>
        <v>-20495.66530021761</v>
      </c>
      <c r="N69" s="24">
        <f t="shared" ca="1" si="16"/>
        <v>-8320.3326930813673</v>
      </c>
      <c r="O69" s="24">
        <f t="shared" ca="1" si="16"/>
        <v>-13766.799670878621</v>
      </c>
      <c r="P69" s="24">
        <f t="shared" ca="1" si="16"/>
        <v>-14136.896071912157</v>
      </c>
      <c r="Q69" s="24">
        <f t="shared" ca="1" si="16"/>
        <v>-14296.28970097889</v>
      </c>
      <c r="R69" s="24">
        <f t="shared" ca="1" si="16"/>
        <v>-14457.721121138449</v>
      </c>
      <c r="S69" s="24">
        <f t="shared" ca="1" si="16"/>
        <v>-14621.205683733217</v>
      </c>
      <c r="T69" s="24">
        <f t="shared" ca="1" si="16"/>
        <v>-14786.758626458919</v>
      </c>
      <c r="U69" s="24">
        <f t="shared" ca="1" si="16"/>
        <v>-14954.395062947222</v>
      </c>
      <c r="V69" s="24">
        <f t="shared" ca="1" si="16"/>
        <v>-15124.129971975757</v>
      </c>
      <c r="W69" s="24">
        <f t="shared" ca="1" si="16"/>
        <v>-15295.978186294718</v>
      </c>
      <c r="X69" s="24">
        <f t="shared" ca="1" si="16"/>
        <v>-3469.9543810586797</v>
      </c>
      <c r="Y69" s="24">
        <f t="shared" ca="1" si="16"/>
        <v>-15646.07306185203</v>
      </c>
      <c r="Z69" s="24">
        <f t="shared" ca="1" si="16"/>
        <v>-15824.348552296113</v>
      </c>
      <c r="AA69" s="24">
        <f t="shared" ca="1" si="16"/>
        <v>-16004.794981225936</v>
      </c>
      <c r="AB69" s="24">
        <f t="shared" ca="1" si="16"/>
        <v>-16187.42626942373</v>
      </c>
      <c r="AC69" s="24">
        <f t="shared" ca="1" si="16"/>
        <v>-16372.256115896553</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-110562.26771997844</v>
      </c>
      <c r="F70" s="420">
        <f t="shared" ref="F70:AH70" ca="1" si="17">SUM(F67:F69)</f>
        <v>-315109.62444978458</v>
      </c>
      <c r="G70" s="420">
        <f t="shared" ca="1" si="17"/>
        <v>-112276.30430667794</v>
      </c>
      <c r="H70" s="420">
        <f t="shared" ca="1" si="17"/>
        <v>8394.3056981214177</v>
      </c>
      <c r="I70" s="420">
        <f t="shared" ca="1" si="17"/>
        <v>3898.2738496328275</v>
      </c>
      <c r="J70" s="420">
        <f t="shared" ca="1" si="17"/>
        <v>97877.118229067259</v>
      </c>
      <c r="K70" s="420">
        <f t="shared" ca="1" si="17"/>
        <v>190359.45014387934</v>
      </c>
      <c r="L70" s="420">
        <f t="shared" ca="1" si="17"/>
        <v>187957.03660692158</v>
      </c>
      <c r="M70" s="420">
        <f t="shared" ca="1" si="17"/>
        <v>186203.11925247699</v>
      </c>
      <c r="N70" s="420">
        <f t="shared" ca="1" si="17"/>
        <v>75590.222516644222</v>
      </c>
      <c r="O70" s="420">
        <f t="shared" ca="1" si="17"/>
        <v>125071.37500993226</v>
      </c>
      <c r="P70" s="420">
        <f t="shared" ca="1" si="17"/>
        <v>128433.70081332196</v>
      </c>
      <c r="Q70" s="420">
        <f t="shared" ca="1" si="17"/>
        <v>129881.79193339321</v>
      </c>
      <c r="R70" s="420">
        <f t="shared" ca="1" si="17"/>
        <v>131348.39638554279</v>
      </c>
      <c r="S70" s="420">
        <f t="shared" ca="1" si="17"/>
        <v>132833.65363671625</v>
      </c>
      <c r="T70" s="420">
        <f t="shared" ca="1" si="17"/>
        <v>134337.70212137926</v>
      </c>
      <c r="U70" s="420">
        <f t="shared" ca="1" si="17"/>
        <v>135860.67914687554</v>
      </c>
      <c r="V70" s="420">
        <f t="shared" ca="1" si="17"/>
        <v>137402.72079539974</v>
      </c>
      <c r="W70" s="420">
        <f t="shared" ca="1" si="17"/>
        <v>138963.9618224875</v>
      </c>
      <c r="X70" s="420">
        <f t="shared" ca="1" si="17"/>
        <v>31524.535551918099</v>
      </c>
      <c r="Y70" s="420">
        <f t="shared" ca="1" si="17"/>
        <v>142144.57376692569</v>
      </c>
      <c r="Z70" s="420">
        <f t="shared" ca="1" si="17"/>
        <v>143764.2065976102</v>
      </c>
      <c r="AA70" s="420">
        <f t="shared" ca="1" si="17"/>
        <v>145403.5624044376</v>
      </c>
      <c r="AB70" s="420">
        <f t="shared" ca="1" si="17"/>
        <v>147062.76765771455</v>
      </c>
      <c r="AC70" s="420">
        <f t="shared" ca="1" si="17"/>
        <v>148741.94681292019</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309337.83190878527</v>
      </c>
      <c r="F72" s="59">
        <f t="shared" ca="1" si="18"/>
        <v>356730.53495623748</v>
      </c>
      <c r="G72" s="59">
        <f t="shared" ca="1" si="18"/>
        <v>290827.79133693525</v>
      </c>
      <c r="H72" s="59">
        <f t="shared" ca="1" si="18"/>
        <v>250256.76308428933</v>
      </c>
      <c r="I72" s="59">
        <f t="shared" ca="1" si="18"/>
        <v>245760.73123580072</v>
      </c>
      <c r="J72" s="59">
        <f t="shared" ca="1" si="18"/>
        <v>218808.34692215122</v>
      </c>
      <c r="K72" s="59">
        <f t="shared" ca="1" si="18"/>
        <v>190359.45014387934</v>
      </c>
      <c r="L72" s="59">
        <f t="shared" ca="1" si="18"/>
        <v>187957.03660692158</v>
      </c>
      <c r="M72" s="59">
        <f t="shared" ca="1" si="18"/>
        <v>186203.11925247699</v>
      </c>
      <c r="N72" s="59">
        <f t="shared" ca="1" si="18"/>
        <v>75590.222516644222</v>
      </c>
      <c r="O72" s="59">
        <f t="shared" ca="1" si="18"/>
        <v>125071.37500993226</v>
      </c>
      <c r="P72" s="59">
        <f t="shared" ca="1" si="18"/>
        <v>128433.70081332196</v>
      </c>
      <c r="Q72" s="59">
        <f t="shared" ca="1" si="18"/>
        <v>129881.79193339321</v>
      </c>
      <c r="R72" s="59">
        <f t="shared" ca="1" si="18"/>
        <v>131348.39638554279</v>
      </c>
      <c r="S72" s="59">
        <f t="shared" ca="1" si="18"/>
        <v>132833.65363671625</v>
      </c>
      <c r="T72" s="59">
        <f t="shared" ca="1" si="18"/>
        <v>134337.70212137926</v>
      </c>
      <c r="U72" s="59">
        <f t="shared" ca="1" si="18"/>
        <v>135860.67914687554</v>
      </c>
      <c r="V72" s="59">
        <f t="shared" ca="1" si="18"/>
        <v>137402.72079539974</v>
      </c>
      <c r="W72" s="59">
        <f t="shared" ca="1" si="18"/>
        <v>138963.9618224875</v>
      </c>
      <c r="X72" s="59">
        <f t="shared" ca="1" si="18"/>
        <v>31524.535551918099</v>
      </c>
      <c r="Y72" s="59">
        <f t="shared" ca="1" si="18"/>
        <v>142144.57376692569</v>
      </c>
      <c r="Z72" s="59">
        <f t="shared" ca="1" si="18"/>
        <v>143764.2065976102</v>
      </c>
      <c r="AA72" s="59">
        <f t="shared" ca="1" si="18"/>
        <v>145403.5624044376</v>
      </c>
      <c r="AB72" s="59">
        <f t="shared" ca="1" si="18"/>
        <v>147062.76765771455</v>
      </c>
      <c r="AC72" s="59">
        <f t="shared" ca="1" si="18"/>
        <v>148741.94681292019</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-2470000.5860515516</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741000.17581546551</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-1729000.4102360862</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370500.08790773252</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-24746.789436751231</v>
      </c>
      <c r="F80" s="10">
        <f ca="1">Principle</f>
        <v>-26231.596802956305</v>
      </c>
      <c r="G80" s="10">
        <f t="shared" ref="G80:AH80" ca="1" si="20">Principle</f>
        <v>-27805.492611133683</v>
      </c>
      <c r="H80" s="10">
        <f t="shared" ca="1" si="20"/>
        <v>-29473.822167801703</v>
      </c>
      <c r="I80" s="10">
        <f t="shared" ca="1" si="20"/>
        <v>-31242.251497869805</v>
      </c>
      <c r="J80" s="10">
        <f t="shared" ca="1" si="20"/>
        <v>-33116.786587741997</v>
      </c>
      <c r="K80" s="10">
        <f t="shared" ca="1" si="20"/>
        <v>-35103.79378300652</v>
      </c>
      <c r="L80" s="10">
        <f t="shared" ca="1" si="20"/>
        <v>-37210.021409986904</v>
      </c>
      <c r="M80" s="10">
        <f t="shared" ca="1" si="20"/>
        <v>-39442.62269458612</v>
      </c>
      <c r="N80" s="10">
        <f t="shared" ca="1" si="20"/>
        <v>-41809.180056261292</v>
      </c>
      <c r="O80" s="10">
        <f t="shared" ca="1" si="20"/>
        <v>-44317.730859636969</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370500.08790773252</v>
      </c>
      <c r="E81" s="10">
        <f ca="1">E79+E80</f>
        <v>-24746.789436751231</v>
      </c>
      <c r="F81" s="10">
        <f t="shared" ref="F81:AH81" ca="1" si="21">F79+F80</f>
        <v>-26231.596802956305</v>
      </c>
      <c r="G81" s="10">
        <f t="shared" ca="1" si="21"/>
        <v>-27805.492611133683</v>
      </c>
      <c r="H81" s="10">
        <f t="shared" ca="1" si="21"/>
        <v>-29473.822167801703</v>
      </c>
      <c r="I81" s="10">
        <f t="shared" ca="1" si="21"/>
        <v>-31242.251497869805</v>
      </c>
      <c r="J81" s="10">
        <f t="shared" ca="1" si="21"/>
        <v>-33116.786587741997</v>
      </c>
      <c r="K81" s="10">
        <f t="shared" ca="1" si="21"/>
        <v>-35103.79378300652</v>
      </c>
      <c r="L81" s="10">
        <f t="shared" ca="1" si="21"/>
        <v>-37210.021409986904</v>
      </c>
      <c r="M81" s="10">
        <f t="shared" ca="1" si="21"/>
        <v>-39442.62269458612</v>
      </c>
      <c r="N81" s="10">
        <f t="shared" ca="1" si="21"/>
        <v>-41809.180056261292</v>
      </c>
      <c r="O81" s="10">
        <f t="shared" ca="1" si="21"/>
        <v>-44317.730859636969</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-1358500.3223283538</v>
      </c>
      <c r="E83" s="430">
        <f t="shared" ca="1" si="22"/>
        <v>284591.04247203405</v>
      </c>
      <c r="F83" s="430">
        <f t="shared" ca="1" si="22"/>
        <v>330498.93815328117</v>
      </c>
      <c r="G83" s="430">
        <f t="shared" ca="1" si="22"/>
        <v>263022.29872580158</v>
      </c>
      <c r="H83" s="430">
        <f t="shared" ca="1" si="22"/>
        <v>220782.94091648763</v>
      </c>
      <c r="I83" s="430">
        <f t="shared" ca="1" si="22"/>
        <v>214518.4797379309</v>
      </c>
      <c r="J83" s="430">
        <f t="shared" ca="1" si="22"/>
        <v>185691.56033440924</v>
      </c>
      <c r="K83" s="430">
        <f t="shared" ca="1" si="22"/>
        <v>155255.65636087282</v>
      </c>
      <c r="L83" s="430">
        <f t="shared" ca="1" si="22"/>
        <v>150747.01519693469</v>
      </c>
      <c r="M83" s="430">
        <f t="shared" ca="1" si="22"/>
        <v>146760.49655789087</v>
      </c>
      <c r="N83" s="430">
        <f t="shared" ca="1" si="22"/>
        <v>33781.042460382931</v>
      </c>
      <c r="O83" s="430">
        <f t="shared" ca="1" si="22"/>
        <v>80753.644150295295</v>
      </c>
      <c r="P83" s="430">
        <f t="shared" ca="1" si="22"/>
        <v>128433.70081332196</v>
      </c>
      <c r="Q83" s="430">
        <f t="shared" ca="1" si="22"/>
        <v>129881.79193339321</v>
      </c>
      <c r="R83" s="430">
        <f t="shared" ca="1" si="22"/>
        <v>131348.39638554279</v>
      </c>
      <c r="S83" s="430">
        <f t="shared" ca="1" si="22"/>
        <v>132833.65363671625</v>
      </c>
      <c r="T83" s="430">
        <f t="shared" ca="1" si="22"/>
        <v>134337.70212137926</v>
      </c>
      <c r="U83" s="430">
        <f t="shared" ca="1" si="22"/>
        <v>135860.67914687554</v>
      </c>
      <c r="V83" s="430">
        <f t="shared" ca="1" si="22"/>
        <v>137402.72079539974</v>
      </c>
      <c r="W83" s="430">
        <f t="shared" ca="1" si="22"/>
        <v>138963.9618224875</v>
      </c>
      <c r="X83" s="430">
        <f t="shared" ca="1" si="22"/>
        <v>31524.535551918099</v>
      </c>
      <c r="Y83" s="430">
        <f t="shared" ca="1" si="22"/>
        <v>142144.57376692569</v>
      </c>
      <c r="Z83" s="430">
        <f t="shared" ca="1" si="22"/>
        <v>143764.2065976102</v>
      </c>
      <c r="AA83" s="430">
        <f t="shared" ca="1" si="22"/>
        <v>145403.5624044376</v>
      </c>
      <c r="AB83" s="430">
        <f t="shared" ca="1" si="22"/>
        <v>147062.76765771455</v>
      </c>
      <c r="AC83" s="430">
        <f t="shared" ca="1" si="22"/>
        <v>148741.94681292019</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-1358500.3223283538</v>
      </c>
      <c r="E84" s="44">
        <f ca="1">D84+E83</f>
        <v>-1073909.2798563198</v>
      </c>
      <c r="F84" s="44">
        <f t="shared" ref="F84:AH84" ca="1" si="23">E84+F83</f>
        <v>-743410.34170303866</v>
      </c>
      <c r="G84" s="44">
        <f t="shared" ca="1" si="23"/>
        <v>-480388.04297723708</v>
      </c>
      <c r="H84" s="44">
        <f t="shared" ca="1" si="23"/>
        <v>-259605.10206074946</v>
      </c>
      <c r="I84" s="44">
        <f t="shared" ca="1" si="23"/>
        <v>-45086.622322818555</v>
      </c>
      <c r="J84" s="44">
        <f t="shared" ca="1" si="23"/>
        <v>140604.93801159068</v>
      </c>
      <c r="K84" s="44">
        <f t="shared" ca="1" si="23"/>
        <v>295860.59437246353</v>
      </c>
      <c r="L84" s="44">
        <f t="shared" ca="1" si="23"/>
        <v>446607.60956939822</v>
      </c>
      <c r="M84" s="44">
        <f t="shared" ca="1" si="23"/>
        <v>593368.10612728912</v>
      </c>
      <c r="N84" s="44">
        <f t="shared" ca="1" si="23"/>
        <v>627149.14858767204</v>
      </c>
      <c r="O84" s="44">
        <f t="shared" ca="1" si="23"/>
        <v>707902.79273796733</v>
      </c>
      <c r="P84" s="44">
        <f t="shared" ca="1" si="23"/>
        <v>836336.49355128931</v>
      </c>
      <c r="Q84" s="44">
        <f t="shared" ca="1" si="23"/>
        <v>966218.28548468254</v>
      </c>
      <c r="R84" s="44">
        <f t="shared" ca="1" si="23"/>
        <v>1097566.6818702254</v>
      </c>
      <c r="S84" s="44">
        <f t="shared" ca="1" si="23"/>
        <v>1230400.3355069417</v>
      </c>
      <c r="T84" s="44">
        <f t="shared" ca="1" si="23"/>
        <v>1364738.037628321</v>
      </c>
      <c r="U84" s="44">
        <f t="shared" ca="1" si="23"/>
        <v>1500598.7167751966</v>
      </c>
      <c r="V84" s="44">
        <f t="shared" ca="1" si="23"/>
        <v>1638001.4375705963</v>
      </c>
      <c r="W84" s="44">
        <f t="shared" ca="1" si="23"/>
        <v>1776965.3993930838</v>
      </c>
      <c r="X84" s="44">
        <f t="shared" ca="1" si="23"/>
        <v>1808489.934945002</v>
      </c>
      <c r="Y84" s="44">
        <f t="shared" ca="1" si="23"/>
        <v>1950634.5087119276</v>
      </c>
      <c r="Z84" s="44">
        <f t="shared" ca="1" si="23"/>
        <v>2094398.7153095377</v>
      </c>
      <c r="AA84" s="44">
        <f t="shared" ca="1" si="23"/>
        <v>2239802.2777139754</v>
      </c>
      <c r="AB84" s="44">
        <f t="shared" ca="1" si="23"/>
        <v>2386865.0453716898</v>
      </c>
      <c r="AC84" s="44">
        <f t="shared" ca="1" si="23"/>
        <v>2535606.9921846101</v>
      </c>
      <c r="AD84" s="44">
        <f ca="1">AC84+AD83</f>
        <v>2535606.9921846101</v>
      </c>
      <c r="AE84" s="44">
        <f t="shared" ca="1" si="23"/>
        <v>2535606.9921846101</v>
      </c>
      <c r="AF84" s="44">
        <f t="shared" ca="1" si="23"/>
        <v>2535606.9921846101</v>
      </c>
      <c r="AG84" s="44">
        <f t="shared" ca="1" si="23"/>
        <v>2535606.9921846101</v>
      </c>
      <c r="AH84" s="44">
        <f t="shared" ca="1" si="23"/>
        <v>2535606.9921846101</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370500.08790773252</v>
      </c>
      <c r="F89" s="9">
        <f ca="1">E93</f>
        <v>345753.2984709813</v>
      </c>
      <c r="G89" s="9">
        <f t="shared" ref="G89:AH89" ca="1" si="24">F93</f>
        <v>319521.70166802499</v>
      </c>
      <c r="H89" s="9">
        <f t="shared" ca="1" si="24"/>
        <v>291716.20905689133</v>
      </c>
      <c r="I89" s="9">
        <f t="shared" ca="1" si="24"/>
        <v>262242.3868890896</v>
      </c>
      <c r="J89" s="9">
        <f t="shared" ca="1" si="24"/>
        <v>231000.13539121978</v>
      </c>
      <c r="K89" s="9">
        <f t="shared" ca="1" si="24"/>
        <v>197883.34880347777</v>
      </c>
      <c r="L89" s="9">
        <f t="shared" ca="1" si="24"/>
        <v>162779.55502047125</v>
      </c>
      <c r="M89" s="9">
        <f t="shared" ca="1" si="24"/>
        <v>125569.53361048434</v>
      </c>
      <c r="N89" s="9">
        <f t="shared" ca="1" si="24"/>
        <v>86126.910915898217</v>
      </c>
      <c r="O89" s="9">
        <f t="shared" ca="1" si="24"/>
        <v>44317.730859636926</v>
      </c>
      <c r="P89" s="9">
        <f t="shared" ca="1" si="24"/>
        <v>0</v>
      </c>
      <c r="Q89" s="9">
        <f t="shared" ca="1" si="24"/>
        <v>0</v>
      </c>
      <c r="R89" s="9">
        <f t="shared" ca="1" si="24"/>
        <v>0</v>
      </c>
      <c r="S89" s="9">
        <f t="shared" ca="1" si="24"/>
        <v>0</v>
      </c>
      <c r="T89" s="9">
        <f t="shared" ca="1" si="24"/>
        <v>0</v>
      </c>
      <c r="U89" s="9">
        <f t="shared" ca="1" si="24"/>
        <v>0</v>
      </c>
      <c r="V89" s="9">
        <f t="shared" ca="1" si="24"/>
        <v>0</v>
      </c>
      <c r="W89" s="9">
        <f t="shared" ca="1" si="24"/>
        <v>0</v>
      </c>
      <c r="X89" s="9">
        <f t="shared" ca="1" si="24"/>
        <v>0</v>
      </c>
      <c r="Y89" s="9">
        <f t="shared" ca="1" si="24"/>
        <v>0</v>
      </c>
      <c r="Z89" s="9">
        <f t="shared" ca="1" si="24"/>
        <v>0</v>
      </c>
      <c r="AA89" s="9">
        <f t="shared" ca="1" si="24"/>
        <v>0</v>
      </c>
      <c r="AB89" s="9">
        <f t="shared" ca="1" si="24"/>
        <v>0</v>
      </c>
      <c r="AC89" s="9">
        <f t="shared" ca="1" si="24"/>
        <v>0</v>
      </c>
      <c r="AD89" s="9">
        <f t="shared" ca="1" si="24"/>
        <v>0</v>
      </c>
      <c r="AE89" s="9">
        <f t="shared" ca="1" si="24"/>
        <v>0</v>
      </c>
      <c r="AF89" s="9">
        <f t="shared" ca="1" si="24"/>
        <v>0</v>
      </c>
      <c r="AG89" s="9">
        <f t="shared" ca="1" si="24"/>
        <v>0</v>
      </c>
      <c r="AH89" s="9">
        <f t="shared" ca="1" si="24"/>
        <v>0</v>
      </c>
    </row>
    <row r="90" spans="1:36" x14ac:dyDescent="0.2">
      <c r="A90" s="2" t="s">
        <v>47</v>
      </c>
      <c r="D90" s="9"/>
      <c r="E90" s="9">
        <f t="shared" ref="E90:AH90" ca="1" si="25">IF(ProjectYear&lt;=LoanTerm,PMT(LoanInterest,LoanTerm,LoanAmount),0)</f>
        <v>-46976.794711215181</v>
      </c>
      <c r="F90" s="9">
        <f t="shared" ca="1" si="25"/>
        <v>-46976.794711215181</v>
      </c>
      <c r="G90" s="9">
        <f t="shared" ca="1" si="25"/>
        <v>-46976.794711215181</v>
      </c>
      <c r="H90" s="9">
        <f t="shared" ca="1" si="25"/>
        <v>-46976.794711215181</v>
      </c>
      <c r="I90" s="9">
        <f t="shared" ca="1" si="25"/>
        <v>-46976.794711215181</v>
      </c>
      <c r="J90" s="9">
        <f t="shared" ca="1" si="25"/>
        <v>-46976.794711215181</v>
      </c>
      <c r="K90" s="9">
        <f t="shared" ca="1" si="25"/>
        <v>-46976.794711215181</v>
      </c>
      <c r="L90" s="9">
        <f t="shared" ca="1" si="25"/>
        <v>-46976.794711215181</v>
      </c>
      <c r="M90" s="9">
        <f t="shared" ca="1" si="25"/>
        <v>-46976.794711215181</v>
      </c>
      <c r="N90" s="9">
        <f t="shared" ca="1" si="25"/>
        <v>-46976.794711215181</v>
      </c>
      <c r="O90" s="9">
        <f t="shared" ca="1" si="25"/>
        <v>-46976.794711215181</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-24746.789436751231</v>
      </c>
      <c r="F91" s="9">
        <f t="shared" ca="1" si="26"/>
        <v>-26231.596802956305</v>
      </c>
      <c r="G91" s="9">
        <f t="shared" ca="1" si="26"/>
        <v>-27805.492611133683</v>
      </c>
      <c r="H91" s="9">
        <f t="shared" ca="1" si="26"/>
        <v>-29473.822167801703</v>
      </c>
      <c r="I91" s="9">
        <f t="shared" ca="1" si="26"/>
        <v>-31242.251497869805</v>
      </c>
      <c r="J91" s="9">
        <f t="shared" ca="1" si="26"/>
        <v>-33116.786587741997</v>
      </c>
      <c r="K91" s="9">
        <f t="shared" ca="1" si="26"/>
        <v>-35103.79378300652</v>
      </c>
      <c r="L91" s="9">
        <f t="shared" ca="1" si="26"/>
        <v>-37210.021409986904</v>
      </c>
      <c r="M91" s="9">
        <f t="shared" ca="1" si="26"/>
        <v>-39442.62269458612</v>
      </c>
      <c r="N91" s="9">
        <f t="shared" ca="1" si="26"/>
        <v>-41809.180056261292</v>
      </c>
      <c r="O91" s="9">
        <f t="shared" ca="1" si="26"/>
        <v>-44317.730859636969</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-22230.005274463951</v>
      </c>
      <c r="F92" s="9">
        <f t="shared" ca="1" si="27"/>
        <v>-20745.197908258877</v>
      </c>
      <c r="G92" s="9">
        <f t="shared" ca="1" si="27"/>
        <v>-19171.302100081499</v>
      </c>
      <c r="H92" s="9">
        <f t="shared" ca="1" si="27"/>
        <v>-17502.972543413478</v>
      </c>
      <c r="I92" s="9">
        <f t="shared" ca="1" si="27"/>
        <v>-15734.543213345376</v>
      </c>
      <c r="J92" s="9">
        <f t="shared" ca="1" si="27"/>
        <v>-13860.008123473186</v>
      </c>
      <c r="K92" s="9">
        <f t="shared" ca="1" si="27"/>
        <v>-11873.000928208665</v>
      </c>
      <c r="L92" s="9">
        <f t="shared" ca="1" si="27"/>
        <v>-9766.7733012282752</v>
      </c>
      <c r="M92" s="9">
        <f t="shared" ca="1" si="27"/>
        <v>-7534.1720166290606</v>
      </c>
      <c r="N92" s="9">
        <f t="shared" ca="1" si="27"/>
        <v>-5167.6146549538926</v>
      </c>
      <c r="O92" s="9">
        <f t="shared" ca="1" si="27"/>
        <v>-2659.0638515782152</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345753.2984709813</v>
      </c>
      <c r="F93" s="70">
        <f t="shared" ca="1" si="28"/>
        <v>319521.70166802499</v>
      </c>
      <c r="G93" s="70">
        <f t="shared" ca="1" si="28"/>
        <v>291716.20905689133</v>
      </c>
      <c r="H93" s="70">
        <f t="shared" ca="1" si="28"/>
        <v>262242.3868890896</v>
      </c>
      <c r="I93" s="70">
        <f t="shared" ca="1" si="28"/>
        <v>231000.13539121978</v>
      </c>
      <c r="J93" s="70">
        <f t="shared" ca="1" si="28"/>
        <v>197883.34880347777</v>
      </c>
      <c r="K93" s="70">
        <f t="shared" ca="1" si="28"/>
        <v>162779.55502047125</v>
      </c>
      <c r="L93" s="70">
        <f t="shared" ca="1" si="28"/>
        <v>125569.53361048434</v>
      </c>
      <c r="M93" s="70">
        <f t="shared" ca="1" si="28"/>
        <v>86126.910915898217</v>
      </c>
      <c r="N93" s="70">
        <f t="shared" ca="1" si="28"/>
        <v>44317.730859636926</v>
      </c>
      <c r="O93" s="70">
        <f t="shared" ca="1" si="28"/>
        <v>0</v>
      </c>
      <c r="P93" s="70">
        <f t="shared" ca="1" si="28"/>
        <v>0</v>
      </c>
      <c r="Q93" s="70">
        <f t="shared" ca="1" si="28"/>
        <v>0</v>
      </c>
      <c r="R93" s="70">
        <f t="shared" ca="1" si="28"/>
        <v>0</v>
      </c>
      <c r="S93" s="70">
        <f t="shared" ca="1" si="28"/>
        <v>0</v>
      </c>
      <c r="T93" s="70">
        <f t="shared" ca="1" si="28"/>
        <v>0</v>
      </c>
      <c r="U93" s="70">
        <f t="shared" ca="1" si="28"/>
        <v>0</v>
      </c>
      <c r="V93" s="70">
        <f t="shared" ca="1" si="28"/>
        <v>0</v>
      </c>
      <c r="W93" s="70">
        <f t="shared" ca="1" si="28"/>
        <v>0</v>
      </c>
      <c r="X93" s="70">
        <f t="shared" ca="1" si="28"/>
        <v>0</v>
      </c>
      <c r="Y93" s="70">
        <f t="shared" ca="1" si="28"/>
        <v>0</v>
      </c>
      <c r="Z93" s="70">
        <f t="shared" ca="1" si="28"/>
        <v>0</v>
      </c>
      <c r="AA93" s="70">
        <f t="shared" ca="1" si="28"/>
        <v>0</v>
      </c>
      <c r="AB93" s="70">
        <f t="shared" ca="1" si="28"/>
        <v>0</v>
      </c>
      <c r="AC93" s="70">
        <f t="shared" ca="1" si="28"/>
        <v>0</v>
      </c>
      <c r="AD93" s="70">
        <f t="shared" ca="1" si="28"/>
        <v>0</v>
      </c>
      <c r="AE93" s="70">
        <f t="shared" ca="1" si="28"/>
        <v>0</v>
      </c>
      <c r="AF93" s="70">
        <f t="shared" ca="1" si="28"/>
        <v>0</v>
      </c>
      <c r="AG93" s="70">
        <f t="shared" ca="1" si="28"/>
        <v>0</v>
      </c>
      <c r="AH93" s="70">
        <f t="shared" ca="1" si="28"/>
        <v>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1004929.9372854895</v>
      </c>
      <c r="D101" s="42">
        <f ca="1">IF($C$112="3P",D83,0)</f>
        <v>-1358500.3223283538</v>
      </c>
      <c r="E101" s="42">
        <f t="shared" ref="E101:AH101" ca="1" si="29">IF($C$112="3P",E83,0)</f>
        <v>284591.04247203405</v>
      </c>
      <c r="F101" s="42">
        <f t="shared" ca="1" si="29"/>
        <v>330498.93815328117</v>
      </c>
      <c r="G101" s="42">
        <f t="shared" ca="1" si="29"/>
        <v>263022.29872580158</v>
      </c>
      <c r="H101" s="42">
        <f t="shared" ca="1" si="29"/>
        <v>220782.94091648763</v>
      </c>
      <c r="I101" s="42">
        <f t="shared" ca="1" si="29"/>
        <v>214518.4797379309</v>
      </c>
      <c r="J101" s="42">
        <f t="shared" ca="1" si="29"/>
        <v>185691.56033440924</v>
      </c>
      <c r="K101" s="42">
        <f t="shared" ca="1" si="29"/>
        <v>155255.65636087282</v>
      </c>
      <c r="L101" s="42">
        <f t="shared" ca="1" si="29"/>
        <v>150747.01519693469</v>
      </c>
      <c r="M101" s="42">
        <f t="shared" ca="1" si="29"/>
        <v>146760.49655789087</v>
      </c>
      <c r="N101" s="42">
        <f t="shared" ca="1" si="29"/>
        <v>33781.042460382931</v>
      </c>
      <c r="O101" s="42">
        <f t="shared" ca="1" si="29"/>
        <v>80753.644150295295</v>
      </c>
      <c r="P101" s="42">
        <f t="shared" ca="1" si="29"/>
        <v>128433.70081332196</v>
      </c>
      <c r="Q101" s="42">
        <f t="shared" ca="1" si="29"/>
        <v>129881.79193339321</v>
      </c>
      <c r="R101" s="42">
        <f t="shared" ca="1" si="29"/>
        <v>131348.39638554279</v>
      </c>
      <c r="S101" s="42">
        <f t="shared" ca="1" si="29"/>
        <v>132833.65363671625</v>
      </c>
      <c r="T101" s="42">
        <f t="shared" ca="1" si="29"/>
        <v>134337.70212137926</v>
      </c>
      <c r="U101" s="42">
        <f t="shared" ca="1" si="29"/>
        <v>135860.67914687554</v>
      </c>
      <c r="V101" s="42">
        <f t="shared" ca="1" si="29"/>
        <v>137402.72079539974</v>
      </c>
      <c r="W101" s="42">
        <f t="shared" ca="1" si="29"/>
        <v>138963.9618224875</v>
      </c>
      <c r="X101" s="42">
        <f t="shared" ca="1" si="29"/>
        <v>31524.535551918099</v>
      </c>
      <c r="Y101" s="42">
        <f t="shared" ca="1" si="29"/>
        <v>142144.57376692569</v>
      </c>
      <c r="Z101" s="42">
        <f t="shared" ca="1" si="29"/>
        <v>143764.2065976102</v>
      </c>
      <c r="AA101" s="42">
        <f t="shared" ca="1" si="29"/>
        <v>145403.5624044376</v>
      </c>
      <c r="AB101" s="42">
        <f t="shared" ca="1" si="29"/>
        <v>147062.76765771455</v>
      </c>
      <c r="AC101" s="42">
        <f t="shared" ca="1" si="29"/>
        <v>148741.94681292019</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608627.2866004199</v>
      </c>
      <c r="D105" s="42">
        <f ca="1">IF($C$112="3P",VLOOKUP($A105,'Fin. Assumptions'!$F$23:$L$29,$D$111+1)*(-D$55-D$56),VLOOKUP($A105,'Fin. Assumptions'!$F$32:$L$38,$D$111+1)*D$83)</f>
        <v>0</v>
      </c>
      <c r="E105" s="42">
        <f ca="1">IF($C$112="3P",VLOOKUP($A105,'Fin. Assumptions'!$F$23:$L$29,$D$111+1)*(-E$55-E$56),VLOOKUP($A105,'Fin. Assumptions'!$F$32:$L$38,$D$111+1)*E$83)</f>
        <v>40875.201371887997</v>
      </c>
      <c r="F105" s="42">
        <f ca="1">IF($C$112="3P",VLOOKUP($A105,'Fin. Assumptions'!$F$23:$L$29,$D$111+1)*(-F$55-F$56),VLOOKUP($A105,'Fin. Assumptions'!$F$32:$L$38,$D$111+1)*F$83)</f>
        <v>41297.991872329134</v>
      </c>
      <c r="G105" s="42">
        <f ca="1">IF($C$112="3P",VLOOKUP($A105,'Fin. Assumptions'!$F$23:$L$29,$D$111+1)*(-G$55-G$56),VLOOKUP($A105,'Fin. Assumptions'!$F$32:$L$38,$D$111+1)*G$83)</f>
        <v>41727.081951226835</v>
      </c>
      <c r="H105" s="42">
        <f ca="1">IF($C$112="3P",VLOOKUP($A105,'Fin. Assumptions'!$F$23:$L$29,$D$111+1)*(-H$55-H$56),VLOOKUP($A105,'Fin. Assumptions'!$F$32:$L$38,$D$111+1)*H$83)</f>
        <v>42162.565472300113</v>
      </c>
      <c r="I105" s="42">
        <f ca="1">IF($C$112="3P",VLOOKUP($A105,'Fin. Assumptions'!$F$23:$L$29,$D$111+1)*(-I$55-I$56),VLOOKUP($A105,'Fin. Assumptions'!$F$32:$L$38,$D$111+1)*I$83)</f>
        <v>42604.53769783739</v>
      </c>
      <c r="J105" s="42">
        <f ca="1">IF($C$112="3P",VLOOKUP($A105,'Fin. Assumptions'!$F$23:$L$29,$D$111+1)*(-J$55-J$56),VLOOKUP($A105,'Fin. Assumptions'!$F$32:$L$38,$D$111+1)*J$83)</f>
        <v>43053.095309535172</v>
      </c>
      <c r="K105" s="42">
        <f ca="1">IF($C$112="3P",VLOOKUP($A105,'Fin. Assumptions'!$F$23:$L$29,$D$111+1)*(-K$55-K$56),VLOOKUP($A105,'Fin. Assumptions'!$F$32:$L$38,$D$111+1)*K$83)</f>
        <v>43508.336429647243</v>
      </c>
      <c r="L105" s="42">
        <f ca="1">IF($C$112="3P",VLOOKUP($A105,'Fin. Assumptions'!$F$23:$L$29,$D$111+1)*(-L$55-L$56),VLOOKUP($A105,'Fin. Assumptions'!$F$32:$L$38,$D$111+1)*L$83)</f>
        <v>43970.36064244897</v>
      </c>
      <c r="M105" s="42">
        <f ca="1">IF($C$112="3P",VLOOKUP($A105,'Fin. Assumptions'!$F$23:$L$29,$D$111+1)*(-M$55-M$56),VLOOKUP($A105,'Fin. Assumptions'!$F$32:$L$38,$D$111+1)*M$83)</f>
        <v>44439.26901602147</v>
      </c>
      <c r="N105" s="42">
        <f ca="1">IF($C$112="3P",VLOOKUP($A105,'Fin. Assumptions'!$F$23:$L$29,$D$111+1)*(-N$55-N$56),VLOOKUP($A105,'Fin. Assumptions'!$F$32:$L$38,$D$111+1)*N$83)</f>
        <v>44915.164124360192</v>
      </c>
      <c r="O105" s="42">
        <f ca="1">IF($C$112="3P",VLOOKUP($A105,'Fin. Assumptions'!$F$23:$L$29,$D$111+1)*(-O$55-O$56),VLOOKUP($A105,'Fin. Assumptions'!$F$32:$L$38,$D$111+1)*O$83)</f>
        <v>45398.150069813164</v>
      </c>
      <c r="P105" s="42">
        <f ca="1">IF($C$112="3P",VLOOKUP($A105,'Fin. Assumptions'!$F$23:$L$29,$D$111+1)*(-P$55-P$56),VLOOKUP($A105,'Fin. Assumptions'!$F$32:$L$38,$D$111+1)*P$83)</f>
        <v>45888.332505853366</v>
      </c>
      <c r="Q105" s="42">
        <f ca="1">IF($C$112="3P",VLOOKUP($A105,'Fin. Assumptions'!$F$23:$L$29,$D$111+1)*(-Q$55-Q$56),VLOOKUP($A105,'Fin. Assumptions'!$F$32:$L$38,$D$111+1)*Q$83)</f>
        <v>46385.818660190591</v>
      </c>
      <c r="R105" s="42">
        <f ca="1">IF($C$112="3P",VLOOKUP($A105,'Fin. Assumptions'!$F$23:$L$29,$D$111+1)*(-R$55-R$56),VLOOKUP($A105,'Fin. Assumptions'!$F$32:$L$38,$D$111+1)*R$83)</f>
        <v>46890.717358227426</v>
      </c>
      <c r="S105" s="42">
        <f ca="1">IF($C$112="3P",VLOOKUP($A105,'Fin. Assumptions'!$F$23:$L$29,$D$111+1)*(-S$55-S$56),VLOOKUP($A105,'Fin. Assumptions'!$F$32:$L$38,$D$111+1)*S$83)</f>
        <v>47403.139046865013</v>
      </c>
      <c r="T105" s="42">
        <f ca="1">IF($C$112="3P",VLOOKUP($A105,'Fin. Assumptions'!$F$23:$L$29,$D$111+1)*(-T$55-T$56),VLOOKUP($A105,'Fin. Assumptions'!$F$32:$L$38,$D$111+1)*T$83)</f>
        <v>47923.195818663298</v>
      </c>
      <c r="U105" s="42">
        <f ca="1">IF($C$112="3P",VLOOKUP($A105,'Fin. Assumptions'!$F$23:$L$29,$D$111+1)*(-U$55-U$56),VLOOKUP($A105,'Fin. Assumptions'!$F$32:$L$38,$D$111+1)*U$83)</f>
        <v>48451.001436361381</v>
      </c>
      <c r="V105" s="42">
        <f ca="1">IF($C$112="3P",VLOOKUP($A105,'Fin. Assumptions'!$F$23:$L$29,$D$111+1)*(-V$55-V$56),VLOOKUP($A105,'Fin. Assumptions'!$F$32:$L$38,$D$111+1)*V$83)</f>
        <v>48986.671357763174</v>
      </c>
      <c r="W105" s="42">
        <f ca="1">IF($C$112="3P",VLOOKUP($A105,'Fin. Assumptions'!$F$23:$L$29,$D$111+1)*(-W$55-W$56),VLOOKUP($A105,'Fin. Assumptions'!$F$32:$L$38,$D$111+1)*W$83)</f>
        <v>49530.32276099384</v>
      </c>
      <c r="X105" s="42">
        <f ca="1">IF($C$112="3P",VLOOKUP($A105,'Fin. Assumptions'!$F$23:$L$29,$D$111+1)*(-X$55-X$56),VLOOKUP($A105,'Fin. Assumptions'!$F$32:$L$38,$D$111+1)*X$83)</f>
        <v>50082.074570132645</v>
      </c>
      <c r="Y105" s="42">
        <f ca="1">IF($C$112="3P",VLOOKUP($A105,'Fin. Assumptions'!$F$23:$L$29,$D$111+1)*(-Y$55-Y$56),VLOOKUP($A105,'Fin. Assumptions'!$F$32:$L$38,$D$111+1)*Y$83)</f>
        <v>50642.047481227622</v>
      </c>
      <c r="Z105" s="42">
        <f ca="1">IF($C$112="3P",VLOOKUP($A105,'Fin. Assumptions'!$F$23:$L$29,$D$111+1)*(-Z$55-Z$56),VLOOKUP($A105,'Fin. Assumptions'!$F$32:$L$38,$D$111+1)*Z$83)</f>
        <v>51210.363988697914</v>
      </c>
      <c r="AA105" s="42">
        <f ca="1">IF($C$112="3P",VLOOKUP($A105,'Fin. Assumptions'!$F$23:$L$29,$D$111+1)*(-AA$55-AA$56),VLOOKUP($A105,'Fin. Assumptions'!$F$32:$L$38,$D$111+1)*AA$83)</f>
        <v>51787.148412129514</v>
      </c>
      <c r="AB105" s="42">
        <f ca="1">IF($C$112="3P",VLOOKUP($A105,'Fin. Assumptions'!$F$23:$L$29,$D$111+1)*(-AB$55-AB$56),VLOOKUP($A105,'Fin. Assumptions'!$F$32:$L$38,$D$111+1)*AB$83)</f>
        <v>52372.526923470235</v>
      </c>
      <c r="AC105" s="42">
        <f ca="1">IF($C$112="3P",VLOOKUP($A105,'Fin. Assumptions'!$F$23:$L$29,$D$111+1)*(-AC$55-AC$56),VLOOKUP($A105,'Fin. Assumptions'!$F$32:$L$38,$D$111+1)*AC$83)</f>
        <v>52966.627574629943</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1613557.2238859094</v>
      </c>
    </row>
    <row r="111" spans="1:34" ht="15.75" x14ac:dyDescent="0.25">
      <c r="A111" s="92"/>
      <c r="B111" s="93" t="s">
        <v>111</v>
      </c>
      <c r="C111" s="463" t="str">
        <f ca="1">LEFT($B$6,3)</f>
        <v>P&amp;G</v>
      </c>
      <c r="D111" s="380">
        <f ca="1">HLOOKUP(C111,'Fin. Assumptions'!$G$32:$L$40,9)</f>
        <v>5</v>
      </c>
    </row>
    <row r="112" spans="1:34" x14ac:dyDescent="0.2">
      <c r="A112" s="94"/>
      <c r="B112" s="93" t="s">
        <v>160</v>
      </c>
      <c r="C112" s="376" t="str">
        <f ca="1">RIGHT(LEFT($B$6,6),2)</f>
        <v>3P</v>
      </c>
    </row>
  </sheetData>
  <sheetProtection algorithmName="SHA-512" hashValue="1DXlp3N1n5tn3R0kHHBkYKqTV/mxZDfhZ2IYrg8RIXSiOnFN6oAFgqYeHtk2s5LTTrRbCtQCAnKVwxvkaLVkKw==" saltValue="gRbebSlXSHu1pOed/XkrmQ=="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F359"/>
  </sheetPr>
  <dimension ref="A1:AP112"/>
  <sheetViews>
    <sheetView workbookViewId="0">
      <selection activeCell="A17" activeCellId="2" sqref="B34 A16 A17"/>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P&amp;G DO 18</v>
      </c>
      <c r="D6" s="82" t="s">
        <v>172</v>
      </c>
      <c r="T6" s="2"/>
    </row>
    <row r="7" spans="1:42" ht="18.75" customHeight="1" x14ac:dyDescent="0.25">
      <c r="A7" s="90"/>
      <c r="C7" s="2"/>
      <c r="D7" s="374" t="s">
        <v>174</v>
      </c>
      <c r="T7" s="2"/>
    </row>
    <row r="8" spans="1:42" ht="18.75" customHeight="1" x14ac:dyDescent="0.25">
      <c r="A8" s="90" t="s">
        <v>111</v>
      </c>
      <c r="B8" s="376" t="str">
        <f ca="1">VLOOKUP($B$6,'Fin. Assumptions'!$A$6:$P$17,2)</f>
        <v>Public/Govt</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2018</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Non-Taxable</v>
      </c>
      <c r="C11" s="1"/>
      <c r="E11" s="18" t="s">
        <v>0</v>
      </c>
      <c r="G11" s="396">
        <f ca="1">VLOOKUP($B$6,'Fin. Assumptions'!$A$6:$P$17,15)</f>
        <v>0</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0</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2.4700005860515515</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2470000.5860515516</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0.61290221631538211</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2470000.5860515516</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0</v>
      </c>
      <c r="O22" s="28"/>
      <c r="P22" s="26"/>
      <c r="Q22" s="26"/>
      <c r="R22" s="23"/>
      <c r="T22" s="2"/>
    </row>
    <row r="23" spans="1:36" ht="18" customHeight="1" x14ac:dyDescent="0.2">
      <c r="A23" s="48"/>
      <c r="B23" s="77"/>
      <c r="C23" s="21"/>
      <c r="E23" s="54" t="s">
        <v>77</v>
      </c>
      <c r="G23" s="83">
        <f ca="1">SUM(G20:G22)</f>
        <v>2470000.5860515516</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v>
      </c>
      <c r="H25" s="37" t="s">
        <v>9</v>
      </c>
      <c r="N25" s="23"/>
      <c r="O25" s="28"/>
      <c r="P25" s="5"/>
      <c r="Q25" s="5"/>
      <c r="R25" s="5"/>
      <c r="T25" s="2"/>
    </row>
    <row r="26" spans="1:36" ht="18" customHeight="1" x14ac:dyDescent="0.25">
      <c r="A26" s="8" t="s">
        <v>19</v>
      </c>
      <c r="B26" s="12"/>
      <c r="C26" s="13"/>
      <c r="E26" s="73" t="s">
        <v>74</v>
      </c>
      <c r="F26" s="72"/>
      <c r="G26" s="86">
        <f ca="1">1-FedTaxCredit-G25</f>
        <v>0.7</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14</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2470000.5860515516</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0.16236482399999999</v>
      </c>
      <c r="C31" s="2" t="s">
        <v>7</v>
      </c>
      <c r="E31" s="57" t="s">
        <v>10</v>
      </c>
      <c r="F31" s="5"/>
      <c r="G31" s="83">
        <f ca="1">NetCost*LoanPer-B22</f>
        <v>1729000.410236086</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795560.27512290073</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0.19154635675760856</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189168.00914591999</v>
      </c>
      <c r="F54" s="9">
        <f t="shared" ca="1" si="2"/>
        <v>191986.61248219421</v>
      </c>
      <c r="G54" s="9">
        <f t="shared" ca="1" si="2"/>
        <v>194847.21300817889</v>
      </c>
      <c r="H54" s="9">
        <f t="shared" ca="1" si="2"/>
        <v>197750.43648200078</v>
      </c>
      <c r="I54" s="9">
        <f t="shared" ca="1" si="2"/>
        <v>200696.91798558261</v>
      </c>
      <c r="J54" s="9">
        <f t="shared" ca="1" si="2"/>
        <v>203687.3020635678</v>
      </c>
      <c r="K54" s="9">
        <f t="shared" ca="1" si="2"/>
        <v>206722.24286431496</v>
      </c>
      <c r="L54" s="9">
        <f t="shared" ca="1" si="2"/>
        <v>209802.40428299317</v>
      </c>
      <c r="M54" s="9">
        <f t="shared" ca="1" si="2"/>
        <v>212928.4601068098</v>
      </c>
      <c r="N54" s="9">
        <f t="shared" ca="1" si="2"/>
        <v>216101.09416240128</v>
      </c>
      <c r="O54" s="9">
        <f t="shared" ca="1" si="2"/>
        <v>219321.00046542109</v>
      </c>
      <c r="P54" s="9">
        <f t="shared" ca="1" si="2"/>
        <v>222588.88337235578</v>
      </c>
      <c r="Q54" s="9">
        <f t="shared" ca="1" si="2"/>
        <v>225905.45773460393</v>
      </c>
      <c r="R54" s="9">
        <f t="shared" ca="1" si="2"/>
        <v>229271.44905484951</v>
      </c>
      <c r="S54" s="9">
        <f t="shared" ca="1" si="2"/>
        <v>232687.59364576678</v>
      </c>
      <c r="T54" s="9">
        <f t="shared" ca="1" si="2"/>
        <v>236154.63879108866</v>
      </c>
      <c r="U54" s="9">
        <f t="shared" ca="1" si="2"/>
        <v>239673.3429090759</v>
      </c>
      <c r="V54" s="9">
        <f t="shared" ca="1" si="2"/>
        <v>243244.47571842116</v>
      </c>
      <c r="W54" s="9">
        <f t="shared" ca="1" si="2"/>
        <v>246868.81840662562</v>
      </c>
      <c r="X54" s="9">
        <f t="shared" ca="1" si="2"/>
        <v>250547.1638008843</v>
      </c>
      <c r="Y54" s="9">
        <f t="shared" ca="1" si="2"/>
        <v>254280.3165415175</v>
      </c>
      <c r="Z54" s="9">
        <f t="shared" ca="1" si="2"/>
        <v>258069.0932579861</v>
      </c>
      <c r="AA54" s="9">
        <f t="shared" ca="1" si="2"/>
        <v>261914.3227475301</v>
      </c>
      <c r="AB54" s="9">
        <f t="shared" ca="1" si="2"/>
        <v>265816.84615646827</v>
      </c>
      <c r="AC54" s="9">
        <f t="shared" ca="1" si="2"/>
        <v>269777.51716419961</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199228.35185753836</v>
      </c>
      <c r="F57" s="10">
        <f ca="1">IF(F$49&gt;OptInTerm,0,VLOOKUP($B$10+F$49-1,'SREC Prices'!$B$6:$D$22,2))*((F$50/1000)*$B$18)</f>
        <v>188285.07410765748</v>
      </c>
      <c r="G57" s="10">
        <f ca="1">IF(G$49&gt;OptInTerm,0,VLOOKUP($B$10+G$49-1,'SREC Prices'!$B$6:$D$22,2))*((G$50/1000)*$B$18)</f>
        <v>171790.59110611308</v>
      </c>
      <c r="H57" s="10">
        <f ca="1">IF(H$49&gt;OptInTerm,0,VLOOKUP($B$10+H$49-1,'SREC Prices'!$B$6:$D$22,2))*((H$50/1000)*$B$18)</f>
        <v>158973.45770383393</v>
      </c>
      <c r="I57" s="10">
        <f ca="1">IF(I$49&gt;OptInTerm,0,VLOOKUP($B$10+I$49-1,'SREC Prices'!$B$6:$D$22,2))*((I$50/1000)*$B$18)</f>
        <v>149079.82194009758</v>
      </c>
      <c r="J57" s="10">
        <f ca="1">IF(J$49&gt;OptInTerm,0,VLOOKUP($B$10+J$49-1,'SREC Prices'!$B$6:$D$22,2))*((J$50/1000)*$B$18)</f>
        <v>143100.93368687393</v>
      </c>
      <c r="K57" s="10">
        <f ca="1">IF(K$49&gt;OptInTerm,0,VLOOKUP($B$10+K$49-1,'SREC Prices'!$B$6:$D$22,2))*((K$50/1000)*$B$18)</f>
        <v>134927.14464128317</v>
      </c>
      <c r="L57" s="10">
        <f ca="1">IF(L$49&gt;OptInTerm,0,VLOOKUP($B$10+L$49-1,'SREC Prices'!$B$6:$D$22,2))*((L$50/1000)*$B$18)</f>
        <v>127506.15168601263</v>
      </c>
      <c r="M57" s="10">
        <f ca="1">IF(M$49&gt;OptInTerm,0,VLOOKUP($B$10+M$49-1,'SREC Prices'!$B$6:$D$22,2))*((M$50/1000)*$B$18)</f>
        <v>120827.2580262691</v>
      </c>
      <c r="N57" s="10">
        <f ca="1">IF(N$49&gt;OptInTerm,0,VLOOKUP($B$10+N$49-1,'SREC Prices'!$B$6:$D$22,2))*((N$50/1000)*$B$18)</f>
        <v>114211.96564933084</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388396.36100345838</v>
      </c>
      <c r="F59" s="10">
        <f t="shared" ref="F59:AH59" ca="1" si="5">SUM(F54:F58)</f>
        <v>380271.68658985168</v>
      </c>
      <c r="G59" s="10">
        <f t="shared" ca="1" si="5"/>
        <v>366637.80411429197</v>
      </c>
      <c r="H59" s="10">
        <f t="shared" ca="1" si="5"/>
        <v>356723.89418583468</v>
      </c>
      <c r="I59" s="10">
        <f t="shared" ca="1" si="5"/>
        <v>349776.73992568022</v>
      </c>
      <c r="J59" s="10">
        <f t="shared" ca="1" si="5"/>
        <v>346788.23575044173</v>
      </c>
      <c r="K59" s="10">
        <f t="shared" ca="1" si="5"/>
        <v>341649.38750559813</v>
      </c>
      <c r="L59" s="10">
        <f t="shared" ca="1" si="5"/>
        <v>337308.5559690058</v>
      </c>
      <c r="M59" s="10">
        <f t="shared" ca="1" si="5"/>
        <v>333755.71813307889</v>
      </c>
      <c r="N59" s="10">
        <f t="shared" ca="1" si="5"/>
        <v>330313.05981173215</v>
      </c>
      <c r="O59" s="10">
        <f t="shared" ca="1" si="5"/>
        <v>247023.98523549765</v>
      </c>
      <c r="P59" s="10">
        <f t="shared" ca="1" si="5"/>
        <v>250153.35321858193</v>
      </c>
      <c r="Q59" s="10">
        <f t="shared" ca="1" si="5"/>
        <v>253332.10523159895</v>
      </c>
      <c r="R59" s="10">
        <f t="shared" ca="1" si="5"/>
        <v>256560.96331435957</v>
      </c>
      <c r="S59" s="10">
        <f t="shared" ca="1" si="5"/>
        <v>259840.66033397929</v>
      </c>
      <c r="T59" s="10">
        <f t="shared" ca="1" si="5"/>
        <v>263171.94014586008</v>
      </c>
      <c r="U59" s="10">
        <f t="shared" ca="1" si="5"/>
        <v>266555.55775707349</v>
      </c>
      <c r="V59" s="10">
        <f t="shared" ca="1" si="5"/>
        <v>269992.27949217876</v>
      </c>
      <c r="W59" s="10">
        <f t="shared" ca="1" si="5"/>
        <v>273482.88316151442</v>
      </c>
      <c r="X59" s="10">
        <f t="shared" ca="1" si="5"/>
        <v>277028.15823199868</v>
      </c>
      <c r="Y59" s="10">
        <f t="shared" ca="1" si="5"/>
        <v>280628.90600047627</v>
      </c>
      <c r="Z59" s="10">
        <f t="shared" ca="1" si="5"/>
        <v>284285.93976965011</v>
      </c>
      <c r="AA59" s="10">
        <f t="shared" ca="1" si="5"/>
        <v>288000.08502663579</v>
      </c>
      <c r="AB59" s="10">
        <f t="shared" ca="1" si="5"/>
        <v>291772.17962417839</v>
      </c>
      <c r="AC59" s="10">
        <f t="shared" ca="1" si="5"/>
        <v>295603.07396457123</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367396.36100345838</v>
      </c>
      <c r="F63" s="10">
        <f t="shared" ca="1" si="9"/>
        <v>358746.68658985168</v>
      </c>
      <c r="G63" s="10">
        <f t="shared" ca="1" si="9"/>
        <v>344574.67911429197</v>
      </c>
      <c r="H63" s="10">
        <f t="shared" ca="1" si="9"/>
        <v>334109.19106083468</v>
      </c>
      <c r="I63" s="10">
        <f t="shared" ca="1" si="9"/>
        <v>326596.66922255524</v>
      </c>
      <c r="J63" s="10">
        <f t="shared" ca="1" si="9"/>
        <v>323028.66327973863</v>
      </c>
      <c r="K63" s="10">
        <f t="shared" ca="1" si="9"/>
        <v>317295.82572312746</v>
      </c>
      <c r="L63" s="10">
        <f t="shared" ca="1" si="9"/>
        <v>312346.15514197334</v>
      </c>
      <c r="M63" s="10">
        <f t="shared" ca="1" si="9"/>
        <v>308169.25728537061</v>
      </c>
      <c r="N63" s="10">
        <f t="shared" ca="1" si="9"/>
        <v>154086.93744283117</v>
      </c>
      <c r="O63" s="10">
        <f t="shared" ca="1" si="9"/>
        <v>220142.20980737414</v>
      </c>
      <c r="P63" s="10">
        <f t="shared" ca="1" si="9"/>
        <v>222599.53340475535</v>
      </c>
      <c r="Q63" s="10">
        <f t="shared" ca="1" si="9"/>
        <v>225089.43992242671</v>
      </c>
      <c r="R63" s="10">
        <f t="shared" ca="1" si="9"/>
        <v>227612.23137245802</v>
      </c>
      <c r="S63" s="10">
        <f t="shared" ca="1" si="9"/>
        <v>230168.21009353022</v>
      </c>
      <c r="T63" s="10">
        <f t="shared" ca="1" si="9"/>
        <v>232757.67864939975</v>
      </c>
      <c r="U63" s="10">
        <f t="shared" ca="1" si="9"/>
        <v>235380.93972320168</v>
      </c>
      <c r="V63" s="10">
        <f t="shared" ca="1" si="9"/>
        <v>238038.29600746013</v>
      </c>
      <c r="W63" s="10">
        <f t="shared" ca="1" si="9"/>
        <v>240730.05008967782</v>
      </c>
      <c r="X63" s="10">
        <f t="shared" ca="1" si="9"/>
        <v>93456.504333366174</v>
      </c>
      <c r="Y63" s="10">
        <f t="shared" ca="1" si="9"/>
        <v>246217.96075437797</v>
      </c>
      <c r="Z63" s="10">
        <f t="shared" ca="1" si="9"/>
        <v>249014.72089239935</v>
      </c>
      <c r="AA63" s="10">
        <f t="shared" ca="1" si="9"/>
        <v>251847.08567745375</v>
      </c>
      <c r="AB63" s="10">
        <f t="shared" ca="1" si="9"/>
        <v>254715.35529126681</v>
      </c>
      <c r="AC63" s="10">
        <f t="shared" ca="1" si="9"/>
        <v>257619.82902333688</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367396.36100345838</v>
      </c>
      <c r="F65" s="59">
        <f t="shared" ref="F65:AH65" ca="1" si="10">SUM(F63:F64)</f>
        <v>358746.68658985168</v>
      </c>
      <c r="G65" s="59">
        <f t="shared" ca="1" si="10"/>
        <v>344574.67911429197</v>
      </c>
      <c r="H65" s="59">
        <f t="shared" ca="1" si="10"/>
        <v>334109.19106083468</v>
      </c>
      <c r="I65" s="59">
        <f t="shared" ca="1" si="10"/>
        <v>326596.66922255524</v>
      </c>
      <c r="J65" s="59">
        <f ca="1">SUM(J63:J64)</f>
        <v>323028.66327973863</v>
      </c>
      <c r="K65" s="59">
        <f t="shared" ca="1" si="10"/>
        <v>317295.82572312746</v>
      </c>
      <c r="L65" s="59">
        <f t="shared" ca="1" si="10"/>
        <v>312346.15514197334</v>
      </c>
      <c r="M65" s="59">
        <f t="shared" ca="1" si="10"/>
        <v>308169.25728537061</v>
      </c>
      <c r="N65" s="59">
        <f t="shared" ca="1" si="10"/>
        <v>154086.93744283117</v>
      </c>
      <c r="O65" s="59">
        <f t="shared" ca="1" si="10"/>
        <v>220142.20980737414</v>
      </c>
      <c r="P65" s="59">
        <f t="shared" ca="1" si="10"/>
        <v>222599.53340475535</v>
      </c>
      <c r="Q65" s="59">
        <f t="shared" ca="1" si="10"/>
        <v>225089.43992242671</v>
      </c>
      <c r="R65" s="59">
        <f t="shared" ca="1" si="10"/>
        <v>227612.23137245802</v>
      </c>
      <c r="S65" s="59">
        <f t="shared" ca="1" si="10"/>
        <v>230168.21009353022</v>
      </c>
      <c r="T65" s="59">
        <f t="shared" ca="1" si="10"/>
        <v>232757.67864939975</v>
      </c>
      <c r="U65" s="59">
        <f t="shared" ca="1" si="10"/>
        <v>235380.93972320168</v>
      </c>
      <c r="V65" s="59">
        <f t="shared" ca="1" si="10"/>
        <v>238038.29600746013</v>
      </c>
      <c r="W65" s="59">
        <f t="shared" ca="1" si="10"/>
        <v>240730.05008967782</v>
      </c>
      <c r="X65" s="59">
        <f t="shared" ca="1" si="10"/>
        <v>93456.504333366174</v>
      </c>
      <c r="Y65" s="59">
        <f t="shared" ca="1" si="10"/>
        <v>246217.96075437797</v>
      </c>
      <c r="Z65" s="59">
        <f t="shared" ca="1" si="10"/>
        <v>249014.72089239935</v>
      </c>
      <c r="AA65" s="59">
        <f t="shared" ca="1" si="10"/>
        <v>251847.08567745375</v>
      </c>
      <c r="AB65" s="59">
        <f t="shared" ca="1" si="10"/>
        <v>254715.35529126681</v>
      </c>
      <c r="AC65" s="59">
        <f t="shared" ca="1" si="10"/>
        <v>257619.82902333688</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-103740.02461416516</v>
      </c>
      <c r="F66" s="59">
        <f t="shared" ca="1" si="11"/>
        <v>-98803.564982610013</v>
      </c>
      <c r="G66" s="59">
        <f t="shared" ca="1" si="11"/>
        <v>-93570.917773161564</v>
      </c>
      <c r="H66" s="59">
        <f t="shared" ca="1" si="11"/>
        <v>-88024.311731146197</v>
      </c>
      <c r="I66" s="59">
        <f t="shared" ca="1" si="11"/>
        <v>-82144.909326609908</v>
      </c>
      <c r="J66" s="59">
        <f t="shared" ca="1" si="11"/>
        <v>-75912.742777801439</v>
      </c>
      <c r="K66" s="59">
        <f t="shared" ca="1" si="11"/>
        <v>-69306.64623606448</v>
      </c>
      <c r="L66" s="59">
        <f t="shared" ca="1" si="11"/>
        <v>-62304.183901823286</v>
      </c>
      <c r="M66" s="59">
        <f t="shared" ca="1" si="11"/>
        <v>-54881.573827527631</v>
      </c>
      <c r="N66" s="59">
        <f t="shared" ca="1" si="11"/>
        <v>-47013.607148774237</v>
      </c>
      <c r="O66" s="59">
        <f t="shared" ca="1" si="11"/>
        <v>-38673.562469295633</v>
      </c>
      <c r="P66" s="59">
        <f t="shared" ca="1" si="11"/>
        <v>-29833.115109048318</v>
      </c>
      <c r="Q66" s="59">
        <f t="shared" ca="1" si="11"/>
        <v>-20462.240907186162</v>
      </c>
      <c r="R66" s="59">
        <f t="shared" ca="1" si="11"/>
        <v>-10529.114253212276</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263656.3363892932</v>
      </c>
      <c r="F67" s="59">
        <f t="shared" ref="F67:AH67" ca="1" si="12">F65+F66</f>
        <v>259943.12160724169</v>
      </c>
      <c r="G67" s="59">
        <f t="shared" ca="1" si="12"/>
        <v>251003.76134113042</v>
      </c>
      <c r="H67" s="59">
        <f t="shared" ca="1" si="12"/>
        <v>246084.8793296885</v>
      </c>
      <c r="I67" s="59">
        <f ca="1">I65+I66</f>
        <v>244451.75989594532</v>
      </c>
      <c r="J67" s="59">
        <f ca="1">J65+J66</f>
        <v>247115.92050193719</v>
      </c>
      <c r="K67" s="59">
        <f t="shared" ca="1" si="12"/>
        <v>247989.17948706297</v>
      </c>
      <c r="L67" s="59">
        <f t="shared" ca="1" si="12"/>
        <v>250041.97124015004</v>
      </c>
      <c r="M67" s="59">
        <f t="shared" ca="1" si="12"/>
        <v>253287.68345784297</v>
      </c>
      <c r="N67" s="59">
        <f t="shared" ca="1" si="12"/>
        <v>107073.33029405694</v>
      </c>
      <c r="O67" s="59">
        <f t="shared" ca="1" si="12"/>
        <v>181468.6473380785</v>
      </c>
      <c r="P67" s="59">
        <f t="shared" ca="1" si="12"/>
        <v>192766.41829570703</v>
      </c>
      <c r="Q67" s="59">
        <f t="shared" ca="1" si="12"/>
        <v>204627.19901524053</v>
      </c>
      <c r="R67" s="59">
        <f t="shared" ca="1" si="12"/>
        <v>217083.11711924576</v>
      </c>
      <c r="S67" s="59">
        <f t="shared" ca="1" si="12"/>
        <v>230168.21009353022</v>
      </c>
      <c r="T67" s="59">
        <f t="shared" ca="1" si="12"/>
        <v>232757.67864939975</v>
      </c>
      <c r="U67" s="59">
        <f t="shared" ca="1" si="12"/>
        <v>235380.93972320168</v>
      </c>
      <c r="V67" s="59">
        <f t="shared" ca="1" si="12"/>
        <v>238038.29600746013</v>
      </c>
      <c r="W67" s="59">
        <f t="shared" ca="1" si="12"/>
        <v>240730.05008967782</v>
      </c>
      <c r="X67" s="59">
        <f t="shared" ca="1" si="12"/>
        <v>93456.504333366174</v>
      </c>
      <c r="Y67" s="59">
        <f t="shared" ca="1" si="12"/>
        <v>246217.96075437797</v>
      </c>
      <c r="Z67" s="59">
        <f t="shared" ca="1" si="12"/>
        <v>249014.72089239935</v>
      </c>
      <c r="AA67" s="59">
        <f t="shared" ca="1" si="12"/>
        <v>251847.08567745375</v>
      </c>
      <c r="AB67" s="59">
        <f t="shared" ca="1" si="12"/>
        <v>254715.35529126681</v>
      </c>
      <c r="AC67" s="59">
        <f t="shared" ca="1" si="12"/>
        <v>257619.82902333688</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0</v>
      </c>
      <c r="F68" s="59">
        <f t="shared" ca="1" si="14"/>
        <v>0</v>
      </c>
      <c r="G68" s="59">
        <f t="shared" ca="1" si="14"/>
        <v>0</v>
      </c>
      <c r="H68" s="59">
        <f t="shared" ca="1" si="14"/>
        <v>0</v>
      </c>
      <c r="I68" s="59">
        <f t="shared" ca="1" si="14"/>
        <v>0</v>
      </c>
      <c r="J68" s="59">
        <f t="shared" ca="1" si="14"/>
        <v>0</v>
      </c>
      <c r="K68" s="59">
        <f t="shared" ca="1" si="14"/>
        <v>0</v>
      </c>
      <c r="L68" s="59">
        <f t="shared" ca="1" si="14"/>
        <v>0</v>
      </c>
      <c r="M68" s="59">
        <f t="shared" ca="1" si="14"/>
        <v>0</v>
      </c>
      <c r="N68" s="59">
        <f t="shared" ca="1" si="14"/>
        <v>0</v>
      </c>
      <c r="O68" s="59">
        <f t="shared" ca="1" si="14"/>
        <v>0</v>
      </c>
      <c r="P68" s="59">
        <f t="shared" ca="1" si="14"/>
        <v>0</v>
      </c>
      <c r="Q68" s="59">
        <f t="shared" ca="1" si="14"/>
        <v>0</v>
      </c>
      <c r="R68" s="59">
        <f t="shared" ca="1" si="14"/>
        <v>0</v>
      </c>
      <c r="S68" s="59">
        <f t="shared" ca="1" si="14"/>
        <v>0</v>
      </c>
      <c r="T68" s="59">
        <f t="shared" ca="1" si="14"/>
        <v>0</v>
      </c>
      <c r="U68" s="59">
        <f t="shared" ca="1" si="14"/>
        <v>0</v>
      </c>
      <c r="V68" s="59">
        <f t="shared" ca="1" si="14"/>
        <v>0</v>
      </c>
      <c r="W68" s="59">
        <f t="shared" ca="1" si="14"/>
        <v>0</v>
      </c>
      <c r="X68" s="59">
        <f t="shared" ca="1" si="14"/>
        <v>0</v>
      </c>
      <c r="Y68" s="59">
        <f t="shared" ca="1" si="14"/>
        <v>0</v>
      </c>
      <c r="Z68" s="59">
        <f t="shared" ca="1" si="14"/>
        <v>0</v>
      </c>
      <c r="AA68" s="59">
        <f t="shared" ca="1" si="14"/>
        <v>0</v>
      </c>
      <c r="AB68" s="59">
        <f t="shared" ca="1" si="14"/>
        <v>0</v>
      </c>
      <c r="AC68" s="59">
        <f t="shared" ca="1" si="14"/>
        <v>0</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0</v>
      </c>
      <c r="F69" s="24">
        <f t="shared" ca="1" si="16"/>
        <v>0</v>
      </c>
      <c r="G69" s="24">
        <f t="shared" ca="1" si="16"/>
        <v>0</v>
      </c>
      <c r="H69" s="24">
        <f t="shared" ca="1" si="16"/>
        <v>0</v>
      </c>
      <c r="I69" s="24">
        <f t="shared" ca="1" si="16"/>
        <v>0</v>
      </c>
      <c r="J69" s="24">
        <f t="shared" ca="1" si="16"/>
        <v>0</v>
      </c>
      <c r="K69" s="24">
        <f t="shared" ca="1" si="16"/>
        <v>0</v>
      </c>
      <c r="L69" s="24">
        <f t="shared" ca="1" si="16"/>
        <v>0</v>
      </c>
      <c r="M69" s="24">
        <f t="shared" ca="1" si="16"/>
        <v>0</v>
      </c>
      <c r="N69" s="24">
        <f t="shared" ca="1" si="16"/>
        <v>0</v>
      </c>
      <c r="O69" s="24">
        <f t="shared" ca="1" si="16"/>
        <v>0</v>
      </c>
      <c r="P69" s="24">
        <f t="shared" ca="1" si="16"/>
        <v>0</v>
      </c>
      <c r="Q69" s="24">
        <f t="shared" ca="1" si="16"/>
        <v>0</v>
      </c>
      <c r="R69" s="24">
        <f t="shared" ca="1" si="16"/>
        <v>0</v>
      </c>
      <c r="S69" s="24">
        <f t="shared" ca="1" si="16"/>
        <v>0</v>
      </c>
      <c r="T69" s="24">
        <f t="shared" ca="1" si="16"/>
        <v>0</v>
      </c>
      <c r="U69" s="24">
        <f t="shared" ca="1" si="16"/>
        <v>0</v>
      </c>
      <c r="V69" s="24">
        <f t="shared" ca="1" si="16"/>
        <v>0</v>
      </c>
      <c r="W69" s="24">
        <f t="shared" ca="1" si="16"/>
        <v>0</v>
      </c>
      <c r="X69" s="24">
        <f t="shared" ca="1" si="16"/>
        <v>0</v>
      </c>
      <c r="Y69" s="24">
        <f t="shared" ca="1" si="16"/>
        <v>0</v>
      </c>
      <c r="Z69" s="24">
        <f t="shared" ca="1" si="16"/>
        <v>0</v>
      </c>
      <c r="AA69" s="24">
        <f t="shared" ca="1" si="16"/>
        <v>0</v>
      </c>
      <c r="AB69" s="24">
        <f t="shared" ca="1" si="16"/>
        <v>0</v>
      </c>
      <c r="AC69" s="24">
        <f t="shared" ca="1" si="16"/>
        <v>0</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263656.3363892932</v>
      </c>
      <c r="F70" s="420">
        <f t="shared" ref="F70:AH70" ca="1" si="17">SUM(F67:F69)</f>
        <v>259943.12160724169</v>
      </c>
      <c r="G70" s="420">
        <f t="shared" ca="1" si="17"/>
        <v>251003.76134113042</v>
      </c>
      <c r="H70" s="420">
        <f t="shared" ca="1" si="17"/>
        <v>246084.8793296885</v>
      </c>
      <c r="I70" s="420">
        <f t="shared" ca="1" si="17"/>
        <v>244451.75989594532</v>
      </c>
      <c r="J70" s="420">
        <f t="shared" ca="1" si="17"/>
        <v>247115.92050193719</v>
      </c>
      <c r="K70" s="420">
        <f t="shared" ca="1" si="17"/>
        <v>247989.17948706297</v>
      </c>
      <c r="L70" s="420">
        <f t="shared" ca="1" si="17"/>
        <v>250041.97124015004</v>
      </c>
      <c r="M70" s="420">
        <f t="shared" ca="1" si="17"/>
        <v>253287.68345784297</v>
      </c>
      <c r="N70" s="420">
        <f t="shared" ca="1" si="17"/>
        <v>107073.33029405694</v>
      </c>
      <c r="O70" s="420">
        <f t="shared" ca="1" si="17"/>
        <v>181468.6473380785</v>
      </c>
      <c r="P70" s="420">
        <f t="shared" ca="1" si="17"/>
        <v>192766.41829570703</v>
      </c>
      <c r="Q70" s="420">
        <f t="shared" ca="1" si="17"/>
        <v>204627.19901524053</v>
      </c>
      <c r="R70" s="420">
        <f t="shared" ca="1" si="17"/>
        <v>217083.11711924576</v>
      </c>
      <c r="S70" s="420">
        <f t="shared" ca="1" si="17"/>
        <v>230168.21009353022</v>
      </c>
      <c r="T70" s="420">
        <f t="shared" ca="1" si="17"/>
        <v>232757.67864939975</v>
      </c>
      <c r="U70" s="420">
        <f t="shared" ca="1" si="17"/>
        <v>235380.93972320168</v>
      </c>
      <c r="V70" s="420">
        <f t="shared" ca="1" si="17"/>
        <v>238038.29600746013</v>
      </c>
      <c r="W70" s="420">
        <f t="shared" ca="1" si="17"/>
        <v>240730.05008967782</v>
      </c>
      <c r="X70" s="420">
        <f t="shared" ca="1" si="17"/>
        <v>93456.504333366174</v>
      </c>
      <c r="Y70" s="420">
        <f t="shared" ca="1" si="17"/>
        <v>246217.96075437797</v>
      </c>
      <c r="Z70" s="420">
        <f t="shared" ca="1" si="17"/>
        <v>249014.72089239935</v>
      </c>
      <c r="AA70" s="420">
        <f t="shared" ca="1" si="17"/>
        <v>251847.08567745375</v>
      </c>
      <c r="AB70" s="420">
        <f t="shared" ca="1" si="17"/>
        <v>254715.35529126681</v>
      </c>
      <c r="AC70" s="420">
        <f t="shared" ca="1" si="17"/>
        <v>257619.82902333688</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263656.3363892932</v>
      </c>
      <c r="F72" s="59">
        <f t="shared" ca="1" si="18"/>
        <v>259943.12160724169</v>
      </c>
      <c r="G72" s="59">
        <f t="shared" ca="1" si="18"/>
        <v>251003.76134113042</v>
      </c>
      <c r="H72" s="59">
        <f t="shared" ca="1" si="18"/>
        <v>246084.8793296885</v>
      </c>
      <c r="I72" s="59">
        <f t="shared" ca="1" si="18"/>
        <v>244451.75989594532</v>
      </c>
      <c r="J72" s="59">
        <f t="shared" ca="1" si="18"/>
        <v>247115.92050193719</v>
      </c>
      <c r="K72" s="59">
        <f t="shared" ca="1" si="18"/>
        <v>247989.17948706297</v>
      </c>
      <c r="L72" s="59">
        <f t="shared" ca="1" si="18"/>
        <v>250041.97124015004</v>
      </c>
      <c r="M72" s="59">
        <f t="shared" ca="1" si="18"/>
        <v>253287.68345784297</v>
      </c>
      <c r="N72" s="59">
        <f t="shared" ca="1" si="18"/>
        <v>107073.33029405694</v>
      </c>
      <c r="O72" s="59">
        <f t="shared" ca="1" si="18"/>
        <v>181468.6473380785</v>
      </c>
      <c r="P72" s="59">
        <f t="shared" ca="1" si="18"/>
        <v>192766.41829570703</v>
      </c>
      <c r="Q72" s="59">
        <f t="shared" ca="1" si="18"/>
        <v>204627.19901524053</v>
      </c>
      <c r="R72" s="59">
        <f t="shared" ca="1" si="18"/>
        <v>217083.11711924576</v>
      </c>
      <c r="S72" s="59">
        <f t="shared" ca="1" si="18"/>
        <v>230168.21009353022</v>
      </c>
      <c r="T72" s="59">
        <f t="shared" ca="1" si="18"/>
        <v>232757.67864939975</v>
      </c>
      <c r="U72" s="59">
        <f t="shared" ca="1" si="18"/>
        <v>235380.93972320168</v>
      </c>
      <c r="V72" s="59">
        <f t="shared" ca="1" si="18"/>
        <v>238038.29600746013</v>
      </c>
      <c r="W72" s="59">
        <f t="shared" ca="1" si="18"/>
        <v>240730.05008967782</v>
      </c>
      <c r="X72" s="59">
        <f t="shared" ca="1" si="18"/>
        <v>93456.504333366174</v>
      </c>
      <c r="Y72" s="59">
        <f t="shared" ca="1" si="18"/>
        <v>246217.96075437797</v>
      </c>
      <c r="Z72" s="59">
        <f t="shared" ca="1" si="18"/>
        <v>249014.72089239935</v>
      </c>
      <c r="AA72" s="59">
        <f t="shared" ca="1" si="18"/>
        <v>251847.08567745375</v>
      </c>
      <c r="AB72" s="59">
        <f t="shared" ca="1" si="18"/>
        <v>254715.35529126681</v>
      </c>
      <c r="AC72" s="59">
        <f t="shared" ca="1" si="18"/>
        <v>257619.82902333688</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-2470000.5860515516</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0</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-2470000.5860515516</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1729000.410236086</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-82274.32719258577</v>
      </c>
      <c r="F80" s="10">
        <f ca="1">Principle</f>
        <v>-87210.786824140916</v>
      </c>
      <c r="G80" s="10">
        <f t="shared" ref="G80:AH80" ca="1" si="20">Principle</f>
        <v>-92443.434033589365</v>
      </c>
      <c r="H80" s="10">
        <f t="shared" ca="1" si="20"/>
        <v>-97990.040075604731</v>
      </c>
      <c r="I80" s="10">
        <f t="shared" ca="1" si="20"/>
        <v>-103869.44248014102</v>
      </c>
      <c r="J80" s="10">
        <f t="shared" ca="1" si="20"/>
        <v>-110101.60902894949</v>
      </c>
      <c r="K80" s="10">
        <f t="shared" ca="1" si="20"/>
        <v>-116707.70557068645</v>
      </c>
      <c r="L80" s="10">
        <f t="shared" ca="1" si="20"/>
        <v>-123710.16790492764</v>
      </c>
      <c r="M80" s="10">
        <f t="shared" ca="1" si="20"/>
        <v>-131132.77797922329</v>
      </c>
      <c r="N80" s="10">
        <f t="shared" ca="1" si="20"/>
        <v>-139000.7446579767</v>
      </c>
      <c r="O80" s="10">
        <f t="shared" ca="1" si="20"/>
        <v>-147340.7893374553</v>
      </c>
      <c r="P80" s="10">
        <f t="shared" ca="1" si="20"/>
        <v>-156181.23669770261</v>
      </c>
      <c r="Q80" s="10">
        <f t="shared" ca="1" si="20"/>
        <v>-165552.11089956475</v>
      </c>
      <c r="R80" s="10">
        <f t="shared" ca="1" si="20"/>
        <v>-175485.23755353864</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1729000.410236086</v>
      </c>
      <c r="E81" s="10">
        <f ca="1">E79+E80</f>
        <v>-82274.32719258577</v>
      </c>
      <c r="F81" s="10">
        <f t="shared" ref="F81:AH81" ca="1" si="21">F79+F80</f>
        <v>-87210.786824140916</v>
      </c>
      <c r="G81" s="10">
        <f t="shared" ca="1" si="21"/>
        <v>-92443.434033589365</v>
      </c>
      <c r="H81" s="10">
        <f t="shared" ca="1" si="21"/>
        <v>-97990.040075604731</v>
      </c>
      <c r="I81" s="10">
        <f t="shared" ca="1" si="21"/>
        <v>-103869.44248014102</v>
      </c>
      <c r="J81" s="10">
        <f t="shared" ca="1" si="21"/>
        <v>-110101.60902894949</v>
      </c>
      <c r="K81" s="10">
        <f t="shared" ca="1" si="21"/>
        <v>-116707.70557068645</v>
      </c>
      <c r="L81" s="10">
        <f t="shared" ca="1" si="21"/>
        <v>-123710.16790492764</v>
      </c>
      <c r="M81" s="10">
        <f t="shared" ca="1" si="21"/>
        <v>-131132.77797922329</v>
      </c>
      <c r="N81" s="10">
        <f t="shared" ca="1" si="21"/>
        <v>-139000.7446579767</v>
      </c>
      <c r="O81" s="10">
        <f t="shared" ca="1" si="21"/>
        <v>-147340.7893374553</v>
      </c>
      <c r="P81" s="10">
        <f t="shared" ca="1" si="21"/>
        <v>-156181.23669770261</v>
      </c>
      <c r="Q81" s="10">
        <f t="shared" ca="1" si="21"/>
        <v>-165552.11089956475</v>
      </c>
      <c r="R81" s="10">
        <f t="shared" ca="1" si="21"/>
        <v>-175485.23755353864</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-741000.17581546563</v>
      </c>
      <c r="E83" s="430">
        <f t="shared" ca="1" si="22"/>
        <v>181382.00919670743</v>
      </c>
      <c r="F83" s="430">
        <f t="shared" ca="1" si="22"/>
        <v>172732.33478310076</v>
      </c>
      <c r="G83" s="430">
        <f t="shared" ca="1" si="22"/>
        <v>158560.32730754104</v>
      </c>
      <c r="H83" s="430">
        <f t="shared" ca="1" si="22"/>
        <v>148094.83925408375</v>
      </c>
      <c r="I83" s="430">
        <f t="shared" ca="1" si="22"/>
        <v>140582.31741580431</v>
      </c>
      <c r="J83" s="430">
        <f t="shared" ca="1" si="22"/>
        <v>137014.3114729877</v>
      </c>
      <c r="K83" s="430">
        <f t="shared" ca="1" si="22"/>
        <v>131281.47391637653</v>
      </c>
      <c r="L83" s="430">
        <f t="shared" ca="1" si="22"/>
        <v>126331.8033352224</v>
      </c>
      <c r="M83" s="430">
        <f t="shared" ca="1" si="22"/>
        <v>122154.90547861968</v>
      </c>
      <c r="N83" s="430">
        <f t="shared" ca="1" si="22"/>
        <v>-31927.414363919757</v>
      </c>
      <c r="O83" s="430">
        <f t="shared" ca="1" si="22"/>
        <v>34127.858000623208</v>
      </c>
      <c r="P83" s="430">
        <f t="shared" ca="1" si="22"/>
        <v>36585.181598004419</v>
      </c>
      <c r="Q83" s="430">
        <f t="shared" ca="1" si="22"/>
        <v>39075.088115675782</v>
      </c>
      <c r="R83" s="430">
        <f t="shared" ca="1" si="22"/>
        <v>41597.879565707117</v>
      </c>
      <c r="S83" s="430">
        <f t="shared" ca="1" si="22"/>
        <v>230168.21009353022</v>
      </c>
      <c r="T83" s="430">
        <f t="shared" ca="1" si="22"/>
        <v>232757.67864939975</v>
      </c>
      <c r="U83" s="430">
        <f t="shared" ca="1" si="22"/>
        <v>235380.93972320168</v>
      </c>
      <c r="V83" s="430">
        <f t="shared" ca="1" si="22"/>
        <v>238038.29600746013</v>
      </c>
      <c r="W83" s="430">
        <f t="shared" ca="1" si="22"/>
        <v>240730.05008967782</v>
      </c>
      <c r="X83" s="430">
        <f t="shared" ca="1" si="22"/>
        <v>93456.504333366174</v>
      </c>
      <c r="Y83" s="430">
        <f t="shared" ca="1" si="22"/>
        <v>246217.96075437797</v>
      </c>
      <c r="Z83" s="430">
        <f t="shared" ca="1" si="22"/>
        <v>249014.72089239935</v>
      </c>
      <c r="AA83" s="430">
        <f t="shared" ca="1" si="22"/>
        <v>251847.08567745375</v>
      </c>
      <c r="AB83" s="430">
        <f t="shared" ca="1" si="22"/>
        <v>254715.35529126681</v>
      </c>
      <c r="AC83" s="430">
        <f t="shared" ca="1" si="22"/>
        <v>257619.82902333688</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-741000.17581546563</v>
      </c>
      <c r="E84" s="44">
        <f ca="1">D84+E83</f>
        <v>-559618.16661875823</v>
      </c>
      <c r="F84" s="44">
        <f t="shared" ref="F84:AH84" ca="1" si="23">E84+F83</f>
        <v>-386885.83183565747</v>
      </c>
      <c r="G84" s="44">
        <f t="shared" ca="1" si="23"/>
        <v>-228325.50452811643</v>
      </c>
      <c r="H84" s="44">
        <f t="shared" ca="1" si="23"/>
        <v>-80230.665274032683</v>
      </c>
      <c r="I84" s="44">
        <f t="shared" ca="1" si="23"/>
        <v>60351.652141771629</v>
      </c>
      <c r="J84" s="44">
        <f t="shared" ca="1" si="23"/>
        <v>197365.96361475933</v>
      </c>
      <c r="K84" s="44">
        <f t="shared" ca="1" si="23"/>
        <v>328647.43753113586</v>
      </c>
      <c r="L84" s="44">
        <f t="shared" ca="1" si="23"/>
        <v>454979.24086635828</v>
      </c>
      <c r="M84" s="44">
        <f t="shared" ca="1" si="23"/>
        <v>577134.1463449779</v>
      </c>
      <c r="N84" s="44">
        <f t="shared" ca="1" si="23"/>
        <v>545206.73198105814</v>
      </c>
      <c r="O84" s="44">
        <f t="shared" ca="1" si="23"/>
        <v>579334.58998168132</v>
      </c>
      <c r="P84" s="44">
        <f t="shared" ca="1" si="23"/>
        <v>615919.77157968574</v>
      </c>
      <c r="Q84" s="44">
        <f t="shared" ca="1" si="23"/>
        <v>654994.85969536146</v>
      </c>
      <c r="R84" s="44">
        <f t="shared" ca="1" si="23"/>
        <v>696592.73926106864</v>
      </c>
      <c r="S84" s="44">
        <f t="shared" ca="1" si="23"/>
        <v>926760.94935459888</v>
      </c>
      <c r="T84" s="44">
        <f t="shared" ca="1" si="23"/>
        <v>1159518.6280039987</v>
      </c>
      <c r="U84" s="44">
        <f t="shared" ca="1" si="23"/>
        <v>1394899.5677272002</v>
      </c>
      <c r="V84" s="44">
        <f t="shared" ca="1" si="23"/>
        <v>1632937.8637346604</v>
      </c>
      <c r="W84" s="44">
        <f t="shared" ca="1" si="23"/>
        <v>1873667.9138243382</v>
      </c>
      <c r="X84" s="44">
        <f t="shared" ca="1" si="23"/>
        <v>1967124.4181577044</v>
      </c>
      <c r="Y84" s="44">
        <f t="shared" ca="1" si="23"/>
        <v>2213342.3789120824</v>
      </c>
      <c r="Z84" s="44">
        <f t="shared" ca="1" si="23"/>
        <v>2462357.099804482</v>
      </c>
      <c r="AA84" s="44">
        <f t="shared" ca="1" si="23"/>
        <v>2714204.1854819357</v>
      </c>
      <c r="AB84" s="44">
        <f t="shared" ca="1" si="23"/>
        <v>2968919.5407732027</v>
      </c>
      <c r="AC84" s="44">
        <f t="shared" ca="1" si="23"/>
        <v>3226539.3697965397</v>
      </c>
      <c r="AD84" s="44">
        <f ca="1">AC84+AD83</f>
        <v>3226539.3697965397</v>
      </c>
      <c r="AE84" s="44">
        <f t="shared" ca="1" si="23"/>
        <v>3226539.3697965397</v>
      </c>
      <c r="AF84" s="44">
        <f t="shared" ca="1" si="23"/>
        <v>3226539.3697965397</v>
      </c>
      <c r="AG84" s="44">
        <f t="shared" ca="1" si="23"/>
        <v>3226539.3697965397</v>
      </c>
      <c r="AH84" s="44">
        <f t="shared" ca="1" si="23"/>
        <v>3226539.3697965397</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1729000.410236086</v>
      </c>
      <c r="F89" s="9">
        <f ca="1">E93</f>
        <v>1646726.0830435003</v>
      </c>
      <c r="G89" s="9">
        <f t="shared" ref="G89:AH89" ca="1" si="24">F93</f>
        <v>1559515.2962193594</v>
      </c>
      <c r="H89" s="9">
        <f t="shared" ca="1" si="24"/>
        <v>1467071.8621857699</v>
      </c>
      <c r="I89" s="9">
        <f t="shared" ca="1" si="24"/>
        <v>1369081.8221101651</v>
      </c>
      <c r="J89" s="9">
        <f t="shared" ca="1" si="24"/>
        <v>1265212.3796300241</v>
      </c>
      <c r="K89" s="9">
        <f t="shared" ca="1" si="24"/>
        <v>1155110.7706010747</v>
      </c>
      <c r="L89" s="9">
        <f t="shared" ca="1" si="24"/>
        <v>1038403.0650303882</v>
      </c>
      <c r="M89" s="9">
        <f t="shared" ca="1" si="24"/>
        <v>914692.89712546056</v>
      </c>
      <c r="N89" s="9">
        <f t="shared" ca="1" si="24"/>
        <v>783560.11914623727</v>
      </c>
      <c r="O89" s="9">
        <f t="shared" ca="1" si="24"/>
        <v>644559.3744882606</v>
      </c>
      <c r="P89" s="9">
        <f t="shared" ca="1" si="24"/>
        <v>497218.5851508053</v>
      </c>
      <c r="Q89" s="9">
        <f t="shared" ca="1" si="24"/>
        <v>341037.34845310269</v>
      </c>
      <c r="R89" s="9">
        <f t="shared" ca="1" si="24"/>
        <v>175485.23755353794</v>
      </c>
      <c r="S89" s="9">
        <f t="shared" ca="1" si="24"/>
        <v>-6.9849193096160889E-10</v>
      </c>
      <c r="T89" s="9">
        <f t="shared" ca="1" si="24"/>
        <v>-6.9849193096160889E-10</v>
      </c>
      <c r="U89" s="9">
        <f t="shared" ca="1" si="24"/>
        <v>-6.9849193096160889E-10</v>
      </c>
      <c r="V89" s="9">
        <f t="shared" ca="1" si="24"/>
        <v>-6.9849193096160889E-10</v>
      </c>
      <c r="W89" s="9">
        <f t="shared" ca="1" si="24"/>
        <v>-6.9849193096160889E-10</v>
      </c>
      <c r="X89" s="9">
        <f t="shared" ca="1" si="24"/>
        <v>-6.9849193096160889E-10</v>
      </c>
      <c r="Y89" s="9">
        <f t="shared" ca="1" si="24"/>
        <v>-6.9849193096160889E-10</v>
      </c>
      <c r="Z89" s="9">
        <f t="shared" ca="1" si="24"/>
        <v>-6.9849193096160889E-10</v>
      </c>
      <c r="AA89" s="9">
        <f t="shared" ca="1" si="24"/>
        <v>-6.9849193096160889E-10</v>
      </c>
      <c r="AB89" s="9">
        <f t="shared" ca="1" si="24"/>
        <v>-6.9849193096160889E-10</v>
      </c>
      <c r="AC89" s="9">
        <f t="shared" ca="1" si="24"/>
        <v>-6.9849193096160889E-10</v>
      </c>
      <c r="AD89" s="9">
        <f t="shared" ca="1" si="24"/>
        <v>-6.9849193096160889E-10</v>
      </c>
      <c r="AE89" s="9">
        <f t="shared" ca="1" si="24"/>
        <v>-6.9849193096160889E-10</v>
      </c>
      <c r="AF89" s="9">
        <f t="shared" ca="1" si="24"/>
        <v>-6.9849193096160889E-10</v>
      </c>
      <c r="AG89" s="9">
        <f t="shared" ca="1" si="24"/>
        <v>-6.9849193096160889E-10</v>
      </c>
      <c r="AH89" s="9">
        <f t="shared" ca="1" si="24"/>
        <v>-6.9849193096160889E-10</v>
      </c>
    </row>
    <row r="90" spans="1:36" x14ac:dyDescent="0.2">
      <c r="A90" s="2" t="s">
        <v>47</v>
      </c>
      <c r="D90" s="9"/>
      <c r="E90" s="9">
        <f t="shared" ref="E90:AH90" ca="1" si="25">IF(ProjectYear&lt;=LoanTerm,PMT(LoanInterest,LoanTerm,LoanAmount),0)</f>
        <v>-186014.35180675093</v>
      </c>
      <c r="F90" s="9">
        <f t="shared" ca="1" si="25"/>
        <v>-186014.35180675093</v>
      </c>
      <c r="G90" s="9">
        <f t="shared" ca="1" si="25"/>
        <v>-186014.35180675093</v>
      </c>
      <c r="H90" s="9">
        <f t="shared" ca="1" si="25"/>
        <v>-186014.35180675093</v>
      </c>
      <c r="I90" s="9">
        <f t="shared" ca="1" si="25"/>
        <v>-186014.35180675093</v>
      </c>
      <c r="J90" s="9">
        <f t="shared" ca="1" si="25"/>
        <v>-186014.35180675093</v>
      </c>
      <c r="K90" s="9">
        <f t="shared" ca="1" si="25"/>
        <v>-186014.35180675093</v>
      </c>
      <c r="L90" s="9">
        <f t="shared" ca="1" si="25"/>
        <v>-186014.35180675093</v>
      </c>
      <c r="M90" s="9">
        <f t="shared" ca="1" si="25"/>
        <v>-186014.35180675093</v>
      </c>
      <c r="N90" s="9">
        <f t="shared" ca="1" si="25"/>
        <v>-186014.35180675093</v>
      </c>
      <c r="O90" s="9">
        <f t="shared" ca="1" si="25"/>
        <v>-186014.35180675093</v>
      </c>
      <c r="P90" s="9">
        <f t="shared" ca="1" si="25"/>
        <v>-186014.35180675093</v>
      </c>
      <c r="Q90" s="9">
        <f t="shared" ca="1" si="25"/>
        <v>-186014.35180675093</v>
      </c>
      <c r="R90" s="9">
        <f t="shared" ca="1" si="25"/>
        <v>-186014.35180675093</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-82274.32719258577</v>
      </c>
      <c r="F91" s="9">
        <f t="shared" ca="1" si="26"/>
        <v>-87210.786824140916</v>
      </c>
      <c r="G91" s="9">
        <f t="shared" ca="1" si="26"/>
        <v>-92443.434033589365</v>
      </c>
      <c r="H91" s="9">
        <f t="shared" ca="1" si="26"/>
        <v>-97990.040075604731</v>
      </c>
      <c r="I91" s="9">
        <f t="shared" ca="1" si="26"/>
        <v>-103869.44248014102</v>
      </c>
      <c r="J91" s="9">
        <f t="shared" ca="1" si="26"/>
        <v>-110101.60902894949</v>
      </c>
      <c r="K91" s="9">
        <f t="shared" ca="1" si="26"/>
        <v>-116707.70557068645</v>
      </c>
      <c r="L91" s="9">
        <f t="shared" ca="1" si="26"/>
        <v>-123710.16790492764</v>
      </c>
      <c r="M91" s="9">
        <f t="shared" ca="1" si="26"/>
        <v>-131132.77797922329</v>
      </c>
      <c r="N91" s="9">
        <f t="shared" ca="1" si="26"/>
        <v>-139000.7446579767</v>
      </c>
      <c r="O91" s="9">
        <f t="shared" ca="1" si="26"/>
        <v>-147340.7893374553</v>
      </c>
      <c r="P91" s="9">
        <f t="shared" ca="1" si="26"/>
        <v>-156181.23669770261</v>
      </c>
      <c r="Q91" s="9">
        <f t="shared" ca="1" si="26"/>
        <v>-165552.11089956475</v>
      </c>
      <c r="R91" s="9">
        <f t="shared" ca="1" si="26"/>
        <v>-175485.23755353864</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-103740.02461416516</v>
      </c>
      <c r="F92" s="9">
        <f t="shared" ca="1" si="27"/>
        <v>-98803.564982610013</v>
      </c>
      <c r="G92" s="9">
        <f t="shared" ca="1" si="27"/>
        <v>-93570.917773161564</v>
      </c>
      <c r="H92" s="9">
        <f t="shared" ca="1" si="27"/>
        <v>-88024.311731146197</v>
      </c>
      <c r="I92" s="9">
        <f t="shared" ca="1" si="27"/>
        <v>-82144.909326609908</v>
      </c>
      <c r="J92" s="9">
        <f t="shared" ca="1" si="27"/>
        <v>-75912.742777801439</v>
      </c>
      <c r="K92" s="9">
        <f t="shared" ca="1" si="27"/>
        <v>-69306.64623606448</v>
      </c>
      <c r="L92" s="9">
        <f t="shared" ca="1" si="27"/>
        <v>-62304.183901823286</v>
      </c>
      <c r="M92" s="9">
        <f t="shared" ca="1" si="27"/>
        <v>-54881.573827527631</v>
      </c>
      <c r="N92" s="9">
        <f t="shared" ca="1" si="27"/>
        <v>-47013.607148774237</v>
      </c>
      <c r="O92" s="9">
        <f t="shared" ca="1" si="27"/>
        <v>-38673.562469295633</v>
      </c>
      <c r="P92" s="9">
        <f t="shared" ca="1" si="27"/>
        <v>-29833.115109048318</v>
      </c>
      <c r="Q92" s="9">
        <f t="shared" ca="1" si="27"/>
        <v>-20462.240907186162</v>
      </c>
      <c r="R92" s="9">
        <f t="shared" ca="1" si="27"/>
        <v>-10529.114253212276</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1646726.0830435003</v>
      </c>
      <c r="F93" s="70">
        <f t="shared" ca="1" si="28"/>
        <v>1559515.2962193594</v>
      </c>
      <c r="G93" s="70">
        <f t="shared" ca="1" si="28"/>
        <v>1467071.8621857699</v>
      </c>
      <c r="H93" s="70">
        <f t="shared" ca="1" si="28"/>
        <v>1369081.8221101651</v>
      </c>
      <c r="I93" s="70">
        <f t="shared" ca="1" si="28"/>
        <v>1265212.3796300241</v>
      </c>
      <c r="J93" s="70">
        <f t="shared" ca="1" si="28"/>
        <v>1155110.7706010747</v>
      </c>
      <c r="K93" s="70">
        <f t="shared" ca="1" si="28"/>
        <v>1038403.0650303882</v>
      </c>
      <c r="L93" s="70">
        <f t="shared" ca="1" si="28"/>
        <v>914692.89712546056</v>
      </c>
      <c r="M93" s="70">
        <f t="shared" ca="1" si="28"/>
        <v>783560.11914623727</v>
      </c>
      <c r="N93" s="70">
        <f t="shared" ca="1" si="28"/>
        <v>644559.3744882606</v>
      </c>
      <c r="O93" s="70">
        <f t="shared" ca="1" si="28"/>
        <v>497218.5851508053</v>
      </c>
      <c r="P93" s="70">
        <f t="shared" ca="1" si="28"/>
        <v>341037.34845310269</v>
      </c>
      <c r="Q93" s="70">
        <f t="shared" ca="1" si="28"/>
        <v>175485.23755353794</v>
      </c>
      <c r="R93" s="70">
        <f t="shared" ca="1" si="28"/>
        <v>-6.9849193096160889E-10</v>
      </c>
      <c r="S93" s="70">
        <f t="shared" ca="1" si="28"/>
        <v>-6.9849193096160889E-10</v>
      </c>
      <c r="T93" s="70">
        <f t="shared" ca="1" si="28"/>
        <v>-6.9849193096160889E-10</v>
      </c>
      <c r="U93" s="70">
        <f t="shared" ca="1" si="28"/>
        <v>-6.9849193096160889E-10</v>
      </c>
      <c r="V93" s="70">
        <f t="shared" ca="1" si="28"/>
        <v>-6.9849193096160889E-10</v>
      </c>
      <c r="W93" s="70">
        <f t="shared" ca="1" si="28"/>
        <v>-6.9849193096160889E-10</v>
      </c>
      <c r="X93" s="70">
        <f t="shared" ca="1" si="28"/>
        <v>-6.9849193096160889E-10</v>
      </c>
      <c r="Y93" s="70">
        <f t="shared" ca="1" si="28"/>
        <v>-6.9849193096160889E-10</v>
      </c>
      <c r="Z93" s="70">
        <f t="shared" ca="1" si="28"/>
        <v>-6.9849193096160889E-10</v>
      </c>
      <c r="AA93" s="70">
        <f t="shared" ca="1" si="28"/>
        <v>-6.9849193096160889E-10</v>
      </c>
      <c r="AB93" s="70">
        <f t="shared" ca="1" si="28"/>
        <v>-6.9849193096160889E-10</v>
      </c>
      <c r="AC93" s="70">
        <f t="shared" ca="1" si="28"/>
        <v>-6.9849193096160889E-10</v>
      </c>
      <c r="AD93" s="70">
        <f t="shared" ca="1" si="28"/>
        <v>-6.9849193096160889E-10</v>
      </c>
      <c r="AE93" s="70">
        <f t="shared" ca="1" si="28"/>
        <v>-6.9849193096160889E-10</v>
      </c>
      <c r="AF93" s="70">
        <f t="shared" ca="1" si="28"/>
        <v>-6.9849193096160889E-10</v>
      </c>
      <c r="AG93" s="70">
        <f t="shared" ca="1" si="28"/>
        <v>-6.9849193096160889E-10</v>
      </c>
      <c r="AH93" s="70">
        <f t="shared" ca="1" si="28"/>
        <v>-6.9849193096160889E-10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1275822.5313231223</v>
      </c>
      <c r="D105" s="42">
        <f ca="1">IF($C$112="3P",VLOOKUP($A105,'Fin. Assumptions'!$F$23:$L$29,$D$111+1)*(-D$55-D$56),VLOOKUP($A105,'Fin. Assumptions'!$F$32:$L$38,$D$111+1)*D$83)</f>
        <v>-741000.17581546563</v>
      </c>
      <c r="E105" s="42">
        <f ca="1">IF($C$112="3P",VLOOKUP($A105,'Fin. Assumptions'!$F$23:$L$29,$D$111+1)*(-E$55-E$56),VLOOKUP($A105,'Fin. Assumptions'!$F$32:$L$38,$D$111+1)*E$83)</f>
        <v>181382.00919670743</v>
      </c>
      <c r="F105" s="42">
        <f ca="1">IF($C$112="3P",VLOOKUP($A105,'Fin. Assumptions'!$F$23:$L$29,$D$111+1)*(-F$55-F$56),VLOOKUP($A105,'Fin. Assumptions'!$F$32:$L$38,$D$111+1)*F$83)</f>
        <v>172732.33478310076</v>
      </c>
      <c r="G105" s="42">
        <f ca="1">IF($C$112="3P",VLOOKUP($A105,'Fin. Assumptions'!$F$23:$L$29,$D$111+1)*(-G$55-G$56),VLOOKUP($A105,'Fin. Assumptions'!$F$32:$L$38,$D$111+1)*G$83)</f>
        <v>158560.32730754104</v>
      </c>
      <c r="H105" s="42">
        <f ca="1">IF($C$112="3P",VLOOKUP($A105,'Fin. Assumptions'!$F$23:$L$29,$D$111+1)*(-H$55-H$56),VLOOKUP($A105,'Fin. Assumptions'!$F$32:$L$38,$D$111+1)*H$83)</f>
        <v>148094.83925408375</v>
      </c>
      <c r="I105" s="42">
        <f ca="1">IF($C$112="3P",VLOOKUP($A105,'Fin. Assumptions'!$F$23:$L$29,$D$111+1)*(-I$55-I$56),VLOOKUP($A105,'Fin. Assumptions'!$F$32:$L$38,$D$111+1)*I$83)</f>
        <v>140582.31741580431</v>
      </c>
      <c r="J105" s="42">
        <f ca="1">IF($C$112="3P",VLOOKUP($A105,'Fin. Assumptions'!$F$23:$L$29,$D$111+1)*(-J$55-J$56),VLOOKUP($A105,'Fin. Assumptions'!$F$32:$L$38,$D$111+1)*J$83)</f>
        <v>137014.3114729877</v>
      </c>
      <c r="K105" s="42">
        <f ca="1">IF($C$112="3P",VLOOKUP($A105,'Fin. Assumptions'!$F$23:$L$29,$D$111+1)*(-K$55-K$56),VLOOKUP($A105,'Fin. Assumptions'!$F$32:$L$38,$D$111+1)*K$83)</f>
        <v>131281.47391637653</v>
      </c>
      <c r="L105" s="42">
        <f ca="1">IF($C$112="3P",VLOOKUP($A105,'Fin. Assumptions'!$F$23:$L$29,$D$111+1)*(-L$55-L$56),VLOOKUP($A105,'Fin. Assumptions'!$F$32:$L$38,$D$111+1)*L$83)</f>
        <v>126331.8033352224</v>
      </c>
      <c r="M105" s="42">
        <f ca="1">IF($C$112="3P",VLOOKUP($A105,'Fin. Assumptions'!$F$23:$L$29,$D$111+1)*(-M$55-M$56),VLOOKUP($A105,'Fin. Assumptions'!$F$32:$L$38,$D$111+1)*M$83)</f>
        <v>122154.90547861968</v>
      </c>
      <c r="N105" s="42">
        <f ca="1">IF($C$112="3P",VLOOKUP($A105,'Fin. Assumptions'!$F$23:$L$29,$D$111+1)*(-N$55-N$56),VLOOKUP($A105,'Fin. Assumptions'!$F$32:$L$38,$D$111+1)*N$83)</f>
        <v>-31927.414363919757</v>
      </c>
      <c r="O105" s="42">
        <f ca="1">IF($C$112="3P",VLOOKUP($A105,'Fin. Assumptions'!$F$23:$L$29,$D$111+1)*(-O$55-O$56),VLOOKUP($A105,'Fin. Assumptions'!$F$32:$L$38,$D$111+1)*O$83)</f>
        <v>34127.858000623208</v>
      </c>
      <c r="P105" s="42">
        <f ca="1">IF($C$112="3P",VLOOKUP($A105,'Fin. Assumptions'!$F$23:$L$29,$D$111+1)*(-P$55-P$56),VLOOKUP($A105,'Fin. Assumptions'!$F$32:$L$38,$D$111+1)*P$83)</f>
        <v>36585.181598004419</v>
      </c>
      <c r="Q105" s="42">
        <f ca="1">IF($C$112="3P",VLOOKUP($A105,'Fin. Assumptions'!$F$23:$L$29,$D$111+1)*(-Q$55-Q$56),VLOOKUP($A105,'Fin. Assumptions'!$F$32:$L$38,$D$111+1)*Q$83)</f>
        <v>39075.088115675782</v>
      </c>
      <c r="R105" s="42">
        <f ca="1">IF($C$112="3P",VLOOKUP($A105,'Fin. Assumptions'!$F$23:$L$29,$D$111+1)*(-R$55-R$56),VLOOKUP($A105,'Fin. Assumptions'!$F$32:$L$38,$D$111+1)*R$83)</f>
        <v>41597.879565707117</v>
      </c>
      <c r="S105" s="42">
        <f ca="1">IF($C$112="3P",VLOOKUP($A105,'Fin. Assumptions'!$F$23:$L$29,$D$111+1)*(-S$55-S$56),VLOOKUP($A105,'Fin. Assumptions'!$F$32:$L$38,$D$111+1)*S$83)</f>
        <v>230168.21009353022</v>
      </c>
      <c r="T105" s="42">
        <f ca="1">IF($C$112="3P",VLOOKUP($A105,'Fin. Assumptions'!$F$23:$L$29,$D$111+1)*(-T$55-T$56),VLOOKUP($A105,'Fin. Assumptions'!$F$32:$L$38,$D$111+1)*T$83)</f>
        <v>232757.67864939975</v>
      </c>
      <c r="U105" s="42">
        <f ca="1">IF($C$112="3P",VLOOKUP($A105,'Fin. Assumptions'!$F$23:$L$29,$D$111+1)*(-U$55-U$56),VLOOKUP($A105,'Fin. Assumptions'!$F$32:$L$38,$D$111+1)*U$83)</f>
        <v>235380.93972320168</v>
      </c>
      <c r="V105" s="42">
        <f ca="1">IF($C$112="3P",VLOOKUP($A105,'Fin. Assumptions'!$F$23:$L$29,$D$111+1)*(-V$55-V$56),VLOOKUP($A105,'Fin. Assumptions'!$F$32:$L$38,$D$111+1)*V$83)</f>
        <v>238038.29600746013</v>
      </c>
      <c r="W105" s="42">
        <f ca="1">IF($C$112="3P",VLOOKUP($A105,'Fin. Assumptions'!$F$23:$L$29,$D$111+1)*(-W$55-W$56),VLOOKUP($A105,'Fin. Assumptions'!$F$32:$L$38,$D$111+1)*W$83)</f>
        <v>240730.05008967782</v>
      </c>
      <c r="X105" s="42">
        <f ca="1">IF($C$112="3P",VLOOKUP($A105,'Fin. Assumptions'!$F$23:$L$29,$D$111+1)*(-X$55-X$56),VLOOKUP($A105,'Fin. Assumptions'!$F$32:$L$38,$D$111+1)*X$83)</f>
        <v>93456.504333366174</v>
      </c>
      <c r="Y105" s="42">
        <f ca="1">IF($C$112="3P",VLOOKUP($A105,'Fin. Assumptions'!$F$23:$L$29,$D$111+1)*(-Y$55-Y$56),VLOOKUP($A105,'Fin. Assumptions'!$F$32:$L$38,$D$111+1)*Y$83)</f>
        <v>246217.96075437797</v>
      </c>
      <c r="Z105" s="42">
        <f ca="1">IF($C$112="3P",VLOOKUP($A105,'Fin. Assumptions'!$F$23:$L$29,$D$111+1)*(-Z$55-Z$56),VLOOKUP($A105,'Fin. Assumptions'!$F$32:$L$38,$D$111+1)*Z$83)</f>
        <v>249014.72089239935</v>
      </c>
      <c r="AA105" s="42">
        <f ca="1">IF($C$112="3P",VLOOKUP($A105,'Fin. Assumptions'!$F$23:$L$29,$D$111+1)*(-AA$55-AA$56),VLOOKUP($A105,'Fin. Assumptions'!$F$32:$L$38,$D$111+1)*AA$83)</f>
        <v>251847.08567745375</v>
      </c>
      <c r="AB105" s="42">
        <f ca="1">IF($C$112="3P",VLOOKUP($A105,'Fin. Assumptions'!$F$23:$L$29,$D$111+1)*(-AB$55-AB$56),VLOOKUP($A105,'Fin. Assumptions'!$F$32:$L$38,$D$111+1)*AB$83)</f>
        <v>254715.35529126681</v>
      </c>
      <c r="AC105" s="42">
        <f ca="1">IF($C$112="3P",VLOOKUP($A105,'Fin. Assumptions'!$F$23:$L$29,$D$111+1)*(-AC$55-AC$56),VLOOKUP($A105,'Fin. Assumptions'!$F$32:$L$38,$D$111+1)*AC$83)</f>
        <v>257619.82902333688</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1275822.5313231223</v>
      </c>
    </row>
    <row r="111" spans="1:34" ht="15.75" x14ac:dyDescent="0.25">
      <c r="A111" s="92"/>
      <c r="B111" s="93" t="s">
        <v>111</v>
      </c>
      <c r="C111" s="463" t="str">
        <f ca="1">LEFT($B$6,3)</f>
        <v>P&amp;G</v>
      </c>
      <c r="D111" s="380">
        <f ca="1">HLOOKUP(C111,'Fin. Assumptions'!$G$32:$L$40,9)</f>
        <v>5</v>
      </c>
    </row>
    <row r="112" spans="1:34" x14ac:dyDescent="0.2">
      <c r="A112" s="94"/>
      <c r="B112" s="93" t="s">
        <v>160</v>
      </c>
      <c r="C112" s="376" t="str">
        <f ca="1">RIGHT(LEFT($B$6,6),2)</f>
        <v>DO</v>
      </c>
    </row>
  </sheetData>
  <sheetProtection algorithmName="SHA-512" hashValue="VUPw3xBoWMnvr1sxp2X8J1T/hOBWXLtm+TA/53tCoes49QyfLsAZJ4z00HAga6IzX68f7Ed2Sf7daKVMleoKRg==" saltValue="OxWuF6liZVCYGJ0isp5XlA=="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F359"/>
  </sheetPr>
  <dimension ref="A1:AP112"/>
  <sheetViews>
    <sheetView topLeftCell="A76"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RES 3P 18</v>
      </c>
      <c r="D6" s="82" t="s">
        <v>172</v>
      </c>
      <c r="T6" s="2"/>
    </row>
    <row r="7" spans="1:42" ht="18.75" customHeight="1" x14ac:dyDescent="0.25">
      <c r="A7" s="90"/>
      <c r="C7" s="2"/>
      <c r="D7" s="374" t="s">
        <v>174</v>
      </c>
      <c r="T7" s="2"/>
    </row>
    <row r="8" spans="1:42" ht="18.75" customHeight="1" x14ac:dyDescent="0.25">
      <c r="A8" s="90" t="s">
        <v>111</v>
      </c>
      <c r="B8" s="376" t="str">
        <f ca="1">VLOOKUP($B$6,'Fin. Assumptions'!$A$6:$P$17,2)</f>
        <v>Residential</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2018</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Assumptions'!$A$6:$P$17,15)</f>
        <v>0.21</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0.2732</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1140688.684244486</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3.8022956141482869</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3802295.6141482871</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0.79852585754665395</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3802295.6141482871</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-570344.34212224302</v>
      </c>
      <c r="O22" s="28"/>
      <c r="P22" s="26"/>
      <c r="Q22" s="26"/>
      <c r="R22" s="23"/>
      <c r="T22" s="2"/>
    </row>
    <row r="23" spans="1:36" ht="18" customHeight="1" x14ac:dyDescent="0.2">
      <c r="A23" s="48"/>
      <c r="B23" s="77"/>
      <c r="C23" s="21"/>
      <c r="E23" s="54" t="s">
        <v>77</v>
      </c>
      <c r="G23" s="83">
        <f ca="1">SUM(G20:G22)</f>
        <v>3231951.2720260443</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6.5000000000000002E-2</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9</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3802295.6141482871</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0.19483778879999999</v>
      </c>
      <c r="C31" s="2" t="s">
        <v>7</v>
      </c>
      <c r="E31" s="57" t="s">
        <v>10</v>
      </c>
      <c r="F31" s="5"/>
      <c r="G31" s="83">
        <f ca="1">NetCost*LoanPer-B22</f>
        <v>570344.34212224267</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461793.12009171257</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0.11260885498531392</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227001.61097510401</v>
      </c>
      <c r="F54" s="9">
        <f t="shared" ca="1" si="2"/>
        <v>230383.93497863307</v>
      </c>
      <c r="G54" s="9">
        <f t="shared" ca="1" si="2"/>
        <v>233816.65560981468</v>
      </c>
      <c r="H54" s="9">
        <f t="shared" ca="1" si="2"/>
        <v>237300.52377840091</v>
      </c>
      <c r="I54" s="9">
        <f t="shared" ca="1" si="2"/>
        <v>240836.30158269912</v>
      </c>
      <c r="J54" s="9">
        <f t="shared" ca="1" si="2"/>
        <v>244424.76247628135</v>
      </c>
      <c r="K54" s="9">
        <f t="shared" ca="1" si="2"/>
        <v>248066.69143717794</v>
      </c>
      <c r="L54" s="9">
        <f t="shared" ca="1" si="2"/>
        <v>251762.88513959185</v>
      </c>
      <c r="M54" s="9">
        <f t="shared" ca="1" si="2"/>
        <v>255514.15212817182</v>
      </c>
      <c r="N54" s="9">
        <f t="shared" ca="1" si="2"/>
        <v>259321.31299488153</v>
      </c>
      <c r="O54" s="9">
        <f t="shared" ca="1" si="2"/>
        <v>263185.20055850531</v>
      </c>
      <c r="P54" s="9">
        <f t="shared" ca="1" si="2"/>
        <v>267106.66004682699</v>
      </c>
      <c r="Q54" s="9">
        <f t="shared" ca="1" si="2"/>
        <v>271086.54928152473</v>
      </c>
      <c r="R54" s="9">
        <f t="shared" ca="1" si="2"/>
        <v>275125.73886581941</v>
      </c>
      <c r="S54" s="9">
        <f t="shared" ca="1" si="2"/>
        <v>279225.11237492017</v>
      </c>
      <c r="T54" s="9">
        <f t="shared" ca="1" si="2"/>
        <v>283385.56654930639</v>
      </c>
      <c r="U54" s="9">
        <f t="shared" ca="1" si="2"/>
        <v>287608.01149089111</v>
      </c>
      <c r="V54" s="9">
        <f t="shared" ca="1" si="2"/>
        <v>291893.3708621054</v>
      </c>
      <c r="W54" s="9">
        <f t="shared" ca="1" si="2"/>
        <v>296242.58208795072</v>
      </c>
      <c r="X54" s="9">
        <f t="shared" ca="1" si="2"/>
        <v>300656.59656106116</v>
      </c>
      <c r="Y54" s="9">
        <f t="shared" ca="1" si="2"/>
        <v>305136.37984982104</v>
      </c>
      <c r="Z54" s="9">
        <f t="shared" ca="1" si="2"/>
        <v>309682.91190958332</v>
      </c>
      <c r="AA54" s="9">
        <f t="shared" ca="1" si="2"/>
        <v>314297.18729703611</v>
      </c>
      <c r="AB54" s="9">
        <f t="shared" ca="1" si="2"/>
        <v>318980.21538776188</v>
      </c>
      <c r="AC54" s="9">
        <f t="shared" ca="1" si="2"/>
        <v>323733.02059703955</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-34050.241646265597</v>
      </c>
      <c r="F55" s="9">
        <f t="shared" ca="1" si="3"/>
        <v>-34557.590246794956</v>
      </c>
      <c r="G55" s="9">
        <f t="shared" ca="1" si="3"/>
        <v>-35072.498341472201</v>
      </c>
      <c r="H55" s="9">
        <f t="shared" ca="1" si="3"/>
        <v>-35595.078566760138</v>
      </c>
      <c r="I55" s="9">
        <f t="shared" ca="1" si="3"/>
        <v>-36125.445237404863</v>
      </c>
      <c r="J55" s="9">
        <f t="shared" ca="1" si="3"/>
        <v>-36663.714371442198</v>
      </c>
      <c r="K55" s="9">
        <f t="shared" ca="1" si="3"/>
        <v>-37210.003715576691</v>
      </c>
      <c r="L55" s="9">
        <f t="shared" ca="1" si="3"/>
        <v>-37764.432770938773</v>
      </c>
      <c r="M55" s="9">
        <f t="shared" ca="1" si="3"/>
        <v>-38327.122819225769</v>
      </c>
      <c r="N55" s="9">
        <f t="shared" ca="1" si="3"/>
        <v>-38898.196949232231</v>
      </c>
      <c r="O55" s="9">
        <f t="shared" ca="1" si="3"/>
        <v>-39477.780083775797</v>
      </c>
      <c r="P55" s="9">
        <f t="shared" ca="1" si="3"/>
        <v>-40065.999007024046</v>
      </c>
      <c r="Q55" s="9">
        <f t="shared" ca="1" si="3"/>
        <v>-40662.982392228711</v>
      </c>
      <c r="R55" s="9">
        <f t="shared" ca="1" si="3"/>
        <v>-41268.860829872909</v>
      </c>
      <c r="S55" s="9">
        <f t="shared" ca="1" si="3"/>
        <v>-41883.76685623802</v>
      </c>
      <c r="T55" s="9">
        <f t="shared" ca="1" si="3"/>
        <v>-42507.834982395958</v>
      </c>
      <c r="U55" s="9">
        <f t="shared" ca="1" si="3"/>
        <v>-43141.201723633661</v>
      </c>
      <c r="V55" s="9">
        <f t="shared" ca="1" si="3"/>
        <v>-43784.005629315805</v>
      </c>
      <c r="W55" s="9">
        <f t="shared" ca="1" si="3"/>
        <v>-44436.387313192608</v>
      </c>
      <c r="X55" s="9">
        <f t="shared" ca="1" si="3"/>
        <v>-45098.489484159174</v>
      </c>
      <c r="Y55" s="9">
        <f t="shared" ca="1" si="3"/>
        <v>-45770.456977473157</v>
      </c>
      <c r="Z55" s="9">
        <f t="shared" ca="1" si="3"/>
        <v>-46452.436786437494</v>
      </c>
      <c r="AA55" s="9">
        <f t="shared" ca="1" si="3"/>
        <v>-47144.578094555414</v>
      </c>
      <c r="AB55" s="9">
        <f t="shared" ca="1" si="3"/>
        <v>-47847.032308164278</v>
      </c>
      <c r="AC55" s="9">
        <f t="shared" ca="1" si="3"/>
        <v>-48559.953089555929</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259566.67520481709</v>
      </c>
      <c r="F57" s="10">
        <f ca="1">IF(F$49&gt;OptInTerm,0,VLOOKUP($B$10+F$49-1,'SREC Prices'!$B$6:$D$22,2))*((F$50/1000)*$B$18)</f>
        <v>245309.11499867437</v>
      </c>
      <c r="G57" s="10">
        <f ca="1">IF(G$49&gt;OptInTerm,0,VLOOKUP($B$10+G$49-1,'SREC Prices'!$B$6:$D$22,2))*((G$50/1000)*$B$18)</f>
        <v>223819.11083001693</v>
      </c>
      <c r="H57" s="10">
        <f ca="1">IF(H$49&gt;OptInTerm,0,VLOOKUP($B$10+H$49-1,'SREC Prices'!$B$6:$D$22,2))*((H$50/1000)*$B$18)</f>
        <v>207120.1788162383</v>
      </c>
      <c r="I57" s="10">
        <f ca="1">IF(I$49&gt;OptInTerm,0,VLOOKUP($B$10+I$49-1,'SREC Prices'!$B$6:$D$22,2))*((I$50/1000)*$B$18)</f>
        <v>194230.15529831624</v>
      </c>
      <c r="J57" s="10">
        <f ca="1">IF(J$49&gt;OptInTerm,0,VLOOKUP($B$10+J$49-1,'SREC Prices'!$B$6:$D$22,2))*((J$50/1000)*$B$18)</f>
        <v>186440.50020735749</v>
      </c>
      <c r="K57" s="10">
        <f ca="1">IF(K$49&gt;OptInTerm,0,VLOOKUP($B$10+K$49-1,'SREC Prices'!$B$6:$D$22,2))*((K$50/1000)*$B$18)</f>
        <v>175791.19639789438</v>
      </c>
      <c r="L57" s="10">
        <f ca="1">IF(L$49&gt;OptInTerm,0,VLOOKUP($B$10+L$49-1,'SREC Prices'!$B$6:$D$22,2))*((L$50/1000)*$B$18)</f>
        <v>166122.68059601018</v>
      </c>
      <c r="M57" s="10">
        <f ca="1">IF(M$49&gt;OptInTerm,0,VLOOKUP($B$10+M$49-1,'SREC Prices'!$B$6:$D$22,2))*((M$50/1000)*$B$18)</f>
        <v>157421.01637431441</v>
      </c>
      <c r="N57" s="10">
        <f ca="1">IF(N$49&gt;OptInTerm,0,VLOOKUP($B$10+N$49-1,'SREC Prices'!$B$6:$D$22,2))*((N$50/1000)*$B$18)</f>
        <v>148802.21572782067</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452518.04453365551</v>
      </c>
      <c r="F59" s="10">
        <f t="shared" ref="F59:AH59" ca="1" si="5">SUM(F54:F58)</f>
        <v>441135.45973051246</v>
      </c>
      <c r="G59" s="10">
        <f t="shared" ca="1" si="5"/>
        <v>422563.2680983594</v>
      </c>
      <c r="H59" s="10">
        <f t="shared" ca="1" si="5"/>
        <v>408825.62402787909</v>
      </c>
      <c r="I59" s="10">
        <f t="shared" ca="1" si="5"/>
        <v>398941.01164361049</v>
      </c>
      <c r="J59" s="10">
        <f t="shared" ca="1" si="5"/>
        <v>394201.54831219662</v>
      </c>
      <c r="K59" s="10">
        <f t="shared" ca="1" si="5"/>
        <v>386647.88411949563</v>
      </c>
      <c r="L59" s="10">
        <f t="shared" ca="1" si="5"/>
        <v>380121.13296466327</v>
      </c>
      <c r="M59" s="10">
        <f t="shared" ca="1" si="5"/>
        <v>374608.04568326042</v>
      </c>
      <c r="N59" s="10">
        <f t="shared" ca="1" si="5"/>
        <v>369225.33177346998</v>
      </c>
      <c r="O59" s="10">
        <f t="shared" ca="1" si="5"/>
        <v>251410.40524480605</v>
      </c>
      <c r="P59" s="10">
        <f t="shared" ca="1" si="5"/>
        <v>254605.1308860291</v>
      </c>
      <c r="Q59" s="10">
        <f t="shared" ca="1" si="5"/>
        <v>257850.21438629105</v>
      </c>
      <c r="R59" s="10">
        <f t="shared" ca="1" si="5"/>
        <v>261146.39229545658</v>
      </c>
      <c r="S59" s="10">
        <f t="shared" ca="1" si="5"/>
        <v>264494.41220689466</v>
      </c>
      <c r="T59" s="10">
        <f t="shared" ca="1" si="5"/>
        <v>267895.03292168188</v>
      </c>
      <c r="U59" s="10">
        <f t="shared" ca="1" si="5"/>
        <v>271349.02461525501</v>
      </c>
      <c r="V59" s="10">
        <f t="shared" ca="1" si="5"/>
        <v>274857.16900654719</v>
      </c>
      <c r="W59" s="10">
        <f t="shared" ca="1" si="5"/>
        <v>278420.25952964695</v>
      </c>
      <c r="X59" s="10">
        <f t="shared" ca="1" si="5"/>
        <v>282039.10150801635</v>
      </c>
      <c r="Y59" s="10">
        <f t="shared" ca="1" si="5"/>
        <v>285714.51233130664</v>
      </c>
      <c r="Z59" s="10">
        <f t="shared" ca="1" si="5"/>
        <v>289447.32163480984</v>
      </c>
      <c r="AA59" s="10">
        <f t="shared" ca="1" si="5"/>
        <v>293238.37148158636</v>
      </c>
      <c r="AB59" s="10">
        <f t="shared" ca="1" si="5"/>
        <v>297088.51654730772</v>
      </c>
      <c r="AC59" s="10">
        <f t="shared" ca="1" si="5"/>
        <v>300998.62430785527</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431518.04453365551</v>
      </c>
      <c r="F63" s="10">
        <f t="shared" ca="1" si="9"/>
        <v>419610.45973051246</v>
      </c>
      <c r="G63" s="10">
        <f t="shared" ca="1" si="9"/>
        <v>400500.1430983594</v>
      </c>
      <c r="H63" s="10">
        <f t="shared" ca="1" si="9"/>
        <v>386210.92090287909</v>
      </c>
      <c r="I63" s="10">
        <f t="shared" ca="1" si="9"/>
        <v>375760.94094048551</v>
      </c>
      <c r="J63" s="10">
        <f t="shared" ca="1" si="9"/>
        <v>370441.97584149352</v>
      </c>
      <c r="K63" s="10">
        <f t="shared" ca="1" si="9"/>
        <v>362294.32233702496</v>
      </c>
      <c r="L63" s="10">
        <f t="shared" ca="1" si="9"/>
        <v>355158.73213763081</v>
      </c>
      <c r="M63" s="10">
        <f t="shared" ca="1" si="9"/>
        <v>349021.58483555214</v>
      </c>
      <c r="N63" s="10">
        <f t="shared" ca="1" si="9"/>
        <v>192999.209404569</v>
      </c>
      <c r="O63" s="10">
        <f t="shared" ca="1" si="9"/>
        <v>224528.62981668254</v>
      </c>
      <c r="P63" s="10">
        <f t="shared" ca="1" si="9"/>
        <v>227051.31107220252</v>
      </c>
      <c r="Q63" s="10">
        <f t="shared" ca="1" si="9"/>
        <v>229607.54907711881</v>
      </c>
      <c r="R63" s="10">
        <f t="shared" ca="1" si="9"/>
        <v>232197.66035355502</v>
      </c>
      <c r="S63" s="10">
        <f t="shared" ca="1" si="9"/>
        <v>234821.96196644558</v>
      </c>
      <c r="T63" s="10">
        <f t="shared" ca="1" si="9"/>
        <v>237480.77142522155</v>
      </c>
      <c r="U63" s="10">
        <f t="shared" ca="1" si="9"/>
        <v>240174.4065813832</v>
      </c>
      <c r="V63" s="10">
        <f t="shared" ca="1" si="9"/>
        <v>242903.18552182856</v>
      </c>
      <c r="W63" s="10">
        <f t="shared" ca="1" si="9"/>
        <v>245667.42645781036</v>
      </c>
      <c r="X63" s="10">
        <f t="shared" ca="1" si="9"/>
        <v>98467.447609383846</v>
      </c>
      <c r="Y63" s="10">
        <f t="shared" ca="1" si="9"/>
        <v>251303.56708520834</v>
      </c>
      <c r="Z63" s="10">
        <f t="shared" ca="1" si="9"/>
        <v>254176.10275755907</v>
      </c>
      <c r="AA63" s="10">
        <f t="shared" ca="1" si="9"/>
        <v>257085.37213240433</v>
      </c>
      <c r="AB63" s="10">
        <f t="shared" ca="1" si="9"/>
        <v>260031.69221439614</v>
      </c>
      <c r="AC63" s="10">
        <f t="shared" ca="1" si="9"/>
        <v>263015.37936662091</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-646390.25440520886</v>
      </c>
      <c r="F64" s="59">
        <f ca="1">IF($B$11="Non-Taxable",0,-(AssetBasis)*Dep_02)</f>
        <v>-1034224.4070483343</v>
      </c>
      <c r="G64" s="59">
        <f ca="1">IF($B$11="Non-Taxable",0,-(AssetBasis)*Dep_03)</f>
        <v>-620534.64422900055</v>
      </c>
      <c r="H64" s="59">
        <f ca="1">IF($B$11="Non-Taxable",0,-(AssetBasis)*DEP_04)</f>
        <v>-372320.78653740027</v>
      </c>
      <c r="I64" s="59">
        <f ca="1">IF($B$11="Non-Taxable",0,-(AssetBasis)*DEP_05)</f>
        <v>-372320.78653740027</v>
      </c>
      <c r="J64" s="59">
        <f ca="1">IF($B$11="Non-Taxable",0,-(AssetBasis)*DEP_06)</f>
        <v>-186160.39326870014</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-214872.20987155335</v>
      </c>
      <c r="F65" s="59">
        <f t="shared" ref="F65:AH65" ca="1" si="10">SUM(F63:F64)</f>
        <v>-614613.94731782179</v>
      </c>
      <c r="G65" s="59">
        <f t="shared" ca="1" si="10"/>
        <v>-220034.50113064115</v>
      </c>
      <c r="H65" s="59">
        <f t="shared" ca="1" si="10"/>
        <v>13890.134365478822</v>
      </c>
      <c r="I65" s="59">
        <f t="shared" ca="1" si="10"/>
        <v>3440.1544030852383</v>
      </c>
      <c r="J65" s="59">
        <f ca="1">SUM(J63:J64)</f>
        <v>184281.58257279338</v>
      </c>
      <c r="K65" s="59">
        <f t="shared" ca="1" si="10"/>
        <v>362294.32233702496</v>
      </c>
      <c r="L65" s="59">
        <f t="shared" ca="1" si="10"/>
        <v>355158.73213763081</v>
      </c>
      <c r="M65" s="59">
        <f t="shared" ca="1" si="10"/>
        <v>349021.58483555214</v>
      </c>
      <c r="N65" s="59">
        <f t="shared" ca="1" si="10"/>
        <v>192999.209404569</v>
      </c>
      <c r="O65" s="59">
        <f t="shared" ca="1" si="10"/>
        <v>224528.62981668254</v>
      </c>
      <c r="P65" s="59">
        <f t="shared" ca="1" si="10"/>
        <v>227051.31107220252</v>
      </c>
      <c r="Q65" s="59">
        <f t="shared" ca="1" si="10"/>
        <v>229607.54907711881</v>
      </c>
      <c r="R65" s="59">
        <f t="shared" ca="1" si="10"/>
        <v>232197.66035355502</v>
      </c>
      <c r="S65" s="59">
        <f t="shared" ca="1" si="10"/>
        <v>234821.96196644558</v>
      </c>
      <c r="T65" s="59">
        <f t="shared" ca="1" si="10"/>
        <v>237480.77142522155</v>
      </c>
      <c r="U65" s="59">
        <f t="shared" ca="1" si="10"/>
        <v>240174.4065813832</v>
      </c>
      <c r="V65" s="59">
        <f t="shared" ca="1" si="10"/>
        <v>242903.18552182856</v>
      </c>
      <c r="W65" s="59">
        <f t="shared" ca="1" si="10"/>
        <v>245667.42645781036</v>
      </c>
      <c r="X65" s="59">
        <f t="shared" ca="1" si="10"/>
        <v>98467.447609383846</v>
      </c>
      <c r="Y65" s="59">
        <f t="shared" ca="1" si="10"/>
        <v>251303.56708520834</v>
      </c>
      <c r="Z65" s="59">
        <f t="shared" ca="1" si="10"/>
        <v>254176.10275755907</v>
      </c>
      <c r="AA65" s="59">
        <f t="shared" ca="1" si="10"/>
        <v>257085.37213240433</v>
      </c>
      <c r="AB65" s="59">
        <f t="shared" ca="1" si="10"/>
        <v>260031.69221439614</v>
      </c>
      <c r="AC65" s="59">
        <f t="shared" ca="1" si="10"/>
        <v>263015.37936662091</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-37072.382237945778</v>
      </c>
      <c r="F66" s="59">
        <f t="shared" ca="1" si="11"/>
        <v>-33912.405300333834</v>
      </c>
      <c r="G66" s="59">
        <f t="shared" ca="1" si="11"/>
        <v>-30547.029861777119</v>
      </c>
      <c r="H66" s="59">
        <f t="shared" ca="1" si="11"/>
        <v>-26962.905019714213</v>
      </c>
      <c r="I66" s="59">
        <f t="shared" ca="1" si="11"/>
        <v>-23145.812062917226</v>
      </c>
      <c r="J66" s="59">
        <f t="shared" ca="1" si="11"/>
        <v>-19080.60806392843</v>
      </c>
      <c r="K66" s="59">
        <f t="shared" ca="1" si="11"/>
        <v>-14751.165805005363</v>
      </c>
      <c r="L66" s="59">
        <f t="shared" ca="1" si="11"/>
        <v>-10140.309799252294</v>
      </c>
      <c r="M66" s="59">
        <f t="shared" ca="1" si="11"/>
        <v>-5229.7481531252788</v>
      </c>
      <c r="N66" s="59">
        <f t="shared" ca="1" si="11"/>
        <v>0</v>
      </c>
      <c r="O66" s="59">
        <f t="shared" ca="1" si="11"/>
        <v>0</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-251944.59210949912</v>
      </c>
      <c r="F67" s="59">
        <f t="shared" ref="F67:AH67" ca="1" si="12">F65+F66</f>
        <v>-648526.35261815565</v>
      </c>
      <c r="G67" s="59">
        <f t="shared" ca="1" si="12"/>
        <v>-250581.53099241827</v>
      </c>
      <c r="H67" s="59">
        <f t="shared" ca="1" si="12"/>
        <v>-13072.770654235392</v>
      </c>
      <c r="I67" s="59">
        <f ca="1">I65+I66</f>
        <v>-19705.657659831988</v>
      </c>
      <c r="J67" s="59">
        <f ca="1">J65+J66</f>
        <v>165200.97450886495</v>
      </c>
      <c r="K67" s="59">
        <f t="shared" ca="1" si="12"/>
        <v>347543.15653201961</v>
      </c>
      <c r="L67" s="59">
        <f t="shared" ca="1" si="12"/>
        <v>345018.4223383785</v>
      </c>
      <c r="M67" s="59">
        <f t="shared" ca="1" si="12"/>
        <v>343791.83668242686</v>
      </c>
      <c r="N67" s="59">
        <f t="shared" ca="1" si="12"/>
        <v>192999.209404569</v>
      </c>
      <c r="O67" s="59">
        <f t="shared" ca="1" si="12"/>
        <v>224528.62981668254</v>
      </c>
      <c r="P67" s="59">
        <f t="shared" ca="1" si="12"/>
        <v>227051.31107220252</v>
      </c>
      <c r="Q67" s="59">
        <f t="shared" ca="1" si="12"/>
        <v>229607.54907711881</v>
      </c>
      <c r="R67" s="59">
        <f t="shared" ca="1" si="12"/>
        <v>232197.66035355502</v>
      </c>
      <c r="S67" s="59">
        <f t="shared" ca="1" si="12"/>
        <v>234821.96196644558</v>
      </c>
      <c r="T67" s="59">
        <f t="shared" ca="1" si="12"/>
        <v>237480.77142522155</v>
      </c>
      <c r="U67" s="59">
        <f t="shared" ca="1" si="12"/>
        <v>240174.4065813832</v>
      </c>
      <c r="V67" s="59">
        <f t="shared" ca="1" si="12"/>
        <v>242903.18552182856</v>
      </c>
      <c r="W67" s="59">
        <f t="shared" ca="1" si="12"/>
        <v>245667.42645781036</v>
      </c>
      <c r="X67" s="59">
        <f t="shared" ca="1" si="12"/>
        <v>98467.447609383846</v>
      </c>
      <c r="Y67" s="59">
        <f t="shared" ca="1" si="12"/>
        <v>251303.56708520834</v>
      </c>
      <c r="Z67" s="59">
        <f t="shared" ca="1" si="12"/>
        <v>254176.10275755907</v>
      </c>
      <c r="AA67" s="59">
        <f t="shared" ca="1" si="12"/>
        <v>257085.37213240433</v>
      </c>
      <c r="AB67" s="59">
        <f t="shared" ca="1" si="12"/>
        <v>260031.69221439614</v>
      </c>
      <c r="AC67" s="59">
        <f t="shared" ca="1" si="12"/>
        <v>263015.37936662091</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59535.051469562735</v>
      </c>
      <c r="F68" s="59">
        <f t="shared" ca="1" si="14"/>
        <v>142670.26136423968</v>
      </c>
      <c r="G68" s="59">
        <f t="shared" ca="1" si="14"/>
        <v>58837.333810782417</v>
      </c>
      <c r="H68" s="59">
        <f t="shared" ca="1" si="14"/>
        <v>8780.6485042266031</v>
      </c>
      <c r="I68" s="59">
        <f t="shared" ca="1" si="14"/>
        <v>10062.122273707864</v>
      </c>
      <c r="J68" s="59">
        <f t="shared" ca="1" si="14"/>
        <v>-28789.333668198546</v>
      </c>
      <c r="K68" s="59">
        <f t="shared" ca="1" si="14"/>
        <v>-67145.337841986184</v>
      </c>
      <c r="L68" s="59">
        <f t="shared" ca="1" si="14"/>
        <v>-66657.559195774724</v>
      </c>
      <c r="M68" s="59">
        <f t="shared" ca="1" si="14"/>
        <v>-66420.582847044861</v>
      </c>
      <c r="N68" s="59">
        <f t="shared" ca="1" si="14"/>
        <v>-37287.447256962732</v>
      </c>
      <c r="O68" s="59">
        <f t="shared" ca="1" si="14"/>
        <v>-43378.931280583063</v>
      </c>
      <c r="P68" s="59">
        <f t="shared" ca="1" si="14"/>
        <v>-43866.313299149522</v>
      </c>
      <c r="Q68" s="59">
        <f t="shared" ca="1" si="14"/>
        <v>-44360.178481699353</v>
      </c>
      <c r="R68" s="59">
        <f t="shared" ca="1" si="14"/>
        <v>-44860.587980306824</v>
      </c>
      <c r="S68" s="59">
        <f t="shared" ca="1" si="14"/>
        <v>-45367.603051917285</v>
      </c>
      <c r="T68" s="59">
        <f t="shared" ca="1" si="14"/>
        <v>-45881.285039352799</v>
      </c>
      <c r="U68" s="59">
        <f t="shared" ca="1" si="14"/>
        <v>-46401.695351523231</v>
      </c>
      <c r="V68" s="59">
        <f t="shared" ca="1" si="14"/>
        <v>-46928.89544281728</v>
      </c>
      <c r="W68" s="59">
        <f t="shared" ca="1" si="14"/>
        <v>-47462.946791648967</v>
      </c>
      <c r="X68" s="59">
        <f t="shared" ca="1" si="14"/>
        <v>-19023.910878132956</v>
      </c>
      <c r="Y68" s="59">
        <f t="shared" ca="1" si="14"/>
        <v>-48551.849160862257</v>
      </c>
      <c r="Z68" s="59">
        <f t="shared" ca="1" si="14"/>
        <v>-49106.823052760417</v>
      </c>
      <c r="AA68" s="59">
        <f t="shared" ca="1" si="14"/>
        <v>-49668.893895980516</v>
      </c>
      <c r="AB68" s="59">
        <f t="shared" ca="1" si="14"/>
        <v>-50238.122935821331</v>
      </c>
      <c r="AC68" s="59">
        <f t="shared" ca="1" si="14"/>
        <v>-50814.571293631154</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-31555.652983656779</v>
      </c>
      <c r="F69" s="24">
        <f t="shared" ca="1" si="16"/>
        <v>-30855.84435441429</v>
      </c>
      <c r="G69" s="24">
        <f t="shared" ca="1" si="16"/>
        <v>-29596.24905892658</v>
      </c>
      <c r="H69" s="24">
        <f t="shared" ca="1" si="16"/>
        <v>-28739.841270653193</v>
      </c>
      <c r="I69" s="24">
        <f t="shared" ca="1" si="16"/>
        <v>-28209.210310205464</v>
      </c>
      <c r="J69" s="24">
        <f t="shared" ca="1" si="16"/>
        <v>-28108.909422205208</v>
      </c>
      <c r="K69" s="24">
        <f t="shared" ca="1" si="16"/>
        <v>-27803.452522561569</v>
      </c>
      <c r="L69" s="24">
        <f t="shared" ca="1" si="16"/>
        <v>-27601.473787070281</v>
      </c>
      <c r="M69" s="24">
        <f t="shared" ca="1" si="16"/>
        <v>-27503.346934594148</v>
      </c>
      <c r="N69" s="24">
        <f t="shared" ca="1" si="16"/>
        <v>-15439.93675236552</v>
      </c>
      <c r="O69" s="24">
        <f t="shared" ca="1" si="16"/>
        <v>-17962.290385334603</v>
      </c>
      <c r="P69" s="24">
        <f t="shared" ca="1" si="16"/>
        <v>-18164.104885776203</v>
      </c>
      <c r="Q69" s="24">
        <f t="shared" ca="1" si="16"/>
        <v>-18368.603926169504</v>
      </c>
      <c r="R69" s="24">
        <f t="shared" ca="1" si="16"/>
        <v>-18575.812828284401</v>
      </c>
      <c r="S69" s="24">
        <f t="shared" ca="1" si="16"/>
        <v>-18785.756957315647</v>
      </c>
      <c r="T69" s="24">
        <f t="shared" ca="1" si="16"/>
        <v>-18998.461714017725</v>
      </c>
      <c r="U69" s="24">
        <f t="shared" ca="1" si="16"/>
        <v>-19213.952526510657</v>
      </c>
      <c r="V69" s="24">
        <f t="shared" ca="1" si="16"/>
        <v>-19432.254841746286</v>
      </c>
      <c r="W69" s="24">
        <f t="shared" ca="1" si="16"/>
        <v>-19653.39411662483</v>
      </c>
      <c r="X69" s="24">
        <f t="shared" ca="1" si="16"/>
        <v>-7877.3958087507081</v>
      </c>
      <c r="Y69" s="24">
        <f t="shared" ca="1" si="16"/>
        <v>-20104.285366816668</v>
      </c>
      <c r="Z69" s="24">
        <f t="shared" ca="1" si="16"/>
        <v>-20334.088220604724</v>
      </c>
      <c r="AA69" s="24">
        <f t="shared" ca="1" si="16"/>
        <v>-20566.829770592347</v>
      </c>
      <c r="AB69" s="24">
        <f t="shared" ca="1" si="16"/>
        <v>-20802.535377151693</v>
      </c>
      <c r="AC69" s="24">
        <f t="shared" ca="1" si="16"/>
        <v>-21041.230349329675</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-223965.19362359319</v>
      </c>
      <c r="F70" s="420">
        <f t="shared" ref="F70:AH70" ca="1" si="17">SUM(F67:F69)</f>
        <v>-536711.9356083303</v>
      </c>
      <c r="G70" s="420">
        <f t="shared" ca="1" si="17"/>
        <v>-221340.44624056242</v>
      </c>
      <c r="H70" s="420">
        <f t="shared" ca="1" si="17"/>
        <v>-33031.963420661981</v>
      </c>
      <c r="I70" s="420">
        <f t="shared" ca="1" si="17"/>
        <v>-37852.745696329584</v>
      </c>
      <c r="J70" s="420">
        <f t="shared" ca="1" si="17"/>
        <v>108302.73141846119</v>
      </c>
      <c r="K70" s="420">
        <f t="shared" ca="1" si="17"/>
        <v>252594.36616747183</v>
      </c>
      <c r="L70" s="420">
        <f t="shared" ca="1" si="17"/>
        <v>250759.38935553349</v>
      </c>
      <c r="M70" s="420">
        <f t="shared" ca="1" si="17"/>
        <v>249867.90690078784</v>
      </c>
      <c r="N70" s="420">
        <f t="shared" ca="1" si="17"/>
        <v>140271.82539524074</v>
      </c>
      <c r="O70" s="420">
        <f t="shared" ca="1" si="17"/>
        <v>163187.40815076488</v>
      </c>
      <c r="P70" s="420">
        <f t="shared" ca="1" si="17"/>
        <v>165020.8928872768</v>
      </c>
      <c r="Q70" s="420">
        <f t="shared" ca="1" si="17"/>
        <v>166878.76666924995</v>
      </c>
      <c r="R70" s="420">
        <f t="shared" ca="1" si="17"/>
        <v>168761.2595449638</v>
      </c>
      <c r="S70" s="420">
        <f t="shared" ca="1" si="17"/>
        <v>170668.60195721267</v>
      </c>
      <c r="T70" s="420">
        <f t="shared" ca="1" si="17"/>
        <v>172601.02467185102</v>
      </c>
      <c r="U70" s="420">
        <f t="shared" ca="1" si="17"/>
        <v>174558.7587033493</v>
      </c>
      <c r="V70" s="420">
        <f t="shared" ca="1" si="17"/>
        <v>176542.03523726499</v>
      </c>
      <c r="W70" s="420">
        <f t="shared" ca="1" si="17"/>
        <v>178551.08554953657</v>
      </c>
      <c r="X70" s="420">
        <f t="shared" ca="1" si="17"/>
        <v>71566.140922500184</v>
      </c>
      <c r="Y70" s="420">
        <f t="shared" ca="1" si="17"/>
        <v>182647.43255752942</v>
      </c>
      <c r="Z70" s="420">
        <f t="shared" ca="1" si="17"/>
        <v>184735.19148419393</v>
      </c>
      <c r="AA70" s="420">
        <f t="shared" ca="1" si="17"/>
        <v>186849.64846583147</v>
      </c>
      <c r="AB70" s="420">
        <f t="shared" ca="1" si="17"/>
        <v>188991.03390142313</v>
      </c>
      <c r="AC70" s="420">
        <f t="shared" ca="1" si="17"/>
        <v>191159.57772366007</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422425.06078161567</v>
      </c>
      <c r="F72" s="59">
        <f t="shared" ca="1" si="18"/>
        <v>497512.47144000395</v>
      </c>
      <c r="G72" s="59">
        <f t="shared" ca="1" si="18"/>
        <v>399194.19798843813</v>
      </c>
      <c r="H72" s="59">
        <f t="shared" ca="1" si="18"/>
        <v>339288.82311673829</v>
      </c>
      <c r="I72" s="59">
        <f t="shared" ca="1" si="18"/>
        <v>334468.0408410707</v>
      </c>
      <c r="J72" s="59">
        <f t="shared" ca="1" si="18"/>
        <v>294463.1246871613</v>
      </c>
      <c r="K72" s="59">
        <f t="shared" ca="1" si="18"/>
        <v>252594.36616747183</v>
      </c>
      <c r="L72" s="59">
        <f t="shared" ca="1" si="18"/>
        <v>250759.38935553349</v>
      </c>
      <c r="M72" s="59">
        <f t="shared" ca="1" si="18"/>
        <v>249867.90690078784</v>
      </c>
      <c r="N72" s="59">
        <f t="shared" ca="1" si="18"/>
        <v>140271.82539524074</v>
      </c>
      <c r="O72" s="59">
        <f t="shared" ca="1" si="18"/>
        <v>163187.40815076488</v>
      </c>
      <c r="P72" s="59">
        <f t="shared" ca="1" si="18"/>
        <v>165020.8928872768</v>
      </c>
      <c r="Q72" s="59">
        <f t="shared" ca="1" si="18"/>
        <v>166878.76666924995</v>
      </c>
      <c r="R72" s="59">
        <f t="shared" ca="1" si="18"/>
        <v>168761.2595449638</v>
      </c>
      <c r="S72" s="59">
        <f t="shared" ca="1" si="18"/>
        <v>170668.60195721267</v>
      </c>
      <c r="T72" s="59">
        <f t="shared" ca="1" si="18"/>
        <v>172601.02467185102</v>
      </c>
      <c r="U72" s="59">
        <f t="shared" ca="1" si="18"/>
        <v>174558.7587033493</v>
      </c>
      <c r="V72" s="59">
        <f t="shared" ca="1" si="18"/>
        <v>176542.03523726499</v>
      </c>
      <c r="W72" s="59">
        <f t="shared" ca="1" si="18"/>
        <v>178551.08554953657</v>
      </c>
      <c r="X72" s="59">
        <f t="shared" ca="1" si="18"/>
        <v>71566.140922500184</v>
      </c>
      <c r="Y72" s="59">
        <f t="shared" ca="1" si="18"/>
        <v>182647.43255752942</v>
      </c>
      <c r="Z72" s="59">
        <f t="shared" ca="1" si="18"/>
        <v>184735.19148419393</v>
      </c>
      <c r="AA72" s="59">
        <f t="shared" ca="1" si="18"/>
        <v>186849.64846583147</v>
      </c>
      <c r="AB72" s="59">
        <f t="shared" ca="1" si="18"/>
        <v>188991.03390142313</v>
      </c>
      <c r="AC72" s="59">
        <f t="shared" ca="1" si="18"/>
        <v>191159.57772366007</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-3802295.6141482871</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1140688.684244486</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-2661606.9299038011</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570344.34212224267</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-48615.02980941446</v>
      </c>
      <c r="F80" s="10">
        <f ca="1">Principle</f>
        <v>-51775.006747026404</v>
      </c>
      <c r="G80" s="10">
        <f t="shared" ref="G80:AH80" ca="1" si="20">Principle</f>
        <v>-55140.382185583119</v>
      </c>
      <c r="H80" s="10">
        <f t="shared" ca="1" si="20"/>
        <v>-58724.507027646025</v>
      </c>
      <c r="I80" s="10">
        <f t="shared" ca="1" si="20"/>
        <v>-62541.599984443012</v>
      </c>
      <c r="J80" s="10">
        <f t="shared" ca="1" si="20"/>
        <v>-66606.803983431804</v>
      </c>
      <c r="K80" s="10">
        <f t="shared" ca="1" si="20"/>
        <v>-70936.246242354871</v>
      </c>
      <c r="L80" s="10">
        <f t="shared" ca="1" si="20"/>
        <v>-75547.102248107942</v>
      </c>
      <c r="M80" s="10">
        <f t="shared" ca="1" si="20"/>
        <v>-80457.663894234953</v>
      </c>
      <c r="N80" s="10">
        <f t="shared" ca="1" si="20"/>
        <v>0</v>
      </c>
      <c r="O80" s="10">
        <f t="shared" ca="1" si="20"/>
        <v>0</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570344.34212224267</v>
      </c>
      <c r="E81" s="10">
        <f ca="1">E79+E80</f>
        <v>-48615.02980941446</v>
      </c>
      <c r="F81" s="10">
        <f t="shared" ref="F81:AH81" ca="1" si="21">F79+F80</f>
        <v>-51775.006747026404</v>
      </c>
      <c r="G81" s="10">
        <f t="shared" ca="1" si="21"/>
        <v>-55140.382185583119</v>
      </c>
      <c r="H81" s="10">
        <f t="shared" ca="1" si="21"/>
        <v>-58724.507027646025</v>
      </c>
      <c r="I81" s="10">
        <f t="shared" ca="1" si="21"/>
        <v>-62541.599984443012</v>
      </c>
      <c r="J81" s="10">
        <f t="shared" ca="1" si="21"/>
        <v>-66606.803983431804</v>
      </c>
      <c r="K81" s="10">
        <f t="shared" ca="1" si="21"/>
        <v>-70936.246242354871</v>
      </c>
      <c r="L81" s="10">
        <f t="shared" ca="1" si="21"/>
        <v>-75547.102248107942</v>
      </c>
      <c r="M81" s="10">
        <f t="shared" ca="1" si="21"/>
        <v>-80457.663894234953</v>
      </c>
      <c r="N81" s="10">
        <f t="shared" ca="1" si="21"/>
        <v>0</v>
      </c>
      <c r="O81" s="10">
        <f t="shared" ca="1" si="21"/>
        <v>0</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-2091262.5877815583</v>
      </c>
      <c r="E83" s="430">
        <f t="shared" ca="1" si="22"/>
        <v>373810.0309722012</v>
      </c>
      <c r="F83" s="430">
        <f t="shared" ca="1" si="22"/>
        <v>445737.46469297755</v>
      </c>
      <c r="G83" s="430">
        <f t="shared" ca="1" si="22"/>
        <v>344053.81580285501</v>
      </c>
      <c r="H83" s="430">
        <f t="shared" ca="1" si="22"/>
        <v>280564.31608909229</v>
      </c>
      <c r="I83" s="430">
        <f t="shared" ca="1" si="22"/>
        <v>271926.44085662771</v>
      </c>
      <c r="J83" s="430">
        <f t="shared" ca="1" si="22"/>
        <v>227856.32070372949</v>
      </c>
      <c r="K83" s="430">
        <f t="shared" ca="1" si="22"/>
        <v>181658.11992511695</v>
      </c>
      <c r="L83" s="430">
        <f t="shared" ca="1" si="22"/>
        <v>175212.28710742557</v>
      </c>
      <c r="M83" s="430">
        <f t="shared" ca="1" si="22"/>
        <v>169410.24300655289</v>
      </c>
      <c r="N83" s="430">
        <f t="shared" ca="1" si="22"/>
        <v>140271.82539524074</v>
      </c>
      <c r="O83" s="430">
        <f t="shared" ca="1" si="22"/>
        <v>163187.40815076488</v>
      </c>
      <c r="P83" s="430">
        <f t="shared" ca="1" si="22"/>
        <v>165020.8928872768</v>
      </c>
      <c r="Q83" s="430">
        <f t="shared" ca="1" si="22"/>
        <v>166878.76666924995</v>
      </c>
      <c r="R83" s="430">
        <f t="shared" ca="1" si="22"/>
        <v>168761.2595449638</v>
      </c>
      <c r="S83" s="430">
        <f t="shared" ca="1" si="22"/>
        <v>170668.60195721267</v>
      </c>
      <c r="T83" s="430">
        <f t="shared" ca="1" si="22"/>
        <v>172601.02467185102</v>
      </c>
      <c r="U83" s="430">
        <f t="shared" ca="1" si="22"/>
        <v>174558.7587033493</v>
      </c>
      <c r="V83" s="430">
        <f t="shared" ca="1" si="22"/>
        <v>176542.03523726499</v>
      </c>
      <c r="W83" s="430">
        <f t="shared" ca="1" si="22"/>
        <v>178551.08554953657</v>
      </c>
      <c r="X83" s="430">
        <f t="shared" ca="1" si="22"/>
        <v>71566.140922500184</v>
      </c>
      <c r="Y83" s="430">
        <f t="shared" ca="1" si="22"/>
        <v>182647.43255752942</v>
      </c>
      <c r="Z83" s="430">
        <f t="shared" ca="1" si="22"/>
        <v>184735.19148419393</v>
      </c>
      <c r="AA83" s="430">
        <f t="shared" ca="1" si="22"/>
        <v>186849.64846583147</v>
      </c>
      <c r="AB83" s="430">
        <f t="shared" ca="1" si="22"/>
        <v>188991.03390142313</v>
      </c>
      <c r="AC83" s="430">
        <f t="shared" ca="1" si="22"/>
        <v>191159.57772366007</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-2091262.5877815583</v>
      </c>
      <c r="E84" s="44">
        <f ca="1">D84+E83</f>
        <v>-1717452.5568093571</v>
      </c>
      <c r="F84" s="44">
        <f t="shared" ref="F84:AH84" ca="1" si="23">E84+F83</f>
        <v>-1271715.0921163796</v>
      </c>
      <c r="G84" s="44">
        <f t="shared" ca="1" si="23"/>
        <v>-927661.27631352469</v>
      </c>
      <c r="H84" s="44">
        <f t="shared" ca="1" si="23"/>
        <v>-647096.96022443241</v>
      </c>
      <c r="I84" s="44">
        <f t="shared" ca="1" si="23"/>
        <v>-375170.51936780469</v>
      </c>
      <c r="J84" s="44">
        <f t="shared" ca="1" si="23"/>
        <v>-147314.1986640752</v>
      </c>
      <c r="K84" s="44">
        <f t="shared" ca="1" si="23"/>
        <v>34343.921261041745</v>
      </c>
      <c r="L84" s="44">
        <f t="shared" ca="1" si="23"/>
        <v>209556.20836846731</v>
      </c>
      <c r="M84" s="44">
        <f t="shared" ca="1" si="23"/>
        <v>378966.4513750202</v>
      </c>
      <c r="N84" s="44">
        <f t="shared" ca="1" si="23"/>
        <v>519238.27677026094</v>
      </c>
      <c r="O84" s="44">
        <f t="shared" ca="1" si="23"/>
        <v>682425.68492102576</v>
      </c>
      <c r="P84" s="44">
        <f t="shared" ca="1" si="23"/>
        <v>847446.57780830259</v>
      </c>
      <c r="Q84" s="44">
        <f t="shared" ca="1" si="23"/>
        <v>1014325.3444775526</v>
      </c>
      <c r="R84" s="44">
        <f t="shared" ca="1" si="23"/>
        <v>1183086.6040225164</v>
      </c>
      <c r="S84" s="44">
        <f t="shared" ca="1" si="23"/>
        <v>1353755.2059797291</v>
      </c>
      <c r="T84" s="44">
        <f t="shared" ca="1" si="23"/>
        <v>1526356.23065158</v>
      </c>
      <c r="U84" s="44">
        <f t="shared" ca="1" si="23"/>
        <v>1700914.9893549294</v>
      </c>
      <c r="V84" s="44">
        <f t="shared" ca="1" si="23"/>
        <v>1877457.0245921945</v>
      </c>
      <c r="W84" s="44">
        <f t="shared" ca="1" si="23"/>
        <v>2056008.1101417311</v>
      </c>
      <c r="X84" s="44">
        <f t="shared" ca="1" si="23"/>
        <v>2127574.2510642312</v>
      </c>
      <c r="Y84" s="44">
        <f t="shared" ca="1" si="23"/>
        <v>2310221.6836217605</v>
      </c>
      <c r="Z84" s="44">
        <f t="shared" ca="1" si="23"/>
        <v>2494956.8751059542</v>
      </c>
      <c r="AA84" s="44">
        <f t="shared" ca="1" si="23"/>
        <v>2681806.5235717855</v>
      </c>
      <c r="AB84" s="44">
        <f t="shared" ca="1" si="23"/>
        <v>2870797.5574732088</v>
      </c>
      <c r="AC84" s="44">
        <f t="shared" ca="1" si="23"/>
        <v>3061957.1351968688</v>
      </c>
      <c r="AD84" s="44">
        <f ca="1">AC84+AD83</f>
        <v>3061957.1351968688</v>
      </c>
      <c r="AE84" s="44">
        <f t="shared" ca="1" si="23"/>
        <v>3061957.1351968688</v>
      </c>
      <c r="AF84" s="44">
        <f t="shared" ca="1" si="23"/>
        <v>3061957.1351968688</v>
      </c>
      <c r="AG84" s="44">
        <f t="shared" ca="1" si="23"/>
        <v>3061957.1351968688</v>
      </c>
      <c r="AH84" s="44">
        <f t="shared" ca="1" si="23"/>
        <v>3061957.1351968688</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570344.34212224267</v>
      </c>
      <c r="F89" s="9">
        <f ca="1">E93</f>
        <v>521729.3123128282</v>
      </c>
      <c r="G89" s="9">
        <f t="shared" ref="G89:AH89" ca="1" si="24">F93</f>
        <v>469954.3055658018</v>
      </c>
      <c r="H89" s="9">
        <f t="shared" ca="1" si="24"/>
        <v>414813.92338021868</v>
      </c>
      <c r="I89" s="9">
        <f t="shared" ca="1" si="24"/>
        <v>356089.41635257268</v>
      </c>
      <c r="J89" s="9">
        <f t="shared" ca="1" si="24"/>
        <v>293547.81636812969</v>
      </c>
      <c r="K89" s="9">
        <f t="shared" ca="1" si="24"/>
        <v>226941.01238469788</v>
      </c>
      <c r="L89" s="9">
        <f t="shared" ca="1" si="24"/>
        <v>156004.766142343</v>
      </c>
      <c r="M89" s="9">
        <f t="shared" ca="1" si="24"/>
        <v>80457.663894235055</v>
      </c>
      <c r="N89" s="9">
        <f t="shared" ca="1" si="24"/>
        <v>0</v>
      </c>
      <c r="O89" s="9">
        <f t="shared" ca="1" si="24"/>
        <v>0</v>
      </c>
      <c r="P89" s="9">
        <f t="shared" ca="1" si="24"/>
        <v>0</v>
      </c>
      <c r="Q89" s="9">
        <f t="shared" ca="1" si="24"/>
        <v>0</v>
      </c>
      <c r="R89" s="9">
        <f t="shared" ca="1" si="24"/>
        <v>0</v>
      </c>
      <c r="S89" s="9">
        <f t="shared" ca="1" si="24"/>
        <v>0</v>
      </c>
      <c r="T89" s="9">
        <f t="shared" ca="1" si="24"/>
        <v>0</v>
      </c>
      <c r="U89" s="9">
        <f t="shared" ca="1" si="24"/>
        <v>0</v>
      </c>
      <c r="V89" s="9">
        <f t="shared" ca="1" si="24"/>
        <v>0</v>
      </c>
      <c r="W89" s="9">
        <f t="shared" ca="1" si="24"/>
        <v>0</v>
      </c>
      <c r="X89" s="9">
        <f t="shared" ca="1" si="24"/>
        <v>0</v>
      </c>
      <c r="Y89" s="9">
        <f t="shared" ca="1" si="24"/>
        <v>0</v>
      </c>
      <c r="Z89" s="9">
        <f t="shared" ca="1" si="24"/>
        <v>0</v>
      </c>
      <c r="AA89" s="9">
        <f t="shared" ca="1" si="24"/>
        <v>0</v>
      </c>
      <c r="AB89" s="9">
        <f t="shared" ca="1" si="24"/>
        <v>0</v>
      </c>
      <c r="AC89" s="9">
        <f t="shared" ca="1" si="24"/>
        <v>0</v>
      </c>
      <c r="AD89" s="9">
        <f t="shared" ca="1" si="24"/>
        <v>0</v>
      </c>
      <c r="AE89" s="9">
        <f t="shared" ca="1" si="24"/>
        <v>0</v>
      </c>
      <c r="AF89" s="9">
        <f t="shared" ca="1" si="24"/>
        <v>0</v>
      </c>
      <c r="AG89" s="9">
        <f t="shared" ca="1" si="24"/>
        <v>0</v>
      </c>
      <c r="AH89" s="9">
        <f t="shared" ca="1" si="24"/>
        <v>0</v>
      </c>
    </row>
    <row r="90" spans="1:36" x14ac:dyDescent="0.2">
      <c r="A90" s="2" t="s">
        <v>47</v>
      </c>
      <c r="D90" s="9"/>
      <c r="E90" s="9">
        <f t="shared" ref="E90:AH90" ca="1" si="25">IF(ProjectYear&lt;=LoanTerm,PMT(LoanInterest,LoanTerm,LoanAmount),0)</f>
        <v>-85687.412047360238</v>
      </c>
      <c r="F90" s="9">
        <f t="shared" ca="1" si="25"/>
        <v>-85687.412047360238</v>
      </c>
      <c r="G90" s="9">
        <f t="shared" ca="1" si="25"/>
        <v>-85687.412047360238</v>
      </c>
      <c r="H90" s="9">
        <f t="shared" ca="1" si="25"/>
        <v>-85687.412047360238</v>
      </c>
      <c r="I90" s="9">
        <f t="shared" ca="1" si="25"/>
        <v>-85687.412047360238</v>
      </c>
      <c r="J90" s="9">
        <f t="shared" ca="1" si="25"/>
        <v>-85687.412047360238</v>
      </c>
      <c r="K90" s="9">
        <f t="shared" ca="1" si="25"/>
        <v>-85687.412047360238</v>
      </c>
      <c r="L90" s="9">
        <f t="shared" ca="1" si="25"/>
        <v>-85687.412047360238</v>
      </c>
      <c r="M90" s="9">
        <f t="shared" ca="1" si="25"/>
        <v>-85687.412047360238</v>
      </c>
      <c r="N90" s="9">
        <f t="shared" ca="1" si="25"/>
        <v>0</v>
      </c>
      <c r="O90" s="9">
        <f t="shared" ca="1" si="25"/>
        <v>0</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-48615.02980941446</v>
      </c>
      <c r="F91" s="9">
        <f t="shared" ca="1" si="26"/>
        <v>-51775.006747026404</v>
      </c>
      <c r="G91" s="9">
        <f t="shared" ca="1" si="26"/>
        <v>-55140.382185583119</v>
      </c>
      <c r="H91" s="9">
        <f t="shared" ca="1" si="26"/>
        <v>-58724.507027646025</v>
      </c>
      <c r="I91" s="9">
        <f t="shared" ca="1" si="26"/>
        <v>-62541.599984443012</v>
      </c>
      <c r="J91" s="9">
        <f t="shared" ca="1" si="26"/>
        <v>-66606.803983431804</v>
      </c>
      <c r="K91" s="9">
        <f t="shared" ca="1" si="26"/>
        <v>-70936.246242354871</v>
      </c>
      <c r="L91" s="9">
        <f t="shared" ca="1" si="26"/>
        <v>-75547.102248107942</v>
      </c>
      <c r="M91" s="9">
        <f t="shared" ca="1" si="26"/>
        <v>-80457.663894234953</v>
      </c>
      <c r="N91" s="9">
        <f t="shared" ca="1" si="26"/>
        <v>0</v>
      </c>
      <c r="O91" s="9">
        <f t="shared" ca="1" si="26"/>
        <v>0</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-37072.382237945778</v>
      </c>
      <c r="F92" s="9">
        <f t="shared" ca="1" si="27"/>
        <v>-33912.405300333834</v>
      </c>
      <c r="G92" s="9">
        <f t="shared" ca="1" si="27"/>
        <v>-30547.029861777119</v>
      </c>
      <c r="H92" s="9">
        <f t="shared" ca="1" si="27"/>
        <v>-26962.905019714213</v>
      </c>
      <c r="I92" s="9">
        <f t="shared" ca="1" si="27"/>
        <v>-23145.812062917226</v>
      </c>
      <c r="J92" s="9">
        <f t="shared" ca="1" si="27"/>
        <v>-19080.60806392843</v>
      </c>
      <c r="K92" s="9">
        <f t="shared" ca="1" si="27"/>
        <v>-14751.165805005363</v>
      </c>
      <c r="L92" s="9">
        <f t="shared" ca="1" si="27"/>
        <v>-10140.309799252294</v>
      </c>
      <c r="M92" s="9">
        <f t="shared" ca="1" si="27"/>
        <v>-5229.7481531252788</v>
      </c>
      <c r="N92" s="9">
        <f t="shared" ca="1" si="27"/>
        <v>0</v>
      </c>
      <c r="O92" s="9">
        <f t="shared" ca="1" si="27"/>
        <v>0</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521729.3123128282</v>
      </c>
      <c r="F93" s="70">
        <f t="shared" ca="1" si="28"/>
        <v>469954.3055658018</v>
      </c>
      <c r="G93" s="70">
        <f t="shared" ca="1" si="28"/>
        <v>414813.92338021868</v>
      </c>
      <c r="H93" s="70">
        <f t="shared" ca="1" si="28"/>
        <v>356089.41635257268</v>
      </c>
      <c r="I93" s="70">
        <f t="shared" ca="1" si="28"/>
        <v>293547.81636812969</v>
      </c>
      <c r="J93" s="70">
        <f t="shared" ca="1" si="28"/>
        <v>226941.01238469788</v>
      </c>
      <c r="K93" s="70">
        <f t="shared" ca="1" si="28"/>
        <v>156004.766142343</v>
      </c>
      <c r="L93" s="70">
        <f t="shared" ca="1" si="28"/>
        <v>80457.663894235055</v>
      </c>
      <c r="M93" s="70">
        <f t="shared" ca="1" si="28"/>
        <v>0</v>
      </c>
      <c r="N93" s="70">
        <f t="shared" ca="1" si="28"/>
        <v>0</v>
      </c>
      <c r="O93" s="70">
        <f t="shared" ca="1" si="28"/>
        <v>0</v>
      </c>
      <c r="P93" s="70">
        <f t="shared" ca="1" si="28"/>
        <v>0</v>
      </c>
      <c r="Q93" s="70">
        <f t="shared" ca="1" si="28"/>
        <v>0</v>
      </c>
      <c r="R93" s="70">
        <f t="shared" ca="1" si="28"/>
        <v>0</v>
      </c>
      <c r="S93" s="70">
        <f t="shared" ca="1" si="28"/>
        <v>0</v>
      </c>
      <c r="T93" s="70">
        <f t="shared" ca="1" si="28"/>
        <v>0</v>
      </c>
      <c r="U93" s="70">
        <f t="shared" ca="1" si="28"/>
        <v>0</v>
      </c>
      <c r="V93" s="70">
        <f t="shared" ca="1" si="28"/>
        <v>0</v>
      </c>
      <c r="W93" s="70">
        <f t="shared" ca="1" si="28"/>
        <v>0</v>
      </c>
      <c r="X93" s="70">
        <f t="shared" ca="1" si="28"/>
        <v>0</v>
      </c>
      <c r="Y93" s="70">
        <f t="shared" ca="1" si="28"/>
        <v>0</v>
      </c>
      <c r="Z93" s="70">
        <f t="shared" ca="1" si="28"/>
        <v>0</v>
      </c>
      <c r="AA93" s="70">
        <f t="shared" ca="1" si="28"/>
        <v>0</v>
      </c>
      <c r="AB93" s="70">
        <f t="shared" ca="1" si="28"/>
        <v>0</v>
      </c>
      <c r="AC93" s="70">
        <f t="shared" ca="1" si="28"/>
        <v>0</v>
      </c>
      <c r="AD93" s="70">
        <f t="shared" ca="1" si="28"/>
        <v>0</v>
      </c>
      <c r="AE93" s="70">
        <f t="shared" ca="1" si="28"/>
        <v>0</v>
      </c>
      <c r="AF93" s="70">
        <f t="shared" ca="1" si="28"/>
        <v>0</v>
      </c>
      <c r="AG93" s="70">
        <f t="shared" ca="1" si="28"/>
        <v>0</v>
      </c>
      <c r="AH93" s="70">
        <f t="shared" ca="1" si="28"/>
        <v>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1044873.3991026965</v>
      </c>
      <c r="D101" s="42">
        <f ca="1">IF($C$112="3P",D83,0)</f>
        <v>-2091262.5877815583</v>
      </c>
      <c r="E101" s="42">
        <f t="shared" ref="E101:AH101" ca="1" si="29">IF($C$112="3P",E83,0)</f>
        <v>373810.0309722012</v>
      </c>
      <c r="F101" s="42">
        <f t="shared" ca="1" si="29"/>
        <v>445737.46469297755</v>
      </c>
      <c r="G101" s="42">
        <f t="shared" ca="1" si="29"/>
        <v>344053.81580285501</v>
      </c>
      <c r="H101" s="42">
        <f t="shared" ca="1" si="29"/>
        <v>280564.31608909229</v>
      </c>
      <c r="I101" s="42">
        <f t="shared" ca="1" si="29"/>
        <v>271926.44085662771</v>
      </c>
      <c r="J101" s="42">
        <f t="shared" ca="1" si="29"/>
        <v>227856.32070372949</v>
      </c>
      <c r="K101" s="42">
        <f t="shared" ca="1" si="29"/>
        <v>181658.11992511695</v>
      </c>
      <c r="L101" s="42">
        <f t="shared" ca="1" si="29"/>
        <v>175212.28710742557</v>
      </c>
      <c r="M101" s="42">
        <f t="shared" ca="1" si="29"/>
        <v>169410.24300655289</v>
      </c>
      <c r="N101" s="42">
        <f t="shared" ca="1" si="29"/>
        <v>140271.82539524074</v>
      </c>
      <c r="O101" s="42">
        <f t="shared" ca="1" si="29"/>
        <v>163187.40815076488</v>
      </c>
      <c r="P101" s="42">
        <f t="shared" ca="1" si="29"/>
        <v>165020.8928872768</v>
      </c>
      <c r="Q101" s="42">
        <f t="shared" ca="1" si="29"/>
        <v>166878.76666924995</v>
      </c>
      <c r="R101" s="42">
        <f t="shared" ca="1" si="29"/>
        <v>168761.2595449638</v>
      </c>
      <c r="S101" s="42">
        <f t="shared" ca="1" si="29"/>
        <v>170668.60195721267</v>
      </c>
      <c r="T101" s="42">
        <f t="shared" ca="1" si="29"/>
        <v>172601.02467185102</v>
      </c>
      <c r="U101" s="42">
        <f t="shared" ca="1" si="29"/>
        <v>174558.7587033493</v>
      </c>
      <c r="V101" s="42">
        <f t="shared" ca="1" si="29"/>
        <v>176542.03523726499</v>
      </c>
      <c r="W101" s="42">
        <f t="shared" ca="1" si="29"/>
        <v>178551.08554953657</v>
      </c>
      <c r="X101" s="42">
        <f t="shared" ca="1" si="29"/>
        <v>71566.140922500184</v>
      </c>
      <c r="Y101" s="42">
        <f t="shared" ca="1" si="29"/>
        <v>182647.43255752942</v>
      </c>
      <c r="Z101" s="42">
        <f t="shared" ca="1" si="29"/>
        <v>184735.19148419393</v>
      </c>
      <c r="AA101" s="42">
        <f t="shared" ca="1" si="29"/>
        <v>186849.64846583147</v>
      </c>
      <c r="AB101" s="42">
        <f t="shared" ca="1" si="29"/>
        <v>188991.03390142313</v>
      </c>
      <c r="AC101" s="42">
        <f t="shared" ca="1" si="29"/>
        <v>191159.57772366007</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529010.678691293</v>
      </c>
      <c r="D103" s="42">
        <f ca="1">IF($C$112="3P",VLOOKUP($A103,'Fin. Assumptions'!$F$23:$L$29,$D$111+1)*(-D$55-D$56),VLOOKUP($A103,'Fin. Assumptions'!$F$32:$L$38,$D$111+1)*D$83)</f>
        <v>0</v>
      </c>
      <c r="E103" s="42">
        <f ca="1">IF($C$112="3P",VLOOKUP($A103,'Fin. Assumptions'!$F$23:$L$29,$D$111+1)*(-E$55-E$56),VLOOKUP($A103,'Fin. Assumptions'!$F$32:$L$38,$D$111+1)*E$83)</f>
        <v>34050.241646265597</v>
      </c>
      <c r="F103" s="42">
        <f ca="1">IF($C$112="3P",VLOOKUP($A103,'Fin. Assumptions'!$F$23:$L$29,$D$111+1)*(-F$55-F$56),VLOOKUP($A103,'Fin. Assumptions'!$F$32:$L$38,$D$111+1)*F$83)</f>
        <v>34557.590246794956</v>
      </c>
      <c r="G103" s="42">
        <f ca="1">IF($C$112="3P",VLOOKUP($A103,'Fin. Assumptions'!$F$23:$L$29,$D$111+1)*(-G$55-G$56),VLOOKUP($A103,'Fin. Assumptions'!$F$32:$L$38,$D$111+1)*G$83)</f>
        <v>35072.498341472201</v>
      </c>
      <c r="H103" s="42">
        <f ca="1">IF($C$112="3P",VLOOKUP($A103,'Fin. Assumptions'!$F$23:$L$29,$D$111+1)*(-H$55-H$56),VLOOKUP($A103,'Fin. Assumptions'!$F$32:$L$38,$D$111+1)*H$83)</f>
        <v>35595.078566760138</v>
      </c>
      <c r="I103" s="42">
        <f ca="1">IF($C$112="3P",VLOOKUP($A103,'Fin. Assumptions'!$F$23:$L$29,$D$111+1)*(-I$55-I$56),VLOOKUP($A103,'Fin. Assumptions'!$F$32:$L$38,$D$111+1)*I$83)</f>
        <v>36125.445237404863</v>
      </c>
      <c r="J103" s="42">
        <f ca="1">IF($C$112="3P",VLOOKUP($A103,'Fin. Assumptions'!$F$23:$L$29,$D$111+1)*(-J$55-J$56),VLOOKUP($A103,'Fin. Assumptions'!$F$32:$L$38,$D$111+1)*J$83)</f>
        <v>36663.714371442198</v>
      </c>
      <c r="K103" s="42">
        <f ca="1">IF($C$112="3P",VLOOKUP($A103,'Fin. Assumptions'!$F$23:$L$29,$D$111+1)*(-K$55-K$56),VLOOKUP($A103,'Fin. Assumptions'!$F$32:$L$38,$D$111+1)*K$83)</f>
        <v>37210.003715576691</v>
      </c>
      <c r="L103" s="42">
        <f ca="1">IF($C$112="3P",VLOOKUP($A103,'Fin. Assumptions'!$F$23:$L$29,$D$111+1)*(-L$55-L$56),VLOOKUP($A103,'Fin. Assumptions'!$F$32:$L$38,$D$111+1)*L$83)</f>
        <v>37764.432770938773</v>
      </c>
      <c r="M103" s="42">
        <f ca="1">IF($C$112="3P",VLOOKUP($A103,'Fin. Assumptions'!$F$23:$L$29,$D$111+1)*(-M$55-M$56),VLOOKUP($A103,'Fin. Assumptions'!$F$32:$L$38,$D$111+1)*M$83)</f>
        <v>38327.122819225769</v>
      </c>
      <c r="N103" s="42">
        <f ca="1">IF($C$112="3P",VLOOKUP($A103,'Fin. Assumptions'!$F$23:$L$29,$D$111+1)*(-N$55-N$56),VLOOKUP($A103,'Fin. Assumptions'!$F$32:$L$38,$D$111+1)*N$83)</f>
        <v>38898.196949232231</v>
      </c>
      <c r="O103" s="42">
        <f ca="1">IF($C$112="3P",VLOOKUP($A103,'Fin. Assumptions'!$F$23:$L$29,$D$111+1)*(-O$55-O$56),VLOOKUP($A103,'Fin. Assumptions'!$F$32:$L$38,$D$111+1)*O$83)</f>
        <v>39477.780083775797</v>
      </c>
      <c r="P103" s="42">
        <f ca="1">IF($C$112="3P",VLOOKUP($A103,'Fin. Assumptions'!$F$23:$L$29,$D$111+1)*(-P$55-P$56),VLOOKUP($A103,'Fin. Assumptions'!$F$32:$L$38,$D$111+1)*P$83)</f>
        <v>40065.999007024046</v>
      </c>
      <c r="Q103" s="42">
        <f ca="1">IF($C$112="3P",VLOOKUP($A103,'Fin. Assumptions'!$F$23:$L$29,$D$111+1)*(-Q$55-Q$56),VLOOKUP($A103,'Fin. Assumptions'!$F$32:$L$38,$D$111+1)*Q$83)</f>
        <v>40662.982392228711</v>
      </c>
      <c r="R103" s="42">
        <f ca="1">IF($C$112="3P",VLOOKUP($A103,'Fin. Assumptions'!$F$23:$L$29,$D$111+1)*(-R$55-R$56),VLOOKUP($A103,'Fin. Assumptions'!$F$32:$L$38,$D$111+1)*R$83)</f>
        <v>41268.860829872909</v>
      </c>
      <c r="S103" s="42">
        <f ca="1">IF($C$112="3P",VLOOKUP($A103,'Fin. Assumptions'!$F$23:$L$29,$D$111+1)*(-S$55-S$56),VLOOKUP($A103,'Fin. Assumptions'!$F$32:$L$38,$D$111+1)*S$83)</f>
        <v>41883.76685623802</v>
      </c>
      <c r="T103" s="42">
        <f ca="1">IF($C$112="3P",VLOOKUP($A103,'Fin. Assumptions'!$F$23:$L$29,$D$111+1)*(-T$55-T$56),VLOOKUP($A103,'Fin. Assumptions'!$F$32:$L$38,$D$111+1)*T$83)</f>
        <v>42507.834982395958</v>
      </c>
      <c r="U103" s="42">
        <f ca="1">IF($C$112="3P",VLOOKUP($A103,'Fin. Assumptions'!$F$23:$L$29,$D$111+1)*(-U$55-U$56),VLOOKUP($A103,'Fin. Assumptions'!$F$32:$L$38,$D$111+1)*U$83)</f>
        <v>43141.201723633661</v>
      </c>
      <c r="V103" s="42">
        <f ca="1">IF($C$112="3P",VLOOKUP($A103,'Fin. Assumptions'!$F$23:$L$29,$D$111+1)*(-V$55-V$56),VLOOKUP($A103,'Fin. Assumptions'!$F$32:$L$38,$D$111+1)*V$83)</f>
        <v>43784.005629315805</v>
      </c>
      <c r="W103" s="42">
        <f ca="1">IF($C$112="3P",VLOOKUP($A103,'Fin. Assumptions'!$F$23:$L$29,$D$111+1)*(-W$55-W$56),VLOOKUP($A103,'Fin. Assumptions'!$F$32:$L$38,$D$111+1)*W$83)</f>
        <v>44436.387313192608</v>
      </c>
      <c r="X103" s="42">
        <f ca="1">IF($C$112="3P",VLOOKUP($A103,'Fin. Assumptions'!$F$23:$L$29,$D$111+1)*(-X$55-X$56),VLOOKUP($A103,'Fin. Assumptions'!$F$32:$L$38,$D$111+1)*X$83)</f>
        <v>45098.489484159174</v>
      </c>
      <c r="Y103" s="42">
        <f ca="1">IF($C$112="3P",VLOOKUP($A103,'Fin. Assumptions'!$F$23:$L$29,$D$111+1)*(-Y$55-Y$56),VLOOKUP($A103,'Fin. Assumptions'!$F$32:$L$38,$D$111+1)*Y$83)</f>
        <v>45770.456977473157</v>
      </c>
      <c r="Z103" s="42">
        <f ca="1">IF($C$112="3P",VLOOKUP($A103,'Fin. Assumptions'!$F$23:$L$29,$D$111+1)*(-Z$55-Z$56),VLOOKUP($A103,'Fin. Assumptions'!$F$32:$L$38,$D$111+1)*Z$83)</f>
        <v>46452.436786437494</v>
      </c>
      <c r="AA103" s="42">
        <f ca="1">IF($C$112="3P",VLOOKUP($A103,'Fin. Assumptions'!$F$23:$L$29,$D$111+1)*(-AA$55-AA$56),VLOOKUP($A103,'Fin. Assumptions'!$F$32:$L$38,$D$111+1)*AA$83)</f>
        <v>47144.578094555414</v>
      </c>
      <c r="AB103" s="42">
        <f ca="1">IF($C$112="3P",VLOOKUP($A103,'Fin. Assumptions'!$F$23:$L$29,$D$111+1)*(-AB$55-AB$56),VLOOKUP($A103,'Fin. Assumptions'!$F$32:$L$38,$D$111+1)*AB$83)</f>
        <v>47847.032308164278</v>
      </c>
      <c r="AC103" s="42">
        <f ca="1">IF($C$112="3P",VLOOKUP($A103,'Fin. Assumptions'!$F$23:$L$29,$D$111+1)*(-AC$55-AC$56),VLOOKUP($A103,'Fin. Assumptions'!$F$32:$L$38,$D$111+1)*AC$83)</f>
        <v>48559.953089555929</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1573884.0777939893</v>
      </c>
    </row>
    <row r="111" spans="1:34" ht="15.75" x14ac:dyDescent="0.25">
      <c r="A111" s="92"/>
      <c r="B111" s="93" t="s">
        <v>111</v>
      </c>
      <c r="C111" s="463" t="str">
        <f ca="1">LEFT($B$6,3)</f>
        <v>RES</v>
      </c>
      <c r="D111" s="380">
        <f ca="1">HLOOKUP(C111,'Fin. Assumptions'!$G$32:$L$40,9)</f>
        <v>6</v>
      </c>
    </row>
    <row r="112" spans="1:34" x14ac:dyDescent="0.2">
      <c r="A112" s="94"/>
      <c r="B112" s="93" t="s">
        <v>160</v>
      </c>
      <c r="C112" s="376" t="str">
        <f ca="1">RIGHT(LEFT($B$6,6),2)</f>
        <v>3P</v>
      </c>
    </row>
  </sheetData>
  <sheetProtection algorithmName="SHA-512" hashValue="JUxm6bW7Ofrqn54wl9XImhiYpha2wxWfQS9+9g5myVXq8cx3VDoqAikU+7LzYphWlZcyUJ2M4jcc7K1DYUsTcg==" saltValue="BKsjIKEupWqqKMEOwZ+HXg=="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F359"/>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RES DO 18</v>
      </c>
      <c r="D6" s="82" t="s">
        <v>172</v>
      </c>
      <c r="T6" s="2"/>
    </row>
    <row r="7" spans="1:42" ht="18.75" customHeight="1" x14ac:dyDescent="0.25">
      <c r="A7" s="90"/>
      <c r="C7" s="2"/>
      <c r="D7" s="374" t="s">
        <v>174</v>
      </c>
      <c r="T7" s="2"/>
    </row>
    <row r="8" spans="1:42" ht="18.75" customHeight="1" x14ac:dyDescent="0.25">
      <c r="A8" s="90" t="s">
        <v>111</v>
      </c>
      <c r="B8" s="376" t="str">
        <f ca="1">VLOOKUP($B$6,'Fin. Assumptions'!$A$6:$P$17,2)</f>
        <v>Residential</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2018</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(Residential)</v>
      </c>
      <c r="C11" s="1"/>
      <c r="E11" s="18" t="s">
        <v>0</v>
      </c>
      <c r="G11" s="396">
        <f ca="1">VLOOKUP($B$6,'Fin. Assumptions'!$A$6:$P$17,15)</f>
        <v>0.2</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0.05</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0.24000000000000002</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1140688.684244486</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3.8022956141482869</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3802295.6141482871</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0.79852585754665395</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3802295.6141482871</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1000</v>
      </c>
      <c r="C22" s="21"/>
      <c r="E22" s="76" t="s">
        <v>86</v>
      </c>
      <c r="G22" s="83">
        <f ca="1">-H14*0.5</f>
        <v>-570344.34212224302</v>
      </c>
      <c r="O22" s="28"/>
      <c r="P22" s="26"/>
      <c r="Q22" s="26"/>
      <c r="R22" s="23"/>
      <c r="T22" s="2"/>
    </row>
    <row r="23" spans="1:36" ht="18" customHeight="1" x14ac:dyDescent="0.2">
      <c r="A23" s="48"/>
      <c r="B23" s="77"/>
      <c r="C23" s="21"/>
      <c r="E23" s="54" t="s">
        <v>77</v>
      </c>
      <c r="G23" s="83">
        <f ca="1">SUM(G20:G22)</f>
        <v>3231951.2720260443</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5.5E-2</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12</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3802295.6141482871</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0.19483778879999999</v>
      </c>
      <c r="C31" s="2" t="s">
        <v>7</v>
      </c>
      <c r="E31" s="57" t="s">
        <v>10</v>
      </c>
      <c r="F31" s="5"/>
      <c r="G31" s="83">
        <f ca="1">NetCost*LoanPer-B22</f>
        <v>569344.34212224267</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372350.65845207917</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0.10241004453866087</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227001.61097510401</v>
      </c>
      <c r="F54" s="9">
        <f t="shared" ca="1" si="2"/>
        <v>230383.93497863307</v>
      </c>
      <c r="G54" s="9">
        <f t="shared" ca="1" si="2"/>
        <v>233816.65560981468</v>
      </c>
      <c r="H54" s="9">
        <f t="shared" ca="1" si="2"/>
        <v>237300.52377840091</v>
      </c>
      <c r="I54" s="9">
        <f t="shared" ca="1" si="2"/>
        <v>240836.30158269912</v>
      </c>
      <c r="J54" s="9">
        <f t="shared" ca="1" si="2"/>
        <v>244424.76247628135</v>
      </c>
      <c r="K54" s="9">
        <f t="shared" ca="1" si="2"/>
        <v>248066.69143717794</v>
      </c>
      <c r="L54" s="9">
        <f t="shared" ca="1" si="2"/>
        <v>251762.88513959185</v>
      </c>
      <c r="M54" s="9">
        <f t="shared" ca="1" si="2"/>
        <v>255514.15212817182</v>
      </c>
      <c r="N54" s="9">
        <f t="shared" ca="1" si="2"/>
        <v>259321.31299488153</v>
      </c>
      <c r="O54" s="9">
        <f t="shared" ca="1" si="2"/>
        <v>263185.20055850531</v>
      </c>
      <c r="P54" s="9">
        <f t="shared" ca="1" si="2"/>
        <v>267106.66004682699</v>
      </c>
      <c r="Q54" s="9">
        <f t="shared" ca="1" si="2"/>
        <v>271086.54928152473</v>
      </c>
      <c r="R54" s="9">
        <f t="shared" ca="1" si="2"/>
        <v>275125.73886581941</v>
      </c>
      <c r="S54" s="9">
        <f t="shared" ca="1" si="2"/>
        <v>279225.11237492017</v>
      </c>
      <c r="T54" s="9">
        <f t="shared" ca="1" si="2"/>
        <v>283385.56654930639</v>
      </c>
      <c r="U54" s="9">
        <f t="shared" ca="1" si="2"/>
        <v>287608.01149089111</v>
      </c>
      <c r="V54" s="9">
        <f t="shared" ca="1" si="2"/>
        <v>291893.3708621054</v>
      </c>
      <c r="W54" s="9">
        <f t="shared" ca="1" si="2"/>
        <v>296242.58208795072</v>
      </c>
      <c r="X54" s="9">
        <f t="shared" ca="1" si="2"/>
        <v>300656.59656106116</v>
      </c>
      <c r="Y54" s="9">
        <f t="shared" ca="1" si="2"/>
        <v>305136.37984982104</v>
      </c>
      <c r="Z54" s="9">
        <f t="shared" ca="1" si="2"/>
        <v>309682.91190958332</v>
      </c>
      <c r="AA54" s="9">
        <f t="shared" ca="1" si="2"/>
        <v>314297.18729703611</v>
      </c>
      <c r="AB54" s="9">
        <f t="shared" ca="1" si="2"/>
        <v>318980.21538776188</v>
      </c>
      <c r="AC54" s="9">
        <f t="shared" ca="1" si="2"/>
        <v>323733.02059703955</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259566.67520481709</v>
      </c>
      <c r="F57" s="10">
        <f ca="1">IF(F$49&gt;OptInTerm,0,VLOOKUP($B$10+F$49-1,'SREC Prices'!$B$6:$D$22,2))*((F$50/1000)*$B$18)</f>
        <v>245309.11499867437</v>
      </c>
      <c r="G57" s="10">
        <f ca="1">IF(G$49&gt;OptInTerm,0,VLOOKUP($B$10+G$49-1,'SREC Prices'!$B$6:$D$22,2))*((G$50/1000)*$B$18)</f>
        <v>223819.11083001693</v>
      </c>
      <c r="H57" s="10">
        <f ca="1">IF(H$49&gt;OptInTerm,0,VLOOKUP($B$10+H$49-1,'SREC Prices'!$B$6:$D$22,2))*((H$50/1000)*$B$18)</f>
        <v>207120.1788162383</v>
      </c>
      <c r="I57" s="10">
        <f ca="1">IF(I$49&gt;OptInTerm,0,VLOOKUP($B$10+I$49-1,'SREC Prices'!$B$6:$D$22,2))*((I$50/1000)*$B$18)</f>
        <v>194230.15529831624</v>
      </c>
      <c r="J57" s="10">
        <f ca="1">IF(J$49&gt;OptInTerm,0,VLOOKUP($B$10+J$49-1,'SREC Prices'!$B$6:$D$22,2))*((J$50/1000)*$B$18)</f>
        <v>186440.50020735749</v>
      </c>
      <c r="K57" s="10">
        <f ca="1">IF(K$49&gt;OptInTerm,0,VLOOKUP($B$10+K$49-1,'SREC Prices'!$B$6:$D$22,2))*((K$50/1000)*$B$18)</f>
        <v>175791.19639789438</v>
      </c>
      <c r="L57" s="10">
        <f ca="1">IF(L$49&gt;OptInTerm,0,VLOOKUP($B$10+L$49-1,'SREC Prices'!$B$6:$D$22,2))*((L$50/1000)*$B$18)</f>
        <v>166122.68059601018</v>
      </c>
      <c r="M57" s="10">
        <f ca="1">IF(M$49&gt;OptInTerm,0,VLOOKUP($B$10+M$49-1,'SREC Prices'!$B$6:$D$22,2))*((M$50/1000)*$B$18)</f>
        <v>157421.01637431441</v>
      </c>
      <c r="N57" s="10">
        <f ca="1">IF(N$49&gt;OptInTerm,0,VLOOKUP($B$10+N$49-1,'SREC Prices'!$B$6:$D$22,2))*((N$50/1000)*$B$18)</f>
        <v>148802.21572782067</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486568.28617992112</v>
      </c>
      <c r="F59" s="10">
        <f t="shared" ref="F59:AH59" ca="1" si="5">SUM(F54:F58)</f>
        <v>475693.04997730744</v>
      </c>
      <c r="G59" s="10">
        <f t="shared" ca="1" si="5"/>
        <v>457635.76643983158</v>
      </c>
      <c r="H59" s="10">
        <f t="shared" ca="1" si="5"/>
        <v>444420.70259463921</v>
      </c>
      <c r="I59" s="10">
        <f t="shared" ca="1" si="5"/>
        <v>435066.45688101533</v>
      </c>
      <c r="J59" s="10">
        <f t="shared" ca="1" si="5"/>
        <v>430865.26268363884</v>
      </c>
      <c r="K59" s="10">
        <f t="shared" ca="1" si="5"/>
        <v>423857.88783507235</v>
      </c>
      <c r="L59" s="10">
        <f t="shared" ca="1" si="5"/>
        <v>417885.56573560205</v>
      </c>
      <c r="M59" s="10">
        <f t="shared" ca="1" si="5"/>
        <v>412935.16850248619</v>
      </c>
      <c r="N59" s="10">
        <f t="shared" ca="1" si="5"/>
        <v>408123.52872270218</v>
      </c>
      <c r="O59" s="10">
        <f t="shared" ca="1" si="5"/>
        <v>290888.18532858184</v>
      </c>
      <c r="P59" s="10">
        <f t="shared" ca="1" si="5"/>
        <v>294671.12989305315</v>
      </c>
      <c r="Q59" s="10">
        <f t="shared" ca="1" si="5"/>
        <v>298513.19677851978</v>
      </c>
      <c r="R59" s="10">
        <f t="shared" ca="1" si="5"/>
        <v>302415.25312532944</v>
      </c>
      <c r="S59" s="10">
        <f t="shared" ca="1" si="5"/>
        <v>306378.17906313267</v>
      </c>
      <c r="T59" s="10">
        <f t="shared" ca="1" si="5"/>
        <v>310402.86790407781</v>
      </c>
      <c r="U59" s="10">
        <f t="shared" ca="1" si="5"/>
        <v>314490.22633888869</v>
      </c>
      <c r="V59" s="10">
        <f t="shared" ca="1" si="5"/>
        <v>318641.17463586299</v>
      </c>
      <c r="W59" s="10">
        <f t="shared" ca="1" si="5"/>
        <v>322856.64684283955</v>
      </c>
      <c r="X59" s="10">
        <f t="shared" ca="1" si="5"/>
        <v>327137.59099217551</v>
      </c>
      <c r="Y59" s="10">
        <f t="shared" ca="1" si="5"/>
        <v>331484.96930877981</v>
      </c>
      <c r="Z59" s="10">
        <f t="shared" ca="1" si="5"/>
        <v>335899.7584212473</v>
      </c>
      <c r="AA59" s="10">
        <f t="shared" ca="1" si="5"/>
        <v>340382.94957614178</v>
      </c>
      <c r="AB59" s="10">
        <f t="shared" ca="1" si="5"/>
        <v>344935.54885547201</v>
      </c>
      <c r="AC59" s="10">
        <f t="shared" ca="1" si="5"/>
        <v>349558.57739741117</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465568.28617992112</v>
      </c>
      <c r="F63" s="10">
        <f t="shared" ca="1" si="9"/>
        <v>454168.04997730744</v>
      </c>
      <c r="G63" s="10">
        <f t="shared" ca="1" si="9"/>
        <v>435572.64143983158</v>
      </c>
      <c r="H63" s="10">
        <f t="shared" ca="1" si="9"/>
        <v>421805.99946963921</v>
      </c>
      <c r="I63" s="10">
        <f t="shared" ca="1" si="9"/>
        <v>411886.38617789035</v>
      </c>
      <c r="J63" s="10">
        <f t="shared" ca="1" si="9"/>
        <v>407105.69021293573</v>
      </c>
      <c r="K63" s="10">
        <f t="shared" ca="1" si="9"/>
        <v>399504.32605260168</v>
      </c>
      <c r="L63" s="10">
        <f t="shared" ca="1" si="9"/>
        <v>392923.1649085696</v>
      </c>
      <c r="M63" s="10">
        <f t="shared" ca="1" si="9"/>
        <v>387348.70765477791</v>
      </c>
      <c r="N63" s="10">
        <f t="shared" ca="1" si="9"/>
        <v>231897.4063538012</v>
      </c>
      <c r="O63" s="10">
        <f t="shared" ca="1" si="9"/>
        <v>264006.40990045835</v>
      </c>
      <c r="P63" s="10">
        <f t="shared" ca="1" si="9"/>
        <v>267117.31007922656</v>
      </c>
      <c r="Q63" s="10">
        <f t="shared" ca="1" si="9"/>
        <v>270270.53146934754</v>
      </c>
      <c r="R63" s="10">
        <f t="shared" ca="1" si="9"/>
        <v>273466.52118342789</v>
      </c>
      <c r="S63" s="10">
        <f t="shared" ca="1" si="9"/>
        <v>276705.72882268357</v>
      </c>
      <c r="T63" s="10">
        <f t="shared" ca="1" si="9"/>
        <v>279988.60640761751</v>
      </c>
      <c r="U63" s="10">
        <f t="shared" ca="1" si="9"/>
        <v>283315.60830501688</v>
      </c>
      <c r="V63" s="10">
        <f t="shared" ca="1" si="9"/>
        <v>286687.19115114439</v>
      </c>
      <c r="W63" s="10">
        <f t="shared" ca="1" si="9"/>
        <v>290103.81377100298</v>
      </c>
      <c r="X63" s="10">
        <f t="shared" ca="1" si="9"/>
        <v>143565.93709354301</v>
      </c>
      <c r="Y63" s="10">
        <f t="shared" ca="1" si="9"/>
        <v>297074.02406268148</v>
      </c>
      <c r="Z63" s="10">
        <f t="shared" ca="1" si="9"/>
        <v>300628.53954399657</v>
      </c>
      <c r="AA63" s="10">
        <f t="shared" ca="1" si="9"/>
        <v>304229.95022695977</v>
      </c>
      <c r="AB63" s="10">
        <f t="shared" ca="1" si="9"/>
        <v>307878.72452256043</v>
      </c>
      <c r="AC63" s="10">
        <f t="shared" ca="1" si="9"/>
        <v>311575.33245617681</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465568.28617992112</v>
      </c>
      <c r="F65" s="59">
        <f t="shared" ref="F65:AH65" ca="1" si="10">SUM(F63:F64)</f>
        <v>454168.04997730744</v>
      </c>
      <c r="G65" s="59">
        <f t="shared" ca="1" si="10"/>
        <v>435572.64143983158</v>
      </c>
      <c r="H65" s="59">
        <f t="shared" ca="1" si="10"/>
        <v>421805.99946963921</v>
      </c>
      <c r="I65" s="59">
        <f t="shared" ca="1" si="10"/>
        <v>411886.38617789035</v>
      </c>
      <c r="J65" s="59">
        <f ca="1">SUM(J63:J64)</f>
        <v>407105.69021293573</v>
      </c>
      <c r="K65" s="59">
        <f t="shared" ca="1" si="10"/>
        <v>399504.32605260168</v>
      </c>
      <c r="L65" s="59">
        <f t="shared" ca="1" si="10"/>
        <v>392923.1649085696</v>
      </c>
      <c r="M65" s="59">
        <f t="shared" ca="1" si="10"/>
        <v>387348.70765477791</v>
      </c>
      <c r="N65" s="59">
        <f t="shared" ca="1" si="10"/>
        <v>231897.4063538012</v>
      </c>
      <c r="O65" s="59">
        <f t="shared" ca="1" si="10"/>
        <v>264006.40990045835</v>
      </c>
      <c r="P65" s="59">
        <f t="shared" ca="1" si="10"/>
        <v>267117.31007922656</v>
      </c>
      <c r="Q65" s="59">
        <f t="shared" ca="1" si="10"/>
        <v>270270.53146934754</v>
      </c>
      <c r="R65" s="59">
        <f t="shared" ca="1" si="10"/>
        <v>273466.52118342789</v>
      </c>
      <c r="S65" s="59">
        <f t="shared" ca="1" si="10"/>
        <v>276705.72882268357</v>
      </c>
      <c r="T65" s="59">
        <f t="shared" ca="1" si="10"/>
        <v>279988.60640761751</v>
      </c>
      <c r="U65" s="59">
        <f t="shared" ca="1" si="10"/>
        <v>283315.60830501688</v>
      </c>
      <c r="V65" s="59">
        <f t="shared" ca="1" si="10"/>
        <v>286687.19115114439</v>
      </c>
      <c r="W65" s="59">
        <f t="shared" ca="1" si="10"/>
        <v>290103.81377100298</v>
      </c>
      <c r="X65" s="59">
        <f t="shared" ca="1" si="10"/>
        <v>143565.93709354301</v>
      </c>
      <c r="Y65" s="59">
        <f t="shared" ca="1" si="10"/>
        <v>297074.02406268148</v>
      </c>
      <c r="Z65" s="59">
        <f t="shared" ca="1" si="10"/>
        <v>300628.53954399657</v>
      </c>
      <c r="AA65" s="59">
        <f t="shared" ca="1" si="10"/>
        <v>304229.95022695977</v>
      </c>
      <c r="AB65" s="59">
        <f t="shared" ca="1" si="10"/>
        <v>307878.72452256043</v>
      </c>
      <c r="AC65" s="59">
        <f t="shared" ca="1" si="10"/>
        <v>311575.33245617681</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-31313.938816723348</v>
      </c>
      <c r="F66" s="59">
        <f t="shared" ca="1" si="11"/>
        <v>-29402.873205157473</v>
      </c>
      <c r="G66" s="59">
        <f t="shared" ca="1" si="11"/>
        <v>-27386.698984955474</v>
      </c>
      <c r="H66" s="59">
        <f t="shared" ca="1" si="11"/>
        <v>-25259.635182642363</v>
      </c>
      <c r="I66" s="59">
        <f t="shared" ca="1" si="11"/>
        <v>-23015.582871202034</v>
      </c>
      <c r="J66" s="59">
        <f t="shared" ca="1" si="11"/>
        <v>-20648.107682632486</v>
      </c>
      <c r="K66" s="59">
        <f t="shared" ca="1" si="11"/>
        <v>-18150.421358691612</v>
      </c>
      <c r="L66" s="59">
        <f t="shared" ca="1" si="11"/>
        <v>-15515.362286933991</v>
      </c>
      <c r="M66" s="59">
        <f t="shared" ca="1" si="11"/>
        <v>-12735.3749662297</v>
      </c>
      <c r="N66" s="59">
        <f t="shared" ca="1" si="11"/>
        <v>-9802.4883428866742</v>
      </c>
      <c r="O66" s="59">
        <f t="shared" ca="1" si="11"/>
        <v>-6708.2929552597816</v>
      </c>
      <c r="P66" s="59">
        <f t="shared" ca="1" si="11"/>
        <v>-3443.9168213134094</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434254.34736319777</v>
      </c>
      <c r="F67" s="59">
        <f t="shared" ref="F67:AH67" ca="1" si="12">F65+F66</f>
        <v>424765.17677214998</v>
      </c>
      <c r="G67" s="59">
        <f t="shared" ca="1" si="12"/>
        <v>408185.94245487609</v>
      </c>
      <c r="H67" s="59">
        <f t="shared" ca="1" si="12"/>
        <v>396546.36428699683</v>
      </c>
      <c r="I67" s="59">
        <f ca="1">I65+I66</f>
        <v>388870.80330668832</v>
      </c>
      <c r="J67" s="59">
        <f ca="1">J65+J66</f>
        <v>386457.58253030328</v>
      </c>
      <c r="K67" s="59">
        <f t="shared" ca="1" si="12"/>
        <v>381353.9046939101</v>
      </c>
      <c r="L67" s="59">
        <f t="shared" ca="1" si="12"/>
        <v>377407.80262163561</v>
      </c>
      <c r="M67" s="59">
        <f t="shared" ca="1" si="12"/>
        <v>374613.33268854819</v>
      </c>
      <c r="N67" s="59">
        <f t="shared" ca="1" si="12"/>
        <v>222094.91801091452</v>
      </c>
      <c r="O67" s="59">
        <f t="shared" ca="1" si="12"/>
        <v>257298.11694519856</v>
      </c>
      <c r="P67" s="59">
        <f t="shared" ca="1" si="12"/>
        <v>263673.39325791318</v>
      </c>
      <c r="Q67" s="59">
        <f t="shared" ca="1" si="12"/>
        <v>270270.53146934754</v>
      </c>
      <c r="R67" s="59">
        <f t="shared" ca="1" si="12"/>
        <v>273466.52118342789</v>
      </c>
      <c r="S67" s="59">
        <f t="shared" ca="1" si="12"/>
        <v>276705.72882268357</v>
      </c>
      <c r="T67" s="59">
        <f t="shared" ca="1" si="12"/>
        <v>279988.60640761751</v>
      </c>
      <c r="U67" s="59">
        <f t="shared" ca="1" si="12"/>
        <v>283315.60830501688</v>
      </c>
      <c r="V67" s="59">
        <f t="shared" ca="1" si="12"/>
        <v>286687.19115114439</v>
      </c>
      <c r="W67" s="59">
        <f t="shared" ca="1" si="12"/>
        <v>290103.81377100298</v>
      </c>
      <c r="X67" s="59">
        <f t="shared" ca="1" si="12"/>
        <v>143565.93709354301</v>
      </c>
      <c r="Y67" s="59">
        <f t="shared" ca="1" si="12"/>
        <v>297074.02406268148</v>
      </c>
      <c r="Z67" s="59">
        <f t="shared" ca="1" si="12"/>
        <v>300628.53954399657</v>
      </c>
      <c r="AA67" s="59">
        <f t="shared" ca="1" si="12"/>
        <v>304229.95022695977</v>
      </c>
      <c r="AB67" s="59">
        <f t="shared" ca="1" si="12"/>
        <v>307878.72452256043</v>
      </c>
      <c r="AC67" s="59">
        <f t="shared" ca="1" si="12"/>
        <v>311575.33245617681</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-82508.325999007589</v>
      </c>
      <c r="F68" s="59">
        <f t="shared" ca="1" si="14"/>
        <v>-80705.3835867085</v>
      </c>
      <c r="G68" s="59">
        <f t="shared" ca="1" si="14"/>
        <v>-77555.329066426464</v>
      </c>
      <c r="H68" s="59">
        <f t="shared" ca="1" si="14"/>
        <v>-75343.809214529392</v>
      </c>
      <c r="I68" s="59">
        <f t="shared" ca="1" si="14"/>
        <v>-73885.452628270781</v>
      </c>
      <c r="J68" s="59">
        <f t="shared" ca="1" si="14"/>
        <v>-73426.940680757616</v>
      </c>
      <c r="K68" s="59">
        <f t="shared" ca="1" si="14"/>
        <v>-72457.241891842918</v>
      </c>
      <c r="L68" s="59">
        <f t="shared" ca="1" si="14"/>
        <v>-71707.482498110767</v>
      </c>
      <c r="M68" s="59">
        <f t="shared" ca="1" si="14"/>
        <v>-71176.533210824156</v>
      </c>
      <c r="N68" s="59">
        <f t="shared" ca="1" si="14"/>
        <v>-42198.034422073768</v>
      </c>
      <c r="O68" s="59">
        <f t="shared" ca="1" si="14"/>
        <v>-48886.642219587724</v>
      </c>
      <c r="P68" s="59">
        <f t="shared" ca="1" si="14"/>
        <v>-50097.944719003506</v>
      </c>
      <c r="Q68" s="59">
        <f t="shared" ca="1" si="14"/>
        <v>-51351.400979176033</v>
      </c>
      <c r="R68" s="59">
        <f t="shared" ca="1" si="14"/>
        <v>-51958.639024851305</v>
      </c>
      <c r="S68" s="59">
        <f t="shared" ca="1" si="14"/>
        <v>-52574.08847630988</v>
      </c>
      <c r="T68" s="59">
        <f t="shared" ca="1" si="14"/>
        <v>-53197.835217447326</v>
      </c>
      <c r="U68" s="59">
        <f t="shared" ca="1" si="14"/>
        <v>-53829.965577953211</v>
      </c>
      <c r="V68" s="59">
        <f t="shared" ca="1" si="14"/>
        <v>-54470.566318717436</v>
      </c>
      <c r="W68" s="59">
        <f t="shared" ca="1" si="14"/>
        <v>-55119.724616490574</v>
      </c>
      <c r="X68" s="59">
        <f t="shared" ca="1" si="14"/>
        <v>-27277.528047773172</v>
      </c>
      <c r="Y68" s="59">
        <f t="shared" ca="1" si="14"/>
        <v>-56444.064571909483</v>
      </c>
      <c r="Z68" s="59">
        <f t="shared" ca="1" si="14"/>
        <v>-57119.42251335935</v>
      </c>
      <c r="AA68" s="59">
        <f t="shared" ca="1" si="14"/>
        <v>-57803.690543122357</v>
      </c>
      <c r="AB68" s="59">
        <f t="shared" ca="1" si="14"/>
        <v>-58496.957659286483</v>
      </c>
      <c r="AC68" s="59">
        <f t="shared" ca="1" si="14"/>
        <v>-59199.313166673601</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-21712.717368159891</v>
      </c>
      <c r="F69" s="24">
        <f t="shared" ca="1" si="16"/>
        <v>-21238.2588386075</v>
      </c>
      <c r="G69" s="24">
        <f t="shared" ca="1" si="16"/>
        <v>-20409.297122743807</v>
      </c>
      <c r="H69" s="24">
        <f t="shared" ca="1" si="16"/>
        <v>-19827.318214349842</v>
      </c>
      <c r="I69" s="24">
        <f t="shared" ca="1" si="16"/>
        <v>-19443.540165334416</v>
      </c>
      <c r="J69" s="24">
        <f t="shared" ca="1" si="16"/>
        <v>-19322.879126515163</v>
      </c>
      <c r="K69" s="24">
        <f t="shared" ca="1" si="16"/>
        <v>-19067.695234695504</v>
      </c>
      <c r="L69" s="24">
        <f t="shared" ca="1" si="16"/>
        <v>-18870.390131081782</v>
      </c>
      <c r="M69" s="24">
        <f t="shared" ca="1" si="16"/>
        <v>-18730.666634427409</v>
      </c>
      <c r="N69" s="24">
        <f t="shared" ca="1" si="16"/>
        <v>-11104.745900545728</v>
      </c>
      <c r="O69" s="24">
        <f t="shared" ca="1" si="16"/>
        <v>-12864.905847259928</v>
      </c>
      <c r="P69" s="24">
        <f t="shared" ca="1" si="16"/>
        <v>-13183.66966289566</v>
      </c>
      <c r="Q69" s="24">
        <f t="shared" ca="1" si="16"/>
        <v>-13513.526573467378</v>
      </c>
      <c r="R69" s="24">
        <f t="shared" ca="1" si="16"/>
        <v>-13673.326059171395</v>
      </c>
      <c r="S69" s="24">
        <f t="shared" ca="1" si="16"/>
        <v>-13835.28644113418</v>
      </c>
      <c r="T69" s="24">
        <f t="shared" ca="1" si="16"/>
        <v>-13999.430320380876</v>
      </c>
      <c r="U69" s="24">
        <f t="shared" ca="1" si="16"/>
        <v>-14165.780415250845</v>
      </c>
      <c r="V69" s="24">
        <f t="shared" ca="1" si="16"/>
        <v>-14334.35955755722</v>
      </c>
      <c r="W69" s="24">
        <f t="shared" ca="1" si="16"/>
        <v>-14505.19068855015</v>
      </c>
      <c r="X69" s="24">
        <f t="shared" ca="1" si="16"/>
        <v>-7178.2968546771508</v>
      </c>
      <c r="Y69" s="24">
        <f t="shared" ca="1" si="16"/>
        <v>-14853.701203134075</v>
      </c>
      <c r="Z69" s="24">
        <f t="shared" ca="1" si="16"/>
        <v>-15031.42697719983</v>
      </c>
      <c r="AA69" s="24">
        <f t="shared" ca="1" si="16"/>
        <v>-15211.497511347989</v>
      </c>
      <c r="AB69" s="24">
        <f t="shared" ca="1" si="16"/>
        <v>-15393.936226128022</v>
      </c>
      <c r="AC69" s="24">
        <f t="shared" ca="1" si="16"/>
        <v>-15578.766622808842</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330033.30399603024</v>
      </c>
      <c r="F70" s="420">
        <f t="shared" ref="F70:AH70" ca="1" si="17">SUM(F67:F69)</f>
        <v>322821.53434683394</v>
      </c>
      <c r="G70" s="420">
        <f t="shared" ca="1" si="17"/>
        <v>310221.31626570586</v>
      </c>
      <c r="H70" s="420">
        <f t="shared" ca="1" si="17"/>
        <v>301375.23685811757</v>
      </c>
      <c r="I70" s="420">
        <f t="shared" ca="1" si="17"/>
        <v>295541.81051308312</v>
      </c>
      <c r="J70" s="420">
        <f t="shared" ca="1" si="17"/>
        <v>293707.76272303046</v>
      </c>
      <c r="K70" s="420">
        <f t="shared" ca="1" si="17"/>
        <v>289828.96756737167</v>
      </c>
      <c r="L70" s="420">
        <f t="shared" ca="1" si="17"/>
        <v>286829.92999244307</v>
      </c>
      <c r="M70" s="420">
        <f t="shared" ca="1" si="17"/>
        <v>284706.13284329663</v>
      </c>
      <c r="N70" s="420">
        <f t="shared" ca="1" si="17"/>
        <v>168792.13768829501</v>
      </c>
      <c r="O70" s="420">
        <f t="shared" ca="1" si="17"/>
        <v>195546.5688783509</v>
      </c>
      <c r="P70" s="420">
        <f t="shared" ca="1" si="17"/>
        <v>200391.778876014</v>
      </c>
      <c r="Q70" s="420">
        <f t="shared" ca="1" si="17"/>
        <v>205405.6039167041</v>
      </c>
      <c r="R70" s="420">
        <f t="shared" ca="1" si="17"/>
        <v>207834.55609940516</v>
      </c>
      <c r="S70" s="420">
        <f t="shared" ca="1" si="17"/>
        <v>210296.35390523952</v>
      </c>
      <c r="T70" s="420">
        <f t="shared" ca="1" si="17"/>
        <v>212791.34086978933</v>
      </c>
      <c r="U70" s="420">
        <f t="shared" ca="1" si="17"/>
        <v>215319.86231181285</v>
      </c>
      <c r="V70" s="420">
        <f t="shared" ca="1" si="17"/>
        <v>217882.26527486974</v>
      </c>
      <c r="W70" s="420">
        <f t="shared" ca="1" si="17"/>
        <v>220478.89846596227</v>
      </c>
      <c r="X70" s="420">
        <f t="shared" ca="1" si="17"/>
        <v>109110.11219109269</v>
      </c>
      <c r="Y70" s="420">
        <f t="shared" ca="1" si="17"/>
        <v>225776.2582876379</v>
      </c>
      <c r="Z70" s="420">
        <f t="shared" ca="1" si="17"/>
        <v>228477.6900534374</v>
      </c>
      <c r="AA70" s="420">
        <f t="shared" ca="1" si="17"/>
        <v>231214.76217248943</v>
      </c>
      <c r="AB70" s="420">
        <f t="shared" ca="1" si="17"/>
        <v>233987.83063714593</v>
      </c>
      <c r="AC70" s="420">
        <f t="shared" ca="1" si="17"/>
        <v>236797.25266669437</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330033.30399603024</v>
      </c>
      <c r="F72" s="59">
        <f t="shared" ca="1" si="18"/>
        <v>322821.53434683394</v>
      </c>
      <c r="G72" s="59">
        <f t="shared" ca="1" si="18"/>
        <v>310221.31626570586</v>
      </c>
      <c r="H72" s="59">
        <f t="shared" ca="1" si="18"/>
        <v>301375.23685811757</v>
      </c>
      <c r="I72" s="59">
        <f t="shared" ca="1" si="18"/>
        <v>295541.81051308312</v>
      </c>
      <c r="J72" s="59">
        <f t="shared" ca="1" si="18"/>
        <v>293707.76272303046</v>
      </c>
      <c r="K72" s="59">
        <f t="shared" ca="1" si="18"/>
        <v>289828.96756737167</v>
      </c>
      <c r="L72" s="59">
        <f t="shared" ca="1" si="18"/>
        <v>286829.92999244307</v>
      </c>
      <c r="M72" s="59">
        <f t="shared" ca="1" si="18"/>
        <v>284706.13284329663</v>
      </c>
      <c r="N72" s="59">
        <f t="shared" ca="1" si="18"/>
        <v>168792.13768829501</v>
      </c>
      <c r="O72" s="59">
        <f t="shared" ca="1" si="18"/>
        <v>195546.5688783509</v>
      </c>
      <c r="P72" s="59">
        <f t="shared" ca="1" si="18"/>
        <v>200391.778876014</v>
      </c>
      <c r="Q72" s="59">
        <f t="shared" ca="1" si="18"/>
        <v>205405.6039167041</v>
      </c>
      <c r="R72" s="59">
        <f t="shared" ca="1" si="18"/>
        <v>207834.55609940516</v>
      </c>
      <c r="S72" s="59">
        <f t="shared" ca="1" si="18"/>
        <v>210296.35390523952</v>
      </c>
      <c r="T72" s="59">
        <f t="shared" ca="1" si="18"/>
        <v>212791.34086978933</v>
      </c>
      <c r="U72" s="59">
        <f t="shared" ca="1" si="18"/>
        <v>215319.86231181285</v>
      </c>
      <c r="V72" s="59">
        <f t="shared" ca="1" si="18"/>
        <v>217882.26527486974</v>
      </c>
      <c r="W72" s="59">
        <f t="shared" ca="1" si="18"/>
        <v>220478.89846596227</v>
      </c>
      <c r="X72" s="59">
        <f t="shared" ca="1" si="18"/>
        <v>109110.11219109269</v>
      </c>
      <c r="Y72" s="59">
        <f t="shared" ca="1" si="18"/>
        <v>225776.2582876379</v>
      </c>
      <c r="Z72" s="59">
        <f t="shared" ca="1" si="18"/>
        <v>228477.6900534374</v>
      </c>
      <c r="AA72" s="59">
        <f t="shared" ca="1" si="18"/>
        <v>231214.76217248943</v>
      </c>
      <c r="AB72" s="59">
        <f t="shared" ca="1" si="18"/>
        <v>233987.83063714593</v>
      </c>
      <c r="AC72" s="59">
        <f t="shared" ca="1" si="18"/>
        <v>236797.25266669437</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-3802295.6141482871</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1140688.684244486</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1000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-2660606.9299038011</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569344.34212224267</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-34746.64748301592</v>
      </c>
      <c r="F80" s="10">
        <f ca="1">Principle</f>
        <v>-36657.713094581792</v>
      </c>
      <c r="G80" s="10">
        <f t="shared" ref="G80:AH80" ca="1" si="20">Principle</f>
        <v>-38673.887314783795</v>
      </c>
      <c r="H80" s="10">
        <f t="shared" ca="1" si="20"/>
        <v>-40800.951117096905</v>
      </c>
      <c r="I80" s="10">
        <f t="shared" ca="1" si="20"/>
        <v>-43045.003428537239</v>
      </c>
      <c r="J80" s="10">
        <f t="shared" ca="1" si="20"/>
        <v>-45412.478617106783</v>
      </c>
      <c r="K80" s="10">
        <f t="shared" ca="1" si="20"/>
        <v>-47910.164941047653</v>
      </c>
      <c r="L80" s="10">
        <f t="shared" ca="1" si="20"/>
        <v>-50545.22401280528</v>
      </c>
      <c r="M80" s="10">
        <f t="shared" ca="1" si="20"/>
        <v>-53325.211333509571</v>
      </c>
      <c r="N80" s="10">
        <f t="shared" ca="1" si="20"/>
        <v>-56258.097956852595</v>
      </c>
      <c r="O80" s="10">
        <f t="shared" ca="1" si="20"/>
        <v>-59352.293344479491</v>
      </c>
      <c r="P80" s="10">
        <f t="shared" ca="1" si="20"/>
        <v>-62616.669478425858</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569344.34212224267</v>
      </c>
      <c r="E81" s="10">
        <f ca="1">E79+E80</f>
        <v>-34746.64748301592</v>
      </c>
      <c r="F81" s="10">
        <f t="shared" ref="F81:AH81" ca="1" si="21">F79+F80</f>
        <v>-36657.713094581792</v>
      </c>
      <c r="G81" s="10">
        <f t="shared" ca="1" si="21"/>
        <v>-38673.887314783795</v>
      </c>
      <c r="H81" s="10">
        <f t="shared" ca="1" si="21"/>
        <v>-40800.951117096905</v>
      </c>
      <c r="I81" s="10">
        <f t="shared" ca="1" si="21"/>
        <v>-43045.003428537239</v>
      </c>
      <c r="J81" s="10">
        <f t="shared" ca="1" si="21"/>
        <v>-45412.478617106783</v>
      </c>
      <c r="K81" s="10">
        <f t="shared" ca="1" si="21"/>
        <v>-47910.164941047653</v>
      </c>
      <c r="L81" s="10">
        <f t="shared" ca="1" si="21"/>
        <v>-50545.22401280528</v>
      </c>
      <c r="M81" s="10">
        <f t="shared" ca="1" si="21"/>
        <v>-53325.211333509571</v>
      </c>
      <c r="N81" s="10">
        <f t="shared" ca="1" si="21"/>
        <v>-56258.097956852595</v>
      </c>
      <c r="O81" s="10">
        <f t="shared" ca="1" si="21"/>
        <v>-59352.293344479491</v>
      </c>
      <c r="P81" s="10">
        <f t="shared" ca="1" si="21"/>
        <v>-62616.669478425858</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-2091262.5877815583</v>
      </c>
      <c r="E83" s="430">
        <f t="shared" ca="1" si="22"/>
        <v>295286.65651301434</v>
      </c>
      <c r="F83" s="430">
        <f t="shared" ca="1" si="22"/>
        <v>286163.82125225215</v>
      </c>
      <c r="G83" s="430">
        <f t="shared" ca="1" si="22"/>
        <v>271547.42895092204</v>
      </c>
      <c r="H83" s="430">
        <f t="shared" ca="1" si="22"/>
        <v>260574.28574102066</v>
      </c>
      <c r="I83" s="430">
        <f t="shared" ca="1" si="22"/>
        <v>252496.8070845459</v>
      </c>
      <c r="J83" s="430">
        <f t="shared" ca="1" si="22"/>
        <v>248295.28410592367</v>
      </c>
      <c r="K83" s="430">
        <f t="shared" ca="1" si="22"/>
        <v>241918.802626324</v>
      </c>
      <c r="L83" s="430">
        <f t="shared" ca="1" si="22"/>
        <v>236284.7059796378</v>
      </c>
      <c r="M83" s="430">
        <f t="shared" ca="1" si="22"/>
        <v>231380.92150978706</v>
      </c>
      <c r="N83" s="430">
        <f t="shared" ca="1" si="22"/>
        <v>112534.03973144242</v>
      </c>
      <c r="O83" s="430">
        <f t="shared" ca="1" si="22"/>
        <v>136194.27553387141</v>
      </c>
      <c r="P83" s="430">
        <f t="shared" ca="1" si="22"/>
        <v>137775.10939758812</v>
      </c>
      <c r="Q83" s="430">
        <f t="shared" ca="1" si="22"/>
        <v>205405.6039167041</v>
      </c>
      <c r="R83" s="430">
        <f t="shared" ca="1" si="22"/>
        <v>207834.55609940516</v>
      </c>
      <c r="S83" s="430">
        <f t="shared" ca="1" si="22"/>
        <v>210296.35390523952</v>
      </c>
      <c r="T83" s="430">
        <f t="shared" ca="1" si="22"/>
        <v>212791.34086978933</v>
      </c>
      <c r="U83" s="430">
        <f t="shared" ca="1" si="22"/>
        <v>215319.86231181285</v>
      </c>
      <c r="V83" s="430">
        <f t="shared" ca="1" si="22"/>
        <v>217882.26527486974</v>
      </c>
      <c r="W83" s="430">
        <f t="shared" ca="1" si="22"/>
        <v>220478.89846596227</v>
      </c>
      <c r="X83" s="430">
        <f t="shared" ca="1" si="22"/>
        <v>109110.11219109269</v>
      </c>
      <c r="Y83" s="430">
        <f t="shared" ca="1" si="22"/>
        <v>225776.2582876379</v>
      </c>
      <c r="Z83" s="430">
        <f t="shared" ca="1" si="22"/>
        <v>228477.6900534374</v>
      </c>
      <c r="AA83" s="430">
        <f t="shared" ca="1" si="22"/>
        <v>231214.76217248943</v>
      </c>
      <c r="AB83" s="430">
        <f t="shared" ca="1" si="22"/>
        <v>233987.83063714593</v>
      </c>
      <c r="AC83" s="430">
        <f t="shared" ca="1" si="22"/>
        <v>236797.25266669437</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-2091262.5877815583</v>
      </c>
      <c r="E84" s="44">
        <f ca="1">D84+E83</f>
        <v>-1795975.9312685439</v>
      </c>
      <c r="F84" s="44">
        <f t="shared" ref="F84:AH84" ca="1" si="23">E84+F83</f>
        <v>-1509812.1100162917</v>
      </c>
      <c r="G84" s="44">
        <f t="shared" ca="1" si="23"/>
        <v>-1238264.6810653696</v>
      </c>
      <c r="H84" s="44">
        <f t="shared" ca="1" si="23"/>
        <v>-977690.39532434894</v>
      </c>
      <c r="I84" s="44">
        <f t="shared" ca="1" si="23"/>
        <v>-725193.58823980298</v>
      </c>
      <c r="J84" s="44">
        <f t="shared" ca="1" si="23"/>
        <v>-476898.30413387931</v>
      </c>
      <c r="K84" s="44">
        <f t="shared" ca="1" si="23"/>
        <v>-234979.50150755531</v>
      </c>
      <c r="L84" s="44">
        <f t="shared" ca="1" si="23"/>
        <v>1305.2044720824924</v>
      </c>
      <c r="M84" s="44">
        <f t="shared" ca="1" si="23"/>
        <v>232686.12598186955</v>
      </c>
      <c r="N84" s="44">
        <f t="shared" ca="1" si="23"/>
        <v>345220.16571331199</v>
      </c>
      <c r="O84" s="44">
        <f t="shared" ca="1" si="23"/>
        <v>481414.44124718336</v>
      </c>
      <c r="P84" s="44">
        <f t="shared" ca="1" si="23"/>
        <v>619189.55064477143</v>
      </c>
      <c r="Q84" s="44">
        <f t="shared" ca="1" si="23"/>
        <v>824595.1545614755</v>
      </c>
      <c r="R84" s="44">
        <f t="shared" ca="1" si="23"/>
        <v>1032429.7106608807</v>
      </c>
      <c r="S84" s="44">
        <f t="shared" ca="1" si="23"/>
        <v>1242726.0645661203</v>
      </c>
      <c r="T84" s="44">
        <f t="shared" ca="1" si="23"/>
        <v>1455517.4054359095</v>
      </c>
      <c r="U84" s="44">
        <f t="shared" ca="1" si="23"/>
        <v>1670837.2677477223</v>
      </c>
      <c r="V84" s="44">
        <f t="shared" ca="1" si="23"/>
        <v>1888719.5330225921</v>
      </c>
      <c r="W84" s="44">
        <f t="shared" ca="1" si="23"/>
        <v>2109198.4314885545</v>
      </c>
      <c r="X84" s="44">
        <f t="shared" ca="1" si="23"/>
        <v>2218308.5436796471</v>
      </c>
      <c r="Y84" s="44">
        <f t="shared" ca="1" si="23"/>
        <v>2444084.8019672851</v>
      </c>
      <c r="Z84" s="44">
        <f t="shared" ca="1" si="23"/>
        <v>2672562.4920207225</v>
      </c>
      <c r="AA84" s="44">
        <f t="shared" ca="1" si="23"/>
        <v>2903777.2541932119</v>
      </c>
      <c r="AB84" s="44">
        <f t="shared" ca="1" si="23"/>
        <v>3137765.0848303577</v>
      </c>
      <c r="AC84" s="44">
        <f t="shared" ca="1" si="23"/>
        <v>3374562.3374970523</v>
      </c>
      <c r="AD84" s="44">
        <f ca="1">AC84+AD83</f>
        <v>3374562.3374970523</v>
      </c>
      <c r="AE84" s="44">
        <f t="shared" ca="1" si="23"/>
        <v>3374562.3374970523</v>
      </c>
      <c r="AF84" s="44">
        <f t="shared" ca="1" si="23"/>
        <v>3374562.3374970523</v>
      </c>
      <c r="AG84" s="44">
        <f t="shared" ca="1" si="23"/>
        <v>3374562.3374970523</v>
      </c>
      <c r="AH84" s="44">
        <f t="shared" ca="1" si="23"/>
        <v>3374562.3374970523</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569344.34212224267</v>
      </c>
      <c r="F89" s="9">
        <f ca="1">E93</f>
        <v>534597.69463922677</v>
      </c>
      <c r="G89" s="9">
        <f t="shared" ref="G89:AH89" ca="1" si="24">F93</f>
        <v>497939.98154464498</v>
      </c>
      <c r="H89" s="9">
        <f t="shared" ca="1" si="24"/>
        <v>459266.09422986116</v>
      </c>
      <c r="I89" s="9">
        <f t="shared" ca="1" si="24"/>
        <v>418465.14311276423</v>
      </c>
      <c r="J89" s="9">
        <f t="shared" ca="1" si="24"/>
        <v>375420.139684227</v>
      </c>
      <c r="K89" s="9">
        <f t="shared" ca="1" si="24"/>
        <v>330007.66106712021</v>
      </c>
      <c r="L89" s="9">
        <f t="shared" ca="1" si="24"/>
        <v>282097.49612607254</v>
      </c>
      <c r="M89" s="9">
        <f t="shared" ca="1" si="24"/>
        <v>231552.27211326727</v>
      </c>
      <c r="N89" s="9">
        <f t="shared" ca="1" si="24"/>
        <v>178227.06077975771</v>
      </c>
      <c r="O89" s="9">
        <f t="shared" ca="1" si="24"/>
        <v>121968.96282290512</v>
      </c>
      <c r="P89" s="9">
        <f t="shared" ca="1" si="24"/>
        <v>62616.669478425625</v>
      </c>
      <c r="Q89" s="9">
        <f t="shared" ca="1" si="24"/>
        <v>-2.3283064365386963E-10</v>
      </c>
      <c r="R89" s="9">
        <f t="shared" ca="1" si="24"/>
        <v>-2.3283064365386963E-10</v>
      </c>
      <c r="S89" s="9">
        <f t="shared" ca="1" si="24"/>
        <v>-2.3283064365386963E-10</v>
      </c>
      <c r="T89" s="9">
        <f t="shared" ca="1" si="24"/>
        <v>-2.3283064365386963E-10</v>
      </c>
      <c r="U89" s="9">
        <f t="shared" ca="1" si="24"/>
        <v>-2.3283064365386963E-10</v>
      </c>
      <c r="V89" s="9">
        <f t="shared" ca="1" si="24"/>
        <v>-2.3283064365386963E-10</v>
      </c>
      <c r="W89" s="9">
        <f t="shared" ca="1" si="24"/>
        <v>-2.3283064365386963E-10</v>
      </c>
      <c r="X89" s="9">
        <f t="shared" ca="1" si="24"/>
        <v>-2.3283064365386963E-10</v>
      </c>
      <c r="Y89" s="9">
        <f t="shared" ca="1" si="24"/>
        <v>-2.3283064365386963E-10</v>
      </c>
      <c r="Z89" s="9">
        <f t="shared" ca="1" si="24"/>
        <v>-2.3283064365386963E-10</v>
      </c>
      <c r="AA89" s="9">
        <f t="shared" ca="1" si="24"/>
        <v>-2.3283064365386963E-10</v>
      </c>
      <c r="AB89" s="9">
        <f t="shared" ca="1" si="24"/>
        <v>-2.3283064365386963E-10</v>
      </c>
      <c r="AC89" s="9">
        <f t="shared" ca="1" si="24"/>
        <v>-2.3283064365386963E-10</v>
      </c>
      <c r="AD89" s="9">
        <f t="shared" ca="1" si="24"/>
        <v>-2.3283064365386963E-10</v>
      </c>
      <c r="AE89" s="9">
        <f t="shared" ca="1" si="24"/>
        <v>-2.3283064365386963E-10</v>
      </c>
      <c r="AF89" s="9">
        <f t="shared" ca="1" si="24"/>
        <v>-2.3283064365386963E-10</v>
      </c>
      <c r="AG89" s="9">
        <f t="shared" ca="1" si="24"/>
        <v>-2.3283064365386963E-10</v>
      </c>
      <c r="AH89" s="9">
        <f t="shared" ca="1" si="24"/>
        <v>-2.3283064365386963E-10</v>
      </c>
    </row>
    <row r="90" spans="1:36" x14ac:dyDescent="0.2">
      <c r="A90" s="2" t="s">
        <v>47</v>
      </c>
      <c r="D90" s="9"/>
      <c r="E90" s="9">
        <f t="shared" ref="E90:AH90" ca="1" si="25">IF(ProjectYear&lt;=LoanTerm,PMT(LoanInterest,LoanTerm,LoanAmount),0)</f>
        <v>-66060.586299739269</v>
      </c>
      <c r="F90" s="9">
        <f t="shared" ca="1" si="25"/>
        <v>-66060.586299739269</v>
      </c>
      <c r="G90" s="9">
        <f t="shared" ca="1" si="25"/>
        <v>-66060.586299739269</v>
      </c>
      <c r="H90" s="9">
        <f t="shared" ca="1" si="25"/>
        <v>-66060.586299739269</v>
      </c>
      <c r="I90" s="9">
        <f t="shared" ca="1" si="25"/>
        <v>-66060.586299739269</v>
      </c>
      <c r="J90" s="9">
        <f t="shared" ca="1" si="25"/>
        <v>-66060.586299739269</v>
      </c>
      <c r="K90" s="9">
        <f t="shared" ca="1" si="25"/>
        <v>-66060.586299739269</v>
      </c>
      <c r="L90" s="9">
        <f t="shared" ca="1" si="25"/>
        <v>-66060.586299739269</v>
      </c>
      <c r="M90" s="9">
        <f t="shared" ca="1" si="25"/>
        <v>-66060.586299739269</v>
      </c>
      <c r="N90" s="9">
        <f t="shared" ca="1" si="25"/>
        <v>-66060.586299739269</v>
      </c>
      <c r="O90" s="9">
        <f t="shared" ca="1" si="25"/>
        <v>-66060.586299739269</v>
      </c>
      <c r="P90" s="9">
        <f t="shared" ca="1" si="25"/>
        <v>-66060.586299739269</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-34746.64748301592</v>
      </c>
      <c r="F91" s="9">
        <f t="shared" ca="1" si="26"/>
        <v>-36657.713094581792</v>
      </c>
      <c r="G91" s="9">
        <f t="shared" ca="1" si="26"/>
        <v>-38673.887314783795</v>
      </c>
      <c r="H91" s="9">
        <f t="shared" ca="1" si="26"/>
        <v>-40800.951117096905</v>
      </c>
      <c r="I91" s="9">
        <f t="shared" ca="1" si="26"/>
        <v>-43045.003428537239</v>
      </c>
      <c r="J91" s="9">
        <f t="shared" ca="1" si="26"/>
        <v>-45412.478617106783</v>
      </c>
      <c r="K91" s="9">
        <f t="shared" ca="1" si="26"/>
        <v>-47910.164941047653</v>
      </c>
      <c r="L91" s="9">
        <f t="shared" ca="1" si="26"/>
        <v>-50545.22401280528</v>
      </c>
      <c r="M91" s="9">
        <f t="shared" ca="1" si="26"/>
        <v>-53325.211333509571</v>
      </c>
      <c r="N91" s="9">
        <f t="shared" ca="1" si="26"/>
        <v>-56258.097956852595</v>
      </c>
      <c r="O91" s="9">
        <f t="shared" ca="1" si="26"/>
        <v>-59352.293344479491</v>
      </c>
      <c r="P91" s="9">
        <f t="shared" ca="1" si="26"/>
        <v>-62616.669478425858</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-31313.938816723348</v>
      </c>
      <c r="F92" s="9">
        <f t="shared" ca="1" si="27"/>
        <v>-29402.873205157473</v>
      </c>
      <c r="G92" s="9">
        <f t="shared" ca="1" si="27"/>
        <v>-27386.698984955474</v>
      </c>
      <c r="H92" s="9">
        <f t="shared" ca="1" si="27"/>
        <v>-25259.635182642363</v>
      </c>
      <c r="I92" s="9">
        <f t="shared" ca="1" si="27"/>
        <v>-23015.582871202034</v>
      </c>
      <c r="J92" s="9">
        <f t="shared" ca="1" si="27"/>
        <v>-20648.107682632486</v>
      </c>
      <c r="K92" s="9">
        <f t="shared" ca="1" si="27"/>
        <v>-18150.421358691612</v>
      </c>
      <c r="L92" s="9">
        <f t="shared" ca="1" si="27"/>
        <v>-15515.362286933991</v>
      </c>
      <c r="M92" s="9">
        <f t="shared" ca="1" si="27"/>
        <v>-12735.3749662297</v>
      </c>
      <c r="N92" s="9">
        <f t="shared" ca="1" si="27"/>
        <v>-9802.4883428866742</v>
      </c>
      <c r="O92" s="9">
        <f t="shared" ca="1" si="27"/>
        <v>-6708.2929552597816</v>
      </c>
      <c r="P92" s="9">
        <f t="shared" ca="1" si="27"/>
        <v>-3443.9168213134094</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534597.69463922677</v>
      </c>
      <c r="F93" s="70">
        <f t="shared" ca="1" si="28"/>
        <v>497939.98154464498</v>
      </c>
      <c r="G93" s="70">
        <f t="shared" ca="1" si="28"/>
        <v>459266.09422986116</v>
      </c>
      <c r="H93" s="70">
        <f t="shared" ca="1" si="28"/>
        <v>418465.14311276423</v>
      </c>
      <c r="I93" s="70">
        <f t="shared" ca="1" si="28"/>
        <v>375420.139684227</v>
      </c>
      <c r="J93" s="70">
        <f t="shared" ca="1" si="28"/>
        <v>330007.66106712021</v>
      </c>
      <c r="K93" s="70">
        <f t="shared" ca="1" si="28"/>
        <v>282097.49612607254</v>
      </c>
      <c r="L93" s="70">
        <f t="shared" ca="1" si="28"/>
        <v>231552.27211326727</v>
      </c>
      <c r="M93" s="70">
        <f t="shared" ca="1" si="28"/>
        <v>178227.06077975771</v>
      </c>
      <c r="N93" s="70">
        <f t="shared" ca="1" si="28"/>
        <v>121968.96282290512</v>
      </c>
      <c r="O93" s="70">
        <f t="shared" ca="1" si="28"/>
        <v>62616.669478425625</v>
      </c>
      <c r="P93" s="70">
        <f t="shared" ca="1" si="28"/>
        <v>-2.3283064365386963E-10</v>
      </c>
      <c r="Q93" s="70">
        <f t="shared" ca="1" si="28"/>
        <v>-2.3283064365386963E-10</v>
      </c>
      <c r="R93" s="70">
        <f t="shared" ca="1" si="28"/>
        <v>-2.3283064365386963E-10</v>
      </c>
      <c r="S93" s="70">
        <f t="shared" ca="1" si="28"/>
        <v>-2.3283064365386963E-10</v>
      </c>
      <c r="T93" s="70">
        <f t="shared" ca="1" si="28"/>
        <v>-2.3283064365386963E-10</v>
      </c>
      <c r="U93" s="70">
        <f t="shared" ca="1" si="28"/>
        <v>-2.3283064365386963E-10</v>
      </c>
      <c r="V93" s="70">
        <f t="shared" ca="1" si="28"/>
        <v>-2.3283064365386963E-10</v>
      </c>
      <c r="W93" s="70">
        <f t="shared" ca="1" si="28"/>
        <v>-2.3283064365386963E-10</v>
      </c>
      <c r="X93" s="70">
        <f t="shared" ca="1" si="28"/>
        <v>-2.3283064365386963E-10</v>
      </c>
      <c r="Y93" s="70">
        <f t="shared" ca="1" si="28"/>
        <v>-2.3283064365386963E-10</v>
      </c>
      <c r="Z93" s="70">
        <f t="shared" ca="1" si="28"/>
        <v>-2.3283064365386963E-10</v>
      </c>
      <c r="AA93" s="70">
        <f t="shared" ca="1" si="28"/>
        <v>-2.3283064365386963E-10</v>
      </c>
      <c r="AB93" s="70">
        <f t="shared" ca="1" si="28"/>
        <v>-2.3283064365386963E-10</v>
      </c>
      <c r="AC93" s="70">
        <f t="shared" ca="1" si="28"/>
        <v>-2.3283064365386963E-10</v>
      </c>
      <c r="AD93" s="70">
        <f t="shared" ca="1" si="28"/>
        <v>-2.3283064365386963E-10</v>
      </c>
      <c r="AE93" s="70">
        <f t="shared" ca="1" si="28"/>
        <v>-2.3283064365386963E-10</v>
      </c>
      <c r="AF93" s="70">
        <f t="shared" ca="1" si="28"/>
        <v>-2.3283064365386963E-10</v>
      </c>
      <c r="AG93" s="70">
        <f t="shared" ca="1" si="28"/>
        <v>-2.3283064365386963E-10</v>
      </c>
      <c r="AH93" s="70">
        <f t="shared" ca="1" si="28"/>
        <v>-2.3283064365386963E-10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1038400.8547165639</v>
      </c>
      <c r="D103" s="42">
        <f ca="1">IF($C$112="3P",VLOOKUP($A103,'Fin. Assumptions'!$F$23:$L$29,$D$111+1)*(-D$55-D$56),VLOOKUP($A103,'Fin. Assumptions'!$F$32:$L$38,$D$111+1)*D$83)</f>
        <v>-2091262.5877815583</v>
      </c>
      <c r="E103" s="42">
        <f ca="1">IF($C$112="3P",VLOOKUP($A103,'Fin. Assumptions'!$F$23:$L$29,$D$111+1)*(-E$55-E$56),VLOOKUP($A103,'Fin. Assumptions'!$F$32:$L$38,$D$111+1)*E$83)</f>
        <v>295286.65651301434</v>
      </c>
      <c r="F103" s="42">
        <f ca="1">IF($C$112="3P",VLOOKUP($A103,'Fin. Assumptions'!$F$23:$L$29,$D$111+1)*(-F$55-F$56),VLOOKUP($A103,'Fin. Assumptions'!$F$32:$L$38,$D$111+1)*F$83)</f>
        <v>286163.82125225215</v>
      </c>
      <c r="G103" s="42">
        <f ca="1">IF($C$112="3P",VLOOKUP($A103,'Fin. Assumptions'!$F$23:$L$29,$D$111+1)*(-G$55-G$56),VLOOKUP($A103,'Fin. Assumptions'!$F$32:$L$38,$D$111+1)*G$83)</f>
        <v>271547.42895092204</v>
      </c>
      <c r="H103" s="42">
        <f ca="1">IF($C$112="3P",VLOOKUP($A103,'Fin. Assumptions'!$F$23:$L$29,$D$111+1)*(-H$55-H$56),VLOOKUP($A103,'Fin. Assumptions'!$F$32:$L$38,$D$111+1)*H$83)</f>
        <v>260574.28574102066</v>
      </c>
      <c r="I103" s="42">
        <f ca="1">IF($C$112="3P",VLOOKUP($A103,'Fin. Assumptions'!$F$23:$L$29,$D$111+1)*(-I$55-I$56),VLOOKUP($A103,'Fin. Assumptions'!$F$32:$L$38,$D$111+1)*I$83)</f>
        <v>252496.8070845459</v>
      </c>
      <c r="J103" s="42">
        <f ca="1">IF($C$112="3P",VLOOKUP($A103,'Fin. Assumptions'!$F$23:$L$29,$D$111+1)*(-J$55-J$56),VLOOKUP($A103,'Fin. Assumptions'!$F$32:$L$38,$D$111+1)*J$83)</f>
        <v>248295.28410592367</v>
      </c>
      <c r="K103" s="42">
        <f ca="1">IF($C$112="3P",VLOOKUP($A103,'Fin. Assumptions'!$F$23:$L$29,$D$111+1)*(-K$55-K$56),VLOOKUP($A103,'Fin. Assumptions'!$F$32:$L$38,$D$111+1)*K$83)</f>
        <v>241918.802626324</v>
      </c>
      <c r="L103" s="42">
        <f ca="1">IF($C$112="3P",VLOOKUP($A103,'Fin. Assumptions'!$F$23:$L$29,$D$111+1)*(-L$55-L$56),VLOOKUP($A103,'Fin. Assumptions'!$F$32:$L$38,$D$111+1)*L$83)</f>
        <v>236284.7059796378</v>
      </c>
      <c r="M103" s="42">
        <f ca="1">IF($C$112="3P",VLOOKUP($A103,'Fin. Assumptions'!$F$23:$L$29,$D$111+1)*(-M$55-M$56),VLOOKUP($A103,'Fin. Assumptions'!$F$32:$L$38,$D$111+1)*M$83)</f>
        <v>231380.92150978706</v>
      </c>
      <c r="N103" s="42">
        <f ca="1">IF($C$112="3P",VLOOKUP($A103,'Fin. Assumptions'!$F$23:$L$29,$D$111+1)*(-N$55-N$56),VLOOKUP($A103,'Fin. Assumptions'!$F$32:$L$38,$D$111+1)*N$83)</f>
        <v>112534.03973144242</v>
      </c>
      <c r="O103" s="42">
        <f ca="1">IF($C$112="3P",VLOOKUP($A103,'Fin. Assumptions'!$F$23:$L$29,$D$111+1)*(-O$55-O$56),VLOOKUP($A103,'Fin. Assumptions'!$F$32:$L$38,$D$111+1)*O$83)</f>
        <v>136194.27553387141</v>
      </c>
      <c r="P103" s="42">
        <f ca="1">IF($C$112="3P",VLOOKUP($A103,'Fin. Assumptions'!$F$23:$L$29,$D$111+1)*(-P$55-P$56),VLOOKUP($A103,'Fin. Assumptions'!$F$32:$L$38,$D$111+1)*P$83)</f>
        <v>137775.10939758812</v>
      </c>
      <c r="Q103" s="42">
        <f ca="1">IF($C$112="3P",VLOOKUP($A103,'Fin. Assumptions'!$F$23:$L$29,$D$111+1)*(-Q$55-Q$56),VLOOKUP($A103,'Fin. Assumptions'!$F$32:$L$38,$D$111+1)*Q$83)</f>
        <v>205405.6039167041</v>
      </c>
      <c r="R103" s="42">
        <f ca="1">IF($C$112="3P",VLOOKUP($A103,'Fin. Assumptions'!$F$23:$L$29,$D$111+1)*(-R$55-R$56),VLOOKUP($A103,'Fin. Assumptions'!$F$32:$L$38,$D$111+1)*R$83)</f>
        <v>207834.55609940516</v>
      </c>
      <c r="S103" s="42">
        <f ca="1">IF($C$112="3P",VLOOKUP($A103,'Fin. Assumptions'!$F$23:$L$29,$D$111+1)*(-S$55-S$56),VLOOKUP($A103,'Fin. Assumptions'!$F$32:$L$38,$D$111+1)*S$83)</f>
        <v>210296.35390523952</v>
      </c>
      <c r="T103" s="42">
        <f ca="1">IF($C$112="3P",VLOOKUP($A103,'Fin. Assumptions'!$F$23:$L$29,$D$111+1)*(-T$55-T$56),VLOOKUP($A103,'Fin. Assumptions'!$F$32:$L$38,$D$111+1)*T$83)</f>
        <v>212791.34086978933</v>
      </c>
      <c r="U103" s="42">
        <f ca="1">IF($C$112="3P",VLOOKUP($A103,'Fin. Assumptions'!$F$23:$L$29,$D$111+1)*(-U$55-U$56),VLOOKUP($A103,'Fin. Assumptions'!$F$32:$L$38,$D$111+1)*U$83)</f>
        <v>215319.86231181285</v>
      </c>
      <c r="V103" s="42">
        <f ca="1">IF($C$112="3P",VLOOKUP($A103,'Fin. Assumptions'!$F$23:$L$29,$D$111+1)*(-V$55-V$56),VLOOKUP($A103,'Fin. Assumptions'!$F$32:$L$38,$D$111+1)*V$83)</f>
        <v>217882.26527486974</v>
      </c>
      <c r="W103" s="42">
        <f ca="1">IF($C$112="3P",VLOOKUP($A103,'Fin. Assumptions'!$F$23:$L$29,$D$111+1)*(-W$55-W$56),VLOOKUP($A103,'Fin. Assumptions'!$F$32:$L$38,$D$111+1)*W$83)</f>
        <v>220478.89846596227</v>
      </c>
      <c r="X103" s="42">
        <f ca="1">IF($C$112="3P",VLOOKUP($A103,'Fin. Assumptions'!$F$23:$L$29,$D$111+1)*(-X$55-X$56),VLOOKUP($A103,'Fin. Assumptions'!$F$32:$L$38,$D$111+1)*X$83)</f>
        <v>109110.11219109269</v>
      </c>
      <c r="Y103" s="42">
        <f ca="1">IF($C$112="3P",VLOOKUP($A103,'Fin. Assumptions'!$F$23:$L$29,$D$111+1)*(-Y$55-Y$56),VLOOKUP($A103,'Fin. Assumptions'!$F$32:$L$38,$D$111+1)*Y$83)</f>
        <v>225776.2582876379</v>
      </c>
      <c r="Z103" s="42">
        <f ca="1">IF($C$112="3P",VLOOKUP($A103,'Fin. Assumptions'!$F$23:$L$29,$D$111+1)*(-Z$55-Z$56),VLOOKUP($A103,'Fin. Assumptions'!$F$32:$L$38,$D$111+1)*Z$83)</f>
        <v>228477.6900534374</v>
      </c>
      <c r="AA103" s="42">
        <f ca="1">IF($C$112="3P",VLOOKUP($A103,'Fin. Assumptions'!$F$23:$L$29,$D$111+1)*(-AA$55-AA$56),VLOOKUP($A103,'Fin. Assumptions'!$F$32:$L$38,$D$111+1)*AA$83)</f>
        <v>231214.76217248943</v>
      </c>
      <c r="AB103" s="42">
        <f ca="1">IF($C$112="3P",VLOOKUP($A103,'Fin. Assumptions'!$F$23:$L$29,$D$111+1)*(-AB$55-AB$56),VLOOKUP($A103,'Fin. Assumptions'!$F$32:$L$38,$D$111+1)*AB$83)</f>
        <v>233987.83063714593</v>
      </c>
      <c r="AC103" s="42">
        <f ca="1">IF($C$112="3P",VLOOKUP($A103,'Fin. Assumptions'!$F$23:$L$29,$D$111+1)*(-AC$55-AC$56),VLOOKUP($A103,'Fin. Assumptions'!$F$32:$L$38,$D$111+1)*AC$83)</f>
        <v>236797.25266669437</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1038400.8547165639</v>
      </c>
    </row>
    <row r="111" spans="1:34" ht="15.75" x14ac:dyDescent="0.25">
      <c r="A111" s="92"/>
      <c r="B111" s="93" t="s">
        <v>111</v>
      </c>
      <c r="C111" s="463" t="str">
        <f ca="1">LEFT($B$6,3)</f>
        <v>RES</v>
      </c>
      <c r="D111" s="380">
        <f ca="1">HLOOKUP(C111,'Fin. Assumptions'!$G$32:$L$40,9)</f>
        <v>6</v>
      </c>
    </row>
    <row r="112" spans="1:34" x14ac:dyDescent="0.2">
      <c r="A112" s="94"/>
      <c r="B112" s="93" t="s">
        <v>160</v>
      </c>
      <c r="C112" s="376" t="str">
        <f ca="1">RIGHT(LEFT($B$6,6),2)</f>
        <v>DO</v>
      </c>
    </row>
  </sheetData>
  <sheetProtection algorithmName="SHA-512" hashValue="gsTzrNSE8wlXDhQ7KOZNEnUD6B8gCzJ1y9nl9wg6Uc+JdckBqpRFgwfBjLF+BRJQpsgQXFM8w4j2BTYvRWk0kw==" saltValue="kpU/pkmrDIkHljFlVV8csQ=="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E55E5C"/>
  </sheetPr>
  <dimension ref="A1:AP112"/>
  <sheetViews>
    <sheetView topLeftCell="A19"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COM 3P 19</v>
      </c>
      <c r="D6" s="82" t="s">
        <v>172</v>
      </c>
      <c r="T6" s="2"/>
    </row>
    <row r="7" spans="1:42" ht="18.75" customHeight="1" x14ac:dyDescent="0.25">
      <c r="A7" s="90"/>
      <c r="C7" s="2"/>
      <c r="D7" s="374" t="s">
        <v>174</v>
      </c>
      <c r="T7" s="2"/>
    </row>
    <row r="8" spans="1:42" ht="18.75" customHeight="1" x14ac:dyDescent="0.25">
      <c r="A8" s="90" t="s">
        <v>111</v>
      </c>
      <c r="B8" s="376" t="str">
        <f ca="1">VLOOKUP($B$6,'Fin. Assumptions'!$A$6:$P$17,2)</f>
        <v>Commercial</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2019</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Assumptions'!$A$6:$P$17,15)</f>
        <v>0.21</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0.2732</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711787.89014130621</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2.3726263004710209</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2372626.3004710209</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0.65352085594508924</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2372626.3004710209</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-355893.94507065311</v>
      </c>
      <c r="O22" s="28"/>
      <c r="P22" s="26"/>
      <c r="Q22" s="26"/>
      <c r="R22" s="23"/>
      <c r="T22" s="2"/>
    </row>
    <row r="23" spans="1:36" ht="18" customHeight="1" x14ac:dyDescent="0.2">
      <c r="A23" s="48"/>
      <c r="B23" s="77"/>
      <c r="C23" s="21"/>
      <c r="E23" s="54" t="s">
        <v>77</v>
      </c>
      <c r="G23" s="83">
        <f ca="1">SUM(G20:G22)</f>
        <v>2016732.3554003676</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10</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2372626.3004710209</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0.16561212047999999</v>
      </c>
      <c r="C31" s="2" t="s">
        <v>7</v>
      </c>
      <c r="E31" s="57" t="s">
        <v>10</v>
      </c>
      <c r="F31" s="5"/>
      <c r="G31" s="83">
        <f ca="1">NetCost*LoanPer-B22</f>
        <v>355893.94507065293</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9</v>
      </c>
      <c r="C34" s="13" t="s">
        <v>26</v>
      </c>
      <c r="F34" s="401" t="s">
        <v>79</v>
      </c>
      <c r="G34" s="402"/>
      <c r="H34" s="403"/>
      <c r="I34" s="403"/>
      <c r="J34" s="404">
        <f ca="1">NPV(G30,E83:AH83)+D83</f>
        <v>627296.67846014001</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0.15091261319986171</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192951.36932883839</v>
      </c>
      <c r="F54" s="9">
        <f t="shared" ca="1" si="2"/>
        <v>195826.34473183809</v>
      </c>
      <c r="G54" s="9">
        <f t="shared" ca="1" si="2"/>
        <v>198744.15726834247</v>
      </c>
      <c r="H54" s="9">
        <f t="shared" ca="1" si="2"/>
        <v>201705.44521164076</v>
      </c>
      <c r="I54" s="9">
        <f t="shared" ca="1" si="2"/>
        <v>204710.85634529425</v>
      </c>
      <c r="J54" s="9">
        <f t="shared" ca="1" si="2"/>
        <v>207761.04810483914</v>
      </c>
      <c r="K54" s="9">
        <f t="shared" ca="1" si="2"/>
        <v>210856.68772160125</v>
      </c>
      <c r="L54" s="9">
        <f t="shared" ca="1" si="2"/>
        <v>213998.45236865306</v>
      </c>
      <c r="M54" s="9">
        <f t="shared" ca="1" si="2"/>
        <v>217187.02930894602</v>
      </c>
      <c r="N54" s="9">
        <f t="shared" ca="1" si="2"/>
        <v>220423.11604564931</v>
      </c>
      <c r="O54" s="9">
        <f t="shared" ca="1" si="2"/>
        <v>223707.4204747295</v>
      </c>
      <c r="P54" s="9">
        <f t="shared" ca="1" si="2"/>
        <v>227040.66103980292</v>
      </c>
      <c r="Q54" s="9">
        <f t="shared" ca="1" si="2"/>
        <v>230423.56688929602</v>
      </c>
      <c r="R54" s="9">
        <f t="shared" ca="1" si="2"/>
        <v>233856.87803594649</v>
      </c>
      <c r="S54" s="9">
        <f t="shared" ca="1" si="2"/>
        <v>237341.34551868215</v>
      </c>
      <c r="T54" s="9">
        <f t="shared" ca="1" si="2"/>
        <v>240877.73156691043</v>
      </c>
      <c r="U54" s="9">
        <f t="shared" ca="1" si="2"/>
        <v>244466.80976725745</v>
      </c>
      <c r="V54" s="9">
        <f t="shared" ca="1" si="2"/>
        <v>248109.36523278957</v>
      </c>
      <c r="W54" s="9">
        <f t="shared" ca="1" si="2"/>
        <v>251806.1947747581</v>
      </c>
      <c r="X54" s="9">
        <f t="shared" ca="1" si="2"/>
        <v>255558.107076902</v>
      </c>
      <c r="Y54" s="9">
        <f t="shared" ca="1" si="2"/>
        <v>259365.92287234782</v>
      </c>
      <c r="Z54" s="9">
        <f t="shared" ca="1" si="2"/>
        <v>263230.47512314579</v>
      </c>
      <c r="AA54" s="9">
        <f t="shared" ca="1" si="2"/>
        <v>267152.6092024807</v>
      </c>
      <c r="AB54" s="9">
        <f t="shared" ca="1" si="2"/>
        <v>271133.1830795976</v>
      </c>
      <c r="AC54" s="9">
        <f t="shared" ca="1" si="2"/>
        <v>275173.06750748359</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-28942.705399325758</v>
      </c>
      <c r="F55" s="9">
        <f t="shared" ca="1" si="3"/>
        <v>-29373.951709775713</v>
      </c>
      <c r="G55" s="9">
        <f t="shared" ca="1" si="3"/>
        <v>-29811.623590251369</v>
      </c>
      <c r="H55" s="9">
        <f t="shared" ca="1" si="3"/>
        <v>-30255.816781746114</v>
      </c>
      <c r="I55" s="9">
        <f t="shared" ca="1" si="3"/>
        <v>-30706.628451794135</v>
      </c>
      <c r="J55" s="9">
        <f t="shared" ca="1" si="3"/>
        <v>-31164.157215725871</v>
      </c>
      <c r="K55" s="9">
        <f t="shared" ca="1" si="3"/>
        <v>-31628.503158240186</v>
      </c>
      <c r="L55" s="9">
        <f t="shared" ca="1" si="3"/>
        <v>-32099.767855297956</v>
      </c>
      <c r="M55" s="9">
        <f t="shared" ca="1" si="3"/>
        <v>-32578.0543963419</v>
      </c>
      <c r="N55" s="9">
        <f t="shared" ca="1" si="3"/>
        <v>-33063.467406847398</v>
      </c>
      <c r="O55" s="9">
        <f t="shared" ca="1" si="3"/>
        <v>-33556.113071209424</v>
      </c>
      <c r="P55" s="9">
        <f t="shared" ca="1" si="3"/>
        <v>-34056.099155970434</v>
      </c>
      <c r="Q55" s="9">
        <f t="shared" ca="1" si="3"/>
        <v>-34563.535033394401</v>
      </c>
      <c r="R55" s="9">
        <f t="shared" ca="1" si="3"/>
        <v>-35078.531705391972</v>
      </c>
      <c r="S55" s="9">
        <f t="shared" ca="1" si="3"/>
        <v>-35601.201827802324</v>
      </c>
      <c r="T55" s="9">
        <f t="shared" ca="1" si="3"/>
        <v>-36131.659735036563</v>
      </c>
      <c r="U55" s="9">
        <f t="shared" ca="1" si="3"/>
        <v>-36670.021465088619</v>
      </c>
      <c r="V55" s="9">
        <f t="shared" ca="1" si="3"/>
        <v>-37216.404784918435</v>
      </c>
      <c r="W55" s="9">
        <f t="shared" ca="1" si="3"/>
        <v>-37770.929216213714</v>
      </c>
      <c r="X55" s="9">
        <f t="shared" ca="1" si="3"/>
        <v>-38333.716061535299</v>
      </c>
      <c r="Y55" s="9">
        <f t="shared" ca="1" si="3"/>
        <v>-38904.888430852174</v>
      </c>
      <c r="Z55" s="9">
        <f t="shared" ca="1" si="3"/>
        <v>-39484.571268471867</v>
      </c>
      <c r="AA55" s="9">
        <f t="shared" ca="1" si="3"/>
        <v>-40072.891380372101</v>
      </c>
      <c r="AB55" s="9">
        <f t="shared" ca="1" si="3"/>
        <v>-40669.977461939641</v>
      </c>
      <c r="AC55" s="9">
        <f t="shared" ca="1" si="3"/>
        <v>-41275.96012612254</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201772.0808937937</v>
      </c>
      <c r="F57" s="10">
        <f ca="1">IF(F$49&gt;OptInTerm,0,VLOOKUP($B$10+F$49-1,'SREC Prices'!$B$6:$D$22,2))*((F$50/1000)*$B$18)</f>
        <v>184096.08520341854</v>
      </c>
      <c r="G57" s="10">
        <f ca="1">IF(G$49&gt;OptInTerm,0,VLOOKUP($B$10+G$49-1,'SREC Prices'!$B$6:$D$22,2))*((G$50/1000)*$B$18)</f>
        <v>170360.85053371493</v>
      </c>
      <c r="H57" s="10">
        <f ca="1">IF(H$49&gt;OptInTerm,0,VLOOKUP($B$10+H$49-1,'SREC Prices'!$B$6:$D$22,2))*((H$50/1000)*$B$18)</f>
        <v>159758.52591974722</v>
      </c>
      <c r="I57" s="10">
        <f ca="1">IF(I$49&gt;OptInTerm,0,VLOOKUP($B$10+I$49-1,'SREC Prices'!$B$6:$D$22,2))*((I$50/1000)*$B$18)</f>
        <v>153351.36523533412</v>
      </c>
      <c r="J57" s="10">
        <f ca="1">IF(J$49&gt;OptInTerm,0,VLOOKUP($B$10+J$49-1,'SREC Prices'!$B$6:$D$22,2))*((J$50/1000)*$B$18)</f>
        <v>144592.08130201112</v>
      </c>
      <c r="K57" s="10">
        <f ca="1">IF(K$49&gt;OptInTerm,0,VLOOKUP($B$10+K$49-1,'SREC Prices'!$B$6:$D$22,2))*((K$50/1000)*$B$18)</f>
        <v>136639.51683040051</v>
      </c>
      <c r="L57" s="10">
        <f ca="1">IF(L$49&gt;OptInTerm,0,VLOOKUP($B$10+L$49-1,'SREC Prices'!$B$6:$D$22,2))*((L$50/1000)*$B$18)</f>
        <v>129482.20880595094</v>
      </c>
      <c r="M57" s="10">
        <f ca="1">IF(M$49&gt;OptInTerm,0,VLOOKUP($B$10+M$49-1,'SREC Prices'!$B$6:$D$22,2))*((M$50/1000)*$B$18)</f>
        <v>122393.05787382514</v>
      </c>
      <c r="N57" s="10">
        <f ca="1">IF(N$49&gt;OptInTerm,0,VLOOKUP($B$10+N$49-1,'SREC Prices'!$B$6:$D$22,2))*((N$50/1000)*$B$18)</f>
        <v>0</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27842.195748820643</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353280.74482330633</v>
      </c>
      <c r="F59" s="10">
        <f t="shared" ref="F59:AH59" ca="1" si="5">SUM(F54:F58)</f>
        <v>338048.47822548088</v>
      </c>
      <c r="G59" s="10">
        <f t="shared" ca="1" si="5"/>
        <v>326793.384211806</v>
      </c>
      <c r="H59" s="10">
        <f t="shared" ca="1" si="5"/>
        <v>318708.15434964187</v>
      </c>
      <c r="I59" s="10">
        <f t="shared" ca="1" si="5"/>
        <v>314855.59312883427</v>
      </c>
      <c r="J59" s="10">
        <f t="shared" ca="1" si="5"/>
        <v>308688.9721911244</v>
      </c>
      <c r="K59" s="10">
        <f t="shared" ca="1" si="5"/>
        <v>303367.70139376156</v>
      </c>
      <c r="L59" s="10">
        <f t="shared" ca="1" si="5"/>
        <v>298880.89331930608</v>
      </c>
      <c r="M59" s="10">
        <f t="shared" ca="1" si="5"/>
        <v>294502.03278642928</v>
      </c>
      <c r="N59" s="10">
        <f ca="1">SUM(N54:N58)</f>
        <v>202701.84438762255</v>
      </c>
      <c r="O59" s="10">
        <f t="shared" ca="1" si="5"/>
        <v>205354.29217359662</v>
      </c>
      <c r="P59" s="10">
        <f t="shared" ca="1" si="5"/>
        <v>208049.03173005863</v>
      </c>
      <c r="Q59" s="10">
        <f t="shared" ca="1" si="5"/>
        <v>210786.67935289664</v>
      </c>
      <c r="R59" s="10">
        <f t="shared" ca="1" si="5"/>
        <v>213567.86059006458</v>
      </c>
      <c r="S59" s="10">
        <f t="shared" ca="1" si="5"/>
        <v>216393.21037909234</v>
      </c>
      <c r="T59" s="10">
        <f t="shared" ca="1" si="5"/>
        <v>219263.3731866453</v>
      </c>
      <c r="U59" s="10">
        <f t="shared" ca="1" si="5"/>
        <v>222179.00315016642</v>
      </c>
      <c r="V59" s="10">
        <f t="shared" ca="1" si="5"/>
        <v>225140.76422162872</v>
      </c>
      <c r="W59" s="10">
        <f t="shared" ca="1" si="5"/>
        <v>228149.33031343319</v>
      </c>
      <c r="X59" s="10">
        <f t="shared" ca="1" si="5"/>
        <v>231205.38544648106</v>
      </c>
      <c r="Y59" s="10">
        <f t="shared" ca="1" si="5"/>
        <v>234309.62390045443</v>
      </c>
      <c r="Z59" s="10">
        <f t="shared" ca="1" si="5"/>
        <v>237462.75036633792</v>
      </c>
      <c r="AA59" s="10">
        <f t="shared" ca="1" si="5"/>
        <v>240665.48010121426</v>
      </c>
      <c r="AB59" s="10">
        <f t="shared" ca="1" si="5"/>
        <v>243918.5390853681</v>
      </c>
      <c r="AC59" s="10">
        <f t="shared" ca="1" si="5"/>
        <v>247222.66418173263</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332280.74482330633</v>
      </c>
      <c r="F63" s="10">
        <f t="shared" ca="1" si="9"/>
        <v>316523.47822548088</v>
      </c>
      <c r="G63" s="10">
        <f t="shared" ca="1" si="9"/>
        <v>304730.259211806</v>
      </c>
      <c r="H63" s="10">
        <f t="shared" ca="1" si="9"/>
        <v>296093.45122464187</v>
      </c>
      <c r="I63" s="10">
        <f t="shared" ca="1" si="9"/>
        <v>291675.52242570929</v>
      </c>
      <c r="J63" s="10">
        <f t="shared" ca="1" si="9"/>
        <v>284929.39972042129</v>
      </c>
      <c r="K63" s="10">
        <f t="shared" ca="1" si="9"/>
        <v>279014.13961129088</v>
      </c>
      <c r="L63" s="10">
        <f t="shared" ca="1" si="9"/>
        <v>273918.49249227362</v>
      </c>
      <c r="M63" s="10">
        <f t="shared" ca="1" si="9"/>
        <v>268915.571938721</v>
      </c>
      <c r="N63" s="10">
        <f t="shared" ca="1" si="9"/>
        <v>26475.722018721572</v>
      </c>
      <c r="O63" s="10">
        <f t="shared" ca="1" si="9"/>
        <v>178472.51674547311</v>
      </c>
      <c r="P63" s="10">
        <f t="shared" ca="1" si="9"/>
        <v>180495.21191623205</v>
      </c>
      <c r="Q63" s="10">
        <f t="shared" ca="1" si="9"/>
        <v>182544.0140437244</v>
      </c>
      <c r="R63" s="10">
        <f t="shared" ca="1" si="9"/>
        <v>184619.12864816302</v>
      </c>
      <c r="S63" s="10">
        <f t="shared" ca="1" si="9"/>
        <v>186720.76013864327</v>
      </c>
      <c r="T63" s="10">
        <f t="shared" ca="1" si="9"/>
        <v>188849.11169018497</v>
      </c>
      <c r="U63" s="10">
        <f t="shared" ca="1" si="9"/>
        <v>191004.38511629461</v>
      </c>
      <c r="V63" s="10">
        <f t="shared" ca="1" si="9"/>
        <v>193186.78073691009</v>
      </c>
      <c r="W63" s="10">
        <f t="shared" ca="1" si="9"/>
        <v>195396.4972415966</v>
      </c>
      <c r="X63" s="10">
        <f t="shared" ca="1" si="9"/>
        <v>47633.731547848554</v>
      </c>
      <c r="Y63" s="10">
        <f t="shared" ca="1" si="9"/>
        <v>199898.67865435613</v>
      </c>
      <c r="Z63" s="10">
        <f t="shared" ca="1" si="9"/>
        <v>202191.53148908715</v>
      </c>
      <c r="AA63" s="10">
        <f t="shared" ca="1" si="9"/>
        <v>204512.48075203222</v>
      </c>
      <c r="AB63" s="10">
        <f t="shared" ca="1" si="9"/>
        <v>206861.71475245652</v>
      </c>
      <c r="AC63" s="10">
        <f t="shared" ca="1" si="9"/>
        <v>209239.41924049828</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-403346.47108007356</v>
      </c>
      <c r="F64" s="59">
        <f ca="1">IF($B$11="Non-Taxable",0,-(AssetBasis)*Dep_02)</f>
        <v>-645354.35372811765</v>
      </c>
      <c r="G64" s="59">
        <f ca="1">IF($B$11="Non-Taxable",0,-(AssetBasis)*Dep_03)</f>
        <v>-387212.61223687057</v>
      </c>
      <c r="H64" s="59">
        <f ca="1">IF($B$11="Non-Taxable",0,-(AssetBasis)*DEP_04)</f>
        <v>-232327.56734212235</v>
      </c>
      <c r="I64" s="59">
        <f ca="1">IF($B$11="Non-Taxable",0,-(AssetBasis)*DEP_05)</f>
        <v>-232327.56734212235</v>
      </c>
      <c r="J64" s="59">
        <f ca="1">IF($B$11="Non-Taxable",0,-(AssetBasis)*DEP_06)</f>
        <v>-116163.78367106117</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-71065.72625676723</v>
      </c>
      <c r="F65" s="59">
        <f t="shared" ref="F65:AH65" ca="1" si="10">SUM(F63:F64)</f>
        <v>-328830.87550263677</v>
      </c>
      <c r="G65" s="59">
        <f t="shared" ca="1" si="10"/>
        <v>-82482.353025064571</v>
      </c>
      <c r="H65" s="59">
        <f t="shared" ca="1" si="10"/>
        <v>63765.883882519527</v>
      </c>
      <c r="I65" s="59">
        <f t="shared" ca="1" si="10"/>
        <v>59347.955083586945</v>
      </c>
      <c r="J65" s="59">
        <f ca="1">SUM(J63:J64)</f>
        <v>168765.61604936013</v>
      </c>
      <c r="K65" s="59">
        <f t="shared" ca="1" si="10"/>
        <v>279014.13961129088</v>
      </c>
      <c r="L65" s="59">
        <f t="shared" ca="1" si="10"/>
        <v>273918.49249227362</v>
      </c>
      <c r="M65" s="59">
        <f t="shared" ca="1" si="10"/>
        <v>268915.571938721</v>
      </c>
      <c r="N65" s="59">
        <f t="shared" ca="1" si="10"/>
        <v>26475.722018721572</v>
      </c>
      <c r="O65" s="59">
        <f t="shared" ca="1" si="10"/>
        <v>178472.51674547311</v>
      </c>
      <c r="P65" s="59">
        <f t="shared" ca="1" si="10"/>
        <v>180495.21191623205</v>
      </c>
      <c r="Q65" s="59">
        <f t="shared" ca="1" si="10"/>
        <v>182544.0140437244</v>
      </c>
      <c r="R65" s="59">
        <f t="shared" ca="1" si="10"/>
        <v>184619.12864816302</v>
      </c>
      <c r="S65" s="59">
        <f t="shared" ca="1" si="10"/>
        <v>186720.76013864327</v>
      </c>
      <c r="T65" s="59">
        <f t="shared" ca="1" si="10"/>
        <v>188849.11169018497</v>
      </c>
      <c r="U65" s="59">
        <f t="shared" ca="1" si="10"/>
        <v>191004.38511629461</v>
      </c>
      <c r="V65" s="59">
        <f t="shared" ca="1" si="10"/>
        <v>193186.78073691009</v>
      </c>
      <c r="W65" s="59">
        <f t="shared" ca="1" si="10"/>
        <v>195396.4972415966</v>
      </c>
      <c r="X65" s="59">
        <f t="shared" ca="1" si="10"/>
        <v>47633.731547848554</v>
      </c>
      <c r="Y65" s="59">
        <f t="shared" ca="1" si="10"/>
        <v>199898.67865435613</v>
      </c>
      <c r="Z65" s="59">
        <f t="shared" ca="1" si="10"/>
        <v>202191.53148908715</v>
      </c>
      <c r="AA65" s="59">
        <f t="shared" ca="1" si="10"/>
        <v>204512.48075203222</v>
      </c>
      <c r="AB65" s="59">
        <f t="shared" ca="1" si="10"/>
        <v>206861.71475245652</v>
      </c>
      <c r="AC65" s="59">
        <f t="shared" ca="1" si="10"/>
        <v>209239.41924049828</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-21353.636704239176</v>
      </c>
      <c r="F66" s="59">
        <f t="shared" ca="1" si="11"/>
        <v>-19733.579886908705</v>
      </c>
      <c r="G66" s="59">
        <f t="shared" ca="1" si="11"/>
        <v>-18016.319660538404</v>
      </c>
      <c r="H66" s="59">
        <f t="shared" ca="1" si="11"/>
        <v>-16196.023820585886</v>
      </c>
      <c r="I66" s="59">
        <f t="shared" ca="1" si="11"/>
        <v>-14266.510230236216</v>
      </c>
      <c r="J66" s="59">
        <f t="shared" ca="1" si="11"/>
        <v>-12221.225824465566</v>
      </c>
      <c r="K66" s="59">
        <f t="shared" ca="1" si="11"/>
        <v>-10053.224354348677</v>
      </c>
      <c r="L66" s="59">
        <f t="shared" ca="1" si="11"/>
        <v>-7755.1427960247738</v>
      </c>
      <c r="M66" s="59">
        <f t="shared" ca="1" si="11"/>
        <v>-5319.176344201438</v>
      </c>
      <c r="N66" s="59">
        <f t="shared" ca="1" si="11"/>
        <v>-2737.0519052687014</v>
      </c>
      <c r="O66" s="59">
        <f t="shared" ca="1" si="11"/>
        <v>0</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-92419.362961006409</v>
      </c>
      <c r="F67" s="59">
        <f t="shared" ref="F67:AH67" ca="1" si="12">F65+F66</f>
        <v>-348564.45538954547</v>
      </c>
      <c r="G67" s="59">
        <f t="shared" ca="1" si="12"/>
        <v>-100498.67268560297</v>
      </c>
      <c r="H67" s="59">
        <f t="shared" ca="1" si="12"/>
        <v>47569.860061933643</v>
      </c>
      <c r="I67" s="59">
        <f ca="1">I65+I66</f>
        <v>45081.444853350731</v>
      </c>
      <c r="J67" s="59">
        <f ca="1">J65+J66</f>
        <v>156544.39022489457</v>
      </c>
      <c r="K67" s="59">
        <f t="shared" ca="1" si="12"/>
        <v>268960.91525694221</v>
      </c>
      <c r="L67" s="59">
        <f t="shared" ca="1" si="12"/>
        <v>266163.34969624883</v>
      </c>
      <c r="M67" s="59">
        <f t="shared" ca="1" si="12"/>
        <v>263596.39559451956</v>
      </c>
      <c r="N67" s="59">
        <f t="shared" ca="1" si="12"/>
        <v>23738.67011345287</v>
      </c>
      <c r="O67" s="59">
        <f t="shared" ca="1" si="12"/>
        <v>178472.51674547311</v>
      </c>
      <c r="P67" s="59">
        <f t="shared" ca="1" si="12"/>
        <v>180495.21191623205</v>
      </c>
      <c r="Q67" s="59">
        <f t="shared" ca="1" si="12"/>
        <v>182544.0140437244</v>
      </c>
      <c r="R67" s="59">
        <f t="shared" ca="1" si="12"/>
        <v>184619.12864816302</v>
      </c>
      <c r="S67" s="59">
        <f t="shared" ca="1" si="12"/>
        <v>186720.76013864327</v>
      </c>
      <c r="T67" s="59">
        <f t="shared" ca="1" si="12"/>
        <v>188849.11169018497</v>
      </c>
      <c r="U67" s="59">
        <f t="shared" ca="1" si="12"/>
        <v>191004.38511629461</v>
      </c>
      <c r="V67" s="59">
        <f t="shared" ca="1" si="12"/>
        <v>193186.78073691009</v>
      </c>
      <c r="W67" s="59">
        <f t="shared" ca="1" si="12"/>
        <v>195396.4972415966</v>
      </c>
      <c r="X67" s="59">
        <f t="shared" ca="1" si="12"/>
        <v>47633.731547848554</v>
      </c>
      <c r="Y67" s="59">
        <f t="shared" ca="1" si="12"/>
        <v>199898.67865435613</v>
      </c>
      <c r="Z67" s="59">
        <f t="shared" ca="1" si="12"/>
        <v>202191.53148908715</v>
      </c>
      <c r="AA67" s="59">
        <f t="shared" ca="1" si="12"/>
        <v>204512.48075203222</v>
      </c>
      <c r="AB67" s="59">
        <f t="shared" ca="1" si="12"/>
        <v>206861.71475245652</v>
      </c>
      <c r="AC67" s="59">
        <f t="shared" ca="1" si="12"/>
        <v>209239.41924049828</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24631.641638211673</v>
      </c>
      <c r="F68" s="59">
        <f t="shared" ca="1" si="14"/>
        <v>78184.605923892566</v>
      </c>
      <c r="G68" s="59">
        <f t="shared" ca="1" si="14"/>
        <v>25921.515448437916</v>
      </c>
      <c r="H68" s="59">
        <f t="shared" ca="1" si="14"/>
        <v>-5287.3938326179241</v>
      </c>
      <c r="I68" s="59">
        <f t="shared" ca="1" si="14"/>
        <v>-4806.6320143197054</v>
      </c>
      <c r="J68" s="59">
        <f t="shared" ca="1" si="14"/>
        <v>-28292.8246257758</v>
      </c>
      <c r="K68" s="59">
        <f t="shared" ca="1" si="14"/>
        <v>-51963.248827641233</v>
      </c>
      <c r="L68" s="59">
        <f t="shared" ca="1" si="14"/>
        <v>-51422.759161315269</v>
      </c>
      <c r="M68" s="59">
        <f t="shared" ca="1" si="14"/>
        <v>-50926.823628861181</v>
      </c>
      <c r="N68" s="59">
        <f t="shared" ca="1" si="14"/>
        <v>-4586.3110659190943</v>
      </c>
      <c r="O68" s="59">
        <f t="shared" ca="1" si="14"/>
        <v>-34480.890235225401</v>
      </c>
      <c r="P68" s="59">
        <f t="shared" ca="1" si="14"/>
        <v>-34871.674942216028</v>
      </c>
      <c r="Q68" s="59">
        <f t="shared" ca="1" si="14"/>
        <v>-35267.503513247553</v>
      </c>
      <c r="R68" s="59">
        <f t="shared" ca="1" si="14"/>
        <v>-35668.41565482509</v>
      </c>
      <c r="S68" s="59">
        <f t="shared" ca="1" si="14"/>
        <v>-36074.450858785873</v>
      </c>
      <c r="T68" s="59">
        <f t="shared" ca="1" si="14"/>
        <v>-36485.64837854373</v>
      </c>
      <c r="U68" s="59">
        <f t="shared" ca="1" si="14"/>
        <v>-36902.047204468116</v>
      </c>
      <c r="V68" s="59">
        <f t="shared" ca="1" si="14"/>
        <v>-37323.68603837103</v>
      </c>
      <c r="W68" s="59">
        <f t="shared" ca="1" si="14"/>
        <v>-37750.603267076462</v>
      </c>
      <c r="X68" s="59">
        <f t="shared" ca="1" si="14"/>
        <v>-9202.836935044339</v>
      </c>
      <c r="Y68" s="59">
        <f t="shared" ca="1" si="14"/>
        <v>-38620.424716021604</v>
      </c>
      <c r="Z68" s="59">
        <f t="shared" ca="1" si="14"/>
        <v>-39063.403883691637</v>
      </c>
      <c r="AA68" s="59">
        <f t="shared" ca="1" si="14"/>
        <v>-39511.811281292627</v>
      </c>
      <c r="AB68" s="59">
        <f t="shared" ca="1" si="14"/>
        <v>-39965.683290174595</v>
      </c>
      <c r="AC68" s="59">
        <f t="shared" ca="1" si="14"/>
        <v>-40425.055797264264</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-24874.168649525374</v>
      </c>
      <c r="F69" s="24">
        <f t="shared" ca="1" si="16"/>
        <v>-23743.191867085774</v>
      </c>
      <c r="G69" s="24">
        <f t="shared" ca="1" si="16"/>
        <v>-22937.115164101408</v>
      </c>
      <c r="H69" s="24">
        <f t="shared" ca="1" si="16"/>
        <v>-22391.79419232448</v>
      </c>
      <c r="I69" s="24">
        <f t="shared" ca="1" si="16"/>
        <v>-22192.720975637847</v>
      </c>
      <c r="J69" s="24">
        <f t="shared" ca="1" si="16"/>
        <v>-21816.653911676458</v>
      </c>
      <c r="K69" s="24">
        <f t="shared" ca="1" si="16"/>
        <v>-21516.873220555379</v>
      </c>
      <c r="L69" s="24">
        <f t="shared" ca="1" si="16"/>
        <v>-21293.067975699905</v>
      </c>
      <c r="M69" s="24">
        <f t="shared" ca="1" si="16"/>
        <v>-21087.711647561566</v>
      </c>
      <c r="N69" s="24">
        <f t="shared" ca="1" si="16"/>
        <v>-1899.0936090762298</v>
      </c>
      <c r="O69" s="24">
        <f t="shared" ca="1" si="16"/>
        <v>-14277.80133963785</v>
      </c>
      <c r="P69" s="24">
        <f t="shared" ca="1" si="16"/>
        <v>-14439.616953298564</v>
      </c>
      <c r="Q69" s="24">
        <f t="shared" ca="1" si="16"/>
        <v>-14603.521123497952</v>
      </c>
      <c r="R69" s="24">
        <f t="shared" ca="1" si="16"/>
        <v>-14769.530291853041</v>
      </c>
      <c r="S69" s="24">
        <f t="shared" ca="1" si="16"/>
        <v>-14937.660811091462</v>
      </c>
      <c r="T69" s="24">
        <f t="shared" ca="1" si="16"/>
        <v>-15107.928935214799</v>
      </c>
      <c r="U69" s="24">
        <f t="shared" ca="1" si="16"/>
        <v>-15280.350809303569</v>
      </c>
      <c r="V69" s="24">
        <f t="shared" ca="1" si="16"/>
        <v>-15454.942458952808</v>
      </c>
      <c r="W69" s="24">
        <f t="shared" ca="1" si="16"/>
        <v>-15631.719779327728</v>
      </c>
      <c r="X69" s="24">
        <f t="shared" ca="1" si="16"/>
        <v>-3810.6985238278844</v>
      </c>
      <c r="Y69" s="24">
        <f t="shared" ca="1" si="16"/>
        <v>-15991.89429234849</v>
      </c>
      <c r="Z69" s="24">
        <f t="shared" ca="1" si="16"/>
        <v>-16175.322519126972</v>
      </c>
      <c r="AA69" s="24">
        <f t="shared" ca="1" si="16"/>
        <v>-16360.998460162578</v>
      </c>
      <c r="AB69" s="24">
        <f t="shared" ca="1" si="16"/>
        <v>-16548.937180196521</v>
      </c>
      <c r="AC69" s="24">
        <f t="shared" ca="1" si="16"/>
        <v>-16739.153539239862</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-92661.889972320118</v>
      </c>
      <c r="F70" s="420">
        <f t="shared" ref="F70:AH70" ca="1" si="17">SUM(F67:F69)</f>
        <v>-294123.04133273865</v>
      </c>
      <c r="G70" s="420">
        <f t="shared" ca="1" si="17"/>
        <v>-97514.272401266469</v>
      </c>
      <c r="H70" s="420">
        <f t="shared" ca="1" si="17"/>
        <v>19890.672036991236</v>
      </c>
      <c r="I70" s="420">
        <f t="shared" ca="1" si="17"/>
        <v>18082.091863393176</v>
      </c>
      <c r="J70" s="420">
        <f t="shared" ca="1" si="17"/>
        <v>106434.91168744231</v>
      </c>
      <c r="K70" s="420">
        <f t="shared" ca="1" si="17"/>
        <v>195480.7932087456</v>
      </c>
      <c r="L70" s="420">
        <f t="shared" ca="1" si="17"/>
        <v>193447.52255923365</v>
      </c>
      <c r="M70" s="420">
        <f t="shared" ca="1" si="17"/>
        <v>191581.86031809682</v>
      </c>
      <c r="N70" s="420">
        <f t="shared" ca="1" si="17"/>
        <v>17253.265438457547</v>
      </c>
      <c r="O70" s="420">
        <f t="shared" ca="1" si="17"/>
        <v>129713.82517060985</v>
      </c>
      <c r="P70" s="420">
        <f t="shared" ca="1" si="17"/>
        <v>131183.92002071746</v>
      </c>
      <c r="Q70" s="420">
        <f t="shared" ca="1" si="17"/>
        <v>132672.98940697889</v>
      </c>
      <c r="R70" s="420">
        <f t="shared" ca="1" si="17"/>
        <v>134181.18270148491</v>
      </c>
      <c r="S70" s="420">
        <f t="shared" ca="1" si="17"/>
        <v>135708.64846876592</v>
      </c>
      <c r="T70" s="420">
        <f t="shared" ca="1" si="17"/>
        <v>137255.53437642645</v>
      </c>
      <c r="U70" s="420">
        <f t="shared" ca="1" si="17"/>
        <v>138821.98710252292</v>
      </c>
      <c r="V70" s="420">
        <f t="shared" ca="1" si="17"/>
        <v>140408.15223958626</v>
      </c>
      <c r="W70" s="420">
        <f t="shared" ca="1" si="17"/>
        <v>142014.17419519243</v>
      </c>
      <c r="X70" s="420">
        <f t="shared" ca="1" si="17"/>
        <v>34620.196088976329</v>
      </c>
      <c r="Y70" s="420">
        <f t="shared" ca="1" si="17"/>
        <v>145286.35964598603</v>
      </c>
      <c r="Z70" s="420">
        <f t="shared" ca="1" si="17"/>
        <v>146952.80508626855</v>
      </c>
      <c r="AA70" s="420">
        <f t="shared" ca="1" si="17"/>
        <v>148639.67101057703</v>
      </c>
      <c r="AB70" s="420">
        <f t="shared" ca="1" si="17"/>
        <v>150347.09428208543</v>
      </c>
      <c r="AC70" s="420">
        <f t="shared" ca="1" si="17"/>
        <v>152075.20990399414</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310684.58110775345</v>
      </c>
      <c r="F72" s="59">
        <f t="shared" ca="1" si="18"/>
        <v>351231.31239537901</v>
      </c>
      <c r="G72" s="59">
        <f t="shared" ca="1" si="18"/>
        <v>289698.33983560407</v>
      </c>
      <c r="H72" s="59">
        <f t="shared" ca="1" si="18"/>
        <v>252218.2393791136</v>
      </c>
      <c r="I72" s="59">
        <f t="shared" ca="1" si="18"/>
        <v>250409.65920551552</v>
      </c>
      <c r="J72" s="59">
        <f t="shared" ca="1" si="18"/>
        <v>222598.69535850349</v>
      </c>
      <c r="K72" s="59">
        <f t="shared" ca="1" si="18"/>
        <v>195480.7932087456</v>
      </c>
      <c r="L72" s="59">
        <f t="shared" ca="1" si="18"/>
        <v>193447.52255923365</v>
      </c>
      <c r="M72" s="59">
        <f t="shared" ca="1" si="18"/>
        <v>191581.86031809682</v>
      </c>
      <c r="N72" s="59">
        <f ca="1">N70-N64</f>
        <v>17253.265438457547</v>
      </c>
      <c r="O72" s="59">
        <f t="shared" ca="1" si="18"/>
        <v>129713.82517060985</v>
      </c>
      <c r="P72" s="59">
        <f t="shared" ca="1" si="18"/>
        <v>131183.92002071746</v>
      </c>
      <c r="Q72" s="59">
        <f t="shared" ca="1" si="18"/>
        <v>132672.98940697889</v>
      </c>
      <c r="R72" s="59">
        <f t="shared" ca="1" si="18"/>
        <v>134181.18270148491</v>
      </c>
      <c r="S72" s="59">
        <f t="shared" ca="1" si="18"/>
        <v>135708.64846876592</v>
      </c>
      <c r="T72" s="59">
        <f t="shared" ca="1" si="18"/>
        <v>137255.53437642645</v>
      </c>
      <c r="U72" s="59">
        <f t="shared" ca="1" si="18"/>
        <v>138821.98710252292</v>
      </c>
      <c r="V72" s="59">
        <f t="shared" ca="1" si="18"/>
        <v>140408.15223958626</v>
      </c>
      <c r="W72" s="59">
        <f t="shared" ca="1" si="18"/>
        <v>142014.17419519243</v>
      </c>
      <c r="X72" s="59">
        <f t="shared" ca="1" si="18"/>
        <v>34620.196088976329</v>
      </c>
      <c r="Y72" s="59">
        <f t="shared" ca="1" si="18"/>
        <v>145286.35964598603</v>
      </c>
      <c r="Z72" s="59">
        <f t="shared" ca="1" si="18"/>
        <v>146952.80508626855</v>
      </c>
      <c r="AA72" s="59">
        <f t="shared" ca="1" si="18"/>
        <v>148639.67101057703</v>
      </c>
      <c r="AB72" s="59">
        <f t="shared" ca="1" si="18"/>
        <v>150347.09428208543</v>
      </c>
      <c r="AC72" s="59">
        <f t="shared" ca="1" si="18"/>
        <v>152075.20990399414</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-2372626.3004710209</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711787.89014130621</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-1660838.4103297147</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355893.94507065293</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-27000.946955507872</v>
      </c>
      <c r="F80" s="10">
        <f ca="1">Principle</f>
        <v>-28621.003772838343</v>
      </c>
      <c r="G80" s="10">
        <f t="shared" ref="G80:AH80" ca="1" si="20">Principle</f>
        <v>-30338.263999208644</v>
      </c>
      <c r="H80" s="10">
        <f t="shared" ca="1" si="20"/>
        <v>-32158.559839161164</v>
      </c>
      <c r="I80" s="10">
        <f t="shared" ca="1" si="20"/>
        <v>-34088.073429510834</v>
      </c>
      <c r="J80" s="10">
        <f t="shared" ca="1" si="20"/>
        <v>-36133.35783528148</v>
      </c>
      <c r="K80" s="10">
        <f t="shared" ca="1" si="20"/>
        <v>-38301.359305398371</v>
      </c>
      <c r="L80" s="10">
        <f t="shared" ca="1" si="20"/>
        <v>-40599.440863722273</v>
      </c>
      <c r="M80" s="10">
        <f t="shared" ca="1" si="20"/>
        <v>-43035.407315545614</v>
      </c>
      <c r="N80" s="10">
        <f t="shared" ca="1" si="20"/>
        <v>-45617.531754478347</v>
      </c>
      <c r="O80" s="10">
        <f t="shared" ca="1" si="20"/>
        <v>0</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355893.94507065293</v>
      </c>
      <c r="E81" s="10">
        <f ca="1">E79+E80</f>
        <v>-27000.946955507872</v>
      </c>
      <c r="F81" s="10">
        <f t="shared" ref="F81:AH81" ca="1" si="21">F79+F80</f>
        <v>-28621.003772838343</v>
      </c>
      <c r="G81" s="10">
        <f t="shared" ca="1" si="21"/>
        <v>-30338.263999208644</v>
      </c>
      <c r="H81" s="10">
        <f t="shared" ca="1" si="21"/>
        <v>-32158.559839161164</v>
      </c>
      <c r="I81" s="10">
        <f t="shared" ca="1" si="21"/>
        <v>-34088.073429510834</v>
      </c>
      <c r="J81" s="10">
        <f t="shared" ca="1" si="21"/>
        <v>-36133.35783528148</v>
      </c>
      <c r="K81" s="10">
        <f t="shared" ca="1" si="21"/>
        <v>-38301.359305398371</v>
      </c>
      <c r="L81" s="10">
        <f t="shared" ca="1" si="21"/>
        <v>-40599.440863722273</v>
      </c>
      <c r="M81" s="10">
        <f t="shared" ca="1" si="21"/>
        <v>-43035.407315545614</v>
      </c>
      <c r="N81" s="10">
        <f t="shared" ca="1" si="21"/>
        <v>-45617.531754478347</v>
      </c>
      <c r="O81" s="10">
        <f t="shared" ca="1" si="21"/>
        <v>0</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-1304944.4652590617</v>
      </c>
      <c r="E83" s="430">
        <f t="shared" ca="1" si="22"/>
        <v>283683.63415224559</v>
      </c>
      <c r="F83" s="430">
        <f t="shared" ca="1" si="22"/>
        <v>322610.30862254067</v>
      </c>
      <c r="G83" s="430">
        <f t="shared" ca="1" si="22"/>
        <v>259360.07583639544</v>
      </c>
      <c r="H83" s="430">
        <f t="shared" ca="1" si="22"/>
        <v>220059.67953995243</v>
      </c>
      <c r="I83" s="430">
        <f t="shared" ca="1" si="22"/>
        <v>216321.58577600468</v>
      </c>
      <c r="J83" s="430">
        <f t="shared" ca="1" si="22"/>
        <v>186465.33752322203</v>
      </c>
      <c r="K83" s="430">
        <f t="shared" ca="1" si="22"/>
        <v>157179.43390334724</v>
      </c>
      <c r="L83" s="430">
        <f t="shared" ca="1" si="22"/>
        <v>152848.08169551138</v>
      </c>
      <c r="M83" s="430">
        <f t="shared" ca="1" si="22"/>
        <v>148546.45300255122</v>
      </c>
      <c r="N83" s="430">
        <f t="shared" ca="1" si="22"/>
        <v>-28364.266316020799</v>
      </c>
      <c r="O83" s="430">
        <f t="shared" ca="1" si="22"/>
        <v>129713.82517060985</v>
      </c>
      <c r="P83" s="430">
        <f t="shared" ca="1" si="22"/>
        <v>131183.92002071746</v>
      </c>
      <c r="Q83" s="430">
        <f t="shared" ca="1" si="22"/>
        <v>132672.98940697889</v>
      </c>
      <c r="R83" s="430">
        <f t="shared" ca="1" si="22"/>
        <v>134181.18270148491</v>
      </c>
      <c r="S83" s="430">
        <f t="shared" ca="1" si="22"/>
        <v>135708.64846876592</v>
      </c>
      <c r="T83" s="430">
        <f t="shared" ca="1" si="22"/>
        <v>137255.53437642645</v>
      </c>
      <c r="U83" s="430">
        <f t="shared" ca="1" si="22"/>
        <v>138821.98710252292</v>
      </c>
      <c r="V83" s="430">
        <f t="shared" ca="1" si="22"/>
        <v>140408.15223958626</v>
      </c>
      <c r="W83" s="430">
        <f t="shared" ca="1" si="22"/>
        <v>142014.17419519243</v>
      </c>
      <c r="X83" s="430">
        <f t="shared" ca="1" si="22"/>
        <v>34620.196088976329</v>
      </c>
      <c r="Y83" s="430">
        <f t="shared" ca="1" si="22"/>
        <v>145286.35964598603</v>
      </c>
      <c r="Z83" s="430">
        <f t="shared" ca="1" si="22"/>
        <v>146952.80508626855</v>
      </c>
      <c r="AA83" s="430">
        <f t="shared" ca="1" si="22"/>
        <v>148639.67101057703</v>
      </c>
      <c r="AB83" s="430">
        <f t="shared" ca="1" si="22"/>
        <v>150347.09428208543</v>
      </c>
      <c r="AC83" s="430">
        <f t="shared" ca="1" si="22"/>
        <v>152075.20990399414</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-1304944.4652590617</v>
      </c>
      <c r="E84" s="44">
        <f ca="1">D84+E83</f>
        <v>-1021260.8311068161</v>
      </c>
      <c r="F84" s="44">
        <f t="shared" ref="F84:AH84" ca="1" si="23">E84+F83</f>
        <v>-698650.5224842754</v>
      </c>
      <c r="G84" s="44">
        <f t="shared" ca="1" si="23"/>
        <v>-439290.44664787996</v>
      </c>
      <c r="H84" s="44">
        <f t="shared" ca="1" si="23"/>
        <v>-219230.76710792753</v>
      </c>
      <c r="I84" s="44">
        <f t="shared" ca="1" si="23"/>
        <v>-2909.1813319228531</v>
      </c>
      <c r="J84" s="44">
        <f t="shared" ca="1" si="23"/>
        <v>183556.15619129917</v>
      </c>
      <c r="K84" s="44">
        <f t="shared" ca="1" si="23"/>
        <v>340735.59009464644</v>
      </c>
      <c r="L84" s="44">
        <f t="shared" ca="1" si="23"/>
        <v>493583.67179015779</v>
      </c>
      <c r="M84" s="44">
        <f t="shared" ca="1" si="23"/>
        <v>642130.12479270902</v>
      </c>
      <c r="N84" s="44">
        <f t="shared" ca="1" si="23"/>
        <v>613765.85847668827</v>
      </c>
      <c r="O84" s="44">
        <f t="shared" ca="1" si="23"/>
        <v>743479.68364729814</v>
      </c>
      <c r="P84" s="44">
        <f t="shared" ca="1" si="23"/>
        <v>874663.60366801557</v>
      </c>
      <c r="Q84" s="44">
        <f t="shared" ca="1" si="23"/>
        <v>1007336.5930749944</v>
      </c>
      <c r="R84" s="44">
        <f t="shared" ca="1" si="23"/>
        <v>1141517.7757764794</v>
      </c>
      <c r="S84" s="44">
        <f t="shared" ca="1" si="23"/>
        <v>1277226.4242452453</v>
      </c>
      <c r="T84" s="44">
        <f t="shared" ca="1" si="23"/>
        <v>1414481.9586216717</v>
      </c>
      <c r="U84" s="44">
        <f t="shared" ca="1" si="23"/>
        <v>1553303.9457241946</v>
      </c>
      <c r="V84" s="44">
        <f t="shared" ca="1" si="23"/>
        <v>1693712.0979637809</v>
      </c>
      <c r="W84" s="44">
        <f t="shared" ca="1" si="23"/>
        <v>1835726.2721589734</v>
      </c>
      <c r="X84" s="44">
        <f t="shared" ca="1" si="23"/>
        <v>1870346.4682479496</v>
      </c>
      <c r="Y84" s="44">
        <f t="shared" ca="1" si="23"/>
        <v>2015632.8278939356</v>
      </c>
      <c r="Z84" s="44">
        <f t="shared" ca="1" si="23"/>
        <v>2162585.6329802042</v>
      </c>
      <c r="AA84" s="44">
        <f t="shared" ca="1" si="23"/>
        <v>2311225.3039907813</v>
      </c>
      <c r="AB84" s="44">
        <f t="shared" ca="1" si="23"/>
        <v>2461572.3982728668</v>
      </c>
      <c r="AC84" s="44">
        <f t="shared" ca="1" si="23"/>
        <v>2613647.608176861</v>
      </c>
      <c r="AD84" s="44">
        <f ca="1">AC84+AD83</f>
        <v>2613647.608176861</v>
      </c>
      <c r="AE84" s="44">
        <f t="shared" ca="1" si="23"/>
        <v>2613647.608176861</v>
      </c>
      <c r="AF84" s="44">
        <f t="shared" ca="1" si="23"/>
        <v>2613647.608176861</v>
      </c>
      <c r="AG84" s="44">
        <f t="shared" ca="1" si="23"/>
        <v>2613647.608176861</v>
      </c>
      <c r="AH84" s="44">
        <f t="shared" ca="1" si="23"/>
        <v>2613647.608176861</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355893.94507065293</v>
      </c>
      <c r="F89" s="9">
        <f ca="1">E93</f>
        <v>328892.99811514508</v>
      </c>
      <c r="G89" s="9">
        <f t="shared" ref="G89:AH89" ca="1" si="24">F93</f>
        <v>300271.99434230675</v>
      </c>
      <c r="H89" s="9">
        <f t="shared" ca="1" si="24"/>
        <v>269933.73034309811</v>
      </c>
      <c r="I89" s="9">
        <f t="shared" ca="1" si="24"/>
        <v>237775.17050393694</v>
      </c>
      <c r="J89" s="9">
        <f t="shared" ca="1" si="24"/>
        <v>203687.0970744261</v>
      </c>
      <c r="K89" s="9">
        <f t="shared" ca="1" si="24"/>
        <v>167553.7392391446</v>
      </c>
      <c r="L89" s="9">
        <f t="shared" ca="1" si="24"/>
        <v>129252.37993374624</v>
      </c>
      <c r="M89" s="9">
        <f t="shared" ca="1" si="24"/>
        <v>88652.939070023975</v>
      </c>
      <c r="N89" s="9">
        <f t="shared" ca="1" si="24"/>
        <v>45617.531754478361</v>
      </c>
      <c r="O89" s="9">
        <f t="shared" ca="1" si="24"/>
        <v>0</v>
      </c>
      <c r="P89" s="9">
        <f t="shared" ca="1" si="24"/>
        <v>0</v>
      </c>
      <c r="Q89" s="9">
        <f t="shared" ca="1" si="24"/>
        <v>0</v>
      </c>
      <c r="R89" s="9">
        <f t="shared" ca="1" si="24"/>
        <v>0</v>
      </c>
      <c r="S89" s="9">
        <f t="shared" ca="1" si="24"/>
        <v>0</v>
      </c>
      <c r="T89" s="9">
        <f t="shared" ca="1" si="24"/>
        <v>0</v>
      </c>
      <c r="U89" s="9">
        <f t="shared" ca="1" si="24"/>
        <v>0</v>
      </c>
      <c r="V89" s="9">
        <f t="shared" ca="1" si="24"/>
        <v>0</v>
      </c>
      <c r="W89" s="9">
        <f t="shared" ca="1" si="24"/>
        <v>0</v>
      </c>
      <c r="X89" s="9">
        <f t="shared" ca="1" si="24"/>
        <v>0</v>
      </c>
      <c r="Y89" s="9">
        <f t="shared" ca="1" si="24"/>
        <v>0</v>
      </c>
      <c r="Z89" s="9">
        <f t="shared" ca="1" si="24"/>
        <v>0</v>
      </c>
      <c r="AA89" s="9">
        <f t="shared" ca="1" si="24"/>
        <v>0</v>
      </c>
      <c r="AB89" s="9">
        <f t="shared" ca="1" si="24"/>
        <v>0</v>
      </c>
      <c r="AC89" s="9">
        <f t="shared" ca="1" si="24"/>
        <v>0</v>
      </c>
      <c r="AD89" s="9">
        <f t="shared" ca="1" si="24"/>
        <v>0</v>
      </c>
      <c r="AE89" s="9">
        <f t="shared" ca="1" si="24"/>
        <v>0</v>
      </c>
      <c r="AF89" s="9">
        <f t="shared" ca="1" si="24"/>
        <v>0</v>
      </c>
      <c r="AG89" s="9">
        <f t="shared" ca="1" si="24"/>
        <v>0</v>
      </c>
      <c r="AH89" s="9">
        <f t="shared" ca="1" si="24"/>
        <v>0</v>
      </c>
    </row>
    <row r="90" spans="1:36" x14ac:dyDescent="0.2">
      <c r="A90" s="2" t="s">
        <v>47</v>
      </c>
      <c r="D90" s="9"/>
      <c r="E90" s="9">
        <f t="shared" ref="E90:AH90" ca="1" si="25">IF(ProjectYear&lt;=LoanTerm,PMT(LoanInterest,LoanTerm,LoanAmount),0)</f>
        <v>-48354.583659747048</v>
      </c>
      <c r="F90" s="9">
        <f t="shared" ca="1" si="25"/>
        <v>-48354.583659747048</v>
      </c>
      <c r="G90" s="9">
        <f t="shared" ca="1" si="25"/>
        <v>-48354.583659747048</v>
      </c>
      <c r="H90" s="9">
        <f t="shared" ca="1" si="25"/>
        <v>-48354.583659747048</v>
      </c>
      <c r="I90" s="9">
        <f t="shared" ca="1" si="25"/>
        <v>-48354.583659747048</v>
      </c>
      <c r="J90" s="9">
        <f t="shared" ca="1" si="25"/>
        <v>-48354.583659747048</v>
      </c>
      <c r="K90" s="9">
        <f t="shared" ca="1" si="25"/>
        <v>-48354.583659747048</v>
      </c>
      <c r="L90" s="9">
        <f t="shared" ca="1" si="25"/>
        <v>-48354.583659747048</v>
      </c>
      <c r="M90" s="9">
        <f t="shared" ca="1" si="25"/>
        <v>-48354.583659747048</v>
      </c>
      <c r="N90" s="9">
        <f t="shared" ca="1" si="25"/>
        <v>-48354.583659747048</v>
      </c>
      <c r="O90" s="9">
        <f t="shared" ca="1" si="25"/>
        <v>0</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-27000.946955507872</v>
      </c>
      <c r="F91" s="9">
        <f t="shared" ca="1" si="26"/>
        <v>-28621.003772838343</v>
      </c>
      <c r="G91" s="9">
        <f t="shared" ca="1" si="26"/>
        <v>-30338.263999208644</v>
      </c>
      <c r="H91" s="9">
        <f t="shared" ca="1" si="26"/>
        <v>-32158.559839161164</v>
      </c>
      <c r="I91" s="9">
        <f t="shared" ca="1" si="26"/>
        <v>-34088.073429510834</v>
      </c>
      <c r="J91" s="9">
        <f t="shared" ca="1" si="26"/>
        <v>-36133.35783528148</v>
      </c>
      <c r="K91" s="9">
        <f t="shared" ca="1" si="26"/>
        <v>-38301.359305398371</v>
      </c>
      <c r="L91" s="9">
        <f t="shared" ca="1" si="26"/>
        <v>-40599.440863722273</v>
      </c>
      <c r="M91" s="9">
        <f t="shared" ca="1" si="26"/>
        <v>-43035.407315545614</v>
      </c>
      <c r="N91" s="9">
        <f t="shared" ca="1" si="26"/>
        <v>-45617.531754478347</v>
      </c>
      <c r="O91" s="9">
        <f t="shared" ca="1" si="26"/>
        <v>0</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-21353.636704239176</v>
      </c>
      <c r="F92" s="9">
        <f t="shared" ca="1" si="27"/>
        <v>-19733.579886908705</v>
      </c>
      <c r="G92" s="9">
        <f t="shared" ca="1" si="27"/>
        <v>-18016.319660538404</v>
      </c>
      <c r="H92" s="9">
        <f t="shared" ca="1" si="27"/>
        <v>-16196.023820585886</v>
      </c>
      <c r="I92" s="9">
        <f t="shared" ca="1" si="27"/>
        <v>-14266.510230236216</v>
      </c>
      <c r="J92" s="9">
        <f t="shared" ca="1" si="27"/>
        <v>-12221.225824465566</v>
      </c>
      <c r="K92" s="9">
        <f t="shared" ca="1" si="27"/>
        <v>-10053.224354348677</v>
      </c>
      <c r="L92" s="9">
        <f t="shared" ca="1" si="27"/>
        <v>-7755.1427960247738</v>
      </c>
      <c r="M92" s="9">
        <f t="shared" ca="1" si="27"/>
        <v>-5319.176344201438</v>
      </c>
      <c r="N92" s="9">
        <f t="shared" ca="1" si="27"/>
        <v>-2737.0519052687014</v>
      </c>
      <c r="O92" s="9">
        <f t="shared" ca="1" si="27"/>
        <v>0</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328892.99811514508</v>
      </c>
      <c r="F93" s="70">
        <f t="shared" ca="1" si="28"/>
        <v>300271.99434230675</v>
      </c>
      <c r="G93" s="70">
        <f t="shared" ca="1" si="28"/>
        <v>269933.73034309811</v>
      </c>
      <c r="H93" s="70">
        <f t="shared" ca="1" si="28"/>
        <v>237775.17050393694</v>
      </c>
      <c r="I93" s="70">
        <f t="shared" ca="1" si="28"/>
        <v>203687.0970744261</v>
      </c>
      <c r="J93" s="70">
        <f t="shared" ca="1" si="28"/>
        <v>167553.7392391446</v>
      </c>
      <c r="K93" s="70">
        <f t="shared" ca="1" si="28"/>
        <v>129252.37993374624</v>
      </c>
      <c r="L93" s="70">
        <f t="shared" ca="1" si="28"/>
        <v>88652.939070023975</v>
      </c>
      <c r="M93" s="70">
        <f t="shared" ca="1" si="28"/>
        <v>45617.531754478361</v>
      </c>
      <c r="N93" s="70">
        <f t="shared" ca="1" si="28"/>
        <v>0</v>
      </c>
      <c r="O93" s="70">
        <f t="shared" ca="1" si="28"/>
        <v>0</v>
      </c>
      <c r="P93" s="70">
        <f t="shared" ca="1" si="28"/>
        <v>0</v>
      </c>
      <c r="Q93" s="70">
        <f t="shared" ca="1" si="28"/>
        <v>0</v>
      </c>
      <c r="R93" s="70">
        <f t="shared" ca="1" si="28"/>
        <v>0</v>
      </c>
      <c r="S93" s="70">
        <f t="shared" ca="1" si="28"/>
        <v>0</v>
      </c>
      <c r="T93" s="70">
        <f t="shared" ca="1" si="28"/>
        <v>0</v>
      </c>
      <c r="U93" s="70">
        <f t="shared" ca="1" si="28"/>
        <v>0</v>
      </c>
      <c r="V93" s="70">
        <f t="shared" ca="1" si="28"/>
        <v>0</v>
      </c>
      <c r="W93" s="70">
        <f t="shared" ca="1" si="28"/>
        <v>0</v>
      </c>
      <c r="X93" s="70">
        <f t="shared" ca="1" si="28"/>
        <v>0</v>
      </c>
      <c r="Y93" s="70">
        <f t="shared" ca="1" si="28"/>
        <v>0</v>
      </c>
      <c r="Z93" s="70">
        <f t="shared" ca="1" si="28"/>
        <v>0</v>
      </c>
      <c r="AA93" s="70">
        <f t="shared" ca="1" si="28"/>
        <v>0</v>
      </c>
      <c r="AB93" s="70">
        <f t="shared" ca="1" si="28"/>
        <v>0</v>
      </c>
      <c r="AC93" s="70">
        <f t="shared" ca="1" si="28"/>
        <v>0</v>
      </c>
      <c r="AD93" s="70">
        <f t="shared" ca="1" si="28"/>
        <v>0</v>
      </c>
      <c r="AE93" s="70">
        <f t="shared" ca="1" si="28"/>
        <v>0</v>
      </c>
      <c r="AF93" s="70">
        <f t="shared" ca="1" si="28"/>
        <v>0</v>
      </c>
      <c r="AG93" s="70">
        <f t="shared" ca="1" si="28"/>
        <v>0</v>
      </c>
      <c r="AH93" s="70">
        <f t="shared" ca="1" si="28"/>
        <v>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1057818.8709508835</v>
      </c>
      <c r="D101" s="42">
        <f ca="1">IF($C$112="3P",D83,0)</f>
        <v>-1304944.4652590617</v>
      </c>
      <c r="E101" s="42">
        <f t="shared" ref="E101:AH101" ca="1" si="29">IF($C$112="3P",E83,0)</f>
        <v>283683.63415224559</v>
      </c>
      <c r="F101" s="42">
        <f t="shared" ca="1" si="29"/>
        <v>322610.30862254067</v>
      </c>
      <c r="G101" s="42">
        <f t="shared" ca="1" si="29"/>
        <v>259360.07583639544</v>
      </c>
      <c r="H101" s="42">
        <f t="shared" ca="1" si="29"/>
        <v>220059.67953995243</v>
      </c>
      <c r="I101" s="42">
        <f t="shared" ca="1" si="29"/>
        <v>216321.58577600468</v>
      </c>
      <c r="J101" s="42">
        <f t="shared" ca="1" si="29"/>
        <v>186465.33752322203</v>
      </c>
      <c r="K101" s="42">
        <f t="shared" ca="1" si="29"/>
        <v>157179.43390334724</v>
      </c>
      <c r="L101" s="42">
        <f t="shared" ca="1" si="29"/>
        <v>152848.08169551138</v>
      </c>
      <c r="M101" s="42">
        <f t="shared" ca="1" si="29"/>
        <v>148546.45300255122</v>
      </c>
      <c r="N101" s="42">
        <f t="shared" ca="1" si="29"/>
        <v>-28364.266316020799</v>
      </c>
      <c r="O101" s="42">
        <f t="shared" ca="1" si="29"/>
        <v>129713.82517060985</v>
      </c>
      <c r="P101" s="42">
        <f t="shared" ca="1" si="29"/>
        <v>131183.92002071746</v>
      </c>
      <c r="Q101" s="42">
        <f t="shared" ca="1" si="29"/>
        <v>132672.98940697889</v>
      </c>
      <c r="R101" s="42">
        <f t="shared" ca="1" si="29"/>
        <v>134181.18270148491</v>
      </c>
      <c r="S101" s="42">
        <f t="shared" ca="1" si="29"/>
        <v>135708.64846876592</v>
      </c>
      <c r="T101" s="42">
        <f t="shared" ca="1" si="29"/>
        <v>137255.53437642645</v>
      </c>
      <c r="U101" s="42">
        <f t="shared" ca="1" si="29"/>
        <v>138821.98710252292</v>
      </c>
      <c r="V101" s="42">
        <f t="shared" ca="1" si="29"/>
        <v>140408.15223958626</v>
      </c>
      <c r="W101" s="42">
        <f t="shared" ca="1" si="29"/>
        <v>142014.17419519243</v>
      </c>
      <c r="X101" s="42">
        <f t="shared" ca="1" si="29"/>
        <v>34620.196088976329</v>
      </c>
      <c r="Y101" s="42">
        <f t="shared" ca="1" si="29"/>
        <v>145286.35964598603</v>
      </c>
      <c r="Z101" s="42">
        <f t="shared" ca="1" si="29"/>
        <v>146952.80508626855</v>
      </c>
      <c r="AA101" s="42">
        <f t="shared" ca="1" si="29"/>
        <v>148639.67101057703</v>
      </c>
      <c r="AB101" s="42">
        <f t="shared" ca="1" si="29"/>
        <v>150347.09428208543</v>
      </c>
      <c r="AC101" s="42">
        <f t="shared" ca="1" si="29"/>
        <v>152075.20990399414</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617444.13124527456</v>
      </c>
      <c r="D102" s="42">
        <f ca="1">IF($C$112="3P",VLOOKUP($A102,'Fin. Assumptions'!$F$23:$L$29,$D$111+1)*(-D$55-D$56),VLOOKUP($A102,'Fin. Assumptions'!$F$32:$L$38,$D$111+1)*D$83)</f>
        <v>0</v>
      </c>
      <c r="E102" s="42">
        <f ca="1">IF($C$112="3P",VLOOKUP($A102,'Fin. Assumptions'!$F$23:$L$29,$D$111+1)*(-E$55-E$56),VLOOKUP($A102,'Fin. Assumptions'!$F$32:$L$38,$D$111+1)*E$83)</f>
        <v>41442.705399325758</v>
      </c>
      <c r="F102" s="42">
        <f ca="1">IF($C$112="3P",VLOOKUP($A102,'Fin. Assumptions'!$F$23:$L$29,$D$111+1)*(-F$55-F$56),VLOOKUP($A102,'Fin. Assumptions'!$F$32:$L$38,$D$111+1)*F$83)</f>
        <v>41873.951709775713</v>
      </c>
      <c r="G102" s="42">
        <f ca="1">IF($C$112="3P",VLOOKUP($A102,'Fin. Assumptions'!$F$23:$L$29,$D$111+1)*(-G$55-G$56),VLOOKUP($A102,'Fin. Assumptions'!$F$32:$L$38,$D$111+1)*G$83)</f>
        <v>42311.623590251373</v>
      </c>
      <c r="H102" s="42">
        <f ca="1">IF($C$112="3P",VLOOKUP($A102,'Fin. Assumptions'!$F$23:$L$29,$D$111+1)*(-H$55-H$56),VLOOKUP($A102,'Fin. Assumptions'!$F$32:$L$38,$D$111+1)*H$83)</f>
        <v>42755.816781746114</v>
      </c>
      <c r="I102" s="42">
        <f ca="1">IF($C$112="3P",VLOOKUP($A102,'Fin. Assumptions'!$F$23:$L$29,$D$111+1)*(-I$55-I$56),VLOOKUP($A102,'Fin. Assumptions'!$F$32:$L$38,$D$111+1)*I$83)</f>
        <v>43206.628451794139</v>
      </c>
      <c r="J102" s="42">
        <f ca="1">IF($C$112="3P",VLOOKUP($A102,'Fin. Assumptions'!$F$23:$L$29,$D$111+1)*(-J$55-J$56),VLOOKUP($A102,'Fin. Assumptions'!$F$32:$L$38,$D$111+1)*J$83)</f>
        <v>43664.157215725871</v>
      </c>
      <c r="K102" s="42">
        <f ca="1">IF($C$112="3P",VLOOKUP($A102,'Fin. Assumptions'!$F$23:$L$29,$D$111+1)*(-K$55-K$56),VLOOKUP($A102,'Fin. Assumptions'!$F$32:$L$38,$D$111+1)*K$83)</f>
        <v>44128.503158240186</v>
      </c>
      <c r="L102" s="42">
        <f ca="1">IF($C$112="3P",VLOOKUP($A102,'Fin. Assumptions'!$F$23:$L$29,$D$111+1)*(-L$55-L$56),VLOOKUP($A102,'Fin. Assumptions'!$F$32:$L$38,$D$111+1)*L$83)</f>
        <v>44599.767855297956</v>
      </c>
      <c r="M102" s="42">
        <f ca="1">IF($C$112="3P",VLOOKUP($A102,'Fin. Assumptions'!$F$23:$L$29,$D$111+1)*(-M$55-M$56),VLOOKUP($A102,'Fin. Assumptions'!$F$32:$L$38,$D$111+1)*M$83)</f>
        <v>45078.054396341904</v>
      </c>
      <c r="N102" s="42">
        <f ca="1">IF($C$112="3P",VLOOKUP($A102,'Fin. Assumptions'!$F$23:$L$29,$D$111+1)*(-N$55-N$56),VLOOKUP($A102,'Fin. Assumptions'!$F$32:$L$38,$D$111+1)*N$83)</f>
        <v>45563.467406847398</v>
      </c>
      <c r="O102" s="42">
        <f ca="1">IF($C$112="3P",VLOOKUP($A102,'Fin. Assumptions'!$F$23:$L$29,$D$111+1)*(-O$55-O$56),VLOOKUP($A102,'Fin. Assumptions'!$F$32:$L$38,$D$111+1)*O$83)</f>
        <v>46056.113071209424</v>
      </c>
      <c r="P102" s="42">
        <f ca="1">IF($C$112="3P",VLOOKUP($A102,'Fin. Assumptions'!$F$23:$L$29,$D$111+1)*(-P$55-P$56),VLOOKUP($A102,'Fin. Assumptions'!$F$32:$L$38,$D$111+1)*P$83)</f>
        <v>46556.099155970434</v>
      </c>
      <c r="Q102" s="42">
        <f ca="1">IF($C$112="3P",VLOOKUP($A102,'Fin. Assumptions'!$F$23:$L$29,$D$111+1)*(-Q$55-Q$56),VLOOKUP($A102,'Fin. Assumptions'!$F$32:$L$38,$D$111+1)*Q$83)</f>
        <v>47063.535033394401</v>
      </c>
      <c r="R102" s="42">
        <f ca="1">IF($C$112="3P",VLOOKUP($A102,'Fin. Assumptions'!$F$23:$L$29,$D$111+1)*(-R$55-R$56),VLOOKUP($A102,'Fin. Assumptions'!$F$32:$L$38,$D$111+1)*R$83)</f>
        <v>47578.531705391972</v>
      </c>
      <c r="S102" s="42">
        <f ca="1">IF($C$112="3P",VLOOKUP($A102,'Fin. Assumptions'!$F$23:$L$29,$D$111+1)*(-S$55-S$56),VLOOKUP($A102,'Fin. Assumptions'!$F$32:$L$38,$D$111+1)*S$83)</f>
        <v>48101.201827802324</v>
      </c>
      <c r="T102" s="42">
        <f ca="1">IF($C$112="3P",VLOOKUP($A102,'Fin. Assumptions'!$F$23:$L$29,$D$111+1)*(-T$55-T$56),VLOOKUP($A102,'Fin. Assumptions'!$F$32:$L$38,$D$111+1)*T$83)</f>
        <v>48631.659735036563</v>
      </c>
      <c r="U102" s="42">
        <f ca="1">IF($C$112="3P",VLOOKUP($A102,'Fin. Assumptions'!$F$23:$L$29,$D$111+1)*(-U$55-U$56),VLOOKUP($A102,'Fin. Assumptions'!$F$32:$L$38,$D$111+1)*U$83)</f>
        <v>49170.021465088619</v>
      </c>
      <c r="V102" s="42">
        <f ca="1">IF($C$112="3P",VLOOKUP($A102,'Fin. Assumptions'!$F$23:$L$29,$D$111+1)*(-V$55-V$56),VLOOKUP($A102,'Fin. Assumptions'!$F$32:$L$38,$D$111+1)*V$83)</f>
        <v>49716.404784918435</v>
      </c>
      <c r="W102" s="42">
        <f ca="1">IF($C$112="3P",VLOOKUP($A102,'Fin. Assumptions'!$F$23:$L$29,$D$111+1)*(-W$55-W$56),VLOOKUP($A102,'Fin. Assumptions'!$F$32:$L$38,$D$111+1)*W$83)</f>
        <v>50270.929216213714</v>
      </c>
      <c r="X102" s="42">
        <f ca="1">IF($C$112="3P",VLOOKUP($A102,'Fin. Assumptions'!$F$23:$L$29,$D$111+1)*(-X$55-X$56),VLOOKUP($A102,'Fin. Assumptions'!$F$32:$L$38,$D$111+1)*X$83)</f>
        <v>50833.716061535299</v>
      </c>
      <c r="Y102" s="42">
        <f ca="1">IF($C$112="3P",VLOOKUP($A102,'Fin. Assumptions'!$F$23:$L$29,$D$111+1)*(-Y$55-Y$56),VLOOKUP($A102,'Fin. Assumptions'!$F$32:$L$38,$D$111+1)*Y$83)</f>
        <v>51404.888430852174</v>
      </c>
      <c r="Z102" s="42">
        <f ca="1">IF($C$112="3P",VLOOKUP($A102,'Fin. Assumptions'!$F$23:$L$29,$D$111+1)*(-Z$55-Z$56),VLOOKUP($A102,'Fin. Assumptions'!$F$32:$L$38,$D$111+1)*Z$83)</f>
        <v>51984.571268471867</v>
      </c>
      <c r="AA102" s="42">
        <f ca="1">IF($C$112="3P",VLOOKUP($A102,'Fin. Assumptions'!$F$23:$L$29,$D$111+1)*(-AA$55-AA$56),VLOOKUP($A102,'Fin. Assumptions'!$F$32:$L$38,$D$111+1)*AA$83)</f>
        <v>52572.891380372101</v>
      </c>
      <c r="AB102" s="42">
        <f ca="1">IF($C$112="3P",VLOOKUP($A102,'Fin. Assumptions'!$F$23:$L$29,$D$111+1)*(-AB$55-AB$56),VLOOKUP($A102,'Fin. Assumptions'!$F$32:$L$38,$D$111+1)*AB$83)</f>
        <v>53169.977461939641</v>
      </c>
      <c r="AC102" s="42">
        <f ca="1">IF($C$112="3P",VLOOKUP($A102,'Fin. Assumptions'!$F$23:$L$29,$D$111+1)*(-AC$55-AC$56),VLOOKUP($A102,'Fin. Assumptions'!$F$32:$L$38,$D$111+1)*AC$83)</f>
        <v>53775.96012612254</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1675263.002196158</v>
      </c>
    </row>
    <row r="111" spans="1:34" ht="15.75" x14ac:dyDescent="0.25">
      <c r="A111" s="92"/>
      <c r="B111" s="93" t="s">
        <v>111</v>
      </c>
      <c r="C111" s="463" t="str">
        <f ca="1">LEFT($B$6,3)</f>
        <v>COM</v>
      </c>
      <c r="D111" s="380">
        <f ca="1">HLOOKUP(C111,'Fin. Assumptions'!$G$32:$L$40,9)</f>
        <v>1</v>
      </c>
    </row>
    <row r="112" spans="1:34" x14ac:dyDescent="0.2">
      <c r="A112" s="94"/>
      <c r="B112" s="93" t="s">
        <v>160</v>
      </c>
      <c r="C112" s="376" t="str">
        <f ca="1">RIGHT(LEFT($B$6,6),2)</f>
        <v>3P</v>
      </c>
    </row>
  </sheetData>
  <sheetProtection algorithmName="SHA-512" hashValue="itLFZ/Zqr7BfokxE+pBscDjVtNkdOOi6UvrKil2hppQ8RQl0T/oWsPMO5+D8yP1Zw+5Q5yCnZnuEt2D9X3Lfmg==" saltValue="qvzfyvMpFZqnAIc/XFGRkQ=="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E55E5C"/>
  </sheetPr>
  <dimension ref="A1:AP112"/>
  <sheetViews>
    <sheetView topLeftCell="A88"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COM DO 19</v>
      </c>
      <c r="D6" s="82" t="s">
        <v>172</v>
      </c>
      <c r="T6" s="2"/>
    </row>
    <row r="7" spans="1:42" ht="18.75" customHeight="1" x14ac:dyDescent="0.25">
      <c r="A7" s="90"/>
      <c r="C7" s="2"/>
      <c r="D7" s="374" t="s">
        <v>174</v>
      </c>
      <c r="T7" s="2"/>
    </row>
    <row r="8" spans="1:42" ht="18.75" customHeight="1" x14ac:dyDescent="0.25">
      <c r="A8" s="90" t="s">
        <v>111</v>
      </c>
      <c r="B8" s="376" t="str">
        <f ca="1">VLOOKUP($B$6,'Fin. Assumptions'!$A$6:$P$17,2)</f>
        <v>Commercial</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2019</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Assumptions'!$A$6:$P$17,15)</f>
        <v>0.21</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0.2732</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711787.89014130621</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2.3726263004710209</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2372626.3004710209</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0.65352085594508924</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2372626.3004710209</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-355893.94507065311</v>
      </c>
      <c r="O22" s="28"/>
      <c r="P22" s="26"/>
      <c r="Q22" s="26"/>
      <c r="R22" s="23"/>
      <c r="T22" s="2"/>
    </row>
    <row r="23" spans="1:36" ht="18" customHeight="1" x14ac:dyDescent="0.2">
      <c r="A23" s="48"/>
      <c r="B23" s="77"/>
      <c r="C23" s="21"/>
      <c r="E23" s="54" t="s">
        <v>77</v>
      </c>
      <c r="G23" s="83">
        <f ca="1">SUM(G20:G22)</f>
        <v>2016732.3554003676</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13</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2372626.3004710209</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0.16561212047999999</v>
      </c>
      <c r="C31" s="2" t="s">
        <v>7</v>
      </c>
      <c r="E31" s="57" t="s">
        <v>10</v>
      </c>
      <c r="F31" s="5"/>
      <c r="G31" s="83">
        <f ca="1">NetCost*LoanPer-B22</f>
        <v>355893.94507065293</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9</v>
      </c>
      <c r="C34" s="13" t="s">
        <v>26</v>
      </c>
      <c r="F34" s="401" t="s">
        <v>79</v>
      </c>
      <c r="G34" s="402"/>
      <c r="H34" s="403"/>
      <c r="I34" s="403"/>
      <c r="J34" s="404">
        <f ca="1">NPV(G30,E83:AH83)+D83</f>
        <v>991335.66150995716</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0.18857491101301704</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192951.36932883839</v>
      </c>
      <c r="F54" s="9">
        <f t="shared" ca="1" si="2"/>
        <v>195826.34473183809</v>
      </c>
      <c r="G54" s="9">
        <f t="shared" ca="1" si="2"/>
        <v>198744.15726834247</v>
      </c>
      <c r="H54" s="9">
        <f t="shared" ca="1" si="2"/>
        <v>201705.44521164076</v>
      </c>
      <c r="I54" s="9">
        <f t="shared" ca="1" si="2"/>
        <v>204710.85634529425</v>
      </c>
      <c r="J54" s="9">
        <f t="shared" ca="1" si="2"/>
        <v>207761.04810483914</v>
      </c>
      <c r="K54" s="9">
        <f t="shared" ca="1" si="2"/>
        <v>210856.68772160125</v>
      </c>
      <c r="L54" s="9">
        <f t="shared" ca="1" si="2"/>
        <v>213998.45236865306</v>
      </c>
      <c r="M54" s="9">
        <f t="shared" ca="1" si="2"/>
        <v>217187.02930894602</v>
      </c>
      <c r="N54" s="9">
        <f t="shared" ca="1" si="2"/>
        <v>220423.11604564931</v>
      </c>
      <c r="O54" s="9">
        <f t="shared" ca="1" si="2"/>
        <v>223707.4204747295</v>
      </c>
      <c r="P54" s="9">
        <f t="shared" ca="1" si="2"/>
        <v>227040.66103980292</v>
      </c>
      <c r="Q54" s="9">
        <f t="shared" ca="1" si="2"/>
        <v>230423.56688929602</v>
      </c>
      <c r="R54" s="9">
        <f t="shared" ca="1" si="2"/>
        <v>233856.87803594649</v>
      </c>
      <c r="S54" s="9">
        <f t="shared" ca="1" si="2"/>
        <v>237341.34551868215</v>
      </c>
      <c r="T54" s="9">
        <f t="shared" ca="1" si="2"/>
        <v>240877.73156691043</v>
      </c>
      <c r="U54" s="9">
        <f t="shared" ca="1" si="2"/>
        <v>244466.80976725745</v>
      </c>
      <c r="V54" s="9">
        <f t="shared" ca="1" si="2"/>
        <v>248109.36523278957</v>
      </c>
      <c r="W54" s="9">
        <f t="shared" ca="1" si="2"/>
        <v>251806.1947747581</v>
      </c>
      <c r="X54" s="9">
        <f t="shared" ca="1" si="2"/>
        <v>255558.107076902</v>
      </c>
      <c r="Y54" s="9">
        <f t="shared" ca="1" si="2"/>
        <v>259365.92287234782</v>
      </c>
      <c r="Z54" s="9">
        <f t="shared" ca="1" si="2"/>
        <v>263230.47512314579</v>
      </c>
      <c r="AA54" s="9">
        <f t="shared" ca="1" si="2"/>
        <v>267152.6092024807</v>
      </c>
      <c r="AB54" s="9">
        <f t="shared" ca="1" si="2"/>
        <v>271133.1830795976</v>
      </c>
      <c r="AC54" s="9">
        <f t="shared" ca="1" si="2"/>
        <v>275173.06750748359</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201772.0808937937</v>
      </c>
      <c r="F57" s="10">
        <f ca="1">IF(F$49&gt;OptInTerm,0,VLOOKUP($B$10+F$49-1,'SREC Prices'!$B$6:$D$22,2))*((F$50/1000)*$B$18)</f>
        <v>184096.08520341854</v>
      </c>
      <c r="G57" s="10">
        <f ca="1">IF(G$49&gt;OptInTerm,0,VLOOKUP($B$10+G$49-1,'SREC Prices'!$B$6:$D$22,2))*((G$50/1000)*$B$18)</f>
        <v>170360.85053371493</v>
      </c>
      <c r="H57" s="10">
        <f ca="1">IF(H$49&gt;OptInTerm,0,VLOOKUP($B$10+H$49-1,'SREC Prices'!$B$6:$D$22,2))*((H$50/1000)*$B$18)</f>
        <v>159758.52591974722</v>
      </c>
      <c r="I57" s="10">
        <f ca="1">IF(I$49&gt;OptInTerm,0,VLOOKUP($B$10+I$49-1,'SREC Prices'!$B$6:$D$22,2))*((I$50/1000)*$B$18)</f>
        <v>153351.36523533412</v>
      </c>
      <c r="J57" s="10">
        <f ca="1">IF(J$49&gt;OptInTerm,0,VLOOKUP($B$10+J$49-1,'SREC Prices'!$B$6:$D$22,2))*((J$50/1000)*$B$18)</f>
        <v>144592.08130201112</v>
      </c>
      <c r="K57" s="10">
        <f ca="1">IF(K$49&gt;OptInTerm,0,VLOOKUP($B$10+K$49-1,'SREC Prices'!$B$6:$D$22,2))*((K$50/1000)*$B$18)</f>
        <v>136639.51683040051</v>
      </c>
      <c r="L57" s="10">
        <f ca="1">IF(L$49&gt;OptInTerm,0,VLOOKUP($B$10+L$49-1,'SREC Prices'!$B$6:$D$22,2))*((L$50/1000)*$B$18)</f>
        <v>129482.20880595094</v>
      </c>
      <c r="M57" s="10">
        <f ca="1">IF(M$49&gt;OptInTerm,0,VLOOKUP($B$10+M$49-1,'SREC Prices'!$B$6:$D$22,2))*((M$50/1000)*$B$18)</f>
        <v>122393.05787382514</v>
      </c>
      <c r="N57" s="10">
        <f ca="1">IF(N$49&gt;OptInTerm,0,VLOOKUP($B$10+N$49-1,'SREC Prices'!$B$6:$D$22,2))*((N$50/1000)*$B$18)</f>
        <v>0</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27842.195748820643</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394723.45022263209</v>
      </c>
      <c r="F59" s="10">
        <f t="shared" ref="F59:AH59" ca="1" si="5">SUM(F54:F58)</f>
        <v>379922.4299352566</v>
      </c>
      <c r="G59" s="10">
        <f t="shared" ca="1" si="5"/>
        <v>369105.00780205743</v>
      </c>
      <c r="H59" s="10">
        <f t="shared" ca="1" si="5"/>
        <v>361463.97113138798</v>
      </c>
      <c r="I59" s="10">
        <f t="shared" ca="1" si="5"/>
        <v>358062.22158062836</v>
      </c>
      <c r="J59" s="10">
        <f t="shared" ca="1" si="5"/>
        <v>352353.12940685026</v>
      </c>
      <c r="K59" s="10">
        <f t="shared" ca="1" si="5"/>
        <v>347496.20455200179</v>
      </c>
      <c r="L59" s="10">
        <f t="shared" ca="1" si="5"/>
        <v>343480.66117460397</v>
      </c>
      <c r="M59" s="10">
        <f t="shared" ca="1" si="5"/>
        <v>339580.08718277118</v>
      </c>
      <c r="N59" s="10">
        <f t="shared" ca="1" si="5"/>
        <v>248265.31179446995</v>
      </c>
      <c r="O59" s="10">
        <f t="shared" ca="1" si="5"/>
        <v>251410.40524480605</v>
      </c>
      <c r="P59" s="10">
        <f t="shared" ca="1" si="5"/>
        <v>254605.13088602907</v>
      </c>
      <c r="Q59" s="10">
        <f t="shared" ca="1" si="5"/>
        <v>257850.21438629105</v>
      </c>
      <c r="R59" s="10">
        <f t="shared" ca="1" si="5"/>
        <v>261146.39229545655</v>
      </c>
      <c r="S59" s="10">
        <f t="shared" ca="1" si="5"/>
        <v>264494.41220689466</v>
      </c>
      <c r="T59" s="10">
        <f t="shared" ca="1" si="5"/>
        <v>267895.03292168188</v>
      </c>
      <c r="U59" s="10">
        <f t="shared" ca="1" si="5"/>
        <v>271349.02461525501</v>
      </c>
      <c r="V59" s="10">
        <f t="shared" ca="1" si="5"/>
        <v>274857.16900654719</v>
      </c>
      <c r="W59" s="10">
        <f t="shared" ca="1" si="5"/>
        <v>278420.25952964689</v>
      </c>
      <c r="X59" s="10">
        <f t="shared" ca="1" si="5"/>
        <v>282039.10150801635</v>
      </c>
      <c r="Y59" s="10">
        <f t="shared" ca="1" si="5"/>
        <v>285714.51233130659</v>
      </c>
      <c r="Z59" s="10">
        <f t="shared" ca="1" si="5"/>
        <v>289447.32163480978</v>
      </c>
      <c r="AA59" s="10">
        <f t="shared" ca="1" si="5"/>
        <v>293238.37148158636</v>
      </c>
      <c r="AB59" s="10">
        <f t="shared" ca="1" si="5"/>
        <v>297088.51654730772</v>
      </c>
      <c r="AC59" s="10">
        <f t="shared" ca="1" si="5"/>
        <v>300998.62430785521</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373723.45022263209</v>
      </c>
      <c r="F63" s="10">
        <f t="shared" ca="1" si="9"/>
        <v>358397.4299352566</v>
      </c>
      <c r="G63" s="10">
        <f t="shared" ca="1" si="9"/>
        <v>347041.88280205743</v>
      </c>
      <c r="H63" s="10">
        <f t="shared" ca="1" si="9"/>
        <v>338849.26800638798</v>
      </c>
      <c r="I63" s="10">
        <f t="shared" ca="1" si="9"/>
        <v>334882.15087750339</v>
      </c>
      <c r="J63" s="10">
        <f t="shared" ca="1" si="9"/>
        <v>328593.55693614716</v>
      </c>
      <c r="K63" s="10">
        <f t="shared" ca="1" si="9"/>
        <v>323142.64276953111</v>
      </c>
      <c r="L63" s="10">
        <f t="shared" ca="1" si="9"/>
        <v>318518.26034757152</v>
      </c>
      <c r="M63" s="10">
        <f t="shared" ca="1" si="9"/>
        <v>313993.6263350629</v>
      </c>
      <c r="N63" s="10">
        <f t="shared" ca="1" si="9"/>
        <v>72039.189425568969</v>
      </c>
      <c r="O63" s="10">
        <f t="shared" ca="1" si="9"/>
        <v>224528.62981668254</v>
      </c>
      <c r="P63" s="10">
        <f t="shared" ca="1" si="9"/>
        <v>227051.31107220249</v>
      </c>
      <c r="Q63" s="10">
        <f t="shared" ca="1" si="9"/>
        <v>229607.54907711881</v>
      </c>
      <c r="R63" s="10">
        <f t="shared" ca="1" si="9"/>
        <v>232197.66035355499</v>
      </c>
      <c r="S63" s="10">
        <f t="shared" ca="1" si="9"/>
        <v>234821.96196644558</v>
      </c>
      <c r="T63" s="10">
        <f t="shared" ca="1" si="9"/>
        <v>237480.77142522155</v>
      </c>
      <c r="U63" s="10">
        <f t="shared" ca="1" si="9"/>
        <v>240174.4065813832</v>
      </c>
      <c r="V63" s="10">
        <f t="shared" ca="1" si="9"/>
        <v>242903.18552182856</v>
      </c>
      <c r="W63" s="10">
        <f t="shared" ca="1" si="9"/>
        <v>245667.4264578103</v>
      </c>
      <c r="X63" s="10">
        <f t="shared" ca="1" si="9"/>
        <v>98467.447609383846</v>
      </c>
      <c r="Y63" s="10">
        <f t="shared" ca="1" si="9"/>
        <v>251303.56708520828</v>
      </c>
      <c r="Z63" s="10">
        <f t="shared" ca="1" si="9"/>
        <v>254176.10275755901</v>
      </c>
      <c r="AA63" s="10">
        <f t="shared" ca="1" si="9"/>
        <v>257085.37213240433</v>
      </c>
      <c r="AB63" s="10">
        <f t="shared" ca="1" si="9"/>
        <v>260031.69221439614</v>
      </c>
      <c r="AC63" s="10">
        <f t="shared" ca="1" si="9"/>
        <v>263015.37936662085</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-403346.47108007356</v>
      </c>
      <c r="F64" s="59">
        <f ca="1">IF($B$11="Non-Taxable",0,-(AssetBasis)*Dep_02)</f>
        <v>-645354.35372811765</v>
      </c>
      <c r="G64" s="59">
        <f ca="1">IF($B$11="Non-Taxable",0,-(AssetBasis)*Dep_03)</f>
        <v>-387212.61223687057</v>
      </c>
      <c r="H64" s="59">
        <f ca="1">IF($B$11="Non-Taxable",0,-(AssetBasis)*DEP_04)</f>
        <v>-232327.56734212235</v>
      </c>
      <c r="I64" s="59">
        <f ca="1">IF($B$11="Non-Taxable",0,-(AssetBasis)*DEP_05)</f>
        <v>-232327.56734212235</v>
      </c>
      <c r="J64" s="59">
        <f ca="1">IF($B$11="Non-Taxable",0,-(AssetBasis)*DEP_06)</f>
        <v>-116163.78367106117</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-29623.020857441472</v>
      </c>
      <c r="F65" s="59">
        <f t="shared" ref="F65:AH65" ca="1" si="10">SUM(F63:F64)</f>
        <v>-286956.92379286105</v>
      </c>
      <c r="G65" s="59">
        <f t="shared" ca="1" si="10"/>
        <v>-40170.72943481314</v>
      </c>
      <c r="H65" s="59">
        <f t="shared" ca="1" si="10"/>
        <v>106521.70066426563</v>
      </c>
      <c r="I65" s="59">
        <f t="shared" ca="1" si="10"/>
        <v>102554.58353538104</v>
      </c>
      <c r="J65" s="59">
        <f ca="1">SUM(J63:J64)</f>
        <v>212429.773265086</v>
      </c>
      <c r="K65" s="59">
        <f t="shared" ca="1" si="10"/>
        <v>323142.64276953111</v>
      </c>
      <c r="L65" s="59">
        <f t="shared" ca="1" si="10"/>
        <v>318518.26034757152</v>
      </c>
      <c r="M65" s="59">
        <f t="shared" ca="1" si="10"/>
        <v>313993.6263350629</v>
      </c>
      <c r="N65" s="59">
        <f t="shared" ca="1" si="10"/>
        <v>72039.189425568969</v>
      </c>
      <c r="O65" s="59">
        <f t="shared" ca="1" si="10"/>
        <v>224528.62981668254</v>
      </c>
      <c r="P65" s="59">
        <f t="shared" ca="1" si="10"/>
        <v>227051.31107220249</v>
      </c>
      <c r="Q65" s="59">
        <f t="shared" ca="1" si="10"/>
        <v>229607.54907711881</v>
      </c>
      <c r="R65" s="59">
        <f t="shared" ca="1" si="10"/>
        <v>232197.66035355499</v>
      </c>
      <c r="S65" s="59">
        <f t="shared" ca="1" si="10"/>
        <v>234821.96196644558</v>
      </c>
      <c r="T65" s="59">
        <f t="shared" ca="1" si="10"/>
        <v>237480.77142522155</v>
      </c>
      <c r="U65" s="59">
        <f t="shared" ca="1" si="10"/>
        <v>240174.4065813832</v>
      </c>
      <c r="V65" s="59">
        <f t="shared" ca="1" si="10"/>
        <v>242903.18552182856</v>
      </c>
      <c r="W65" s="59">
        <f t="shared" ca="1" si="10"/>
        <v>245667.4264578103</v>
      </c>
      <c r="X65" s="59">
        <f t="shared" ca="1" si="10"/>
        <v>98467.447609383846</v>
      </c>
      <c r="Y65" s="59">
        <f t="shared" ca="1" si="10"/>
        <v>251303.56708520828</v>
      </c>
      <c r="Z65" s="59">
        <f t="shared" ca="1" si="10"/>
        <v>254176.10275755901</v>
      </c>
      <c r="AA65" s="59">
        <f t="shared" ca="1" si="10"/>
        <v>257085.37213240433</v>
      </c>
      <c r="AB65" s="59">
        <f t="shared" ca="1" si="10"/>
        <v>260031.69221439614</v>
      </c>
      <c r="AC65" s="59">
        <f t="shared" ca="1" si="10"/>
        <v>263015.37936662085</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-21353.636704239176</v>
      </c>
      <c r="F66" s="59">
        <f t="shared" ca="1" si="11"/>
        <v>-20222.745854990168</v>
      </c>
      <c r="G66" s="59">
        <f t="shared" ca="1" si="11"/>
        <v>-19024.001554786224</v>
      </c>
      <c r="H66" s="59">
        <f t="shared" ca="1" si="11"/>
        <v>-17753.332596570039</v>
      </c>
      <c r="I66" s="59">
        <f t="shared" ca="1" si="11"/>
        <v>-16406.423500860888</v>
      </c>
      <c r="J66" s="59">
        <f t="shared" ca="1" si="11"/>
        <v>-14978.699859409184</v>
      </c>
      <c r="K66" s="59">
        <f t="shared" ca="1" si="11"/>
        <v>-13465.312799470379</v>
      </c>
      <c r="L66" s="59">
        <f t="shared" ca="1" si="11"/>
        <v>-11861.122515935243</v>
      </c>
      <c r="M66" s="59">
        <f t="shared" ca="1" si="11"/>
        <v>-10160.680815388001</v>
      </c>
      <c r="N66" s="59">
        <f t="shared" ca="1" si="11"/>
        <v>-8358.2126128079253</v>
      </c>
      <c r="O66" s="59">
        <f t="shared" ca="1" si="11"/>
        <v>-6447.5963180730441</v>
      </c>
      <c r="P66" s="59">
        <f t="shared" ca="1" si="11"/>
        <v>-4422.34304565407</v>
      </c>
      <c r="Q66" s="59">
        <f t="shared" ca="1" si="11"/>
        <v>-2275.5745768899578</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-50976.657561680651</v>
      </c>
      <c r="F67" s="59">
        <f t="shared" ref="F67:AH67" ca="1" si="12">F65+F66</f>
        <v>-307179.6696478512</v>
      </c>
      <c r="G67" s="59">
        <f t="shared" ca="1" si="12"/>
        <v>-59194.730989599368</v>
      </c>
      <c r="H67" s="59">
        <f t="shared" ca="1" si="12"/>
        <v>88768.368067695599</v>
      </c>
      <c r="I67" s="59">
        <f ca="1">I65+I66</f>
        <v>86148.160034520144</v>
      </c>
      <c r="J67" s="59">
        <f ca="1">J65+J66</f>
        <v>197451.07340567681</v>
      </c>
      <c r="K67" s="59">
        <f t="shared" ca="1" si="12"/>
        <v>309677.32997006073</v>
      </c>
      <c r="L67" s="59">
        <f t="shared" ca="1" si="12"/>
        <v>306657.1378316363</v>
      </c>
      <c r="M67" s="59">
        <f t="shared" ca="1" si="12"/>
        <v>303832.94551967492</v>
      </c>
      <c r="N67" s="59">
        <f t="shared" ca="1" si="12"/>
        <v>63680.976812761044</v>
      </c>
      <c r="O67" s="59">
        <f t="shared" ca="1" si="12"/>
        <v>218081.0334986095</v>
      </c>
      <c r="P67" s="59">
        <f t="shared" ca="1" si="12"/>
        <v>222628.96802654842</v>
      </c>
      <c r="Q67" s="59">
        <f t="shared" ca="1" si="12"/>
        <v>227331.97450022885</v>
      </c>
      <c r="R67" s="59">
        <f t="shared" ca="1" si="12"/>
        <v>232197.66035355499</v>
      </c>
      <c r="S67" s="59">
        <f t="shared" ca="1" si="12"/>
        <v>234821.96196644558</v>
      </c>
      <c r="T67" s="59">
        <f t="shared" ca="1" si="12"/>
        <v>237480.77142522155</v>
      </c>
      <c r="U67" s="59">
        <f t="shared" ca="1" si="12"/>
        <v>240174.4065813832</v>
      </c>
      <c r="V67" s="59">
        <f t="shared" ca="1" si="12"/>
        <v>242903.18552182856</v>
      </c>
      <c r="W67" s="59">
        <f t="shared" ca="1" si="12"/>
        <v>245667.4264578103</v>
      </c>
      <c r="X67" s="59">
        <f t="shared" ca="1" si="12"/>
        <v>98467.447609383846</v>
      </c>
      <c r="Y67" s="59">
        <f t="shared" ca="1" si="12"/>
        <v>251303.56708520828</v>
      </c>
      <c r="Z67" s="59">
        <f t="shared" ca="1" si="12"/>
        <v>254176.10275755901</v>
      </c>
      <c r="AA67" s="59">
        <f t="shared" ca="1" si="12"/>
        <v>257085.37213240433</v>
      </c>
      <c r="AB67" s="59">
        <f t="shared" ca="1" si="12"/>
        <v>260031.69221439614</v>
      </c>
      <c r="AC67" s="59">
        <f t="shared" ca="1" si="12"/>
        <v>263015.37936662085</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16624.910955061936</v>
      </c>
      <c r="F68" s="59">
        <f t="shared" ca="1" si="14"/>
        <v>70189.065318597233</v>
      </c>
      <c r="G68" s="59">
        <f t="shared" ca="1" si="14"/>
        <v>17941.593912770022</v>
      </c>
      <c r="H68" s="59">
        <f t="shared" ca="1" si="14"/>
        <v>-13246.945579331134</v>
      </c>
      <c r="I68" s="59">
        <f t="shared" ca="1" si="14"/>
        <v>-12740.721387321635</v>
      </c>
      <c r="J68" s="59">
        <f t="shared" ca="1" si="14"/>
        <v>-36195.99581630293</v>
      </c>
      <c r="K68" s="59">
        <f t="shared" ca="1" si="14"/>
        <v>-59829.660150215728</v>
      </c>
      <c r="L68" s="59">
        <f t="shared" ca="1" si="14"/>
        <v>-59246.159029072136</v>
      </c>
      <c r="M68" s="59">
        <f t="shared" ca="1" si="14"/>
        <v>-58700.525074401194</v>
      </c>
      <c r="N68" s="59">
        <f t="shared" ca="1" si="14"/>
        <v>-12303.164720225433</v>
      </c>
      <c r="O68" s="59">
        <f t="shared" ca="1" si="14"/>
        <v>-42133.255671931351</v>
      </c>
      <c r="P68" s="59">
        <f t="shared" ca="1" si="14"/>
        <v>-43011.91662272915</v>
      </c>
      <c r="Q68" s="59">
        <f t="shared" ca="1" si="14"/>
        <v>-43920.537473444216</v>
      </c>
      <c r="R68" s="59">
        <f t="shared" ca="1" si="14"/>
        <v>-44860.587980306824</v>
      </c>
      <c r="S68" s="59">
        <f t="shared" ca="1" si="14"/>
        <v>-45367.603051917285</v>
      </c>
      <c r="T68" s="59">
        <f t="shared" ca="1" si="14"/>
        <v>-45881.285039352799</v>
      </c>
      <c r="U68" s="59">
        <f t="shared" ca="1" si="14"/>
        <v>-46401.695351523231</v>
      </c>
      <c r="V68" s="59">
        <f t="shared" ca="1" si="14"/>
        <v>-46928.89544281728</v>
      </c>
      <c r="W68" s="59">
        <f t="shared" ca="1" si="14"/>
        <v>-47462.946791648952</v>
      </c>
      <c r="X68" s="59">
        <f t="shared" ca="1" si="14"/>
        <v>-19023.910878132956</v>
      </c>
      <c r="Y68" s="59">
        <f t="shared" ca="1" si="14"/>
        <v>-48551.849160862243</v>
      </c>
      <c r="Z68" s="59">
        <f t="shared" ca="1" si="14"/>
        <v>-49106.823052760403</v>
      </c>
      <c r="AA68" s="59">
        <f t="shared" ca="1" si="14"/>
        <v>-49668.893895980516</v>
      </c>
      <c r="AB68" s="59">
        <f t="shared" ca="1" si="14"/>
        <v>-50238.122935821331</v>
      </c>
      <c r="AC68" s="59">
        <f t="shared" ca="1" si="14"/>
        <v>-50814.571293631147</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-28189.585081471432</v>
      </c>
      <c r="F69" s="24">
        <f t="shared" ca="1" si="16"/>
        <v>-27053.974726421318</v>
      </c>
      <c r="G69" s="24">
        <f t="shared" ca="1" si="16"/>
        <v>-26241.430499781698</v>
      </c>
      <c r="H69" s="24">
        <f t="shared" ca="1" si="16"/>
        <v>-25687.674832785437</v>
      </c>
      <c r="I69" s="24">
        <f t="shared" ca="1" si="16"/>
        <v>-25478.058190131404</v>
      </c>
      <c r="J69" s="24">
        <f t="shared" ca="1" si="16"/>
        <v>-25089.188566139037</v>
      </c>
      <c r="K69" s="24">
        <f t="shared" ca="1" si="16"/>
        <v>-24774.186397604859</v>
      </c>
      <c r="L69" s="24">
        <f t="shared" ca="1" si="16"/>
        <v>-24532.571026530903</v>
      </c>
      <c r="M69" s="24">
        <f t="shared" ca="1" si="16"/>
        <v>-24306.635641573994</v>
      </c>
      <c r="N69" s="24">
        <f t="shared" ca="1" si="16"/>
        <v>-5094.4781450208839</v>
      </c>
      <c r="O69" s="24">
        <f t="shared" ca="1" si="16"/>
        <v>-17446.482679888759</v>
      </c>
      <c r="P69" s="24">
        <f t="shared" ca="1" si="16"/>
        <v>-17810.317442123873</v>
      </c>
      <c r="Q69" s="24">
        <f t="shared" ca="1" si="16"/>
        <v>-18186.557960018308</v>
      </c>
      <c r="R69" s="24">
        <f t="shared" ca="1" si="16"/>
        <v>-18575.812828284401</v>
      </c>
      <c r="S69" s="24">
        <f t="shared" ca="1" si="16"/>
        <v>-18785.756957315647</v>
      </c>
      <c r="T69" s="24">
        <f t="shared" ca="1" si="16"/>
        <v>-18998.461714017725</v>
      </c>
      <c r="U69" s="24">
        <f t="shared" ca="1" si="16"/>
        <v>-19213.952526510657</v>
      </c>
      <c r="V69" s="24">
        <f t="shared" ca="1" si="16"/>
        <v>-19432.254841746286</v>
      </c>
      <c r="W69" s="24">
        <f t="shared" ca="1" si="16"/>
        <v>-19653.394116624826</v>
      </c>
      <c r="X69" s="24">
        <f t="shared" ca="1" si="16"/>
        <v>-7877.3958087507081</v>
      </c>
      <c r="Y69" s="24">
        <f t="shared" ca="1" si="16"/>
        <v>-20104.285366816664</v>
      </c>
      <c r="Z69" s="24">
        <f t="shared" ca="1" si="16"/>
        <v>-20334.088220604721</v>
      </c>
      <c r="AA69" s="24">
        <f t="shared" ca="1" si="16"/>
        <v>-20566.829770592347</v>
      </c>
      <c r="AB69" s="24">
        <f t="shared" ca="1" si="16"/>
        <v>-20802.535377151693</v>
      </c>
      <c r="AC69" s="24">
        <f t="shared" ca="1" si="16"/>
        <v>-21041.230349329668</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-62541.331688090155</v>
      </c>
      <c r="F70" s="420">
        <f t="shared" ref="F70:AH70" ca="1" si="17">SUM(F67:F69)</f>
        <v>-264044.57905567525</v>
      </c>
      <c r="G70" s="420">
        <f t="shared" ca="1" si="17"/>
        <v>-67494.567576611036</v>
      </c>
      <c r="H70" s="420">
        <f t="shared" ca="1" si="17"/>
        <v>49833.747655579027</v>
      </c>
      <c r="I70" s="420">
        <f t="shared" ca="1" si="17"/>
        <v>47929.380457067105</v>
      </c>
      <c r="J70" s="420">
        <f t="shared" ca="1" si="17"/>
        <v>136165.88902323486</v>
      </c>
      <c r="K70" s="420">
        <f t="shared" ca="1" si="17"/>
        <v>225073.48342224016</v>
      </c>
      <c r="L70" s="420">
        <f t="shared" ca="1" si="17"/>
        <v>222878.40777603324</v>
      </c>
      <c r="M70" s="420">
        <f t="shared" ca="1" si="17"/>
        <v>220825.78480369973</v>
      </c>
      <c r="N70" s="420">
        <f t="shared" ca="1" si="17"/>
        <v>46283.33394751473</v>
      </c>
      <c r="O70" s="420">
        <f t="shared" ca="1" si="17"/>
        <v>158501.2951467894</v>
      </c>
      <c r="P70" s="420">
        <f t="shared" ca="1" si="17"/>
        <v>161806.7339616954</v>
      </c>
      <c r="Q70" s="420">
        <f t="shared" ca="1" si="17"/>
        <v>165224.87906676633</v>
      </c>
      <c r="R70" s="420">
        <f t="shared" ca="1" si="17"/>
        <v>168761.25954496377</v>
      </c>
      <c r="S70" s="420">
        <f t="shared" ca="1" si="17"/>
        <v>170668.60195721267</v>
      </c>
      <c r="T70" s="420">
        <f t="shared" ca="1" si="17"/>
        <v>172601.02467185102</v>
      </c>
      <c r="U70" s="420">
        <f t="shared" ca="1" si="17"/>
        <v>174558.7587033493</v>
      </c>
      <c r="V70" s="420">
        <f t="shared" ca="1" si="17"/>
        <v>176542.03523726499</v>
      </c>
      <c r="W70" s="420">
        <f t="shared" ca="1" si="17"/>
        <v>178551.08554953651</v>
      </c>
      <c r="X70" s="420">
        <f t="shared" ca="1" si="17"/>
        <v>71566.140922500184</v>
      </c>
      <c r="Y70" s="420">
        <f t="shared" ca="1" si="17"/>
        <v>182647.43255752936</v>
      </c>
      <c r="Z70" s="420">
        <f t="shared" ca="1" si="17"/>
        <v>184735.19148419387</v>
      </c>
      <c r="AA70" s="420">
        <f t="shared" ca="1" si="17"/>
        <v>186849.64846583147</v>
      </c>
      <c r="AB70" s="420">
        <f t="shared" ca="1" si="17"/>
        <v>188991.03390142313</v>
      </c>
      <c r="AC70" s="420">
        <f t="shared" ca="1" si="17"/>
        <v>191159.57772366001</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340805.13939198339</v>
      </c>
      <c r="F72" s="59">
        <f t="shared" ca="1" si="18"/>
        <v>381309.77467244241</v>
      </c>
      <c r="G72" s="59">
        <f t="shared" ca="1" si="18"/>
        <v>319718.0446602595</v>
      </c>
      <c r="H72" s="59">
        <f t="shared" ca="1" si="18"/>
        <v>282161.31499770138</v>
      </c>
      <c r="I72" s="59">
        <f t="shared" ca="1" si="18"/>
        <v>280256.94779918948</v>
      </c>
      <c r="J72" s="59">
        <f t="shared" ca="1" si="18"/>
        <v>252329.67269429605</v>
      </c>
      <c r="K72" s="59">
        <f t="shared" ca="1" si="18"/>
        <v>225073.48342224016</v>
      </c>
      <c r="L72" s="59">
        <f t="shared" ca="1" si="18"/>
        <v>222878.40777603324</v>
      </c>
      <c r="M72" s="59">
        <f t="shared" ca="1" si="18"/>
        <v>220825.78480369973</v>
      </c>
      <c r="N72" s="59">
        <f t="shared" ca="1" si="18"/>
        <v>46283.33394751473</v>
      </c>
      <c r="O72" s="59">
        <f t="shared" ca="1" si="18"/>
        <v>158501.2951467894</v>
      </c>
      <c r="P72" s="59">
        <f t="shared" ca="1" si="18"/>
        <v>161806.7339616954</v>
      </c>
      <c r="Q72" s="59">
        <f t="shared" ca="1" si="18"/>
        <v>165224.87906676633</v>
      </c>
      <c r="R72" s="59">
        <f t="shared" ca="1" si="18"/>
        <v>168761.25954496377</v>
      </c>
      <c r="S72" s="59">
        <f t="shared" ca="1" si="18"/>
        <v>170668.60195721267</v>
      </c>
      <c r="T72" s="59">
        <f t="shared" ca="1" si="18"/>
        <v>172601.02467185102</v>
      </c>
      <c r="U72" s="59">
        <f t="shared" ca="1" si="18"/>
        <v>174558.7587033493</v>
      </c>
      <c r="V72" s="59">
        <f t="shared" ca="1" si="18"/>
        <v>176542.03523726499</v>
      </c>
      <c r="W72" s="59">
        <f t="shared" ca="1" si="18"/>
        <v>178551.08554953651</v>
      </c>
      <c r="X72" s="59">
        <f t="shared" ca="1" si="18"/>
        <v>71566.140922500184</v>
      </c>
      <c r="Y72" s="59">
        <f t="shared" ca="1" si="18"/>
        <v>182647.43255752936</v>
      </c>
      <c r="Z72" s="59">
        <f t="shared" ca="1" si="18"/>
        <v>184735.19148419387</v>
      </c>
      <c r="AA72" s="59">
        <f t="shared" ca="1" si="18"/>
        <v>186849.64846583147</v>
      </c>
      <c r="AB72" s="59">
        <f t="shared" ca="1" si="18"/>
        <v>188991.03390142313</v>
      </c>
      <c r="AC72" s="59">
        <f t="shared" ca="1" si="18"/>
        <v>191159.57772366001</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-2372626.3004710209</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711787.89014130621</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-1660838.4103297147</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355893.94507065293</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-18848.180820816768</v>
      </c>
      <c r="F80" s="10">
        <f ca="1">Principle</f>
        <v>-19979.071670065776</v>
      </c>
      <c r="G80" s="10">
        <f t="shared" ref="G80:AH80" ca="1" si="20">Principle</f>
        <v>-21177.815970269719</v>
      </c>
      <c r="H80" s="10">
        <f t="shared" ca="1" si="20"/>
        <v>-22448.484928485905</v>
      </c>
      <c r="I80" s="10">
        <f t="shared" ca="1" si="20"/>
        <v>-23795.394024195055</v>
      </c>
      <c r="J80" s="10">
        <f t="shared" ca="1" si="20"/>
        <v>-25223.117665646758</v>
      </c>
      <c r="K80" s="10">
        <f t="shared" ca="1" si="20"/>
        <v>-26736.504725585564</v>
      </c>
      <c r="L80" s="10">
        <f t="shared" ca="1" si="20"/>
        <v>-28340.6950091207</v>
      </c>
      <c r="M80" s="10">
        <f t="shared" ca="1" si="20"/>
        <v>-30041.136709667942</v>
      </c>
      <c r="N80" s="10">
        <f t="shared" ca="1" si="20"/>
        <v>-31843.604912248018</v>
      </c>
      <c r="O80" s="10">
        <f t="shared" ca="1" si="20"/>
        <v>-33754.221206982897</v>
      </c>
      <c r="P80" s="10">
        <f t="shared" ca="1" si="20"/>
        <v>-35779.474479401877</v>
      </c>
      <c r="Q80" s="10">
        <f t="shared" ca="1" si="20"/>
        <v>-37926.242948165986</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355893.94507065293</v>
      </c>
      <c r="E81" s="10">
        <f ca="1">E79+E80</f>
        <v>-18848.180820816768</v>
      </c>
      <c r="F81" s="10">
        <f t="shared" ref="F81:AH81" ca="1" si="21">F79+F80</f>
        <v>-19979.071670065776</v>
      </c>
      <c r="G81" s="10">
        <f t="shared" ca="1" si="21"/>
        <v>-21177.815970269719</v>
      </c>
      <c r="H81" s="10">
        <f t="shared" ca="1" si="21"/>
        <v>-22448.484928485905</v>
      </c>
      <c r="I81" s="10">
        <f t="shared" ca="1" si="21"/>
        <v>-23795.394024195055</v>
      </c>
      <c r="J81" s="10">
        <f t="shared" ca="1" si="21"/>
        <v>-25223.117665646758</v>
      </c>
      <c r="K81" s="10">
        <f t="shared" ca="1" si="21"/>
        <v>-26736.504725585564</v>
      </c>
      <c r="L81" s="10">
        <f t="shared" ca="1" si="21"/>
        <v>-28340.6950091207</v>
      </c>
      <c r="M81" s="10">
        <f t="shared" ca="1" si="21"/>
        <v>-30041.136709667942</v>
      </c>
      <c r="N81" s="10">
        <f t="shared" ca="1" si="21"/>
        <v>-31843.604912248018</v>
      </c>
      <c r="O81" s="10">
        <f t="shared" ca="1" si="21"/>
        <v>-33754.221206982897</v>
      </c>
      <c r="P81" s="10">
        <f t="shared" ca="1" si="21"/>
        <v>-35779.474479401877</v>
      </c>
      <c r="Q81" s="10">
        <f t="shared" ca="1" si="21"/>
        <v>-37926.242948165986</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-1304944.4652590617</v>
      </c>
      <c r="E83" s="430">
        <f t="shared" ca="1" si="22"/>
        <v>321956.95857116662</v>
      </c>
      <c r="F83" s="430">
        <f t="shared" ca="1" si="22"/>
        <v>361330.70300237666</v>
      </c>
      <c r="G83" s="430">
        <f t="shared" ca="1" si="22"/>
        <v>298540.22868998977</v>
      </c>
      <c r="H83" s="430">
        <f t="shared" ca="1" si="22"/>
        <v>259712.83006921547</v>
      </c>
      <c r="I83" s="430">
        <f t="shared" ca="1" si="22"/>
        <v>256461.55377499442</v>
      </c>
      <c r="J83" s="430">
        <f t="shared" ca="1" si="22"/>
        <v>227106.55502864928</v>
      </c>
      <c r="K83" s="430">
        <f t="shared" ca="1" si="22"/>
        <v>198336.97869665458</v>
      </c>
      <c r="L83" s="430">
        <f t="shared" ca="1" si="22"/>
        <v>194537.71276691253</v>
      </c>
      <c r="M83" s="430">
        <f t="shared" ca="1" si="22"/>
        <v>190784.64809403179</v>
      </c>
      <c r="N83" s="430">
        <f t="shared" ca="1" si="22"/>
        <v>14439.729035266711</v>
      </c>
      <c r="O83" s="430">
        <f t="shared" ca="1" si="22"/>
        <v>124747.07393980651</v>
      </c>
      <c r="P83" s="430">
        <f t="shared" ca="1" si="22"/>
        <v>126027.25948229352</v>
      </c>
      <c r="Q83" s="430">
        <f t="shared" ca="1" si="22"/>
        <v>127298.63611860035</v>
      </c>
      <c r="R83" s="430">
        <f t="shared" ca="1" si="22"/>
        <v>168761.25954496377</v>
      </c>
      <c r="S83" s="430">
        <f t="shared" ca="1" si="22"/>
        <v>170668.60195721267</v>
      </c>
      <c r="T83" s="430">
        <f t="shared" ca="1" si="22"/>
        <v>172601.02467185102</v>
      </c>
      <c r="U83" s="430">
        <f t="shared" ca="1" si="22"/>
        <v>174558.7587033493</v>
      </c>
      <c r="V83" s="430">
        <f t="shared" ca="1" si="22"/>
        <v>176542.03523726499</v>
      </c>
      <c r="W83" s="430">
        <f t="shared" ca="1" si="22"/>
        <v>178551.08554953651</v>
      </c>
      <c r="X83" s="430">
        <f t="shared" ca="1" si="22"/>
        <v>71566.140922500184</v>
      </c>
      <c r="Y83" s="430">
        <f t="shared" ca="1" si="22"/>
        <v>182647.43255752936</v>
      </c>
      <c r="Z83" s="430">
        <f t="shared" ca="1" si="22"/>
        <v>184735.19148419387</v>
      </c>
      <c r="AA83" s="430">
        <f t="shared" ca="1" si="22"/>
        <v>186849.64846583147</v>
      </c>
      <c r="AB83" s="430">
        <f t="shared" ca="1" si="22"/>
        <v>188991.03390142313</v>
      </c>
      <c r="AC83" s="430">
        <f t="shared" ca="1" si="22"/>
        <v>191159.57772366001</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-1304944.4652590617</v>
      </c>
      <c r="E84" s="44">
        <f ca="1">D84+E83</f>
        <v>-982987.50668789505</v>
      </c>
      <c r="F84" s="44">
        <f t="shared" ref="F84:AH84" ca="1" si="23">E84+F83</f>
        <v>-621656.80368551845</v>
      </c>
      <c r="G84" s="44">
        <f t="shared" ca="1" si="23"/>
        <v>-323116.57499552867</v>
      </c>
      <c r="H84" s="44">
        <f t="shared" ca="1" si="23"/>
        <v>-63403.7449263132</v>
      </c>
      <c r="I84" s="44">
        <f t="shared" ca="1" si="23"/>
        <v>193057.80884868122</v>
      </c>
      <c r="J84" s="44">
        <f t="shared" ca="1" si="23"/>
        <v>420164.3638773305</v>
      </c>
      <c r="K84" s="44">
        <f t="shared" ca="1" si="23"/>
        <v>618501.34257398511</v>
      </c>
      <c r="L84" s="44">
        <f t="shared" ca="1" si="23"/>
        <v>813039.05534089764</v>
      </c>
      <c r="M84" s="44">
        <f t="shared" ca="1" si="23"/>
        <v>1003823.7034349295</v>
      </c>
      <c r="N84" s="44">
        <f t="shared" ca="1" si="23"/>
        <v>1018263.4324701962</v>
      </c>
      <c r="O84" s="44">
        <f t="shared" ca="1" si="23"/>
        <v>1143010.5064100027</v>
      </c>
      <c r="P84" s="44">
        <f t="shared" ca="1" si="23"/>
        <v>1269037.7658922963</v>
      </c>
      <c r="Q84" s="44">
        <f t="shared" ca="1" si="23"/>
        <v>1396336.4020108967</v>
      </c>
      <c r="R84" s="44">
        <f t="shared" ca="1" si="23"/>
        <v>1565097.6615558604</v>
      </c>
      <c r="S84" s="44">
        <f t="shared" ca="1" si="23"/>
        <v>1735766.2635130731</v>
      </c>
      <c r="T84" s="44">
        <f t="shared" ca="1" si="23"/>
        <v>1908367.2881849241</v>
      </c>
      <c r="U84" s="44">
        <f t="shared" ca="1" si="23"/>
        <v>2082926.0468882734</v>
      </c>
      <c r="V84" s="44">
        <f t="shared" ca="1" si="23"/>
        <v>2259468.0821255385</v>
      </c>
      <c r="W84" s="44">
        <f t="shared" ca="1" si="23"/>
        <v>2438019.1676750751</v>
      </c>
      <c r="X84" s="44">
        <f t="shared" ca="1" si="23"/>
        <v>2509585.3085975754</v>
      </c>
      <c r="Y84" s="44">
        <f t="shared" ca="1" si="23"/>
        <v>2692232.7411551047</v>
      </c>
      <c r="Z84" s="44">
        <f t="shared" ca="1" si="23"/>
        <v>2876967.9326392985</v>
      </c>
      <c r="AA84" s="44">
        <f t="shared" ca="1" si="23"/>
        <v>3063817.5811051298</v>
      </c>
      <c r="AB84" s="44">
        <f t="shared" ca="1" si="23"/>
        <v>3252808.615006553</v>
      </c>
      <c r="AC84" s="44">
        <f t="shared" ca="1" si="23"/>
        <v>3443968.192730213</v>
      </c>
      <c r="AD84" s="44">
        <f ca="1">AC84+AD83</f>
        <v>3443968.192730213</v>
      </c>
      <c r="AE84" s="44">
        <f t="shared" ca="1" si="23"/>
        <v>3443968.192730213</v>
      </c>
      <c r="AF84" s="44">
        <f t="shared" ca="1" si="23"/>
        <v>3443968.192730213</v>
      </c>
      <c r="AG84" s="44">
        <f t="shared" ca="1" si="23"/>
        <v>3443968.192730213</v>
      </c>
      <c r="AH84" s="44">
        <f t="shared" ca="1" si="23"/>
        <v>3443968.192730213</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355893.94507065293</v>
      </c>
      <c r="F89" s="9">
        <f ca="1">E93</f>
        <v>337045.76424983615</v>
      </c>
      <c r="G89" s="9">
        <f t="shared" ref="G89:AH89" ca="1" si="24">F93</f>
        <v>317066.6925797704</v>
      </c>
      <c r="H89" s="9">
        <f t="shared" ca="1" si="24"/>
        <v>295888.87660950067</v>
      </c>
      <c r="I89" s="9">
        <f t="shared" ca="1" si="24"/>
        <v>273440.39168101479</v>
      </c>
      <c r="J89" s="9">
        <f t="shared" ca="1" si="24"/>
        <v>249644.99765681973</v>
      </c>
      <c r="K89" s="9">
        <f t="shared" ca="1" si="24"/>
        <v>224421.87999117299</v>
      </c>
      <c r="L89" s="9">
        <f t="shared" ca="1" si="24"/>
        <v>197685.37526558741</v>
      </c>
      <c r="M89" s="9">
        <f t="shared" ca="1" si="24"/>
        <v>169344.6802564667</v>
      </c>
      <c r="N89" s="9">
        <f t="shared" ca="1" si="24"/>
        <v>139303.54354679876</v>
      </c>
      <c r="O89" s="9">
        <f t="shared" ca="1" si="24"/>
        <v>107459.93863455074</v>
      </c>
      <c r="P89" s="9">
        <f t="shared" ca="1" si="24"/>
        <v>73705.717427567841</v>
      </c>
      <c r="Q89" s="9">
        <f t="shared" ca="1" si="24"/>
        <v>37926.242948165964</v>
      </c>
      <c r="R89" s="9">
        <f t="shared" ca="1" si="24"/>
        <v>0</v>
      </c>
      <c r="S89" s="9">
        <f t="shared" ca="1" si="24"/>
        <v>0</v>
      </c>
      <c r="T89" s="9">
        <f t="shared" ca="1" si="24"/>
        <v>0</v>
      </c>
      <c r="U89" s="9">
        <f t="shared" ca="1" si="24"/>
        <v>0</v>
      </c>
      <c r="V89" s="9">
        <f t="shared" ca="1" si="24"/>
        <v>0</v>
      </c>
      <c r="W89" s="9">
        <f t="shared" ca="1" si="24"/>
        <v>0</v>
      </c>
      <c r="X89" s="9">
        <f t="shared" ca="1" si="24"/>
        <v>0</v>
      </c>
      <c r="Y89" s="9">
        <f t="shared" ca="1" si="24"/>
        <v>0</v>
      </c>
      <c r="Z89" s="9">
        <f t="shared" ca="1" si="24"/>
        <v>0</v>
      </c>
      <c r="AA89" s="9">
        <f t="shared" ca="1" si="24"/>
        <v>0</v>
      </c>
      <c r="AB89" s="9">
        <f t="shared" ca="1" si="24"/>
        <v>0</v>
      </c>
      <c r="AC89" s="9">
        <f t="shared" ca="1" si="24"/>
        <v>0</v>
      </c>
      <c r="AD89" s="9">
        <f t="shared" ca="1" si="24"/>
        <v>0</v>
      </c>
      <c r="AE89" s="9">
        <f t="shared" ca="1" si="24"/>
        <v>0</v>
      </c>
      <c r="AF89" s="9">
        <f t="shared" ca="1" si="24"/>
        <v>0</v>
      </c>
      <c r="AG89" s="9">
        <f t="shared" ca="1" si="24"/>
        <v>0</v>
      </c>
      <c r="AH89" s="9">
        <f t="shared" ca="1" si="24"/>
        <v>0</v>
      </c>
    </row>
    <row r="90" spans="1:36" x14ac:dyDescent="0.2">
      <c r="A90" s="2" t="s">
        <v>47</v>
      </c>
      <c r="D90" s="9"/>
      <c r="E90" s="9">
        <f t="shared" ref="E90:AH90" ca="1" si="25">IF(ProjectYear&lt;=LoanTerm,PMT(LoanInterest,LoanTerm,LoanAmount),0)</f>
        <v>-40201.817525055943</v>
      </c>
      <c r="F90" s="9">
        <f t="shared" ca="1" si="25"/>
        <v>-40201.817525055943</v>
      </c>
      <c r="G90" s="9">
        <f t="shared" ca="1" si="25"/>
        <v>-40201.817525055943</v>
      </c>
      <c r="H90" s="9">
        <f t="shared" ca="1" si="25"/>
        <v>-40201.817525055943</v>
      </c>
      <c r="I90" s="9">
        <f t="shared" ca="1" si="25"/>
        <v>-40201.817525055943</v>
      </c>
      <c r="J90" s="9">
        <f t="shared" ca="1" si="25"/>
        <v>-40201.817525055943</v>
      </c>
      <c r="K90" s="9">
        <f t="shared" ca="1" si="25"/>
        <v>-40201.817525055943</v>
      </c>
      <c r="L90" s="9">
        <f t="shared" ca="1" si="25"/>
        <v>-40201.817525055943</v>
      </c>
      <c r="M90" s="9">
        <f t="shared" ca="1" si="25"/>
        <v>-40201.817525055943</v>
      </c>
      <c r="N90" s="9">
        <f t="shared" ca="1" si="25"/>
        <v>-40201.817525055943</v>
      </c>
      <c r="O90" s="9">
        <f t="shared" ca="1" si="25"/>
        <v>-40201.817525055943</v>
      </c>
      <c r="P90" s="9">
        <f t="shared" ca="1" si="25"/>
        <v>-40201.817525055943</v>
      </c>
      <c r="Q90" s="9">
        <f t="shared" ca="1" si="25"/>
        <v>-40201.817525055943</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-18848.180820816768</v>
      </c>
      <c r="F91" s="9">
        <f t="shared" ca="1" si="26"/>
        <v>-19979.071670065776</v>
      </c>
      <c r="G91" s="9">
        <f t="shared" ca="1" si="26"/>
        <v>-21177.815970269719</v>
      </c>
      <c r="H91" s="9">
        <f t="shared" ca="1" si="26"/>
        <v>-22448.484928485905</v>
      </c>
      <c r="I91" s="9">
        <f t="shared" ca="1" si="26"/>
        <v>-23795.394024195055</v>
      </c>
      <c r="J91" s="9">
        <f t="shared" ca="1" si="26"/>
        <v>-25223.117665646758</v>
      </c>
      <c r="K91" s="9">
        <f t="shared" ca="1" si="26"/>
        <v>-26736.504725585564</v>
      </c>
      <c r="L91" s="9">
        <f t="shared" ca="1" si="26"/>
        <v>-28340.6950091207</v>
      </c>
      <c r="M91" s="9">
        <f t="shared" ca="1" si="26"/>
        <v>-30041.136709667942</v>
      </c>
      <c r="N91" s="9">
        <f t="shared" ca="1" si="26"/>
        <v>-31843.604912248018</v>
      </c>
      <c r="O91" s="9">
        <f t="shared" ca="1" si="26"/>
        <v>-33754.221206982897</v>
      </c>
      <c r="P91" s="9">
        <f t="shared" ca="1" si="26"/>
        <v>-35779.474479401877</v>
      </c>
      <c r="Q91" s="9">
        <f t="shared" ca="1" si="26"/>
        <v>-37926.242948165986</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-21353.636704239176</v>
      </c>
      <c r="F92" s="9">
        <f t="shared" ca="1" si="27"/>
        <v>-20222.745854990168</v>
      </c>
      <c r="G92" s="9">
        <f t="shared" ca="1" si="27"/>
        <v>-19024.001554786224</v>
      </c>
      <c r="H92" s="9">
        <f t="shared" ca="1" si="27"/>
        <v>-17753.332596570039</v>
      </c>
      <c r="I92" s="9">
        <f t="shared" ca="1" si="27"/>
        <v>-16406.423500860888</v>
      </c>
      <c r="J92" s="9">
        <f t="shared" ca="1" si="27"/>
        <v>-14978.699859409184</v>
      </c>
      <c r="K92" s="9">
        <f t="shared" ca="1" si="27"/>
        <v>-13465.312799470379</v>
      </c>
      <c r="L92" s="9">
        <f t="shared" ca="1" si="27"/>
        <v>-11861.122515935243</v>
      </c>
      <c r="M92" s="9">
        <f t="shared" ca="1" si="27"/>
        <v>-10160.680815388001</v>
      </c>
      <c r="N92" s="9">
        <f t="shared" ca="1" si="27"/>
        <v>-8358.2126128079253</v>
      </c>
      <c r="O92" s="9">
        <f t="shared" ca="1" si="27"/>
        <v>-6447.5963180730441</v>
      </c>
      <c r="P92" s="9">
        <f t="shared" ca="1" si="27"/>
        <v>-4422.34304565407</v>
      </c>
      <c r="Q92" s="9">
        <f t="shared" ca="1" si="27"/>
        <v>-2275.5745768899578</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337045.76424983615</v>
      </c>
      <c r="F93" s="70">
        <f t="shared" ca="1" si="28"/>
        <v>317066.6925797704</v>
      </c>
      <c r="G93" s="70">
        <f t="shared" ca="1" si="28"/>
        <v>295888.87660950067</v>
      </c>
      <c r="H93" s="70">
        <f t="shared" ca="1" si="28"/>
        <v>273440.39168101479</v>
      </c>
      <c r="I93" s="70">
        <f t="shared" ca="1" si="28"/>
        <v>249644.99765681973</v>
      </c>
      <c r="J93" s="70">
        <f t="shared" ca="1" si="28"/>
        <v>224421.87999117299</v>
      </c>
      <c r="K93" s="70">
        <f t="shared" ca="1" si="28"/>
        <v>197685.37526558741</v>
      </c>
      <c r="L93" s="70">
        <f t="shared" ca="1" si="28"/>
        <v>169344.6802564667</v>
      </c>
      <c r="M93" s="70">
        <f t="shared" ca="1" si="28"/>
        <v>139303.54354679876</v>
      </c>
      <c r="N93" s="70">
        <f t="shared" ca="1" si="28"/>
        <v>107459.93863455074</v>
      </c>
      <c r="O93" s="70">
        <f t="shared" ca="1" si="28"/>
        <v>73705.717427567841</v>
      </c>
      <c r="P93" s="70">
        <f t="shared" ca="1" si="28"/>
        <v>37926.242948165964</v>
      </c>
      <c r="Q93" s="70">
        <f t="shared" ca="1" si="28"/>
        <v>0</v>
      </c>
      <c r="R93" s="70">
        <f t="shared" ca="1" si="28"/>
        <v>0</v>
      </c>
      <c r="S93" s="70">
        <f t="shared" ca="1" si="28"/>
        <v>0</v>
      </c>
      <c r="T93" s="70">
        <f t="shared" ca="1" si="28"/>
        <v>0</v>
      </c>
      <c r="U93" s="70">
        <f t="shared" ca="1" si="28"/>
        <v>0</v>
      </c>
      <c r="V93" s="70">
        <f t="shared" ca="1" si="28"/>
        <v>0</v>
      </c>
      <c r="W93" s="70">
        <f t="shared" ca="1" si="28"/>
        <v>0</v>
      </c>
      <c r="X93" s="70">
        <f t="shared" ca="1" si="28"/>
        <v>0</v>
      </c>
      <c r="Y93" s="70">
        <f t="shared" ca="1" si="28"/>
        <v>0</v>
      </c>
      <c r="Z93" s="70">
        <f t="shared" ca="1" si="28"/>
        <v>0</v>
      </c>
      <c r="AA93" s="70">
        <f t="shared" ca="1" si="28"/>
        <v>0</v>
      </c>
      <c r="AB93" s="70">
        <f t="shared" ca="1" si="28"/>
        <v>0</v>
      </c>
      <c r="AC93" s="70">
        <f t="shared" ca="1" si="28"/>
        <v>0</v>
      </c>
      <c r="AD93" s="70">
        <f t="shared" ca="1" si="28"/>
        <v>0</v>
      </c>
      <c r="AE93" s="70">
        <f t="shared" ca="1" si="28"/>
        <v>0</v>
      </c>
      <c r="AF93" s="70">
        <f t="shared" ca="1" si="28"/>
        <v>0</v>
      </c>
      <c r="AG93" s="70">
        <f t="shared" ca="1" si="28"/>
        <v>0</v>
      </c>
      <c r="AH93" s="70">
        <f t="shared" ca="1" si="28"/>
        <v>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1509169.0264340681</v>
      </c>
      <c r="D102" s="42">
        <f ca="1">IF($C$112="3P",VLOOKUP($A102,'Fin. Assumptions'!$F$23:$L$29,$D$111+1)*(-D$55-D$56),VLOOKUP($A102,'Fin. Assumptions'!$F$32:$L$38,$D$111+1)*D$83)</f>
        <v>-1304944.4652590617</v>
      </c>
      <c r="E102" s="42">
        <f ca="1">IF($C$112="3P",VLOOKUP($A102,'Fin. Assumptions'!$F$23:$L$29,$D$111+1)*(-E$55-E$56),VLOOKUP($A102,'Fin. Assumptions'!$F$32:$L$38,$D$111+1)*E$83)</f>
        <v>321956.95857116662</v>
      </c>
      <c r="F102" s="42">
        <f ca="1">IF($C$112="3P",VLOOKUP($A102,'Fin. Assumptions'!$F$23:$L$29,$D$111+1)*(-F$55-F$56),VLOOKUP($A102,'Fin. Assumptions'!$F$32:$L$38,$D$111+1)*F$83)</f>
        <v>361330.70300237666</v>
      </c>
      <c r="G102" s="42">
        <f ca="1">IF($C$112="3P",VLOOKUP($A102,'Fin. Assumptions'!$F$23:$L$29,$D$111+1)*(-G$55-G$56),VLOOKUP($A102,'Fin. Assumptions'!$F$32:$L$38,$D$111+1)*G$83)</f>
        <v>298540.22868998977</v>
      </c>
      <c r="H102" s="42">
        <f ca="1">IF($C$112="3P",VLOOKUP($A102,'Fin. Assumptions'!$F$23:$L$29,$D$111+1)*(-H$55-H$56),VLOOKUP($A102,'Fin. Assumptions'!$F$32:$L$38,$D$111+1)*H$83)</f>
        <v>259712.83006921547</v>
      </c>
      <c r="I102" s="42">
        <f ca="1">IF($C$112="3P",VLOOKUP($A102,'Fin. Assumptions'!$F$23:$L$29,$D$111+1)*(-I$55-I$56),VLOOKUP($A102,'Fin. Assumptions'!$F$32:$L$38,$D$111+1)*I$83)</f>
        <v>256461.55377499442</v>
      </c>
      <c r="J102" s="42">
        <f ca="1">IF($C$112="3P",VLOOKUP($A102,'Fin. Assumptions'!$F$23:$L$29,$D$111+1)*(-J$55-J$56),VLOOKUP($A102,'Fin. Assumptions'!$F$32:$L$38,$D$111+1)*J$83)</f>
        <v>227106.55502864928</v>
      </c>
      <c r="K102" s="42">
        <f ca="1">IF($C$112="3P",VLOOKUP($A102,'Fin. Assumptions'!$F$23:$L$29,$D$111+1)*(-K$55-K$56),VLOOKUP($A102,'Fin. Assumptions'!$F$32:$L$38,$D$111+1)*K$83)</f>
        <v>198336.97869665458</v>
      </c>
      <c r="L102" s="42">
        <f ca="1">IF($C$112="3P",VLOOKUP($A102,'Fin. Assumptions'!$F$23:$L$29,$D$111+1)*(-L$55-L$56),VLOOKUP($A102,'Fin. Assumptions'!$F$32:$L$38,$D$111+1)*L$83)</f>
        <v>194537.71276691253</v>
      </c>
      <c r="M102" s="42">
        <f ca="1">IF($C$112="3P",VLOOKUP($A102,'Fin. Assumptions'!$F$23:$L$29,$D$111+1)*(-M$55-M$56),VLOOKUP($A102,'Fin. Assumptions'!$F$32:$L$38,$D$111+1)*M$83)</f>
        <v>190784.64809403179</v>
      </c>
      <c r="N102" s="42">
        <f ca="1">IF($C$112="3P",VLOOKUP($A102,'Fin. Assumptions'!$F$23:$L$29,$D$111+1)*(-N$55-N$56),VLOOKUP($A102,'Fin. Assumptions'!$F$32:$L$38,$D$111+1)*N$83)</f>
        <v>14439.729035266711</v>
      </c>
      <c r="O102" s="42">
        <f ca="1">IF($C$112="3P",VLOOKUP($A102,'Fin. Assumptions'!$F$23:$L$29,$D$111+1)*(-O$55-O$56),VLOOKUP($A102,'Fin. Assumptions'!$F$32:$L$38,$D$111+1)*O$83)</f>
        <v>124747.07393980651</v>
      </c>
      <c r="P102" s="42">
        <f ca="1">IF($C$112="3P",VLOOKUP($A102,'Fin. Assumptions'!$F$23:$L$29,$D$111+1)*(-P$55-P$56),VLOOKUP($A102,'Fin. Assumptions'!$F$32:$L$38,$D$111+1)*P$83)</f>
        <v>126027.25948229352</v>
      </c>
      <c r="Q102" s="42">
        <f ca="1">IF($C$112="3P",VLOOKUP($A102,'Fin. Assumptions'!$F$23:$L$29,$D$111+1)*(-Q$55-Q$56),VLOOKUP($A102,'Fin. Assumptions'!$F$32:$L$38,$D$111+1)*Q$83)</f>
        <v>127298.63611860035</v>
      </c>
      <c r="R102" s="42">
        <f ca="1">IF($C$112="3P",VLOOKUP($A102,'Fin. Assumptions'!$F$23:$L$29,$D$111+1)*(-R$55-R$56),VLOOKUP($A102,'Fin. Assumptions'!$F$32:$L$38,$D$111+1)*R$83)</f>
        <v>168761.25954496377</v>
      </c>
      <c r="S102" s="42">
        <f ca="1">IF($C$112="3P",VLOOKUP($A102,'Fin. Assumptions'!$F$23:$L$29,$D$111+1)*(-S$55-S$56),VLOOKUP($A102,'Fin. Assumptions'!$F$32:$L$38,$D$111+1)*S$83)</f>
        <v>170668.60195721267</v>
      </c>
      <c r="T102" s="42">
        <f ca="1">IF($C$112="3P",VLOOKUP($A102,'Fin. Assumptions'!$F$23:$L$29,$D$111+1)*(-T$55-T$56),VLOOKUP($A102,'Fin. Assumptions'!$F$32:$L$38,$D$111+1)*T$83)</f>
        <v>172601.02467185102</v>
      </c>
      <c r="U102" s="42">
        <f ca="1">IF($C$112="3P",VLOOKUP($A102,'Fin. Assumptions'!$F$23:$L$29,$D$111+1)*(-U$55-U$56),VLOOKUP($A102,'Fin. Assumptions'!$F$32:$L$38,$D$111+1)*U$83)</f>
        <v>174558.7587033493</v>
      </c>
      <c r="V102" s="42">
        <f ca="1">IF($C$112="3P",VLOOKUP($A102,'Fin. Assumptions'!$F$23:$L$29,$D$111+1)*(-V$55-V$56),VLOOKUP($A102,'Fin. Assumptions'!$F$32:$L$38,$D$111+1)*V$83)</f>
        <v>176542.03523726499</v>
      </c>
      <c r="W102" s="42">
        <f ca="1">IF($C$112="3P",VLOOKUP($A102,'Fin. Assumptions'!$F$23:$L$29,$D$111+1)*(-W$55-W$56),VLOOKUP($A102,'Fin. Assumptions'!$F$32:$L$38,$D$111+1)*W$83)</f>
        <v>178551.08554953651</v>
      </c>
      <c r="X102" s="42">
        <f ca="1">IF($C$112="3P",VLOOKUP($A102,'Fin. Assumptions'!$F$23:$L$29,$D$111+1)*(-X$55-X$56),VLOOKUP($A102,'Fin. Assumptions'!$F$32:$L$38,$D$111+1)*X$83)</f>
        <v>71566.140922500184</v>
      </c>
      <c r="Y102" s="42">
        <f ca="1">IF($C$112="3P",VLOOKUP($A102,'Fin. Assumptions'!$F$23:$L$29,$D$111+1)*(-Y$55-Y$56),VLOOKUP($A102,'Fin. Assumptions'!$F$32:$L$38,$D$111+1)*Y$83)</f>
        <v>182647.43255752936</v>
      </c>
      <c r="Z102" s="42">
        <f ca="1">IF($C$112="3P",VLOOKUP($A102,'Fin. Assumptions'!$F$23:$L$29,$D$111+1)*(-Z$55-Z$56),VLOOKUP($A102,'Fin. Assumptions'!$F$32:$L$38,$D$111+1)*Z$83)</f>
        <v>184735.19148419387</v>
      </c>
      <c r="AA102" s="42">
        <f ca="1">IF($C$112="3P",VLOOKUP($A102,'Fin. Assumptions'!$F$23:$L$29,$D$111+1)*(-AA$55-AA$56),VLOOKUP($A102,'Fin. Assumptions'!$F$32:$L$38,$D$111+1)*AA$83)</f>
        <v>186849.64846583147</v>
      </c>
      <c r="AB102" s="42">
        <f ca="1">IF($C$112="3P",VLOOKUP($A102,'Fin. Assumptions'!$F$23:$L$29,$D$111+1)*(-AB$55-AB$56),VLOOKUP($A102,'Fin. Assumptions'!$F$32:$L$38,$D$111+1)*AB$83)</f>
        <v>188991.03390142313</v>
      </c>
      <c r="AC102" s="42">
        <f ca="1">IF($C$112="3P",VLOOKUP($A102,'Fin. Assumptions'!$F$23:$L$29,$D$111+1)*(-AC$55-AC$56),VLOOKUP($A102,'Fin. Assumptions'!$F$32:$L$38,$D$111+1)*AC$83)</f>
        <v>191159.57772366001</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1509169.0264340681</v>
      </c>
    </row>
    <row r="111" spans="1:34" ht="15.75" x14ac:dyDescent="0.25">
      <c r="A111" s="92"/>
      <c r="B111" s="93" t="s">
        <v>111</v>
      </c>
      <c r="C111" s="463" t="str">
        <f ca="1">LEFT($B$6,3)</f>
        <v>COM</v>
      </c>
      <c r="D111" s="380">
        <f ca="1">HLOOKUP(C111,'Fin. Assumptions'!$G$32:$L$40,9)</f>
        <v>1</v>
      </c>
    </row>
    <row r="112" spans="1:34" x14ac:dyDescent="0.2">
      <c r="A112" s="94"/>
      <c r="B112" s="93" t="s">
        <v>160</v>
      </c>
      <c r="C112" s="376" t="str">
        <f ca="1">RIGHT(LEFT($B$6,6),2)</f>
        <v>DO</v>
      </c>
    </row>
  </sheetData>
  <sheetProtection algorithmName="SHA-512" hashValue="JsqMn9JRIztgmQoNla7WsQSSKn35MLPjvufIPWLMYkKAP6mliyaQnxsXq0MzEXLsINGQjeF6Dgg2wDrh9zudiQ==" saltValue="B5cxEb5s83KpG8yjgyv/gg=="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AP112"/>
  <sheetViews>
    <sheetView topLeftCell="J44" zoomScale="90" zoomScaleNormal="90" workbookViewId="0">
      <selection activeCell="J73" sqref="J73"/>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34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Com 3P 14</v>
      </c>
      <c r="D6" s="82" t="s">
        <v>172</v>
      </c>
      <c r="T6" s="2"/>
    </row>
    <row r="7" spans="1:42" ht="18.75" customHeight="1" x14ac:dyDescent="0.25">
      <c r="A7" s="90"/>
      <c r="C7" s="2"/>
      <c r="D7" s="374" t="s">
        <v>174</v>
      </c>
      <c r="T7" s="2"/>
    </row>
    <row r="8" spans="1:42" ht="18.75" customHeight="1" x14ac:dyDescent="0.25">
      <c r="A8" s="90" t="s">
        <v>111</v>
      </c>
      <c r="B8" s="376" t="str">
        <f ca="1">VLOOKUP($B$6,'Fin. Assumptions'!$A$6:$P$17,2)</f>
        <v>Commercial</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2014</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734212.7965351562</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2.4473759884505206</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2447375.9884505207</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0.9</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2447375.9884505207</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-367106.3982675781</v>
      </c>
      <c r="O22" s="28"/>
      <c r="P22" s="26"/>
      <c r="Q22" s="26"/>
      <c r="R22" s="23"/>
      <c r="T22" s="2"/>
    </row>
    <row r="23" spans="1:36" ht="18" customHeight="1" x14ac:dyDescent="0.2">
      <c r="A23" s="48"/>
      <c r="B23" s="77"/>
      <c r="C23" s="21"/>
      <c r="E23" s="54" t="s">
        <v>77</v>
      </c>
      <c r="G23" s="83">
        <f ca="1">SUM(G20:G22)</f>
        <v>2080269.5901829426</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10</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2447375.9884505207</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v>
      </c>
      <c r="C31" s="2" t="s">
        <v>7</v>
      </c>
      <c r="E31" s="57" t="s">
        <v>10</v>
      </c>
      <c r="F31" s="5"/>
      <c r="G31" s="83">
        <f ca="1">NetCost*LoanPer-B22</f>
        <v>367106.39826757787</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900829.36070485692</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0.20372890332888605</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174762</v>
      </c>
      <c r="F54" s="9">
        <f t="shared" ca="1" si="2"/>
        <v>177365.95380000002</v>
      </c>
      <c r="G54" s="9">
        <f t="shared" ca="1" si="2"/>
        <v>180008.70651162002</v>
      </c>
      <c r="H54" s="9">
        <f t="shared" ca="1" si="2"/>
        <v>182690.83623864315</v>
      </c>
      <c r="I54" s="9">
        <f t="shared" ca="1" si="2"/>
        <v>185412.92969859895</v>
      </c>
      <c r="J54" s="9">
        <f t="shared" ca="1" si="2"/>
        <v>188175.58235110808</v>
      </c>
      <c r="K54" s="9">
        <f t="shared" ca="1" si="2"/>
        <v>190979.3985281396</v>
      </c>
      <c r="L54" s="9">
        <f t="shared" ca="1" si="2"/>
        <v>193824.9915662088</v>
      </c>
      <c r="M54" s="9">
        <f t="shared" ca="1" si="2"/>
        <v>196712.98394054535</v>
      </c>
      <c r="N54" s="9">
        <f t="shared" ca="1" si="2"/>
        <v>199644.00740125947</v>
      </c>
      <c r="O54" s="9">
        <f t="shared" ca="1" si="2"/>
        <v>202618.70311153823</v>
      </c>
      <c r="P54" s="9">
        <f t="shared" ca="1" si="2"/>
        <v>205637.72178790014</v>
      </c>
      <c r="Q54" s="9">
        <f t="shared" ca="1" si="2"/>
        <v>208701.72384253988</v>
      </c>
      <c r="R54" s="9">
        <f t="shared" ca="1" si="2"/>
        <v>211811.37952779367</v>
      </c>
      <c r="S54" s="9">
        <f t="shared" ca="1" si="2"/>
        <v>214967.36908275788</v>
      </c>
      <c r="T54" s="9">
        <f t="shared" ca="1" si="2"/>
        <v>218170.38288209087</v>
      </c>
      <c r="U54" s="9">
        <f t="shared" ca="1" si="2"/>
        <v>221421.12158703408</v>
      </c>
      <c r="V54" s="9">
        <f t="shared" ca="1" si="2"/>
        <v>224720.29629868091</v>
      </c>
      <c r="W54" s="9">
        <f t="shared" ca="1" si="2"/>
        <v>228068.62871353122</v>
      </c>
      <c r="X54" s="9">
        <f t="shared" ca="1" si="2"/>
        <v>231466.85128136279</v>
      </c>
      <c r="Y54" s="9">
        <f t="shared" ca="1" si="2"/>
        <v>234915.70736545511</v>
      </c>
      <c r="Z54" s="9">
        <f t="shared" ca="1" si="2"/>
        <v>238415.95140520038</v>
      </c>
      <c r="AA54" s="9">
        <f t="shared" ca="1" si="2"/>
        <v>241968.34908113792</v>
      </c>
      <c r="AB54" s="9">
        <f t="shared" ca="1" si="2"/>
        <v>245573.6774824468</v>
      </c>
      <c r="AC54" s="9">
        <f t="shared" ca="1" si="2"/>
        <v>249232.72527693523</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-26214.3</v>
      </c>
      <c r="F55" s="9">
        <f t="shared" ca="1" si="3"/>
        <v>-26604.893070000002</v>
      </c>
      <c r="G55" s="9">
        <f t="shared" ca="1" si="3"/>
        <v>-27001.305976743002</v>
      </c>
      <c r="H55" s="9">
        <f t="shared" ca="1" si="3"/>
        <v>-27403.625435796472</v>
      </c>
      <c r="I55" s="9">
        <f t="shared" ca="1" si="3"/>
        <v>-27811.939454789841</v>
      </c>
      <c r="J55" s="9">
        <f t="shared" ca="1" si="3"/>
        <v>-28226.337352666211</v>
      </c>
      <c r="K55" s="9">
        <f t="shared" ca="1" si="3"/>
        <v>-28646.90977922094</v>
      </c>
      <c r="L55" s="9">
        <f t="shared" ca="1" si="3"/>
        <v>-29073.74873493132</v>
      </c>
      <c r="M55" s="9">
        <f t="shared" ca="1" si="3"/>
        <v>-29506.9475910818</v>
      </c>
      <c r="N55" s="9">
        <f t="shared" ca="1" si="3"/>
        <v>-29946.60111018892</v>
      </c>
      <c r="O55" s="9">
        <f t="shared" ca="1" si="3"/>
        <v>-30392.805466730733</v>
      </c>
      <c r="P55" s="9">
        <f t="shared" ca="1" si="3"/>
        <v>-30845.65826818502</v>
      </c>
      <c r="Q55" s="9">
        <f t="shared" ca="1" si="3"/>
        <v>-31305.25857638098</v>
      </c>
      <c r="R55" s="9">
        <f t="shared" ca="1" si="3"/>
        <v>-31771.70692916905</v>
      </c>
      <c r="S55" s="9">
        <f t="shared" ca="1" si="3"/>
        <v>-32245.10536241368</v>
      </c>
      <c r="T55" s="9">
        <f t="shared" ca="1" si="3"/>
        <v>-32725.557432313628</v>
      </c>
      <c r="U55" s="9">
        <f t="shared" ca="1" si="3"/>
        <v>-33213.168238055114</v>
      </c>
      <c r="V55" s="9">
        <f t="shared" ca="1" si="3"/>
        <v>-33708.044444802137</v>
      </c>
      <c r="W55" s="9">
        <f t="shared" ca="1" si="3"/>
        <v>-34210.294307029682</v>
      </c>
      <c r="X55" s="9">
        <f t="shared" ca="1" si="3"/>
        <v>-34720.027692204414</v>
      </c>
      <c r="Y55" s="9">
        <f t="shared" ca="1" si="3"/>
        <v>-35237.356104818267</v>
      </c>
      <c r="Z55" s="9">
        <f t="shared" ca="1" si="3"/>
        <v>-35762.392710780055</v>
      </c>
      <c r="AA55" s="9">
        <f t="shared" ca="1" si="3"/>
        <v>-36295.252362170686</v>
      </c>
      <c r="AB55" s="9">
        <f t="shared" ca="1" si="3"/>
        <v>-36836.05162236702</v>
      </c>
      <c r="AC55" s="9">
        <f t="shared" ca="1" si="3"/>
        <v>-37384.908791540285</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373291.63199999998</v>
      </c>
      <c r="F57" s="10">
        <f ca="1">IF(F$49&gt;OptInTerm,0,VLOOKUP($B$10+F$49-1,'SREC Prices'!$B$6:$D$22,2))*((F$50/1000)*$B$18)</f>
        <v>304652.10888000001</v>
      </c>
      <c r="G57" s="10">
        <f ca="1">IF(G$49&gt;OptInTerm,0,VLOOKUP($B$10+G$49-1,'SREC Prices'!$B$6:$D$22,2))*((G$50/1000)*$B$18)</f>
        <v>281328.48595529998</v>
      </c>
      <c r="H57" s="10">
        <f ca="1">IF(H$49&gt;OptInTerm,0,VLOOKUP($B$10+H$49-1,'SREC Prices'!$B$6:$D$22,2))*((H$50/1000)*$B$18)</f>
        <v>277855.99966186658</v>
      </c>
      <c r="I57" s="10">
        <f ca="1">IF(I$49&gt;OptInTerm,0,VLOOKUP($B$10+I$49-1,'SREC Prices'!$B$6:$D$22,2))*((I$50/1000)*$B$18)</f>
        <v>286744.29288525082</v>
      </c>
      <c r="J57" s="10">
        <f ca="1">IF(J$49&gt;OptInTerm,0,VLOOKUP($B$10+J$49-1,'SREC Prices'!$B$6:$D$22,2))*((J$50/1000)*$B$18)</f>
        <v>270993.91192300542</v>
      </c>
      <c r="K57" s="10">
        <f ca="1">IF(K$49&gt;OptInTerm,0,VLOOKUP($B$10+K$49-1,'SREC Prices'!$B$6:$D$22,2))*((K$50/1000)*$B$18)</f>
        <v>247253.82262001454</v>
      </c>
      <c r="L57" s="10">
        <f ca="1">IF(L$49&gt;OptInTerm,0,VLOOKUP($B$10+L$49-1,'SREC Prices'!$B$6:$D$22,2))*((L$50/1000)*$B$18)</f>
        <v>228806.44894058714</v>
      </c>
      <c r="M57" s="10">
        <f ca="1">IF(M$49&gt;OptInTerm,0,VLOOKUP($B$10+M$49-1,'SREC Prices'!$B$6:$D$22,2))*((M$50/1000)*$B$18)</f>
        <v>214566.79095674044</v>
      </c>
      <c r="N57" s="10">
        <f ca="1">IF(N$49&gt;OptInTerm,0,VLOOKUP($B$10+N$49-1,'SREC Prices'!$B$6:$D$22,2))*((N$50/1000)*$B$18)</f>
        <v>205961.52936407077</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509339.33199999999</v>
      </c>
      <c r="F59" s="10">
        <f t="shared" ref="F59:AH59" ca="1" si="5">SUM(F54:F58)</f>
        <v>442913.16961000004</v>
      </c>
      <c r="G59" s="10">
        <f t="shared" ca="1" si="5"/>
        <v>421835.88649017701</v>
      </c>
      <c r="H59" s="10">
        <f t="shared" ca="1" si="5"/>
        <v>420643.21046471328</v>
      </c>
      <c r="I59" s="10">
        <f t="shared" ca="1" si="5"/>
        <v>431845.28312905994</v>
      </c>
      <c r="J59" s="10">
        <f t="shared" ca="1" si="5"/>
        <v>418443.15692144725</v>
      </c>
      <c r="K59" s="10">
        <f t="shared" ca="1" si="5"/>
        <v>397086.31136893318</v>
      </c>
      <c r="L59" s="10">
        <f t="shared" ca="1" si="5"/>
        <v>381057.69177186466</v>
      </c>
      <c r="M59" s="10">
        <f t="shared" ca="1" si="5"/>
        <v>369272.82730620401</v>
      </c>
      <c r="N59" s="10">
        <f t="shared" ca="1" si="5"/>
        <v>363158.93565514131</v>
      </c>
      <c r="O59" s="10">
        <f t="shared" ca="1" si="5"/>
        <v>187428.88241488405</v>
      </c>
      <c r="P59" s="10">
        <f t="shared" ca="1" si="5"/>
        <v>189856.53336594129</v>
      </c>
      <c r="Q59" s="10">
        <f t="shared" ca="1" si="5"/>
        <v>192323.11276315391</v>
      </c>
      <c r="R59" s="10">
        <f t="shared" ca="1" si="5"/>
        <v>194829.18685813469</v>
      </c>
      <c r="S59" s="10">
        <f t="shared" ca="1" si="5"/>
        <v>197375.33040855671</v>
      </c>
      <c r="T59" s="10">
        <f t="shared" ca="1" si="5"/>
        <v>199962.12680454869</v>
      </c>
      <c r="U59" s="10">
        <f t="shared" ca="1" si="5"/>
        <v>202590.16819697656</v>
      </c>
      <c r="V59" s="10">
        <f t="shared" ca="1" si="5"/>
        <v>205260.05562763638</v>
      </c>
      <c r="W59" s="10">
        <f t="shared" ca="1" si="5"/>
        <v>207972.39916139032</v>
      </c>
      <c r="X59" s="10">
        <f t="shared" ca="1" si="5"/>
        <v>210727.81802027271</v>
      </c>
      <c r="Y59" s="10">
        <f t="shared" ca="1" si="5"/>
        <v>213526.94071959564</v>
      </c>
      <c r="Z59" s="10">
        <f t="shared" ca="1" si="5"/>
        <v>216370.40520608431</v>
      </c>
      <c r="AA59" s="10">
        <f t="shared" ca="1" si="5"/>
        <v>219258.85899807289</v>
      </c>
      <c r="AB59" s="10">
        <f t="shared" ca="1" si="5"/>
        <v>222192.95932778993</v>
      </c>
      <c r="AC59" s="10">
        <f t="shared" ca="1" si="5"/>
        <v>225173.37328576655</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488339.33199999999</v>
      </c>
      <c r="F63" s="10">
        <f t="shared" ca="1" si="9"/>
        <v>421388.16961000004</v>
      </c>
      <c r="G63" s="10">
        <f t="shared" ca="1" si="9"/>
        <v>399772.76149017701</v>
      </c>
      <c r="H63" s="10">
        <f t="shared" ca="1" si="9"/>
        <v>398028.50733971328</v>
      </c>
      <c r="I63" s="10">
        <f t="shared" ca="1" si="9"/>
        <v>408665.21242593497</v>
      </c>
      <c r="J63" s="10">
        <f t="shared" ca="1" si="9"/>
        <v>394683.58445074415</v>
      </c>
      <c r="K63" s="10">
        <f t="shared" ca="1" si="9"/>
        <v>372732.74958646251</v>
      </c>
      <c r="L63" s="10">
        <f t="shared" ca="1" si="9"/>
        <v>356095.2909448322</v>
      </c>
      <c r="M63" s="10">
        <f t="shared" ca="1" si="9"/>
        <v>343686.36645849573</v>
      </c>
      <c r="N63" s="10">
        <f t="shared" ca="1" si="9"/>
        <v>186932.81328624033</v>
      </c>
      <c r="O63" s="10">
        <f t="shared" ca="1" si="9"/>
        <v>160547.10698676054</v>
      </c>
      <c r="P63" s="10">
        <f t="shared" ca="1" si="9"/>
        <v>162302.7135521147</v>
      </c>
      <c r="Q63" s="10">
        <f t="shared" ca="1" si="9"/>
        <v>164080.44745398167</v>
      </c>
      <c r="R63" s="10">
        <f t="shared" ca="1" si="9"/>
        <v>165880.45491623314</v>
      </c>
      <c r="S63" s="10">
        <f t="shared" ca="1" si="9"/>
        <v>167702.88016810763</v>
      </c>
      <c r="T63" s="10">
        <f t="shared" ca="1" si="9"/>
        <v>169547.86530808837</v>
      </c>
      <c r="U63" s="10">
        <f t="shared" ca="1" si="9"/>
        <v>171415.55016310472</v>
      </c>
      <c r="V63" s="10">
        <f t="shared" ca="1" si="9"/>
        <v>173306.07214291775</v>
      </c>
      <c r="W63" s="10">
        <f t="shared" ca="1" si="9"/>
        <v>175219.56608955373</v>
      </c>
      <c r="X63" s="10">
        <f t="shared" ca="1" si="9"/>
        <v>27156.164121640206</v>
      </c>
      <c r="Y63" s="10">
        <f t="shared" ca="1" si="9"/>
        <v>179115.99547349734</v>
      </c>
      <c r="Z63" s="10">
        <f t="shared" ca="1" si="9"/>
        <v>181099.18632883354</v>
      </c>
      <c r="AA63" s="10">
        <f t="shared" ca="1" si="9"/>
        <v>183105.85964889085</v>
      </c>
      <c r="AB63" s="10">
        <f t="shared" ca="1" si="9"/>
        <v>185136.13499487835</v>
      </c>
      <c r="AC63" s="10">
        <f t="shared" ca="1" si="9"/>
        <v>187190.12834453216</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-416053.91803658853</v>
      </c>
      <c r="F64" s="59">
        <f ca="1">IF($B$11="Non-Taxable",0,-(AssetBasis)*Dep_02)</f>
        <v>-665686.26885854162</v>
      </c>
      <c r="G64" s="59">
        <f ca="1">IF($B$11="Non-Taxable",0,-(AssetBasis)*Dep_03)</f>
        <v>-399411.76131512498</v>
      </c>
      <c r="H64" s="59">
        <f ca="1">IF($B$11="Non-Taxable",0,-(AssetBasis)*DEP_04)</f>
        <v>-239647.05678907497</v>
      </c>
      <c r="I64" s="59">
        <f ca="1">IF($B$11="Non-Taxable",0,-(AssetBasis)*DEP_05)</f>
        <v>-239647.05678907497</v>
      </c>
      <c r="J64" s="59">
        <f ca="1">IF($B$11="Non-Taxable",0,-(AssetBasis)*DEP_06)</f>
        <v>-119823.52839453748</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72285.413963411469</v>
      </c>
      <c r="F65" s="59">
        <f t="shared" ref="F65:AH65" ca="1" si="10">SUM(F63:F64)</f>
        <v>-244298.09924854158</v>
      </c>
      <c r="G65" s="59">
        <f t="shared" ca="1" si="10"/>
        <v>361.00017505203141</v>
      </c>
      <c r="H65" s="59">
        <f t="shared" ca="1" si="10"/>
        <v>158381.45055063831</v>
      </c>
      <c r="I65" s="59">
        <f t="shared" ca="1" si="10"/>
        <v>169018.15563686</v>
      </c>
      <c r="J65" s="59">
        <f ca="1">SUM(J63:J64)</f>
        <v>274860.0560562067</v>
      </c>
      <c r="K65" s="59">
        <f t="shared" ca="1" si="10"/>
        <v>372732.74958646251</v>
      </c>
      <c r="L65" s="59">
        <f t="shared" ca="1" si="10"/>
        <v>356095.2909448322</v>
      </c>
      <c r="M65" s="59">
        <f t="shared" ca="1" si="10"/>
        <v>343686.36645849573</v>
      </c>
      <c r="N65" s="59">
        <f t="shared" ca="1" si="10"/>
        <v>186932.81328624033</v>
      </c>
      <c r="O65" s="59">
        <f t="shared" ca="1" si="10"/>
        <v>160547.10698676054</v>
      </c>
      <c r="P65" s="59">
        <f t="shared" ca="1" si="10"/>
        <v>162302.7135521147</v>
      </c>
      <c r="Q65" s="59">
        <f t="shared" ca="1" si="10"/>
        <v>164080.44745398167</v>
      </c>
      <c r="R65" s="59">
        <f t="shared" ca="1" si="10"/>
        <v>165880.45491623314</v>
      </c>
      <c r="S65" s="59">
        <f t="shared" ca="1" si="10"/>
        <v>167702.88016810763</v>
      </c>
      <c r="T65" s="59">
        <f t="shared" ca="1" si="10"/>
        <v>169547.86530808837</v>
      </c>
      <c r="U65" s="59">
        <f t="shared" ca="1" si="10"/>
        <v>171415.55016310472</v>
      </c>
      <c r="V65" s="59">
        <f t="shared" ca="1" si="10"/>
        <v>173306.07214291775</v>
      </c>
      <c r="W65" s="59">
        <f t="shared" ca="1" si="10"/>
        <v>175219.56608955373</v>
      </c>
      <c r="X65" s="59">
        <f t="shared" ca="1" si="10"/>
        <v>27156.164121640206</v>
      </c>
      <c r="Y65" s="59">
        <f t="shared" ca="1" si="10"/>
        <v>179115.99547349734</v>
      </c>
      <c r="Z65" s="59">
        <f t="shared" ca="1" si="10"/>
        <v>181099.18632883354</v>
      </c>
      <c r="AA65" s="59">
        <f t="shared" ca="1" si="10"/>
        <v>183105.85964889085</v>
      </c>
      <c r="AB65" s="59">
        <f t="shared" ca="1" si="10"/>
        <v>185136.13499487835</v>
      </c>
      <c r="AC65" s="59">
        <f t="shared" ca="1" si="10"/>
        <v>187190.12834453216</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-22026.383896054671</v>
      </c>
      <c r="F66" s="59">
        <f t="shared" ca="1" si="11"/>
        <v>-20355.287122882659</v>
      </c>
      <c r="G66" s="59">
        <f t="shared" ca="1" si="11"/>
        <v>-18583.924543320325</v>
      </c>
      <c r="H66" s="59">
        <f t="shared" ca="1" si="11"/>
        <v>-16706.280208984255</v>
      </c>
      <c r="I66" s="59">
        <f t="shared" ca="1" si="11"/>
        <v>-14715.977214588018</v>
      </c>
      <c r="J66" s="59">
        <f t="shared" ca="1" si="11"/>
        <v>-12606.256040528007</v>
      </c>
      <c r="K66" s="59">
        <f t="shared" ca="1" si="11"/>
        <v>-10369.951596024397</v>
      </c>
      <c r="L66" s="59">
        <f t="shared" ca="1" si="11"/>
        <v>-7999.4688848505702</v>
      </c>
      <c r="M66" s="59">
        <f t="shared" ca="1" si="11"/>
        <v>-5486.7572110063129</v>
      </c>
      <c r="N66" s="59">
        <f t="shared" ca="1" si="11"/>
        <v>-2823.2828367314005</v>
      </c>
      <c r="O66" s="59">
        <f t="shared" ca="1" si="11"/>
        <v>0</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50259.030067356798</v>
      </c>
      <c r="F67" s="59">
        <f t="shared" ref="F67:AH67" ca="1" si="12">F65+F66</f>
        <v>-264653.38637142425</v>
      </c>
      <c r="G67" s="59">
        <f t="shared" ca="1" si="12"/>
        <v>-18222.924368268294</v>
      </c>
      <c r="H67" s="59">
        <f t="shared" ca="1" si="12"/>
        <v>141675.17034165407</v>
      </c>
      <c r="I67" s="59">
        <f ca="1">I65+I66</f>
        <v>154302.17842227197</v>
      </c>
      <c r="J67" s="59">
        <f ca="1">J65+J66</f>
        <v>262253.80001567869</v>
      </c>
      <c r="K67" s="59">
        <f t="shared" ca="1" si="12"/>
        <v>362362.79799043812</v>
      </c>
      <c r="L67" s="59">
        <f t="shared" ca="1" si="12"/>
        <v>348095.82205998164</v>
      </c>
      <c r="M67" s="59">
        <f t="shared" ca="1" si="12"/>
        <v>338199.60924748942</v>
      </c>
      <c r="N67" s="59">
        <f t="shared" ca="1" si="12"/>
        <v>184109.53044950892</v>
      </c>
      <c r="O67" s="59">
        <f t="shared" ca="1" si="12"/>
        <v>160547.10698676054</v>
      </c>
      <c r="P67" s="59">
        <f t="shared" ca="1" si="12"/>
        <v>162302.7135521147</v>
      </c>
      <c r="Q67" s="59">
        <f t="shared" ca="1" si="12"/>
        <v>164080.44745398167</v>
      </c>
      <c r="R67" s="59">
        <f t="shared" ca="1" si="12"/>
        <v>165880.45491623314</v>
      </c>
      <c r="S67" s="59">
        <f t="shared" ca="1" si="12"/>
        <v>167702.88016810763</v>
      </c>
      <c r="T67" s="59">
        <f t="shared" ca="1" si="12"/>
        <v>169547.86530808837</v>
      </c>
      <c r="U67" s="59">
        <f t="shared" ca="1" si="12"/>
        <v>171415.55016310472</v>
      </c>
      <c r="V67" s="59">
        <f t="shared" ca="1" si="12"/>
        <v>173306.07214291775</v>
      </c>
      <c r="W67" s="59">
        <f t="shared" ca="1" si="12"/>
        <v>175219.56608955373</v>
      </c>
      <c r="X67" s="59">
        <f t="shared" ca="1" si="12"/>
        <v>27156.164121640206</v>
      </c>
      <c r="Y67" s="59">
        <f t="shared" ca="1" si="12"/>
        <v>179115.99547349734</v>
      </c>
      <c r="Z67" s="59">
        <f t="shared" ca="1" si="12"/>
        <v>181099.18632883354</v>
      </c>
      <c r="AA67" s="59">
        <f t="shared" ca="1" si="12"/>
        <v>183105.85964889085</v>
      </c>
      <c r="AB67" s="59">
        <f t="shared" ca="1" si="12"/>
        <v>185136.13499487835</v>
      </c>
      <c r="AC67" s="59">
        <f t="shared" ca="1" si="12"/>
        <v>187190.12834453216</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-4533.8979766644097</v>
      </c>
      <c r="F68" s="59">
        <f t="shared" ca="1" si="14"/>
        <v>103857.60593963775</v>
      </c>
      <c r="G68" s="59">
        <f t="shared" ca="1" si="14"/>
        <v>17051.310963405889</v>
      </c>
      <c r="H68" s="59">
        <f t="shared" ca="1" si="14"/>
        <v>-38909.287259918507</v>
      </c>
      <c r="I68" s="59">
        <f t="shared" ca="1" si="14"/>
        <v>-42975.183861877478</v>
      </c>
      <c r="J68" s="59">
        <f t="shared" ca="1" si="14"/>
        <v>-81090.664810001472</v>
      </c>
      <c r="K68" s="59">
        <f t="shared" ca="1" si="14"/>
        <v>-116680.82095292106</v>
      </c>
      <c r="L68" s="59">
        <f t="shared" ca="1" si="14"/>
        <v>-112086.85470331408</v>
      </c>
      <c r="M68" s="59">
        <f t="shared" ca="1" si="14"/>
        <v>-108900.27417769158</v>
      </c>
      <c r="N68" s="59">
        <f t="shared" ca="1" si="14"/>
        <v>-59283.268804741871</v>
      </c>
      <c r="O68" s="59">
        <f t="shared" ca="1" si="14"/>
        <v>-51696.168449736891</v>
      </c>
      <c r="P68" s="59">
        <f t="shared" ca="1" si="14"/>
        <v>-52261.47376378093</v>
      </c>
      <c r="Q68" s="59">
        <f t="shared" ca="1" si="14"/>
        <v>-52833.904080182096</v>
      </c>
      <c r="R68" s="59">
        <f t="shared" ca="1" si="14"/>
        <v>-53413.506483027064</v>
      </c>
      <c r="S68" s="59">
        <f t="shared" ca="1" si="14"/>
        <v>-54000.327414130654</v>
      </c>
      <c r="T68" s="59">
        <f t="shared" ca="1" si="14"/>
        <v>-54594.412629204446</v>
      </c>
      <c r="U68" s="59">
        <f t="shared" ca="1" si="14"/>
        <v>-55195.807152519723</v>
      </c>
      <c r="V68" s="59">
        <f t="shared" ca="1" si="14"/>
        <v>-55804.555230019512</v>
      </c>
      <c r="W68" s="59">
        <f t="shared" ca="1" si="14"/>
        <v>-56420.700280836296</v>
      </c>
      <c r="X68" s="59">
        <f t="shared" ca="1" si="14"/>
        <v>-8744.2848471681446</v>
      </c>
      <c r="Y68" s="59">
        <f t="shared" ca="1" si="14"/>
        <v>-57675.350542466142</v>
      </c>
      <c r="Z68" s="59">
        <f t="shared" ca="1" si="14"/>
        <v>-58313.937997884401</v>
      </c>
      <c r="AA68" s="59">
        <f t="shared" ca="1" si="14"/>
        <v>-58960.086806942854</v>
      </c>
      <c r="AB68" s="59">
        <f t="shared" ca="1" si="14"/>
        <v>-59613.835468350822</v>
      </c>
      <c r="AC68" s="59">
        <f t="shared" ca="1" si="14"/>
        <v>-60275.221326939354</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-37305.035848315631</v>
      </c>
      <c r="F69" s="24">
        <f t="shared" ca="1" si="16"/>
        <v>-32082.63059896939</v>
      </c>
      <c r="G69" s="24">
        <f t="shared" ca="1" si="16"/>
        <v>-30495.106955748535</v>
      </c>
      <c r="H69" s="24">
        <f t="shared" ca="1" si="16"/>
        <v>-30505.778170458321</v>
      </c>
      <c r="I69" s="24">
        <f t="shared" ca="1" si="16"/>
        <v>-31515.938816907757</v>
      </c>
      <c r="J69" s="24">
        <f t="shared" ca="1" si="16"/>
        <v>-30566.186272817293</v>
      </c>
      <c r="K69" s="24">
        <f t="shared" ca="1" si="16"/>
        <v>-28989.023839235051</v>
      </c>
      <c r="L69" s="24">
        <f t="shared" ca="1" si="16"/>
        <v>-27847.66576479853</v>
      </c>
      <c r="M69" s="24">
        <f t="shared" ca="1" si="16"/>
        <v>-27055.968739799155</v>
      </c>
      <c r="N69" s="24">
        <f t="shared" ca="1" si="16"/>
        <v>-14728.762435960714</v>
      </c>
      <c r="O69" s="24">
        <f t="shared" ca="1" si="16"/>
        <v>-12843.768558940843</v>
      </c>
      <c r="P69" s="24">
        <f t="shared" ca="1" si="16"/>
        <v>-12984.217084169177</v>
      </c>
      <c r="Q69" s="24">
        <f t="shared" ca="1" si="16"/>
        <v>-13126.435796318534</v>
      </c>
      <c r="R69" s="24">
        <f t="shared" ca="1" si="16"/>
        <v>-13270.436393298651</v>
      </c>
      <c r="S69" s="24">
        <f t="shared" ca="1" si="16"/>
        <v>-13416.230413448611</v>
      </c>
      <c r="T69" s="24">
        <f t="shared" ca="1" si="16"/>
        <v>-13563.82922464707</v>
      </c>
      <c r="U69" s="24">
        <f t="shared" ca="1" si="16"/>
        <v>-13713.244013048377</v>
      </c>
      <c r="V69" s="24">
        <f t="shared" ca="1" si="16"/>
        <v>-13864.485771433421</v>
      </c>
      <c r="W69" s="24">
        <f t="shared" ca="1" si="16"/>
        <v>-14017.565287164298</v>
      </c>
      <c r="X69" s="24">
        <f t="shared" ca="1" si="16"/>
        <v>-2172.4931297312164</v>
      </c>
      <c r="Y69" s="24">
        <f t="shared" ca="1" si="16"/>
        <v>-14329.279637879788</v>
      </c>
      <c r="Z69" s="24">
        <f t="shared" ca="1" si="16"/>
        <v>-14487.934906306684</v>
      </c>
      <c r="AA69" s="24">
        <f t="shared" ca="1" si="16"/>
        <v>-14648.468771911268</v>
      </c>
      <c r="AB69" s="24">
        <f t="shared" ca="1" si="16"/>
        <v>-14810.890799590268</v>
      </c>
      <c r="AC69" s="24">
        <f t="shared" ca="1" si="16"/>
        <v>-14975.210267562574</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8420.096242376756</v>
      </c>
      <c r="F70" s="420">
        <f t="shared" ref="F70:AH70" ca="1" si="17">SUM(F67:F69)</f>
        <v>-192878.41103075587</v>
      </c>
      <c r="G70" s="420">
        <f t="shared" ca="1" si="17"/>
        <v>-31666.72036061094</v>
      </c>
      <c r="H70" s="420">
        <f t="shared" ca="1" si="17"/>
        <v>72260.104911277245</v>
      </c>
      <c r="I70" s="420">
        <f t="shared" ca="1" si="17"/>
        <v>79811.055743486737</v>
      </c>
      <c r="J70" s="420">
        <f t="shared" ca="1" si="17"/>
        <v>150596.94893285993</v>
      </c>
      <c r="K70" s="420">
        <f t="shared" ca="1" si="17"/>
        <v>216692.95319828202</v>
      </c>
      <c r="L70" s="420">
        <f t="shared" ca="1" si="17"/>
        <v>208161.30159186904</v>
      </c>
      <c r="M70" s="420">
        <f t="shared" ca="1" si="17"/>
        <v>202243.36632999868</v>
      </c>
      <c r="N70" s="420">
        <f t="shared" ca="1" si="17"/>
        <v>110097.49920880633</v>
      </c>
      <c r="O70" s="420">
        <f t="shared" ca="1" si="17"/>
        <v>96007.169978082791</v>
      </c>
      <c r="P70" s="420">
        <f t="shared" ca="1" si="17"/>
        <v>97057.022704164585</v>
      </c>
      <c r="Q70" s="420">
        <f t="shared" ca="1" si="17"/>
        <v>98120.107577481045</v>
      </c>
      <c r="R70" s="420">
        <f t="shared" ca="1" si="17"/>
        <v>99196.512039907422</v>
      </c>
      <c r="S70" s="420">
        <f t="shared" ca="1" si="17"/>
        <v>100286.32234052836</v>
      </c>
      <c r="T70" s="420">
        <f t="shared" ca="1" si="17"/>
        <v>101389.62345423685</v>
      </c>
      <c r="U70" s="420">
        <f t="shared" ca="1" si="17"/>
        <v>102506.49899753662</v>
      </c>
      <c r="V70" s="420">
        <f t="shared" ca="1" si="17"/>
        <v>103637.03114146482</v>
      </c>
      <c r="W70" s="420">
        <f t="shared" ca="1" si="17"/>
        <v>104781.30052155314</v>
      </c>
      <c r="X70" s="420">
        <f t="shared" ca="1" si="17"/>
        <v>16239.386144740847</v>
      </c>
      <c r="Y70" s="420">
        <f t="shared" ca="1" si="17"/>
        <v>107111.36529315141</v>
      </c>
      <c r="Z70" s="420">
        <f t="shared" ca="1" si="17"/>
        <v>108297.31342464246</v>
      </c>
      <c r="AA70" s="420">
        <f t="shared" ca="1" si="17"/>
        <v>109497.30407003673</v>
      </c>
      <c r="AB70" s="420">
        <f t="shared" ca="1" si="17"/>
        <v>110711.40872693725</v>
      </c>
      <c r="AC70" s="420">
        <f t="shared" ca="1" si="17"/>
        <v>111939.69675003023</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424474.0142789653</v>
      </c>
      <c r="F72" s="59">
        <f t="shared" ca="1" si="18"/>
        <v>472807.85782778577</v>
      </c>
      <c r="G72" s="59">
        <f t="shared" ca="1" si="18"/>
        <v>367745.04095451406</v>
      </c>
      <c r="H72" s="59">
        <f t="shared" ca="1" si="18"/>
        <v>311907.16170035221</v>
      </c>
      <c r="I72" s="59">
        <f t="shared" ca="1" si="18"/>
        <v>319458.1125325617</v>
      </c>
      <c r="J72" s="59">
        <f t="shared" ca="1" si="18"/>
        <v>270420.47732739744</v>
      </c>
      <c r="K72" s="59">
        <f t="shared" ca="1" si="18"/>
        <v>216692.95319828202</v>
      </c>
      <c r="L72" s="59">
        <f t="shared" ca="1" si="18"/>
        <v>208161.30159186904</v>
      </c>
      <c r="M72" s="59">
        <f t="shared" ca="1" si="18"/>
        <v>202243.36632999868</v>
      </c>
      <c r="N72" s="59">
        <f t="shared" ca="1" si="18"/>
        <v>110097.49920880633</v>
      </c>
      <c r="O72" s="59">
        <f t="shared" ca="1" si="18"/>
        <v>96007.169978082791</v>
      </c>
      <c r="P72" s="59">
        <f t="shared" ca="1" si="18"/>
        <v>97057.022704164585</v>
      </c>
      <c r="Q72" s="59">
        <f t="shared" ca="1" si="18"/>
        <v>98120.107577481045</v>
      </c>
      <c r="R72" s="59">
        <f t="shared" ca="1" si="18"/>
        <v>99196.512039907422</v>
      </c>
      <c r="S72" s="59">
        <f t="shared" ca="1" si="18"/>
        <v>100286.32234052836</v>
      </c>
      <c r="T72" s="59">
        <f t="shared" ca="1" si="18"/>
        <v>101389.62345423685</v>
      </c>
      <c r="U72" s="59">
        <f t="shared" ca="1" si="18"/>
        <v>102506.49899753662</v>
      </c>
      <c r="V72" s="59">
        <f t="shared" ca="1" si="18"/>
        <v>103637.03114146482</v>
      </c>
      <c r="W72" s="59">
        <f t="shared" ca="1" si="18"/>
        <v>104781.30052155314</v>
      </c>
      <c r="X72" s="59">
        <f t="shared" ca="1" si="18"/>
        <v>16239.386144740847</v>
      </c>
      <c r="Y72" s="59">
        <f t="shared" ca="1" si="18"/>
        <v>107111.36529315141</v>
      </c>
      <c r="Z72" s="59">
        <f t="shared" ca="1" si="18"/>
        <v>108297.31342464246</v>
      </c>
      <c r="AA72" s="59">
        <f t="shared" ca="1" si="18"/>
        <v>109497.30407003673</v>
      </c>
      <c r="AB72" s="59">
        <f t="shared" ca="1" si="18"/>
        <v>110711.40872693725</v>
      </c>
      <c r="AC72" s="59">
        <f t="shared" ca="1" si="18"/>
        <v>111939.69675003023</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-2447375.9884505207</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734212.7965351562</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-1713163.1919153645</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367106.39826757787</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-27851.612886200186</v>
      </c>
      <c r="F80" s="10">
        <f ca="1">Principle</f>
        <v>-29522.709659372198</v>
      </c>
      <c r="G80" s="10">
        <f t="shared" ref="G80:AH80" ca="1" si="20">Principle</f>
        <v>-31294.072238934532</v>
      </c>
      <c r="H80" s="10">
        <f t="shared" ca="1" si="20"/>
        <v>-33171.716573270605</v>
      </c>
      <c r="I80" s="10">
        <f t="shared" ca="1" si="20"/>
        <v>-35162.019567666837</v>
      </c>
      <c r="J80" s="10">
        <f t="shared" ca="1" si="20"/>
        <v>-37271.740741726848</v>
      </c>
      <c r="K80" s="10">
        <f t="shared" ca="1" si="20"/>
        <v>-39508.045186230462</v>
      </c>
      <c r="L80" s="10">
        <f t="shared" ca="1" si="20"/>
        <v>-41878.527897404289</v>
      </c>
      <c r="M80" s="10">
        <f t="shared" ca="1" si="20"/>
        <v>-44391.239571248545</v>
      </c>
      <c r="N80" s="10">
        <f t="shared" ca="1" si="20"/>
        <v>-47054.713945523457</v>
      </c>
      <c r="O80" s="10">
        <f t="shared" ca="1" si="20"/>
        <v>0</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367106.39826757787</v>
      </c>
      <c r="E81" s="10">
        <f ca="1">E79+E80</f>
        <v>-27851.612886200186</v>
      </c>
      <c r="F81" s="10">
        <f t="shared" ref="F81:AH81" ca="1" si="21">F79+F80</f>
        <v>-29522.709659372198</v>
      </c>
      <c r="G81" s="10">
        <f t="shared" ca="1" si="21"/>
        <v>-31294.072238934532</v>
      </c>
      <c r="H81" s="10">
        <f t="shared" ca="1" si="21"/>
        <v>-33171.716573270605</v>
      </c>
      <c r="I81" s="10">
        <f t="shared" ca="1" si="21"/>
        <v>-35162.019567666837</v>
      </c>
      <c r="J81" s="10">
        <f t="shared" ca="1" si="21"/>
        <v>-37271.740741726848</v>
      </c>
      <c r="K81" s="10">
        <f t="shared" ca="1" si="21"/>
        <v>-39508.045186230462</v>
      </c>
      <c r="L81" s="10">
        <f t="shared" ca="1" si="21"/>
        <v>-41878.527897404289</v>
      </c>
      <c r="M81" s="10">
        <f t="shared" ca="1" si="21"/>
        <v>-44391.239571248545</v>
      </c>
      <c r="N81" s="10">
        <f t="shared" ca="1" si="21"/>
        <v>-47054.713945523457</v>
      </c>
      <c r="O81" s="10">
        <f t="shared" ca="1" si="21"/>
        <v>0</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-1346056.7936477866</v>
      </c>
      <c r="E83" s="430">
        <f t="shared" ca="1" si="22"/>
        <v>396622.40139276511</v>
      </c>
      <c r="F83" s="430">
        <f t="shared" ca="1" si="22"/>
        <v>443285.14816841355</v>
      </c>
      <c r="G83" s="430">
        <f t="shared" ca="1" si="22"/>
        <v>336450.96871557954</v>
      </c>
      <c r="H83" s="430">
        <f t="shared" ca="1" si="22"/>
        <v>278735.44512708159</v>
      </c>
      <c r="I83" s="430">
        <f t="shared" ca="1" si="22"/>
        <v>284296.09296489484</v>
      </c>
      <c r="J83" s="430">
        <f t="shared" ca="1" si="22"/>
        <v>233148.73658567059</v>
      </c>
      <c r="K83" s="430">
        <f t="shared" ca="1" si="22"/>
        <v>177184.90801205154</v>
      </c>
      <c r="L83" s="430">
        <f t="shared" ca="1" si="22"/>
        <v>166282.77369446476</v>
      </c>
      <c r="M83" s="430">
        <f t="shared" ca="1" si="22"/>
        <v>157852.12675875012</v>
      </c>
      <c r="N83" s="430">
        <f t="shared" ca="1" si="22"/>
        <v>63042.785263282873</v>
      </c>
      <c r="O83" s="430">
        <f t="shared" ca="1" si="22"/>
        <v>96007.169978082791</v>
      </c>
      <c r="P83" s="430">
        <f t="shared" ca="1" si="22"/>
        <v>97057.022704164585</v>
      </c>
      <c r="Q83" s="430">
        <f t="shared" ca="1" si="22"/>
        <v>98120.107577481045</v>
      </c>
      <c r="R83" s="430">
        <f t="shared" ca="1" si="22"/>
        <v>99196.512039907422</v>
      </c>
      <c r="S83" s="430">
        <f t="shared" ca="1" si="22"/>
        <v>100286.32234052836</v>
      </c>
      <c r="T83" s="430">
        <f t="shared" ca="1" si="22"/>
        <v>101389.62345423685</v>
      </c>
      <c r="U83" s="430">
        <f t="shared" ca="1" si="22"/>
        <v>102506.49899753662</v>
      </c>
      <c r="V83" s="430">
        <f t="shared" ca="1" si="22"/>
        <v>103637.03114146482</v>
      </c>
      <c r="W83" s="430">
        <f t="shared" ca="1" si="22"/>
        <v>104781.30052155314</v>
      </c>
      <c r="X83" s="430">
        <f t="shared" ca="1" si="22"/>
        <v>16239.386144740847</v>
      </c>
      <c r="Y83" s="430">
        <f t="shared" ca="1" si="22"/>
        <v>107111.36529315141</v>
      </c>
      <c r="Z83" s="430">
        <f t="shared" ca="1" si="22"/>
        <v>108297.31342464246</v>
      </c>
      <c r="AA83" s="430">
        <f t="shared" ca="1" si="22"/>
        <v>109497.30407003673</v>
      </c>
      <c r="AB83" s="430">
        <f t="shared" ca="1" si="22"/>
        <v>110711.40872693725</v>
      </c>
      <c r="AC83" s="430">
        <f t="shared" ca="1" si="22"/>
        <v>111939.69675003023</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-1346056.7936477866</v>
      </c>
      <c r="E84" s="44">
        <f ca="1">D84+E83</f>
        <v>-949434.39225502149</v>
      </c>
      <c r="F84" s="44">
        <f t="shared" ref="F84:AH84" ca="1" si="23">E84+F83</f>
        <v>-506149.24408660794</v>
      </c>
      <c r="G84" s="44">
        <f t="shared" ca="1" si="23"/>
        <v>-169698.2753710284</v>
      </c>
      <c r="H84" s="44">
        <f t="shared" ca="1" si="23"/>
        <v>109037.16975605319</v>
      </c>
      <c r="I84" s="44">
        <f t="shared" ca="1" si="23"/>
        <v>393333.26272094803</v>
      </c>
      <c r="J84" s="44">
        <f t="shared" ca="1" si="23"/>
        <v>626481.99930661859</v>
      </c>
      <c r="K84" s="44">
        <f t="shared" ca="1" si="23"/>
        <v>803666.90731867007</v>
      </c>
      <c r="L84" s="44">
        <f t="shared" ca="1" si="23"/>
        <v>969949.68101313477</v>
      </c>
      <c r="M84" s="44">
        <f t="shared" ca="1" si="23"/>
        <v>1127801.8077718848</v>
      </c>
      <c r="N84" s="44">
        <f t="shared" ca="1" si="23"/>
        <v>1190844.5930351678</v>
      </c>
      <c r="O84" s="44">
        <f t="shared" ca="1" si="23"/>
        <v>1286851.7630132507</v>
      </c>
      <c r="P84" s="44">
        <f t="shared" ca="1" si="23"/>
        <v>1383908.7857174152</v>
      </c>
      <c r="Q84" s="44">
        <f t="shared" ca="1" si="23"/>
        <v>1482028.8932948962</v>
      </c>
      <c r="R84" s="44">
        <f t="shared" ca="1" si="23"/>
        <v>1581225.4053348037</v>
      </c>
      <c r="S84" s="44">
        <f t="shared" ca="1" si="23"/>
        <v>1681511.7276753322</v>
      </c>
      <c r="T84" s="44">
        <f t="shared" ca="1" si="23"/>
        <v>1782901.3511295691</v>
      </c>
      <c r="U84" s="44">
        <f t="shared" ca="1" si="23"/>
        <v>1885407.8501271058</v>
      </c>
      <c r="V84" s="44">
        <f t="shared" ca="1" si="23"/>
        <v>1989044.8812685707</v>
      </c>
      <c r="W84" s="44">
        <f t="shared" ca="1" si="23"/>
        <v>2093826.1817901237</v>
      </c>
      <c r="X84" s="44">
        <f t="shared" ca="1" si="23"/>
        <v>2110065.5679348647</v>
      </c>
      <c r="Y84" s="44">
        <f t="shared" ca="1" si="23"/>
        <v>2217176.9332280159</v>
      </c>
      <c r="Z84" s="44">
        <f t="shared" ca="1" si="23"/>
        <v>2325474.2466526586</v>
      </c>
      <c r="AA84" s="44">
        <f t="shared" ca="1" si="23"/>
        <v>2434971.5507226954</v>
      </c>
      <c r="AB84" s="44">
        <f t="shared" ca="1" si="23"/>
        <v>2545682.9594496326</v>
      </c>
      <c r="AC84" s="44">
        <f t="shared" ca="1" si="23"/>
        <v>2657622.6561996629</v>
      </c>
      <c r="AD84" s="44">
        <f ca="1">AC84+AD83</f>
        <v>2657622.6561996629</v>
      </c>
      <c r="AE84" s="44">
        <f t="shared" ca="1" si="23"/>
        <v>2657622.6561996629</v>
      </c>
      <c r="AF84" s="44">
        <f t="shared" ca="1" si="23"/>
        <v>2657622.6561996629</v>
      </c>
      <c r="AG84" s="44">
        <f t="shared" ca="1" si="23"/>
        <v>2657622.6561996629</v>
      </c>
      <c r="AH84" s="44">
        <f t="shared" ca="1" si="23"/>
        <v>2657622.6561996629</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367106.39826757787</v>
      </c>
      <c r="F89" s="9">
        <f ca="1">E93</f>
        <v>339254.78538137767</v>
      </c>
      <c r="G89" s="9">
        <f t="shared" ref="G89:AH89" ca="1" si="24">F93</f>
        <v>309732.07572200545</v>
      </c>
      <c r="H89" s="9">
        <f t="shared" ca="1" si="24"/>
        <v>278438.00348307093</v>
      </c>
      <c r="I89" s="9">
        <f t="shared" ca="1" si="24"/>
        <v>245266.28690980031</v>
      </c>
      <c r="J89" s="9">
        <f t="shared" ca="1" si="24"/>
        <v>210104.26734213348</v>
      </c>
      <c r="K89" s="9">
        <f t="shared" ca="1" si="24"/>
        <v>172832.52660040662</v>
      </c>
      <c r="L89" s="9">
        <f t="shared" ca="1" si="24"/>
        <v>133324.48141417617</v>
      </c>
      <c r="M89" s="9">
        <f t="shared" ca="1" si="24"/>
        <v>91445.953516771886</v>
      </c>
      <c r="N89" s="9">
        <f t="shared" ca="1" si="24"/>
        <v>47054.713945523341</v>
      </c>
      <c r="O89" s="9">
        <f t="shared" ca="1" si="24"/>
        <v>-1.1641532182693481E-10</v>
      </c>
      <c r="P89" s="9">
        <f t="shared" ca="1" si="24"/>
        <v>-1.1641532182693481E-10</v>
      </c>
      <c r="Q89" s="9">
        <f t="shared" ca="1" si="24"/>
        <v>-1.1641532182693481E-10</v>
      </c>
      <c r="R89" s="9">
        <f t="shared" ca="1" si="24"/>
        <v>-1.1641532182693481E-10</v>
      </c>
      <c r="S89" s="9">
        <f t="shared" ca="1" si="24"/>
        <v>-1.1641532182693481E-10</v>
      </c>
      <c r="T89" s="9">
        <f t="shared" ca="1" si="24"/>
        <v>-1.1641532182693481E-10</v>
      </c>
      <c r="U89" s="9">
        <f t="shared" ca="1" si="24"/>
        <v>-1.1641532182693481E-10</v>
      </c>
      <c r="V89" s="9">
        <f t="shared" ca="1" si="24"/>
        <v>-1.1641532182693481E-10</v>
      </c>
      <c r="W89" s="9">
        <f t="shared" ca="1" si="24"/>
        <v>-1.1641532182693481E-10</v>
      </c>
      <c r="X89" s="9">
        <f t="shared" ca="1" si="24"/>
        <v>-1.1641532182693481E-10</v>
      </c>
      <c r="Y89" s="9">
        <f t="shared" ca="1" si="24"/>
        <v>-1.1641532182693481E-10</v>
      </c>
      <c r="Z89" s="9">
        <f t="shared" ca="1" si="24"/>
        <v>-1.1641532182693481E-10</v>
      </c>
      <c r="AA89" s="9">
        <f t="shared" ca="1" si="24"/>
        <v>-1.1641532182693481E-10</v>
      </c>
      <c r="AB89" s="9">
        <f t="shared" ca="1" si="24"/>
        <v>-1.1641532182693481E-10</v>
      </c>
      <c r="AC89" s="9">
        <f t="shared" ca="1" si="24"/>
        <v>-1.1641532182693481E-10</v>
      </c>
      <c r="AD89" s="9">
        <f t="shared" ca="1" si="24"/>
        <v>-1.1641532182693481E-10</v>
      </c>
      <c r="AE89" s="9">
        <f t="shared" ca="1" si="24"/>
        <v>-1.1641532182693481E-10</v>
      </c>
      <c r="AF89" s="9">
        <f t="shared" ca="1" si="24"/>
        <v>-1.1641532182693481E-10</v>
      </c>
      <c r="AG89" s="9">
        <f t="shared" ca="1" si="24"/>
        <v>-1.1641532182693481E-10</v>
      </c>
      <c r="AH89" s="9">
        <f t="shared" ca="1" si="24"/>
        <v>-1.1641532182693481E-10</v>
      </c>
    </row>
    <row r="90" spans="1:36" x14ac:dyDescent="0.2">
      <c r="A90" s="2" t="s">
        <v>47</v>
      </c>
      <c r="D90" s="9"/>
      <c r="E90" s="9">
        <f t="shared" ref="E90:AH90" ca="1" si="25">IF(ProjectYear&lt;=LoanTerm,PMT(LoanInterest,LoanTerm,LoanAmount),0)</f>
        <v>-49877.996782254857</v>
      </c>
      <c r="F90" s="9">
        <f t="shared" ca="1" si="25"/>
        <v>-49877.996782254857</v>
      </c>
      <c r="G90" s="9">
        <f t="shared" ca="1" si="25"/>
        <v>-49877.996782254857</v>
      </c>
      <c r="H90" s="9">
        <f t="shared" ca="1" si="25"/>
        <v>-49877.996782254857</v>
      </c>
      <c r="I90" s="9">
        <f t="shared" ca="1" si="25"/>
        <v>-49877.996782254857</v>
      </c>
      <c r="J90" s="9">
        <f t="shared" ca="1" si="25"/>
        <v>-49877.996782254857</v>
      </c>
      <c r="K90" s="9">
        <f t="shared" ca="1" si="25"/>
        <v>-49877.996782254857</v>
      </c>
      <c r="L90" s="9">
        <f t="shared" ca="1" si="25"/>
        <v>-49877.996782254857</v>
      </c>
      <c r="M90" s="9">
        <f t="shared" ca="1" si="25"/>
        <v>-49877.996782254857</v>
      </c>
      <c r="N90" s="9">
        <f t="shared" ca="1" si="25"/>
        <v>-49877.996782254857</v>
      </c>
      <c r="O90" s="9">
        <f t="shared" ca="1" si="25"/>
        <v>0</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-27851.612886200186</v>
      </c>
      <c r="F91" s="9">
        <f t="shared" ca="1" si="26"/>
        <v>-29522.709659372198</v>
      </c>
      <c r="G91" s="9">
        <f t="shared" ca="1" si="26"/>
        <v>-31294.072238934532</v>
      </c>
      <c r="H91" s="9">
        <f t="shared" ca="1" si="26"/>
        <v>-33171.716573270605</v>
      </c>
      <c r="I91" s="9">
        <f t="shared" ca="1" si="26"/>
        <v>-35162.019567666837</v>
      </c>
      <c r="J91" s="9">
        <f t="shared" ca="1" si="26"/>
        <v>-37271.740741726848</v>
      </c>
      <c r="K91" s="9">
        <f t="shared" ca="1" si="26"/>
        <v>-39508.045186230462</v>
      </c>
      <c r="L91" s="9">
        <f t="shared" ca="1" si="26"/>
        <v>-41878.527897404289</v>
      </c>
      <c r="M91" s="9">
        <f t="shared" ca="1" si="26"/>
        <v>-44391.239571248545</v>
      </c>
      <c r="N91" s="9">
        <f t="shared" ca="1" si="26"/>
        <v>-47054.713945523457</v>
      </c>
      <c r="O91" s="9">
        <f t="shared" ca="1" si="26"/>
        <v>0</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-22026.383896054671</v>
      </c>
      <c r="F92" s="9">
        <f t="shared" ca="1" si="27"/>
        <v>-20355.287122882659</v>
      </c>
      <c r="G92" s="9">
        <f t="shared" ca="1" si="27"/>
        <v>-18583.924543320325</v>
      </c>
      <c r="H92" s="9">
        <f t="shared" ca="1" si="27"/>
        <v>-16706.280208984255</v>
      </c>
      <c r="I92" s="9">
        <f t="shared" ca="1" si="27"/>
        <v>-14715.977214588018</v>
      </c>
      <c r="J92" s="9">
        <f t="shared" ca="1" si="27"/>
        <v>-12606.256040528007</v>
      </c>
      <c r="K92" s="9">
        <f t="shared" ca="1" si="27"/>
        <v>-10369.951596024397</v>
      </c>
      <c r="L92" s="9">
        <f t="shared" ca="1" si="27"/>
        <v>-7999.4688848505702</v>
      </c>
      <c r="M92" s="9">
        <f t="shared" ca="1" si="27"/>
        <v>-5486.7572110063129</v>
      </c>
      <c r="N92" s="9">
        <f t="shared" ca="1" si="27"/>
        <v>-2823.2828367314005</v>
      </c>
      <c r="O92" s="9">
        <f t="shared" ca="1" si="27"/>
        <v>0</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339254.78538137767</v>
      </c>
      <c r="F93" s="70">
        <f t="shared" ca="1" si="28"/>
        <v>309732.07572200545</v>
      </c>
      <c r="G93" s="70">
        <f t="shared" ca="1" si="28"/>
        <v>278438.00348307093</v>
      </c>
      <c r="H93" s="70">
        <f t="shared" ca="1" si="28"/>
        <v>245266.28690980031</v>
      </c>
      <c r="I93" s="70">
        <f t="shared" ca="1" si="28"/>
        <v>210104.26734213348</v>
      </c>
      <c r="J93" s="70">
        <f t="shared" ca="1" si="28"/>
        <v>172832.52660040662</v>
      </c>
      <c r="K93" s="70">
        <f t="shared" ca="1" si="28"/>
        <v>133324.48141417617</v>
      </c>
      <c r="L93" s="70">
        <f t="shared" ca="1" si="28"/>
        <v>91445.953516771886</v>
      </c>
      <c r="M93" s="70">
        <f t="shared" ca="1" si="28"/>
        <v>47054.713945523341</v>
      </c>
      <c r="N93" s="70">
        <f t="shared" ca="1" si="28"/>
        <v>-1.1641532182693481E-10</v>
      </c>
      <c r="O93" s="70">
        <f t="shared" ca="1" si="28"/>
        <v>-1.1641532182693481E-10</v>
      </c>
      <c r="P93" s="70">
        <f t="shared" ca="1" si="28"/>
        <v>-1.1641532182693481E-10</v>
      </c>
      <c r="Q93" s="70">
        <f t="shared" ca="1" si="28"/>
        <v>-1.1641532182693481E-10</v>
      </c>
      <c r="R93" s="70">
        <f t="shared" ca="1" si="28"/>
        <v>-1.1641532182693481E-10</v>
      </c>
      <c r="S93" s="70">
        <f t="shared" ca="1" si="28"/>
        <v>-1.1641532182693481E-10</v>
      </c>
      <c r="T93" s="70">
        <f t="shared" ca="1" si="28"/>
        <v>-1.1641532182693481E-10</v>
      </c>
      <c r="U93" s="70">
        <f t="shared" ca="1" si="28"/>
        <v>-1.1641532182693481E-10</v>
      </c>
      <c r="V93" s="70">
        <f t="shared" ca="1" si="28"/>
        <v>-1.1641532182693481E-10</v>
      </c>
      <c r="W93" s="70">
        <f t="shared" ca="1" si="28"/>
        <v>-1.1641532182693481E-10</v>
      </c>
      <c r="X93" s="70">
        <f t="shared" ca="1" si="28"/>
        <v>-1.1641532182693481E-10</v>
      </c>
      <c r="Y93" s="70">
        <f t="shared" ca="1" si="28"/>
        <v>-1.1641532182693481E-10</v>
      </c>
      <c r="Z93" s="70">
        <f t="shared" ca="1" si="28"/>
        <v>-1.1641532182693481E-10</v>
      </c>
      <c r="AA93" s="70">
        <f t="shared" ca="1" si="28"/>
        <v>-1.1641532182693481E-10</v>
      </c>
      <c r="AB93" s="70">
        <f t="shared" ca="1" si="28"/>
        <v>-1.1641532182693481E-10</v>
      </c>
      <c r="AC93" s="70">
        <f t="shared" ca="1" si="28"/>
        <v>-1.1641532182693481E-10</v>
      </c>
      <c r="AD93" s="70">
        <f t="shared" ca="1" si="28"/>
        <v>-1.1641532182693481E-10</v>
      </c>
      <c r="AE93" s="70">
        <f t="shared" ca="1" si="28"/>
        <v>-1.1641532182693481E-10</v>
      </c>
      <c r="AF93" s="70">
        <f t="shared" ca="1" si="28"/>
        <v>-1.1641532182693481E-10</v>
      </c>
      <c r="AG93" s="70">
        <f t="shared" ca="1" si="28"/>
        <v>-1.1641532182693481E-10</v>
      </c>
      <c r="AH93" s="70">
        <f t="shared" ca="1" si="28"/>
        <v>-1.1641532182693481E-10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1285942.613878007</v>
      </c>
      <c r="D101" s="42">
        <f ca="1">IF($C$112="3P",D83,0)</f>
        <v>-1346056.7936477866</v>
      </c>
      <c r="E101" s="42">
        <f t="shared" ref="E101:AH101" ca="1" si="29">IF($C$112="3P",E83,0)</f>
        <v>396622.40139276511</v>
      </c>
      <c r="F101" s="42">
        <f t="shared" ca="1" si="29"/>
        <v>443285.14816841355</v>
      </c>
      <c r="G101" s="42">
        <f t="shared" ca="1" si="29"/>
        <v>336450.96871557954</v>
      </c>
      <c r="H101" s="42">
        <f t="shared" ca="1" si="29"/>
        <v>278735.44512708159</v>
      </c>
      <c r="I101" s="42">
        <f t="shared" ca="1" si="29"/>
        <v>284296.09296489484</v>
      </c>
      <c r="J101" s="42">
        <f t="shared" ca="1" si="29"/>
        <v>233148.73658567059</v>
      </c>
      <c r="K101" s="42">
        <f t="shared" ca="1" si="29"/>
        <v>177184.90801205154</v>
      </c>
      <c r="L101" s="42">
        <f t="shared" ca="1" si="29"/>
        <v>166282.77369446476</v>
      </c>
      <c r="M101" s="42">
        <f t="shared" ca="1" si="29"/>
        <v>157852.12675875012</v>
      </c>
      <c r="N101" s="42">
        <f t="shared" ca="1" si="29"/>
        <v>63042.785263282873</v>
      </c>
      <c r="O101" s="42">
        <f t="shared" ca="1" si="29"/>
        <v>96007.169978082791</v>
      </c>
      <c r="P101" s="42">
        <f t="shared" ca="1" si="29"/>
        <v>97057.022704164585</v>
      </c>
      <c r="Q101" s="42">
        <f t="shared" ca="1" si="29"/>
        <v>98120.107577481045</v>
      </c>
      <c r="R101" s="42">
        <f t="shared" ca="1" si="29"/>
        <v>99196.512039907422</v>
      </c>
      <c r="S101" s="42">
        <f t="shared" ca="1" si="29"/>
        <v>100286.32234052836</v>
      </c>
      <c r="T101" s="42">
        <f t="shared" ca="1" si="29"/>
        <v>101389.62345423685</v>
      </c>
      <c r="U101" s="42">
        <f t="shared" ca="1" si="29"/>
        <v>102506.49899753662</v>
      </c>
      <c r="V101" s="42">
        <f t="shared" ca="1" si="29"/>
        <v>103637.03114146482</v>
      </c>
      <c r="W101" s="42">
        <f t="shared" ca="1" si="29"/>
        <v>104781.30052155314</v>
      </c>
      <c r="X101" s="42">
        <f t="shared" ca="1" si="29"/>
        <v>16239.386144740847</v>
      </c>
      <c r="Y101" s="42">
        <f t="shared" ca="1" si="29"/>
        <v>107111.36529315141</v>
      </c>
      <c r="Z101" s="42">
        <f t="shared" ca="1" si="29"/>
        <v>108297.31342464246</v>
      </c>
      <c r="AA101" s="42">
        <f t="shared" ca="1" si="29"/>
        <v>109497.30407003673</v>
      </c>
      <c r="AB101" s="42">
        <f t="shared" ca="1" si="29"/>
        <v>110711.40872693725</v>
      </c>
      <c r="AC101" s="42">
        <f t="shared" ca="1" si="29"/>
        <v>111939.69675003023</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575055.13421445305</v>
      </c>
      <c r="D102" s="42">
        <f ca="1">IF($C$112="3P",VLOOKUP($A102,'Fin. Assumptions'!$F$23:$L$29,$D$111+1)*(-D$55-D$56),VLOOKUP($A102,'Fin. Assumptions'!$F$32:$L$38,$D$111+1)*D$83)</f>
        <v>0</v>
      </c>
      <c r="E102" s="42">
        <f ca="1">IF($C$112="3P",VLOOKUP($A102,'Fin. Assumptions'!$F$23:$L$29,$D$111+1)*(-E$55-E$56),VLOOKUP($A102,'Fin. Assumptions'!$F$32:$L$38,$D$111+1)*E$83)</f>
        <v>38714.300000000003</v>
      </c>
      <c r="F102" s="42">
        <f ca="1">IF($C$112="3P",VLOOKUP($A102,'Fin. Assumptions'!$F$23:$L$29,$D$111+1)*(-F$55-F$56),VLOOKUP($A102,'Fin. Assumptions'!$F$32:$L$38,$D$111+1)*F$83)</f>
        <v>39104.893070000006</v>
      </c>
      <c r="G102" s="42">
        <f ca="1">IF($C$112="3P",VLOOKUP($A102,'Fin. Assumptions'!$F$23:$L$29,$D$111+1)*(-G$55-G$56),VLOOKUP($A102,'Fin. Assumptions'!$F$32:$L$38,$D$111+1)*G$83)</f>
        <v>39501.305976743002</v>
      </c>
      <c r="H102" s="42">
        <f ca="1">IF($C$112="3P",VLOOKUP($A102,'Fin. Assumptions'!$F$23:$L$29,$D$111+1)*(-H$55-H$56),VLOOKUP($A102,'Fin. Assumptions'!$F$32:$L$38,$D$111+1)*H$83)</f>
        <v>39903.625435796472</v>
      </c>
      <c r="I102" s="42">
        <f ca="1">IF($C$112="3P",VLOOKUP($A102,'Fin. Assumptions'!$F$23:$L$29,$D$111+1)*(-I$55-I$56),VLOOKUP($A102,'Fin. Assumptions'!$F$32:$L$38,$D$111+1)*I$83)</f>
        <v>40311.939454789841</v>
      </c>
      <c r="J102" s="42">
        <f ca="1">IF($C$112="3P",VLOOKUP($A102,'Fin. Assumptions'!$F$23:$L$29,$D$111+1)*(-J$55-J$56),VLOOKUP($A102,'Fin. Assumptions'!$F$32:$L$38,$D$111+1)*J$83)</f>
        <v>40726.337352666211</v>
      </c>
      <c r="K102" s="42">
        <f ca="1">IF($C$112="3P",VLOOKUP($A102,'Fin. Assumptions'!$F$23:$L$29,$D$111+1)*(-K$55-K$56),VLOOKUP($A102,'Fin. Assumptions'!$F$32:$L$38,$D$111+1)*K$83)</f>
        <v>41146.909779220936</v>
      </c>
      <c r="L102" s="42">
        <f ca="1">IF($C$112="3P",VLOOKUP($A102,'Fin. Assumptions'!$F$23:$L$29,$D$111+1)*(-L$55-L$56),VLOOKUP($A102,'Fin. Assumptions'!$F$32:$L$38,$D$111+1)*L$83)</f>
        <v>41573.748734931316</v>
      </c>
      <c r="M102" s="42">
        <f ca="1">IF($C$112="3P",VLOOKUP($A102,'Fin. Assumptions'!$F$23:$L$29,$D$111+1)*(-M$55-M$56),VLOOKUP($A102,'Fin. Assumptions'!$F$32:$L$38,$D$111+1)*M$83)</f>
        <v>42006.9475910818</v>
      </c>
      <c r="N102" s="42">
        <f ca="1">IF($C$112="3P",VLOOKUP($A102,'Fin. Assumptions'!$F$23:$L$29,$D$111+1)*(-N$55-N$56),VLOOKUP($A102,'Fin. Assumptions'!$F$32:$L$38,$D$111+1)*N$83)</f>
        <v>42446.601110188916</v>
      </c>
      <c r="O102" s="42">
        <f ca="1">IF($C$112="3P",VLOOKUP($A102,'Fin. Assumptions'!$F$23:$L$29,$D$111+1)*(-O$55-O$56),VLOOKUP($A102,'Fin. Assumptions'!$F$32:$L$38,$D$111+1)*O$83)</f>
        <v>42892.80546673073</v>
      </c>
      <c r="P102" s="42">
        <f ca="1">IF($C$112="3P",VLOOKUP($A102,'Fin. Assumptions'!$F$23:$L$29,$D$111+1)*(-P$55-P$56),VLOOKUP($A102,'Fin. Assumptions'!$F$32:$L$38,$D$111+1)*P$83)</f>
        <v>43345.65826818502</v>
      </c>
      <c r="Q102" s="42">
        <f ca="1">IF($C$112="3P",VLOOKUP($A102,'Fin. Assumptions'!$F$23:$L$29,$D$111+1)*(-Q$55-Q$56),VLOOKUP($A102,'Fin. Assumptions'!$F$32:$L$38,$D$111+1)*Q$83)</f>
        <v>43805.258576380977</v>
      </c>
      <c r="R102" s="42">
        <f ca="1">IF($C$112="3P",VLOOKUP($A102,'Fin. Assumptions'!$F$23:$L$29,$D$111+1)*(-R$55-R$56),VLOOKUP($A102,'Fin. Assumptions'!$F$32:$L$38,$D$111+1)*R$83)</f>
        <v>44271.70692916905</v>
      </c>
      <c r="S102" s="42">
        <f ca="1">IF($C$112="3P",VLOOKUP($A102,'Fin. Assumptions'!$F$23:$L$29,$D$111+1)*(-S$55-S$56),VLOOKUP($A102,'Fin. Assumptions'!$F$32:$L$38,$D$111+1)*S$83)</f>
        <v>44745.105362413684</v>
      </c>
      <c r="T102" s="42">
        <f ca="1">IF($C$112="3P",VLOOKUP($A102,'Fin. Assumptions'!$F$23:$L$29,$D$111+1)*(-T$55-T$56),VLOOKUP($A102,'Fin. Assumptions'!$F$32:$L$38,$D$111+1)*T$83)</f>
        <v>45225.557432313624</v>
      </c>
      <c r="U102" s="42">
        <f ca="1">IF($C$112="3P",VLOOKUP($A102,'Fin. Assumptions'!$F$23:$L$29,$D$111+1)*(-U$55-U$56),VLOOKUP($A102,'Fin. Assumptions'!$F$32:$L$38,$D$111+1)*U$83)</f>
        <v>45713.168238055114</v>
      </c>
      <c r="V102" s="42">
        <f ca="1">IF($C$112="3P",VLOOKUP($A102,'Fin. Assumptions'!$F$23:$L$29,$D$111+1)*(-V$55-V$56),VLOOKUP($A102,'Fin. Assumptions'!$F$32:$L$38,$D$111+1)*V$83)</f>
        <v>46208.044444802137</v>
      </c>
      <c r="W102" s="42">
        <f ca="1">IF($C$112="3P",VLOOKUP($A102,'Fin. Assumptions'!$F$23:$L$29,$D$111+1)*(-W$55-W$56),VLOOKUP($A102,'Fin. Assumptions'!$F$32:$L$38,$D$111+1)*W$83)</f>
        <v>46710.294307029682</v>
      </c>
      <c r="X102" s="42">
        <f ca="1">IF($C$112="3P",VLOOKUP($A102,'Fin. Assumptions'!$F$23:$L$29,$D$111+1)*(-X$55-X$56),VLOOKUP($A102,'Fin. Assumptions'!$F$32:$L$38,$D$111+1)*X$83)</f>
        <v>47220.027692204414</v>
      </c>
      <c r="Y102" s="42">
        <f ca="1">IF($C$112="3P",VLOOKUP($A102,'Fin. Assumptions'!$F$23:$L$29,$D$111+1)*(-Y$55-Y$56),VLOOKUP($A102,'Fin. Assumptions'!$F$32:$L$38,$D$111+1)*Y$83)</f>
        <v>47737.356104818267</v>
      </c>
      <c r="Z102" s="42">
        <f ca="1">IF($C$112="3P",VLOOKUP($A102,'Fin. Assumptions'!$F$23:$L$29,$D$111+1)*(-Z$55-Z$56),VLOOKUP($A102,'Fin. Assumptions'!$F$32:$L$38,$D$111+1)*Z$83)</f>
        <v>48262.392710780055</v>
      </c>
      <c r="AA102" s="42">
        <f ca="1">IF($C$112="3P",VLOOKUP($A102,'Fin. Assumptions'!$F$23:$L$29,$D$111+1)*(-AA$55-AA$56),VLOOKUP($A102,'Fin. Assumptions'!$F$32:$L$38,$D$111+1)*AA$83)</f>
        <v>48795.252362170686</v>
      </c>
      <c r="AB102" s="42">
        <f ca="1">IF($C$112="3P",VLOOKUP($A102,'Fin. Assumptions'!$F$23:$L$29,$D$111+1)*(-AB$55-AB$56),VLOOKUP($A102,'Fin. Assumptions'!$F$32:$L$38,$D$111+1)*AB$83)</f>
        <v>49336.05162236702</v>
      </c>
      <c r="AC102" s="42">
        <f ca="1">IF($C$112="3P",VLOOKUP($A102,'Fin. Assumptions'!$F$23:$L$29,$D$111+1)*(-AC$55-AC$56),VLOOKUP($A102,'Fin. Assumptions'!$F$32:$L$38,$D$111+1)*AC$83)</f>
        <v>49884.908791540285</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1860997.74809246</v>
      </c>
    </row>
    <row r="111" spans="1:34" ht="15.75" x14ac:dyDescent="0.25">
      <c r="A111" s="92"/>
      <c r="B111" s="93" t="s">
        <v>111</v>
      </c>
      <c r="C111" s="463" t="str">
        <f ca="1">LEFT($B$6,3)</f>
        <v>Com</v>
      </c>
      <c r="D111" s="380">
        <f ca="1">HLOOKUP(C111,'Fin. Assumptions'!$G$32:$L$40,9)</f>
        <v>1</v>
      </c>
    </row>
    <row r="112" spans="1:34" x14ac:dyDescent="0.2">
      <c r="A112" s="94"/>
      <c r="B112" s="93" t="s">
        <v>160</v>
      </c>
      <c r="C112" s="376" t="str">
        <f ca="1">RIGHT(LEFT($B$6,6),2)</f>
        <v>3P</v>
      </c>
    </row>
  </sheetData>
  <sheetProtection algorithmName="SHA-512" hashValue="sHW+PEEGGFkiwPYPFi2cG4fCVp9nMpn0J2STo+RRS7XF+Q15uKP6Ll+KmSHxsV9D/HAXnWAD9QitrJyQcgHmMQ==" saltValue="I8vN+QYmSG7qGQlxQ0GukQ==" spinCount="100000" sheet="1" objects="1" scenarios="1"/>
  <mergeCells count="2">
    <mergeCell ref="H1:T3"/>
    <mergeCell ref="E1:F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E55E5C"/>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CSS 3P 19</v>
      </c>
      <c r="D6" s="82" t="s">
        <v>172</v>
      </c>
      <c r="T6" s="2"/>
    </row>
    <row r="7" spans="1:42" ht="18.75" customHeight="1" x14ac:dyDescent="0.25">
      <c r="A7" s="90"/>
      <c r="C7" s="2"/>
      <c r="D7" s="374" t="s">
        <v>174</v>
      </c>
      <c r="T7" s="2"/>
    </row>
    <row r="8" spans="1:42" ht="18.75" customHeight="1" x14ac:dyDescent="0.25">
      <c r="A8" s="90" t="s">
        <v>111</v>
      </c>
      <c r="B8" s="376" t="str">
        <f ca="1">VLOOKUP($B$6,'Fin. Assumptions'!$A$6:$P$17,2)</f>
        <v>CSS</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2019</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Assumptions'!$A$6:$P$17,15)</f>
        <v>0.21</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0.2732</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856052.05194568634</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2.8535068398189543</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2853506.8398189545</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0.61035075498461233</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2853506.8398189545</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-428026.02597284317</v>
      </c>
      <c r="O22" s="28"/>
      <c r="P22" s="26"/>
      <c r="Q22" s="26"/>
      <c r="R22" s="23"/>
      <c r="T22" s="2"/>
    </row>
    <row r="23" spans="1:36" ht="18" customHeight="1" x14ac:dyDescent="0.2">
      <c r="A23" s="48"/>
      <c r="B23" s="77"/>
      <c r="C23" s="21"/>
      <c r="E23" s="54" t="s">
        <v>77</v>
      </c>
      <c r="G23" s="83">
        <f ca="1">SUM(G20:G22)</f>
        <v>2425480.8138461113</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11</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2853506.8398189545</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0.16561212047999999</v>
      </c>
      <c r="C31" s="2" t="s">
        <v>7</v>
      </c>
      <c r="E31" s="57" t="s">
        <v>10</v>
      </c>
      <c r="F31" s="5"/>
      <c r="G31" s="83">
        <f ca="1">NetCost*LoanPer-B22</f>
        <v>428026.02597284294</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9</v>
      </c>
      <c r="C34" s="13" t="s">
        <v>26</v>
      </c>
      <c r="F34" s="401" t="s">
        <v>79</v>
      </c>
      <c r="G34" s="402"/>
      <c r="H34" s="403"/>
      <c r="I34" s="403"/>
      <c r="J34" s="404">
        <f ca="1">NPV(G30,E83:AH83)+D83</f>
        <v>328798.30417379714</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0.11137122363182184</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192951.36932883839</v>
      </c>
      <c r="F54" s="9">
        <f t="shared" ca="1" si="2"/>
        <v>195826.34473183809</v>
      </c>
      <c r="G54" s="9">
        <f t="shared" ca="1" si="2"/>
        <v>198744.15726834247</v>
      </c>
      <c r="H54" s="9">
        <f t="shared" ca="1" si="2"/>
        <v>201705.44521164076</v>
      </c>
      <c r="I54" s="9">
        <f t="shared" ca="1" si="2"/>
        <v>204710.85634529425</v>
      </c>
      <c r="J54" s="9">
        <f t="shared" ca="1" si="2"/>
        <v>207761.04810483914</v>
      </c>
      <c r="K54" s="9">
        <f t="shared" ca="1" si="2"/>
        <v>210856.68772160125</v>
      </c>
      <c r="L54" s="9">
        <f t="shared" ca="1" si="2"/>
        <v>213998.45236865306</v>
      </c>
      <c r="M54" s="9">
        <f t="shared" ca="1" si="2"/>
        <v>217187.02930894602</v>
      </c>
      <c r="N54" s="9">
        <f t="shared" ca="1" si="2"/>
        <v>220423.11604564931</v>
      </c>
      <c r="O54" s="9">
        <f t="shared" ca="1" si="2"/>
        <v>223707.4204747295</v>
      </c>
      <c r="P54" s="9">
        <f t="shared" ca="1" si="2"/>
        <v>227040.66103980292</v>
      </c>
      <c r="Q54" s="9">
        <f t="shared" ca="1" si="2"/>
        <v>230423.56688929602</v>
      </c>
      <c r="R54" s="9">
        <f t="shared" ca="1" si="2"/>
        <v>233856.87803594649</v>
      </c>
      <c r="S54" s="9">
        <f t="shared" ca="1" si="2"/>
        <v>237341.34551868215</v>
      </c>
      <c r="T54" s="9">
        <f t="shared" ca="1" si="2"/>
        <v>240877.73156691043</v>
      </c>
      <c r="U54" s="9">
        <f t="shared" ca="1" si="2"/>
        <v>244466.80976725745</v>
      </c>
      <c r="V54" s="9">
        <f t="shared" ca="1" si="2"/>
        <v>248109.36523278957</v>
      </c>
      <c r="W54" s="9">
        <f t="shared" ca="1" si="2"/>
        <v>251806.1947747581</v>
      </c>
      <c r="X54" s="9">
        <f t="shared" ca="1" si="2"/>
        <v>255558.107076902</v>
      </c>
      <c r="Y54" s="9">
        <f t="shared" ca="1" si="2"/>
        <v>259365.92287234782</v>
      </c>
      <c r="Z54" s="9">
        <f t="shared" ca="1" si="2"/>
        <v>263230.47512314579</v>
      </c>
      <c r="AA54" s="9">
        <f t="shared" ca="1" si="2"/>
        <v>267152.6092024807</v>
      </c>
      <c r="AB54" s="9">
        <f t="shared" ca="1" si="2"/>
        <v>271133.1830795976</v>
      </c>
      <c r="AC54" s="9">
        <f t="shared" ca="1" si="2"/>
        <v>275173.06750748359</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-28942.705399325758</v>
      </c>
      <c r="F55" s="9">
        <f t="shared" ca="1" si="3"/>
        <v>-29373.951709775713</v>
      </c>
      <c r="G55" s="9">
        <f t="shared" ca="1" si="3"/>
        <v>-29811.623590251369</v>
      </c>
      <c r="H55" s="9">
        <f t="shared" ca="1" si="3"/>
        <v>-30255.816781746114</v>
      </c>
      <c r="I55" s="9">
        <f t="shared" ca="1" si="3"/>
        <v>-30706.628451794135</v>
      </c>
      <c r="J55" s="9">
        <f t="shared" ca="1" si="3"/>
        <v>-31164.157215725871</v>
      </c>
      <c r="K55" s="9">
        <f t="shared" ca="1" si="3"/>
        <v>-31628.503158240186</v>
      </c>
      <c r="L55" s="9">
        <f t="shared" ca="1" si="3"/>
        <v>-32099.767855297956</v>
      </c>
      <c r="M55" s="9">
        <f t="shared" ca="1" si="3"/>
        <v>-32578.0543963419</v>
      </c>
      <c r="N55" s="9">
        <f t="shared" ca="1" si="3"/>
        <v>-33063.467406847398</v>
      </c>
      <c r="O55" s="9">
        <f t="shared" ca="1" si="3"/>
        <v>-33556.113071209424</v>
      </c>
      <c r="P55" s="9">
        <f t="shared" ca="1" si="3"/>
        <v>-34056.099155970434</v>
      </c>
      <c r="Q55" s="9">
        <f t="shared" ca="1" si="3"/>
        <v>-34563.535033394401</v>
      </c>
      <c r="R55" s="9">
        <f t="shared" ca="1" si="3"/>
        <v>-35078.531705391972</v>
      </c>
      <c r="S55" s="9">
        <f t="shared" ca="1" si="3"/>
        <v>-35601.201827802324</v>
      </c>
      <c r="T55" s="9">
        <f t="shared" ca="1" si="3"/>
        <v>-36131.659735036563</v>
      </c>
      <c r="U55" s="9">
        <f t="shared" ca="1" si="3"/>
        <v>-36670.021465088619</v>
      </c>
      <c r="V55" s="9">
        <f t="shared" ca="1" si="3"/>
        <v>-37216.404784918435</v>
      </c>
      <c r="W55" s="9">
        <f t="shared" ca="1" si="3"/>
        <v>-37770.929216213714</v>
      </c>
      <c r="X55" s="9">
        <f t="shared" ca="1" si="3"/>
        <v>-38333.716061535299</v>
      </c>
      <c r="Y55" s="9">
        <f t="shared" ca="1" si="3"/>
        <v>-38904.888430852174</v>
      </c>
      <c r="Z55" s="9">
        <f t="shared" ca="1" si="3"/>
        <v>-39484.571268471867</v>
      </c>
      <c r="AA55" s="9">
        <f t="shared" ca="1" si="3"/>
        <v>-40072.891380372101</v>
      </c>
      <c r="AB55" s="9">
        <f t="shared" ca="1" si="3"/>
        <v>-40669.977461939641</v>
      </c>
      <c r="AC55" s="9">
        <f t="shared" ca="1" si="3"/>
        <v>-41275.96012612254</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188443.4762686301</v>
      </c>
      <c r="F57" s="10">
        <f ca="1">IF(F$49&gt;OptInTerm,0,VLOOKUP($B$10+F$49-1,'SREC Prices'!$B$6:$D$22,2))*((F$50/1000)*$B$18)</f>
        <v>171935.11664004051</v>
      </c>
      <c r="G57" s="10">
        <f ca="1">IF(G$49&gt;OptInTerm,0,VLOOKUP($B$10+G$49-1,'SREC Prices'!$B$6:$D$22,2))*((G$50/1000)*$B$18)</f>
        <v>159107.20032446878</v>
      </c>
      <c r="H57" s="10">
        <f ca="1">IF(H$49&gt;OptInTerm,0,VLOOKUP($B$10+H$49-1,'SREC Prices'!$B$6:$D$22,2))*((H$50/1000)*$B$18)</f>
        <v>149205.24115383314</v>
      </c>
      <c r="I57" s="10">
        <f ca="1">IF(I$49&gt;OptInTerm,0,VLOOKUP($B$10+I$49-1,'SREC Prices'!$B$6:$D$22,2))*((I$50/1000)*$B$18)</f>
        <v>143221.32292771331</v>
      </c>
      <c r="J57" s="10">
        <f ca="1">IF(J$49&gt;OptInTerm,0,VLOOKUP($B$10+J$49-1,'SREC Prices'!$B$6:$D$22,2))*((J$50/1000)*$B$18)</f>
        <v>135040.65736334224</v>
      </c>
      <c r="K57" s="10">
        <f ca="1">IF(K$49&gt;OptInTerm,0,VLOOKUP($B$10+K$49-1,'SREC Prices'!$B$6:$D$22,2))*((K$50/1000)*$B$18)</f>
        <v>127613.42120835841</v>
      </c>
      <c r="L57" s="10">
        <f ca="1">IF(L$49&gt;OptInTerm,0,VLOOKUP($B$10+L$49-1,'SREC Prices'!$B$6:$D$22,2))*((L$50/1000)*$B$18)</f>
        <v>120928.90866887294</v>
      </c>
      <c r="M57" s="10">
        <f ca="1">IF(M$49&gt;OptInTerm,0,VLOOKUP($B$10+M$49-1,'SREC Prices'!$B$6:$D$22,2))*((M$50/1000)*$B$18)</f>
        <v>114308.05091925217</v>
      </c>
      <c r="N57" s="10">
        <f ca="1">IF(N$49&gt;OptInTerm,0,VLOOKUP($B$10+N$49-1,'SREC Prices'!$B$6:$D$22,2))*((N$50/1000)*$B$18)</f>
        <v>0</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27842.195748820643</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339952.14019814273</v>
      </c>
      <c r="F59" s="10">
        <f t="shared" ref="F59:AH59" ca="1" si="5">SUM(F54:F58)</f>
        <v>325887.50966210291</v>
      </c>
      <c r="G59" s="10">
        <f t="shared" ca="1" si="5"/>
        <v>315539.73400255991</v>
      </c>
      <c r="H59" s="10">
        <f t="shared" ca="1" si="5"/>
        <v>308154.86958372779</v>
      </c>
      <c r="I59" s="10">
        <f t="shared" ca="1" si="5"/>
        <v>304725.5508212134</v>
      </c>
      <c r="J59" s="10">
        <f t="shared" ca="1" si="5"/>
        <v>299137.54825245554</v>
      </c>
      <c r="K59" s="10">
        <f t="shared" ca="1" si="5"/>
        <v>294341.60577171948</v>
      </c>
      <c r="L59" s="10">
        <f t="shared" ca="1" si="5"/>
        <v>290327.59318222804</v>
      </c>
      <c r="M59" s="10">
        <f t="shared" ca="1" si="5"/>
        <v>286417.0258318563</v>
      </c>
      <c r="N59" s="10">
        <f t="shared" ca="1" si="5"/>
        <v>202701.84438762255</v>
      </c>
      <c r="O59" s="10">
        <f t="shared" ca="1" si="5"/>
        <v>205354.29217359662</v>
      </c>
      <c r="P59" s="10">
        <f t="shared" ca="1" si="5"/>
        <v>208049.03173005863</v>
      </c>
      <c r="Q59" s="10">
        <f t="shared" ca="1" si="5"/>
        <v>210786.67935289664</v>
      </c>
      <c r="R59" s="10">
        <f t="shared" ca="1" si="5"/>
        <v>213567.86059006458</v>
      </c>
      <c r="S59" s="10">
        <f t="shared" ca="1" si="5"/>
        <v>216393.21037909234</v>
      </c>
      <c r="T59" s="10">
        <f t="shared" ca="1" si="5"/>
        <v>219263.3731866453</v>
      </c>
      <c r="U59" s="10">
        <f t="shared" ca="1" si="5"/>
        <v>222179.00315016642</v>
      </c>
      <c r="V59" s="10">
        <f t="shared" ca="1" si="5"/>
        <v>225140.76422162872</v>
      </c>
      <c r="W59" s="10">
        <f t="shared" ca="1" si="5"/>
        <v>228149.33031343319</v>
      </c>
      <c r="X59" s="10">
        <f t="shared" ca="1" si="5"/>
        <v>231205.38544648106</v>
      </c>
      <c r="Y59" s="10">
        <f t="shared" ca="1" si="5"/>
        <v>234309.62390045443</v>
      </c>
      <c r="Z59" s="10">
        <f t="shared" ca="1" si="5"/>
        <v>237462.75036633792</v>
      </c>
      <c r="AA59" s="10">
        <f t="shared" ca="1" si="5"/>
        <v>240665.48010121426</v>
      </c>
      <c r="AB59" s="10">
        <f t="shared" ca="1" si="5"/>
        <v>243918.5390853681</v>
      </c>
      <c r="AC59" s="10">
        <f t="shared" ca="1" si="5"/>
        <v>247222.66418173263</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318952.14019814273</v>
      </c>
      <c r="F63" s="10">
        <f t="shared" ca="1" si="9"/>
        <v>304362.50966210291</v>
      </c>
      <c r="G63" s="10">
        <f t="shared" ca="1" si="9"/>
        <v>293476.60900255991</v>
      </c>
      <c r="H63" s="10">
        <f t="shared" ca="1" si="9"/>
        <v>285540.16645872779</v>
      </c>
      <c r="I63" s="10">
        <f t="shared" ca="1" si="9"/>
        <v>281545.48011808842</v>
      </c>
      <c r="J63" s="10">
        <f t="shared" ca="1" si="9"/>
        <v>275377.97578175244</v>
      </c>
      <c r="K63" s="10">
        <f t="shared" ca="1" si="9"/>
        <v>269988.04398924881</v>
      </c>
      <c r="L63" s="10">
        <f t="shared" ca="1" si="9"/>
        <v>265365.19235519558</v>
      </c>
      <c r="M63" s="10">
        <f t="shared" ca="1" si="9"/>
        <v>260830.56498414802</v>
      </c>
      <c r="N63" s="10">
        <f t="shared" ca="1" si="9"/>
        <v>26475.722018721572</v>
      </c>
      <c r="O63" s="10">
        <f t="shared" ca="1" si="9"/>
        <v>178472.51674547311</v>
      </c>
      <c r="P63" s="10">
        <f t="shared" ca="1" si="9"/>
        <v>180495.21191623205</v>
      </c>
      <c r="Q63" s="10">
        <f t="shared" ca="1" si="9"/>
        <v>182544.0140437244</v>
      </c>
      <c r="R63" s="10">
        <f t="shared" ca="1" si="9"/>
        <v>184619.12864816302</v>
      </c>
      <c r="S63" s="10">
        <f t="shared" ca="1" si="9"/>
        <v>186720.76013864327</v>
      </c>
      <c r="T63" s="10">
        <f t="shared" ca="1" si="9"/>
        <v>188849.11169018497</v>
      </c>
      <c r="U63" s="10">
        <f t="shared" ca="1" si="9"/>
        <v>191004.38511629461</v>
      </c>
      <c r="V63" s="10">
        <f t="shared" ca="1" si="9"/>
        <v>193186.78073691009</v>
      </c>
      <c r="W63" s="10">
        <f t="shared" ca="1" si="9"/>
        <v>195396.4972415966</v>
      </c>
      <c r="X63" s="10">
        <f t="shared" ca="1" si="9"/>
        <v>47633.731547848554</v>
      </c>
      <c r="Y63" s="10">
        <f t="shared" ca="1" si="9"/>
        <v>199898.67865435613</v>
      </c>
      <c r="Z63" s="10">
        <f t="shared" ca="1" si="9"/>
        <v>202191.53148908715</v>
      </c>
      <c r="AA63" s="10">
        <f t="shared" ca="1" si="9"/>
        <v>204512.48075203222</v>
      </c>
      <c r="AB63" s="10">
        <f t="shared" ca="1" si="9"/>
        <v>206861.71475245652</v>
      </c>
      <c r="AC63" s="10">
        <f t="shared" ca="1" si="9"/>
        <v>209239.41924049828</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-485096.16276922228</v>
      </c>
      <c r="F64" s="59">
        <f ca="1">IF($B$11="Non-Taxable",0,-(AssetBasis)*Dep_02)</f>
        <v>-776153.86043075565</v>
      </c>
      <c r="G64" s="59">
        <f ca="1">IF($B$11="Non-Taxable",0,-(AssetBasis)*Dep_03)</f>
        <v>-465692.31625845336</v>
      </c>
      <c r="H64" s="59">
        <f ca="1">IF($B$11="Non-Taxable",0,-(AssetBasis)*DEP_04)</f>
        <v>-279415.38975507201</v>
      </c>
      <c r="I64" s="59">
        <f ca="1">IF($B$11="Non-Taxable",0,-(AssetBasis)*DEP_05)</f>
        <v>-279415.38975507201</v>
      </c>
      <c r="J64" s="59">
        <f ca="1">IF($B$11="Non-Taxable",0,-(AssetBasis)*DEP_06)</f>
        <v>-139707.69487753601</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-166144.02257107955</v>
      </c>
      <c r="F65" s="59">
        <f t="shared" ref="F65:AH65" ca="1" si="10">SUM(F63:F64)</f>
        <v>-471791.35076865274</v>
      </c>
      <c r="G65" s="59">
        <f t="shared" ca="1" si="10"/>
        <v>-172215.70725589345</v>
      </c>
      <c r="H65" s="59">
        <f t="shared" ca="1" si="10"/>
        <v>6124.776703655778</v>
      </c>
      <c r="I65" s="59">
        <f t="shared" ca="1" si="10"/>
        <v>2130.0903630164103</v>
      </c>
      <c r="J65" s="59">
        <f ca="1">SUM(J63:J64)</f>
        <v>135670.28090421643</v>
      </c>
      <c r="K65" s="59">
        <f t="shared" ca="1" si="10"/>
        <v>269988.04398924881</v>
      </c>
      <c r="L65" s="59">
        <f t="shared" ca="1" si="10"/>
        <v>265365.19235519558</v>
      </c>
      <c r="M65" s="59">
        <f t="shared" ca="1" si="10"/>
        <v>260830.56498414802</v>
      </c>
      <c r="N65" s="59">
        <f t="shared" ca="1" si="10"/>
        <v>26475.722018721572</v>
      </c>
      <c r="O65" s="59">
        <f t="shared" ca="1" si="10"/>
        <v>178472.51674547311</v>
      </c>
      <c r="P65" s="59">
        <f t="shared" ca="1" si="10"/>
        <v>180495.21191623205</v>
      </c>
      <c r="Q65" s="59">
        <f t="shared" ca="1" si="10"/>
        <v>182544.0140437244</v>
      </c>
      <c r="R65" s="59">
        <f t="shared" ca="1" si="10"/>
        <v>184619.12864816302</v>
      </c>
      <c r="S65" s="59">
        <f t="shared" ca="1" si="10"/>
        <v>186720.76013864327</v>
      </c>
      <c r="T65" s="59">
        <f t="shared" ca="1" si="10"/>
        <v>188849.11169018497</v>
      </c>
      <c r="U65" s="59">
        <f t="shared" ca="1" si="10"/>
        <v>191004.38511629461</v>
      </c>
      <c r="V65" s="59">
        <f t="shared" ca="1" si="10"/>
        <v>193186.78073691009</v>
      </c>
      <c r="W65" s="59">
        <f t="shared" ca="1" si="10"/>
        <v>195396.4972415966</v>
      </c>
      <c r="X65" s="59">
        <f t="shared" ca="1" si="10"/>
        <v>47633.731547848554</v>
      </c>
      <c r="Y65" s="59">
        <f t="shared" ca="1" si="10"/>
        <v>199898.67865435613</v>
      </c>
      <c r="Z65" s="59">
        <f t="shared" ca="1" si="10"/>
        <v>202191.53148908715</v>
      </c>
      <c r="AA65" s="59">
        <f t="shared" ca="1" si="10"/>
        <v>204512.48075203222</v>
      </c>
      <c r="AB65" s="59">
        <f t="shared" ca="1" si="10"/>
        <v>206861.71475245652</v>
      </c>
      <c r="AC65" s="59">
        <f t="shared" ca="1" si="10"/>
        <v>209239.41924049828</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-25681.561558370577</v>
      </c>
      <c r="F66" s="59">
        <f t="shared" ca="1" si="11"/>
        <v>-23966.214606954378</v>
      </c>
      <c r="G66" s="59">
        <f t="shared" ca="1" si="11"/>
        <v>-22147.946838453212</v>
      </c>
      <c r="H66" s="59">
        <f t="shared" ca="1" si="11"/>
        <v>-20220.583003841974</v>
      </c>
      <c r="I66" s="59">
        <f t="shared" ca="1" si="11"/>
        <v>-18177.577339154061</v>
      </c>
      <c r="J66" s="59">
        <f t="shared" ca="1" si="11"/>
        <v>-16011.991334584874</v>
      </c>
      <c r="K66" s="59">
        <f t="shared" ca="1" si="11"/>
        <v>-13716.470169741535</v>
      </c>
      <c r="L66" s="59">
        <f t="shared" ca="1" si="11"/>
        <v>-11283.217735007598</v>
      </c>
      <c r="M66" s="59">
        <f t="shared" ca="1" si="11"/>
        <v>-8703.9701541896211</v>
      </c>
      <c r="N66" s="59">
        <f t="shared" ca="1" si="11"/>
        <v>-5969.9677185225692</v>
      </c>
      <c r="O66" s="59">
        <f t="shared" ca="1" si="11"/>
        <v>-3071.9251367154925</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-191825.58412945012</v>
      </c>
      <c r="F67" s="59">
        <f t="shared" ref="F67:AH67" ca="1" si="12">F65+F66</f>
        <v>-495757.56537560711</v>
      </c>
      <c r="G67" s="59">
        <f t="shared" ca="1" si="12"/>
        <v>-194363.65409434665</v>
      </c>
      <c r="H67" s="59">
        <f t="shared" ca="1" si="12"/>
        <v>-14095.806300186196</v>
      </c>
      <c r="I67" s="59">
        <f ca="1">I65+I66</f>
        <v>-16047.48697613765</v>
      </c>
      <c r="J67" s="59">
        <f ca="1">J65+J66</f>
        <v>119658.28956963155</v>
      </c>
      <c r="K67" s="59">
        <f t="shared" ca="1" si="12"/>
        <v>256271.57381950726</v>
      </c>
      <c r="L67" s="59">
        <f t="shared" ca="1" si="12"/>
        <v>254081.97462018798</v>
      </c>
      <c r="M67" s="59">
        <f t="shared" ca="1" si="12"/>
        <v>252126.5948299584</v>
      </c>
      <c r="N67" s="59">
        <f t="shared" ca="1" si="12"/>
        <v>20505.754300199002</v>
      </c>
      <c r="O67" s="59">
        <f t="shared" ca="1" si="12"/>
        <v>175400.59160875762</v>
      </c>
      <c r="P67" s="59">
        <f t="shared" ca="1" si="12"/>
        <v>180495.21191623205</v>
      </c>
      <c r="Q67" s="59">
        <f t="shared" ca="1" si="12"/>
        <v>182544.0140437244</v>
      </c>
      <c r="R67" s="59">
        <f t="shared" ca="1" si="12"/>
        <v>184619.12864816302</v>
      </c>
      <c r="S67" s="59">
        <f t="shared" ca="1" si="12"/>
        <v>186720.76013864327</v>
      </c>
      <c r="T67" s="59">
        <f t="shared" ca="1" si="12"/>
        <v>188849.11169018497</v>
      </c>
      <c r="U67" s="59">
        <f t="shared" ca="1" si="12"/>
        <v>191004.38511629461</v>
      </c>
      <c r="V67" s="59">
        <f t="shared" ca="1" si="12"/>
        <v>193186.78073691009</v>
      </c>
      <c r="W67" s="59">
        <f t="shared" ca="1" si="12"/>
        <v>195396.4972415966</v>
      </c>
      <c r="X67" s="59">
        <f t="shared" ca="1" si="12"/>
        <v>47633.731547848554</v>
      </c>
      <c r="Y67" s="59">
        <f t="shared" ca="1" si="12"/>
        <v>199898.67865435613</v>
      </c>
      <c r="Z67" s="59">
        <f t="shared" ca="1" si="12"/>
        <v>202191.53148908715</v>
      </c>
      <c r="AA67" s="59">
        <f t="shared" ca="1" si="12"/>
        <v>204512.48075203222</v>
      </c>
      <c r="AB67" s="59">
        <f t="shared" ca="1" si="12"/>
        <v>206861.71475245652</v>
      </c>
      <c r="AC67" s="59">
        <f t="shared" ca="1" si="12"/>
        <v>209239.41924049828</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45210.318388332693</v>
      </c>
      <c r="F68" s="59">
        <f t="shared" ca="1" si="14"/>
        <v>108819.74648580397</v>
      </c>
      <c r="G68" s="59">
        <f t="shared" ca="1" si="14"/>
        <v>45374.688884169787</v>
      </c>
      <c r="H68" s="59">
        <f t="shared" ca="1" si="14"/>
        <v>7417.4883250811827</v>
      </c>
      <c r="I68" s="59">
        <f t="shared" ca="1" si="14"/>
        <v>7794.5530316750028</v>
      </c>
      <c r="J68" s="59">
        <f t="shared" ca="1" si="14"/>
        <v>-20770.892270910212</v>
      </c>
      <c r="K68" s="59">
        <f t="shared" ca="1" si="14"/>
        <v>-49511.668061928802</v>
      </c>
      <c r="L68" s="59">
        <f t="shared" ca="1" si="14"/>
        <v>-49088.637496620315</v>
      </c>
      <c r="M68" s="59">
        <f t="shared" ca="1" si="14"/>
        <v>-48710.858121147961</v>
      </c>
      <c r="N68" s="59">
        <f t="shared" ca="1" si="14"/>
        <v>-3961.7117307984468</v>
      </c>
      <c r="O68" s="59">
        <f t="shared" ca="1" si="14"/>
        <v>-33887.394298811967</v>
      </c>
      <c r="P68" s="59">
        <f t="shared" ca="1" si="14"/>
        <v>-34871.674942216028</v>
      </c>
      <c r="Q68" s="59">
        <f t="shared" ca="1" si="14"/>
        <v>-35267.503513247553</v>
      </c>
      <c r="R68" s="59">
        <f t="shared" ca="1" si="14"/>
        <v>-35668.41565482509</v>
      </c>
      <c r="S68" s="59">
        <f t="shared" ca="1" si="14"/>
        <v>-36074.450858785873</v>
      </c>
      <c r="T68" s="59">
        <f t="shared" ca="1" si="14"/>
        <v>-36485.64837854373</v>
      </c>
      <c r="U68" s="59">
        <f t="shared" ca="1" si="14"/>
        <v>-36902.047204468116</v>
      </c>
      <c r="V68" s="59">
        <f t="shared" ca="1" si="14"/>
        <v>-37323.68603837103</v>
      </c>
      <c r="W68" s="59">
        <f t="shared" ca="1" si="14"/>
        <v>-37750.603267076462</v>
      </c>
      <c r="X68" s="59">
        <f t="shared" ca="1" si="14"/>
        <v>-9202.836935044339</v>
      </c>
      <c r="Y68" s="59">
        <f t="shared" ca="1" si="14"/>
        <v>-38620.424716021604</v>
      </c>
      <c r="Z68" s="59">
        <f t="shared" ca="1" si="14"/>
        <v>-39063.403883691637</v>
      </c>
      <c r="AA68" s="59">
        <f t="shared" ca="1" si="14"/>
        <v>-39511.811281292627</v>
      </c>
      <c r="AB68" s="59">
        <f t="shared" ca="1" si="14"/>
        <v>-39965.683290174595</v>
      </c>
      <c r="AC68" s="59">
        <f t="shared" ca="1" si="14"/>
        <v>-40425.055797264264</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-23461.646291181773</v>
      </c>
      <c r="F69" s="24">
        <f t="shared" ca="1" si="16"/>
        <v>-22431.703604411883</v>
      </c>
      <c r="G69" s="24">
        <f t="shared" ca="1" si="16"/>
        <v>-21706.29297312854</v>
      </c>
      <c r="H69" s="24">
        <f t="shared" ca="1" si="16"/>
        <v>-21225.566676390867</v>
      </c>
      <c r="I69" s="24">
        <f t="shared" ca="1" si="16"/>
        <v>-21069.432222314746</v>
      </c>
      <c r="J69" s="24">
        <f t="shared" ca="1" si="16"/>
        <v>-20749.278755773405</v>
      </c>
      <c r="K69" s="24">
        <f t="shared" ca="1" si="16"/>
        <v>-20501.725905560583</v>
      </c>
      <c r="L69" s="24">
        <f t="shared" ca="1" si="16"/>
        <v>-20326.557969615038</v>
      </c>
      <c r="M69" s="24">
        <f t="shared" ca="1" si="16"/>
        <v>-20170.127586396673</v>
      </c>
      <c r="N69" s="24">
        <f t="shared" ca="1" si="16"/>
        <v>-1640.4603440159201</v>
      </c>
      <c r="O69" s="24">
        <f t="shared" ca="1" si="16"/>
        <v>-14032.04732870061</v>
      </c>
      <c r="P69" s="24">
        <f t="shared" ca="1" si="16"/>
        <v>-14439.616953298564</v>
      </c>
      <c r="Q69" s="24">
        <f t="shared" ca="1" si="16"/>
        <v>-14603.521123497952</v>
      </c>
      <c r="R69" s="24">
        <f t="shared" ca="1" si="16"/>
        <v>-14769.530291853041</v>
      </c>
      <c r="S69" s="24">
        <f t="shared" ca="1" si="16"/>
        <v>-14937.660811091462</v>
      </c>
      <c r="T69" s="24">
        <f t="shared" ca="1" si="16"/>
        <v>-15107.928935214799</v>
      </c>
      <c r="U69" s="24">
        <f t="shared" ca="1" si="16"/>
        <v>-15280.350809303569</v>
      </c>
      <c r="V69" s="24">
        <f t="shared" ca="1" si="16"/>
        <v>-15454.942458952808</v>
      </c>
      <c r="W69" s="24">
        <f t="shared" ca="1" si="16"/>
        <v>-15631.719779327728</v>
      </c>
      <c r="X69" s="24">
        <f t="shared" ca="1" si="16"/>
        <v>-3810.6985238278844</v>
      </c>
      <c r="Y69" s="24">
        <f t="shared" ca="1" si="16"/>
        <v>-15991.89429234849</v>
      </c>
      <c r="Z69" s="24">
        <f t="shared" ca="1" si="16"/>
        <v>-16175.322519126972</v>
      </c>
      <c r="AA69" s="24">
        <f t="shared" ca="1" si="16"/>
        <v>-16360.998460162578</v>
      </c>
      <c r="AB69" s="24">
        <f t="shared" ca="1" si="16"/>
        <v>-16548.937180196521</v>
      </c>
      <c r="AC69" s="24">
        <f t="shared" ca="1" si="16"/>
        <v>-16739.153539239862</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-170076.91203229918</v>
      </c>
      <c r="F70" s="420">
        <f t="shared" ref="F70:AH70" ca="1" si="17">SUM(F67:F69)</f>
        <v>-409369.52249421499</v>
      </c>
      <c r="G70" s="420">
        <f t="shared" ca="1" si="17"/>
        <v>-170695.25818330538</v>
      </c>
      <c r="H70" s="420">
        <f t="shared" ca="1" si="17"/>
        <v>-27903.884651495879</v>
      </c>
      <c r="I70" s="420">
        <f t="shared" ca="1" si="17"/>
        <v>-29322.366166777392</v>
      </c>
      <c r="J70" s="420">
        <f t="shared" ca="1" si="17"/>
        <v>78138.118542947923</v>
      </c>
      <c r="K70" s="420">
        <f t="shared" ca="1" si="17"/>
        <v>186258.1798520179</v>
      </c>
      <c r="L70" s="420">
        <f t="shared" ca="1" si="17"/>
        <v>184666.77915395261</v>
      </c>
      <c r="M70" s="420">
        <f t="shared" ca="1" si="17"/>
        <v>183245.60912241376</v>
      </c>
      <c r="N70" s="420">
        <f t="shared" ca="1" si="17"/>
        <v>14903.582225384633</v>
      </c>
      <c r="O70" s="420">
        <f t="shared" ca="1" si="17"/>
        <v>127481.14998124505</v>
      </c>
      <c r="P70" s="420">
        <f t="shared" ca="1" si="17"/>
        <v>131183.92002071746</v>
      </c>
      <c r="Q70" s="420">
        <f t="shared" ca="1" si="17"/>
        <v>132672.98940697889</v>
      </c>
      <c r="R70" s="420">
        <f t="shared" ca="1" si="17"/>
        <v>134181.18270148491</v>
      </c>
      <c r="S70" s="420">
        <f t="shared" ca="1" si="17"/>
        <v>135708.64846876592</v>
      </c>
      <c r="T70" s="420">
        <f t="shared" ca="1" si="17"/>
        <v>137255.53437642645</v>
      </c>
      <c r="U70" s="420">
        <f t="shared" ca="1" si="17"/>
        <v>138821.98710252292</v>
      </c>
      <c r="V70" s="420">
        <f t="shared" ca="1" si="17"/>
        <v>140408.15223958626</v>
      </c>
      <c r="W70" s="420">
        <f t="shared" ca="1" si="17"/>
        <v>142014.17419519243</v>
      </c>
      <c r="X70" s="420">
        <f t="shared" ca="1" si="17"/>
        <v>34620.196088976329</v>
      </c>
      <c r="Y70" s="420">
        <f t="shared" ca="1" si="17"/>
        <v>145286.35964598603</v>
      </c>
      <c r="Z70" s="420">
        <f t="shared" ca="1" si="17"/>
        <v>146952.80508626855</v>
      </c>
      <c r="AA70" s="420">
        <f t="shared" ca="1" si="17"/>
        <v>148639.67101057703</v>
      </c>
      <c r="AB70" s="420">
        <f t="shared" ca="1" si="17"/>
        <v>150347.09428208543</v>
      </c>
      <c r="AC70" s="420">
        <f t="shared" ca="1" si="17"/>
        <v>152075.20990399414</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315019.25073692307</v>
      </c>
      <c r="F72" s="59">
        <f t="shared" ca="1" si="18"/>
        <v>366784.33793654066</v>
      </c>
      <c r="G72" s="59">
        <f t="shared" ca="1" si="18"/>
        <v>294997.05807514797</v>
      </c>
      <c r="H72" s="59">
        <f t="shared" ca="1" si="18"/>
        <v>251511.50510357614</v>
      </c>
      <c r="I72" s="59">
        <f t="shared" ca="1" si="18"/>
        <v>250093.02358829463</v>
      </c>
      <c r="J72" s="59">
        <f t="shared" ca="1" si="18"/>
        <v>217845.81342048393</v>
      </c>
      <c r="K72" s="59">
        <f t="shared" ca="1" si="18"/>
        <v>186258.1798520179</v>
      </c>
      <c r="L72" s="59">
        <f t="shared" ca="1" si="18"/>
        <v>184666.77915395261</v>
      </c>
      <c r="M72" s="59">
        <f t="shared" ca="1" si="18"/>
        <v>183245.60912241376</v>
      </c>
      <c r="N72" s="59">
        <f t="shared" ca="1" si="18"/>
        <v>14903.582225384633</v>
      </c>
      <c r="O72" s="59">
        <f t="shared" ca="1" si="18"/>
        <v>127481.14998124505</v>
      </c>
      <c r="P72" s="59">
        <f t="shared" ca="1" si="18"/>
        <v>131183.92002071746</v>
      </c>
      <c r="Q72" s="59">
        <f t="shared" ca="1" si="18"/>
        <v>132672.98940697889</v>
      </c>
      <c r="R72" s="59">
        <f t="shared" ca="1" si="18"/>
        <v>134181.18270148491</v>
      </c>
      <c r="S72" s="59">
        <f t="shared" ca="1" si="18"/>
        <v>135708.64846876592</v>
      </c>
      <c r="T72" s="59">
        <f t="shared" ca="1" si="18"/>
        <v>137255.53437642645</v>
      </c>
      <c r="U72" s="59">
        <f t="shared" ca="1" si="18"/>
        <v>138821.98710252292</v>
      </c>
      <c r="V72" s="59">
        <f t="shared" ca="1" si="18"/>
        <v>140408.15223958626</v>
      </c>
      <c r="W72" s="59">
        <f t="shared" ca="1" si="18"/>
        <v>142014.17419519243</v>
      </c>
      <c r="X72" s="59">
        <f t="shared" ca="1" si="18"/>
        <v>34620.196088976329</v>
      </c>
      <c r="Y72" s="59">
        <f t="shared" ca="1" si="18"/>
        <v>145286.35964598603</v>
      </c>
      <c r="Z72" s="59">
        <f t="shared" ca="1" si="18"/>
        <v>146952.80508626855</v>
      </c>
      <c r="AA72" s="59">
        <f t="shared" ca="1" si="18"/>
        <v>148639.67101057703</v>
      </c>
      <c r="AB72" s="59">
        <f t="shared" ca="1" si="18"/>
        <v>150347.09428208543</v>
      </c>
      <c r="AC72" s="59">
        <f t="shared" ca="1" si="18"/>
        <v>152075.20990399414</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-2853506.8398189545</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856052.05194568634</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-1997454.7878732681</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428026.02597284294</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-28589.115856936598</v>
      </c>
      <c r="F80" s="10">
        <f ca="1">Principle</f>
        <v>-30304.462808352797</v>
      </c>
      <c r="G80" s="10">
        <f t="shared" ref="G80:AH80" ca="1" si="20">Principle</f>
        <v>-32122.730576853963</v>
      </c>
      <c r="H80" s="10">
        <f t="shared" ca="1" si="20"/>
        <v>-34050.094411465201</v>
      </c>
      <c r="I80" s="10">
        <f t="shared" ca="1" si="20"/>
        <v>-36093.100076153118</v>
      </c>
      <c r="J80" s="10">
        <f t="shared" ca="1" si="20"/>
        <v>-38258.686080722298</v>
      </c>
      <c r="K80" s="10">
        <f t="shared" ca="1" si="20"/>
        <v>-40554.207245565638</v>
      </c>
      <c r="L80" s="10">
        <f t="shared" ca="1" si="20"/>
        <v>-42987.45968029958</v>
      </c>
      <c r="M80" s="10">
        <f t="shared" ca="1" si="20"/>
        <v>-45566.707261117554</v>
      </c>
      <c r="N80" s="10">
        <f t="shared" ca="1" si="20"/>
        <v>-48300.709696784608</v>
      </c>
      <c r="O80" s="10">
        <f t="shared" ca="1" si="20"/>
        <v>-51198.752278591681</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428026.02597284294</v>
      </c>
      <c r="E81" s="10">
        <f ca="1">E79+E80</f>
        <v>-28589.115856936598</v>
      </c>
      <c r="F81" s="10">
        <f t="shared" ref="F81:AH81" ca="1" si="21">F79+F80</f>
        <v>-30304.462808352797</v>
      </c>
      <c r="G81" s="10">
        <f t="shared" ca="1" si="21"/>
        <v>-32122.730576853963</v>
      </c>
      <c r="H81" s="10">
        <f t="shared" ca="1" si="21"/>
        <v>-34050.094411465201</v>
      </c>
      <c r="I81" s="10">
        <f t="shared" ca="1" si="21"/>
        <v>-36093.100076153118</v>
      </c>
      <c r="J81" s="10">
        <f t="shared" ca="1" si="21"/>
        <v>-38258.686080722298</v>
      </c>
      <c r="K81" s="10">
        <f t="shared" ca="1" si="21"/>
        <v>-40554.207245565638</v>
      </c>
      <c r="L81" s="10">
        <f t="shared" ca="1" si="21"/>
        <v>-42987.45968029958</v>
      </c>
      <c r="M81" s="10">
        <f t="shared" ca="1" si="21"/>
        <v>-45566.707261117554</v>
      </c>
      <c r="N81" s="10">
        <f t="shared" ca="1" si="21"/>
        <v>-48300.709696784608</v>
      </c>
      <c r="O81" s="10">
        <f t="shared" ca="1" si="21"/>
        <v>-51198.752278591681</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-1569428.7619004252</v>
      </c>
      <c r="E83" s="430">
        <f t="shared" ca="1" si="22"/>
        <v>286430.13487998646</v>
      </c>
      <c r="F83" s="430">
        <f t="shared" ca="1" si="22"/>
        <v>336479.87512818788</v>
      </c>
      <c r="G83" s="430">
        <f t="shared" ca="1" si="22"/>
        <v>262874.32749829401</v>
      </c>
      <c r="H83" s="430">
        <f t="shared" ca="1" si="22"/>
        <v>217461.41069211095</v>
      </c>
      <c r="I83" s="430">
        <f t="shared" ca="1" si="22"/>
        <v>213999.92351214151</v>
      </c>
      <c r="J83" s="430">
        <f t="shared" ca="1" si="22"/>
        <v>179587.12733976165</v>
      </c>
      <c r="K83" s="430">
        <f t="shared" ca="1" si="22"/>
        <v>145703.97260645227</v>
      </c>
      <c r="L83" s="430">
        <f t="shared" ca="1" si="22"/>
        <v>141679.31947365304</v>
      </c>
      <c r="M83" s="430">
        <f t="shared" ca="1" si="22"/>
        <v>137678.90186129621</v>
      </c>
      <c r="N83" s="430">
        <f t="shared" ca="1" si="22"/>
        <v>-33397.127471399974</v>
      </c>
      <c r="O83" s="430">
        <f t="shared" ca="1" si="22"/>
        <v>76282.397702653368</v>
      </c>
      <c r="P83" s="430">
        <f t="shared" ca="1" si="22"/>
        <v>131183.92002071746</v>
      </c>
      <c r="Q83" s="430">
        <f t="shared" ca="1" si="22"/>
        <v>132672.98940697889</v>
      </c>
      <c r="R83" s="430">
        <f t="shared" ca="1" si="22"/>
        <v>134181.18270148491</v>
      </c>
      <c r="S83" s="430">
        <f t="shared" ca="1" si="22"/>
        <v>135708.64846876592</v>
      </c>
      <c r="T83" s="430">
        <f t="shared" ca="1" si="22"/>
        <v>137255.53437642645</v>
      </c>
      <c r="U83" s="430">
        <f t="shared" ca="1" si="22"/>
        <v>138821.98710252292</v>
      </c>
      <c r="V83" s="430">
        <f t="shared" ca="1" si="22"/>
        <v>140408.15223958626</v>
      </c>
      <c r="W83" s="430">
        <f t="shared" ca="1" si="22"/>
        <v>142014.17419519243</v>
      </c>
      <c r="X83" s="430">
        <f t="shared" ca="1" si="22"/>
        <v>34620.196088976329</v>
      </c>
      <c r="Y83" s="430">
        <f t="shared" ca="1" si="22"/>
        <v>145286.35964598603</v>
      </c>
      <c r="Z83" s="430">
        <f t="shared" ca="1" si="22"/>
        <v>146952.80508626855</v>
      </c>
      <c r="AA83" s="430">
        <f t="shared" ca="1" si="22"/>
        <v>148639.67101057703</v>
      </c>
      <c r="AB83" s="430">
        <f t="shared" ca="1" si="22"/>
        <v>150347.09428208543</v>
      </c>
      <c r="AC83" s="430">
        <f t="shared" ca="1" si="22"/>
        <v>152075.20990399414</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-1569428.7619004252</v>
      </c>
      <c r="E84" s="44">
        <f ca="1">D84+E83</f>
        <v>-1282998.6270204387</v>
      </c>
      <c r="F84" s="44">
        <f t="shared" ref="F84:AH84" ca="1" si="23">E84+F83</f>
        <v>-946518.75189225073</v>
      </c>
      <c r="G84" s="44">
        <f t="shared" ca="1" si="23"/>
        <v>-683644.42439395678</v>
      </c>
      <c r="H84" s="44">
        <f t="shared" ca="1" si="23"/>
        <v>-466183.01370184583</v>
      </c>
      <c r="I84" s="44">
        <f t="shared" ca="1" si="23"/>
        <v>-252183.09018970432</v>
      </c>
      <c r="J84" s="44">
        <f t="shared" ca="1" si="23"/>
        <v>-72595.962849942676</v>
      </c>
      <c r="K84" s="44">
        <f t="shared" ca="1" si="23"/>
        <v>73108.009756509593</v>
      </c>
      <c r="L84" s="44">
        <f t="shared" ca="1" si="23"/>
        <v>214787.32923016264</v>
      </c>
      <c r="M84" s="44">
        <f t="shared" ca="1" si="23"/>
        <v>352466.23109145882</v>
      </c>
      <c r="N84" s="44">
        <f t="shared" ca="1" si="23"/>
        <v>319069.10362005886</v>
      </c>
      <c r="O84" s="44">
        <f t="shared" ca="1" si="23"/>
        <v>395351.50132271223</v>
      </c>
      <c r="P84" s="44">
        <f t="shared" ca="1" si="23"/>
        <v>526535.42134342971</v>
      </c>
      <c r="Q84" s="44">
        <f t="shared" ca="1" si="23"/>
        <v>659208.41075040866</v>
      </c>
      <c r="R84" s="44">
        <f t="shared" ca="1" si="23"/>
        <v>793389.59345189354</v>
      </c>
      <c r="S84" s="44">
        <f t="shared" ca="1" si="23"/>
        <v>929098.24192065943</v>
      </c>
      <c r="T84" s="44">
        <f t="shared" ca="1" si="23"/>
        <v>1066353.7762970859</v>
      </c>
      <c r="U84" s="44">
        <f t="shared" ca="1" si="23"/>
        <v>1205175.7633996089</v>
      </c>
      <c r="V84" s="44">
        <f t="shared" ca="1" si="23"/>
        <v>1345583.9156391951</v>
      </c>
      <c r="W84" s="44">
        <f t="shared" ca="1" si="23"/>
        <v>1487598.0898343876</v>
      </c>
      <c r="X84" s="44">
        <f t="shared" ca="1" si="23"/>
        <v>1522218.2859233639</v>
      </c>
      <c r="Y84" s="44">
        <f t="shared" ca="1" si="23"/>
        <v>1667504.6455693499</v>
      </c>
      <c r="Z84" s="44">
        <f t="shared" ca="1" si="23"/>
        <v>1814457.4506556184</v>
      </c>
      <c r="AA84" s="44">
        <f t="shared" ca="1" si="23"/>
        <v>1963097.1216661956</v>
      </c>
      <c r="AB84" s="44">
        <f t="shared" ca="1" si="23"/>
        <v>2113444.2159482809</v>
      </c>
      <c r="AC84" s="44">
        <f t="shared" ca="1" si="23"/>
        <v>2265519.425852275</v>
      </c>
      <c r="AD84" s="44">
        <f ca="1">AC84+AD83</f>
        <v>2265519.425852275</v>
      </c>
      <c r="AE84" s="44">
        <f t="shared" ca="1" si="23"/>
        <v>2265519.425852275</v>
      </c>
      <c r="AF84" s="44">
        <f t="shared" ca="1" si="23"/>
        <v>2265519.425852275</v>
      </c>
      <c r="AG84" s="44">
        <f t="shared" ca="1" si="23"/>
        <v>2265519.425852275</v>
      </c>
      <c r="AH84" s="44">
        <f t="shared" ca="1" si="23"/>
        <v>2265519.425852275</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428026.02597284294</v>
      </c>
      <c r="F89" s="9">
        <f ca="1">E93</f>
        <v>399436.91011590633</v>
      </c>
      <c r="G89" s="9">
        <f t="shared" ref="G89:AH89" ca="1" si="24">F93</f>
        <v>369132.44730755355</v>
      </c>
      <c r="H89" s="9">
        <f t="shared" ca="1" si="24"/>
        <v>337009.71673069958</v>
      </c>
      <c r="I89" s="9">
        <f t="shared" ca="1" si="24"/>
        <v>302959.62231923436</v>
      </c>
      <c r="J89" s="9">
        <f t="shared" ca="1" si="24"/>
        <v>266866.52224308124</v>
      </c>
      <c r="K89" s="9">
        <f t="shared" ca="1" si="24"/>
        <v>228607.83616235893</v>
      </c>
      <c r="L89" s="9">
        <f t="shared" ca="1" si="24"/>
        <v>188053.6289167933</v>
      </c>
      <c r="M89" s="9">
        <f t="shared" ca="1" si="24"/>
        <v>145066.1692364937</v>
      </c>
      <c r="N89" s="9">
        <f t="shared" ca="1" si="24"/>
        <v>99499.461975376151</v>
      </c>
      <c r="O89" s="9">
        <f t="shared" ca="1" si="24"/>
        <v>51198.752278591543</v>
      </c>
      <c r="P89" s="9">
        <f t="shared" ca="1" si="24"/>
        <v>-1.3824319466948509E-10</v>
      </c>
      <c r="Q89" s="9">
        <f t="shared" ca="1" si="24"/>
        <v>-1.3824319466948509E-10</v>
      </c>
      <c r="R89" s="9">
        <f t="shared" ca="1" si="24"/>
        <v>-1.3824319466948509E-10</v>
      </c>
      <c r="S89" s="9">
        <f t="shared" ca="1" si="24"/>
        <v>-1.3824319466948509E-10</v>
      </c>
      <c r="T89" s="9">
        <f t="shared" ca="1" si="24"/>
        <v>-1.3824319466948509E-10</v>
      </c>
      <c r="U89" s="9">
        <f t="shared" ca="1" si="24"/>
        <v>-1.3824319466948509E-10</v>
      </c>
      <c r="V89" s="9">
        <f t="shared" ca="1" si="24"/>
        <v>-1.3824319466948509E-10</v>
      </c>
      <c r="W89" s="9">
        <f t="shared" ca="1" si="24"/>
        <v>-1.3824319466948509E-10</v>
      </c>
      <c r="X89" s="9">
        <f t="shared" ca="1" si="24"/>
        <v>-1.3824319466948509E-10</v>
      </c>
      <c r="Y89" s="9">
        <f t="shared" ca="1" si="24"/>
        <v>-1.3824319466948509E-10</v>
      </c>
      <c r="Z89" s="9">
        <f t="shared" ca="1" si="24"/>
        <v>-1.3824319466948509E-10</v>
      </c>
      <c r="AA89" s="9">
        <f t="shared" ca="1" si="24"/>
        <v>-1.3824319466948509E-10</v>
      </c>
      <c r="AB89" s="9">
        <f t="shared" ca="1" si="24"/>
        <v>-1.3824319466948509E-10</v>
      </c>
      <c r="AC89" s="9">
        <f t="shared" ca="1" si="24"/>
        <v>-1.3824319466948509E-10</v>
      </c>
      <c r="AD89" s="9">
        <f t="shared" ca="1" si="24"/>
        <v>-1.3824319466948509E-10</v>
      </c>
      <c r="AE89" s="9">
        <f t="shared" ca="1" si="24"/>
        <v>-1.3824319466948509E-10</v>
      </c>
      <c r="AF89" s="9">
        <f t="shared" ca="1" si="24"/>
        <v>-1.3824319466948509E-10</v>
      </c>
      <c r="AG89" s="9">
        <f t="shared" ca="1" si="24"/>
        <v>-1.3824319466948509E-10</v>
      </c>
      <c r="AH89" s="9">
        <f t="shared" ca="1" si="24"/>
        <v>-1.3824319466948509E-10</v>
      </c>
    </row>
    <row r="90" spans="1:36" x14ac:dyDescent="0.2">
      <c r="A90" s="2" t="s">
        <v>47</v>
      </c>
      <c r="D90" s="9"/>
      <c r="E90" s="9">
        <f t="shared" ref="E90:AH90" ca="1" si="25">IF(ProjectYear&lt;=LoanTerm,PMT(LoanInterest,LoanTerm,LoanAmount),0)</f>
        <v>-54270.677415307175</v>
      </c>
      <c r="F90" s="9">
        <f t="shared" ca="1" si="25"/>
        <v>-54270.677415307175</v>
      </c>
      <c r="G90" s="9">
        <f t="shared" ca="1" si="25"/>
        <v>-54270.677415307175</v>
      </c>
      <c r="H90" s="9">
        <f t="shared" ca="1" si="25"/>
        <v>-54270.677415307175</v>
      </c>
      <c r="I90" s="9">
        <f t="shared" ca="1" si="25"/>
        <v>-54270.677415307175</v>
      </c>
      <c r="J90" s="9">
        <f t="shared" ca="1" si="25"/>
        <v>-54270.677415307175</v>
      </c>
      <c r="K90" s="9">
        <f t="shared" ca="1" si="25"/>
        <v>-54270.677415307175</v>
      </c>
      <c r="L90" s="9">
        <f t="shared" ca="1" si="25"/>
        <v>-54270.677415307175</v>
      </c>
      <c r="M90" s="9">
        <f t="shared" ca="1" si="25"/>
        <v>-54270.677415307175</v>
      </c>
      <c r="N90" s="9">
        <f t="shared" ca="1" si="25"/>
        <v>-54270.677415307175</v>
      </c>
      <c r="O90" s="9">
        <f t="shared" ca="1" si="25"/>
        <v>-54270.677415307175</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-28589.115856936598</v>
      </c>
      <c r="F91" s="9">
        <f t="shared" ca="1" si="26"/>
        <v>-30304.462808352797</v>
      </c>
      <c r="G91" s="9">
        <f t="shared" ca="1" si="26"/>
        <v>-32122.730576853963</v>
      </c>
      <c r="H91" s="9">
        <f t="shared" ca="1" si="26"/>
        <v>-34050.094411465201</v>
      </c>
      <c r="I91" s="9">
        <f t="shared" ca="1" si="26"/>
        <v>-36093.100076153118</v>
      </c>
      <c r="J91" s="9">
        <f t="shared" ca="1" si="26"/>
        <v>-38258.686080722298</v>
      </c>
      <c r="K91" s="9">
        <f t="shared" ca="1" si="26"/>
        <v>-40554.207245565638</v>
      </c>
      <c r="L91" s="9">
        <f t="shared" ca="1" si="26"/>
        <v>-42987.45968029958</v>
      </c>
      <c r="M91" s="9">
        <f t="shared" ca="1" si="26"/>
        <v>-45566.707261117554</v>
      </c>
      <c r="N91" s="9">
        <f t="shared" ca="1" si="26"/>
        <v>-48300.709696784608</v>
      </c>
      <c r="O91" s="9">
        <f t="shared" ca="1" si="26"/>
        <v>-51198.752278591681</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-25681.561558370577</v>
      </c>
      <c r="F92" s="9">
        <f t="shared" ca="1" si="27"/>
        <v>-23966.214606954378</v>
      </c>
      <c r="G92" s="9">
        <f t="shared" ca="1" si="27"/>
        <v>-22147.946838453212</v>
      </c>
      <c r="H92" s="9">
        <f t="shared" ca="1" si="27"/>
        <v>-20220.583003841974</v>
      </c>
      <c r="I92" s="9">
        <f t="shared" ca="1" si="27"/>
        <v>-18177.577339154061</v>
      </c>
      <c r="J92" s="9">
        <f t="shared" ca="1" si="27"/>
        <v>-16011.991334584874</v>
      </c>
      <c r="K92" s="9">
        <f t="shared" ca="1" si="27"/>
        <v>-13716.470169741535</v>
      </c>
      <c r="L92" s="9">
        <f t="shared" ca="1" si="27"/>
        <v>-11283.217735007598</v>
      </c>
      <c r="M92" s="9">
        <f t="shared" ca="1" si="27"/>
        <v>-8703.9701541896211</v>
      </c>
      <c r="N92" s="9">
        <f t="shared" ca="1" si="27"/>
        <v>-5969.9677185225692</v>
      </c>
      <c r="O92" s="9">
        <f t="shared" ca="1" si="27"/>
        <v>-3071.9251367154925</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399436.91011590633</v>
      </c>
      <c r="F93" s="70">
        <f t="shared" ca="1" si="28"/>
        <v>369132.44730755355</v>
      </c>
      <c r="G93" s="70">
        <f t="shared" ca="1" si="28"/>
        <v>337009.71673069958</v>
      </c>
      <c r="H93" s="70">
        <f t="shared" ca="1" si="28"/>
        <v>302959.62231923436</v>
      </c>
      <c r="I93" s="70">
        <f t="shared" ca="1" si="28"/>
        <v>266866.52224308124</v>
      </c>
      <c r="J93" s="70">
        <f t="shared" ca="1" si="28"/>
        <v>228607.83616235893</v>
      </c>
      <c r="K93" s="70">
        <f t="shared" ca="1" si="28"/>
        <v>188053.6289167933</v>
      </c>
      <c r="L93" s="70">
        <f t="shared" ca="1" si="28"/>
        <v>145066.1692364937</v>
      </c>
      <c r="M93" s="70">
        <f t="shared" ca="1" si="28"/>
        <v>99499.461975376151</v>
      </c>
      <c r="N93" s="70">
        <f t="shared" ca="1" si="28"/>
        <v>51198.752278591543</v>
      </c>
      <c r="O93" s="70">
        <f t="shared" ca="1" si="28"/>
        <v>-1.3824319466948509E-10</v>
      </c>
      <c r="P93" s="70">
        <f t="shared" ca="1" si="28"/>
        <v>-1.3824319466948509E-10</v>
      </c>
      <c r="Q93" s="70">
        <f t="shared" ca="1" si="28"/>
        <v>-1.3824319466948509E-10</v>
      </c>
      <c r="R93" s="70">
        <f t="shared" ca="1" si="28"/>
        <v>-1.3824319466948509E-10</v>
      </c>
      <c r="S93" s="70">
        <f t="shared" ca="1" si="28"/>
        <v>-1.3824319466948509E-10</v>
      </c>
      <c r="T93" s="70">
        <f t="shared" ca="1" si="28"/>
        <v>-1.3824319466948509E-10</v>
      </c>
      <c r="U93" s="70">
        <f t="shared" ca="1" si="28"/>
        <v>-1.3824319466948509E-10</v>
      </c>
      <c r="V93" s="70">
        <f t="shared" ca="1" si="28"/>
        <v>-1.3824319466948509E-10</v>
      </c>
      <c r="W93" s="70">
        <f t="shared" ca="1" si="28"/>
        <v>-1.3824319466948509E-10</v>
      </c>
      <c r="X93" s="70">
        <f t="shared" ca="1" si="28"/>
        <v>-1.3824319466948509E-10</v>
      </c>
      <c r="Y93" s="70">
        <f t="shared" ca="1" si="28"/>
        <v>-1.3824319466948509E-10</v>
      </c>
      <c r="Z93" s="70">
        <f t="shared" ca="1" si="28"/>
        <v>-1.3824319466948509E-10</v>
      </c>
      <c r="AA93" s="70">
        <f t="shared" ca="1" si="28"/>
        <v>-1.3824319466948509E-10</v>
      </c>
      <c r="AB93" s="70">
        <f t="shared" ca="1" si="28"/>
        <v>-1.3824319466948509E-10</v>
      </c>
      <c r="AC93" s="70">
        <f t="shared" ca="1" si="28"/>
        <v>-1.3824319466948509E-10</v>
      </c>
      <c r="AD93" s="70">
        <f t="shared" ca="1" si="28"/>
        <v>-1.3824319466948509E-10</v>
      </c>
      <c r="AE93" s="70">
        <f t="shared" ca="1" si="28"/>
        <v>-1.3824319466948509E-10</v>
      </c>
      <c r="AF93" s="70">
        <f t="shared" ca="1" si="28"/>
        <v>-1.3824319466948509E-10</v>
      </c>
      <c r="AG93" s="70">
        <f t="shared" ca="1" si="28"/>
        <v>-1.3824319466948509E-10</v>
      </c>
      <c r="AH93" s="70">
        <f t="shared" ca="1" si="28"/>
        <v>-1.3824319466948509E-10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760302.48189480789</v>
      </c>
      <c r="D101" s="42">
        <f ca="1">IF($C$112="3P",D83,0)</f>
        <v>-1569428.7619004252</v>
      </c>
      <c r="E101" s="42">
        <f t="shared" ref="E101:AH101" ca="1" si="29">IF($C$112="3P",E83,0)</f>
        <v>286430.13487998646</v>
      </c>
      <c r="F101" s="42">
        <f t="shared" ca="1" si="29"/>
        <v>336479.87512818788</v>
      </c>
      <c r="G101" s="42">
        <f t="shared" ca="1" si="29"/>
        <v>262874.32749829401</v>
      </c>
      <c r="H101" s="42">
        <f t="shared" ca="1" si="29"/>
        <v>217461.41069211095</v>
      </c>
      <c r="I101" s="42">
        <f t="shared" ca="1" si="29"/>
        <v>213999.92351214151</v>
      </c>
      <c r="J101" s="42">
        <f t="shared" ca="1" si="29"/>
        <v>179587.12733976165</v>
      </c>
      <c r="K101" s="42">
        <f t="shared" ca="1" si="29"/>
        <v>145703.97260645227</v>
      </c>
      <c r="L101" s="42">
        <f t="shared" ca="1" si="29"/>
        <v>141679.31947365304</v>
      </c>
      <c r="M101" s="42">
        <f t="shared" ca="1" si="29"/>
        <v>137678.90186129621</v>
      </c>
      <c r="N101" s="42">
        <f t="shared" ca="1" si="29"/>
        <v>-33397.127471399974</v>
      </c>
      <c r="O101" s="42">
        <f t="shared" ca="1" si="29"/>
        <v>76282.397702653368</v>
      </c>
      <c r="P101" s="42">
        <f t="shared" ca="1" si="29"/>
        <v>131183.92002071746</v>
      </c>
      <c r="Q101" s="42">
        <f t="shared" ca="1" si="29"/>
        <v>132672.98940697889</v>
      </c>
      <c r="R101" s="42">
        <f t="shared" ca="1" si="29"/>
        <v>134181.18270148491</v>
      </c>
      <c r="S101" s="42">
        <f t="shared" ca="1" si="29"/>
        <v>135708.64846876592</v>
      </c>
      <c r="T101" s="42">
        <f t="shared" ca="1" si="29"/>
        <v>137255.53437642645</v>
      </c>
      <c r="U101" s="42">
        <f t="shared" ca="1" si="29"/>
        <v>138821.98710252292</v>
      </c>
      <c r="V101" s="42">
        <f t="shared" ca="1" si="29"/>
        <v>140408.15223958626</v>
      </c>
      <c r="W101" s="42">
        <f t="shared" ca="1" si="29"/>
        <v>142014.17419519243</v>
      </c>
      <c r="X101" s="42">
        <f t="shared" ca="1" si="29"/>
        <v>34620.196088976329</v>
      </c>
      <c r="Y101" s="42">
        <f t="shared" ca="1" si="29"/>
        <v>145286.35964598603</v>
      </c>
      <c r="Z101" s="42">
        <f t="shared" ca="1" si="29"/>
        <v>146952.80508626855</v>
      </c>
      <c r="AA101" s="42">
        <f t="shared" ca="1" si="29"/>
        <v>148639.67101057703</v>
      </c>
      <c r="AB101" s="42">
        <f t="shared" ca="1" si="29"/>
        <v>150347.09428208543</v>
      </c>
      <c r="AC101" s="42">
        <f t="shared" ca="1" si="29"/>
        <v>152075.20990399414</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154361.03281131864</v>
      </c>
      <c r="D102" s="42">
        <f ca="1">IF($C$112="3P",VLOOKUP($A102,'Fin. Assumptions'!$F$23:$L$29,$D$111+1)*(-D$55-D$56),VLOOKUP($A102,'Fin. Assumptions'!$F$32:$L$38,$D$111+1)*D$83)</f>
        <v>0</v>
      </c>
      <c r="E102" s="42">
        <f ca="1">IF($C$112="3P",VLOOKUP($A102,'Fin. Assumptions'!$F$23:$L$29,$D$111+1)*(-E$55-E$56),VLOOKUP($A102,'Fin. Assumptions'!$F$32:$L$38,$D$111+1)*E$83)</f>
        <v>10360.676349831439</v>
      </c>
      <c r="F102" s="42">
        <f ca="1">IF($C$112="3P",VLOOKUP($A102,'Fin. Assumptions'!$F$23:$L$29,$D$111+1)*(-F$55-F$56),VLOOKUP($A102,'Fin. Assumptions'!$F$32:$L$38,$D$111+1)*F$83)</f>
        <v>10468.487927443928</v>
      </c>
      <c r="G102" s="42">
        <f ca="1">IF($C$112="3P",VLOOKUP($A102,'Fin. Assumptions'!$F$23:$L$29,$D$111+1)*(-G$55-G$56),VLOOKUP($A102,'Fin. Assumptions'!$F$32:$L$38,$D$111+1)*G$83)</f>
        <v>10577.905897562843</v>
      </c>
      <c r="H102" s="42">
        <f ca="1">IF($C$112="3P",VLOOKUP($A102,'Fin. Assumptions'!$F$23:$L$29,$D$111+1)*(-H$55-H$56),VLOOKUP($A102,'Fin. Assumptions'!$F$32:$L$38,$D$111+1)*H$83)</f>
        <v>10688.954195436529</v>
      </c>
      <c r="I102" s="42">
        <f ca="1">IF($C$112="3P",VLOOKUP($A102,'Fin. Assumptions'!$F$23:$L$29,$D$111+1)*(-I$55-I$56),VLOOKUP($A102,'Fin. Assumptions'!$F$32:$L$38,$D$111+1)*I$83)</f>
        <v>10801.657112948535</v>
      </c>
      <c r="J102" s="42">
        <f ca="1">IF($C$112="3P",VLOOKUP($A102,'Fin. Assumptions'!$F$23:$L$29,$D$111+1)*(-J$55-J$56),VLOOKUP($A102,'Fin. Assumptions'!$F$32:$L$38,$D$111+1)*J$83)</f>
        <v>10916.039303931468</v>
      </c>
      <c r="K102" s="42">
        <f ca="1">IF($C$112="3P",VLOOKUP($A102,'Fin. Assumptions'!$F$23:$L$29,$D$111+1)*(-K$55-K$56),VLOOKUP($A102,'Fin. Assumptions'!$F$32:$L$38,$D$111+1)*K$83)</f>
        <v>11032.125789560047</v>
      </c>
      <c r="L102" s="42">
        <f ca="1">IF($C$112="3P",VLOOKUP($A102,'Fin. Assumptions'!$F$23:$L$29,$D$111+1)*(-L$55-L$56),VLOOKUP($A102,'Fin. Assumptions'!$F$32:$L$38,$D$111+1)*L$83)</f>
        <v>11149.941963824489</v>
      </c>
      <c r="M102" s="42">
        <f ca="1">IF($C$112="3P",VLOOKUP($A102,'Fin. Assumptions'!$F$23:$L$29,$D$111+1)*(-M$55-M$56),VLOOKUP($A102,'Fin. Assumptions'!$F$32:$L$38,$D$111+1)*M$83)</f>
        <v>11269.513599085476</v>
      </c>
      <c r="N102" s="42">
        <f ca="1">IF($C$112="3P",VLOOKUP($A102,'Fin. Assumptions'!$F$23:$L$29,$D$111+1)*(-N$55-N$56),VLOOKUP($A102,'Fin. Assumptions'!$F$32:$L$38,$D$111+1)*N$83)</f>
        <v>11390.866851711849</v>
      </c>
      <c r="O102" s="42">
        <f ca="1">IF($C$112="3P",VLOOKUP($A102,'Fin. Assumptions'!$F$23:$L$29,$D$111+1)*(-O$55-O$56),VLOOKUP($A102,'Fin. Assumptions'!$F$32:$L$38,$D$111+1)*O$83)</f>
        <v>11514.028267802356</v>
      </c>
      <c r="P102" s="42">
        <f ca="1">IF($C$112="3P",VLOOKUP($A102,'Fin. Assumptions'!$F$23:$L$29,$D$111+1)*(-P$55-P$56),VLOOKUP($A102,'Fin. Assumptions'!$F$32:$L$38,$D$111+1)*P$83)</f>
        <v>11639.024788992609</v>
      </c>
      <c r="Q102" s="42">
        <f ca="1">IF($C$112="3P",VLOOKUP($A102,'Fin. Assumptions'!$F$23:$L$29,$D$111+1)*(-Q$55-Q$56),VLOOKUP($A102,'Fin. Assumptions'!$F$32:$L$38,$D$111+1)*Q$83)</f>
        <v>11765.8837583486</v>
      </c>
      <c r="R102" s="42">
        <f ca="1">IF($C$112="3P",VLOOKUP($A102,'Fin. Assumptions'!$F$23:$L$29,$D$111+1)*(-R$55-R$56),VLOOKUP($A102,'Fin. Assumptions'!$F$32:$L$38,$D$111+1)*R$83)</f>
        <v>11894.632926347993</v>
      </c>
      <c r="S102" s="42">
        <f ca="1">IF($C$112="3P",VLOOKUP($A102,'Fin. Assumptions'!$F$23:$L$29,$D$111+1)*(-S$55-S$56),VLOOKUP($A102,'Fin. Assumptions'!$F$32:$L$38,$D$111+1)*S$83)</f>
        <v>12025.300456950581</v>
      </c>
      <c r="T102" s="42">
        <f ca="1">IF($C$112="3P",VLOOKUP($A102,'Fin. Assumptions'!$F$23:$L$29,$D$111+1)*(-T$55-T$56),VLOOKUP($A102,'Fin. Assumptions'!$F$32:$L$38,$D$111+1)*T$83)</f>
        <v>12157.914933759141</v>
      </c>
      <c r="U102" s="42">
        <f ca="1">IF($C$112="3P",VLOOKUP($A102,'Fin. Assumptions'!$F$23:$L$29,$D$111+1)*(-U$55-U$56),VLOOKUP($A102,'Fin. Assumptions'!$F$32:$L$38,$D$111+1)*U$83)</f>
        <v>12292.505366272155</v>
      </c>
      <c r="V102" s="42">
        <f ca="1">IF($C$112="3P",VLOOKUP($A102,'Fin. Assumptions'!$F$23:$L$29,$D$111+1)*(-V$55-V$56),VLOOKUP($A102,'Fin. Assumptions'!$F$32:$L$38,$D$111+1)*V$83)</f>
        <v>12429.101196229609</v>
      </c>
      <c r="W102" s="42">
        <f ca="1">IF($C$112="3P",VLOOKUP($A102,'Fin. Assumptions'!$F$23:$L$29,$D$111+1)*(-W$55-W$56),VLOOKUP($A102,'Fin. Assumptions'!$F$32:$L$38,$D$111+1)*W$83)</f>
        <v>12567.732304053428</v>
      </c>
      <c r="X102" s="42">
        <f ca="1">IF($C$112="3P",VLOOKUP($A102,'Fin. Assumptions'!$F$23:$L$29,$D$111+1)*(-X$55-X$56),VLOOKUP($A102,'Fin. Assumptions'!$F$32:$L$38,$D$111+1)*X$83)</f>
        <v>12708.429015383825</v>
      </c>
      <c r="Y102" s="42">
        <f ca="1">IF($C$112="3P",VLOOKUP($A102,'Fin. Assumptions'!$F$23:$L$29,$D$111+1)*(-Y$55-Y$56),VLOOKUP($A102,'Fin. Assumptions'!$F$32:$L$38,$D$111+1)*Y$83)</f>
        <v>12851.222107713043</v>
      </c>
      <c r="Z102" s="42">
        <f ca="1">IF($C$112="3P",VLOOKUP($A102,'Fin. Assumptions'!$F$23:$L$29,$D$111+1)*(-Z$55-Z$56),VLOOKUP($A102,'Fin. Assumptions'!$F$32:$L$38,$D$111+1)*Z$83)</f>
        <v>12996.142817117967</v>
      </c>
      <c r="AA102" s="42">
        <f ca="1">IF($C$112="3P",VLOOKUP($A102,'Fin. Assumptions'!$F$23:$L$29,$D$111+1)*(-AA$55-AA$56),VLOOKUP($A102,'Fin. Assumptions'!$F$32:$L$38,$D$111+1)*AA$83)</f>
        <v>13143.222845093025</v>
      </c>
      <c r="AB102" s="42">
        <f ca="1">IF($C$112="3P",VLOOKUP($A102,'Fin. Assumptions'!$F$23:$L$29,$D$111+1)*(-AB$55-AB$56),VLOOKUP($A102,'Fin. Assumptions'!$F$32:$L$38,$D$111+1)*AB$83)</f>
        <v>13292.49436548491</v>
      </c>
      <c r="AC102" s="42">
        <f ca="1">IF($C$112="3P",VLOOKUP($A102,'Fin. Assumptions'!$F$23:$L$29,$D$111+1)*(-AC$55-AC$56),VLOOKUP($A102,'Fin. Assumptions'!$F$32:$L$38,$D$111+1)*AC$83)</f>
        <v>13443.990031530635</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308722.06562263728</v>
      </c>
      <c r="D103" s="42">
        <f ca="1">IF($C$112="3P",VLOOKUP($A103,'Fin. Assumptions'!$F$23:$L$29,$D$111+1)*(-D$55-D$56),VLOOKUP($A103,'Fin. Assumptions'!$F$32:$L$38,$D$111+1)*D$83)</f>
        <v>0</v>
      </c>
      <c r="E103" s="42">
        <f ca="1">IF($C$112="3P",VLOOKUP($A103,'Fin. Assumptions'!$F$23:$L$29,$D$111+1)*(-E$55-E$56),VLOOKUP($A103,'Fin. Assumptions'!$F$32:$L$38,$D$111+1)*E$83)</f>
        <v>20721.352699662879</v>
      </c>
      <c r="F103" s="42">
        <f ca="1">IF($C$112="3P",VLOOKUP($A103,'Fin. Assumptions'!$F$23:$L$29,$D$111+1)*(-F$55-F$56),VLOOKUP($A103,'Fin. Assumptions'!$F$32:$L$38,$D$111+1)*F$83)</f>
        <v>20936.975854887856</v>
      </c>
      <c r="G103" s="42">
        <f ca="1">IF($C$112="3P",VLOOKUP($A103,'Fin. Assumptions'!$F$23:$L$29,$D$111+1)*(-G$55-G$56),VLOOKUP($A103,'Fin. Assumptions'!$F$32:$L$38,$D$111+1)*G$83)</f>
        <v>21155.811795125686</v>
      </c>
      <c r="H103" s="42">
        <f ca="1">IF($C$112="3P",VLOOKUP($A103,'Fin. Assumptions'!$F$23:$L$29,$D$111+1)*(-H$55-H$56),VLOOKUP($A103,'Fin. Assumptions'!$F$32:$L$38,$D$111+1)*H$83)</f>
        <v>21377.908390873057</v>
      </c>
      <c r="I103" s="42">
        <f ca="1">IF($C$112="3P",VLOOKUP($A103,'Fin. Assumptions'!$F$23:$L$29,$D$111+1)*(-I$55-I$56),VLOOKUP($A103,'Fin. Assumptions'!$F$32:$L$38,$D$111+1)*I$83)</f>
        <v>21603.314225897069</v>
      </c>
      <c r="J103" s="42">
        <f ca="1">IF($C$112="3P",VLOOKUP($A103,'Fin. Assumptions'!$F$23:$L$29,$D$111+1)*(-J$55-J$56),VLOOKUP($A103,'Fin. Assumptions'!$F$32:$L$38,$D$111+1)*J$83)</f>
        <v>21832.078607862935</v>
      </c>
      <c r="K103" s="42">
        <f ca="1">IF($C$112="3P",VLOOKUP($A103,'Fin. Assumptions'!$F$23:$L$29,$D$111+1)*(-K$55-K$56),VLOOKUP($A103,'Fin. Assumptions'!$F$32:$L$38,$D$111+1)*K$83)</f>
        <v>22064.251579120093</v>
      </c>
      <c r="L103" s="42">
        <f ca="1">IF($C$112="3P",VLOOKUP($A103,'Fin. Assumptions'!$F$23:$L$29,$D$111+1)*(-L$55-L$56),VLOOKUP($A103,'Fin. Assumptions'!$F$32:$L$38,$D$111+1)*L$83)</f>
        <v>22299.883927648978</v>
      </c>
      <c r="M103" s="42">
        <f ca="1">IF($C$112="3P",VLOOKUP($A103,'Fin. Assumptions'!$F$23:$L$29,$D$111+1)*(-M$55-M$56),VLOOKUP($A103,'Fin. Assumptions'!$F$32:$L$38,$D$111+1)*M$83)</f>
        <v>22539.027198170952</v>
      </c>
      <c r="N103" s="42">
        <f ca="1">IF($C$112="3P",VLOOKUP($A103,'Fin. Assumptions'!$F$23:$L$29,$D$111+1)*(-N$55-N$56),VLOOKUP($A103,'Fin. Assumptions'!$F$32:$L$38,$D$111+1)*N$83)</f>
        <v>22781.733703423699</v>
      </c>
      <c r="O103" s="42">
        <f ca="1">IF($C$112="3P",VLOOKUP($A103,'Fin. Assumptions'!$F$23:$L$29,$D$111+1)*(-O$55-O$56),VLOOKUP($A103,'Fin. Assumptions'!$F$32:$L$38,$D$111+1)*O$83)</f>
        <v>23028.056535604712</v>
      </c>
      <c r="P103" s="42">
        <f ca="1">IF($C$112="3P",VLOOKUP($A103,'Fin. Assumptions'!$F$23:$L$29,$D$111+1)*(-P$55-P$56),VLOOKUP($A103,'Fin. Assumptions'!$F$32:$L$38,$D$111+1)*P$83)</f>
        <v>23278.049577985217</v>
      </c>
      <c r="Q103" s="42">
        <f ca="1">IF($C$112="3P",VLOOKUP($A103,'Fin. Assumptions'!$F$23:$L$29,$D$111+1)*(-Q$55-Q$56),VLOOKUP($A103,'Fin. Assumptions'!$F$32:$L$38,$D$111+1)*Q$83)</f>
        <v>23531.7675166972</v>
      </c>
      <c r="R103" s="42">
        <f ca="1">IF($C$112="3P",VLOOKUP($A103,'Fin. Assumptions'!$F$23:$L$29,$D$111+1)*(-R$55-R$56),VLOOKUP($A103,'Fin. Assumptions'!$F$32:$L$38,$D$111+1)*R$83)</f>
        <v>23789.265852695986</v>
      </c>
      <c r="S103" s="42">
        <f ca="1">IF($C$112="3P",VLOOKUP($A103,'Fin. Assumptions'!$F$23:$L$29,$D$111+1)*(-S$55-S$56),VLOOKUP($A103,'Fin. Assumptions'!$F$32:$L$38,$D$111+1)*S$83)</f>
        <v>24050.600913901162</v>
      </c>
      <c r="T103" s="42">
        <f ca="1">IF($C$112="3P",VLOOKUP($A103,'Fin. Assumptions'!$F$23:$L$29,$D$111+1)*(-T$55-T$56),VLOOKUP($A103,'Fin. Assumptions'!$F$32:$L$38,$D$111+1)*T$83)</f>
        <v>24315.829867518281</v>
      </c>
      <c r="U103" s="42">
        <f ca="1">IF($C$112="3P",VLOOKUP($A103,'Fin. Assumptions'!$F$23:$L$29,$D$111+1)*(-U$55-U$56),VLOOKUP($A103,'Fin. Assumptions'!$F$32:$L$38,$D$111+1)*U$83)</f>
        <v>24585.01073254431</v>
      </c>
      <c r="V103" s="42">
        <f ca="1">IF($C$112="3P",VLOOKUP($A103,'Fin. Assumptions'!$F$23:$L$29,$D$111+1)*(-V$55-V$56),VLOOKUP($A103,'Fin. Assumptions'!$F$32:$L$38,$D$111+1)*V$83)</f>
        <v>24858.202392459218</v>
      </c>
      <c r="W103" s="42">
        <f ca="1">IF($C$112="3P",VLOOKUP($A103,'Fin. Assumptions'!$F$23:$L$29,$D$111+1)*(-W$55-W$56),VLOOKUP($A103,'Fin. Assumptions'!$F$32:$L$38,$D$111+1)*W$83)</f>
        <v>25135.464608106857</v>
      </c>
      <c r="X103" s="42">
        <f ca="1">IF($C$112="3P",VLOOKUP($A103,'Fin. Assumptions'!$F$23:$L$29,$D$111+1)*(-X$55-X$56),VLOOKUP($A103,'Fin. Assumptions'!$F$32:$L$38,$D$111+1)*X$83)</f>
        <v>25416.858030767649</v>
      </c>
      <c r="Y103" s="42">
        <f ca="1">IF($C$112="3P",VLOOKUP($A103,'Fin. Assumptions'!$F$23:$L$29,$D$111+1)*(-Y$55-Y$56),VLOOKUP($A103,'Fin. Assumptions'!$F$32:$L$38,$D$111+1)*Y$83)</f>
        <v>25702.444215426087</v>
      </c>
      <c r="Z103" s="42">
        <f ca="1">IF($C$112="3P",VLOOKUP($A103,'Fin. Assumptions'!$F$23:$L$29,$D$111+1)*(-Z$55-Z$56),VLOOKUP($A103,'Fin. Assumptions'!$F$32:$L$38,$D$111+1)*Z$83)</f>
        <v>25992.285634235934</v>
      </c>
      <c r="AA103" s="42">
        <f ca="1">IF($C$112="3P",VLOOKUP($A103,'Fin. Assumptions'!$F$23:$L$29,$D$111+1)*(-AA$55-AA$56),VLOOKUP($A103,'Fin. Assumptions'!$F$32:$L$38,$D$111+1)*AA$83)</f>
        <v>26286.44569018605</v>
      </c>
      <c r="AB103" s="42">
        <f ca="1">IF($C$112="3P",VLOOKUP($A103,'Fin. Assumptions'!$F$23:$L$29,$D$111+1)*(-AB$55-AB$56),VLOOKUP($A103,'Fin. Assumptions'!$F$32:$L$38,$D$111+1)*AB$83)</f>
        <v>26584.988730969821</v>
      </c>
      <c r="AC103" s="42">
        <f ca="1">IF($C$112="3P",VLOOKUP($A103,'Fin. Assumptions'!$F$23:$L$29,$D$111+1)*(-AC$55-AC$56),VLOOKUP($A103,'Fin. Assumptions'!$F$32:$L$38,$D$111+1)*AC$83)</f>
        <v>26887.98006306127</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154361.03281131864</v>
      </c>
      <c r="D105" s="42">
        <f ca="1">IF($C$112="3P",VLOOKUP($A105,'Fin. Assumptions'!$F$23:$L$29,$D$111+1)*(-D$55-D$56),VLOOKUP($A105,'Fin. Assumptions'!$F$32:$L$38,$D$111+1)*D$83)</f>
        <v>0</v>
      </c>
      <c r="E105" s="42">
        <f ca="1">IF($C$112="3P",VLOOKUP($A105,'Fin. Assumptions'!$F$23:$L$29,$D$111+1)*(-E$55-E$56),VLOOKUP($A105,'Fin. Assumptions'!$F$32:$L$38,$D$111+1)*E$83)</f>
        <v>10360.676349831439</v>
      </c>
      <c r="F105" s="42">
        <f ca="1">IF($C$112="3P",VLOOKUP($A105,'Fin. Assumptions'!$F$23:$L$29,$D$111+1)*(-F$55-F$56),VLOOKUP($A105,'Fin. Assumptions'!$F$32:$L$38,$D$111+1)*F$83)</f>
        <v>10468.487927443928</v>
      </c>
      <c r="G105" s="42">
        <f ca="1">IF($C$112="3P",VLOOKUP($A105,'Fin. Assumptions'!$F$23:$L$29,$D$111+1)*(-G$55-G$56),VLOOKUP($A105,'Fin. Assumptions'!$F$32:$L$38,$D$111+1)*G$83)</f>
        <v>10577.905897562843</v>
      </c>
      <c r="H105" s="42">
        <f ca="1">IF($C$112="3P",VLOOKUP($A105,'Fin. Assumptions'!$F$23:$L$29,$D$111+1)*(-H$55-H$56),VLOOKUP($A105,'Fin. Assumptions'!$F$32:$L$38,$D$111+1)*H$83)</f>
        <v>10688.954195436529</v>
      </c>
      <c r="I105" s="42">
        <f ca="1">IF($C$112="3P",VLOOKUP($A105,'Fin. Assumptions'!$F$23:$L$29,$D$111+1)*(-I$55-I$56),VLOOKUP($A105,'Fin. Assumptions'!$F$32:$L$38,$D$111+1)*I$83)</f>
        <v>10801.657112948535</v>
      </c>
      <c r="J105" s="42">
        <f ca="1">IF($C$112="3P",VLOOKUP($A105,'Fin. Assumptions'!$F$23:$L$29,$D$111+1)*(-J$55-J$56),VLOOKUP($A105,'Fin. Assumptions'!$F$32:$L$38,$D$111+1)*J$83)</f>
        <v>10916.039303931468</v>
      </c>
      <c r="K105" s="42">
        <f ca="1">IF($C$112="3P",VLOOKUP($A105,'Fin. Assumptions'!$F$23:$L$29,$D$111+1)*(-K$55-K$56),VLOOKUP($A105,'Fin. Assumptions'!$F$32:$L$38,$D$111+1)*K$83)</f>
        <v>11032.125789560047</v>
      </c>
      <c r="L105" s="42">
        <f ca="1">IF($C$112="3P",VLOOKUP($A105,'Fin. Assumptions'!$F$23:$L$29,$D$111+1)*(-L$55-L$56),VLOOKUP($A105,'Fin. Assumptions'!$F$32:$L$38,$D$111+1)*L$83)</f>
        <v>11149.941963824489</v>
      </c>
      <c r="M105" s="42">
        <f ca="1">IF($C$112="3P",VLOOKUP($A105,'Fin. Assumptions'!$F$23:$L$29,$D$111+1)*(-M$55-M$56),VLOOKUP($A105,'Fin. Assumptions'!$F$32:$L$38,$D$111+1)*M$83)</f>
        <v>11269.513599085476</v>
      </c>
      <c r="N105" s="42">
        <f ca="1">IF($C$112="3P",VLOOKUP($A105,'Fin. Assumptions'!$F$23:$L$29,$D$111+1)*(-N$55-N$56),VLOOKUP($A105,'Fin. Assumptions'!$F$32:$L$38,$D$111+1)*N$83)</f>
        <v>11390.866851711849</v>
      </c>
      <c r="O105" s="42">
        <f ca="1">IF($C$112="3P",VLOOKUP($A105,'Fin. Assumptions'!$F$23:$L$29,$D$111+1)*(-O$55-O$56),VLOOKUP($A105,'Fin. Assumptions'!$F$32:$L$38,$D$111+1)*O$83)</f>
        <v>11514.028267802356</v>
      </c>
      <c r="P105" s="42">
        <f ca="1">IF($C$112="3P",VLOOKUP($A105,'Fin. Assumptions'!$F$23:$L$29,$D$111+1)*(-P$55-P$56),VLOOKUP($A105,'Fin. Assumptions'!$F$32:$L$38,$D$111+1)*P$83)</f>
        <v>11639.024788992609</v>
      </c>
      <c r="Q105" s="42">
        <f ca="1">IF($C$112="3P",VLOOKUP($A105,'Fin. Assumptions'!$F$23:$L$29,$D$111+1)*(-Q$55-Q$56),VLOOKUP($A105,'Fin. Assumptions'!$F$32:$L$38,$D$111+1)*Q$83)</f>
        <v>11765.8837583486</v>
      </c>
      <c r="R105" s="42">
        <f ca="1">IF($C$112="3P",VLOOKUP($A105,'Fin. Assumptions'!$F$23:$L$29,$D$111+1)*(-R$55-R$56),VLOOKUP($A105,'Fin. Assumptions'!$F$32:$L$38,$D$111+1)*R$83)</f>
        <v>11894.632926347993</v>
      </c>
      <c r="S105" s="42">
        <f ca="1">IF($C$112="3P",VLOOKUP($A105,'Fin. Assumptions'!$F$23:$L$29,$D$111+1)*(-S$55-S$56),VLOOKUP($A105,'Fin. Assumptions'!$F$32:$L$38,$D$111+1)*S$83)</f>
        <v>12025.300456950581</v>
      </c>
      <c r="T105" s="42">
        <f ca="1">IF($C$112="3P",VLOOKUP($A105,'Fin. Assumptions'!$F$23:$L$29,$D$111+1)*(-T$55-T$56),VLOOKUP($A105,'Fin. Assumptions'!$F$32:$L$38,$D$111+1)*T$83)</f>
        <v>12157.914933759141</v>
      </c>
      <c r="U105" s="42">
        <f ca="1">IF($C$112="3P",VLOOKUP($A105,'Fin. Assumptions'!$F$23:$L$29,$D$111+1)*(-U$55-U$56),VLOOKUP($A105,'Fin. Assumptions'!$F$32:$L$38,$D$111+1)*U$83)</f>
        <v>12292.505366272155</v>
      </c>
      <c r="V105" s="42">
        <f ca="1">IF($C$112="3P",VLOOKUP($A105,'Fin. Assumptions'!$F$23:$L$29,$D$111+1)*(-V$55-V$56),VLOOKUP($A105,'Fin. Assumptions'!$F$32:$L$38,$D$111+1)*V$83)</f>
        <v>12429.101196229609</v>
      </c>
      <c r="W105" s="42">
        <f ca="1">IF($C$112="3P",VLOOKUP($A105,'Fin. Assumptions'!$F$23:$L$29,$D$111+1)*(-W$55-W$56),VLOOKUP($A105,'Fin. Assumptions'!$F$32:$L$38,$D$111+1)*W$83)</f>
        <v>12567.732304053428</v>
      </c>
      <c r="X105" s="42">
        <f ca="1">IF($C$112="3P",VLOOKUP($A105,'Fin. Assumptions'!$F$23:$L$29,$D$111+1)*(-X$55-X$56),VLOOKUP($A105,'Fin. Assumptions'!$F$32:$L$38,$D$111+1)*X$83)</f>
        <v>12708.429015383825</v>
      </c>
      <c r="Y105" s="42">
        <f ca="1">IF($C$112="3P",VLOOKUP($A105,'Fin. Assumptions'!$F$23:$L$29,$D$111+1)*(-Y$55-Y$56),VLOOKUP($A105,'Fin. Assumptions'!$F$32:$L$38,$D$111+1)*Y$83)</f>
        <v>12851.222107713043</v>
      </c>
      <c r="Z105" s="42">
        <f ca="1">IF($C$112="3P",VLOOKUP($A105,'Fin. Assumptions'!$F$23:$L$29,$D$111+1)*(-Z$55-Z$56),VLOOKUP($A105,'Fin. Assumptions'!$F$32:$L$38,$D$111+1)*Z$83)</f>
        <v>12996.142817117967</v>
      </c>
      <c r="AA105" s="42">
        <f ca="1">IF($C$112="3P",VLOOKUP($A105,'Fin. Assumptions'!$F$23:$L$29,$D$111+1)*(-AA$55-AA$56),VLOOKUP($A105,'Fin. Assumptions'!$F$32:$L$38,$D$111+1)*AA$83)</f>
        <v>13143.222845093025</v>
      </c>
      <c r="AB105" s="42">
        <f ca="1">IF($C$112="3P",VLOOKUP($A105,'Fin. Assumptions'!$F$23:$L$29,$D$111+1)*(-AB$55-AB$56),VLOOKUP($A105,'Fin. Assumptions'!$F$32:$L$38,$D$111+1)*AB$83)</f>
        <v>13292.49436548491</v>
      </c>
      <c r="AC105" s="42">
        <f ca="1">IF($C$112="3P",VLOOKUP($A105,'Fin. Assumptions'!$F$23:$L$29,$D$111+1)*(-AC$55-AC$56),VLOOKUP($A105,'Fin. Assumptions'!$F$32:$L$38,$D$111+1)*AC$83)</f>
        <v>13443.990031530635</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1377746.6131400825</v>
      </c>
    </row>
    <row r="111" spans="1:34" ht="15.75" x14ac:dyDescent="0.25">
      <c r="A111" s="92"/>
      <c r="B111" s="93" t="s">
        <v>111</v>
      </c>
      <c r="C111" s="463" t="str">
        <f ca="1">LEFT($B$6,3)</f>
        <v>CSS</v>
      </c>
      <c r="D111" s="380">
        <f ca="1">HLOOKUP(C111,'Fin. Assumptions'!$G$32:$L$40,9)</f>
        <v>2</v>
      </c>
    </row>
    <row r="112" spans="1:34" x14ac:dyDescent="0.2">
      <c r="A112" s="94"/>
      <c r="B112" s="93" t="s">
        <v>160</v>
      </c>
      <c r="C112" s="376" t="str">
        <f ca="1">RIGHT(LEFT($B$6,6),2)</f>
        <v>3P</v>
      </c>
    </row>
  </sheetData>
  <sheetProtection algorithmName="SHA-512" hashValue="IlVzTBRlyRKFfBmVTfNHP+vKTHZr1GbyakecOHNTDjNg4s0Iz/YZp4Zp/FJD83wqh2CHqfyRzsg2kmd2IPDqjg==" saltValue="LAGsb5DB8YzNYRHfsC4DuA=="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E55E5C"/>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CSS DO 19</v>
      </c>
      <c r="D6" s="82" t="s">
        <v>172</v>
      </c>
      <c r="T6" s="2"/>
    </row>
    <row r="7" spans="1:42" ht="18.75" customHeight="1" x14ac:dyDescent="0.25">
      <c r="A7" s="90"/>
      <c r="C7" s="2"/>
      <c r="D7" s="374" t="s">
        <v>174</v>
      </c>
      <c r="T7" s="2"/>
    </row>
    <row r="8" spans="1:42" ht="18.75" customHeight="1" x14ac:dyDescent="0.25">
      <c r="A8" s="90" t="s">
        <v>111</v>
      </c>
      <c r="B8" s="376" t="str">
        <f ca="1">VLOOKUP($B$6,'Fin. Assumptions'!$A$6:$P$17,2)</f>
        <v>CSS</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2019</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(Residential)</v>
      </c>
      <c r="C11" s="1"/>
      <c r="E11" s="18" t="s">
        <v>0</v>
      </c>
      <c r="G11" s="396">
        <f ca="1">VLOOKUP($B$6,'Fin. Assumptions'!$A$6:$P$17,15)</f>
        <v>0.2</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0.26400000000000001</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856052.05194568634</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2.8535068398189543</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2853506.8398189545</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0.61035075498461233</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2853506.8398189545</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-428026.02597284317</v>
      </c>
      <c r="O22" s="28"/>
      <c r="P22" s="26"/>
      <c r="Q22" s="26"/>
      <c r="R22" s="23"/>
      <c r="T22" s="2"/>
    </row>
    <row r="23" spans="1:36" ht="18" customHeight="1" x14ac:dyDescent="0.2">
      <c r="A23" s="48"/>
      <c r="B23" s="77"/>
      <c r="C23" s="21"/>
      <c r="E23" s="54" t="s">
        <v>77</v>
      </c>
      <c r="G23" s="83">
        <f ca="1">SUM(G20:G22)</f>
        <v>2425480.8138461113</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12</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2853506.8398189545</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0.16561212047999999</v>
      </c>
      <c r="C31" s="2" t="s">
        <v>7</v>
      </c>
      <c r="E31" s="57" t="s">
        <v>10</v>
      </c>
      <c r="F31" s="5"/>
      <c r="G31" s="83">
        <f ca="1">NetCost*LoanPer-B22</f>
        <v>428026.02597284294</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9</v>
      </c>
      <c r="C34" s="13" t="s">
        <v>26</v>
      </c>
      <c r="F34" s="401" t="s">
        <v>79</v>
      </c>
      <c r="G34" s="402"/>
      <c r="H34" s="403"/>
      <c r="I34" s="403"/>
      <c r="J34" s="404">
        <f ca="1">NPV(G30,E83:AH83)+D83</f>
        <v>298802.83265604125</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0.10332978260234404</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192951.36932883839</v>
      </c>
      <c r="F54" s="9">
        <f t="shared" ca="1" si="2"/>
        <v>195826.34473183809</v>
      </c>
      <c r="G54" s="9">
        <f t="shared" ca="1" si="2"/>
        <v>198744.15726834247</v>
      </c>
      <c r="H54" s="9">
        <f t="shared" ca="1" si="2"/>
        <v>201705.44521164076</v>
      </c>
      <c r="I54" s="9">
        <f t="shared" ca="1" si="2"/>
        <v>204710.85634529425</v>
      </c>
      <c r="J54" s="9">
        <f t="shared" ca="1" si="2"/>
        <v>207761.04810483914</v>
      </c>
      <c r="K54" s="9">
        <f t="shared" ca="1" si="2"/>
        <v>210856.68772160125</v>
      </c>
      <c r="L54" s="9">
        <f t="shared" ca="1" si="2"/>
        <v>213998.45236865306</v>
      </c>
      <c r="M54" s="9">
        <f t="shared" ca="1" si="2"/>
        <v>217187.02930894602</v>
      </c>
      <c r="N54" s="9">
        <f t="shared" ca="1" si="2"/>
        <v>220423.11604564931</v>
      </c>
      <c r="O54" s="9">
        <f t="shared" ca="1" si="2"/>
        <v>223707.4204747295</v>
      </c>
      <c r="P54" s="9">
        <f t="shared" ca="1" si="2"/>
        <v>227040.66103980292</v>
      </c>
      <c r="Q54" s="9">
        <f t="shared" ca="1" si="2"/>
        <v>230423.56688929602</v>
      </c>
      <c r="R54" s="9">
        <f t="shared" ca="1" si="2"/>
        <v>233856.87803594649</v>
      </c>
      <c r="S54" s="9">
        <f t="shared" ca="1" si="2"/>
        <v>237341.34551868215</v>
      </c>
      <c r="T54" s="9">
        <f t="shared" ca="1" si="2"/>
        <v>240877.73156691043</v>
      </c>
      <c r="U54" s="9">
        <f t="shared" ca="1" si="2"/>
        <v>244466.80976725745</v>
      </c>
      <c r="V54" s="9">
        <f t="shared" ca="1" si="2"/>
        <v>248109.36523278957</v>
      </c>
      <c r="W54" s="9">
        <f t="shared" ca="1" si="2"/>
        <v>251806.1947747581</v>
      </c>
      <c r="X54" s="9">
        <f t="shared" ca="1" si="2"/>
        <v>255558.107076902</v>
      </c>
      <c r="Y54" s="9">
        <f t="shared" ca="1" si="2"/>
        <v>259365.92287234782</v>
      </c>
      <c r="Z54" s="9">
        <f t="shared" ca="1" si="2"/>
        <v>263230.47512314579</v>
      </c>
      <c r="AA54" s="9">
        <f t="shared" ca="1" si="2"/>
        <v>267152.6092024807</v>
      </c>
      <c r="AB54" s="9">
        <f t="shared" ca="1" si="2"/>
        <v>271133.1830795976</v>
      </c>
      <c r="AC54" s="9">
        <f t="shared" ca="1" si="2"/>
        <v>275173.06750748359</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188443.4762686301</v>
      </c>
      <c r="F57" s="10">
        <f ca="1">IF(F$49&gt;OptInTerm,0,VLOOKUP($B$10+F$49-1,'SREC Prices'!$B$6:$D$22,2))*((F$50/1000)*$B$18)</f>
        <v>171935.11664004051</v>
      </c>
      <c r="G57" s="10">
        <f ca="1">IF(G$49&gt;OptInTerm,0,VLOOKUP($B$10+G$49-1,'SREC Prices'!$B$6:$D$22,2))*((G$50/1000)*$B$18)</f>
        <v>159107.20032446878</v>
      </c>
      <c r="H57" s="10">
        <f ca="1">IF(H$49&gt;OptInTerm,0,VLOOKUP($B$10+H$49-1,'SREC Prices'!$B$6:$D$22,2))*((H$50/1000)*$B$18)</f>
        <v>149205.24115383314</v>
      </c>
      <c r="I57" s="10">
        <f ca="1">IF(I$49&gt;OptInTerm,0,VLOOKUP($B$10+I$49-1,'SREC Prices'!$B$6:$D$22,2))*((I$50/1000)*$B$18)</f>
        <v>143221.32292771331</v>
      </c>
      <c r="J57" s="10">
        <f ca="1">IF(J$49&gt;OptInTerm,0,VLOOKUP($B$10+J$49-1,'SREC Prices'!$B$6:$D$22,2))*((J$50/1000)*$B$18)</f>
        <v>135040.65736334224</v>
      </c>
      <c r="K57" s="10">
        <f ca="1">IF(K$49&gt;OptInTerm,0,VLOOKUP($B$10+K$49-1,'SREC Prices'!$B$6:$D$22,2))*((K$50/1000)*$B$18)</f>
        <v>127613.42120835841</v>
      </c>
      <c r="L57" s="10">
        <f ca="1">IF(L$49&gt;OptInTerm,0,VLOOKUP($B$10+L$49-1,'SREC Prices'!$B$6:$D$22,2))*((L$50/1000)*$B$18)</f>
        <v>120928.90866887294</v>
      </c>
      <c r="M57" s="10">
        <f ca="1">IF(M$49&gt;OptInTerm,0,VLOOKUP($B$10+M$49-1,'SREC Prices'!$B$6:$D$22,2))*((M$50/1000)*$B$18)</f>
        <v>114308.05091925217</v>
      </c>
      <c r="N57" s="10">
        <f ca="1">IF(N$49&gt;OptInTerm,0,VLOOKUP($B$10+N$49-1,'SREC Prices'!$B$6:$D$22,2))*((N$50/1000)*$B$18)</f>
        <v>0</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27842.195748820643</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381394.84559746849</v>
      </c>
      <c r="F59" s="10">
        <f t="shared" ref="F59:AH59" ca="1" si="5">SUM(F54:F58)</f>
        <v>367761.46137187863</v>
      </c>
      <c r="G59" s="10">
        <f t="shared" ca="1" si="5"/>
        <v>357851.35759281123</v>
      </c>
      <c r="H59" s="10">
        <f t="shared" ca="1" si="5"/>
        <v>350910.6863654739</v>
      </c>
      <c r="I59" s="10">
        <f t="shared" ca="1" si="5"/>
        <v>347932.17927300755</v>
      </c>
      <c r="J59" s="10">
        <f t="shared" ca="1" si="5"/>
        <v>342801.7054681814</v>
      </c>
      <c r="K59" s="10">
        <f t="shared" ca="1" si="5"/>
        <v>338470.10892995965</v>
      </c>
      <c r="L59" s="10">
        <f t="shared" ca="1" si="5"/>
        <v>334927.36103752599</v>
      </c>
      <c r="M59" s="10">
        <f t="shared" ca="1" si="5"/>
        <v>331495.0802281982</v>
      </c>
      <c r="N59" s="10">
        <f t="shared" ca="1" si="5"/>
        <v>248265.31179446995</v>
      </c>
      <c r="O59" s="10">
        <f t="shared" ca="1" si="5"/>
        <v>251410.40524480605</v>
      </c>
      <c r="P59" s="10">
        <f t="shared" ca="1" si="5"/>
        <v>254605.13088602907</v>
      </c>
      <c r="Q59" s="10">
        <f t="shared" ca="1" si="5"/>
        <v>257850.21438629105</v>
      </c>
      <c r="R59" s="10">
        <f t="shared" ca="1" si="5"/>
        <v>261146.39229545655</v>
      </c>
      <c r="S59" s="10">
        <f t="shared" ca="1" si="5"/>
        <v>264494.41220689466</v>
      </c>
      <c r="T59" s="10">
        <f t="shared" ca="1" si="5"/>
        <v>267895.03292168188</v>
      </c>
      <c r="U59" s="10">
        <f t="shared" ca="1" si="5"/>
        <v>271349.02461525501</v>
      </c>
      <c r="V59" s="10">
        <f t="shared" ca="1" si="5"/>
        <v>274857.16900654719</v>
      </c>
      <c r="W59" s="10">
        <f t="shared" ca="1" si="5"/>
        <v>278420.25952964689</v>
      </c>
      <c r="X59" s="10">
        <f t="shared" ca="1" si="5"/>
        <v>282039.10150801635</v>
      </c>
      <c r="Y59" s="10">
        <f t="shared" ca="1" si="5"/>
        <v>285714.51233130659</v>
      </c>
      <c r="Z59" s="10">
        <f t="shared" ca="1" si="5"/>
        <v>289447.32163480978</v>
      </c>
      <c r="AA59" s="10">
        <f t="shared" ca="1" si="5"/>
        <v>293238.37148158636</v>
      </c>
      <c r="AB59" s="10">
        <f t="shared" ca="1" si="5"/>
        <v>297088.51654730772</v>
      </c>
      <c r="AC59" s="10">
        <f t="shared" ca="1" si="5"/>
        <v>300998.62430785521</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360394.84559746849</v>
      </c>
      <c r="F63" s="10">
        <f t="shared" ca="1" si="9"/>
        <v>346236.46137187863</v>
      </c>
      <c r="G63" s="10">
        <f t="shared" ca="1" si="9"/>
        <v>335788.23259281123</v>
      </c>
      <c r="H63" s="10">
        <f t="shared" ca="1" si="9"/>
        <v>328295.9832404739</v>
      </c>
      <c r="I63" s="10">
        <f t="shared" ca="1" si="9"/>
        <v>324752.10856988258</v>
      </c>
      <c r="J63" s="10">
        <f t="shared" ca="1" si="9"/>
        <v>319042.1329974783</v>
      </c>
      <c r="K63" s="10">
        <f t="shared" ca="1" si="9"/>
        <v>314116.54714748898</v>
      </c>
      <c r="L63" s="10">
        <f t="shared" ca="1" si="9"/>
        <v>309964.96021049353</v>
      </c>
      <c r="M63" s="10">
        <f t="shared" ca="1" si="9"/>
        <v>305908.61938048992</v>
      </c>
      <c r="N63" s="10">
        <f t="shared" ca="1" si="9"/>
        <v>72039.189425568969</v>
      </c>
      <c r="O63" s="10">
        <f t="shared" ca="1" si="9"/>
        <v>224528.62981668254</v>
      </c>
      <c r="P63" s="10">
        <f t="shared" ca="1" si="9"/>
        <v>227051.31107220249</v>
      </c>
      <c r="Q63" s="10">
        <f t="shared" ca="1" si="9"/>
        <v>229607.54907711881</v>
      </c>
      <c r="R63" s="10">
        <f t="shared" ca="1" si="9"/>
        <v>232197.66035355499</v>
      </c>
      <c r="S63" s="10">
        <f t="shared" ca="1" si="9"/>
        <v>234821.96196644558</v>
      </c>
      <c r="T63" s="10">
        <f t="shared" ca="1" si="9"/>
        <v>237480.77142522155</v>
      </c>
      <c r="U63" s="10">
        <f t="shared" ca="1" si="9"/>
        <v>240174.4065813832</v>
      </c>
      <c r="V63" s="10">
        <f t="shared" ca="1" si="9"/>
        <v>242903.18552182856</v>
      </c>
      <c r="W63" s="10">
        <f t="shared" ca="1" si="9"/>
        <v>245667.4264578103</v>
      </c>
      <c r="X63" s="10">
        <f t="shared" ca="1" si="9"/>
        <v>98467.447609383846</v>
      </c>
      <c r="Y63" s="10">
        <f t="shared" ca="1" si="9"/>
        <v>251303.56708520828</v>
      </c>
      <c r="Z63" s="10">
        <f t="shared" ca="1" si="9"/>
        <v>254176.10275755901</v>
      </c>
      <c r="AA63" s="10">
        <f t="shared" ca="1" si="9"/>
        <v>257085.37213240433</v>
      </c>
      <c r="AB63" s="10">
        <f t="shared" ca="1" si="9"/>
        <v>260031.69221439614</v>
      </c>
      <c r="AC63" s="10">
        <f t="shared" ca="1" si="9"/>
        <v>263015.37936662085</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360394.84559746849</v>
      </c>
      <c r="F65" s="59">
        <f t="shared" ref="F65:AH65" ca="1" si="10">SUM(F63:F64)</f>
        <v>346236.46137187863</v>
      </c>
      <c r="G65" s="59">
        <f t="shared" ca="1" si="10"/>
        <v>335788.23259281123</v>
      </c>
      <c r="H65" s="59">
        <f t="shared" ca="1" si="10"/>
        <v>328295.9832404739</v>
      </c>
      <c r="I65" s="59">
        <f t="shared" ca="1" si="10"/>
        <v>324752.10856988258</v>
      </c>
      <c r="J65" s="59">
        <f ca="1">SUM(J63:J64)</f>
        <v>319042.1329974783</v>
      </c>
      <c r="K65" s="59">
        <f t="shared" ca="1" si="10"/>
        <v>314116.54714748898</v>
      </c>
      <c r="L65" s="59">
        <f t="shared" ca="1" si="10"/>
        <v>309964.96021049353</v>
      </c>
      <c r="M65" s="59">
        <f t="shared" ca="1" si="10"/>
        <v>305908.61938048992</v>
      </c>
      <c r="N65" s="59">
        <f t="shared" ca="1" si="10"/>
        <v>72039.189425568969</v>
      </c>
      <c r="O65" s="59">
        <f t="shared" ca="1" si="10"/>
        <v>224528.62981668254</v>
      </c>
      <c r="P65" s="59">
        <f t="shared" ca="1" si="10"/>
        <v>227051.31107220249</v>
      </c>
      <c r="Q65" s="59">
        <f t="shared" ca="1" si="10"/>
        <v>229607.54907711881</v>
      </c>
      <c r="R65" s="59">
        <f t="shared" ca="1" si="10"/>
        <v>232197.66035355499</v>
      </c>
      <c r="S65" s="59">
        <f t="shared" ca="1" si="10"/>
        <v>234821.96196644558</v>
      </c>
      <c r="T65" s="59">
        <f t="shared" ca="1" si="10"/>
        <v>237480.77142522155</v>
      </c>
      <c r="U65" s="59">
        <f t="shared" ca="1" si="10"/>
        <v>240174.4065813832</v>
      </c>
      <c r="V65" s="59">
        <f t="shared" ca="1" si="10"/>
        <v>242903.18552182856</v>
      </c>
      <c r="W65" s="59">
        <f t="shared" ca="1" si="10"/>
        <v>245667.4264578103</v>
      </c>
      <c r="X65" s="59">
        <f t="shared" ca="1" si="10"/>
        <v>98467.447609383846</v>
      </c>
      <c r="Y65" s="59">
        <f t="shared" ca="1" si="10"/>
        <v>251303.56708520828</v>
      </c>
      <c r="Z65" s="59">
        <f t="shared" ca="1" si="10"/>
        <v>254176.10275755901</v>
      </c>
      <c r="AA65" s="59">
        <f t="shared" ca="1" si="10"/>
        <v>257085.37213240433</v>
      </c>
      <c r="AB65" s="59">
        <f t="shared" ca="1" si="10"/>
        <v>260031.69221439614</v>
      </c>
      <c r="AC65" s="59">
        <f t="shared" ca="1" si="10"/>
        <v>263015.37936662085</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-25681.561558370577</v>
      </c>
      <c r="F66" s="59">
        <f t="shared" ca="1" si="11"/>
        <v>-24159.234879333722</v>
      </c>
      <c r="G66" s="59">
        <f t="shared" ca="1" si="11"/>
        <v>-22545.568599554656</v>
      </c>
      <c r="H66" s="59">
        <f t="shared" ca="1" si="11"/>
        <v>-20835.082342988844</v>
      </c>
      <c r="I66" s="59">
        <f t="shared" ca="1" si="11"/>
        <v>-19021.966911029085</v>
      </c>
      <c r="J66" s="59">
        <f t="shared" ca="1" si="11"/>
        <v>-17100.06455315174</v>
      </c>
      <c r="K66" s="59">
        <f t="shared" ca="1" si="11"/>
        <v>-15062.848053801754</v>
      </c>
      <c r="L66" s="59">
        <f t="shared" ca="1" si="11"/>
        <v>-12903.398564490772</v>
      </c>
      <c r="M66" s="59">
        <f t="shared" ca="1" si="11"/>
        <v>-10614.382105821127</v>
      </c>
      <c r="N66" s="59">
        <f t="shared" ca="1" si="11"/>
        <v>-8188.0246596313045</v>
      </c>
      <c r="O66" s="59">
        <f t="shared" ca="1" si="11"/>
        <v>-5616.085766670094</v>
      </c>
      <c r="P66" s="59">
        <f t="shared" ca="1" si="11"/>
        <v>-2889.83054013121</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334713.2840390979</v>
      </c>
      <c r="F67" s="59">
        <f t="shared" ref="F67:AH67" ca="1" si="12">F65+F66</f>
        <v>322077.22649254493</v>
      </c>
      <c r="G67" s="59">
        <f t="shared" ca="1" si="12"/>
        <v>313242.66399325657</v>
      </c>
      <c r="H67" s="59">
        <f t="shared" ca="1" si="12"/>
        <v>307460.90089748503</v>
      </c>
      <c r="I67" s="59">
        <f ca="1">I65+I66</f>
        <v>305730.14165885351</v>
      </c>
      <c r="J67" s="59">
        <f ca="1">J65+J66</f>
        <v>301942.06844432658</v>
      </c>
      <c r="K67" s="59">
        <f t="shared" ca="1" si="12"/>
        <v>299053.69909368723</v>
      </c>
      <c r="L67" s="59">
        <f t="shared" ca="1" si="12"/>
        <v>297061.56164600275</v>
      </c>
      <c r="M67" s="59">
        <f t="shared" ca="1" si="12"/>
        <v>295294.23727466882</v>
      </c>
      <c r="N67" s="59">
        <f t="shared" ca="1" si="12"/>
        <v>63851.164765937661</v>
      </c>
      <c r="O67" s="59">
        <f t="shared" ca="1" si="12"/>
        <v>218912.54405001245</v>
      </c>
      <c r="P67" s="59">
        <f t="shared" ca="1" si="12"/>
        <v>224161.48053207126</v>
      </c>
      <c r="Q67" s="59">
        <f t="shared" ca="1" si="12"/>
        <v>229607.54907711881</v>
      </c>
      <c r="R67" s="59">
        <f t="shared" ca="1" si="12"/>
        <v>232197.66035355499</v>
      </c>
      <c r="S67" s="59">
        <f t="shared" ca="1" si="12"/>
        <v>234821.96196644558</v>
      </c>
      <c r="T67" s="59">
        <f t="shared" ca="1" si="12"/>
        <v>237480.77142522155</v>
      </c>
      <c r="U67" s="59">
        <f t="shared" ca="1" si="12"/>
        <v>240174.4065813832</v>
      </c>
      <c r="V67" s="59">
        <f t="shared" ca="1" si="12"/>
        <v>242903.18552182856</v>
      </c>
      <c r="W67" s="59">
        <f t="shared" ca="1" si="12"/>
        <v>245667.4264578103</v>
      </c>
      <c r="X67" s="59">
        <f t="shared" ca="1" si="12"/>
        <v>98467.447609383846</v>
      </c>
      <c r="Y67" s="59">
        <f t="shared" ca="1" si="12"/>
        <v>251303.56708520828</v>
      </c>
      <c r="Z67" s="59">
        <f t="shared" ca="1" si="12"/>
        <v>254176.10275755901</v>
      </c>
      <c r="AA67" s="59">
        <f t="shared" ca="1" si="12"/>
        <v>257085.37213240433</v>
      </c>
      <c r="AB67" s="59">
        <f t="shared" ca="1" si="12"/>
        <v>260031.69221439614</v>
      </c>
      <c r="AC67" s="59">
        <f t="shared" ca="1" si="12"/>
        <v>263015.37936662085</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-61587.244263194021</v>
      </c>
      <c r="F68" s="59">
        <f t="shared" ca="1" si="14"/>
        <v>-59262.20967462827</v>
      </c>
      <c r="G68" s="59">
        <f t="shared" ca="1" si="14"/>
        <v>-57636.650174759212</v>
      </c>
      <c r="H68" s="59">
        <f t="shared" ca="1" si="14"/>
        <v>-56572.805765137251</v>
      </c>
      <c r="I68" s="59">
        <f t="shared" ca="1" si="14"/>
        <v>-56254.346065229052</v>
      </c>
      <c r="J68" s="59">
        <f t="shared" ca="1" si="14"/>
        <v>-55557.340593756089</v>
      </c>
      <c r="K68" s="59">
        <f t="shared" ca="1" si="14"/>
        <v>-55025.880633238456</v>
      </c>
      <c r="L68" s="59">
        <f t="shared" ca="1" si="14"/>
        <v>-54659.327342864512</v>
      </c>
      <c r="M68" s="59">
        <f t="shared" ca="1" si="14"/>
        <v>-54334.139658539068</v>
      </c>
      <c r="N68" s="59">
        <f t="shared" ca="1" si="14"/>
        <v>-11748.61431693253</v>
      </c>
      <c r="O68" s="59">
        <f t="shared" ca="1" si="14"/>
        <v>-40279.908105202296</v>
      </c>
      <c r="P68" s="59">
        <f t="shared" ca="1" si="14"/>
        <v>-41245.712417901115</v>
      </c>
      <c r="Q68" s="59">
        <f t="shared" ca="1" si="14"/>
        <v>-42247.789030189866</v>
      </c>
      <c r="R68" s="59">
        <f t="shared" ca="1" si="14"/>
        <v>-42724.369505054121</v>
      </c>
      <c r="S68" s="59">
        <f t="shared" ca="1" si="14"/>
        <v>-43207.241001825991</v>
      </c>
      <c r="T68" s="59">
        <f t="shared" ca="1" si="14"/>
        <v>-43696.46194224077</v>
      </c>
      <c r="U68" s="59">
        <f t="shared" ca="1" si="14"/>
        <v>-44192.090810974514</v>
      </c>
      <c r="V68" s="59">
        <f t="shared" ca="1" si="14"/>
        <v>-44694.186136016455</v>
      </c>
      <c r="W68" s="59">
        <f t="shared" ca="1" si="14"/>
        <v>-45202.806468237097</v>
      </c>
      <c r="X68" s="59">
        <f t="shared" ca="1" si="14"/>
        <v>-18118.010360126627</v>
      </c>
      <c r="Y68" s="59">
        <f t="shared" ca="1" si="14"/>
        <v>-46239.85634367833</v>
      </c>
      <c r="Z68" s="59">
        <f t="shared" ca="1" si="14"/>
        <v>-46768.40290739086</v>
      </c>
      <c r="AA68" s="59">
        <f t="shared" ca="1" si="14"/>
        <v>-47303.708472362399</v>
      </c>
      <c r="AB68" s="59">
        <f t="shared" ca="1" si="14"/>
        <v>-47845.831367448896</v>
      </c>
      <c r="AC68" s="59">
        <f t="shared" ca="1" si="14"/>
        <v>-48394.82980345824</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-26777.062723127834</v>
      </c>
      <c r="F69" s="24">
        <f t="shared" ca="1" si="16"/>
        <v>-25766.178119403594</v>
      </c>
      <c r="G69" s="24">
        <f t="shared" ca="1" si="16"/>
        <v>-25059.413119460525</v>
      </c>
      <c r="H69" s="24">
        <f t="shared" ca="1" si="16"/>
        <v>-24596.872071798804</v>
      </c>
      <c r="I69" s="24">
        <f t="shared" ca="1" si="16"/>
        <v>-24458.411332708281</v>
      </c>
      <c r="J69" s="24">
        <f t="shared" ca="1" si="16"/>
        <v>-24155.365475546128</v>
      </c>
      <c r="K69" s="24">
        <f t="shared" ca="1" si="16"/>
        <v>-23924.295927494979</v>
      </c>
      <c r="L69" s="24">
        <f t="shared" ca="1" si="16"/>
        <v>-23764.92493168022</v>
      </c>
      <c r="M69" s="24">
        <f t="shared" ca="1" si="16"/>
        <v>-23623.538981973506</v>
      </c>
      <c r="N69" s="24">
        <f t="shared" ca="1" si="16"/>
        <v>-5108.0931812750132</v>
      </c>
      <c r="O69" s="24">
        <f t="shared" ca="1" si="16"/>
        <v>-17513.003524000997</v>
      </c>
      <c r="P69" s="24">
        <f t="shared" ca="1" si="16"/>
        <v>-17932.9184425657</v>
      </c>
      <c r="Q69" s="24">
        <f t="shared" ca="1" si="16"/>
        <v>-18368.603926169504</v>
      </c>
      <c r="R69" s="24">
        <f t="shared" ca="1" si="16"/>
        <v>-18575.812828284401</v>
      </c>
      <c r="S69" s="24">
        <f t="shared" ca="1" si="16"/>
        <v>-18785.756957315647</v>
      </c>
      <c r="T69" s="24">
        <f t="shared" ca="1" si="16"/>
        <v>-18998.461714017725</v>
      </c>
      <c r="U69" s="24">
        <f t="shared" ca="1" si="16"/>
        <v>-19213.952526510657</v>
      </c>
      <c r="V69" s="24">
        <f t="shared" ca="1" si="16"/>
        <v>-19432.254841746286</v>
      </c>
      <c r="W69" s="24">
        <f t="shared" ca="1" si="16"/>
        <v>-19653.394116624826</v>
      </c>
      <c r="X69" s="24">
        <f t="shared" ca="1" si="16"/>
        <v>-7877.3958087507081</v>
      </c>
      <c r="Y69" s="24">
        <f t="shared" ca="1" si="16"/>
        <v>-20104.285366816664</v>
      </c>
      <c r="Z69" s="24">
        <f t="shared" ca="1" si="16"/>
        <v>-20334.088220604721</v>
      </c>
      <c r="AA69" s="24">
        <f t="shared" ca="1" si="16"/>
        <v>-20566.829770592347</v>
      </c>
      <c r="AB69" s="24">
        <f t="shared" ca="1" si="16"/>
        <v>-20802.535377151693</v>
      </c>
      <c r="AC69" s="24">
        <f t="shared" ca="1" si="16"/>
        <v>-21041.230349329668</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246348.97705277603</v>
      </c>
      <c r="F70" s="420">
        <f t="shared" ref="F70:AH70" ca="1" si="17">SUM(F67:F69)</f>
        <v>237048.83869851305</v>
      </c>
      <c r="G70" s="420">
        <f t="shared" ca="1" si="17"/>
        <v>230546.60069903685</v>
      </c>
      <c r="H70" s="420">
        <f t="shared" ca="1" si="17"/>
        <v>226291.22306054897</v>
      </c>
      <c r="I70" s="420">
        <f t="shared" ca="1" si="17"/>
        <v>225017.38426091618</v>
      </c>
      <c r="J70" s="420">
        <f t="shared" ca="1" si="17"/>
        <v>222229.36237502436</v>
      </c>
      <c r="K70" s="420">
        <f t="shared" ca="1" si="17"/>
        <v>220103.52253295379</v>
      </c>
      <c r="L70" s="420">
        <f t="shared" ca="1" si="17"/>
        <v>218637.30937145802</v>
      </c>
      <c r="M70" s="420">
        <f t="shared" ca="1" si="17"/>
        <v>217336.55863415624</v>
      </c>
      <c r="N70" s="420">
        <f t="shared" ca="1" si="17"/>
        <v>46994.457267730118</v>
      </c>
      <c r="O70" s="420">
        <f t="shared" ca="1" si="17"/>
        <v>161119.63242080918</v>
      </c>
      <c r="P70" s="420">
        <f t="shared" ca="1" si="17"/>
        <v>164982.84967160446</v>
      </c>
      <c r="Q70" s="420">
        <f t="shared" ca="1" si="17"/>
        <v>168991.15612075943</v>
      </c>
      <c r="R70" s="420">
        <f t="shared" ca="1" si="17"/>
        <v>170897.47802021648</v>
      </c>
      <c r="S70" s="420">
        <f t="shared" ca="1" si="17"/>
        <v>172828.96400730396</v>
      </c>
      <c r="T70" s="420">
        <f t="shared" ca="1" si="17"/>
        <v>174785.84776896305</v>
      </c>
      <c r="U70" s="420">
        <f t="shared" ca="1" si="17"/>
        <v>176768.36324389803</v>
      </c>
      <c r="V70" s="420">
        <f t="shared" ca="1" si="17"/>
        <v>178776.74454406582</v>
      </c>
      <c r="W70" s="420">
        <f t="shared" ca="1" si="17"/>
        <v>180811.22587294836</v>
      </c>
      <c r="X70" s="420">
        <f t="shared" ca="1" si="17"/>
        <v>72472.041440506509</v>
      </c>
      <c r="Y70" s="420">
        <f t="shared" ca="1" si="17"/>
        <v>184959.42537471326</v>
      </c>
      <c r="Z70" s="420">
        <f t="shared" ca="1" si="17"/>
        <v>187073.61162956341</v>
      </c>
      <c r="AA70" s="420">
        <f t="shared" ca="1" si="17"/>
        <v>189214.8338894496</v>
      </c>
      <c r="AB70" s="420">
        <f t="shared" ca="1" si="17"/>
        <v>191383.32546979556</v>
      </c>
      <c r="AC70" s="420">
        <f t="shared" ca="1" si="17"/>
        <v>193579.31921383293</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246348.97705277603</v>
      </c>
      <c r="F72" s="59">
        <f t="shared" ca="1" si="18"/>
        <v>237048.83869851305</v>
      </c>
      <c r="G72" s="59">
        <f t="shared" ca="1" si="18"/>
        <v>230546.60069903685</v>
      </c>
      <c r="H72" s="59">
        <f t="shared" ca="1" si="18"/>
        <v>226291.22306054897</v>
      </c>
      <c r="I72" s="59">
        <f t="shared" ca="1" si="18"/>
        <v>225017.38426091618</v>
      </c>
      <c r="J72" s="59">
        <f t="shared" ca="1" si="18"/>
        <v>222229.36237502436</v>
      </c>
      <c r="K72" s="59">
        <f t="shared" ca="1" si="18"/>
        <v>220103.52253295379</v>
      </c>
      <c r="L72" s="59">
        <f t="shared" ca="1" si="18"/>
        <v>218637.30937145802</v>
      </c>
      <c r="M72" s="59">
        <f t="shared" ca="1" si="18"/>
        <v>217336.55863415624</v>
      </c>
      <c r="N72" s="59">
        <f t="shared" ca="1" si="18"/>
        <v>46994.457267730118</v>
      </c>
      <c r="O72" s="59">
        <f t="shared" ca="1" si="18"/>
        <v>161119.63242080918</v>
      </c>
      <c r="P72" s="59">
        <f t="shared" ca="1" si="18"/>
        <v>164982.84967160446</v>
      </c>
      <c r="Q72" s="59">
        <f t="shared" ca="1" si="18"/>
        <v>168991.15612075943</v>
      </c>
      <c r="R72" s="59">
        <f t="shared" ca="1" si="18"/>
        <v>170897.47802021648</v>
      </c>
      <c r="S72" s="59">
        <f t="shared" ca="1" si="18"/>
        <v>172828.96400730396</v>
      </c>
      <c r="T72" s="59">
        <f t="shared" ca="1" si="18"/>
        <v>174785.84776896305</v>
      </c>
      <c r="U72" s="59">
        <f t="shared" ca="1" si="18"/>
        <v>176768.36324389803</v>
      </c>
      <c r="V72" s="59">
        <f t="shared" ca="1" si="18"/>
        <v>178776.74454406582</v>
      </c>
      <c r="W72" s="59">
        <f t="shared" ca="1" si="18"/>
        <v>180811.22587294836</v>
      </c>
      <c r="X72" s="59">
        <f t="shared" ca="1" si="18"/>
        <v>72472.041440506509</v>
      </c>
      <c r="Y72" s="59">
        <f t="shared" ca="1" si="18"/>
        <v>184959.42537471326</v>
      </c>
      <c r="Z72" s="59">
        <f t="shared" ca="1" si="18"/>
        <v>187073.61162956341</v>
      </c>
      <c r="AA72" s="59">
        <f t="shared" ca="1" si="18"/>
        <v>189214.8338894496</v>
      </c>
      <c r="AB72" s="59">
        <f t="shared" ca="1" si="18"/>
        <v>191383.32546979556</v>
      </c>
      <c r="AC72" s="59">
        <f t="shared" ca="1" si="18"/>
        <v>193579.31921383293</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-2853506.8398189545</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856052.05194568634</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-1997454.7878732681</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428026.02597284294</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-25372.111317280916</v>
      </c>
      <c r="F80" s="10">
        <f ca="1">Principle</f>
        <v>-26894.437996317771</v>
      </c>
      <c r="G80" s="10">
        <f t="shared" ref="G80:AH80" ca="1" si="20">Principle</f>
        <v>-28508.104276096838</v>
      </c>
      <c r="H80" s="10">
        <f t="shared" ca="1" si="20"/>
        <v>-30218.590532662649</v>
      </c>
      <c r="I80" s="10">
        <f t="shared" ca="1" si="20"/>
        <v>-32031.705964622408</v>
      </c>
      <c r="J80" s="10">
        <f t="shared" ca="1" si="20"/>
        <v>-33953.608322499756</v>
      </c>
      <c r="K80" s="10">
        <f t="shared" ca="1" si="20"/>
        <v>-35990.824821849739</v>
      </c>
      <c r="L80" s="10">
        <f t="shared" ca="1" si="20"/>
        <v>-38150.27431116072</v>
      </c>
      <c r="M80" s="10">
        <f t="shared" ca="1" si="20"/>
        <v>-40439.290769830368</v>
      </c>
      <c r="N80" s="10">
        <f t="shared" ca="1" si="20"/>
        <v>-42865.648216020185</v>
      </c>
      <c r="O80" s="10">
        <f t="shared" ca="1" si="20"/>
        <v>-45437.587108981403</v>
      </c>
      <c r="P80" s="10">
        <f t="shared" ca="1" si="20"/>
        <v>-48163.842335520283</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428026.02597284294</v>
      </c>
      <c r="E81" s="10">
        <f ca="1">E79+E80</f>
        <v>-25372.111317280916</v>
      </c>
      <c r="F81" s="10">
        <f t="shared" ref="F81:AH81" ca="1" si="21">F79+F80</f>
        <v>-26894.437996317771</v>
      </c>
      <c r="G81" s="10">
        <f t="shared" ca="1" si="21"/>
        <v>-28508.104276096838</v>
      </c>
      <c r="H81" s="10">
        <f t="shared" ca="1" si="21"/>
        <v>-30218.590532662649</v>
      </c>
      <c r="I81" s="10">
        <f t="shared" ca="1" si="21"/>
        <v>-32031.705964622408</v>
      </c>
      <c r="J81" s="10">
        <f t="shared" ca="1" si="21"/>
        <v>-33953.608322499756</v>
      </c>
      <c r="K81" s="10">
        <f t="shared" ca="1" si="21"/>
        <v>-35990.824821849739</v>
      </c>
      <c r="L81" s="10">
        <f t="shared" ca="1" si="21"/>
        <v>-38150.27431116072</v>
      </c>
      <c r="M81" s="10">
        <f t="shared" ca="1" si="21"/>
        <v>-40439.290769830368</v>
      </c>
      <c r="N81" s="10">
        <f t="shared" ca="1" si="21"/>
        <v>-42865.648216020185</v>
      </c>
      <c r="O81" s="10">
        <f t="shared" ca="1" si="21"/>
        <v>-45437.587108981403</v>
      </c>
      <c r="P81" s="10">
        <f t="shared" ca="1" si="21"/>
        <v>-48163.842335520283</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-1569428.7619004252</v>
      </c>
      <c r="E83" s="430">
        <f t="shared" ca="1" si="22"/>
        <v>220976.86573549511</v>
      </c>
      <c r="F83" s="430">
        <f t="shared" ca="1" si="22"/>
        <v>210154.40070219527</v>
      </c>
      <c r="G83" s="430">
        <f t="shared" ca="1" si="22"/>
        <v>202038.49642294002</v>
      </c>
      <c r="H83" s="430">
        <f t="shared" ca="1" si="22"/>
        <v>196072.63252788634</v>
      </c>
      <c r="I83" s="430">
        <f t="shared" ca="1" si="22"/>
        <v>192985.67829629377</v>
      </c>
      <c r="J83" s="430">
        <f t="shared" ca="1" si="22"/>
        <v>188275.7540525246</v>
      </c>
      <c r="K83" s="430">
        <f t="shared" ca="1" si="22"/>
        <v>184112.69771110406</v>
      </c>
      <c r="L83" s="430">
        <f t="shared" ca="1" si="22"/>
        <v>180487.03506029729</v>
      </c>
      <c r="M83" s="430">
        <f t="shared" ca="1" si="22"/>
        <v>176897.26786432587</v>
      </c>
      <c r="N83" s="430">
        <f t="shared" ca="1" si="22"/>
        <v>4128.8090517099336</v>
      </c>
      <c r="O83" s="430">
        <f t="shared" ca="1" si="22"/>
        <v>115682.04531182778</v>
      </c>
      <c r="P83" s="430">
        <f t="shared" ca="1" si="22"/>
        <v>116819.00733608418</v>
      </c>
      <c r="Q83" s="430">
        <f t="shared" ca="1" si="22"/>
        <v>168991.15612075943</v>
      </c>
      <c r="R83" s="430">
        <f t="shared" ca="1" si="22"/>
        <v>170897.47802021648</v>
      </c>
      <c r="S83" s="430">
        <f t="shared" ca="1" si="22"/>
        <v>172828.96400730396</v>
      </c>
      <c r="T83" s="430">
        <f t="shared" ca="1" si="22"/>
        <v>174785.84776896305</v>
      </c>
      <c r="U83" s="430">
        <f t="shared" ca="1" si="22"/>
        <v>176768.36324389803</v>
      </c>
      <c r="V83" s="430">
        <f t="shared" ca="1" si="22"/>
        <v>178776.74454406582</v>
      </c>
      <c r="W83" s="430">
        <f t="shared" ca="1" si="22"/>
        <v>180811.22587294836</v>
      </c>
      <c r="X83" s="430">
        <f t="shared" ca="1" si="22"/>
        <v>72472.041440506509</v>
      </c>
      <c r="Y83" s="430">
        <f t="shared" ca="1" si="22"/>
        <v>184959.42537471326</v>
      </c>
      <c r="Z83" s="430">
        <f t="shared" ca="1" si="22"/>
        <v>187073.61162956341</v>
      </c>
      <c r="AA83" s="430">
        <f t="shared" ca="1" si="22"/>
        <v>189214.8338894496</v>
      </c>
      <c r="AB83" s="430">
        <f t="shared" ca="1" si="22"/>
        <v>191383.32546979556</v>
      </c>
      <c r="AC83" s="430">
        <f t="shared" ca="1" si="22"/>
        <v>193579.31921383293</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-1569428.7619004252</v>
      </c>
      <c r="E84" s="44">
        <f ca="1">D84+E83</f>
        <v>-1348451.89616493</v>
      </c>
      <c r="F84" s="44">
        <f t="shared" ref="F84:AH84" ca="1" si="23">E84+F83</f>
        <v>-1138297.4954627347</v>
      </c>
      <c r="G84" s="44">
        <f t="shared" ca="1" si="23"/>
        <v>-936258.99903979467</v>
      </c>
      <c r="H84" s="44">
        <f t="shared" ca="1" si="23"/>
        <v>-740186.36651190836</v>
      </c>
      <c r="I84" s="44">
        <f t="shared" ca="1" si="23"/>
        <v>-547200.68821561453</v>
      </c>
      <c r="J84" s="44">
        <f t="shared" ca="1" si="23"/>
        <v>-358924.93416308996</v>
      </c>
      <c r="K84" s="44">
        <f t="shared" ca="1" si="23"/>
        <v>-174812.2364519859</v>
      </c>
      <c r="L84" s="44">
        <f t="shared" ca="1" si="23"/>
        <v>5674.7986083113938</v>
      </c>
      <c r="M84" s="44">
        <f t="shared" ca="1" si="23"/>
        <v>182572.06647263726</v>
      </c>
      <c r="N84" s="44">
        <f t="shared" ca="1" si="23"/>
        <v>186700.87552434718</v>
      </c>
      <c r="O84" s="44">
        <f t="shared" ca="1" si="23"/>
        <v>302382.92083617498</v>
      </c>
      <c r="P84" s="44">
        <f t="shared" ca="1" si="23"/>
        <v>419201.92817225913</v>
      </c>
      <c r="Q84" s="44">
        <f t="shared" ca="1" si="23"/>
        <v>588193.08429301856</v>
      </c>
      <c r="R84" s="44">
        <f t="shared" ca="1" si="23"/>
        <v>759090.56231323502</v>
      </c>
      <c r="S84" s="44">
        <f t="shared" ca="1" si="23"/>
        <v>931919.52632053895</v>
      </c>
      <c r="T84" s="44">
        <f t="shared" ca="1" si="23"/>
        <v>1106705.374089502</v>
      </c>
      <c r="U84" s="44">
        <f t="shared" ca="1" si="23"/>
        <v>1283473.7373334002</v>
      </c>
      <c r="V84" s="44">
        <f t="shared" ca="1" si="23"/>
        <v>1462250.481877466</v>
      </c>
      <c r="W84" s="44">
        <f t="shared" ca="1" si="23"/>
        <v>1643061.7077504143</v>
      </c>
      <c r="X84" s="44">
        <f t="shared" ca="1" si="23"/>
        <v>1715533.7491909207</v>
      </c>
      <c r="Y84" s="44">
        <f t="shared" ca="1" si="23"/>
        <v>1900493.174565634</v>
      </c>
      <c r="Z84" s="44">
        <f t="shared" ca="1" si="23"/>
        <v>2087566.7861951974</v>
      </c>
      <c r="AA84" s="44">
        <f t="shared" ca="1" si="23"/>
        <v>2276781.6200846471</v>
      </c>
      <c r="AB84" s="44">
        <f t="shared" ca="1" si="23"/>
        <v>2468164.9455544427</v>
      </c>
      <c r="AC84" s="44">
        <f t="shared" ca="1" si="23"/>
        <v>2661744.2647682754</v>
      </c>
      <c r="AD84" s="44">
        <f ca="1">AC84+AD83</f>
        <v>2661744.2647682754</v>
      </c>
      <c r="AE84" s="44">
        <f t="shared" ca="1" si="23"/>
        <v>2661744.2647682754</v>
      </c>
      <c r="AF84" s="44">
        <f t="shared" ca="1" si="23"/>
        <v>2661744.2647682754</v>
      </c>
      <c r="AG84" s="44">
        <f t="shared" ca="1" si="23"/>
        <v>2661744.2647682754</v>
      </c>
      <c r="AH84" s="44">
        <f t="shared" ca="1" si="23"/>
        <v>2661744.2647682754</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428026.02597284294</v>
      </c>
      <c r="F89" s="9">
        <f ca="1">E93</f>
        <v>402653.91465556202</v>
      </c>
      <c r="G89" s="9">
        <f t="shared" ref="G89:AH89" ca="1" si="24">F93</f>
        <v>375759.47665924428</v>
      </c>
      <c r="H89" s="9">
        <f t="shared" ca="1" si="24"/>
        <v>347251.37238314742</v>
      </c>
      <c r="I89" s="9">
        <f t="shared" ca="1" si="24"/>
        <v>317032.78185048478</v>
      </c>
      <c r="J89" s="9">
        <f t="shared" ca="1" si="24"/>
        <v>285001.07588586234</v>
      </c>
      <c r="K89" s="9">
        <f t="shared" ca="1" si="24"/>
        <v>251047.46756336259</v>
      </c>
      <c r="L89" s="9">
        <f t="shared" ca="1" si="24"/>
        <v>215056.64274151286</v>
      </c>
      <c r="M89" s="9">
        <f t="shared" ca="1" si="24"/>
        <v>176906.36843035213</v>
      </c>
      <c r="N89" s="9">
        <f t="shared" ca="1" si="24"/>
        <v>136467.07766052175</v>
      </c>
      <c r="O89" s="9">
        <f t="shared" ca="1" si="24"/>
        <v>93601.429444501569</v>
      </c>
      <c r="P89" s="9">
        <f t="shared" ca="1" si="24"/>
        <v>48163.842335520167</v>
      </c>
      <c r="Q89" s="9">
        <f t="shared" ca="1" si="24"/>
        <v>-1.1641532182693481E-10</v>
      </c>
      <c r="R89" s="9">
        <f t="shared" ca="1" si="24"/>
        <v>-1.1641532182693481E-10</v>
      </c>
      <c r="S89" s="9">
        <f t="shared" ca="1" si="24"/>
        <v>-1.1641532182693481E-10</v>
      </c>
      <c r="T89" s="9">
        <f t="shared" ca="1" si="24"/>
        <v>-1.1641532182693481E-10</v>
      </c>
      <c r="U89" s="9">
        <f t="shared" ca="1" si="24"/>
        <v>-1.1641532182693481E-10</v>
      </c>
      <c r="V89" s="9">
        <f t="shared" ca="1" si="24"/>
        <v>-1.1641532182693481E-10</v>
      </c>
      <c r="W89" s="9">
        <f t="shared" ca="1" si="24"/>
        <v>-1.1641532182693481E-10</v>
      </c>
      <c r="X89" s="9">
        <f t="shared" ca="1" si="24"/>
        <v>-1.1641532182693481E-10</v>
      </c>
      <c r="Y89" s="9">
        <f t="shared" ca="1" si="24"/>
        <v>-1.1641532182693481E-10</v>
      </c>
      <c r="Z89" s="9">
        <f t="shared" ca="1" si="24"/>
        <v>-1.1641532182693481E-10</v>
      </c>
      <c r="AA89" s="9">
        <f t="shared" ca="1" si="24"/>
        <v>-1.1641532182693481E-10</v>
      </c>
      <c r="AB89" s="9">
        <f t="shared" ca="1" si="24"/>
        <v>-1.1641532182693481E-10</v>
      </c>
      <c r="AC89" s="9">
        <f t="shared" ca="1" si="24"/>
        <v>-1.1641532182693481E-10</v>
      </c>
      <c r="AD89" s="9">
        <f t="shared" ca="1" si="24"/>
        <v>-1.1641532182693481E-10</v>
      </c>
      <c r="AE89" s="9">
        <f t="shared" ca="1" si="24"/>
        <v>-1.1641532182693481E-10</v>
      </c>
      <c r="AF89" s="9">
        <f t="shared" ca="1" si="24"/>
        <v>-1.1641532182693481E-10</v>
      </c>
      <c r="AG89" s="9">
        <f t="shared" ca="1" si="24"/>
        <v>-1.1641532182693481E-10</v>
      </c>
      <c r="AH89" s="9">
        <f t="shared" ca="1" si="24"/>
        <v>-1.1641532182693481E-10</v>
      </c>
    </row>
    <row r="90" spans="1:36" x14ac:dyDescent="0.2">
      <c r="A90" s="2" t="s">
        <v>47</v>
      </c>
      <c r="D90" s="9"/>
      <c r="E90" s="9">
        <f t="shared" ref="E90:AH90" ca="1" si="25">IF(ProjectYear&lt;=LoanTerm,PMT(LoanInterest,LoanTerm,LoanAmount),0)</f>
        <v>-51053.672875651493</v>
      </c>
      <c r="F90" s="9">
        <f t="shared" ca="1" si="25"/>
        <v>-51053.672875651493</v>
      </c>
      <c r="G90" s="9">
        <f t="shared" ca="1" si="25"/>
        <v>-51053.672875651493</v>
      </c>
      <c r="H90" s="9">
        <f t="shared" ca="1" si="25"/>
        <v>-51053.672875651493</v>
      </c>
      <c r="I90" s="9">
        <f t="shared" ca="1" si="25"/>
        <v>-51053.672875651493</v>
      </c>
      <c r="J90" s="9">
        <f t="shared" ca="1" si="25"/>
        <v>-51053.672875651493</v>
      </c>
      <c r="K90" s="9">
        <f t="shared" ca="1" si="25"/>
        <v>-51053.672875651493</v>
      </c>
      <c r="L90" s="9">
        <f t="shared" ca="1" si="25"/>
        <v>-51053.672875651493</v>
      </c>
      <c r="M90" s="9">
        <f t="shared" ca="1" si="25"/>
        <v>-51053.672875651493</v>
      </c>
      <c r="N90" s="9">
        <f t="shared" ca="1" si="25"/>
        <v>-51053.672875651493</v>
      </c>
      <c r="O90" s="9">
        <f t="shared" ca="1" si="25"/>
        <v>-51053.672875651493</v>
      </c>
      <c r="P90" s="9">
        <f t="shared" ca="1" si="25"/>
        <v>-51053.672875651493</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-25372.111317280916</v>
      </c>
      <c r="F91" s="9">
        <f t="shared" ca="1" si="26"/>
        <v>-26894.437996317771</v>
      </c>
      <c r="G91" s="9">
        <f t="shared" ca="1" si="26"/>
        <v>-28508.104276096838</v>
      </c>
      <c r="H91" s="9">
        <f t="shared" ca="1" si="26"/>
        <v>-30218.590532662649</v>
      </c>
      <c r="I91" s="9">
        <f t="shared" ca="1" si="26"/>
        <v>-32031.705964622408</v>
      </c>
      <c r="J91" s="9">
        <f t="shared" ca="1" si="26"/>
        <v>-33953.608322499756</v>
      </c>
      <c r="K91" s="9">
        <f t="shared" ca="1" si="26"/>
        <v>-35990.824821849739</v>
      </c>
      <c r="L91" s="9">
        <f t="shared" ca="1" si="26"/>
        <v>-38150.27431116072</v>
      </c>
      <c r="M91" s="9">
        <f t="shared" ca="1" si="26"/>
        <v>-40439.290769830368</v>
      </c>
      <c r="N91" s="9">
        <f t="shared" ca="1" si="26"/>
        <v>-42865.648216020185</v>
      </c>
      <c r="O91" s="9">
        <f t="shared" ca="1" si="26"/>
        <v>-45437.587108981403</v>
      </c>
      <c r="P91" s="9">
        <f t="shared" ca="1" si="26"/>
        <v>-48163.842335520283</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-25681.561558370577</v>
      </c>
      <c r="F92" s="9">
        <f t="shared" ca="1" si="27"/>
        <v>-24159.234879333722</v>
      </c>
      <c r="G92" s="9">
        <f t="shared" ca="1" si="27"/>
        <v>-22545.568599554656</v>
      </c>
      <c r="H92" s="9">
        <f t="shared" ca="1" si="27"/>
        <v>-20835.082342988844</v>
      </c>
      <c r="I92" s="9">
        <f t="shared" ca="1" si="27"/>
        <v>-19021.966911029085</v>
      </c>
      <c r="J92" s="9">
        <f t="shared" ca="1" si="27"/>
        <v>-17100.06455315174</v>
      </c>
      <c r="K92" s="9">
        <f t="shared" ca="1" si="27"/>
        <v>-15062.848053801754</v>
      </c>
      <c r="L92" s="9">
        <f t="shared" ca="1" si="27"/>
        <v>-12903.398564490772</v>
      </c>
      <c r="M92" s="9">
        <f t="shared" ca="1" si="27"/>
        <v>-10614.382105821127</v>
      </c>
      <c r="N92" s="9">
        <f t="shared" ca="1" si="27"/>
        <v>-8188.0246596313045</v>
      </c>
      <c r="O92" s="9">
        <f t="shared" ca="1" si="27"/>
        <v>-5616.085766670094</v>
      </c>
      <c r="P92" s="9">
        <f t="shared" ca="1" si="27"/>
        <v>-2889.83054013121</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402653.91465556202</v>
      </c>
      <c r="F93" s="70">
        <f t="shared" ca="1" si="28"/>
        <v>375759.47665924428</v>
      </c>
      <c r="G93" s="70">
        <f t="shared" ca="1" si="28"/>
        <v>347251.37238314742</v>
      </c>
      <c r="H93" s="70">
        <f t="shared" ca="1" si="28"/>
        <v>317032.78185048478</v>
      </c>
      <c r="I93" s="70">
        <f t="shared" ca="1" si="28"/>
        <v>285001.07588586234</v>
      </c>
      <c r="J93" s="70">
        <f t="shared" ca="1" si="28"/>
        <v>251047.46756336259</v>
      </c>
      <c r="K93" s="70">
        <f t="shared" ca="1" si="28"/>
        <v>215056.64274151286</v>
      </c>
      <c r="L93" s="70">
        <f t="shared" ca="1" si="28"/>
        <v>176906.36843035213</v>
      </c>
      <c r="M93" s="70">
        <f t="shared" ca="1" si="28"/>
        <v>136467.07766052175</v>
      </c>
      <c r="N93" s="70">
        <f t="shared" ca="1" si="28"/>
        <v>93601.429444501569</v>
      </c>
      <c r="O93" s="70">
        <f t="shared" ca="1" si="28"/>
        <v>48163.842335520167</v>
      </c>
      <c r="P93" s="70">
        <f t="shared" ca="1" si="28"/>
        <v>-1.1641532182693481E-10</v>
      </c>
      <c r="Q93" s="70">
        <f t="shared" ca="1" si="28"/>
        <v>-1.1641532182693481E-10</v>
      </c>
      <c r="R93" s="70">
        <f t="shared" ca="1" si="28"/>
        <v>-1.1641532182693481E-10</v>
      </c>
      <c r="S93" s="70">
        <f t="shared" ca="1" si="28"/>
        <v>-1.1641532182693481E-10</v>
      </c>
      <c r="T93" s="70">
        <f t="shared" ca="1" si="28"/>
        <v>-1.1641532182693481E-10</v>
      </c>
      <c r="U93" s="70">
        <f t="shared" ca="1" si="28"/>
        <v>-1.1641532182693481E-10</v>
      </c>
      <c r="V93" s="70">
        <f t="shared" ca="1" si="28"/>
        <v>-1.1641532182693481E-10</v>
      </c>
      <c r="W93" s="70">
        <f t="shared" ca="1" si="28"/>
        <v>-1.1641532182693481E-10</v>
      </c>
      <c r="X93" s="70">
        <f t="shared" ca="1" si="28"/>
        <v>-1.1641532182693481E-10</v>
      </c>
      <c r="Y93" s="70">
        <f t="shared" ca="1" si="28"/>
        <v>-1.1641532182693481E-10</v>
      </c>
      <c r="Z93" s="70">
        <f t="shared" ca="1" si="28"/>
        <v>-1.1641532182693481E-10</v>
      </c>
      <c r="AA93" s="70">
        <f t="shared" ca="1" si="28"/>
        <v>-1.1641532182693481E-10</v>
      </c>
      <c r="AB93" s="70">
        <f t="shared" ca="1" si="28"/>
        <v>-1.1641532182693481E-10</v>
      </c>
      <c r="AC93" s="70">
        <f t="shared" ca="1" si="28"/>
        <v>-1.1641532182693481E-10</v>
      </c>
      <c r="AD93" s="70">
        <f t="shared" ca="1" si="28"/>
        <v>-1.1641532182693481E-10</v>
      </c>
      <c r="AE93" s="70">
        <f t="shared" ca="1" si="28"/>
        <v>-1.1641532182693481E-10</v>
      </c>
      <c r="AF93" s="70">
        <f t="shared" ca="1" si="28"/>
        <v>-1.1641532182693481E-10</v>
      </c>
      <c r="AG93" s="70">
        <f t="shared" ca="1" si="28"/>
        <v>-1.1641532182693481E-10</v>
      </c>
      <c r="AH93" s="70">
        <f t="shared" ca="1" si="28"/>
        <v>-1.1641532182693481E-10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818386.0292863138</v>
      </c>
      <c r="D103" s="42">
        <f ca="1">IF($C$112="3P",VLOOKUP($A103,'Fin. Assumptions'!$F$23:$L$29,$D$111+1)*(-D$55-D$56),VLOOKUP($A103,'Fin. Assumptions'!$F$32:$L$38,$D$111+1)*D$83)</f>
        <v>-1569428.7619004252</v>
      </c>
      <c r="E103" s="42">
        <f ca="1">IF($C$112="3P",VLOOKUP($A103,'Fin. Assumptions'!$F$23:$L$29,$D$111+1)*(-E$55-E$56),VLOOKUP($A103,'Fin. Assumptions'!$F$32:$L$38,$D$111+1)*E$83)</f>
        <v>220976.86573549511</v>
      </c>
      <c r="F103" s="42">
        <f ca="1">IF($C$112="3P",VLOOKUP($A103,'Fin. Assumptions'!$F$23:$L$29,$D$111+1)*(-F$55-F$56),VLOOKUP($A103,'Fin. Assumptions'!$F$32:$L$38,$D$111+1)*F$83)</f>
        <v>210154.40070219527</v>
      </c>
      <c r="G103" s="42">
        <f ca="1">IF($C$112="3P",VLOOKUP($A103,'Fin. Assumptions'!$F$23:$L$29,$D$111+1)*(-G$55-G$56),VLOOKUP($A103,'Fin. Assumptions'!$F$32:$L$38,$D$111+1)*G$83)</f>
        <v>202038.49642294002</v>
      </c>
      <c r="H103" s="42">
        <f ca="1">IF($C$112="3P",VLOOKUP($A103,'Fin. Assumptions'!$F$23:$L$29,$D$111+1)*(-H$55-H$56),VLOOKUP($A103,'Fin. Assumptions'!$F$32:$L$38,$D$111+1)*H$83)</f>
        <v>196072.63252788634</v>
      </c>
      <c r="I103" s="42">
        <f ca="1">IF($C$112="3P",VLOOKUP($A103,'Fin. Assumptions'!$F$23:$L$29,$D$111+1)*(-I$55-I$56),VLOOKUP($A103,'Fin. Assumptions'!$F$32:$L$38,$D$111+1)*I$83)</f>
        <v>192985.67829629377</v>
      </c>
      <c r="J103" s="42">
        <f ca="1">IF($C$112="3P",VLOOKUP($A103,'Fin. Assumptions'!$F$23:$L$29,$D$111+1)*(-J$55-J$56),VLOOKUP($A103,'Fin. Assumptions'!$F$32:$L$38,$D$111+1)*J$83)</f>
        <v>188275.7540525246</v>
      </c>
      <c r="K103" s="42">
        <f ca="1">IF($C$112="3P",VLOOKUP($A103,'Fin. Assumptions'!$F$23:$L$29,$D$111+1)*(-K$55-K$56),VLOOKUP($A103,'Fin. Assumptions'!$F$32:$L$38,$D$111+1)*K$83)</f>
        <v>184112.69771110406</v>
      </c>
      <c r="L103" s="42">
        <f ca="1">IF($C$112="3P",VLOOKUP($A103,'Fin. Assumptions'!$F$23:$L$29,$D$111+1)*(-L$55-L$56),VLOOKUP($A103,'Fin. Assumptions'!$F$32:$L$38,$D$111+1)*L$83)</f>
        <v>180487.03506029729</v>
      </c>
      <c r="M103" s="42">
        <f ca="1">IF($C$112="3P",VLOOKUP($A103,'Fin. Assumptions'!$F$23:$L$29,$D$111+1)*(-M$55-M$56),VLOOKUP($A103,'Fin. Assumptions'!$F$32:$L$38,$D$111+1)*M$83)</f>
        <v>176897.26786432587</v>
      </c>
      <c r="N103" s="42">
        <f ca="1">IF($C$112="3P",VLOOKUP($A103,'Fin. Assumptions'!$F$23:$L$29,$D$111+1)*(-N$55-N$56),VLOOKUP($A103,'Fin. Assumptions'!$F$32:$L$38,$D$111+1)*N$83)</f>
        <v>4128.8090517099336</v>
      </c>
      <c r="O103" s="42">
        <f ca="1">IF($C$112="3P",VLOOKUP($A103,'Fin. Assumptions'!$F$23:$L$29,$D$111+1)*(-O$55-O$56),VLOOKUP($A103,'Fin. Assumptions'!$F$32:$L$38,$D$111+1)*O$83)</f>
        <v>115682.04531182778</v>
      </c>
      <c r="P103" s="42">
        <f ca="1">IF($C$112="3P",VLOOKUP($A103,'Fin. Assumptions'!$F$23:$L$29,$D$111+1)*(-P$55-P$56),VLOOKUP($A103,'Fin. Assumptions'!$F$32:$L$38,$D$111+1)*P$83)</f>
        <v>116819.00733608418</v>
      </c>
      <c r="Q103" s="42">
        <f ca="1">IF($C$112="3P",VLOOKUP($A103,'Fin. Assumptions'!$F$23:$L$29,$D$111+1)*(-Q$55-Q$56),VLOOKUP($A103,'Fin. Assumptions'!$F$32:$L$38,$D$111+1)*Q$83)</f>
        <v>168991.15612075943</v>
      </c>
      <c r="R103" s="42">
        <f ca="1">IF($C$112="3P",VLOOKUP($A103,'Fin. Assumptions'!$F$23:$L$29,$D$111+1)*(-R$55-R$56),VLOOKUP($A103,'Fin. Assumptions'!$F$32:$L$38,$D$111+1)*R$83)</f>
        <v>170897.47802021648</v>
      </c>
      <c r="S103" s="42">
        <f ca="1">IF($C$112="3P",VLOOKUP($A103,'Fin. Assumptions'!$F$23:$L$29,$D$111+1)*(-S$55-S$56),VLOOKUP($A103,'Fin. Assumptions'!$F$32:$L$38,$D$111+1)*S$83)</f>
        <v>172828.96400730396</v>
      </c>
      <c r="T103" s="42">
        <f ca="1">IF($C$112="3P",VLOOKUP($A103,'Fin. Assumptions'!$F$23:$L$29,$D$111+1)*(-T$55-T$56),VLOOKUP($A103,'Fin. Assumptions'!$F$32:$L$38,$D$111+1)*T$83)</f>
        <v>174785.84776896305</v>
      </c>
      <c r="U103" s="42">
        <f ca="1">IF($C$112="3P",VLOOKUP($A103,'Fin. Assumptions'!$F$23:$L$29,$D$111+1)*(-U$55-U$56),VLOOKUP($A103,'Fin. Assumptions'!$F$32:$L$38,$D$111+1)*U$83)</f>
        <v>176768.36324389803</v>
      </c>
      <c r="V103" s="42">
        <f ca="1">IF($C$112="3P",VLOOKUP($A103,'Fin. Assumptions'!$F$23:$L$29,$D$111+1)*(-V$55-V$56),VLOOKUP($A103,'Fin. Assumptions'!$F$32:$L$38,$D$111+1)*V$83)</f>
        <v>178776.74454406582</v>
      </c>
      <c r="W103" s="42">
        <f ca="1">IF($C$112="3P",VLOOKUP($A103,'Fin. Assumptions'!$F$23:$L$29,$D$111+1)*(-W$55-W$56),VLOOKUP($A103,'Fin. Assumptions'!$F$32:$L$38,$D$111+1)*W$83)</f>
        <v>180811.22587294836</v>
      </c>
      <c r="X103" s="42">
        <f ca="1">IF($C$112="3P",VLOOKUP($A103,'Fin. Assumptions'!$F$23:$L$29,$D$111+1)*(-X$55-X$56),VLOOKUP($A103,'Fin. Assumptions'!$F$32:$L$38,$D$111+1)*X$83)</f>
        <v>72472.041440506509</v>
      </c>
      <c r="Y103" s="42">
        <f ca="1">IF($C$112="3P",VLOOKUP($A103,'Fin. Assumptions'!$F$23:$L$29,$D$111+1)*(-Y$55-Y$56),VLOOKUP($A103,'Fin. Assumptions'!$F$32:$L$38,$D$111+1)*Y$83)</f>
        <v>184959.42537471326</v>
      </c>
      <c r="Z103" s="42">
        <f ca="1">IF($C$112="3P",VLOOKUP($A103,'Fin. Assumptions'!$F$23:$L$29,$D$111+1)*(-Z$55-Z$56),VLOOKUP($A103,'Fin. Assumptions'!$F$32:$L$38,$D$111+1)*Z$83)</f>
        <v>187073.61162956341</v>
      </c>
      <c r="AA103" s="42">
        <f ca="1">IF($C$112="3P",VLOOKUP($A103,'Fin. Assumptions'!$F$23:$L$29,$D$111+1)*(-AA$55-AA$56),VLOOKUP($A103,'Fin. Assumptions'!$F$32:$L$38,$D$111+1)*AA$83)</f>
        <v>189214.8338894496</v>
      </c>
      <c r="AB103" s="42">
        <f ca="1">IF($C$112="3P",VLOOKUP($A103,'Fin. Assumptions'!$F$23:$L$29,$D$111+1)*(-AB$55-AB$56),VLOOKUP($A103,'Fin. Assumptions'!$F$32:$L$38,$D$111+1)*AB$83)</f>
        <v>191383.32546979556</v>
      </c>
      <c r="AC103" s="42">
        <f ca="1">IF($C$112="3P",VLOOKUP($A103,'Fin. Assumptions'!$F$23:$L$29,$D$111+1)*(-AC$55-AC$56),VLOOKUP($A103,'Fin. Assumptions'!$F$32:$L$38,$D$111+1)*AC$83)</f>
        <v>193579.31921383293</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818386.0292863138</v>
      </c>
    </row>
    <row r="111" spans="1:34" ht="15.75" x14ac:dyDescent="0.25">
      <c r="A111" s="92"/>
      <c r="B111" s="93" t="s">
        <v>111</v>
      </c>
      <c r="C111" s="463" t="str">
        <f ca="1">LEFT($B$6,3)</f>
        <v>CSS</v>
      </c>
      <c r="D111" s="380">
        <f ca="1">HLOOKUP(C111,'Fin. Assumptions'!$G$32:$L$40,9)</f>
        <v>2</v>
      </c>
    </row>
    <row r="112" spans="1:34" x14ac:dyDescent="0.2">
      <c r="A112" s="94"/>
      <c r="B112" s="93" t="s">
        <v>160</v>
      </c>
      <c r="C112" s="376" t="str">
        <f ca="1">RIGHT(LEFT($B$6,6),2)</f>
        <v>DO</v>
      </c>
    </row>
  </sheetData>
  <sheetProtection algorithmName="SHA-512" hashValue="kARwGSz9urtILmxIZvMAFKG2ZhrvaumUj/mQYLx4ILbeysocY9K2UasLMfJfIf+Hhyg4zkEe9BV9VIzcflfDTg==" saltValue="2Yuh2fgRHXWqVOtP8k10Dw=="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E55E5C"/>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LOI 3P 19</v>
      </c>
      <c r="D6" s="82" t="s">
        <v>172</v>
      </c>
      <c r="T6" s="2"/>
    </row>
    <row r="7" spans="1:42" ht="18.75" customHeight="1" x14ac:dyDescent="0.25">
      <c r="A7" s="90"/>
      <c r="C7" s="2"/>
      <c r="D7" s="374" t="s">
        <v>174</v>
      </c>
      <c r="T7" s="2"/>
    </row>
    <row r="8" spans="1:42" ht="18.75" customHeight="1" x14ac:dyDescent="0.25">
      <c r="A8" s="90" t="s">
        <v>111</v>
      </c>
      <c r="B8" s="376" t="str">
        <f ca="1">VLOOKUP($B$6,'Fin. Assumptions'!$A$6:$P$17,2)</f>
        <v>LI</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2019</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Assumptions'!$A$6:$P$17,15)</f>
        <v>0.21</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0.2732</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688730.57595778711</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2.2957685865259569</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2295768.5865259571</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0.70379481503840091</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2295768.5865259571</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-344365.28797889355</v>
      </c>
      <c r="O22" s="28"/>
      <c r="P22" s="26"/>
      <c r="Q22" s="26"/>
      <c r="R22" s="23"/>
      <c r="T22" s="2"/>
    </row>
    <row r="23" spans="1:36" ht="18" customHeight="1" x14ac:dyDescent="0.2">
      <c r="A23" s="48"/>
      <c r="B23" s="77"/>
      <c r="C23" s="21"/>
      <c r="E23" s="54" t="s">
        <v>77</v>
      </c>
      <c r="G23" s="83">
        <f ca="1">SUM(G20:G22)</f>
        <v>1951403.2985470635</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11</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2295768.5865259571</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0.16561212047999999</v>
      </c>
      <c r="C31" s="2" t="s">
        <v>7</v>
      </c>
      <c r="E31" s="57" t="s">
        <v>10</v>
      </c>
      <c r="F31" s="5"/>
      <c r="G31" s="83">
        <f ca="1">NetCost*LoanPer-B22</f>
        <v>344365.28797889338</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9</v>
      </c>
      <c r="C34" s="13" t="s">
        <v>26</v>
      </c>
      <c r="F34" s="401" t="s">
        <v>79</v>
      </c>
      <c r="G34" s="402"/>
      <c r="H34" s="403"/>
      <c r="I34" s="403"/>
      <c r="J34" s="404">
        <f ca="1">NPV(G30,E83:AH83)+D83</f>
        <v>728315.16033489816</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0.16714042431327525</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192951.36932883839</v>
      </c>
      <c r="F54" s="9">
        <f t="shared" ca="1" si="2"/>
        <v>195826.34473183809</v>
      </c>
      <c r="G54" s="9">
        <f t="shared" ca="1" si="2"/>
        <v>198744.15726834247</v>
      </c>
      <c r="H54" s="9">
        <f t="shared" ca="1" si="2"/>
        <v>201705.44521164076</v>
      </c>
      <c r="I54" s="9">
        <f t="shared" ca="1" si="2"/>
        <v>204710.85634529425</v>
      </c>
      <c r="J54" s="9">
        <f t="shared" ca="1" si="2"/>
        <v>207761.04810483914</v>
      </c>
      <c r="K54" s="9">
        <f t="shared" ca="1" si="2"/>
        <v>210856.68772160125</v>
      </c>
      <c r="L54" s="9">
        <f t="shared" ca="1" si="2"/>
        <v>213998.45236865306</v>
      </c>
      <c r="M54" s="9">
        <f t="shared" ca="1" si="2"/>
        <v>217187.02930894602</v>
      </c>
      <c r="N54" s="9">
        <f t="shared" ca="1" si="2"/>
        <v>220423.11604564931</v>
      </c>
      <c r="O54" s="9">
        <f t="shared" ca="1" si="2"/>
        <v>223707.4204747295</v>
      </c>
      <c r="P54" s="9">
        <f t="shared" ca="1" si="2"/>
        <v>227040.66103980292</v>
      </c>
      <c r="Q54" s="9">
        <f t="shared" ca="1" si="2"/>
        <v>230423.56688929602</v>
      </c>
      <c r="R54" s="9">
        <f t="shared" ca="1" si="2"/>
        <v>233856.87803594649</v>
      </c>
      <c r="S54" s="9">
        <f t="shared" ca="1" si="2"/>
        <v>237341.34551868215</v>
      </c>
      <c r="T54" s="9">
        <f t="shared" ca="1" si="2"/>
        <v>240877.73156691043</v>
      </c>
      <c r="U54" s="9">
        <f t="shared" ca="1" si="2"/>
        <v>244466.80976725745</v>
      </c>
      <c r="V54" s="9">
        <f t="shared" ca="1" si="2"/>
        <v>248109.36523278957</v>
      </c>
      <c r="W54" s="9">
        <f t="shared" ca="1" si="2"/>
        <v>251806.1947747581</v>
      </c>
      <c r="X54" s="9">
        <f t="shared" ca="1" si="2"/>
        <v>255558.107076902</v>
      </c>
      <c r="Y54" s="9">
        <f t="shared" ca="1" si="2"/>
        <v>259365.92287234782</v>
      </c>
      <c r="Z54" s="9">
        <f t="shared" ca="1" si="2"/>
        <v>263230.47512314579</v>
      </c>
      <c r="AA54" s="9">
        <f t="shared" ca="1" si="2"/>
        <v>267152.6092024807</v>
      </c>
      <c r="AB54" s="9">
        <f t="shared" ca="1" si="2"/>
        <v>271133.1830795976</v>
      </c>
      <c r="AC54" s="9">
        <f t="shared" ca="1" si="2"/>
        <v>275173.06750748359</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-28942.705399325758</v>
      </c>
      <c r="F55" s="9">
        <f t="shared" ca="1" si="3"/>
        <v>-29373.951709775713</v>
      </c>
      <c r="G55" s="9">
        <f t="shared" ca="1" si="3"/>
        <v>-29811.623590251369</v>
      </c>
      <c r="H55" s="9">
        <f t="shared" ca="1" si="3"/>
        <v>-30255.816781746114</v>
      </c>
      <c r="I55" s="9">
        <f t="shared" ca="1" si="3"/>
        <v>-30706.628451794135</v>
      </c>
      <c r="J55" s="9">
        <f t="shared" ca="1" si="3"/>
        <v>-31164.157215725871</v>
      </c>
      <c r="K55" s="9">
        <f t="shared" ca="1" si="3"/>
        <v>-31628.503158240186</v>
      </c>
      <c r="L55" s="9">
        <f t="shared" ca="1" si="3"/>
        <v>-32099.767855297956</v>
      </c>
      <c r="M55" s="9">
        <f t="shared" ca="1" si="3"/>
        <v>-32578.0543963419</v>
      </c>
      <c r="N55" s="9">
        <f t="shared" ca="1" si="3"/>
        <v>-33063.467406847398</v>
      </c>
      <c r="O55" s="9">
        <f t="shared" ca="1" si="3"/>
        <v>-33556.113071209424</v>
      </c>
      <c r="P55" s="9">
        <f t="shared" ca="1" si="3"/>
        <v>-34056.099155970434</v>
      </c>
      <c r="Q55" s="9">
        <f t="shared" ca="1" si="3"/>
        <v>-34563.535033394401</v>
      </c>
      <c r="R55" s="9">
        <f t="shared" ca="1" si="3"/>
        <v>-35078.531705391972</v>
      </c>
      <c r="S55" s="9">
        <f t="shared" ca="1" si="3"/>
        <v>-35601.201827802324</v>
      </c>
      <c r="T55" s="9">
        <f t="shared" ca="1" si="3"/>
        <v>-36131.659735036563</v>
      </c>
      <c r="U55" s="9">
        <f t="shared" ca="1" si="3"/>
        <v>-36670.021465088619</v>
      </c>
      <c r="V55" s="9">
        <f t="shared" ca="1" si="3"/>
        <v>-37216.404784918435</v>
      </c>
      <c r="W55" s="9">
        <f t="shared" ca="1" si="3"/>
        <v>-37770.929216213714</v>
      </c>
      <c r="X55" s="9">
        <f t="shared" ca="1" si="3"/>
        <v>-38333.716061535299</v>
      </c>
      <c r="Y55" s="9">
        <f t="shared" ca="1" si="3"/>
        <v>-38904.888430852174</v>
      </c>
      <c r="Z55" s="9">
        <f t="shared" ca="1" si="3"/>
        <v>-39484.571268471867</v>
      </c>
      <c r="AA55" s="9">
        <f t="shared" ca="1" si="3"/>
        <v>-40072.891380372101</v>
      </c>
      <c r="AB55" s="9">
        <f t="shared" ca="1" si="3"/>
        <v>-40669.977461939641</v>
      </c>
      <c r="AC55" s="9">
        <f t="shared" ca="1" si="3"/>
        <v>-41275.96012612254</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217293.97472280913</v>
      </c>
      <c r="F57" s="10">
        <f ca="1">IF(F$49&gt;OptInTerm,0,VLOOKUP($B$10+F$49-1,'SREC Prices'!$B$6:$D$22,2))*((F$50/1000)*$B$18)</f>
        <v>198258.20255982794</v>
      </c>
      <c r="G57" s="10">
        <f ca="1">IF(G$49&gt;OptInTerm,0,VLOOKUP($B$10+G$49-1,'SREC Prices'!$B$6:$D$22,2))*((G$50/1000)*$B$18)</f>
        <v>183466.34571863586</v>
      </c>
      <c r="H57" s="10">
        <f ca="1">IF(H$49&gt;OptInTerm,0,VLOOKUP($B$10+H$49-1,'SREC Prices'!$B$6:$D$22,2))*((H$50/1000)*$B$18)</f>
        <v>172048.40699061545</v>
      </c>
      <c r="I57" s="10">
        <f ca="1">IF(I$49&gt;OptInTerm,0,VLOOKUP($B$10+I$49-1,'SREC Prices'!$B$6:$D$22,2))*((I$50/1000)*$B$18)</f>
        <v>165148.35716391687</v>
      </c>
      <c r="J57" s="10">
        <f ca="1">IF(J$49&gt;OptInTerm,0,VLOOKUP($B$10+J$49-1,'SREC Prices'!$B$6:$D$22,2))*((J$50/1000)*$B$18)</f>
        <v>155715.24028686361</v>
      </c>
      <c r="K57" s="10">
        <f ca="1">IF(K$49&gt;OptInTerm,0,VLOOKUP($B$10+K$49-1,'SREC Prices'!$B$6:$D$22,2))*((K$50/1000)*$B$18)</f>
        <v>147150.90207108611</v>
      </c>
      <c r="L57" s="10">
        <f ca="1">IF(L$49&gt;OptInTerm,0,VLOOKUP($B$10+L$49-1,'SREC Prices'!$B$6:$D$22,2))*((L$50/1000)*$B$18)</f>
        <v>139442.99767688636</v>
      </c>
      <c r="M57" s="10">
        <f ca="1">IF(M$49&gt;OptInTerm,0,VLOOKUP($B$10+M$49-1,'SREC Prices'!$B$6:$D$22,2))*((M$50/1000)*$B$18)</f>
        <v>131808.49355407682</v>
      </c>
      <c r="N57" s="10">
        <f ca="1">IF(N$49&gt;OptInTerm,0,VLOOKUP($B$10+N$49-1,'SREC Prices'!$B$6:$D$22,2))*((N$50/1000)*$B$18)</f>
        <v>0</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27842.195748820643</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368802.63865232177</v>
      </c>
      <c r="F59" s="10">
        <f t="shared" ref="F59:AH59" ca="1" si="5">SUM(F54:F58)</f>
        <v>352210.59558189032</v>
      </c>
      <c r="G59" s="10">
        <f t="shared" ca="1" si="5"/>
        <v>339898.87939672696</v>
      </c>
      <c r="H59" s="10">
        <f t="shared" ca="1" si="5"/>
        <v>330998.0354205101</v>
      </c>
      <c r="I59" s="10">
        <f t="shared" ca="1" si="5"/>
        <v>326652.58505741699</v>
      </c>
      <c r="J59" s="10">
        <f t="shared" ca="1" si="5"/>
        <v>319812.13117597689</v>
      </c>
      <c r="K59" s="10">
        <f t="shared" ca="1" si="5"/>
        <v>313879.08663444716</v>
      </c>
      <c r="L59" s="10">
        <f t="shared" ca="1" si="5"/>
        <v>308841.68219024147</v>
      </c>
      <c r="M59" s="10">
        <f t="shared" ca="1" si="5"/>
        <v>303917.46846668096</v>
      </c>
      <c r="N59" s="10">
        <f t="shared" ca="1" si="5"/>
        <v>202701.84438762255</v>
      </c>
      <c r="O59" s="10">
        <f t="shared" ca="1" si="5"/>
        <v>205354.29217359662</v>
      </c>
      <c r="P59" s="10">
        <f t="shared" ca="1" si="5"/>
        <v>208049.03173005863</v>
      </c>
      <c r="Q59" s="10">
        <f t="shared" ca="1" si="5"/>
        <v>210786.67935289664</v>
      </c>
      <c r="R59" s="10">
        <f t="shared" ca="1" si="5"/>
        <v>213567.86059006458</v>
      </c>
      <c r="S59" s="10">
        <f t="shared" ca="1" si="5"/>
        <v>216393.21037909234</v>
      </c>
      <c r="T59" s="10">
        <f t="shared" ca="1" si="5"/>
        <v>219263.3731866453</v>
      </c>
      <c r="U59" s="10">
        <f t="shared" ca="1" si="5"/>
        <v>222179.00315016642</v>
      </c>
      <c r="V59" s="10">
        <f t="shared" ca="1" si="5"/>
        <v>225140.76422162872</v>
      </c>
      <c r="W59" s="10">
        <f t="shared" ca="1" si="5"/>
        <v>228149.33031343319</v>
      </c>
      <c r="X59" s="10">
        <f t="shared" ca="1" si="5"/>
        <v>231205.38544648106</v>
      </c>
      <c r="Y59" s="10">
        <f t="shared" ca="1" si="5"/>
        <v>234309.62390045443</v>
      </c>
      <c r="Z59" s="10">
        <f t="shared" ca="1" si="5"/>
        <v>237462.75036633792</v>
      </c>
      <c r="AA59" s="10">
        <f t="shared" ca="1" si="5"/>
        <v>240665.48010121426</v>
      </c>
      <c r="AB59" s="10">
        <f t="shared" ca="1" si="5"/>
        <v>243918.5390853681</v>
      </c>
      <c r="AC59" s="10">
        <f t="shared" ca="1" si="5"/>
        <v>247222.66418173263</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347802.63865232177</v>
      </c>
      <c r="F63" s="10">
        <f t="shared" ca="1" si="9"/>
        <v>330685.59558189032</v>
      </c>
      <c r="G63" s="10">
        <f t="shared" ca="1" si="9"/>
        <v>317835.75439672696</v>
      </c>
      <c r="H63" s="10">
        <f t="shared" ca="1" si="9"/>
        <v>308383.3322955101</v>
      </c>
      <c r="I63" s="10">
        <f t="shared" ca="1" si="9"/>
        <v>303472.51435429201</v>
      </c>
      <c r="J63" s="10">
        <f t="shared" ca="1" si="9"/>
        <v>296052.55870527378</v>
      </c>
      <c r="K63" s="10">
        <f t="shared" ca="1" si="9"/>
        <v>289525.52485197649</v>
      </c>
      <c r="L63" s="10">
        <f t="shared" ca="1" si="9"/>
        <v>283879.28136320901</v>
      </c>
      <c r="M63" s="10">
        <f t="shared" ca="1" si="9"/>
        <v>278331.00761897268</v>
      </c>
      <c r="N63" s="10">
        <f t="shared" ca="1" si="9"/>
        <v>26475.722018721572</v>
      </c>
      <c r="O63" s="10">
        <f t="shared" ca="1" si="9"/>
        <v>178472.51674547311</v>
      </c>
      <c r="P63" s="10">
        <f t="shared" ca="1" si="9"/>
        <v>180495.21191623205</v>
      </c>
      <c r="Q63" s="10">
        <f t="shared" ca="1" si="9"/>
        <v>182544.0140437244</v>
      </c>
      <c r="R63" s="10">
        <f t="shared" ca="1" si="9"/>
        <v>184619.12864816302</v>
      </c>
      <c r="S63" s="10">
        <f t="shared" ca="1" si="9"/>
        <v>186720.76013864327</v>
      </c>
      <c r="T63" s="10">
        <f t="shared" ca="1" si="9"/>
        <v>188849.11169018497</v>
      </c>
      <c r="U63" s="10">
        <f t="shared" ca="1" si="9"/>
        <v>191004.38511629461</v>
      </c>
      <c r="V63" s="10">
        <f t="shared" ca="1" si="9"/>
        <v>193186.78073691009</v>
      </c>
      <c r="W63" s="10">
        <f t="shared" ca="1" si="9"/>
        <v>195396.4972415966</v>
      </c>
      <c r="X63" s="10">
        <f t="shared" ca="1" si="9"/>
        <v>47633.731547848554</v>
      </c>
      <c r="Y63" s="10">
        <f t="shared" ca="1" si="9"/>
        <v>199898.67865435613</v>
      </c>
      <c r="Z63" s="10">
        <f t="shared" ca="1" si="9"/>
        <v>202191.53148908715</v>
      </c>
      <c r="AA63" s="10">
        <f t="shared" ca="1" si="9"/>
        <v>204512.48075203222</v>
      </c>
      <c r="AB63" s="10">
        <f t="shared" ca="1" si="9"/>
        <v>206861.71475245652</v>
      </c>
      <c r="AC63" s="10">
        <f t="shared" ca="1" si="9"/>
        <v>209239.41924049828</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-390280.65970941272</v>
      </c>
      <c r="F64" s="59">
        <f ca="1">IF($B$11="Non-Taxable",0,-(AssetBasis)*Dep_02)</f>
        <v>-624449.05553506035</v>
      </c>
      <c r="G64" s="59">
        <f ca="1">IF($B$11="Non-Taxable",0,-(AssetBasis)*Dep_03)</f>
        <v>-374669.43332103622</v>
      </c>
      <c r="H64" s="59">
        <f ca="1">IF($B$11="Non-Taxable",0,-(AssetBasis)*DEP_04)</f>
        <v>-224801.65999262172</v>
      </c>
      <c r="I64" s="59">
        <f ca="1">IF($B$11="Non-Taxable",0,-(AssetBasis)*DEP_05)</f>
        <v>-224801.65999262172</v>
      </c>
      <c r="J64" s="59">
        <f ca="1">IF($B$11="Non-Taxable",0,-(AssetBasis)*DEP_06)</f>
        <v>-112400.82999631086</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-42478.021057090955</v>
      </c>
      <c r="F65" s="59">
        <f t="shared" ref="F65:AH65" ca="1" si="10">SUM(F63:F64)</f>
        <v>-293763.45995317004</v>
      </c>
      <c r="G65" s="59">
        <f t="shared" ca="1" si="10"/>
        <v>-56833.678924309264</v>
      </c>
      <c r="H65" s="59">
        <f t="shared" ca="1" si="10"/>
        <v>83581.672302888386</v>
      </c>
      <c r="I65" s="59">
        <f t="shared" ca="1" si="10"/>
        <v>78670.854361670295</v>
      </c>
      <c r="J65" s="59">
        <f ca="1">SUM(J63:J64)</f>
        <v>183651.72870896291</v>
      </c>
      <c r="K65" s="59">
        <f t="shared" ca="1" si="10"/>
        <v>289525.52485197649</v>
      </c>
      <c r="L65" s="59">
        <f t="shared" ca="1" si="10"/>
        <v>283879.28136320901</v>
      </c>
      <c r="M65" s="59">
        <f t="shared" ca="1" si="10"/>
        <v>278331.00761897268</v>
      </c>
      <c r="N65" s="59">
        <f t="shared" ca="1" si="10"/>
        <v>26475.722018721572</v>
      </c>
      <c r="O65" s="59">
        <f t="shared" ca="1" si="10"/>
        <v>178472.51674547311</v>
      </c>
      <c r="P65" s="59">
        <f t="shared" ca="1" si="10"/>
        <v>180495.21191623205</v>
      </c>
      <c r="Q65" s="59">
        <f t="shared" ca="1" si="10"/>
        <v>182544.0140437244</v>
      </c>
      <c r="R65" s="59">
        <f t="shared" ca="1" si="10"/>
        <v>184619.12864816302</v>
      </c>
      <c r="S65" s="59">
        <f t="shared" ca="1" si="10"/>
        <v>186720.76013864327</v>
      </c>
      <c r="T65" s="59">
        <f t="shared" ca="1" si="10"/>
        <v>188849.11169018497</v>
      </c>
      <c r="U65" s="59">
        <f t="shared" ca="1" si="10"/>
        <v>191004.38511629461</v>
      </c>
      <c r="V65" s="59">
        <f t="shared" ca="1" si="10"/>
        <v>193186.78073691009</v>
      </c>
      <c r="W65" s="59">
        <f t="shared" ca="1" si="10"/>
        <v>195396.4972415966</v>
      </c>
      <c r="X65" s="59">
        <f t="shared" ca="1" si="10"/>
        <v>47633.731547848554</v>
      </c>
      <c r="Y65" s="59">
        <f t="shared" ca="1" si="10"/>
        <v>199898.67865435613</v>
      </c>
      <c r="Z65" s="59">
        <f t="shared" ca="1" si="10"/>
        <v>202191.53148908715</v>
      </c>
      <c r="AA65" s="59">
        <f t="shared" ca="1" si="10"/>
        <v>204512.48075203222</v>
      </c>
      <c r="AB65" s="59">
        <f t="shared" ca="1" si="10"/>
        <v>206861.71475245652</v>
      </c>
      <c r="AC65" s="59">
        <f t="shared" ca="1" si="10"/>
        <v>209239.41924049828</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-20661.917278733603</v>
      </c>
      <c r="F66" s="59">
        <f t="shared" ca="1" si="11"/>
        <v>-19281.84711695883</v>
      </c>
      <c r="G66" s="59">
        <f t="shared" ca="1" si="11"/>
        <v>-17818.972745477571</v>
      </c>
      <c r="H66" s="59">
        <f t="shared" ca="1" si="11"/>
        <v>-16268.325911707434</v>
      </c>
      <c r="I66" s="59">
        <f t="shared" ca="1" si="11"/>
        <v>-14624.640267911091</v>
      </c>
      <c r="J66" s="59">
        <f t="shared" ca="1" si="11"/>
        <v>-12882.333485486966</v>
      </c>
      <c r="K66" s="59">
        <f t="shared" ca="1" si="11"/>
        <v>-11035.488296117393</v>
      </c>
      <c r="L66" s="59">
        <f t="shared" ca="1" si="11"/>
        <v>-9077.832395385647</v>
      </c>
      <c r="M66" s="59">
        <f t="shared" ca="1" si="11"/>
        <v>-7002.7171406099951</v>
      </c>
      <c r="N66" s="59">
        <f t="shared" ca="1" si="11"/>
        <v>-4803.0949705478051</v>
      </c>
      <c r="O66" s="59">
        <f t="shared" ca="1" si="11"/>
        <v>-2471.4954702818836</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-63139.938335824554</v>
      </c>
      <c r="F67" s="59">
        <f t="shared" ref="F67:AH67" ca="1" si="12">F65+F66</f>
        <v>-313045.30707012885</v>
      </c>
      <c r="G67" s="59">
        <f t="shared" ca="1" si="12"/>
        <v>-74652.651669786836</v>
      </c>
      <c r="H67" s="59">
        <f t="shared" ca="1" si="12"/>
        <v>67313.346391180952</v>
      </c>
      <c r="I67" s="59">
        <f ca="1">I65+I66</f>
        <v>64046.214093759205</v>
      </c>
      <c r="J67" s="59">
        <f ca="1">J65+J66</f>
        <v>170769.39522347593</v>
      </c>
      <c r="K67" s="59">
        <f t="shared" ca="1" si="12"/>
        <v>278490.03655585909</v>
      </c>
      <c r="L67" s="59">
        <f t="shared" ca="1" si="12"/>
        <v>274801.44896782335</v>
      </c>
      <c r="M67" s="59">
        <f t="shared" ca="1" si="12"/>
        <v>271328.2904783627</v>
      </c>
      <c r="N67" s="59">
        <f t="shared" ca="1" si="12"/>
        <v>21672.627048173767</v>
      </c>
      <c r="O67" s="59">
        <f t="shared" ca="1" si="12"/>
        <v>176001.02127519122</v>
      </c>
      <c r="P67" s="59">
        <f t="shared" ca="1" si="12"/>
        <v>180495.21191623205</v>
      </c>
      <c r="Q67" s="59">
        <f t="shared" ca="1" si="12"/>
        <v>182544.0140437244</v>
      </c>
      <c r="R67" s="59">
        <f t="shared" ca="1" si="12"/>
        <v>184619.12864816302</v>
      </c>
      <c r="S67" s="59">
        <f t="shared" ca="1" si="12"/>
        <v>186720.76013864327</v>
      </c>
      <c r="T67" s="59">
        <f t="shared" ca="1" si="12"/>
        <v>188849.11169018497</v>
      </c>
      <c r="U67" s="59">
        <f t="shared" ca="1" si="12"/>
        <v>191004.38511629461</v>
      </c>
      <c r="V67" s="59">
        <f t="shared" ca="1" si="12"/>
        <v>193186.78073691009</v>
      </c>
      <c r="W67" s="59">
        <f t="shared" ca="1" si="12"/>
        <v>195396.4972415966</v>
      </c>
      <c r="X67" s="59">
        <f t="shared" ca="1" si="12"/>
        <v>47633.731547848554</v>
      </c>
      <c r="Y67" s="59">
        <f t="shared" ca="1" si="12"/>
        <v>199898.67865435613</v>
      </c>
      <c r="Z67" s="59">
        <f t="shared" ca="1" si="12"/>
        <v>202191.53148908715</v>
      </c>
      <c r="AA67" s="59">
        <f t="shared" ca="1" si="12"/>
        <v>204512.48075203222</v>
      </c>
      <c r="AB67" s="59">
        <f t="shared" ca="1" si="12"/>
        <v>206861.71475245652</v>
      </c>
      <c r="AC67" s="59">
        <f t="shared" ca="1" si="12"/>
        <v>209239.41924049828</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18755.351169599438</v>
      </c>
      <c r="F68" s="59">
        <f t="shared" ca="1" si="14"/>
        <v>70971.097458937904</v>
      </c>
      <c r="G68" s="59">
        <f t="shared" ca="1" si="14"/>
        <v>20717.338782396226</v>
      </c>
      <c r="H68" s="59">
        <f t="shared" ca="1" si="14"/>
        <v>-9228.2706349001146</v>
      </c>
      <c r="I68" s="59">
        <f t="shared" ca="1" si="14"/>
        <v>-8597.0606750382321</v>
      </c>
      <c r="J68" s="59">
        <f t="shared" ca="1" si="14"/>
        <v>-31104.313213237525</v>
      </c>
      <c r="K68" s="59">
        <f t="shared" ca="1" si="14"/>
        <v>-53804.275062591973</v>
      </c>
      <c r="L68" s="59">
        <f t="shared" ca="1" si="14"/>
        <v>-53091.639940583467</v>
      </c>
      <c r="M68" s="59">
        <f t="shared" ca="1" si="14"/>
        <v>-52420.625720419674</v>
      </c>
      <c r="N68" s="59">
        <f t="shared" ca="1" si="14"/>
        <v>-4187.1515457071719</v>
      </c>
      <c r="O68" s="59">
        <f t="shared" ca="1" si="14"/>
        <v>-34003.397310366941</v>
      </c>
      <c r="P68" s="59">
        <f t="shared" ca="1" si="14"/>
        <v>-34871.674942216028</v>
      </c>
      <c r="Q68" s="59">
        <f t="shared" ca="1" si="14"/>
        <v>-35267.503513247553</v>
      </c>
      <c r="R68" s="59">
        <f t="shared" ca="1" si="14"/>
        <v>-35668.41565482509</v>
      </c>
      <c r="S68" s="59">
        <f t="shared" ca="1" si="14"/>
        <v>-36074.450858785873</v>
      </c>
      <c r="T68" s="59">
        <f t="shared" ca="1" si="14"/>
        <v>-36485.64837854373</v>
      </c>
      <c r="U68" s="59">
        <f t="shared" ca="1" si="14"/>
        <v>-36902.047204468116</v>
      </c>
      <c r="V68" s="59">
        <f t="shared" ca="1" si="14"/>
        <v>-37323.68603837103</v>
      </c>
      <c r="W68" s="59">
        <f t="shared" ca="1" si="14"/>
        <v>-37750.603267076462</v>
      </c>
      <c r="X68" s="59">
        <f t="shared" ca="1" si="14"/>
        <v>-9202.836935044339</v>
      </c>
      <c r="Y68" s="59">
        <f t="shared" ca="1" si="14"/>
        <v>-38620.424716021604</v>
      </c>
      <c r="Z68" s="59">
        <f t="shared" ca="1" si="14"/>
        <v>-39063.403883691637</v>
      </c>
      <c r="AA68" s="59">
        <f t="shared" ca="1" si="14"/>
        <v>-39511.811281292627</v>
      </c>
      <c r="AB68" s="59">
        <f t="shared" ca="1" si="14"/>
        <v>-39965.683290174595</v>
      </c>
      <c r="AC68" s="59">
        <f t="shared" ca="1" si="14"/>
        <v>-40425.055797264264</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-26171.257709887057</v>
      </c>
      <c r="F69" s="24">
        <f t="shared" ca="1" si="16"/>
        <v>-24912.29987719452</v>
      </c>
      <c r="G69" s="24">
        <f t="shared" ca="1" si="16"/>
        <v>-24001.342532099952</v>
      </c>
      <c r="H69" s="24">
        <f t="shared" ca="1" si="16"/>
        <v>-23369.200510704217</v>
      </c>
      <c r="I69" s="24">
        <f t="shared" ca="1" si="16"/>
        <v>-23107.829926910475</v>
      </c>
      <c r="J69" s="24">
        <f t="shared" ca="1" si="16"/>
        <v>-22653.618017582947</v>
      </c>
      <c r="K69" s="24">
        <f t="shared" ca="1" si="16"/>
        <v>-22279.202924468726</v>
      </c>
      <c r="L69" s="24">
        <f t="shared" ca="1" si="16"/>
        <v>-21984.115917425868</v>
      </c>
      <c r="M69" s="24">
        <f t="shared" ca="1" si="16"/>
        <v>-21706.263238269017</v>
      </c>
      <c r="N69" s="24">
        <f t="shared" ca="1" si="16"/>
        <v>-1733.8101638539013</v>
      </c>
      <c r="O69" s="24">
        <f t="shared" ca="1" si="16"/>
        <v>-14080.081702015297</v>
      </c>
      <c r="P69" s="24">
        <f t="shared" ca="1" si="16"/>
        <v>-14439.616953298564</v>
      </c>
      <c r="Q69" s="24">
        <f t="shared" ca="1" si="16"/>
        <v>-14603.521123497952</v>
      </c>
      <c r="R69" s="24">
        <f t="shared" ca="1" si="16"/>
        <v>-14769.530291853041</v>
      </c>
      <c r="S69" s="24">
        <f t="shared" ca="1" si="16"/>
        <v>-14937.660811091462</v>
      </c>
      <c r="T69" s="24">
        <f t="shared" ca="1" si="16"/>
        <v>-15107.928935214799</v>
      </c>
      <c r="U69" s="24">
        <f t="shared" ca="1" si="16"/>
        <v>-15280.350809303569</v>
      </c>
      <c r="V69" s="24">
        <f t="shared" ca="1" si="16"/>
        <v>-15454.942458952808</v>
      </c>
      <c r="W69" s="24">
        <f t="shared" ca="1" si="16"/>
        <v>-15631.719779327728</v>
      </c>
      <c r="X69" s="24">
        <f t="shared" ca="1" si="16"/>
        <v>-3810.6985238278844</v>
      </c>
      <c r="Y69" s="24">
        <f t="shared" ca="1" si="16"/>
        <v>-15991.89429234849</v>
      </c>
      <c r="Z69" s="24">
        <f t="shared" ca="1" si="16"/>
        <v>-16175.322519126972</v>
      </c>
      <c r="AA69" s="24">
        <f t="shared" ca="1" si="16"/>
        <v>-16360.998460162578</v>
      </c>
      <c r="AB69" s="24">
        <f t="shared" ca="1" si="16"/>
        <v>-16548.937180196521</v>
      </c>
      <c r="AC69" s="24">
        <f t="shared" ca="1" si="16"/>
        <v>-16739.153539239862</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-70555.844876112169</v>
      </c>
      <c r="F70" s="420">
        <f t="shared" ref="F70:AH70" ca="1" si="17">SUM(F67:F69)</f>
        <v>-266986.50948838546</v>
      </c>
      <c r="G70" s="420">
        <f t="shared" ca="1" si="17"/>
        <v>-77936.655419490562</v>
      </c>
      <c r="H70" s="420">
        <f t="shared" ca="1" si="17"/>
        <v>34715.875245576623</v>
      </c>
      <c r="I70" s="420">
        <f t="shared" ca="1" si="17"/>
        <v>32341.323491810501</v>
      </c>
      <c r="J70" s="420">
        <f t="shared" ca="1" si="17"/>
        <v>117011.46399265545</v>
      </c>
      <c r="K70" s="420">
        <f t="shared" ca="1" si="17"/>
        <v>202406.55856879838</v>
      </c>
      <c r="L70" s="420">
        <f t="shared" ca="1" si="17"/>
        <v>199725.69310981402</v>
      </c>
      <c r="M70" s="420">
        <f t="shared" ca="1" si="17"/>
        <v>197201.40151967399</v>
      </c>
      <c r="N70" s="420">
        <f t="shared" ca="1" si="17"/>
        <v>15751.665338612693</v>
      </c>
      <c r="O70" s="420">
        <f t="shared" ca="1" si="17"/>
        <v>127917.54226280897</v>
      </c>
      <c r="P70" s="420">
        <f t="shared" ca="1" si="17"/>
        <v>131183.92002071746</v>
      </c>
      <c r="Q70" s="420">
        <f t="shared" ca="1" si="17"/>
        <v>132672.98940697889</v>
      </c>
      <c r="R70" s="420">
        <f t="shared" ca="1" si="17"/>
        <v>134181.18270148491</v>
      </c>
      <c r="S70" s="420">
        <f t="shared" ca="1" si="17"/>
        <v>135708.64846876592</v>
      </c>
      <c r="T70" s="420">
        <f t="shared" ca="1" si="17"/>
        <v>137255.53437642645</v>
      </c>
      <c r="U70" s="420">
        <f t="shared" ca="1" si="17"/>
        <v>138821.98710252292</v>
      </c>
      <c r="V70" s="420">
        <f t="shared" ca="1" si="17"/>
        <v>140408.15223958626</v>
      </c>
      <c r="W70" s="420">
        <f t="shared" ca="1" si="17"/>
        <v>142014.17419519243</v>
      </c>
      <c r="X70" s="420">
        <f t="shared" ca="1" si="17"/>
        <v>34620.196088976329</v>
      </c>
      <c r="Y70" s="420">
        <f t="shared" ca="1" si="17"/>
        <v>145286.35964598603</v>
      </c>
      <c r="Z70" s="420">
        <f t="shared" ca="1" si="17"/>
        <v>146952.80508626855</v>
      </c>
      <c r="AA70" s="420">
        <f t="shared" ca="1" si="17"/>
        <v>148639.67101057703</v>
      </c>
      <c r="AB70" s="420">
        <f t="shared" ca="1" si="17"/>
        <v>150347.09428208543</v>
      </c>
      <c r="AC70" s="420">
        <f t="shared" ca="1" si="17"/>
        <v>152075.20990399414</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319724.81483330054</v>
      </c>
      <c r="F72" s="59">
        <f t="shared" ca="1" si="18"/>
        <v>357462.54604667489</v>
      </c>
      <c r="G72" s="59">
        <f t="shared" ca="1" si="18"/>
        <v>296732.77790154563</v>
      </c>
      <c r="H72" s="59">
        <f t="shared" ca="1" si="18"/>
        <v>259517.53523819835</v>
      </c>
      <c r="I72" s="59">
        <f t="shared" ca="1" si="18"/>
        <v>257142.98348443222</v>
      </c>
      <c r="J72" s="59">
        <f t="shared" ca="1" si="18"/>
        <v>229412.29398896632</v>
      </c>
      <c r="K72" s="59">
        <f t="shared" ca="1" si="18"/>
        <v>202406.55856879838</v>
      </c>
      <c r="L72" s="59">
        <f t="shared" ca="1" si="18"/>
        <v>199725.69310981402</v>
      </c>
      <c r="M72" s="59">
        <f t="shared" ca="1" si="18"/>
        <v>197201.40151967399</v>
      </c>
      <c r="N72" s="59">
        <f t="shared" ca="1" si="18"/>
        <v>15751.665338612693</v>
      </c>
      <c r="O72" s="59">
        <f t="shared" ca="1" si="18"/>
        <v>127917.54226280897</v>
      </c>
      <c r="P72" s="59">
        <f t="shared" ca="1" si="18"/>
        <v>131183.92002071746</v>
      </c>
      <c r="Q72" s="59">
        <f t="shared" ca="1" si="18"/>
        <v>132672.98940697889</v>
      </c>
      <c r="R72" s="59">
        <f t="shared" ca="1" si="18"/>
        <v>134181.18270148491</v>
      </c>
      <c r="S72" s="59">
        <f t="shared" ca="1" si="18"/>
        <v>135708.64846876592</v>
      </c>
      <c r="T72" s="59">
        <f t="shared" ca="1" si="18"/>
        <v>137255.53437642645</v>
      </c>
      <c r="U72" s="59">
        <f t="shared" ca="1" si="18"/>
        <v>138821.98710252292</v>
      </c>
      <c r="V72" s="59">
        <f t="shared" ca="1" si="18"/>
        <v>140408.15223958626</v>
      </c>
      <c r="W72" s="59">
        <f t="shared" ca="1" si="18"/>
        <v>142014.17419519243</v>
      </c>
      <c r="X72" s="59">
        <f t="shared" ca="1" si="18"/>
        <v>34620.196088976329</v>
      </c>
      <c r="Y72" s="59">
        <f t="shared" ca="1" si="18"/>
        <v>145286.35964598603</v>
      </c>
      <c r="Z72" s="59">
        <f t="shared" ca="1" si="18"/>
        <v>146952.80508626855</v>
      </c>
      <c r="AA72" s="59">
        <f t="shared" ca="1" si="18"/>
        <v>148639.67101057703</v>
      </c>
      <c r="AB72" s="59">
        <f t="shared" ca="1" si="18"/>
        <v>150347.09428208543</v>
      </c>
      <c r="AC72" s="59">
        <f t="shared" ca="1" si="18"/>
        <v>152075.20990399414</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-2295768.5865259571</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688730.57595778711</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-1607038.0105681699</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344365.28797889338</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-23001.169362912897</v>
      </c>
      <c r="F80" s="10">
        <f ca="1">Principle</f>
        <v>-24381.239524687669</v>
      </c>
      <c r="G80" s="10">
        <f t="shared" ref="G80:AH80" ca="1" si="20">Principle</f>
        <v>-25844.113896168928</v>
      </c>
      <c r="H80" s="10">
        <f t="shared" ca="1" si="20"/>
        <v>-27394.760729939066</v>
      </c>
      <c r="I80" s="10">
        <f t="shared" ca="1" si="20"/>
        <v>-29038.446373735409</v>
      </c>
      <c r="J80" s="10">
        <f t="shared" ca="1" si="20"/>
        <v>-30780.753156159531</v>
      </c>
      <c r="K80" s="10">
        <f t="shared" ca="1" si="20"/>
        <v>-32627.598345529106</v>
      </c>
      <c r="L80" s="10">
        <f t="shared" ca="1" si="20"/>
        <v>-34585.254246260854</v>
      </c>
      <c r="M80" s="10">
        <f t="shared" ca="1" si="20"/>
        <v>-36660.369501036505</v>
      </c>
      <c r="N80" s="10">
        <f t="shared" ca="1" si="20"/>
        <v>-38859.991671098694</v>
      </c>
      <c r="O80" s="10">
        <f t="shared" ca="1" si="20"/>
        <v>-41191.591171364613</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344365.28797889338</v>
      </c>
      <c r="E81" s="10">
        <f ca="1">E79+E80</f>
        <v>-23001.169362912897</v>
      </c>
      <c r="F81" s="10">
        <f t="shared" ref="F81:AH81" ca="1" si="21">F79+F80</f>
        <v>-24381.239524687669</v>
      </c>
      <c r="G81" s="10">
        <f t="shared" ca="1" si="21"/>
        <v>-25844.113896168928</v>
      </c>
      <c r="H81" s="10">
        <f t="shared" ca="1" si="21"/>
        <v>-27394.760729939066</v>
      </c>
      <c r="I81" s="10">
        <f t="shared" ca="1" si="21"/>
        <v>-29038.446373735409</v>
      </c>
      <c r="J81" s="10">
        <f t="shared" ca="1" si="21"/>
        <v>-30780.753156159531</v>
      </c>
      <c r="K81" s="10">
        <f t="shared" ca="1" si="21"/>
        <v>-32627.598345529106</v>
      </c>
      <c r="L81" s="10">
        <f t="shared" ca="1" si="21"/>
        <v>-34585.254246260854</v>
      </c>
      <c r="M81" s="10">
        <f t="shared" ca="1" si="21"/>
        <v>-36660.369501036505</v>
      </c>
      <c r="N81" s="10">
        <f t="shared" ca="1" si="21"/>
        <v>-38859.991671098694</v>
      </c>
      <c r="O81" s="10">
        <f t="shared" ca="1" si="21"/>
        <v>-41191.591171364613</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-1262672.7225892765</v>
      </c>
      <c r="E83" s="430">
        <f t="shared" ca="1" si="22"/>
        <v>296723.64547038765</v>
      </c>
      <c r="F83" s="430">
        <f t="shared" ca="1" si="22"/>
        <v>333081.30652198719</v>
      </c>
      <c r="G83" s="430">
        <f t="shared" ca="1" si="22"/>
        <v>270888.66400537669</v>
      </c>
      <c r="H83" s="430">
        <f t="shared" ca="1" si="22"/>
        <v>232122.77450825929</v>
      </c>
      <c r="I83" s="430">
        <f t="shared" ca="1" si="22"/>
        <v>228104.53711069681</v>
      </c>
      <c r="J83" s="430">
        <f t="shared" ca="1" si="22"/>
        <v>198631.54083280679</v>
      </c>
      <c r="K83" s="430">
        <f t="shared" ca="1" si="22"/>
        <v>169778.96022326927</v>
      </c>
      <c r="L83" s="430">
        <f t="shared" ca="1" si="22"/>
        <v>165140.43886355316</v>
      </c>
      <c r="M83" s="430">
        <f t="shared" ca="1" si="22"/>
        <v>160541.03201863749</v>
      </c>
      <c r="N83" s="430">
        <f t="shared" ca="1" si="22"/>
        <v>-23108.326332486002</v>
      </c>
      <c r="O83" s="430">
        <f t="shared" ca="1" si="22"/>
        <v>86725.951091444353</v>
      </c>
      <c r="P83" s="430">
        <f t="shared" ca="1" si="22"/>
        <v>131183.92002071746</v>
      </c>
      <c r="Q83" s="430">
        <f t="shared" ca="1" si="22"/>
        <v>132672.98940697889</v>
      </c>
      <c r="R83" s="430">
        <f t="shared" ca="1" si="22"/>
        <v>134181.18270148491</v>
      </c>
      <c r="S83" s="430">
        <f t="shared" ca="1" si="22"/>
        <v>135708.64846876592</v>
      </c>
      <c r="T83" s="430">
        <f t="shared" ca="1" si="22"/>
        <v>137255.53437642645</v>
      </c>
      <c r="U83" s="430">
        <f t="shared" ca="1" si="22"/>
        <v>138821.98710252292</v>
      </c>
      <c r="V83" s="430">
        <f t="shared" ca="1" si="22"/>
        <v>140408.15223958626</v>
      </c>
      <c r="W83" s="430">
        <f t="shared" ca="1" si="22"/>
        <v>142014.17419519243</v>
      </c>
      <c r="X83" s="430">
        <f t="shared" ca="1" si="22"/>
        <v>34620.196088976329</v>
      </c>
      <c r="Y83" s="430">
        <f t="shared" ca="1" si="22"/>
        <v>145286.35964598603</v>
      </c>
      <c r="Z83" s="430">
        <f t="shared" ca="1" si="22"/>
        <v>146952.80508626855</v>
      </c>
      <c r="AA83" s="430">
        <f t="shared" ca="1" si="22"/>
        <v>148639.67101057703</v>
      </c>
      <c r="AB83" s="430">
        <f t="shared" ca="1" si="22"/>
        <v>150347.09428208543</v>
      </c>
      <c r="AC83" s="430">
        <f t="shared" ca="1" si="22"/>
        <v>152075.20990399414</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-1262672.7225892765</v>
      </c>
      <c r="E84" s="44">
        <f ca="1">D84+E83</f>
        <v>-965949.07711888885</v>
      </c>
      <c r="F84" s="44">
        <f t="shared" ref="F84:AH84" ca="1" si="23">E84+F83</f>
        <v>-632867.77059690165</v>
      </c>
      <c r="G84" s="44">
        <f t="shared" ca="1" si="23"/>
        <v>-361979.10659152496</v>
      </c>
      <c r="H84" s="44">
        <f t="shared" ca="1" si="23"/>
        <v>-129856.33208326568</v>
      </c>
      <c r="I84" s="44">
        <f t="shared" ca="1" si="23"/>
        <v>98248.205027431133</v>
      </c>
      <c r="J84" s="44">
        <f t="shared" ca="1" si="23"/>
        <v>296879.74586023792</v>
      </c>
      <c r="K84" s="44">
        <f t="shared" ca="1" si="23"/>
        <v>466658.70608350716</v>
      </c>
      <c r="L84" s="44">
        <f t="shared" ca="1" si="23"/>
        <v>631799.14494706038</v>
      </c>
      <c r="M84" s="44">
        <f t="shared" ca="1" si="23"/>
        <v>792340.1769656979</v>
      </c>
      <c r="N84" s="44">
        <f t="shared" ca="1" si="23"/>
        <v>769231.8506332119</v>
      </c>
      <c r="O84" s="44">
        <f t="shared" ca="1" si="23"/>
        <v>855957.80172465625</v>
      </c>
      <c r="P84" s="44">
        <f t="shared" ca="1" si="23"/>
        <v>987141.72174537368</v>
      </c>
      <c r="Q84" s="44">
        <f t="shared" ca="1" si="23"/>
        <v>1119814.7111523526</v>
      </c>
      <c r="R84" s="44">
        <f t="shared" ca="1" si="23"/>
        <v>1253995.8938538376</v>
      </c>
      <c r="S84" s="44">
        <f t="shared" ca="1" si="23"/>
        <v>1389704.5423226035</v>
      </c>
      <c r="T84" s="44">
        <f t="shared" ca="1" si="23"/>
        <v>1526960.0766990299</v>
      </c>
      <c r="U84" s="44">
        <f t="shared" ca="1" si="23"/>
        <v>1665782.0638015529</v>
      </c>
      <c r="V84" s="44">
        <f t="shared" ca="1" si="23"/>
        <v>1806190.2160411391</v>
      </c>
      <c r="W84" s="44">
        <f t="shared" ca="1" si="23"/>
        <v>1948204.3902363316</v>
      </c>
      <c r="X84" s="44">
        <f t="shared" ca="1" si="23"/>
        <v>1982824.5863253078</v>
      </c>
      <c r="Y84" s="44">
        <f t="shared" ca="1" si="23"/>
        <v>2128110.9459712938</v>
      </c>
      <c r="Z84" s="44">
        <f t="shared" ca="1" si="23"/>
        <v>2275063.7510575624</v>
      </c>
      <c r="AA84" s="44">
        <f t="shared" ca="1" si="23"/>
        <v>2423703.4220681395</v>
      </c>
      <c r="AB84" s="44">
        <f t="shared" ca="1" si="23"/>
        <v>2574050.5163502251</v>
      </c>
      <c r="AC84" s="44">
        <f t="shared" ca="1" si="23"/>
        <v>2726125.7262542192</v>
      </c>
      <c r="AD84" s="44">
        <f ca="1">AC84+AD83</f>
        <v>2726125.7262542192</v>
      </c>
      <c r="AE84" s="44">
        <f t="shared" ca="1" si="23"/>
        <v>2726125.7262542192</v>
      </c>
      <c r="AF84" s="44">
        <f t="shared" ca="1" si="23"/>
        <v>2726125.7262542192</v>
      </c>
      <c r="AG84" s="44">
        <f t="shared" ca="1" si="23"/>
        <v>2726125.7262542192</v>
      </c>
      <c r="AH84" s="44">
        <f t="shared" ca="1" si="23"/>
        <v>2726125.7262542192</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344365.28797889338</v>
      </c>
      <c r="F89" s="9">
        <f ca="1">E93</f>
        <v>321364.11861598049</v>
      </c>
      <c r="G89" s="9">
        <f t="shared" ref="G89:AH89" ca="1" si="24">F93</f>
        <v>296982.87909129285</v>
      </c>
      <c r="H89" s="9">
        <f t="shared" ca="1" si="24"/>
        <v>271138.76519512391</v>
      </c>
      <c r="I89" s="9">
        <f t="shared" ca="1" si="24"/>
        <v>243744.00446518484</v>
      </c>
      <c r="J89" s="9">
        <f t="shared" ca="1" si="24"/>
        <v>214705.55809144943</v>
      </c>
      <c r="K89" s="9">
        <f t="shared" ca="1" si="24"/>
        <v>183924.8049352899</v>
      </c>
      <c r="L89" s="9">
        <f t="shared" ca="1" si="24"/>
        <v>151297.20658976078</v>
      </c>
      <c r="M89" s="9">
        <f t="shared" ca="1" si="24"/>
        <v>116711.95234349993</v>
      </c>
      <c r="N89" s="9">
        <f t="shared" ca="1" si="24"/>
        <v>80051.582842463424</v>
      </c>
      <c r="O89" s="9">
        <f t="shared" ca="1" si="24"/>
        <v>41191.591171364729</v>
      </c>
      <c r="P89" s="9">
        <f t="shared" ca="1" si="24"/>
        <v>1.1641532182693481E-10</v>
      </c>
      <c r="Q89" s="9">
        <f t="shared" ca="1" si="24"/>
        <v>1.1641532182693481E-10</v>
      </c>
      <c r="R89" s="9">
        <f t="shared" ca="1" si="24"/>
        <v>1.1641532182693481E-10</v>
      </c>
      <c r="S89" s="9">
        <f t="shared" ca="1" si="24"/>
        <v>1.1641532182693481E-10</v>
      </c>
      <c r="T89" s="9">
        <f t="shared" ca="1" si="24"/>
        <v>1.1641532182693481E-10</v>
      </c>
      <c r="U89" s="9">
        <f t="shared" ca="1" si="24"/>
        <v>1.1641532182693481E-10</v>
      </c>
      <c r="V89" s="9">
        <f t="shared" ca="1" si="24"/>
        <v>1.1641532182693481E-10</v>
      </c>
      <c r="W89" s="9">
        <f t="shared" ca="1" si="24"/>
        <v>1.1641532182693481E-10</v>
      </c>
      <c r="X89" s="9">
        <f t="shared" ca="1" si="24"/>
        <v>1.1641532182693481E-10</v>
      </c>
      <c r="Y89" s="9">
        <f t="shared" ca="1" si="24"/>
        <v>1.1641532182693481E-10</v>
      </c>
      <c r="Z89" s="9">
        <f t="shared" ca="1" si="24"/>
        <v>1.1641532182693481E-10</v>
      </c>
      <c r="AA89" s="9">
        <f t="shared" ca="1" si="24"/>
        <v>1.1641532182693481E-10</v>
      </c>
      <c r="AB89" s="9">
        <f t="shared" ca="1" si="24"/>
        <v>1.1641532182693481E-10</v>
      </c>
      <c r="AC89" s="9">
        <f t="shared" ca="1" si="24"/>
        <v>1.1641532182693481E-10</v>
      </c>
      <c r="AD89" s="9">
        <f t="shared" ca="1" si="24"/>
        <v>1.1641532182693481E-10</v>
      </c>
      <c r="AE89" s="9">
        <f t="shared" ca="1" si="24"/>
        <v>1.1641532182693481E-10</v>
      </c>
      <c r="AF89" s="9">
        <f t="shared" ca="1" si="24"/>
        <v>1.1641532182693481E-10</v>
      </c>
      <c r="AG89" s="9">
        <f t="shared" ca="1" si="24"/>
        <v>1.1641532182693481E-10</v>
      </c>
      <c r="AH89" s="9">
        <f t="shared" ca="1" si="24"/>
        <v>1.1641532182693481E-10</v>
      </c>
    </row>
    <row r="90" spans="1:36" x14ac:dyDescent="0.2">
      <c r="A90" s="2" t="s">
        <v>47</v>
      </c>
      <c r="D90" s="9"/>
      <c r="E90" s="9">
        <f t="shared" ref="E90:AH90" ca="1" si="25">IF(ProjectYear&lt;=LoanTerm,PMT(LoanInterest,LoanTerm,LoanAmount),0)</f>
        <v>-43663.0866416465</v>
      </c>
      <c r="F90" s="9">
        <f t="shared" ca="1" si="25"/>
        <v>-43663.0866416465</v>
      </c>
      <c r="G90" s="9">
        <f t="shared" ca="1" si="25"/>
        <v>-43663.0866416465</v>
      </c>
      <c r="H90" s="9">
        <f t="shared" ca="1" si="25"/>
        <v>-43663.0866416465</v>
      </c>
      <c r="I90" s="9">
        <f t="shared" ca="1" si="25"/>
        <v>-43663.0866416465</v>
      </c>
      <c r="J90" s="9">
        <f t="shared" ca="1" si="25"/>
        <v>-43663.0866416465</v>
      </c>
      <c r="K90" s="9">
        <f t="shared" ca="1" si="25"/>
        <v>-43663.0866416465</v>
      </c>
      <c r="L90" s="9">
        <f t="shared" ca="1" si="25"/>
        <v>-43663.0866416465</v>
      </c>
      <c r="M90" s="9">
        <f t="shared" ca="1" si="25"/>
        <v>-43663.0866416465</v>
      </c>
      <c r="N90" s="9">
        <f t="shared" ca="1" si="25"/>
        <v>-43663.0866416465</v>
      </c>
      <c r="O90" s="9">
        <f t="shared" ca="1" si="25"/>
        <v>-43663.0866416465</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-23001.169362912897</v>
      </c>
      <c r="F91" s="9">
        <f t="shared" ca="1" si="26"/>
        <v>-24381.239524687669</v>
      </c>
      <c r="G91" s="9">
        <f t="shared" ca="1" si="26"/>
        <v>-25844.113896168928</v>
      </c>
      <c r="H91" s="9">
        <f t="shared" ca="1" si="26"/>
        <v>-27394.760729939066</v>
      </c>
      <c r="I91" s="9">
        <f t="shared" ca="1" si="26"/>
        <v>-29038.446373735409</v>
      </c>
      <c r="J91" s="9">
        <f t="shared" ca="1" si="26"/>
        <v>-30780.753156159531</v>
      </c>
      <c r="K91" s="9">
        <f t="shared" ca="1" si="26"/>
        <v>-32627.598345529106</v>
      </c>
      <c r="L91" s="9">
        <f t="shared" ca="1" si="26"/>
        <v>-34585.254246260854</v>
      </c>
      <c r="M91" s="9">
        <f t="shared" ca="1" si="26"/>
        <v>-36660.369501036505</v>
      </c>
      <c r="N91" s="9">
        <f t="shared" ca="1" si="26"/>
        <v>-38859.991671098694</v>
      </c>
      <c r="O91" s="9">
        <f t="shared" ca="1" si="26"/>
        <v>-41191.591171364613</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-20661.917278733603</v>
      </c>
      <c r="F92" s="9">
        <f t="shared" ca="1" si="27"/>
        <v>-19281.84711695883</v>
      </c>
      <c r="G92" s="9">
        <f t="shared" ca="1" si="27"/>
        <v>-17818.972745477571</v>
      </c>
      <c r="H92" s="9">
        <f t="shared" ca="1" si="27"/>
        <v>-16268.325911707434</v>
      </c>
      <c r="I92" s="9">
        <f t="shared" ca="1" si="27"/>
        <v>-14624.640267911091</v>
      </c>
      <c r="J92" s="9">
        <f t="shared" ca="1" si="27"/>
        <v>-12882.333485486966</v>
      </c>
      <c r="K92" s="9">
        <f t="shared" ca="1" si="27"/>
        <v>-11035.488296117393</v>
      </c>
      <c r="L92" s="9">
        <f t="shared" ca="1" si="27"/>
        <v>-9077.832395385647</v>
      </c>
      <c r="M92" s="9">
        <f t="shared" ca="1" si="27"/>
        <v>-7002.7171406099951</v>
      </c>
      <c r="N92" s="9">
        <f t="shared" ca="1" si="27"/>
        <v>-4803.0949705478051</v>
      </c>
      <c r="O92" s="9">
        <f t="shared" ca="1" si="27"/>
        <v>-2471.4954702818836</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321364.11861598049</v>
      </c>
      <c r="F93" s="70">
        <f t="shared" ca="1" si="28"/>
        <v>296982.87909129285</v>
      </c>
      <c r="G93" s="70">
        <f t="shared" ca="1" si="28"/>
        <v>271138.76519512391</v>
      </c>
      <c r="H93" s="70">
        <f t="shared" ca="1" si="28"/>
        <v>243744.00446518484</v>
      </c>
      <c r="I93" s="70">
        <f t="shared" ca="1" si="28"/>
        <v>214705.55809144943</v>
      </c>
      <c r="J93" s="70">
        <f t="shared" ca="1" si="28"/>
        <v>183924.8049352899</v>
      </c>
      <c r="K93" s="70">
        <f t="shared" ca="1" si="28"/>
        <v>151297.20658976078</v>
      </c>
      <c r="L93" s="70">
        <f t="shared" ca="1" si="28"/>
        <v>116711.95234349993</v>
      </c>
      <c r="M93" s="70">
        <f t="shared" ca="1" si="28"/>
        <v>80051.582842463424</v>
      </c>
      <c r="N93" s="70">
        <f t="shared" ca="1" si="28"/>
        <v>41191.591171364729</v>
      </c>
      <c r="O93" s="70">
        <f t="shared" ca="1" si="28"/>
        <v>1.1641532182693481E-10</v>
      </c>
      <c r="P93" s="70">
        <f t="shared" ca="1" si="28"/>
        <v>1.1641532182693481E-10</v>
      </c>
      <c r="Q93" s="70">
        <f t="shared" ca="1" si="28"/>
        <v>1.1641532182693481E-10</v>
      </c>
      <c r="R93" s="70">
        <f t="shared" ca="1" si="28"/>
        <v>1.1641532182693481E-10</v>
      </c>
      <c r="S93" s="70">
        <f t="shared" ca="1" si="28"/>
        <v>1.1641532182693481E-10</v>
      </c>
      <c r="T93" s="70">
        <f t="shared" ca="1" si="28"/>
        <v>1.1641532182693481E-10</v>
      </c>
      <c r="U93" s="70">
        <f t="shared" ca="1" si="28"/>
        <v>1.1641532182693481E-10</v>
      </c>
      <c r="V93" s="70">
        <f t="shared" ca="1" si="28"/>
        <v>1.1641532182693481E-10</v>
      </c>
      <c r="W93" s="70">
        <f t="shared" ca="1" si="28"/>
        <v>1.1641532182693481E-10</v>
      </c>
      <c r="X93" s="70">
        <f t="shared" ca="1" si="28"/>
        <v>1.1641532182693481E-10</v>
      </c>
      <c r="Y93" s="70">
        <f t="shared" ca="1" si="28"/>
        <v>1.1641532182693481E-10</v>
      </c>
      <c r="Z93" s="70">
        <f t="shared" ca="1" si="28"/>
        <v>1.1641532182693481E-10</v>
      </c>
      <c r="AA93" s="70">
        <f t="shared" ca="1" si="28"/>
        <v>1.1641532182693481E-10</v>
      </c>
      <c r="AB93" s="70">
        <f t="shared" ca="1" si="28"/>
        <v>1.1641532182693481E-10</v>
      </c>
      <c r="AC93" s="70">
        <f t="shared" ca="1" si="28"/>
        <v>1.1641532182693481E-10</v>
      </c>
      <c r="AD93" s="70">
        <f t="shared" ca="1" si="28"/>
        <v>1.1641532182693481E-10</v>
      </c>
      <c r="AE93" s="70">
        <f t="shared" ca="1" si="28"/>
        <v>1.1641532182693481E-10</v>
      </c>
      <c r="AF93" s="70">
        <f t="shared" ca="1" si="28"/>
        <v>1.1641532182693481E-10</v>
      </c>
      <c r="AG93" s="70">
        <f t="shared" ca="1" si="28"/>
        <v>1.1641532182693481E-10</v>
      </c>
      <c r="AH93" s="70">
        <f t="shared" ca="1" si="28"/>
        <v>1.1641532182693481E-10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1158276.8835209799</v>
      </c>
      <c r="D101" s="42">
        <f ca="1">IF($C$112="3P",D83,0)</f>
        <v>-1262672.7225892765</v>
      </c>
      <c r="E101" s="42">
        <f t="shared" ref="E101:AH101" ca="1" si="29">IF($C$112="3P",E83,0)</f>
        <v>296723.64547038765</v>
      </c>
      <c r="F101" s="42">
        <f t="shared" ca="1" si="29"/>
        <v>333081.30652198719</v>
      </c>
      <c r="G101" s="42">
        <f t="shared" ca="1" si="29"/>
        <v>270888.66400537669</v>
      </c>
      <c r="H101" s="42">
        <f t="shared" ca="1" si="29"/>
        <v>232122.77450825929</v>
      </c>
      <c r="I101" s="42">
        <f t="shared" ca="1" si="29"/>
        <v>228104.53711069681</v>
      </c>
      <c r="J101" s="42">
        <f t="shared" ca="1" si="29"/>
        <v>198631.54083280679</v>
      </c>
      <c r="K101" s="42">
        <f t="shared" ca="1" si="29"/>
        <v>169778.96022326927</v>
      </c>
      <c r="L101" s="42">
        <f t="shared" ca="1" si="29"/>
        <v>165140.43886355316</v>
      </c>
      <c r="M101" s="42">
        <f t="shared" ca="1" si="29"/>
        <v>160541.03201863749</v>
      </c>
      <c r="N101" s="42">
        <f t="shared" ca="1" si="29"/>
        <v>-23108.326332486002</v>
      </c>
      <c r="O101" s="42">
        <f t="shared" ca="1" si="29"/>
        <v>86725.951091444353</v>
      </c>
      <c r="P101" s="42">
        <f t="shared" ca="1" si="29"/>
        <v>131183.92002071746</v>
      </c>
      <c r="Q101" s="42">
        <f t="shared" ca="1" si="29"/>
        <v>132672.98940697889</v>
      </c>
      <c r="R101" s="42">
        <f t="shared" ca="1" si="29"/>
        <v>134181.18270148491</v>
      </c>
      <c r="S101" s="42">
        <f t="shared" ca="1" si="29"/>
        <v>135708.64846876592</v>
      </c>
      <c r="T101" s="42">
        <f t="shared" ca="1" si="29"/>
        <v>137255.53437642645</v>
      </c>
      <c r="U101" s="42">
        <f t="shared" ca="1" si="29"/>
        <v>138821.98710252292</v>
      </c>
      <c r="V101" s="42">
        <f t="shared" ca="1" si="29"/>
        <v>140408.15223958626</v>
      </c>
      <c r="W101" s="42">
        <f t="shared" ca="1" si="29"/>
        <v>142014.17419519243</v>
      </c>
      <c r="X101" s="42">
        <f t="shared" ca="1" si="29"/>
        <v>34620.196088976329</v>
      </c>
      <c r="Y101" s="42">
        <f t="shared" ca="1" si="29"/>
        <v>145286.35964598603</v>
      </c>
      <c r="Z101" s="42">
        <f t="shared" ca="1" si="29"/>
        <v>146952.80508626855</v>
      </c>
      <c r="AA101" s="42">
        <f t="shared" ca="1" si="29"/>
        <v>148639.67101057703</v>
      </c>
      <c r="AB101" s="42">
        <f t="shared" ca="1" si="29"/>
        <v>150347.09428208543</v>
      </c>
      <c r="AC101" s="42">
        <f t="shared" ca="1" si="29"/>
        <v>152075.20990399414</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246977.65249810985</v>
      </c>
      <c r="D103" s="42">
        <f ca="1">IF($C$112="3P",VLOOKUP($A103,'Fin. Assumptions'!$F$23:$L$29,$D$111+1)*(-D$55-D$56),VLOOKUP($A103,'Fin. Assumptions'!$F$32:$L$38,$D$111+1)*D$83)</f>
        <v>0</v>
      </c>
      <c r="E103" s="42">
        <f ca="1">IF($C$112="3P",VLOOKUP($A103,'Fin. Assumptions'!$F$23:$L$29,$D$111+1)*(-E$55-E$56),VLOOKUP($A103,'Fin. Assumptions'!$F$32:$L$38,$D$111+1)*E$83)</f>
        <v>16577.082159730304</v>
      </c>
      <c r="F103" s="42">
        <f ca="1">IF($C$112="3P",VLOOKUP($A103,'Fin. Assumptions'!$F$23:$L$29,$D$111+1)*(-F$55-F$56),VLOOKUP($A103,'Fin. Assumptions'!$F$32:$L$38,$D$111+1)*F$83)</f>
        <v>16749.580683910284</v>
      </c>
      <c r="G103" s="42">
        <f ca="1">IF($C$112="3P",VLOOKUP($A103,'Fin. Assumptions'!$F$23:$L$29,$D$111+1)*(-G$55-G$56),VLOOKUP($A103,'Fin. Assumptions'!$F$32:$L$38,$D$111+1)*G$83)</f>
        <v>16924.64943610055</v>
      </c>
      <c r="H103" s="42">
        <f ca="1">IF($C$112="3P",VLOOKUP($A103,'Fin. Assumptions'!$F$23:$L$29,$D$111+1)*(-H$55-H$56),VLOOKUP($A103,'Fin. Assumptions'!$F$32:$L$38,$D$111+1)*H$83)</f>
        <v>17102.326712698446</v>
      </c>
      <c r="I103" s="42">
        <f ca="1">IF($C$112="3P",VLOOKUP($A103,'Fin. Assumptions'!$F$23:$L$29,$D$111+1)*(-I$55-I$56),VLOOKUP($A103,'Fin. Assumptions'!$F$32:$L$38,$D$111+1)*I$83)</f>
        <v>17282.651380717656</v>
      </c>
      <c r="J103" s="42">
        <f ca="1">IF($C$112="3P",VLOOKUP($A103,'Fin. Assumptions'!$F$23:$L$29,$D$111+1)*(-J$55-J$56),VLOOKUP($A103,'Fin. Assumptions'!$F$32:$L$38,$D$111+1)*J$83)</f>
        <v>17465.662886290349</v>
      </c>
      <c r="K103" s="42">
        <f ca="1">IF($C$112="3P",VLOOKUP($A103,'Fin. Assumptions'!$F$23:$L$29,$D$111+1)*(-K$55-K$56),VLOOKUP($A103,'Fin. Assumptions'!$F$32:$L$38,$D$111+1)*K$83)</f>
        <v>17651.401263296077</v>
      </c>
      <c r="L103" s="42">
        <f ca="1">IF($C$112="3P",VLOOKUP($A103,'Fin. Assumptions'!$F$23:$L$29,$D$111+1)*(-L$55-L$56),VLOOKUP($A103,'Fin. Assumptions'!$F$32:$L$38,$D$111+1)*L$83)</f>
        <v>17839.907142119184</v>
      </c>
      <c r="M103" s="42">
        <f ca="1">IF($C$112="3P",VLOOKUP($A103,'Fin. Assumptions'!$F$23:$L$29,$D$111+1)*(-M$55-M$56),VLOOKUP($A103,'Fin. Assumptions'!$F$32:$L$38,$D$111+1)*M$83)</f>
        <v>18031.221758536762</v>
      </c>
      <c r="N103" s="42">
        <f ca="1">IF($C$112="3P",VLOOKUP($A103,'Fin. Assumptions'!$F$23:$L$29,$D$111+1)*(-N$55-N$56),VLOOKUP($A103,'Fin. Assumptions'!$F$32:$L$38,$D$111+1)*N$83)</f>
        <v>18225.386962738961</v>
      </c>
      <c r="O103" s="42">
        <f ca="1">IF($C$112="3P",VLOOKUP($A103,'Fin. Assumptions'!$F$23:$L$29,$D$111+1)*(-O$55-O$56),VLOOKUP($A103,'Fin. Assumptions'!$F$32:$L$38,$D$111+1)*O$83)</f>
        <v>18422.445228483772</v>
      </c>
      <c r="P103" s="42">
        <f ca="1">IF($C$112="3P",VLOOKUP($A103,'Fin. Assumptions'!$F$23:$L$29,$D$111+1)*(-P$55-P$56),VLOOKUP($A103,'Fin. Assumptions'!$F$32:$L$38,$D$111+1)*P$83)</f>
        <v>18622.439662388173</v>
      </c>
      <c r="Q103" s="42">
        <f ca="1">IF($C$112="3P",VLOOKUP($A103,'Fin. Assumptions'!$F$23:$L$29,$D$111+1)*(-Q$55-Q$56),VLOOKUP($A103,'Fin. Assumptions'!$F$32:$L$38,$D$111+1)*Q$83)</f>
        <v>18825.41401335776</v>
      </c>
      <c r="R103" s="42">
        <f ca="1">IF($C$112="3P",VLOOKUP($A103,'Fin. Assumptions'!$F$23:$L$29,$D$111+1)*(-R$55-R$56),VLOOKUP($A103,'Fin. Assumptions'!$F$32:$L$38,$D$111+1)*R$83)</f>
        <v>19031.412682156788</v>
      </c>
      <c r="S103" s="42">
        <f ca="1">IF($C$112="3P",VLOOKUP($A103,'Fin. Assumptions'!$F$23:$L$29,$D$111+1)*(-S$55-S$56),VLOOKUP($A103,'Fin. Assumptions'!$F$32:$L$38,$D$111+1)*S$83)</f>
        <v>19240.48073112093</v>
      </c>
      <c r="T103" s="42">
        <f ca="1">IF($C$112="3P",VLOOKUP($A103,'Fin. Assumptions'!$F$23:$L$29,$D$111+1)*(-T$55-T$56),VLOOKUP($A103,'Fin. Assumptions'!$F$32:$L$38,$D$111+1)*T$83)</f>
        <v>19452.663894014626</v>
      </c>
      <c r="U103" s="42">
        <f ca="1">IF($C$112="3P",VLOOKUP($A103,'Fin. Assumptions'!$F$23:$L$29,$D$111+1)*(-U$55-U$56),VLOOKUP($A103,'Fin. Assumptions'!$F$32:$L$38,$D$111+1)*U$83)</f>
        <v>19668.008586035448</v>
      </c>
      <c r="V103" s="42">
        <f ca="1">IF($C$112="3P",VLOOKUP($A103,'Fin. Assumptions'!$F$23:$L$29,$D$111+1)*(-V$55-V$56),VLOOKUP($A103,'Fin. Assumptions'!$F$32:$L$38,$D$111+1)*V$83)</f>
        <v>19886.561913967376</v>
      </c>
      <c r="W103" s="42">
        <f ca="1">IF($C$112="3P",VLOOKUP($A103,'Fin. Assumptions'!$F$23:$L$29,$D$111+1)*(-W$55-W$56),VLOOKUP($A103,'Fin. Assumptions'!$F$32:$L$38,$D$111+1)*W$83)</f>
        <v>20108.371686485487</v>
      </c>
      <c r="X103" s="42">
        <f ca="1">IF($C$112="3P",VLOOKUP($A103,'Fin. Assumptions'!$F$23:$L$29,$D$111+1)*(-X$55-X$56),VLOOKUP($A103,'Fin. Assumptions'!$F$32:$L$38,$D$111+1)*X$83)</f>
        <v>20333.486424614122</v>
      </c>
      <c r="Y103" s="42">
        <f ca="1">IF($C$112="3P",VLOOKUP($A103,'Fin. Assumptions'!$F$23:$L$29,$D$111+1)*(-Y$55-Y$56),VLOOKUP($A103,'Fin. Assumptions'!$F$32:$L$38,$D$111+1)*Y$83)</f>
        <v>20561.955372340872</v>
      </c>
      <c r="Z103" s="42">
        <f ca="1">IF($C$112="3P",VLOOKUP($A103,'Fin. Assumptions'!$F$23:$L$29,$D$111+1)*(-Z$55-Z$56),VLOOKUP($A103,'Fin. Assumptions'!$F$32:$L$38,$D$111+1)*Z$83)</f>
        <v>20793.828507388749</v>
      </c>
      <c r="AA103" s="42">
        <f ca="1">IF($C$112="3P",VLOOKUP($A103,'Fin. Assumptions'!$F$23:$L$29,$D$111+1)*(-AA$55-AA$56),VLOOKUP($A103,'Fin. Assumptions'!$F$32:$L$38,$D$111+1)*AA$83)</f>
        <v>21029.156552148841</v>
      </c>
      <c r="AB103" s="42">
        <f ca="1">IF($C$112="3P",VLOOKUP($A103,'Fin. Assumptions'!$F$23:$L$29,$D$111+1)*(-AB$55-AB$56),VLOOKUP($A103,'Fin. Assumptions'!$F$32:$L$38,$D$111+1)*AB$83)</f>
        <v>21267.990984775857</v>
      </c>
      <c r="AC103" s="42">
        <f ca="1">IF($C$112="3P",VLOOKUP($A103,'Fin. Assumptions'!$F$23:$L$29,$D$111+1)*(-AC$55-AC$56),VLOOKUP($A103,'Fin. Assumptions'!$F$32:$L$38,$D$111+1)*AC$83)</f>
        <v>21510.384050449018</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370466.47874716477</v>
      </c>
      <c r="D104" s="42">
        <f ca="1">IF($C$112="3P",VLOOKUP($A104,'Fin. Assumptions'!$F$23:$L$29,$D$111+1)*(-D$55-D$56),VLOOKUP($A104,'Fin. Assumptions'!$F$32:$L$38,$D$111+1)*D$83)</f>
        <v>0</v>
      </c>
      <c r="E104" s="42">
        <f ca="1">IF($C$112="3P",VLOOKUP($A104,'Fin. Assumptions'!$F$23:$L$29,$D$111+1)*(-E$55-E$56),VLOOKUP($A104,'Fin. Assumptions'!$F$32:$L$38,$D$111+1)*E$83)</f>
        <v>24865.623239595454</v>
      </c>
      <c r="F104" s="42">
        <f ca="1">IF($C$112="3P",VLOOKUP($A104,'Fin. Assumptions'!$F$23:$L$29,$D$111+1)*(-F$55-F$56),VLOOKUP($A104,'Fin. Assumptions'!$F$32:$L$38,$D$111+1)*F$83)</f>
        <v>25124.371025865428</v>
      </c>
      <c r="G104" s="42">
        <f ca="1">IF($C$112="3P",VLOOKUP($A104,'Fin. Assumptions'!$F$23:$L$29,$D$111+1)*(-G$55-G$56),VLOOKUP($A104,'Fin. Assumptions'!$F$32:$L$38,$D$111+1)*G$83)</f>
        <v>25386.974154150823</v>
      </c>
      <c r="H104" s="42">
        <f ca="1">IF($C$112="3P",VLOOKUP($A104,'Fin. Assumptions'!$F$23:$L$29,$D$111+1)*(-H$55-H$56),VLOOKUP($A104,'Fin. Assumptions'!$F$32:$L$38,$D$111+1)*H$83)</f>
        <v>25653.490069047668</v>
      </c>
      <c r="I104" s="42">
        <f ca="1">IF($C$112="3P",VLOOKUP($A104,'Fin. Assumptions'!$F$23:$L$29,$D$111+1)*(-I$55-I$56),VLOOKUP($A104,'Fin. Assumptions'!$F$32:$L$38,$D$111+1)*I$83)</f>
        <v>25923.977071076482</v>
      </c>
      <c r="J104" s="42">
        <f ca="1">IF($C$112="3P",VLOOKUP($A104,'Fin. Assumptions'!$F$23:$L$29,$D$111+1)*(-J$55-J$56),VLOOKUP($A104,'Fin. Assumptions'!$F$32:$L$38,$D$111+1)*J$83)</f>
        <v>26198.494329435522</v>
      </c>
      <c r="K104" s="42">
        <f ca="1">IF($C$112="3P",VLOOKUP($A104,'Fin. Assumptions'!$F$23:$L$29,$D$111+1)*(-K$55-K$56),VLOOKUP($A104,'Fin. Assumptions'!$F$32:$L$38,$D$111+1)*K$83)</f>
        <v>26477.10189494411</v>
      </c>
      <c r="L104" s="42">
        <f ca="1">IF($C$112="3P",VLOOKUP($A104,'Fin. Assumptions'!$F$23:$L$29,$D$111+1)*(-L$55-L$56),VLOOKUP($A104,'Fin. Assumptions'!$F$32:$L$38,$D$111+1)*L$83)</f>
        <v>26759.860713178772</v>
      </c>
      <c r="M104" s="42">
        <f ca="1">IF($C$112="3P",VLOOKUP($A104,'Fin. Assumptions'!$F$23:$L$29,$D$111+1)*(-M$55-M$56),VLOOKUP($A104,'Fin. Assumptions'!$F$32:$L$38,$D$111+1)*M$83)</f>
        <v>27046.832637805142</v>
      </c>
      <c r="N104" s="42">
        <f ca="1">IF($C$112="3P",VLOOKUP($A104,'Fin. Assumptions'!$F$23:$L$29,$D$111+1)*(-N$55-N$56),VLOOKUP($A104,'Fin. Assumptions'!$F$32:$L$38,$D$111+1)*N$83)</f>
        <v>27338.080444108436</v>
      </c>
      <c r="O104" s="42">
        <f ca="1">IF($C$112="3P",VLOOKUP($A104,'Fin. Assumptions'!$F$23:$L$29,$D$111+1)*(-O$55-O$56),VLOOKUP($A104,'Fin. Assumptions'!$F$32:$L$38,$D$111+1)*O$83)</f>
        <v>27633.667842725652</v>
      </c>
      <c r="P104" s="42">
        <f ca="1">IF($C$112="3P",VLOOKUP($A104,'Fin. Assumptions'!$F$23:$L$29,$D$111+1)*(-P$55-P$56),VLOOKUP($A104,'Fin. Assumptions'!$F$32:$L$38,$D$111+1)*P$83)</f>
        <v>27933.659493582261</v>
      </c>
      <c r="Q104" s="42">
        <f ca="1">IF($C$112="3P",VLOOKUP($A104,'Fin. Assumptions'!$F$23:$L$29,$D$111+1)*(-Q$55-Q$56),VLOOKUP($A104,'Fin. Assumptions'!$F$32:$L$38,$D$111+1)*Q$83)</f>
        <v>28238.12102003664</v>
      </c>
      <c r="R104" s="42">
        <f ca="1">IF($C$112="3P",VLOOKUP($A104,'Fin. Assumptions'!$F$23:$L$29,$D$111+1)*(-R$55-R$56),VLOOKUP($A104,'Fin. Assumptions'!$F$32:$L$38,$D$111+1)*R$83)</f>
        <v>28547.119023235184</v>
      </c>
      <c r="S104" s="42">
        <f ca="1">IF($C$112="3P",VLOOKUP($A104,'Fin. Assumptions'!$F$23:$L$29,$D$111+1)*(-S$55-S$56),VLOOKUP($A104,'Fin. Assumptions'!$F$32:$L$38,$D$111+1)*S$83)</f>
        <v>28860.721096681395</v>
      </c>
      <c r="T104" s="42">
        <f ca="1">IF($C$112="3P",VLOOKUP($A104,'Fin. Assumptions'!$F$23:$L$29,$D$111+1)*(-T$55-T$56),VLOOKUP($A104,'Fin. Assumptions'!$F$32:$L$38,$D$111+1)*T$83)</f>
        <v>29178.995841021937</v>
      </c>
      <c r="U104" s="42">
        <f ca="1">IF($C$112="3P",VLOOKUP($A104,'Fin. Assumptions'!$F$23:$L$29,$D$111+1)*(-U$55-U$56),VLOOKUP($A104,'Fin. Assumptions'!$F$32:$L$38,$D$111+1)*U$83)</f>
        <v>29502.012879053171</v>
      </c>
      <c r="V104" s="42">
        <f ca="1">IF($C$112="3P",VLOOKUP($A104,'Fin. Assumptions'!$F$23:$L$29,$D$111+1)*(-V$55-V$56),VLOOKUP($A104,'Fin. Assumptions'!$F$32:$L$38,$D$111+1)*V$83)</f>
        <v>29829.842870951059</v>
      </c>
      <c r="W104" s="42">
        <f ca="1">IF($C$112="3P",VLOOKUP($A104,'Fin. Assumptions'!$F$23:$L$29,$D$111+1)*(-W$55-W$56),VLOOKUP($A104,'Fin. Assumptions'!$F$32:$L$38,$D$111+1)*W$83)</f>
        <v>30162.557529728227</v>
      </c>
      <c r="X104" s="42">
        <f ca="1">IF($C$112="3P",VLOOKUP($A104,'Fin. Assumptions'!$F$23:$L$29,$D$111+1)*(-X$55-X$56),VLOOKUP($A104,'Fin. Assumptions'!$F$32:$L$38,$D$111+1)*X$83)</f>
        <v>30500.229636921176</v>
      </c>
      <c r="Y104" s="42">
        <f ca="1">IF($C$112="3P",VLOOKUP($A104,'Fin. Assumptions'!$F$23:$L$29,$D$111+1)*(-Y$55-Y$56),VLOOKUP($A104,'Fin. Assumptions'!$F$32:$L$38,$D$111+1)*Y$83)</f>
        <v>30842.933058511302</v>
      </c>
      <c r="Z104" s="42">
        <f ca="1">IF($C$112="3P",VLOOKUP($A104,'Fin. Assumptions'!$F$23:$L$29,$D$111+1)*(-Z$55-Z$56),VLOOKUP($A104,'Fin. Assumptions'!$F$32:$L$38,$D$111+1)*Z$83)</f>
        <v>31190.742761083118</v>
      </c>
      <c r="AA104" s="42">
        <f ca="1">IF($C$112="3P",VLOOKUP($A104,'Fin. Assumptions'!$F$23:$L$29,$D$111+1)*(-AA$55-AA$56),VLOOKUP($A104,'Fin. Assumptions'!$F$32:$L$38,$D$111+1)*AA$83)</f>
        <v>31543.73482822326</v>
      </c>
      <c r="AB104" s="42">
        <f ca="1">IF($C$112="3P",VLOOKUP($A104,'Fin. Assumptions'!$F$23:$L$29,$D$111+1)*(-AB$55-AB$56),VLOOKUP($A104,'Fin. Assumptions'!$F$32:$L$38,$D$111+1)*AB$83)</f>
        <v>31901.986477163784</v>
      </c>
      <c r="AC104" s="42">
        <f ca="1">IF($C$112="3P",VLOOKUP($A104,'Fin. Assumptions'!$F$23:$L$29,$D$111+1)*(-AC$55-AC$56),VLOOKUP($A104,'Fin. Assumptions'!$F$32:$L$38,$D$111+1)*AC$83)</f>
        <v>32265.576075673522</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1775721.0147662545</v>
      </c>
    </row>
    <row r="111" spans="1:34" ht="15.75" x14ac:dyDescent="0.25">
      <c r="A111" s="92"/>
      <c r="B111" s="93" t="s">
        <v>111</v>
      </c>
      <c r="C111" s="463" t="str">
        <f ca="1">LEFT($B$6,3)</f>
        <v>LOI</v>
      </c>
      <c r="D111" s="380">
        <f ca="1">HLOOKUP(C111,'Fin. Assumptions'!$G$32:$L$40,9)</f>
        <v>3</v>
      </c>
    </row>
    <row r="112" spans="1:34" x14ac:dyDescent="0.2">
      <c r="A112" s="94"/>
      <c r="B112" s="93" t="s">
        <v>160</v>
      </c>
      <c r="C112" s="376" t="str">
        <f ca="1">RIGHT(LEFT($B$6,6),2)</f>
        <v>3P</v>
      </c>
    </row>
  </sheetData>
  <sheetProtection algorithmName="SHA-512" hashValue="JNtWLd0ZN/AE4c5DmVsho7XzRO6h7YuO37b0JxMhU93tNupnXT6RfRwy1Rif8ked5P1SdFc0ZYe4h5b6V96Z2g==" saltValue="ST4kf/8D3zcvw7c6bA9wOw=="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E55E5C"/>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LOI DO 19</v>
      </c>
      <c r="D6" s="82" t="s">
        <v>172</v>
      </c>
      <c r="T6" s="2"/>
    </row>
    <row r="7" spans="1:42" ht="18.75" customHeight="1" x14ac:dyDescent="0.25">
      <c r="A7" s="90"/>
      <c r="C7" s="2"/>
      <c r="D7" s="374" t="s">
        <v>174</v>
      </c>
      <c r="T7" s="2"/>
    </row>
    <row r="8" spans="1:42" ht="18.75" customHeight="1" x14ac:dyDescent="0.25">
      <c r="A8" s="90" t="s">
        <v>111</v>
      </c>
      <c r="B8" s="376" t="str">
        <f ca="1">VLOOKUP($B$6,'Fin. Assumptions'!$A$6:$P$17,2)</f>
        <v>LI</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2019</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Non-Taxable</v>
      </c>
      <c r="C11" s="1"/>
      <c r="E11" s="18" t="s">
        <v>0</v>
      </c>
      <c r="G11" s="396">
        <f ca="1">VLOOKUP($B$6,'Fin. Assumptions'!$A$6:$P$17,15)</f>
        <v>0</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0</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2.2957685865259569</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2295768.5865259571</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0.70379481503840091</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2295768.5865259571</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0</v>
      </c>
      <c r="O22" s="28"/>
      <c r="P22" s="26"/>
      <c r="Q22" s="26"/>
      <c r="R22" s="23"/>
      <c r="T22" s="2"/>
    </row>
    <row r="23" spans="1:36" ht="18" customHeight="1" x14ac:dyDescent="0.2">
      <c r="A23" s="48"/>
      <c r="B23" s="77"/>
      <c r="C23" s="21"/>
      <c r="E23" s="54" t="s">
        <v>77</v>
      </c>
      <c r="G23" s="83">
        <f ca="1">SUM(G20:G22)</f>
        <v>2295768.5865259571</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1</v>
      </c>
      <c r="H25" s="37" t="s">
        <v>9</v>
      </c>
      <c r="N25" s="23"/>
      <c r="O25" s="28"/>
      <c r="P25" s="5"/>
      <c r="Q25" s="5"/>
      <c r="R25" s="5"/>
      <c r="T25" s="2"/>
    </row>
    <row r="26" spans="1:36" ht="18" customHeight="1" x14ac:dyDescent="0.25">
      <c r="A26" s="8" t="s">
        <v>19</v>
      </c>
      <c r="B26" s="12"/>
      <c r="C26" s="13"/>
      <c r="E26" s="73" t="s">
        <v>74</v>
      </c>
      <c r="F26" s="72"/>
      <c r="G26" s="86">
        <f ca="1">1-FedTaxCredit-G25</f>
        <v>-0.30000000000000004</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0</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2295768.5865259571</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0.16561212047999999</v>
      </c>
      <c r="C31" s="2" t="s">
        <v>7</v>
      </c>
      <c r="E31" s="57" t="s">
        <v>10</v>
      </c>
      <c r="F31" s="5"/>
      <c r="G31" s="83">
        <f ca="1">NetCost*LoanPer-B22</f>
        <v>-688730.57595778722</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9</v>
      </c>
      <c r="C34" s="13" t="s">
        <v>26</v>
      </c>
      <c r="F34" s="401" t="s">
        <v>79</v>
      </c>
      <c r="G34" s="402"/>
      <c r="H34" s="403"/>
      <c r="I34" s="403"/>
      <c r="J34" s="404">
        <f ca="1">NPV(G30,E83:AH83)+D83</f>
        <v>173552.35716843512</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e">
        <f ca="1">IF(G25=100%,#REF!, "N/A")</f>
        <v>#REF!</v>
      </c>
      <c r="K35" s="405"/>
    </row>
    <row r="36" spans="1:34" ht="18" customHeight="1" thickBot="1" x14ac:dyDescent="0.3">
      <c r="A36" s="385" t="s">
        <v>96</v>
      </c>
      <c r="B36" s="390"/>
      <c r="C36" s="384" t="s">
        <v>7</v>
      </c>
      <c r="F36" s="407" t="s">
        <v>81</v>
      </c>
      <c r="G36" s="408"/>
      <c r="H36" s="408"/>
      <c r="I36" s="408"/>
      <c r="J36" s="409">
        <f ca="1">IRR(D83:AH83,0.1)</f>
        <v>8.7813942415875257E-2</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192951.36932883839</v>
      </c>
      <c r="F54" s="9">
        <f t="shared" ca="1" si="2"/>
        <v>195826.34473183809</v>
      </c>
      <c r="G54" s="9">
        <f t="shared" ca="1" si="2"/>
        <v>198744.15726834247</v>
      </c>
      <c r="H54" s="9">
        <f t="shared" ca="1" si="2"/>
        <v>201705.44521164076</v>
      </c>
      <c r="I54" s="9">
        <f t="shared" ca="1" si="2"/>
        <v>204710.85634529425</v>
      </c>
      <c r="J54" s="9">
        <f t="shared" ca="1" si="2"/>
        <v>207761.04810483914</v>
      </c>
      <c r="K54" s="9">
        <f t="shared" ca="1" si="2"/>
        <v>210856.68772160125</v>
      </c>
      <c r="L54" s="9">
        <f t="shared" ca="1" si="2"/>
        <v>213998.45236865306</v>
      </c>
      <c r="M54" s="9">
        <f t="shared" ca="1" si="2"/>
        <v>217187.02930894602</v>
      </c>
      <c r="N54" s="9">
        <f t="shared" ca="1" si="2"/>
        <v>220423.11604564931</v>
      </c>
      <c r="O54" s="9">
        <f t="shared" ca="1" si="2"/>
        <v>223707.4204747295</v>
      </c>
      <c r="P54" s="9">
        <f t="shared" ca="1" si="2"/>
        <v>227040.66103980292</v>
      </c>
      <c r="Q54" s="9">
        <f t="shared" ca="1" si="2"/>
        <v>230423.56688929602</v>
      </c>
      <c r="R54" s="9">
        <f t="shared" ca="1" si="2"/>
        <v>233856.87803594649</v>
      </c>
      <c r="S54" s="9">
        <f t="shared" ca="1" si="2"/>
        <v>237341.34551868215</v>
      </c>
      <c r="T54" s="9">
        <f t="shared" ca="1" si="2"/>
        <v>240877.73156691043</v>
      </c>
      <c r="U54" s="9">
        <f t="shared" ca="1" si="2"/>
        <v>244466.80976725745</v>
      </c>
      <c r="V54" s="9">
        <f t="shared" ca="1" si="2"/>
        <v>248109.36523278957</v>
      </c>
      <c r="W54" s="9">
        <f t="shared" ca="1" si="2"/>
        <v>251806.1947747581</v>
      </c>
      <c r="X54" s="9">
        <f t="shared" ca="1" si="2"/>
        <v>255558.107076902</v>
      </c>
      <c r="Y54" s="9">
        <f t="shared" ca="1" si="2"/>
        <v>259365.92287234782</v>
      </c>
      <c r="Z54" s="9">
        <f t="shared" ca="1" si="2"/>
        <v>263230.47512314579</v>
      </c>
      <c r="AA54" s="9">
        <f t="shared" ca="1" si="2"/>
        <v>267152.6092024807</v>
      </c>
      <c r="AB54" s="9">
        <f t="shared" ca="1" si="2"/>
        <v>271133.1830795976</v>
      </c>
      <c r="AC54" s="9">
        <f t="shared" ca="1" si="2"/>
        <v>275173.06750748359</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217293.97472280913</v>
      </c>
      <c r="F57" s="10">
        <f ca="1">IF(F$49&gt;OptInTerm,0,VLOOKUP($B$10+F$49-1,'SREC Prices'!$B$6:$D$22,2))*((F$50/1000)*$B$18)</f>
        <v>198258.20255982794</v>
      </c>
      <c r="G57" s="10">
        <f ca="1">IF(G$49&gt;OptInTerm,0,VLOOKUP($B$10+G$49-1,'SREC Prices'!$B$6:$D$22,2))*((G$50/1000)*$B$18)</f>
        <v>183466.34571863586</v>
      </c>
      <c r="H57" s="10">
        <f ca="1">IF(H$49&gt;OptInTerm,0,VLOOKUP($B$10+H$49-1,'SREC Prices'!$B$6:$D$22,2))*((H$50/1000)*$B$18)</f>
        <v>172048.40699061545</v>
      </c>
      <c r="I57" s="10">
        <f ca="1">IF(I$49&gt;OptInTerm,0,VLOOKUP($B$10+I$49-1,'SREC Prices'!$B$6:$D$22,2))*((I$50/1000)*$B$18)</f>
        <v>165148.35716391687</v>
      </c>
      <c r="J57" s="10">
        <f ca="1">IF(J$49&gt;OptInTerm,0,VLOOKUP($B$10+J$49-1,'SREC Prices'!$B$6:$D$22,2))*((J$50/1000)*$B$18)</f>
        <v>155715.24028686361</v>
      </c>
      <c r="K57" s="10">
        <f ca="1">IF(K$49&gt;OptInTerm,0,VLOOKUP($B$10+K$49-1,'SREC Prices'!$B$6:$D$22,2))*((K$50/1000)*$B$18)</f>
        <v>147150.90207108611</v>
      </c>
      <c r="L57" s="10">
        <f ca="1">IF(L$49&gt;OptInTerm,0,VLOOKUP($B$10+L$49-1,'SREC Prices'!$B$6:$D$22,2))*((L$50/1000)*$B$18)</f>
        <v>139442.99767688636</v>
      </c>
      <c r="M57" s="10">
        <f ca="1">IF(M$49&gt;OptInTerm,0,VLOOKUP($B$10+M$49-1,'SREC Prices'!$B$6:$D$22,2))*((M$50/1000)*$B$18)</f>
        <v>131808.49355407682</v>
      </c>
      <c r="N57" s="10">
        <f ca="1">IF(N$49&gt;OptInTerm,0,VLOOKUP($B$10+N$49-1,'SREC Prices'!$B$6:$D$22,2))*((N$50/1000)*$B$18)</f>
        <v>0</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27842.195748820643</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410245.34405164752</v>
      </c>
      <c r="F59" s="10">
        <f t="shared" ref="F59:AH59" ca="1" si="5">SUM(F54:F58)</f>
        <v>394084.54729166604</v>
      </c>
      <c r="G59" s="10">
        <f t="shared" ca="1" si="5"/>
        <v>382210.50298697833</v>
      </c>
      <c r="H59" s="10">
        <f t="shared" ca="1" si="5"/>
        <v>373753.85220225621</v>
      </c>
      <c r="I59" s="10">
        <f t="shared" ca="1" si="5"/>
        <v>369859.21350921108</v>
      </c>
      <c r="J59" s="10">
        <f t="shared" ca="1" si="5"/>
        <v>363476.28839170275</v>
      </c>
      <c r="K59" s="10">
        <f t="shared" ca="1" si="5"/>
        <v>358007.58979268733</v>
      </c>
      <c r="L59" s="10">
        <f t="shared" ca="1" si="5"/>
        <v>353441.45004553942</v>
      </c>
      <c r="M59" s="10">
        <f t="shared" ca="1" si="5"/>
        <v>348995.52286302287</v>
      </c>
      <c r="N59" s="10">
        <f t="shared" ca="1" si="5"/>
        <v>248265.31179446995</v>
      </c>
      <c r="O59" s="10">
        <f t="shared" ca="1" si="5"/>
        <v>251410.40524480605</v>
      </c>
      <c r="P59" s="10">
        <f t="shared" ca="1" si="5"/>
        <v>254605.13088602907</v>
      </c>
      <c r="Q59" s="10">
        <f t="shared" ca="1" si="5"/>
        <v>257850.21438629105</v>
      </c>
      <c r="R59" s="10">
        <f t="shared" ca="1" si="5"/>
        <v>261146.39229545655</v>
      </c>
      <c r="S59" s="10">
        <f t="shared" ca="1" si="5"/>
        <v>264494.41220689466</v>
      </c>
      <c r="T59" s="10">
        <f t="shared" ca="1" si="5"/>
        <v>267895.03292168188</v>
      </c>
      <c r="U59" s="10">
        <f t="shared" ca="1" si="5"/>
        <v>271349.02461525501</v>
      </c>
      <c r="V59" s="10">
        <f t="shared" ca="1" si="5"/>
        <v>274857.16900654719</v>
      </c>
      <c r="W59" s="10">
        <f t="shared" ca="1" si="5"/>
        <v>278420.25952964689</v>
      </c>
      <c r="X59" s="10">
        <f t="shared" ca="1" si="5"/>
        <v>282039.10150801635</v>
      </c>
      <c r="Y59" s="10">
        <f t="shared" ca="1" si="5"/>
        <v>285714.51233130659</v>
      </c>
      <c r="Z59" s="10">
        <f t="shared" ca="1" si="5"/>
        <v>289447.32163480978</v>
      </c>
      <c r="AA59" s="10">
        <f t="shared" ca="1" si="5"/>
        <v>293238.37148158636</v>
      </c>
      <c r="AB59" s="10">
        <f t="shared" ca="1" si="5"/>
        <v>297088.51654730772</v>
      </c>
      <c r="AC59" s="10">
        <f t="shared" ca="1" si="5"/>
        <v>300998.62430785521</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389245.34405164752</v>
      </c>
      <c r="F63" s="10">
        <f t="shared" ca="1" si="9"/>
        <v>372559.54729166604</v>
      </c>
      <c r="G63" s="10">
        <f t="shared" ca="1" si="9"/>
        <v>360147.37798697833</v>
      </c>
      <c r="H63" s="10">
        <f t="shared" ca="1" si="9"/>
        <v>351139.14907725621</v>
      </c>
      <c r="I63" s="10">
        <f t="shared" ca="1" si="9"/>
        <v>346679.14280608611</v>
      </c>
      <c r="J63" s="10">
        <f t="shared" ca="1" si="9"/>
        <v>339716.71592099965</v>
      </c>
      <c r="K63" s="10">
        <f t="shared" ca="1" si="9"/>
        <v>333654.02801021666</v>
      </c>
      <c r="L63" s="10">
        <f t="shared" ca="1" si="9"/>
        <v>328479.04921850696</v>
      </c>
      <c r="M63" s="10">
        <f t="shared" ca="1" si="9"/>
        <v>323409.06201531459</v>
      </c>
      <c r="N63" s="10">
        <f t="shared" ca="1" si="9"/>
        <v>72039.189425568969</v>
      </c>
      <c r="O63" s="10">
        <f t="shared" ca="1" si="9"/>
        <v>224528.62981668254</v>
      </c>
      <c r="P63" s="10">
        <f t="shared" ca="1" si="9"/>
        <v>227051.31107220249</v>
      </c>
      <c r="Q63" s="10">
        <f t="shared" ca="1" si="9"/>
        <v>229607.54907711881</v>
      </c>
      <c r="R63" s="10">
        <f t="shared" ca="1" si="9"/>
        <v>232197.66035355499</v>
      </c>
      <c r="S63" s="10">
        <f t="shared" ca="1" si="9"/>
        <v>234821.96196644558</v>
      </c>
      <c r="T63" s="10">
        <f t="shared" ca="1" si="9"/>
        <v>237480.77142522155</v>
      </c>
      <c r="U63" s="10">
        <f t="shared" ca="1" si="9"/>
        <v>240174.4065813832</v>
      </c>
      <c r="V63" s="10">
        <f t="shared" ca="1" si="9"/>
        <v>242903.18552182856</v>
      </c>
      <c r="W63" s="10">
        <f t="shared" ca="1" si="9"/>
        <v>245667.4264578103</v>
      </c>
      <c r="X63" s="10">
        <f t="shared" ca="1" si="9"/>
        <v>98467.447609383846</v>
      </c>
      <c r="Y63" s="10">
        <f t="shared" ca="1" si="9"/>
        <v>251303.56708520828</v>
      </c>
      <c r="Z63" s="10">
        <f t="shared" ca="1" si="9"/>
        <v>254176.10275755901</v>
      </c>
      <c r="AA63" s="10">
        <f t="shared" ca="1" si="9"/>
        <v>257085.37213240433</v>
      </c>
      <c r="AB63" s="10">
        <f t="shared" ca="1" si="9"/>
        <v>260031.69221439614</v>
      </c>
      <c r="AC63" s="10">
        <f t="shared" ca="1" si="9"/>
        <v>263015.37936662085</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389245.34405164752</v>
      </c>
      <c r="F65" s="59">
        <f t="shared" ref="F65:AH65" ca="1" si="10">SUM(F63:F64)</f>
        <v>372559.54729166604</v>
      </c>
      <c r="G65" s="59">
        <f t="shared" ca="1" si="10"/>
        <v>360147.37798697833</v>
      </c>
      <c r="H65" s="59">
        <f t="shared" ca="1" si="10"/>
        <v>351139.14907725621</v>
      </c>
      <c r="I65" s="59">
        <f t="shared" ca="1" si="10"/>
        <v>346679.14280608611</v>
      </c>
      <c r="J65" s="59">
        <f ca="1">SUM(J63:J64)</f>
        <v>339716.71592099965</v>
      </c>
      <c r="K65" s="59">
        <f t="shared" ca="1" si="10"/>
        <v>333654.02801021666</v>
      </c>
      <c r="L65" s="59">
        <f t="shared" ca="1" si="10"/>
        <v>328479.04921850696</v>
      </c>
      <c r="M65" s="59">
        <f t="shared" ca="1" si="10"/>
        <v>323409.06201531459</v>
      </c>
      <c r="N65" s="59">
        <f t="shared" ca="1" si="10"/>
        <v>72039.189425568969</v>
      </c>
      <c r="O65" s="59">
        <f t="shared" ca="1" si="10"/>
        <v>224528.62981668254</v>
      </c>
      <c r="P65" s="59">
        <f t="shared" ca="1" si="10"/>
        <v>227051.31107220249</v>
      </c>
      <c r="Q65" s="59">
        <f t="shared" ca="1" si="10"/>
        <v>229607.54907711881</v>
      </c>
      <c r="R65" s="59">
        <f t="shared" ca="1" si="10"/>
        <v>232197.66035355499</v>
      </c>
      <c r="S65" s="59">
        <f t="shared" ca="1" si="10"/>
        <v>234821.96196644558</v>
      </c>
      <c r="T65" s="59">
        <f t="shared" ca="1" si="10"/>
        <v>237480.77142522155</v>
      </c>
      <c r="U65" s="59">
        <f t="shared" ca="1" si="10"/>
        <v>240174.4065813832</v>
      </c>
      <c r="V65" s="59">
        <f t="shared" ca="1" si="10"/>
        <v>242903.18552182856</v>
      </c>
      <c r="W65" s="59">
        <f t="shared" ca="1" si="10"/>
        <v>245667.4264578103</v>
      </c>
      <c r="X65" s="59">
        <f t="shared" ca="1" si="10"/>
        <v>98467.447609383846</v>
      </c>
      <c r="Y65" s="59">
        <f t="shared" ca="1" si="10"/>
        <v>251303.56708520828</v>
      </c>
      <c r="Z65" s="59">
        <f t="shared" ca="1" si="10"/>
        <v>254176.10275755901</v>
      </c>
      <c r="AA65" s="59">
        <f t="shared" ca="1" si="10"/>
        <v>257085.37213240433</v>
      </c>
      <c r="AB65" s="59">
        <f t="shared" ca="1" si="10"/>
        <v>260031.69221439614</v>
      </c>
      <c r="AC65" s="59">
        <f t="shared" ca="1" si="10"/>
        <v>263015.37936662085</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0</v>
      </c>
      <c r="F66" s="59">
        <f t="shared" ca="1" si="11"/>
        <v>0</v>
      </c>
      <c r="G66" s="59">
        <f t="shared" ca="1" si="11"/>
        <v>0</v>
      </c>
      <c r="H66" s="59">
        <f t="shared" ca="1" si="11"/>
        <v>0</v>
      </c>
      <c r="I66" s="59">
        <f t="shared" ca="1" si="11"/>
        <v>0</v>
      </c>
      <c r="J66" s="59">
        <f t="shared" ca="1" si="11"/>
        <v>0</v>
      </c>
      <c r="K66" s="59">
        <f t="shared" ca="1" si="11"/>
        <v>0</v>
      </c>
      <c r="L66" s="59">
        <f t="shared" ca="1" si="11"/>
        <v>0</v>
      </c>
      <c r="M66" s="59">
        <f t="shared" ca="1" si="11"/>
        <v>0</v>
      </c>
      <c r="N66" s="59">
        <f t="shared" ca="1" si="11"/>
        <v>0</v>
      </c>
      <c r="O66" s="59">
        <f t="shared" ca="1" si="11"/>
        <v>0</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389245.34405164752</v>
      </c>
      <c r="F67" s="59">
        <f t="shared" ref="F67:AH67" ca="1" si="12">F65+F66</f>
        <v>372559.54729166604</v>
      </c>
      <c r="G67" s="59">
        <f t="shared" ca="1" si="12"/>
        <v>360147.37798697833</v>
      </c>
      <c r="H67" s="59">
        <f t="shared" ca="1" si="12"/>
        <v>351139.14907725621</v>
      </c>
      <c r="I67" s="59">
        <f ca="1">I65+I66</f>
        <v>346679.14280608611</v>
      </c>
      <c r="J67" s="59">
        <f ca="1">J65+J66</f>
        <v>339716.71592099965</v>
      </c>
      <c r="K67" s="59">
        <f t="shared" ca="1" si="12"/>
        <v>333654.02801021666</v>
      </c>
      <c r="L67" s="59">
        <f t="shared" ca="1" si="12"/>
        <v>328479.04921850696</v>
      </c>
      <c r="M67" s="59">
        <f t="shared" ca="1" si="12"/>
        <v>323409.06201531459</v>
      </c>
      <c r="N67" s="59">
        <f t="shared" ca="1" si="12"/>
        <v>72039.189425568969</v>
      </c>
      <c r="O67" s="59">
        <f t="shared" ca="1" si="12"/>
        <v>224528.62981668254</v>
      </c>
      <c r="P67" s="59">
        <f t="shared" ca="1" si="12"/>
        <v>227051.31107220249</v>
      </c>
      <c r="Q67" s="59">
        <f t="shared" ca="1" si="12"/>
        <v>229607.54907711881</v>
      </c>
      <c r="R67" s="59">
        <f t="shared" ca="1" si="12"/>
        <v>232197.66035355499</v>
      </c>
      <c r="S67" s="59">
        <f t="shared" ca="1" si="12"/>
        <v>234821.96196644558</v>
      </c>
      <c r="T67" s="59">
        <f t="shared" ca="1" si="12"/>
        <v>237480.77142522155</v>
      </c>
      <c r="U67" s="59">
        <f t="shared" ca="1" si="12"/>
        <v>240174.4065813832</v>
      </c>
      <c r="V67" s="59">
        <f t="shared" ca="1" si="12"/>
        <v>242903.18552182856</v>
      </c>
      <c r="W67" s="59">
        <f t="shared" ca="1" si="12"/>
        <v>245667.4264578103</v>
      </c>
      <c r="X67" s="59">
        <f t="shared" ca="1" si="12"/>
        <v>98467.447609383846</v>
      </c>
      <c r="Y67" s="59">
        <f t="shared" ca="1" si="12"/>
        <v>251303.56708520828</v>
      </c>
      <c r="Z67" s="59">
        <f t="shared" ca="1" si="12"/>
        <v>254176.10275755901</v>
      </c>
      <c r="AA67" s="59">
        <f t="shared" ca="1" si="12"/>
        <v>257085.37213240433</v>
      </c>
      <c r="AB67" s="59">
        <f t="shared" ca="1" si="12"/>
        <v>260031.69221439614</v>
      </c>
      <c r="AC67" s="59">
        <f t="shared" ca="1" si="12"/>
        <v>263015.37936662085</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0</v>
      </c>
      <c r="F68" s="59">
        <f t="shared" ca="1" si="14"/>
        <v>0</v>
      </c>
      <c r="G68" s="59">
        <f t="shared" ca="1" si="14"/>
        <v>0</v>
      </c>
      <c r="H68" s="59">
        <f t="shared" ca="1" si="14"/>
        <v>0</v>
      </c>
      <c r="I68" s="59">
        <f t="shared" ca="1" si="14"/>
        <v>0</v>
      </c>
      <c r="J68" s="59">
        <f t="shared" ca="1" si="14"/>
        <v>0</v>
      </c>
      <c r="K68" s="59">
        <f t="shared" ca="1" si="14"/>
        <v>0</v>
      </c>
      <c r="L68" s="59">
        <f t="shared" ca="1" si="14"/>
        <v>0</v>
      </c>
      <c r="M68" s="59">
        <f t="shared" ca="1" si="14"/>
        <v>0</v>
      </c>
      <c r="N68" s="59">
        <f t="shared" ca="1" si="14"/>
        <v>0</v>
      </c>
      <c r="O68" s="59">
        <f t="shared" ca="1" si="14"/>
        <v>0</v>
      </c>
      <c r="P68" s="59">
        <f t="shared" ca="1" si="14"/>
        <v>0</v>
      </c>
      <c r="Q68" s="59">
        <f t="shared" ca="1" si="14"/>
        <v>0</v>
      </c>
      <c r="R68" s="59">
        <f t="shared" ca="1" si="14"/>
        <v>0</v>
      </c>
      <c r="S68" s="59">
        <f t="shared" ca="1" si="14"/>
        <v>0</v>
      </c>
      <c r="T68" s="59">
        <f t="shared" ca="1" si="14"/>
        <v>0</v>
      </c>
      <c r="U68" s="59">
        <f t="shared" ca="1" si="14"/>
        <v>0</v>
      </c>
      <c r="V68" s="59">
        <f t="shared" ca="1" si="14"/>
        <v>0</v>
      </c>
      <c r="W68" s="59">
        <f t="shared" ca="1" si="14"/>
        <v>0</v>
      </c>
      <c r="X68" s="59">
        <f t="shared" ca="1" si="14"/>
        <v>0</v>
      </c>
      <c r="Y68" s="59">
        <f t="shared" ca="1" si="14"/>
        <v>0</v>
      </c>
      <c r="Z68" s="59">
        <f t="shared" ca="1" si="14"/>
        <v>0</v>
      </c>
      <c r="AA68" s="59">
        <f t="shared" ca="1" si="14"/>
        <v>0</v>
      </c>
      <c r="AB68" s="59">
        <f t="shared" ca="1" si="14"/>
        <v>0</v>
      </c>
      <c r="AC68" s="59">
        <f t="shared" ca="1" si="14"/>
        <v>0</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0</v>
      </c>
      <c r="F69" s="24">
        <f t="shared" ca="1" si="16"/>
        <v>0</v>
      </c>
      <c r="G69" s="24">
        <f t="shared" ca="1" si="16"/>
        <v>0</v>
      </c>
      <c r="H69" s="24">
        <f t="shared" ca="1" si="16"/>
        <v>0</v>
      </c>
      <c r="I69" s="24">
        <f t="shared" ca="1" si="16"/>
        <v>0</v>
      </c>
      <c r="J69" s="24">
        <f t="shared" ca="1" si="16"/>
        <v>0</v>
      </c>
      <c r="K69" s="24">
        <f t="shared" ca="1" si="16"/>
        <v>0</v>
      </c>
      <c r="L69" s="24">
        <f t="shared" ca="1" si="16"/>
        <v>0</v>
      </c>
      <c r="M69" s="24">
        <f t="shared" ca="1" si="16"/>
        <v>0</v>
      </c>
      <c r="N69" s="24">
        <f t="shared" ca="1" si="16"/>
        <v>0</v>
      </c>
      <c r="O69" s="24">
        <f t="shared" ca="1" si="16"/>
        <v>0</v>
      </c>
      <c r="P69" s="24">
        <f t="shared" ca="1" si="16"/>
        <v>0</v>
      </c>
      <c r="Q69" s="24">
        <f t="shared" ca="1" si="16"/>
        <v>0</v>
      </c>
      <c r="R69" s="24">
        <f t="shared" ca="1" si="16"/>
        <v>0</v>
      </c>
      <c r="S69" s="24">
        <f t="shared" ca="1" si="16"/>
        <v>0</v>
      </c>
      <c r="T69" s="24">
        <f t="shared" ca="1" si="16"/>
        <v>0</v>
      </c>
      <c r="U69" s="24">
        <f t="shared" ca="1" si="16"/>
        <v>0</v>
      </c>
      <c r="V69" s="24">
        <f t="shared" ca="1" si="16"/>
        <v>0</v>
      </c>
      <c r="W69" s="24">
        <f t="shared" ca="1" si="16"/>
        <v>0</v>
      </c>
      <c r="X69" s="24">
        <f t="shared" ca="1" si="16"/>
        <v>0</v>
      </c>
      <c r="Y69" s="24">
        <f t="shared" ca="1" si="16"/>
        <v>0</v>
      </c>
      <c r="Z69" s="24">
        <f t="shared" ca="1" si="16"/>
        <v>0</v>
      </c>
      <c r="AA69" s="24">
        <f t="shared" ca="1" si="16"/>
        <v>0</v>
      </c>
      <c r="AB69" s="24">
        <f t="shared" ca="1" si="16"/>
        <v>0</v>
      </c>
      <c r="AC69" s="24">
        <f t="shared" ca="1" si="16"/>
        <v>0</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389245.34405164752</v>
      </c>
      <c r="F70" s="420">
        <f t="shared" ref="F70:AH70" ca="1" si="17">SUM(F67:F69)</f>
        <v>372559.54729166604</v>
      </c>
      <c r="G70" s="420">
        <f t="shared" ca="1" si="17"/>
        <v>360147.37798697833</v>
      </c>
      <c r="H70" s="420">
        <f t="shared" ca="1" si="17"/>
        <v>351139.14907725621</v>
      </c>
      <c r="I70" s="420">
        <f t="shared" ca="1" si="17"/>
        <v>346679.14280608611</v>
      </c>
      <c r="J70" s="420">
        <f t="shared" ca="1" si="17"/>
        <v>339716.71592099965</v>
      </c>
      <c r="K70" s="420">
        <f t="shared" ca="1" si="17"/>
        <v>333654.02801021666</v>
      </c>
      <c r="L70" s="420">
        <f t="shared" ca="1" si="17"/>
        <v>328479.04921850696</v>
      </c>
      <c r="M70" s="420">
        <f t="shared" ca="1" si="17"/>
        <v>323409.06201531459</v>
      </c>
      <c r="N70" s="420">
        <f t="shared" ca="1" si="17"/>
        <v>72039.189425568969</v>
      </c>
      <c r="O70" s="420">
        <f t="shared" ca="1" si="17"/>
        <v>224528.62981668254</v>
      </c>
      <c r="P70" s="420">
        <f t="shared" ca="1" si="17"/>
        <v>227051.31107220249</v>
      </c>
      <c r="Q70" s="420">
        <f t="shared" ca="1" si="17"/>
        <v>229607.54907711881</v>
      </c>
      <c r="R70" s="420">
        <f t="shared" ca="1" si="17"/>
        <v>232197.66035355499</v>
      </c>
      <c r="S70" s="420">
        <f t="shared" ca="1" si="17"/>
        <v>234821.96196644558</v>
      </c>
      <c r="T70" s="420">
        <f t="shared" ca="1" si="17"/>
        <v>237480.77142522155</v>
      </c>
      <c r="U70" s="420">
        <f t="shared" ca="1" si="17"/>
        <v>240174.4065813832</v>
      </c>
      <c r="V70" s="420">
        <f t="shared" ca="1" si="17"/>
        <v>242903.18552182856</v>
      </c>
      <c r="W70" s="420">
        <f t="shared" ca="1" si="17"/>
        <v>245667.4264578103</v>
      </c>
      <c r="X70" s="420">
        <f t="shared" ca="1" si="17"/>
        <v>98467.447609383846</v>
      </c>
      <c r="Y70" s="420">
        <f t="shared" ca="1" si="17"/>
        <v>251303.56708520828</v>
      </c>
      <c r="Z70" s="420">
        <f t="shared" ca="1" si="17"/>
        <v>254176.10275755901</v>
      </c>
      <c r="AA70" s="420">
        <f t="shared" ca="1" si="17"/>
        <v>257085.37213240433</v>
      </c>
      <c r="AB70" s="420">
        <f t="shared" ca="1" si="17"/>
        <v>260031.69221439614</v>
      </c>
      <c r="AC70" s="420">
        <f t="shared" ca="1" si="17"/>
        <v>263015.37936662085</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389245.34405164752</v>
      </c>
      <c r="F72" s="59">
        <f t="shared" ca="1" si="18"/>
        <v>372559.54729166604</v>
      </c>
      <c r="G72" s="59">
        <f t="shared" ca="1" si="18"/>
        <v>360147.37798697833</v>
      </c>
      <c r="H72" s="59">
        <f t="shared" ca="1" si="18"/>
        <v>351139.14907725621</v>
      </c>
      <c r="I72" s="59">
        <f t="shared" ca="1" si="18"/>
        <v>346679.14280608611</v>
      </c>
      <c r="J72" s="59">
        <f t="shared" ca="1" si="18"/>
        <v>339716.71592099965</v>
      </c>
      <c r="K72" s="59">
        <f t="shared" ca="1" si="18"/>
        <v>333654.02801021666</v>
      </c>
      <c r="L72" s="59">
        <f t="shared" ca="1" si="18"/>
        <v>328479.04921850696</v>
      </c>
      <c r="M72" s="59">
        <f t="shared" ca="1" si="18"/>
        <v>323409.06201531459</v>
      </c>
      <c r="N72" s="59">
        <f t="shared" ca="1" si="18"/>
        <v>72039.189425568969</v>
      </c>
      <c r="O72" s="59">
        <f t="shared" ca="1" si="18"/>
        <v>224528.62981668254</v>
      </c>
      <c r="P72" s="59">
        <f t="shared" ca="1" si="18"/>
        <v>227051.31107220249</v>
      </c>
      <c r="Q72" s="59">
        <f t="shared" ca="1" si="18"/>
        <v>229607.54907711881</v>
      </c>
      <c r="R72" s="59">
        <f t="shared" ca="1" si="18"/>
        <v>232197.66035355499</v>
      </c>
      <c r="S72" s="59">
        <f t="shared" ca="1" si="18"/>
        <v>234821.96196644558</v>
      </c>
      <c r="T72" s="59">
        <f t="shared" ca="1" si="18"/>
        <v>237480.77142522155</v>
      </c>
      <c r="U72" s="59">
        <f t="shared" ca="1" si="18"/>
        <v>240174.4065813832</v>
      </c>
      <c r="V72" s="59">
        <f t="shared" ca="1" si="18"/>
        <v>242903.18552182856</v>
      </c>
      <c r="W72" s="59">
        <f t="shared" ca="1" si="18"/>
        <v>245667.4264578103</v>
      </c>
      <c r="X72" s="59">
        <f t="shared" ca="1" si="18"/>
        <v>98467.447609383846</v>
      </c>
      <c r="Y72" s="59">
        <f t="shared" ca="1" si="18"/>
        <v>251303.56708520828</v>
      </c>
      <c r="Z72" s="59">
        <f t="shared" ca="1" si="18"/>
        <v>254176.10275755901</v>
      </c>
      <c r="AA72" s="59">
        <f t="shared" ca="1" si="18"/>
        <v>257085.37213240433</v>
      </c>
      <c r="AB72" s="59">
        <f t="shared" ca="1" si="18"/>
        <v>260031.69221439614</v>
      </c>
      <c r="AC72" s="59">
        <f t="shared" ca="1" si="18"/>
        <v>263015.37936662085</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-2295768.5865259571</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0</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-2295768.5865259571</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-688730.57595778722</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0</v>
      </c>
      <c r="F80" s="10">
        <f ca="1">Principle</f>
        <v>0</v>
      </c>
      <c r="G80" s="10">
        <f t="shared" ref="G80:AH80" ca="1" si="20">Principle</f>
        <v>0</v>
      </c>
      <c r="H80" s="10">
        <f t="shared" ca="1" si="20"/>
        <v>0</v>
      </c>
      <c r="I80" s="10">
        <f t="shared" ca="1" si="20"/>
        <v>0</v>
      </c>
      <c r="J80" s="10">
        <f t="shared" ca="1" si="20"/>
        <v>0</v>
      </c>
      <c r="K80" s="10">
        <f t="shared" ca="1" si="20"/>
        <v>0</v>
      </c>
      <c r="L80" s="10">
        <f t="shared" ca="1" si="20"/>
        <v>0</v>
      </c>
      <c r="M80" s="10">
        <f t="shared" ca="1" si="20"/>
        <v>0</v>
      </c>
      <c r="N80" s="10">
        <f t="shared" ca="1" si="20"/>
        <v>0</v>
      </c>
      <c r="O80" s="10">
        <f t="shared" ca="1" si="20"/>
        <v>0</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-688730.57595778722</v>
      </c>
      <c r="E81" s="10">
        <f ca="1">E79+E80</f>
        <v>0</v>
      </c>
      <c r="F81" s="10">
        <f t="shared" ref="F81:AH81" ca="1" si="21">F79+F80</f>
        <v>0</v>
      </c>
      <c r="G81" s="10">
        <f t="shared" ca="1" si="21"/>
        <v>0</v>
      </c>
      <c r="H81" s="10">
        <f t="shared" ca="1" si="21"/>
        <v>0</v>
      </c>
      <c r="I81" s="10">
        <f t="shared" ca="1" si="21"/>
        <v>0</v>
      </c>
      <c r="J81" s="10">
        <f t="shared" ca="1" si="21"/>
        <v>0</v>
      </c>
      <c r="K81" s="10">
        <f t="shared" ca="1" si="21"/>
        <v>0</v>
      </c>
      <c r="L81" s="10">
        <f t="shared" ca="1" si="21"/>
        <v>0</v>
      </c>
      <c r="M81" s="10">
        <f t="shared" ca="1" si="21"/>
        <v>0</v>
      </c>
      <c r="N81" s="10">
        <f t="shared" ca="1" si="21"/>
        <v>0</v>
      </c>
      <c r="O81" s="10">
        <f t="shared" ca="1" si="21"/>
        <v>0</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-2984499.1624837443</v>
      </c>
      <c r="E83" s="430">
        <f t="shared" ca="1" si="22"/>
        <v>389245.34405164752</v>
      </c>
      <c r="F83" s="430">
        <f t="shared" ca="1" si="22"/>
        <v>372559.54729166604</v>
      </c>
      <c r="G83" s="430">
        <f t="shared" ca="1" si="22"/>
        <v>360147.37798697833</v>
      </c>
      <c r="H83" s="430">
        <f t="shared" ca="1" si="22"/>
        <v>351139.14907725621</v>
      </c>
      <c r="I83" s="430">
        <f t="shared" ca="1" si="22"/>
        <v>346679.14280608611</v>
      </c>
      <c r="J83" s="430">
        <f t="shared" ca="1" si="22"/>
        <v>339716.71592099965</v>
      </c>
      <c r="K83" s="430">
        <f t="shared" ca="1" si="22"/>
        <v>333654.02801021666</v>
      </c>
      <c r="L83" s="430">
        <f t="shared" ca="1" si="22"/>
        <v>328479.04921850696</v>
      </c>
      <c r="M83" s="430">
        <f t="shared" ca="1" si="22"/>
        <v>323409.06201531459</v>
      </c>
      <c r="N83" s="430">
        <f t="shared" ca="1" si="22"/>
        <v>72039.189425568969</v>
      </c>
      <c r="O83" s="430">
        <f t="shared" ca="1" si="22"/>
        <v>224528.62981668254</v>
      </c>
      <c r="P83" s="430">
        <f t="shared" ca="1" si="22"/>
        <v>227051.31107220249</v>
      </c>
      <c r="Q83" s="430">
        <f t="shared" ca="1" si="22"/>
        <v>229607.54907711881</v>
      </c>
      <c r="R83" s="430">
        <f t="shared" ca="1" si="22"/>
        <v>232197.66035355499</v>
      </c>
      <c r="S83" s="430">
        <f t="shared" ca="1" si="22"/>
        <v>234821.96196644558</v>
      </c>
      <c r="T83" s="430">
        <f t="shared" ca="1" si="22"/>
        <v>237480.77142522155</v>
      </c>
      <c r="U83" s="430">
        <f t="shared" ca="1" si="22"/>
        <v>240174.4065813832</v>
      </c>
      <c r="V83" s="430">
        <f t="shared" ca="1" si="22"/>
        <v>242903.18552182856</v>
      </c>
      <c r="W83" s="430">
        <f t="shared" ca="1" si="22"/>
        <v>245667.4264578103</v>
      </c>
      <c r="X83" s="430">
        <f t="shared" ca="1" si="22"/>
        <v>98467.447609383846</v>
      </c>
      <c r="Y83" s="430">
        <f t="shared" ca="1" si="22"/>
        <v>251303.56708520828</v>
      </c>
      <c r="Z83" s="430">
        <f t="shared" ca="1" si="22"/>
        <v>254176.10275755901</v>
      </c>
      <c r="AA83" s="430">
        <f t="shared" ca="1" si="22"/>
        <v>257085.37213240433</v>
      </c>
      <c r="AB83" s="430">
        <f t="shared" ca="1" si="22"/>
        <v>260031.69221439614</v>
      </c>
      <c r="AC83" s="430">
        <f t="shared" ca="1" si="22"/>
        <v>263015.37936662085</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-2984499.1624837443</v>
      </c>
      <c r="E84" s="44">
        <f ca="1">D84+E83</f>
        <v>-2595253.8184320969</v>
      </c>
      <c r="F84" s="44">
        <f t="shared" ref="F84:AH84" ca="1" si="23">E84+F83</f>
        <v>-2222694.2711404311</v>
      </c>
      <c r="G84" s="44">
        <f t="shared" ca="1" si="23"/>
        <v>-1862546.8931534528</v>
      </c>
      <c r="H84" s="44">
        <f t="shared" ca="1" si="23"/>
        <v>-1511407.7440761966</v>
      </c>
      <c r="I84" s="44">
        <f t="shared" ca="1" si="23"/>
        <v>-1164728.6012701103</v>
      </c>
      <c r="J84" s="44">
        <f t="shared" ca="1" si="23"/>
        <v>-825011.8853491107</v>
      </c>
      <c r="K84" s="44">
        <f t="shared" ca="1" si="23"/>
        <v>-491357.85733889404</v>
      </c>
      <c r="L84" s="44">
        <f t="shared" ca="1" si="23"/>
        <v>-162878.80812038708</v>
      </c>
      <c r="M84" s="44">
        <f t="shared" ca="1" si="23"/>
        <v>160530.2538949275</v>
      </c>
      <c r="N84" s="44">
        <f t="shared" ca="1" si="23"/>
        <v>232569.44332049647</v>
      </c>
      <c r="O84" s="44">
        <f t="shared" ca="1" si="23"/>
        <v>457098.07313717902</v>
      </c>
      <c r="P84" s="44">
        <f t="shared" ca="1" si="23"/>
        <v>684149.38420938153</v>
      </c>
      <c r="Q84" s="44">
        <f t="shared" ca="1" si="23"/>
        <v>913756.9332865004</v>
      </c>
      <c r="R84" s="44">
        <f t="shared" ca="1" si="23"/>
        <v>1145954.5936400555</v>
      </c>
      <c r="S84" s="44">
        <f t="shared" ca="1" si="23"/>
        <v>1380776.5556065012</v>
      </c>
      <c r="T84" s="44">
        <f t="shared" ca="1" si="23"/>
        <v>1618257.3270317228</v>
      </c>
      <c r="U84" s="44">
        <f t="shared" ca="1" si="23"/>
        <v>1858431.733613106</v>
      </c>
      <c r="V84" s="44">
        <f t="shared" ca="1" si="23"/>
        <v>2101334.9191349344</v>
      </c>
      <c r="W84" s="44">
        <f t="shared" ca="1" si="23"/>
        <v>2347002.3455927446</v>
      </c>
      <c r="X84" s="44">
        <f t="shared" ca="1" si="23"/>
        <v>2445469.7932021283</v>
      </c>
      <c r="Y84" s="44">
        <f t="shared" ca="1" si="23"/>
        <v>2696773.3602873366</v>
      </c>
      <c r="Z84" s="44">
        <f t="shared" ca="1" si="23"/>
        <v>2950949.4630448958</v>
      </c>
      <c r="AA84" s="44">
        <f t="shared" ca="1" si="23"/>
        <v>3208034.8351773</v>
      </c>
      <c r="AB84" s="44">
        <f t="shared" ca="1" si="23"/>
        <v>3468066.5273916963</v>
      </c>
      <c r="AC84" s="44">
        <f t="shared" ca="1" si="23"/>
        <v>3731081.9067583173</v>
      </c>
      <c r="AD84" s="44">
        <f ca="1">AC84+AD83</f>
        <v>3731081.9067583173</v>
      </c>
      <c r="AE84" s="44">
        <f t="shared" ca="1" si="23"/>
        <v>3731081.9067583173</v>
      </c>
      <c r="AF84" s="44">
        <f t="shared" ca="1" si="23"/>
        <v>3731081.9067583173</v>
      </c>
      <c r="AG84" s="44">
        <f t="shared" ca="1" si="23"/>
        <v>3731081.9067583173</v>
      </c>
      <c r="AH84" s="44">
        <f t="shared" ca="1" si="23"/>
        <v>3731081.9067583173</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-688730.57595778722</v>
      </c>
      <c r="F89" s="9">
        <f ca="1">E93</f>
        <v>-688730.57595778722</v>
      </c>
      <c r="G89" s="9">
        <f t="shared" ref="G89:AH89" ca="1" si="24">F93</f>
        <v>-688730.57595778722</v>
      </c>
      <c r="H89" s="9">
        <f t="shared" ca="1" si="24"/>
        <v>-688730.57595778722</v>
      </c>
      <c r="I89" s="9">
        <f t="shared" ca="1" si="24"/>
        <v>-688730.57595778722</v>
      </c>
      <c r="J89" s="9">
        <f t="shared" ca="1" si="24"/>
        <v>-688730.57595778722</v>
      </c>
      <c r="K89" s="9">
        <f t="shared" ca="1" si="24"/>
        <v>-688730.57595778722</v>
      </c>
      <c r="L89" s="9">
        <f t="shared" ca="1" si="24"/>
        <v>-688730.57595778722</v>
      </c>
      <c r="M89" s="9">
        <f t="shared" ca="1" si="24"/>
        <v>-688730.57595778722</v>
      </c>
      <c r="N89" s="9">
        <f t="shared" ca="1" si="24"/>
        <v>-688730.57595778722</v>
      </c>
      <c r="O89" s="9">
        <f t="shared" ca="1" si="24"/>
        <v>-688730.57595778722</v>
      </c>
      <c r="P89" s="9">
        <f t="shared" ca="1" si="24"/>
        <v>-688730.57595778722</v>
      </c>
      <c r="Q89" s="9">
        <f t="shared" ca="1" si="24"/>
        <v>-688730.57595778722</v>
      </c>
      <c r="R89" s="9">
        <f t="shared" ca="1" si="24"/>
        <v>-688730.57595778722</v>
      </c>
      <c r="S89" s="9">
        <f t="shared" ca="1" si="24"/>
        <v>-688730.57595778722</v>
      </c>
      <c r="T89" s="9">
        <f t="shared" ca="1" si="24"/>
        <v>-688730.57595778722</v>
      </c>
      <c r="U89" s="9">
        <f t="shared" ca="1" si="24"/>
        <v>-688730.57595778722</v>
      </c>
      <c r="V89" s="9">
        <f t="shared" ca="1" si="24"/>
        <v>-688730.57595778722</v>
      </c>
      <c r="W89" s="9">
        <f t="shared" ca="1" si="24"/>
        <v>-688730.57595778722</v>
      </c>
      <c r="X89" s="9">
        <f t="shared" ca="1" si="24"/>
        <v>-688730.57595778722</v>
      </c>
      <c r="Y89" s="9">
        <f t="shared" ca="1" si="24"/>
        <v>-688730.57595778722</v>
      </c>
      <c r="Z89" s="9">
        <f t="shared" ca="1" si="24"/>
        <v>-688730.57595778722</v>
      </c>
      <c r="AA89" s="9">
        <f t="shared" ca="1" si="24"/>
        <v>-688730.57595778722</v>
      </c>
      <c r="AB89" s="9">
        <f t="shared" ca="1" si="24"/>
        <v>-688730.57595778722</v>
      </c>
      <c r="AC89" s="9">
        <f t="shared" ca="1" si="24"/>
        <v>-688730.57595778722</v>
      </c>
      <c r="AD89" s="9">
        <f t="shared" ca="1" si="24"/>
        <v>-688730.57595778722</v>
      </c>
      <c r="AE89" s="9">
        <f t="shared" ca="1" si="24"/>
        <v>-688730.57595778722</v>
      </c>
      <c r="AF89" s="9">
        <f t="shared" ca="1" si="24"/>
        <v>-688730.57595778722</v>
      </c>
      <c r="AG89" s="9">
        <f t="shared" ca="1" si="24"/>
        <v>-688730.57595778722</v>
      </c>
      <c r="AH89" s="9">
        <f t="shared" ca="1" si="24"/>
        <v>-688730.57595778722</v>
      </c>
    </row>
    <row r="90" spans="1:36" x14ac:dyDescent="0.2">
      <c r="A90" s="2" t="s">
        <v>47</v>
      </c>
      <c r="D90" s="9"/>
      <c r="E90" s="9">
        <f t="shared" ref="E90:AH90" ca="1" si="25">IF(ProjectYear&lt;=LoanTerm,PMT(LoanInterest,LoanTerm,LoanAmount),0)</f>
        <v>0</v>
      </c>
      <c r="F90" s="9">
        <f t="shared" ca="1" si="25"/>
        <v>0</v>
      </c>
      <c r="G90" s="9">
        <f t="shared" ca="1" si="25"/>
        <v>0</v>
      </c>
      <c r="H90" s="9">
        <f t="shared" ca="1" si="25"/>
        <v>0</v>
      </c>
      <c r="I90" s="9">
        <f t="shared" ca="1" si="25"/>
        <v>0</v>
      </c>
      <c r="J90" s="9">
        <f t="shared" ca="1" si="25"/>
        <v>0</v>
      </c>
      <c r="K90" s="9">
        <f t="shared" ca="1" si="25"/>
        <v>0</v>
      </c>
      <c r="L90" s="9">
        <f t="shared" ca="1" si="25"/>
        <v>0</v>
      </c>
      <c r="M90" s="9">
        <f t="shared" ca="1" si="25"/>
        <v>0</v>
      </c>
      <c r="N90" s="9">
        <f t="shared" ca="1" si="25"/>
        <v>0</v>
      </c>
      <c r="O90" s="9">
        <f t="shared" ca="1" si="25"/>
        <v>0</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0</v>
      </c>
      <c r="F91" s="9">
        <f t="shared" ca="1" si="26"/>
        <v>0</v>
      </c>
      <c r="G91" s="9">
        <f t="shared" ca="1" si="26"/>
        <v>0</v>
      </c>
      <c r="H91" s="9">
        <f t="shared" ca="1" si="26"/>
        <v>0</v>
      </c>
      <c r="I91" s="9">
        <f t="shared" ca="1" si="26"/>
        <v>0</v>
      </c>
      <c r="J91" s="9">
        <f t="shared" ca="1" si="26"/>
        <v>0</v>
      </c>
      <c r="K91" s="9">
        <f t="shared" ca="1" si="26"/>
        <v>0</v>
      </c>
      <c r="L91" s="9">
        <f t="shared" ca="1" si="26"/>
        <v>0</v>
      </c>
      <c r="M91" s="9">
        <f t="shared" ca="1" si="26"/>
        <v>0</v>
      </c>
      <c r="N91" s="9">
        <f t="shared" ca="1" si="26"/>
        <v>0</v>
      </c>
      <c r="O91" s="9">
        <f t="shared" ca="1" si="26"/>
        <v>0</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0</v>
      </c>
      <c r="F92" s="9">
        <f t="shared" ca="1" si="27"/>
        <v>0</v>
      </c>
      <c r="G92" s="9">
        <f t="shared" ca="1" si="27"/>
        <v>0</v>
      </c>
      <c r="H92" s="9">
        <f t="shared" ca="1" si="27"/>
        <v>0</v>
      </c>
      <c r="I92" s="9">
        <f t="shared" ca="1" si="27"/>
        <v>0</v>
      </c>
      <c r="J92" s="9">
        <f t="shared" ca="1" si="27"/>
        <v>0</v>
      </c>
      <c r="K92" s="9">
        <f t="shared" ca="1" si="27"/>
        <v>0</v>
      </c>
      <c r="L92" s="9">
        <f t="shared" ca="1" si="27"/>
        <v>0</v>
      </c>
      <c r="M92" s="9">
        <f t="shared" ca="1" si="27"/>
        <v>0</v>
      </c>
      <c r="N92" s="9">
        <f t="shared" ca="1" si="27"/>
        <v>0</v>
      </c>
      <c r="O92" s="9">
        <f t="shared" ca="1" si="27"/>
        <v>0</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-688730.57595778722</v>
      </c>
      <c r="F93" s="70">
        <f t="shared" ca="1" si="28"/>
        <v>-688730.57595778722</v>
      </c>
      <c r="G93" s="70">
        <f t="shared" ca="1" si="28"/>
        <v>-688730.57595778722</v>
      </c>
      <c r="H93" s="70">
        <f t="shared" ca="1" si="28"/>
        <v>-688730.57595778722</v>
      </c>
      <c r="I93" s="70">
        <f t="shared" ca="1" si="28"/>
        <v>-688730.57595778722</v>
      </c>
      <c r="J93" s="70">
        <f t="shared" ca="1" si="28"/>
        <v>-688730.57595778722</v>
      </c>
      <c r="K93" s="70">
        <f t="shared" ca="1" si="28"/>
        <v>-688730.57595778722</v>
      </c>
      <c r="L93" s="70">
        <f t="shared" ca="1" si="28"/>
        <v>-688730.57595778722</v>
      </c>
      <c r="M93" s="70">
        <f t="shared" ca="1" si="28"/>
        <v>-688730.57595778722</v>
      </c>
      <c r="N93" s="70">
        <f t="shared" ca="1" si="28"/>
        <v>-688730.57595778722</v>
      </c>
      <c r="O93" s="70">
        <f t="shared" ca="1" si="28"/>
        <v>-688730.57595778722</v>
      </c>
      <c r="P93" s="70">
        <f t="shared" ca="1" si="28"/>
        <v>-688730.57595778722</v>
      </c>
      <c r="Q93" s="70">
        <f t="shared" ca="1" si="28"/>
        <v>-688730.57595778722</v>
      </c>
      <c r="R93" s="70">
        <f t="shared" ca="1" si="28"/>
        <v>-688730.57595778722</v>
      </c>
      <c r="S93" s="70">
        <f t="shared" ca="1" si="28"/>
        <v>-688730.57595778722</v>
      </c>
      <c r="T93" s="70">
        <f t="shared" ca="1" si="28"/>
        <v>-688730.57595778722</v>
      </c>
      <c r="U93" s="70">
        <f t="shared" ca="1" si="28"/>
        <v>-688730.57595778722</v>
      </c>
      <c r="V93" s="70">
        <f t="shared" ca="1" si="28"/>
        <v>-688730.57595778722</v>
      </c>
      <c r="W93" s="70">
        <f t="shared" ca="1" si="28"/>
        <v>-688730.57595778722</v>
      </c>
      <c r="X93" s="70">
        <f t="shared" ca="1" si="28"/>
        <v>-688730.57595778722</v>
      </c>
      <c r="Y93" s="70">
        <f t="shared" ca="1" si="28"/>
        <v>-688730.57595778722</v>
      </c>
      <c r="Z93" s="70">
        <f t="shared" ca="1" si="28"/>
        <v>-688730.57595778722</v>
      </c>
      <c r="AA93" s="70">
        <f t="shared" ca="1" si="28"/>
        <v>-688730.57595778722</v>
      </c>
      <c r="AB93" s="70">
        <f t="shared" ca="1" si="28"/>
        <v>-688730.57595778722</v>
      </c>
      <c r="AC93" s="70">
        <f t="shared" ca="1" si="28"/>
        <v>-688730.57595778722</v>
      </c>
      <c r="AD93" s="70">
        <f t="shared" ca="1" si="28"/>
        <v>-688730.57595778722</v>
      </c>
      <c r="AE93" s="70">
        <f t="shared" ca="1" si="28"/>
        <v>-688730.57595778722</v>
      </c>
      <c r="AF93" s="70">
        <f t="shared" ca="1" si="28"/>
        <v>-688730.57595778722</v>
      </c>
      <c r="AG93" s="70">
        <f t="shared" ca="1" si="28"/>
        <v>-688730.57595778722</v>
      </c>
      <c r="AH93" s="70">
        <f t="shared" ca="1" si="28"/>
        <v>-688730.57595778722</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989562.45185763843</v>
      </c>
      <c r="D104" s="42">
        <f ca="1">IF($C$112="3P",VLOOKUP($A104,'Fin. Assumptions'!$F$23:$L$29,$D$111+1)*(-D$55-D$56),VLOOKUP($A104,'Fin. Assumptions'!$F$32:$L$38,$D$111+1)*D$83)</f>
        <v>-2984499.1624837443</v>
      </c>
      <c r="E104" s="42">
        <f ca="1">IF($C$112="3P",VLOOKUP($A104,'Fin. Assumptions'!$F$23:$L$29,$D$111+1)*(-E$55-E$56),VLOOKUP($A104,'Fin. Assumptions'!$F$32:$L$38,$D$111+1)*E$83)</f>
        <v>389245.34405164752</v>
      </c>
      <c r="F104" s="42">
        <f ca="1">IF($C$112="3P",VLOOKUP($A104,'Fin. Assumptions'!$F$23:$L$29,$D$111+1)*(-F$55-F$56),VLOOKUP($A104,'Fin. Assumptions'!$F$32:$L$38,$D$111+1)*F$83)</f>
        <v>372559.54729166604</v>
      </c>
      <c r="G104" s="42">
        <f ca="1">IF($C$112="3P",VLOOKUP($A104,'Fin. Assumptions'!$F$23:$L$29,$D$111+1)*(-G$55-G$56),VLOOKUP($A104,'Fin. Assumptions'!$F$32:$L$38,$D$111+1)*G$83)</f>
        <v>360147.37798697833</v>
      </c>
      <c r="H104" s="42">
        <f ca="1">IF($C$112="3P",VLOOKUP($A104,'Fin. Assumptions'!$F$23:$L$29,$D$111+1)*(-H$55-H$56),VLOOKUP($A104,'Fin. Assumptions'!$F$32:$L$38,$D$111+1)*H$83)</f>
        <v>351139.14907725621</v>
      </c>
      <c r="I104" s="42">
        <f ca="1">IF($C$112="3P",VLOOKUP($A104,'Fin. Assumptions'!$F$23:$L$29,$D$111+1)*(-I$55-I$56),VLOOKUP($A104,'Fin. Assumptions'!$F$32:$L$38,$D$111+1)*I$83)</f>
        <v>346679.14280608611</v>
      </c>
      <c r="J104" s="42">
        <f ca="1">IF($C$112="3P",VLOOKUP($A104,'Fin. Assumptions'!$F$23:$L$29,$D$111+1)*(-J$55-J$56),VLOOKUP($A104,'Fin. Assumptions'!$F$32:$L$38,$D$111+1)*J$83)</f>
        <v>339716.71592099965</v>
      </c>
      <c r="K104" s="42">
        <f ca="1">IF($C$112="3P",VLOOKUP($A104,'Fin. Assumptions'!$F$23:$L$29,$D$111+1)*(-K$55-K$56),VLOOKUP($A104,'Fin. Assumptions'!$F$32:$L$38,$D$111+1)*K$83)</f>
        <v>333654.02801021666</v>
      </c>
      <c r="L104" s="42">
        <f ca="1">IF($C$112="3P",VLOOKUP($A104,'Fin. Assumptions'!$F$23:$L$29,$D$111+1)*(-L$55-L$56),VLOOKUP($A104,'Fin. Assumptions'!$F$32:$L$38,$D$111+1)*L$83)</f>
        <v>328479.04921850696</v>
      </c>
      <c r="M104" s="42">
        <f ca="1">IF($C$112="3P",VLOOKUP($A104,'Fin. Assumptions'!$F$23:$L$29,$D$111+1)*(-M$55-M$56),VLOOKUP($A104,'Fin. Assumptions'!$F$32:$L$38,$D$111+1)*M$83)</f>
        <v>323409.06201531459</v>
      </c>
      <c r="N104" s="42">
        <f ca="1">IF($C$112="3P",VLOOKUP($A104,'Fin. Assumptions'!$F$23:$L$29,$D$111+1)*(-N$55-N$56),VLOOKUP($A104,'Fin. Assumptions'!$F$32:$L$38,$D$111+1)*N$83)</f>
        <v>72039.189425568969</v>
      </c>
      <c r="O104" s="42">
        <f ca="1">IF($C$112="3P",VLOOKUP($A104,'Fin. Assumptions'!$F$23:$L$29,$D$111+1)*(-O$55-O$56),VLOOKUP($A104,'Fin. Assumptions'!$F$32:$L$38,$D$111+1)*O$83)</f>
        <v>224528.62981668254</v>
      </c>
      <c r="P104" s="42">
        <f ca="1">IF($C$112="3P",VLOOKUP($A104,'Fin. Assumptions'!$F$23:$L$29,$D$111+1)*(-P$55-P$56),VLOOKUP($A104,'Fin. Assumptions'!$F$32:$L$38,$D$111+1)*P$83)</f>
        <v>227051.31107220249</v>
      </c>
      <c r="Q104" s="42">
        <f ca="1">IF($C$112="3P",VLOOKUP($A104,'Fin. Assumptions'!$F$23:$L$29,$D$111+1)*(-Q$55-Q$56),VLOOKUP($A104,'Fin. Assumptions'!$F$32:$L$38,$D$111+1)*Q$83)</f>
        <v>229607.54907711881</v>
      </c>
      <c r="R104" s="42">
        <f ca="1">IF($C$112="3P",VLOOKUP($A104,'Fin. Assumptions'!$F$23:$L$29,$D$111+1)*(-R$55-R$56),VLOOKUP($A104,'Fin. Assumptions'!$F$32:$L$38,$D$111+1)*R$83)</f>
        <v>232197.66035355499</v>
      </c>
      <c r="S104" s="42">
        <f ca="1">IF($C$112="3P",VLOOKUP($A104,'Fin. Assumptions'!$F$23:$L$29,$D$111+1)*(-S$55-S$56),VLOOKUP($A104,'Fin. Assumptions'!$F$32:$L$38,$D$111+1)*S$83)</f>
        <v>234821.96196644558</v>
      </c>
      <c r="T104" s="42">
        <f ca="1">IF($C$112="3P",VLOOKUP($A104,'Fin. Assumptions'!$F$23:$L$29,$D$111+1)*(-T$55-T$56),VLOOKUP($A104,'Fin. Assumptions'!$F$32:$L$38,$D$111+1)*T$83)</f>
        <v>237480.77142522155</v>
      </c>
      <c r="U104" s="42">
        <f ca="1">IF($C$112="3P",VLOOKUP($A104,'Fin. Assumptions'!$F$23:$L$29,$D$111+1)*(-U$55-U$56),VLOOKUP($A104,'Fin. Assumptions'!$F$32:$L$38,$D$111+1)*U$83)</f>
        <v>240174.4065813832</v>
      </c>
      <c r="V104" s="42">
        <f ca="1">IF($C$112="3P",VLOOKUP($A104,'Fin. Assumptions'!$F$23:$L$29,$D$111+1)*(-V$55-V$56),VLOOKUP($A104,'Fin. Assumptions'!$F$32:$L$38,$D$111+1)*V$83)</f>
        <v>242903.18552182856</v>
      </c>
      <c r="W104" s="42">
        <f ca="1">IF($C$112="3P",VLOOKUP($A104,'Fin. Assumptions'!$F$23:$L$29,$D$111+1)*(-W$55-W$56),VLOOKUP($A104,'Fin. Assumptions'!$F$32:$L$38,$D$111+1)*W$83)</f>
        <v>245667.4264578103</v>
      </c>
      <c r="X104" s="42">
        <f ca="1">IF($C$112="3P",VLOOKUP($A104,'Fin. Assumptions'!$F$23:$L$29,$D$111+1)*(-X$55-X$56),VLOOKUP($A104,'Fin. Assumptions'!$F$32:$L$38,$D$111+1)*X$83)</f>
        <v>98467.447609383846</v>
      </c>
      <c r="Y104" s="42">
        <f ca="1">IF($C$112="3P",VLOOKUP($A104,'Fin. Assumptions'!$F$23:$L$29,$D$111+1)*(-Y$55-Y$56),VLOOKUP($A104,'Fin. Assumptions'!$F$32:$L$38,$D$111+1)*Y$83)</f>
        <v>251303.56708520828</v>
      </c>
      <c r="Z104" s="42">
        <f ca="1">IF($C$112="3P",VLOOKUP($A104,'Fin. Assumptions'!$F$23:$L$29,$D$111+1)*(-Z$55-Z$56),VLOOKUP($A104,'Fin. Assumptions'!$F$32:$L$38,$D$111+1)*Z$83)</f>
        <v>254176.10275755901</v>
      </c>
      <c r="AA104" s="42">
        <f ca="1">IF($C$112="3P",VLOOKUP($A104,'Fin. Assumptions'!$F$23:$L$29,$D$111+1)*(-AA$55-AA$56),VLOOKUP($A104,'Fin. Assumptions'!$F$32:$L$38,$D$111+1)*AA$83)</f>
        <v>257085.37213240433</v>
      </c>
      <c r="AB104" s="42">
        <f ca="1">IF($C$112="3P",VLOOKUP($A104,'Fin. Assumptions'!$F$23:$L$29,$D$111+1)*(-AB$55-AB$56),VLOOKUP($A104,'Fin. Assumptions'!$F$32:$L$38,$D$111+1)*AB$83)</f>
        <v>260031.69221439614</v>
      </c>
      <c r="AC104" s="42">
        <f ca="1">IF($C$112="3P",VLOOKUP($A104,'Fin. Assumptions'!$F$23:$L$29,$D$111+1)*(-AC$55-AC$56),VLOOKUP($A104,'Fin. Assumptions'!$F$32:$L$38,$D$111+1)*AC$83)</f>
        <v>263015.37936662085</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989562.45185763843</v>
      </c>
    </row>
    <row r="111" spans="1:34" ht="15.75" x14ac:dyDescent="0.25">
      <c r="A111" s="92"/>
      <c r="B111" s="93" t="s">
        <v>111</v>
      </c>
      <c r="C111" s="463" t="str">
        <f ca="1">LEFT($B$6,3)</f>
        <v>LOI</v>
      </c>
      <c r="D111" s="380">
        <f ca="1">HLOOKUP(C111,'Fin. Assumptions'!$G$32:$L$40,9)</f>
        <v>3</v>
      </c>
    </row>
    <row r="112" spans="1:34" x14ac:dyDescent="0.2">
      <c r="A112" s="94"/>
      <c r="B112" s="93" t="s">
        <v>160</v>
      </c>
      <c r="C112" s="376" t="str">
        <f ca="1">RIGHT(LEFT($B$6,6),2)</f>
        <v>DO</v>
      </c>
    </row>
  </sheetData>
  <sheetProtection algorithmName="SHA-512" hashValue="kI2UMLoW/zdWLqxEI5pu23SbjUEvqosuoWfZpj4nYSEd85ns0w+C9BYdUGtm0MHjwrEvrTcSnhS1W2rU50nHQw==" saltValue="Ezv3gXs83l9cgbh0vR8Jkg=="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E55E5C"/>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NPO 3P 19</v>
      </c>
      <c r="D6" s="82" t="s">
        <v>172</v>
      </c>
      <c r="T6" s="2"/>
    </row>
    <row r="7" spans="1:42" ht="18.75" customHeight="1" x14ac:dyDescent="0.25">
      <c r="A7" s="90"/>
      <c r="C7" s="2"/>
      <c r="D7" s="374" t="s">
        <v>174</v>
      </c>
      <c r="T7" s="2"/>
    </row>
    <row r="8" spans="1:42" ht="18.75" customHeight="1" x14ac:dyDescent="0.25">
      <c r="A8" s="90" t="s">
        <v>111</v>
      </c>
      <c r="B8" s="376" t="str">
        <f ca="1">VLOOKUP($B$6,'Fin. Assumptions'!$A$6:$P$17,2)</f>
        <v>NP/Other</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2019</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Assumptions'!$A$6:$P$17,15)</f>
        <v>0.21</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0.2732</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994377.28564405709</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3.3145909521468568</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3314590.952146857</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0.84225908562247476</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3314590.952146857</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-497188.64282202855</v>
      </c>
      <c r="O22" s="28"/>
      <c r="P22" s="26"/>
      <c r="Q22" s="26"/>
      <c r="R22" s="23"/>
      <c r="T22" s="2"/>
    </row>
    <row r="23" spans="1:36" ht="18" customHeight="1" x14ac:dyDescent="0.2">
      <c r="A23" s="48"/>
      <c r="B23" s="77"/>
      <c r="C23" s="21"/>
      <c r="E23" s="54" t="s">
        <v>77</v>
      </c>
      <c r="G23" s="83">
        <f ca="1">SUM(G20:G22)</f>
        <v>2817402.3093248284</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11</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3314590.952146857</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0.16561212047999999</v>
      </c>
      <c r="C31" s="2" t="s">
        <v>7</v>
      </c>
      <c r="E31" s="57" t="s">
        <v>10</v>
      </c>
      <c r="F31" s="5"/>
      <c r="G31" s="83">
        <f ca="1">NetCost*LoanPer-B22</f>
        <v>497188.64282202825</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9</v>
      </c>
      <c r="C34" s="13" t="s">
        <v>26</v>
      </c>
      <c r="F34" s="401" t="s">
        <v>79</v>
      </c>
      <c r="G34" s="402"/>
      <c r="H34" s="403"/>
      <c r="I34" s="403"/>
      <c r="J34" s="404">
        <f ca="1">NPV(G30,E83:AH83)+D83</f>
        <v>343620.11711054575</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0.11029698351157835</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192951.36932883839</v>
      </c>
      <c r="F54" s="9">
        <f t="shared" ca="1" si="2"/>
        <v>195826.34473183809</v>
      </c>
      <c r="G54" s="9">
        <f t="shared" ca="1" si="2"/>
        <v>198744.15726834247</v>
      </c>
      <c r="H54" s="9">
        <f t="shared" ca="1" si="2"/>
        <v>201705.44521164076</v>
      </c>
      <c r="I54" s="9">
        <f t="shared" ca="1" si="2"/>
        <v>204710.85634529425</v>
      </c>
      <c r="J54" s="9">
        <f t="shared" ca="1" si="2"/>
        <v>207761.04810483914</v>
      </c>
      <c r="K54" s="9">
        <f t="shared" ca="1" si="2"/>
        <v>210856.68772160125</v>
      </c>
      <c r="L54" s="9">
        <f t="shared" ca="1" si="2"/>
        <v>213998.45236865306</v>
      </c>
      <c r="M54" s="9">
        <f t="shared" ca="1" si="2"/>
        <v>217187.02930894602</v>
      </c>
      <c r="N54" s="9">
        <f t="shared" ca="1" si="2"/>
        <v>220423.11604564931</v>
      </c>
      <c r="O54" s="9">
        <f t="shared" ca="1" si="2"/>
        <v>223707.4204747295</v>
      </c>
      <c r="P54" s="9">
        <f t="shared" ca="1" si="2"/>
        <v>227040.66103980292</v>
      </c>
      <c r="Q54" s="9">
        <f t="shared" ca="1" si="2"/>
        <v>230423.56688929602</v>
      </c>
      <c r="R54" s="9">
        <f t="shared" ca="1" si="2"/>
        <v>233856.87803594649</v>
      </c>
      <c r="S54" s="9">
        <f t="shared" ca="1" si="2"/>
        <v>237341.34551868215</v>
      </c>
      <c r="T54" s="9">
        <f t="shared" ca="1" si="2"/>
        <v>240877.73156691043</v>
      </c>
      <c r="U54" s="9">
        <f t="shared" ca="1" si="2"/>
        <v>244466.80976725745</v>
      </c>
      <c r="V54" s="9">
        <f t="shared" ca="1" si="2"/>
        <v>248109.36523278957</v>
      </c>
      <c r="W54" s="9">
        <f t="shared" ca="1" si="2"/>
        <v>251806.1947747581</v>
      </c>
      <c r="X54" s="9">
        <f t="shared" ca="1" si="2"/>
        <v>255558.107076902</v>
      </c>
      <c r="Y54" s="9">
        <f t="shared" ca="1" si="2"/>
        <v>259365.92287234782</v>
      </c>
      <c r="Z54" s="9">
        <f t="shared" ca="1" si="2"/>
        <v>263230.47512314579</v>
      </c>
      <c r="AA54" s="9">
        <f t="shared" ca="1" si="2"/>
        <v>267152.6092024807</v>
      </c>
      <c r="AB54" s="9">
        <f t="shared" ca="1" si="2"/>
        <v>271133.1830795976</v>
      </c>
      <c r="AC54" s="9">
        <f t="shared" ca="1" si="2"/>
        <v>275173.06750748359</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-28942.705399325758</v>
      </c>
      <c r="F55" s="9">
        <f t="shared" ca="1" si="3"/>
        <v>-29373.951709775713</v>
      </c>
      <c r="G55" s="9">
        <f t="shared" ca="1" si="3"/>
        <v>-29811.623590251369</v>
      </c>
      <c r="H55" s="9">
        <f t="shared" ca="1" si="3"/>
        <v>-30255.816781746114</v>
      </c>
      <c r="I55" s="9">
        <f t="shared" ca="1" si="3"/>
        <v>-30706.628451794135</v>
      </c>
      <c r="J55" s="9">
        <f t="shared" ca="1" si="3"/>
        <v>-31164.157215725871</v>
      </c>
      <c r="K55" s="9">
        <f t="shared" ca="1" si="3"/>
        <v>-31628.503158240186</v>
      </c>
      <c r="L55" s="9">
        <f t="shared" ca="1" si="3"/>
        <v>-32099.767855297956</v>
      </c>
      <c r="M55" s="9">
        <f t="shared" ca="1" si="3"/>
        <v>-32578.0543963419</v>
      </c>
      <c r="N55" s="9">
        <f t="shared" ca="1" si="3"/>
        <v>-33063.467406847398</v>
      </c>
      <c r="O55" s="9">
        <f t="shared" ca="1" si="3"/>
        <v>-33556.113071209424</v>
      </c>
      <c r="P55" s="9">
        <f t="shared" ca="1" si="3"/>
        <v>-34056.099155970434</v>
      </c>
      <c r="Q55" s="9">
        <f t="shared" ca="1" si="3"/>
        <v>-34563.535033394401</v>
      </c>
      <c r="R55" s="9">
        <f t="shared" ca="1" si="3"/>
        <v>-35078.531705391972</v>
      </c>
      <c r="S55" s="9">
        <f t="shared" ca="1" si="3"/>
        <v>-35601.201827802324</v>
      </c>
      <c r="T55" s="9">
        <f t="shared" ca="1" si="3"/>
        <v>-36131.659735036563</v>
      </c>
      <c r="U55" s="9">
        <f t="shared" ca="1" si="3"/>
        <v>-36670.021465088619</v>
      </c>
      <c r="V55" s="9">
        <f t="shared" ca="1" si="3"/>
        <v>-37216.404784918435</v>
      </c>
      <c r="W55" s="9">
        <f t="shared" ca="1" si="3"/>
        <v>-37770.929216213714</v>
      </c>
      <c r="X55" s="9">
        <f t="shared" ca="1" si="3"/>
        <v>-38333.716061535299</v>
      </c>
      <c r="Y55" s="9">
        <f t="shared" ca="1" si="3"/>
        <v>-38904.888430852174</v>
      </c>
      <c r="Z55" s="9">
        <f t="shared" ca="1" si="3"/>
        <v>-39484.571268471867</v>
      </c>
      <c r="AA55" s="9">
        <f t="shared" ca="1" si="3"/>
        <v>-40072.891380372101</v>
      </c>
      <c r="AB55" s="9">
        <f t="shared" ca="1" si="3"/>
        <v>-40669.977461939641</v>
      </c>
      <c r="AC55" s="9">
        <f t="shared" ca="1" si="3"/>
        <v>-41275.96012612254</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260044.29210141371</v>
      </c>
      <c r="F57" s="10">
        <f ca="1">IF(F$49&gt;OptInTerm,0,VLOOKUP($B$10+F$49-1,'SREC Prices'!$B$6:$D$22,2))*((F$50/1000)*$B$18)</f>
        <v>237263.4308141144</v>
      </c>
      <c r="G57" s="10">
        <f ca="1">IF(G$49&gt;OptInTerm,0,VLOOKUP($B$10+G$49-1,'SREC Prices'!$B$6:$D$22,2))*((G$50/1000)*$B$18)</f>
        <v>219561.43081139881</v>
      </c>
      <c r="H57" s="10">
        <f ca="1">IF(H$49&gt;OptInTerm,0,VLOOKUP($B$10+H$49-1,'SREC Prices'!$B$6:$D$22,2))*((H$50/1000)*$B$18)</f>
        <v>205897.13203103453</v>
      </c>
      <c r="I57" s="10">
        <f ca="1">IF(I$49&gt;OptInTerm,0,VLOOKUP($B$10+I$49-1,'SREC Prices'!$B$6:$D$22,2))*((I$50/1000)*$B$18)</f>
        <v>197639.5695517378</v>
      </c>
      <c r="J57" s="10">
        <f ca="1">IF(J$49&gt;OptInTerm,0,VLOOKUP($B$10+J$49-1,'SREC Prices'!$B$6:$D$22,2))*((J$50/1000)*$B$18)</f>
        <v>186350.58556710405</v>
      </c>
      <c r="K57" s="10">
        <f ca="1">IF(K$49&gt;OptInTerm,0,VLOOKUP($B$10+K$49-1,'SREC Prices'!$B$6:$D$22,2))*((K$50/1000)*$B$18)</f>
        <v>176101.3033609133</v>
      </c>
      <c r="L57" s="10">
        <f ca="1">IF(L$49&gt;OptInTerm,0,VLOOKUP($B$10+L$49-1,'SREC Prices'!$B$6:$D$22,2))*((L$50/1000)*$B$18)</f>
        <v>166876.94937534165</v>
      </c>
      <c r="M57" s="10">
        <f ca="1">IF(M$49&gt;OptInTerm,0,VLOOKUP($B$10+M$49-1,'SREC Prices'!$B$6:$D$22,2))*((M$50/1000)*$B$18)</f>
        <v>157740.43639704169</v>
      </c>
      <c r="N57" s="10">
        <f ca="1">IF(N$49&gt;OptInTerm,0,VLOOKUP($B$10+N$49-1,'SREC Prices'!$B$6:$D$22,2))*((N$50/1000)*$B$18)</f>
        <v>0</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27842.195748820643</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411552.95603092632</v>
      </c>
      <c r="F59" s="10">
        <f t="shared" ref="F59:AH59" ca="1" si="5">SUM(F54:F58)</f>
        <v>391215.82383617677</v>
      </c>
      <c r="G59" s="10">
        <f t="shared" ca="1" si="5"/>
        <v>375993.96448948991</v>
      </c>
      <c r="H59" s="10">
        <f t="shared" ca="1" si="5"/>
        <v>364846.76046092919</v>
      </c>
      <c r="I59" s="10">
        <f t="shared" ca="1" si="5"/>
        <v>359143.79744523793</v>
      </c>
      <c r="J59" s="10">
        <f t="shared" ca="1" si="5"/>
        <v>350447.47645621735</v>
      </c>
      <c r="K59" s="10">
        <f t="shared" ca="1" si="5"/>
        <v>342829.48792427435</v>
      </c>
      <c r="L59" s="10">
        <f t="shared" ca="1" si="5"/>
        <v>336275.63388869679</v>
      </c>
      <c r="M59" s="10">
        <f t="shared" ca="1" si="5"/>
        <v>329849.4113096458</v>
      </c>
      <c r="N59" s="10">
        <f t="shared" ca="1" si="5"/>
        <v>202701.84438762255</v>
      </c>
      <c r="O59" s="10">
        <f t="shared" ca="1" si="5"/>
        <v>205354.29217359662</v>
      </c>
      <c r="P59" s="10">
        <f t="shared" ca="1" si="5"/>
        <v>208049.03173005863</v>
      </c>
      <c r="Q59" s="10">
        <f t="shared" ca="1" si="5"/>
        <v>210786.67935289664</v>
      </c>
      <c r="R59" s="10">
        <f t="shared" ca="1" si="5"/>
        <v>213567.86059006458</v>
      </c>
      <c r="S59" s="10">
        <f t="shared" ca="1" si="5"/>
        <v>216393.21037909234</v>
      </c>
      <c r="T59" s="10">
        <f t="shared" ca="1" si="5"/>
        <v>219263.3731866453</v>
      </c>
      <c r="U59" s="10">
        <f t="shared" ca="1" si="5"/>
        <v>222179.00315016642</v>
      </c>
      <c r="V59" s="10">
        <f t="shared" ca="1" si="5"/>
        <v>225140.76422162872</v>
      </c>
      <c r="W59" s="10">
        <f t="shared" ca="1" si="5"/>
        <v>228149.33031343319</v>
      </c>
      <c r="X59" s="10">
        <f t="shared" ca="1" si="5"/>
        <v>231205.38544648106</v>
      </c>
      <c r="Y59" s="10">
        <f t="shared" ca="1" si="5"/>
        <v>234309.62390045443</v>
      </c>
      <c r="Z59" s="10">
        <f t="shared" ca="1" si="5"/>
        <v>237462.75036633792</v>
      </c>
      <c r="AA59" s="10">
        <f t="shared" ca="1" si="5"/>
        <v>240665.48010121426</v>
      </c>
      <c r="AB59" s="10">
        <f t="shared" ca="1" si="5"/>
        <v>243918.5390853681</v>
      </c>
      <c r="AC59" s="10">
        <f t="shared" ca="1" si="5"/>
        <v>247222.66418173263</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390552.95603092632</v>
      </c>
      <c r="F63" s="10">
        <f t="shared" ca="1" si="9"/>
        <v>369690.82383617677</v>
      </c>
      <c r="G63" s="10">
        <f t="shared" ca="1" si="9"/>
        <v>353930.83948948991</v>
      </c>
      <c r="H63" s="10">
        <f t="shared" ca="1" si="9"/>
        <v>342232.05733592919</v>
      </c>
      <c r="I63" s="10">
        <f t="shared" ca="1" si="9"/>
        <v>335963.72674211295</v>
      </c>
      <c r="J63" s="10">
        <f t="shared" ca="1" si="9"/>
        <v>326687.90398551425</v>
      </c>
      <c r="K63" s="10">
        <f t="shared" ca="1" si="9"/>
        <v>318475.92614180368</v>
      </c>
      <c r="L63" s="10">
        <f t="shared" ca="1" si="9"/>
        <v>311313.23306166433</v>
      </c>
      <c r="M63" s="10">
        <f t="shared" ca="1" si="9"/>
        <v>304262.95046193752</v>
      </c>
      <c r="N63" s="10">
        <f t="shared" ca="1" si="9"/>
        <v>26475.722018721572</v>
      </c>
      <c r="O63" s="10">
        <f t="shared" ca="1" si="9"/>
        <v>178472.51674547311</v>
      </c>
      <c r="P63" s="10">
        <f t="shared" ca="1" si="9"/>
        <v>180495.21191623205</v>
      </c>
      <c r="Q63" s="10">
        <f t="shared" ca="1" si="9"/>
        <v>182544.0140437244</v>
      </c>
      <c r="R63" s="10">
        <f t="shared" ca="1" si="9"/>
        <v>184619.12864816302</v>
      </c>
      <c r="S63" s="10">
        <f t="shared" ca="1" si="9"/>
        <v>186720.76013864327</v>
      </c>
      <c r="T63" s="10">
        <f t="shared" ca="1" si="9"/>
        <v>188849.11169018497</v>
      </c>
      <c r="U63" s="10">
        <f t="shared" ca="1" si="9"/>
        <v>191004.38511629461</v>
      </c>
      <c r="V63" s="10">
        <f t="shared" ca="1" si="9"/>
        <v>193186.78073691009</v>
      </c>
      <c r="W63" s="10">
        <f t="shared" ca="1" si="9"/>
        <v>195396.4972415966</v>
      </c>
      <c r="X63" s="10">
        <f t="shared" ca="1" si="9"/>
        <v>47633.731547848554</v>
      </c>
      <c r="Y63" s="10">
        <f t="shared" ca="1" si="9"/>
        <v>199898.67865435613</v>
      </c>
      <c r="Z63" s="10">
        <f t="shared" ca="1" si="9"/>
        <v>202191.53148908715</v>
      </c>
      <c r="AA63" s="10">
        <f t="shared" ca="1" si="9"/>
        <v>204512.48075203222</v>
      </c>
      <c r="AB63" s="10">
        <f t="shared" ca="1" si="9"/>
        <v>206861.71475245652</v>
      </c>
      <c r="AC63" s="10">
        <f t="shared" ca="1" si="9"/>
        <v>209239.41924049828</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-563480.46186496574</v>
      </c>
      <c r="F64" s="59">
        <f ca="1">IF($B$11="Non-Taxable",0,-(AssetBasis)*Dep_02)</f>
        <v>-901568.73898394511</v>
      </c>
      <c r="G64" s="59">
        <f ca="1">IF($B$11="Non-Taxable",0,-(AssetBasis)*Dep_03)</f>
        <v>-540941.24339036702</v>
      </c>
      <c r="H64" s="59">
        <f ca="1">IF($B$11="Non-Taxable",0,-(AssetBasis)*DEP_04)</f>
        <v>-324564.74603422021</v>
      </c>
      <c r="I64" s="59">
        <f ca="1">IF($B$11="Non-Taxable",0,-(AssetBasis)*DEP_05)</f>
        <v>-324564.74603422021</v>
      </c>
      <c r="J64" s="59">
        <f ca="1">IF($B$11="Non-Taxable",0,-(AssetBasis)*DEP_06)</f>
        <v>-162282.37301711011</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-172927.50583403942</v>
      </c>
      <c r="F65" s="59">
        <f t="shared" ref="F65:AH65" ca="1" si="10">SUM(F63:F64)</f>
        <v>-531877.91514776833</v>
      </c>
      <c r="G65" s="59">
        <f t="shared" ca="1" si="10"/>
        <v>-187010.40390087711</v>
      </c>
      <c r="H65" s="59">
        <f t="shared" ca="1" si="10"/>
        <v>17667.311301708978</v>
      </c>
      <c r="I65" s="59">
        <f t="shared" ca="1" si="10"/>
        <v>11398.980707892741</v>
      </c>
      <c r="J65" s="59">
        <f ca="1">SUM(J63:J64)</f>
        <v>164405.53096840414</v>
      </c>
      <c r="K65" s="59">
        <f t="shared" ca="1" si="10"/>
        <v>318475.92614180368</v>
      </c>
      <c r="L65" s="59">
        <f t="shared" ca="1" si="10"/>
        <v>311313.23306166433</v>
      </c>
      <c r="M65" s="59">
        <f t="shared" ca="1" si="10"/>
        <v>304262.95046193752</v>
      </c>
      <c r="N65" s="59">
        <f t="shared" ca="1" si="10"/>
        <v>26475.722018721572</v>
      </c>
      <c r="O65" s="59">
        <f t="shared" ca="1" si="10"/>
        <v>178472.51674547311</v>
      </c>
      <c r="P65" s="59">
        <f t="shared" ca="1" si="10"/>
        <v>180495.21191623205</v>
      </c>
      <c r="Q65" s="59">
        <f t="shared" ca="1" si="10"/>
        <v>182544.0140437244</v>
      </c>
      <c r="R65" s="59">
        <f t="shared" ca="1" si="10"/>
        <v>184619.12864816302</v>
      </c>
      <c r="S65" s="59">
        <f t="shared" ca="1" si="10"/>
        <v>186720.76013864327</v>
      </c>
      <c r="T65" s="59">
        <f t="shared" ca="1" si="10"/>
        <v>188849.11169018497</v>
      </c>
      <c r="U65" s="59">
        <f t="shared" ca="1" si="10"/>
        <v>191004.38511629461</v>
      </c>
      <c r="V65" s="59">
        <f t="shared" ca="1" si="10"/>
        <v>193186.78073691009</v>
      </c>
      <c r="W65" s="59">
        <f t="shared" ca="1" si="10"/>
        <v>195396.4972415966</v>
      </c>
      <c r="X65" s="59">
        <f t="shared" ca="1" si="10"/>
        <v>47633.731547848554</v>
      </c>
      <c r="Y65" s="59">
        <f t="shared" ca="1" si="10"/>
        <v>199898.67865435613</v>
      </c>
      <c r="Z65" s="59">
        <f t="shared" ca="1" si="10"/>
        <v>202191.53148908715</v>
      </c>
      <c r="AA65" s="59">
        <f t="shared" ca="1" si="10"/>
        <v>204512.48075203222</v>
      </c>
      <c r="AB65" s="59">
        <f t="shared" ca="1" si="10"/>
        <v>206861.71475245652</v>
      </c>
      <c r="AC65" s="59">
        <f t="shared" ca="1" si="10"/>
        <v>209239.41924049828</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-29831.318569321695</v>
      </c>
      <c r="F66" s="59">
        <f t="shared" ca="1" si="11"/>
        <v>-27838.797154753243</v>
      </c>
      <c r="G66" s="59">
        <f t="shared" ca="1" si="11"/>
        <v>-25726.724455310687</v>
      </c>
      <c r="H66" s="59">
        <f t="shared" ca="1" si="11"/>
        <v>-23487.927393901573</v>
      </c>
      <c r="I66" s="59">
        <f t="shared" ca="1" si="11"/>
        <v>-21114.802508807916</v>
      </c>
      <c r="J66" s="59">
        <f t="shared" ca="1" si="11"/>
        <v>-18599.290130608639</v>
      </c>
      <c r="K66" s="59">
        <f t="shared" ca="1" si="11"/>
        <v>-15932.847009717403</v>
      </c>
      <c r="L66" s="59">
        <f t="shared" ca="1" si="11"/>
        <v>-13106.417301572692</v>
      </c>
      <c r="M66" s="59">
        <f t="shared" ca="1" si="11"/>
        <v>-10110.401810939302</v>
      </c>
      <c r="N66" s="59">
        <f t="shared" ca="1" si="11"/>
        <v>-6934.6253908679055</v>
      </c>
      <c r="O66" s="59">
        <f t="shared" ca="1" si="11"/>
        <v>-3568.302385592227</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-202758.82440336113</v>
      </c>
      <c r="F67" s="59">
        <f t="shared" ref="F67:AH67" ca="1" si="12">F65+F66</f>
        <v>-559716.71230252157</v>
      </c>
      <c r="G67" s="59">
        <f t="shared" ca="1" si="12"/>
        <v>-212737.12835618778</v>
      </c>
      <c r="H67" s="59">
        <f t="shared" ca="1" si="12"/>
        <v>-5820.6160921925948</v>
      </c>
      <c r="I67" s="59">
        <f ca="1">I65+I66</f>
        <v>-9715.8218009151751</v>
      </c>
      <c r="J67" s="59">
        <f ca="1">J65+J66</f>
        <v>145806.24083779551</v>
      </c>
      <c r="K67" s="59">
        <f t="shared" ca="1" si="12"/>
        <v>302543.07913208625</v>
      </c>
      <c r="L67" s="59">
        <f t="shared" ca="1" si="12"/>
        <v>298206.81576009165</v>
      </c>
      <c r="M67" s="59">
        <f t="shared" ca="1" si="12"/>
        <v>294152.54865099821</v>
      </c>
      <c r="N67" s="59">
        <f t="shared" ca="1" si="12"/>
        <v>19541.096627853665</v>
      </c>
      <c r="O67" s="59">
        <f t="shared" ca="1" si="12"/>
        <v>174904.21435988089</v>
      </c>
      <c r="P67" s="59">
        <f t="shared" ca="1" si="12"/>
        <v>180495.21191623205</v>
      </c>
      <c r="Q67" s="59">
        <f t="shared" ca="1" si="12"/>
        <v>182544.0140437244</v>
      </c>
      <c r="R67" s="59">
        <f t="shared" ca="1" si="12"/>
        <v>184619.12864816302</v>
      </c>
      <c r="S67" s="59">
        <f t="shared" ca="1" si="12"/>
        <v>186720.76013864327</v>
      </c>
      <c r="T67" s="59">
        <f t="shared" ca="1" si="12"/>
        <v>188849.11169018497</v>
      </c>
      <c r="U67" s="59">
        <f t="shared" ca="1" si="12"/>
        <v>191004.38511629461</v>
      </c>
      <c r="V67" s="59">
        <f t="shared" ca="1" si="12"/>
        <v>193186.78073691009</v>
      </c>
      <c r="W67" s="59">
        <f t="shared" ca="1" si="12"/>
        <v>195396.4972415966</v>
      </c>
      <c r="X67" s="59">
        <f t="shared" ca="1" si="12"/>
        <v>47633.731547848554</v>
      </c>
      <c r="Y67" s="59">
        <f t="shared" ca="1" si="12"/>
        <v>199898.67865435613</v>
      </c>
      <c r="Z67" s="59">
        <f t="shared" ca="1" si="12"/>
        <v>202191.53148908715</v>
      </c>
      <c r="AA67" s="59">
        <f t="shared" ca="1" si="12"/>
        <v>204512.48075203222</v>
      </c>
      <c r="AB67" s="59">
        <f t="shared" ca="1" si="12"/>
        <v>206861.71475245652</v>
      </c>
      <c r="AC67" s="59">
        <f t="shared" ca="1" si="12"/>
        <v>209239.41924049828</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48639.476634060789</v>
      </c>
      <c r="F68" s="59">
        <f t="shared" ca="1" si="14"/>
        <v>123283.62363177743</v>
      </c>
      <c r="G68" s="59">
        <f t="shared" ca="1" si="14"/>
        <v>50188.626087373639</v>
      </c>
      <c r="H68" s="59">
        <f t="shared" ca="1" si="14"/>
        <v>6577.230762386509</v>
      </c>
      <c r="I68" s="59">
        <f t="shared" ca="1" si="14"/>
        <v>7329.7845053117107</v>
      </c>
      <c r="J68" s="59">
        <f t="shared" ca="1" si="14"/>
        <v>-25443.421863174641</v>
      </c>
      <c r="K68" s="59">
        <f t="shared" ca="1" si="14"/>
        <v>-58451.32288831906</v>
      </c>
      <c r="L68" s="59">
        <f t="shared" ca="1" si="14"/>
        <v>-57613.556804849701</v>
      </c>
      <c r="M68" s="59">
        <f t="shared" ca="1" si="14"/>
        <v>-56830.27239937285</v>
      </c>
      <c r="N68" s="59">
        <f t="shared" ca="1" si="14"/>
        <v>-3775.3398685013276</v>
      </c>
      <c r="O68" s="59">
        <f t="shared" ca="1" si="14"/>
        <v>-33791.494214328981</v>
      </c>
      <c r="P68" s="59">
        <f t="shared" ca="1" si="14"/>
        <v>-34871.674942216028</v>
      </c>
      <c r="Q68" s="59">
        <f t="shared" ca="1" si="14"/>
        <v>-35267.503513247553</v>
      </c>
      <c r="R68" s="59">
        <f t="shared" ca="1" si="14"/>
        <v>-35668.41565482509</v>
      </c>
      <c r="S68" s="59">
        <f t="shared" ca="1" si="14"/>
        <v>-36074.450858785873</v>
      </c>
      <c r="T68" s="59">
        <f t="shared" ca="1" si="14"/>
        <v>-36485.64837854373</v>
      </c>
      <c r="U68" s="59">
        <f t="shared" ca="1" si="14"/>
        <v>-36902.047204468116</v>
      </c>
      <c r="V68" s="59">
        <f t="shared" ca="1" si="14"/>
        <v>-37323.68603837103</v>
      </c>
      <c r="W68" s="59">
        <f t="shared" ca="1" si="14"/>
        <v>-37750.603267076462</v>
      </c>
      <c r="X68" s="59">
        <f t="shared" ca="1" si="14"/>
        <v>-9202.836935044339</v>
      </c>
      <c r="Y68" s="59">
        <f t="shared" ca="1" si="14"/>
        <v>-38620.424716021604</v>
      </c>
      <c r="Z68" s="59">
        <f t="shared" ca="1" si="14"/>
        <v>-39063.403883691637</v>
      </c>
      <c r="AA68" s="59">
        <f t="shared" ca="1" si="14"/>
        <v>-39511.811281292627</v>
      </c>
      <c r="AB68" s="59">
        <f t="shared" ca="1" si="14"/>
        <v>-39965.683290174595</v>
      </c>
      <c r="AC68" s="59">
        <f t="shared" ca="1" si="14"/>
        <v>-40425.055797264264</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-28857.730996928371</v>
      </c>
      <c r="F69" s="24">
        <f t="shared" ca="1" si="16"/>
        <v>-27348.162134513885</v>
      </c>
      <c r="G69" s="24">
        <f t="shared" ca="1" si="16"/>
        <v>-26256.329202734341</v>
      </c>
      <c r="H69" s="24">
        <f t="shared" ca="1" si="16"/>
        <v>-25499.53039536221</v>
      </c>
      <c r="I69" s="24">
        <f t="shared" ca="1" si="16"/>
        <v>-25187.913938664402</v>
      </c>
      <c r="J69" s="24">
        <f t="shared" ca="1" si="16"/>
        <v>-24647.089108392447</v>
      </c>
      <c r="K69" s="24">
        <f t="shared" ca="1" si="16"/>
        <v>-24203.446330566901</v>
      </c>
      <c r="L69" s="24">
        <f t="shared" ca="1" si="16"/>
        <v>-23856.545260807332</v>
      </c>
      <c r="M69" s="24">
        <f t="shared" ca="1" si="16"/>
        <v>-23532.203892079859</v>
      </c>
      <c r="N69" s="24">
        <f t="shared" ca="1" si="16"/>
        <v>-1563.2877302282932</v>
      </c>
      <c r="O69" s="24">
        <f t="shared" ca="1" si="16"/>
        <v>-13992.337148790471</v>
      </c>
      <c r="P69" s="24">
        <f t="shared" ca="1" si="16"/>
        <v>-14439.616953298564</v>
      </c>
      <c r="Q69" s="24">
        <f t="shared" ca="1" si="16"/>
        <v>-14603.521123497952</v>
      </c>
      <c r="R69" s="24">
        <f t="shared" ca="1" si="16"/>
        <v>-14769.530291853041</v>
      </c>
      <c r="S69" s="24">
        <f t="shared" ca="1" si="16"/>
        <v>-14937.660811091462</v>
      </c>
      <c r="T69" s="24">
        <f t="shared" ca="1" si="16"/>
        <v>-15107.928935214799</v>
      </c>
      <c r="U69" s="24">
        <f t="shared" ca="1" si="16"/>
        <v>-15280.350809303569</v>
      </c>
      <c r="V69" s="24">
        <f t="shared" ca="1" si="16"/>
        <v>-15454.942458952808</v>
      </c>
      <c r="W69" s="24">
        <f t="shared" ca="1" si="16"/>
        <v>-15631.719779327728</v>
      </c>
      <c r="X69" s="24">
        <f t="shared" ca="1" si="16"/>
        <v>-3810.6985238278844</v>
      </c>
      <c r="Y69" s="24">
        <f t="shared" ca="1" si="16"/>
        <v>-15991.89429234849</v>
      </c>
      <c r="Z69" s="24">
        <f t="shared" ca="1" si="16"/>
        <v>-16175.322519126972</v>
      </c>
      <c r="AA69" s="24">
        <f t="shared" ca="1" si="16"/>
        <v>-16360.998460162578</v>
      </c>
      <c r="AB69" s="24">
        <f t="shared" ca="1" si="16"/>
        <v>-16548.937180196521</v>
      </c>
      <c r="AC69" s="24">
        <f t="shared" ca="1" si="16"/>
        <v>-16739.153539239862</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-182977.07876622872</v>
      </c>
      <c r="F70" s="420">
        <f t="shared" ref="F70:AH70" ca="1" si="17">SUM(F67:F69)</f>
        <v>-463781.25080525805</v>
      </c>
      <c r="G70" s="420">
        <f t="shared" ca="1" si="17"/>
        <v>-188804.83147154847</v>
      </c>
      <c r="H70" s="420">
        <f t="shared" ca="1" si="17"/>
        <v>-24742.915725168295</v>
      </c>
      <c r="I70" s="420">
        <f t="shared" ca="1" si="17"/>
        <v>-27573.951234267864</v>
      </c>
      <c r="J70" s="420">
        <f t="shared" ca="1" si="17"/>
        <v>95715.729866228416</v>
      </c>
      <c r="K70" s="420">
        <f t="shared" ca="1" si="17"/>
        <v>219888.3099132003</v>
      </c>
      <c r="L70" s="420">
        <f t="shared" ca="1" si="17"/>
        <v>216736.71369443461</v>
      </c>
      <c r="M70" s="420">
        <f t="shared" ca="1" si="17"/>
        <v>213790.07235954551</v>
      </c>
      <c r="N70" s="420">
        <f t="shared" ca="1" si="17"/>
        <v>14202.469029124044</v>
      </c>
      <c r="O70" s="420">
        <f t="shared" ca="1" si="17"/>
        <v>127120.38299676143</v>
      </c>
      <c r="P70" s="420">
        <f t="shared" ca="1" si="17"/>
        <v>131183.92002071746</v>
      </c>
      <c r="Q70" s="420">
        <f t="shared" ca="1" si="17"/>
        <v>132672.98940697889</v>
      </c>
      <c r="R70" s="420">
        <f t="shared" ca="1" si="17"/>
        <v>134181.18270148491</v>
      </c>
      <c r="S70" s="420">
        <f t="shared" ca="1" si="17"/>
        <v>135708.64846876592</v>
      </c>
      <c r="T70" s="420">
        <f t="shared" ca="1" si="17"/>
        <v>137255.53437642645</v>
      </c>
      <c r="U70" s="420">
        <f t="shared" ca="1" si="17"/>
        <v>138821.98710252292</v>
      </c>
      <c r="V70" s="420">
        <f t="shared" ca="1" si="17"/>
        <v>140408.15223958626</v>
      </c>
      <c r="W70" s="420">
        <f t="shared" ca="1" si="17"/>
        <v>142014.17419519243</v>
      </c>
      <c r="X70" s="420">
        <f t="shared" ca="1" si="17"/>
        <v>34620.196088976329</v>
      </c>
      <c r="Y70" s="420">
        <f t="shared" ca="1" si="17"/>
        <v>145286.35964598603</v>
      </c>
      <c r="Z70" s="420">
        <f t="shared" ca="1" si="17"/>
        <v>146952.80508626855</v>
      </c>
      <c r="AA70" s="420">
        <f t="shared" ca="1" si="17"/>
        <v>148639.67101057703</v>
      </c>
      <c r="AB70" s="420">
        <f t="shared" ca="1" si="17"/>
        <v>150347.09428208543</v>
      </c>
      <c r="AC70" s="420">
        <f t="shared" ca="1" si="17"/>
        <v>152075.20990399414</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380503.38309873699</v>
      </c>
      <c r="F72" s="59">
        <f t="shared" ca="1" si="18"/>
        <v>437787.48817868705</v>
      </c>
      <c r="G72" s="59">
        <f t="shared" ca="1" si="18"/>
        <v>352136.41191881854</v>
      </c>
      <c r="H72" s="59">
        <f t="shared" ca="1" si="18"/>
        <v>299821.8303090519</v>
      </c>
      <c r="I72" s="59">
        <f t="shared" ca="1" si="18"/>
        <v>296990.79479995236</v>
      </c>
      <c r="J72" s="59">
        <f t="shared" ca="1" si="18"/>
        <v>257998.10288333852</v>
      </c>
      <c r="K72" s="59">
        <f t="shared" ca="1" si="18"/>
        <v>219888.3099132003</v>
      </c>
      <c r="L72" s="59">
        <f t="shared" ca="1" si="18"/>
        <v>216736.71369443461</v>
      </c>
      <c r="M72" s="59">
        <f t="shared" ca="1" si="18"/>
        <v>213790.07235954551</v>
      </c>
      <c r="N72" s="59">
        <f t="shared" ca="1" si="18"/>
        <v>14202.469029124044</v>
      </c>
      <c r="O72" s="59">
        <f t="shared" ca="1" si="18"/>
        <v>127120.38299676143</v>
      </c>
      <c r="P72" s="59">
        <f t="shared" ca="1" si="18"/>
        <v>131183.92002071746</v>
      </c>
      <c r="Q72" s="59">
        <f t="shared" ca="1" si="18"/>
        <v>132672.98940697889</v>
      </c>
      <c r="R72" s="59">
        <f t="shared" ca="1" si="18"/>
        <v>134181.18270148491</v>
      </c>
      <c r="S72" s="59">
        <f t="shared" ca="1" si="18"/>
        <v>135708.64846876592</v>
      </c>
      <c r="T72" s="59">
        <f t="shared" ca="1" si="18"/>
        <v>137255.53437642645</v>
      </c>
      <c r="U72" s="59">
        <f t="shared" ca="1" si="18"/>
        <v>138821.98710252292</v>
      </c>
      <c r="V72" s="59">
        <f t="shared" ca="1" si="18"/>
        <v>140408.15223958626</v>
      </c>
      <c r="W72" s="59">
        <f t="shared" ca="1" si="18"/>
        <v>142014.17419519243</v>
      </c>
      <c r="X72" s="59">
        <f t="shared" ca="1" si="18"/>
        <v>34620.196088976329</v>
      </c>
      <c r="Y72" s="59">
        <f t="shared" ca="1" si="18"/>
        <v>145286.35964598603</v>
      </c>
      <c r="Z72" s="59">
        <f t="shared" ca="1" si="18"/>
        <v>146952.80508626855</v>
      </c>
      <c r="AA72" s="59">
        <f t="shared" ca="1" si="18"/>
        <v>148639.67101057703</v>
      </c>
      <c r="AB72" s="59">
        <f t="shared" ca="1" si="18"/>
        <v>150347.09428208543</v>
      </c>
      <c r="AC72" s="59">
        <f t="shared" ca="1" si="18"/>
        <v>152075.20990399414</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-3314590.952146857</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994377.28564405709</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-2320213.6665027998</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497188.64282202825</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-33208.690242807526</v>
      </c>
      <c r="F80" s="10">
        <f ca="1">Principle</f>
        <v>-35201.211657375978</v>
      </c>
      <c r="G80" s="10">
        <f t="shared" ref="G80:AH80" ca="1" si="20">Principle</f>
        <v>-37313.284356818534</v>
      </c>
      <c r="H80" s="10">
        <f t="shared" ca="1" si="20"/>
        <v>-39552.081418227652</v>
      </c>
      <c r="I80" s="10">
        <f t="shared" ca="1" si="20"/>
        <v>-41925.206303321305</v>
      </c>
      <c r="J80" s="10">
        <f t="shared" ca="1" si="20"/>
        <v>-44440.718681520579</v>
      </c>
      <c r="K80" s="10">
        <f t="shared" ca="1" si="20"/>
        <v>-47107.161802411822</v>
      </c>
      <c r="L80" s="10">
        <f t="shared" ca="1" si="20"/>
        <v>-49933.591510556529</v>
      </c>
      <c r="M80" s="10">
        <f t="shared" ca="1" si="20"/>
        <v>-52929.607001189921</v>
      </c>
      <c r="N80" s="10">
        <f t="shared" ca="1" si="20"/>
        <v>-56105.383421261315</v>
      </c>
      <c r="O80" s="10">
        <f t="shared" ca="1" si="20"/>
        <v>-59471.706426536992</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497188.64282202825</v>
      </c>
      <c r="E81" s="10">
        <f ca="1">E79+E80</f>
        <v>-33208.690242807526</v>
      </c>
      <c r="F81" s="10">
        <f t="shared" ref="F81:AH81" ca="1" si="21">F79+F80</f>
        <v>-35201.211657375978</v>
      </c>
      <c r="G81" s="10">
        <f t="shared" ca="1" si="21"/>
        <v>-37313.284356818534</v>
      </c>
      <c r="H81" s="10">
        <f t="shared" ca="1" si="21"/>
        <v>-39552.081418227652</v>
      </c>
      <c r="I81" s="10">
        <f t="shared" ca="1" si="21"/>
        <v>-41925.206303321305</v>
      </c>
      <c r="J81" s="10">
        <f t="shared" ca="1" si="21"/>
        <v>-44440.718681520579</v>
      </c>
      <c r="K81" s="10">
        <f t="shared" ca="1" si="21"/>
        <v>-47107.161802411822</v>
      </c>
      <c r="L81" s="10">
        <f t="shared" ca="1" si="21"/>
        <v>-49933.591510556529</v>
      </c>
      <c r="M81" s="10">
        <f t="shared" ca="1" si="21"/>
        <v>-52929.607001189921</v>
      </c>
      <c r="N81" s="10">
        <f t="shared" ca="1" si="21"/>
        <v>-56105.383421261315</v>
      </c>
      <c r="O81" s="10">
        <f t="shared" ca="1" si="21"/>
        <v>-59471.706426536992</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-1823025.0236807717</v>
      </c>
      <c r="E83" s="430">
        <f t="shared" ca="1" si="22"/>
        <v>347294.69285592949</v>
      </c>
      <c r="F83" s="430">
        <f t="shared" ca="1" si="22"/>
        <v>402586.27652131108</v>
      </c>
      <c r="G83" s="430">
        <f t="shared" ca="1" si="22"/>
        <v>314823.12756200001</v>
      </c>
      <c r="H83" s="430">
        <f t="shared" ca="1" si="22"/>
        <v>260269.74889082427</v>
      </c>
      <c r="I83" s="430">
        <f t="shared" ca="1" si="22"/>
        <v>255065.58849663107</v>
      </c>
      <c r="J83" s="430">
        <f t="shared" ca="1" si="22"/>
        <v>213557.38420181794</v>
      </c>
      <c r="K83" s="430">
        <f t="shared" ca="1" si="22"/>
        <v>172781.14811078849</v>
      </c>
      <c r="L83" s="430">
        <f t="shared" ca="1" si="22"/>
        <v>166803.12218387809</v>
      </c>
      <c r="M83" s="430">
        <f t="shared" ca="1" si="22"/>
        <v>160860.46535835558</v>
      </c>
      <c r="N83" s="430">
        <f t="shared" ca="1" si="22"/>
        <v>-41902.914392137274</v>
      </c>
      <c r="O83" s="430">
        <f t="shared" ca="1" si="22"/>
        <v>67648.67657022443</v>
      </c>
      <c r="P83" s="430">
        <f t="shared" ca="1" si="22"/>
        <v>131183.92002071746</v>
      </c>
      <c r="Q83" s="430">
        <f t="shared" ca="1" si="22"/>
        <v>132672.98940697889</v>
      </c>
      <c r="R83" s="430">
        <f t="shared" ca="1" si="22"/>
        <v>134181.18270148491</v>
      </c>
      <c r="S83" s="430">
        <f t="shared" ca="1" si="22"/>
        <v>135708.64846876592</v>
      </c>
      <c r="T83" s="430">
        <f t="shared" ca="1" si="22"/>
        <v>137255.53437642645</v>
      </c>
      <c r="U83" s="430">
        <f t="shared" ca="1" si="22"/>
        <v>138821.98710252292</v>
      </c>
      <c r="V83" s="430">
        <f t="shared" ca="1" si="22"/>
        <v>140408.15223958626</v>
      </c>
      <c r="W83" s="430">
        <f t="shared" ca="1" si="22"/>
        <v>142014.17419519243</v>
      </c>
      <c r="X83" s="430">
        <f t="shared" ca="1" si="22"/>
        <v>34620.196088976329</v>
      </c>
      <c r="Y83" s="430">
        <f t="shared" ca="1" si="22"/>
        <v>145286.35964598603</v>
      </c>
      <c r="Z83" s="430">
        <f t="shared" ca="1" si="22"/>
        <v>146952.80508626855</v>
      </c>
      <c r="AA83" s="430">
        <f t="shared" ca="1" si="22"/>
        <v>148639.67101057703</v>
      </c>
      <c r="AB83" s="430">
        <f t="shared" ca="1" si="22"/>
        <v>150347.09428208543</v>
      </c>
      <c r="AC83" s="430">
        <f t="shared" ca="1" si="22"/>
        <v>152075.20990399414</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-1823025.0236807717</v>
      </c>
      <c r="E84" s="44">
        <f ca="1">D84+E83</f>
        <v>-1475730.3308248422</v>
      </c>
      <c r="F84" s="44">
        <f t="shared" ref="F84:AH84" ca="1" si="23">E84+F83</f>
        <v>-1073144.0543035311</v>
      </c>
      <c r="G84" s="44">
        <f t="shared" ca="1" si="23"/>
        <v>-758320.92674153112</v>
      </c>
      <c r="H84" s="44">
        <f t="shared" ca="1" si="23"/>
        <v>-498051.17785070685</v>
      </c>
      <c r="I84" s="44">
        <f t="shared" ca="1" si="23"/>
        <v>-242985.58935407578</v>
      </c>
      <c r="J84" s="44">
        <f t="shared" ca="1" si="23"/>
        <v>-29428.20515225784</v>
      </c>
      <c r="K84" s="44">
        <f t="shared" ca="1" si="23"/>
        <v>143352.94295853065</v>
      </c>
      <c r="L84" s="44">
        <f t="shared" ca="1" si="23"/>
        <v>310156.06514240871</v>
      </c>
      <c r="M84" s="44">
        <f t="shared" ca="1" si="23"/>
        <v>471016.53050076426</v>
      </c>
      <c r="N84" s="44">
        <f t="shared" ca="1" si="23"/>
        <v>429113.616108627</v>
      </c>
      <c r="O84" s="44">
        <f t="shared" ca="1" si="23"/>
        <v>496762.2926788514</v>
      </c>
      <c r="P84" s="44">
        <f t="shared" ca="1" si="23"/>
        <v>627946.21269956883</v>
      </c>
      <c r="Q84" s="44">
        <f t="shared" ca="1" si="23"/>
        <v>760619.20210654777</v>
      </c>
      <c r="R84" s="44">
        <f t="shared" ca="1" si="23"/>
        <v>894800.38480803266</v>
      </c>
      <c r="S84" s="44">
        <f t="shared" ca="1" si="23"/>
        <v>1030509.0332767986</v>
      </c>
      <c r="T84" s="44">
        <f t="shared" ca="1" si="23"/>
        <v>1167764.567653225</v>
      </c>
      <c r="U84" s="44">
        <f t="shared" ca="1" si="23"/>
        <v>1306586.554755748</v>
      </c>
      <c r="V84" s="44">
        <f t="shared" ca="1" si="23"/>
        <v>1446994.7069953342</v>
      </c>
      <c r="W84" s="44">
        <f t="shared" ca="1" si="23"/>
        <v>1589008.8811905268</v>
      </c>
      <c r="X84" s="44">
        <f t="shared" ca="1" si="23"/>
        <v>1623629.077279503</v>
      </c>
      <c r="Y84" s="44">
        <f t="shared" ca="1" si="23"/>
        <v>1768915.436925489</v>
      </c>
      <c r="Z84" s="44">
        <f t="shared" ca="1" si="23"/>
        <v>1915868.2420117576</v>
      </c>
      <c r="AA84" s="44">
        <f t="shared" ca="1" si="23"/>
        <v>2064507.9130223347</v>
      </c>
      <c r="AB84" s="44">
        <f t="shared" ca="1" si="23"/>
        <v>2214855.0073044202</v>
      </c>
      <c r="AC84" s="44">
        <f t="shared" ca="1" si="23"/>
        <v>2366930.2172084143</v>
      </c>
      <c r="AD84" s="44">
        <f ca="1">AC84+AD83</f>
        <v>2366930.2172084143</v>
      </c>
      <c r="AE84" s="44">
        <f t="shared" ca="1" si="23"/>
        <v>2366930.2172084143</v>
      </c>
      <c r="AF84" s="44">
        <f t="shared" ca="1" si="23"/>
        <v>2366930.2172084143</v>
      </c>
      <c r="AG84" s="44">
        <f t="shared" ca="1" si="23"/>
        <v>2366930.2172084143</v>
      </c>
      <c r="AH84" s="44">
        <f t="shared" ca="1" si="23"/>
        <v>2366930.2172084143</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497188.64282202825</v>
      </c>
      <c r="F89" s="9">
        <f ca="1">E93</f>
        <v>463979.95257922076</v>
      </c>
      <c r="G89" s="9">
        <f t="shared" ref="G89:AH89" ca="1" si="24">F93</f>
        <v>428778.74092184479</v>
      </c>
      <c r="H89" s="9">
        <f t="shared" ca="1" si="24"/>
        <v>391465.45656502625</v>
      </c>
      <c r="I89" s="9">
        <f t="shared" ca="1" si="24"/>
        <v>351913.37514679861</v>
      </c>
      <c r="J89" s="9">
        <f t="shared" ca="1" si="24"/>
        <v>309988.16884347732</v>
      </c>
      <c r="K89" s="9">
        <f t="shared" ca="1" si="24"/>
        <v>265547.45016195672</v>
      </c>
      <c r="L89" s="9">
        <f t="shared" ca="1" si="24"/>
        <v>218440.28835954488</v>
      </c>
      <c r="M89" s="9">
        <f t="shared" ca="1" si="24"/>
        <v>168506.69684898836</v>
      </c>
      <c r="N89" s="9">
        <f t="shared" ca="1" si="24"/>
        <v>115577.08984779843</v>
      </c>
      <c r="O89" s="9">
        <f t="shared" ca="1" si="24"/>
        <v>59471.706426537115</v>
      </c>
      <c r="P89" s="9">
        <f t="shared" ca="1" si="24"/>
        <v>1.2369127944111824E-10</v>
      </c>
      <c r="Q89" s="9">
        <f t="shared" ca="1" si="24"/>
        <v>1.2369127944111824E-10</v>
      </c>
      <c r="R89" s="9">
        <f t="shared" ca="1" si="24"/>
        <v>1.2369127944111824E-10</v>
      </c>
      <c r="S89" s="9">
        <f t="shared" ca="1" si="24"/>
        <v>1.2369127944111824E-10</v>
      </c>
      <c r="T89" s="9">
        <f t="shared" ca="1" si="24"/>
        <v>1.2369127944111824E-10</v>
      </c>
      <c r="U89" s="9">
        <f t="shared" ca="1" si="24"/>
        <v>1.2369127944111824E-10</v>
      </c>
      <c r="V89" s="9">
        <f t="shared" ca="1" si="24"/>
        <v>1.2369127944111824E-10</v>
      </c>
      <c r="W89" s="9">
        <f t="shared" ca="1" si="24"/>
        <v>1.2369127944111824E-10</v>
      </c>
      <c r="X89" s="9">
        <f t="shared" ca="1" si="24"/>
        <v>1.2369127944111824E-10</v>
      </c>
      <c r="Y89" s="9">
        <f t="shared" ca="1" si="24"/>
        <v>1.2369127944111824E-10</v>
      </c>
      <c r="Z89" s="9">
        <f t="shared" ca="1" si="24"/>
        <v>1.2369127944111824E-10</v>
      </c>
      <c r="AA89" s="9">
        <f t="shared" ca="1" si="24"/>
        <v>1.2369127944111824E-10</v>
      </c>
      <c r="AB89" s="9">
        <f t="shared" ca="1" si="24"/>
        <v>1.2369127944111824E-10</v>
      </c>
      <c r="AC89" s="9">
        <f t="shared" ca="1" si="24"/>
        <v>1.2369127944111824E-10</v>
      </c>
      <c r="AD89" s="9">
        <f t="shared" ca="1" si="24"/>
        <v>1.2369127944111824E-10</v>
      </c>
      <c r="AE89" s="9">
        <f t="shared" ca="1" si="24"/>
        <v>1.2369127944111824E-10</v>
      </c>
      <c r="AF89" s="9">
        <f t="shared" ca="1" si="24"/>
        <v>1.2369127944111824E-10</v>
      </c>
      <c r="AG89" s="9">
        <f t="shared" ca="1" si="24"/>
        <v>1.2369127944111824E-10</v>
      </c>
      <c r="AH89" s="9">
        <f t="shared" ca="1" si="24"/>
        <v>1.2369127944111824E-10</v>
      </c>
    </row>
    <row r="90" spans="1:36" x14ac:dyDescent="0.2">
      <c r="A90" s="2" t="s">
        <v>47</v>
      </c>
      <c r="D90" s="9"/>
      <c r="E90" s="9">
        <f t="shared" ref="E90:AH90" ca="1" si="25">IF(ProjectYear&lt;=LoanTerm,PMT(LoanInterest,LoanTerm,LoanAmount),0)</f>
        <v>-63040.008812129221</v>
      </c>
      <c r="F90" s="9">
        <f t="shared" ca="1" si="25"/>
        <v>-63040.008812129221</v>
      </c>
      <c r="G90" s="9">
        <f t="shared" ca="1" si="25"/>
        <v>-63040.008812129221</v>
      </c>
      <c r="H90" s="9">
        <f t="shared" ca="1" si="25"/>
        <v>-63040.008812129221</v>
      </c>
      <c r="I90" s="9">
        <f t="shared" ca="1" si="25"/>
        <v>-63040.008812129221</v>
      </c>
      <c r="J90" s="9">
        <f t="shared" ca="1" si="25"/>
        <v>-63040.008812129221</v>
      </c>
      <c r="K90" s="9">
        <f t="shared" ca="1" si="25"/>
        <v>-63040.008812129221</v>
      </c>
      <c r="L90" s="9">
        <f t="shared" ca="1" si="25"/>
        <v>-63040.008812129221</v>
      </c>
      <c r="M90" s="9">
        <f t="shared" ca="1" si="25"/>
        <v>-63040.008812129221</v>
      </c>
      <c r="N90" s="9">
        <f t="shared" ca="1" si="25"/>
        <v>-63040.008812129221</v>
      </c>
      <c r="O90" s="9">
        <f t="shared" ca="1" si="25"/>
        <v>-63040.008812129221</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-33208.690242807526</v>
      </c>
      <c r="F91" s="9">
        <f t="shared" ca="1" si="26"/>
        <v>-35201.211657375978</v>
      </c>
      <c r="G91" s="9">
        <f t="shared" ca="1" si="26"/>
        <v>-37313.284356818534</v>
      </c>
      <c r="H91" s="9">
        <f t="shared" ca="1" si="26"/>
        <v>-39552.081418227652</v>
      </c>
      <c r="I91" s="9">
        <f t="shared" ca="1" si="26"/>
        <v>-41925.206303321305</v>
      </c>
      <c r="J91" s="9">
        <f t="shared" ca="1" si="26"/>
        <v>-44440.718681520579</v>
      </c>
      <c r="K91" s="9">
        <f t="shared" ca="1" si="26"/>
        <v>-47107.161802411822</v>
      </c>
      <c r="L91" s="9">
        <f t="shared" ca="1" si="26"/>
        <v>-49933.591510556529</v>
      </c>
      <c r="M91" s="9">
        <f t="shared" ca="1" si="26"/>
        <v>-52929.607001189921</v>
      </c>
      <c r="N91" s="9">
        <f t="shared" ca="1" si="26"/>
        <v>-56105.383421261315</v>
      </c>
      <c r="O91" s="9">
        <f t="shared" ca="1" si="26"/>
        <v>-59471.706426536992</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-29831.318569321695</v>
      </c>
      <c r="F92" s="9">
        <f t="shared" ca="1" si="27"/>
        <v>-27838.797154753243</v>
      </c>
      <c r="G92" s="9">
        <f t="shared" ca="1" si="27"/>
        <v>-25726.724455310687</v>
      </c>
      <c r="H92" s="9">
        <f t="shared" ca="1" si="27"/>
        <v>-23487.927393901573</v>
      </c>
      <c r="I92" s="9">
        <f t="shared" ca="1" si="27"/>
        <v>-21114.802508807916</v>
      </c>
      <c r="J92" s="9">
        <f t="shared" ca="1" si="27"/>
        <v>-18599.290130608639</v>
      </c>
      <c r="K92" s="9">
        <f t="shared" ca="1" si="27"/>
        <v>-15932.847009717403</v>
      </c>
      <c r="L92" s="9">
        <f t="shared" ca="1" si="27"/>
        <v>-13106.417301572692</v>
      </c>
      <c r="M92" s="9">
        <f t="shared" ca="1" si="27"/>
        <v>-10110.401810939302</v>
      </c>
      <c r="N92" s="9">
        <f t="shared" ca="1" si="27"/>
        <v>-6934.6253908679055</v>
      </c>
      <c r="O92" s="9">
        <f t="shared" ca="1" si="27"/>
        <v>-3568.302385592227</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463979.95257922076</v>
      </c>
      <c r="F93" s="70">
        <f t="shared" ca="1" si="28"/>
        <v>428778.74092184479</v>
      </c>
      <c r="G93" s="70">
        <f t="shared" ca="1" si="28"/>
        <v>391465.45656502625</v>
      </c>
      <c r="H93" s="70">
        <f t="shared" ca="1" si="28"/>
        <v>351913.37514679861</v>
      </c>
      <c r="I93" s="70">
        <f t="shared" ca="1" si="28"/>
        <v>309988.16884347732</v>
      </c>
      <c r="J93" s="70">
        <f t="shared" ca="1" si="28"/>
        <v>265547.45016195672</v>
      </c>
      <c r="K93" s="70">
        <f t="shared" ca="1" si="28"/>
        <v>218440.28835954488</v>
      </c>
      <c r="L93" s="70">
        <f t="shared" ca="1" si="28"/>
        <v>168506.69684898836</v>
      </c>
      <c r="M93" s="70">
        <f t="shared" ca="1" si="28"/>
        <v>115577.08984779843</v>
      </c>
      <c r="N93" s="70">
        <f t="shared" ca="1" si="28"/>
        <v>59471.706426537115</v>
      </c>
      <c r="O93" s="70">
        <f t="shared" ca="1" si="28"/>
        <v>1.2369127944111824E-10</v>
      </c>
      <c r="P93" s="70">
        <f t="shared" ca="1" si="28"/>
        <v>1.2369127944111824E-10</v>
      </c>
      <c r="Q93" s="70">
        <f t="shared" ca="1" si="28"/>
        <v>1.2369127944111824E-10</v>
      </c>
      <c r="R93" s="70">
        <f t="shared" ca="1" si="28"/>
        <v>1.2369127944111824E-10</v>
      </c>
      <c r="S93" s="70">
        <f t="shared" ca="1" si="28"/>
        <v>1.2369127944111824E-10</v>
      </c>
      <c r="T93" s="70">
        <f t="shared" ca="1" si="28"/>
        <v>1.2369127944111824E-10</v>
      </c>
      <c r="U93" s="70">
        <f t="shared" ca="1" si="28"/>
        <v>1.2369127944111824E-10</v>
      </c>
      <c r="V93" s="70">
        <f t="shared" ca="1" si="28"/>
        <v>1.2369127944111824E-10</v>
      </c>
      <c r="W93" s="70">
        <f t="shared" ca="1" si="28"/>
        <v>1.2369127944111824E-10</v>
      </c>
      <c r="X93" s="70">
        <f t="shared" ca="1" si="28"/>
        <v>1.2369127944111824E-10</v>
      </c>
      <c r="Y93" s="70">
        <f t="shared" ca="1" si="28"/>
        <v>1.2369127944111824E-10</v>
      </c>
      <c r="Z93" s="70">
        <f t="shared" ca="1" si="28"/>
        <v>1.2369127944111824E-10</v>
      </c>
      <c r="AA93" s="70">
        <f t="shared" ca="1" si="28"/>
        <v>1.2369127944111824E-10</v>
      </c>
      <c r="AB93" s="70">
        <f t="shared" ca="1" si="28"/>
        <v>1.2369127944111824E-10</v>
      </c>
      <c r="AC93" s="70">
        <f t="shared" ca="1" si="28"/>
        <v>1.2369127944111824E-10</v>
      </c>
      <c r="AD93" s="70">
        <f t="shared" ca="1" si="28"/>
        <v>1.2369127944111824E-10</v>
      </c>
      <c r="AE93" s="70">
        <f t="shared" ca="1" si="28"/>
        <v>1.2369127944111824E-10</v>
      </c>
      <c r="AF93" s="70">
        <f t="shared" ca="1" si="28"/>
        <v>1.2369127944111824E-10</v>
      </c>
      <c r="AG93" s="70">
        <f t="shared" ca="1" si="28"/>
        <v>1.2369127944111824E-10</v>
      </c>
      <c r="AH93" s="70">
        <f t="shared" ca="1" si="28"/>
        <v>1.2369127944111824E-10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801131.75226168241</v>
      </c>
      <c r="D101" s="42">
        <f ca="1">IF($C$112="3P",D83,0)</f>
        <v>-1823025.0236807717</v>
      </c>
      <c r="E101" s="42">
        <f t="shared" ref="E101:AH101" ca="1" si="29">IF($C$112="3P",E83,0)</f>
        <v>347294.69285592949</v>
      </c>
      <c r="F101" s="42">
        <f t="shared" ca="1" si="29"/>
        <v>402586.27652131108</v>
      </c>
      <c r="G101" s="42">
        <f t="shared" ca="1" si="29"/>
        <v>314823.12756200001</v>
      </c>
      <c r="H101" s="42">
        <f t="shared" ca="1" si="29"/>
        <v>260269.74889082427</v>
      </c>
      <c r="I101" s="42">
        <f t="shared" ca="1" si="29"/>
        <v>255065.58849663107</v>
      </c>
      <c r="J101" s="42">
        <f t="shared" ca="1" si="29"/>
        <v>213557.38420181794</v>
      </c>
      <c r="K101" s="42">
        <f t="shared" ca="1" si="29"/>
        <v>172781.14811078849</v>
      </c>
      <c r="L101" s="42">
        <f t="shared" ca="1" si="29"/>
        <v>166803.12218387809</v>
      </c>
      <c r="M101" s="42">
        <f t="shared" ca="1" si="29"/>
        <v>160860.46535835558</v>
      </c>
      <c r="N101" s="42">
        <f t="shared" ca="1" si="29"/>
        <v>-41902.914392137274</v>
      </c>
      <c r="O101" s="42">
        <f t="shared" ca="1" si="29"/>
        <v>67648.67657022443</v>
      </c>
      <c r="P101" s="42">
        <f t="shared" ca="1" si="29"/>
        <v>131183.92002071746</v>
      </c>
      <c r="Q101" s="42">
        <f t="shared" ca="1" si="29"/>
        <v>132672.98940697889</v>
      </c>
      <c r="R101" s="42">
        <f t="shared" ca="1" si="29"/>
        <v>134181.18270148491</v>
      </c>
      <c r="S101" s="42">
        <f t="shared" ca="1" si="29"/>
        <v>135708.64846876592</v>
      </c>
      <c r="T101" s="42">
        <f t="shared" ca="1" si="29"/>
        <v>137255.53437642645</v>
      </c>
      <c r="U101" s="42">
        <f t="shared" ca="1" si="29"/>
        <v>138821.98710252292</v>
      </c>
      <c r="V101" s="42">
        <f t="shared" ca="1" si="29"/>
        <v>140408.15223958626</v>
      </c>
      <c r="W101" s="42">
        <f t="shared" ca="1" si="29"/>
        <v>142014.17419519243</v>
      </c>
      <c r="X101" s="42">
        <f t="shared" ca="1" si="29"/>
        <v>34620.196088976329</v>
      </c>
      <c r="Y101" s="42">
        <f t="shared" ca="1" si="29"/>
        <v>145286.35964598603</v>
      </c>
      <c r="Z101" s="42">
        <f t="shared" ca="1" si="29"/>
        <v>146952.80508626855</v>
      </c>
      <c r="AA101" s="42">
        <f t="shared" ca="1" si="29"/>
        <v>148639.67101057703</v>
      </c>
      <c r="AB101" s="42">
        <f t="shared" ca="1" si="29"/>
        <v>150347.09428208543</v>
      </c>
      <c r="AC101" s="42">
        <f t="shared" ca="1" si="29"/>
        <v>152075.20990399414</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617444.13124527456</v>
      </c>
      <c r="D106" s="42">
        <f ca="1">IF($C$112="3P",VLOOKUP($A106,'Fin. Assumptions'!$F$23:$L$29,$D$111+1)*(-D$55-D$56),VLOOKUP($A106,'Fin. Assumptions'!$F$32:$L$38,$D$111+1)*D$83)</f>
        <v>0</v>
      </c>
      <c r="E106" s="42">
        <f ca="1">IF($C$112="3P",VLOOKUP($A106,'Fin. Assumptions'!$F$23:$L$29,$D$111+1)*(-E$55-E$56),VLOOKUP($A106,'Fin. Assumptions'!$F$32:$L$38,$D$111+1)*E$83)</f>
        <v>41442.705399325758</v>
      </c>
      <c r="F106" s="42">
        <f ca="1">IF($C$112="3P",VLOOKUP($A106,'Fin. Assumptions'!$F$23:$L$29,$D$111+1)*(-F$55-F$56),VLOOKUP($A106,'Fin. Assumptions'!$F$32:$L$38,$D$111+1)*F$83)</f>
        <v>41873.951709775713</v>
      </c>
      <c r="G106" s="42">
        <f ca="1">IF($C$112="3P",VLOOKUP($A106,'Fin. Assumptions'!$F$23:$L$29,$D$111+1)*(-G$55-G$56),VLOOKUP($A106,'Fin. Assumptions'!$F$32:$L$38,$D$111+1)*G$83)</f>
        <v>42311.623590251373</v>
      </c>
      <c r="H106" s="42">
        <f ca="1">IF($C$112="3P",VLOOKUP($A106,'Fin. Assumptions'!$F$23:$L$29,$D$111+1)*(-H$55-H$56),VLOOKUP($A106,'Fin. Assumptions'!$F$32:$L$38,$D$111+1)*H$83)</f>
        <v>42755.816781746114</v>
      </c>
      <c r="I106" s="42">
        <f ca="1">IF($C$112="3P",VLOOKUP($A106,'Fin. Assumptions'!$F$23:$L$29,$D$111+1)*(-I$55-I$56),VLOOKUP($A106,'Fin. Assumptions'!$F$32:$L$38,$D$111+1)*I$83)</f>
        <v>43206.628451794139</v>
      </c>
      <c r="J106" s="42">
        <f ca="1">IF($C$112="3P",VLOOKUP($A106,'Fin. Assumptions'!$F$23:$L$29,$D$111+1)*(-J$55-J$56),VLOOKUP($A106,'Fin. Assumptions'!$F$32:$L$38,$D$111+1)*J$83)</f>
        <v>43664.157215725871</v>
      </c>
      <c r="K106" s="42">
        <f ca="1">IF($C$112="3P",VLOOKUP($A106,'Fin. Assumptions'!$F$23:$L$29,$D$111+1)*(-K$55-K$56),VLOOKUP($A106,'Fin. Assumptions'!$F$32:$L$38,$D$111+1)*K$83)</f>
        <v>44128.503158240186</v>
      </c>
      <c r="L106" s="42">
        <f ca="1">IF($C$112="3P",VLOOKUP($A106,'Fin. Assumptions'!$F$23:$L$29,$D$111+1)*(-L$55-L$56),VLOOKUP($A106,'Fin. Assumptions'!$F$32:$L$38,$D$111+1)*L$83)</f>
        <v>44599.767855297956</v>
      </c>
      <c r="M106" s="42">
        <f ca="1">IF($C$112="3P",VLOOKUP($A106,'Fin. Assumptions'!$F$23:$L$29,$D$111+1)*(-M$55-M$56),VLOOKUP($A106,'Fin. Assumptions'!$F$32:$L$38,$D$111+1)*M$83)</f>
        <v>45078.054396341904</v>
      </c>
      <c r="N106" s="42">
        <f ca="1">IF($C$112="3P",VLOOKUP($A106,'Fin. Assumptions'!$F$23:$L$29,$D$111+1)*(-N$55-N$56),VLOOKUP($A106,'Fin. Assumptions'!$F$32:$L$38,$D$111+1)*N$83)</f>
        <v>45563.467406847398</v>
      </c>
      <c r="O106" s="42">
        <f ca="1">IF($C$112="3P",VLOOKUP($A106,'Fin. Assumptions'!$F$23:$L$29,$D$111+1)*(-O$55-O$56),VLOOKUP($A106,'Fin. Assumptions'!$F$32:$L$38,$D$111+1)*O$83)</f>
        <v>46056.113071209424</v>
      </c>
      <c r="P106" s="42">
        <f ca="1">IF($C$112="3P",VLOOKUP($A106,'Fin. Assumptions'!$F$23:$L$29,$D$111+1)*(-P$55-P$56),VLOOKUP($A106,'Fin. Assumptions'!$F$32:$L$38,$D$111+1)*P$83)</f>
        <v>46556.099155970434</v>
      </c>
      <c r="Q106" s="42">
        <f ca="1">IF($C$112="3P",VLOOKUP($A106,'Fin. Assumptions'!$F$23:$L$29,$D$111+1)*(-Q$55-Q$56),VLOOKUP($A106,'Fin. Assumptions'!$F$32:$L$38,$D$111+1)*Q$83)</f>
        <v>47063.535033394401</v>
      </c>
      <c r="R106" s="42">
        <f ca="1">IF($C$112="3P",VLOOKUP($A106,'Fin. Assumptions'!$F$23:$L$29,$D$111+1)*(-R$55-R$56),VLOOKUP($A106,'Fin. Assumptions'!$F$32:$L$38,$D$111+1)*R$83)</f>
        <v>47578.531705391972</v>
      </c>
      <c r="S106" s="42">
        <f ca="1">IF($C$112="3P",VLOOKUP($A106,'Fin. Assumptions'!$F$23:$L$29,$D$111+1)*(-S$55-S$56),VLOOKUP($A106,'Fin. Assumptions'!$F$32:$L$38,$D$111+1)*S$83)</f>
        <v>48101.201827802324</v>
      </c>
      <c r="T106" s="42">
        <f ca="1">IF($C$112="3P",VLOOKUP($A106,'Fin. Assumptions'!$F$23:$L$29,$D$111+1)*(-T$55-T$56),VLOOKUP($A106,'Fin. Assumptions'!$F$32:$L$38,$D$111+1)*T$83)</f>
        <v>48631.659735036563</v>
      </c>
      <c r="U106" s="42">
        <f ca="1">IF($C$112="3P",VLOOKUP($A106,'Fin. Assumptions'!$F$23:$L$29,$D$111+1)*(-U$55-U$56),VLOOKUP($A106,'Fin. Assumptions'!$F$32:$L$38,$D$111+1)*U$83)</f>
        <v>49170.021465088619</v>
      </c>
      <c r="V106" s="42">
        <f ca="1">IF($C$112="3P",VLOOKUP($A106,'Fin. Assumptions'!$F$23:$L$29,$D$111+1)*(-V$55-V$56),VLOOKUP($A106,'Fin. Assumptions'!$F$32:$L$38,$D$111+1)*V$83)</f>
        <v>49716.404784918435</v>
      </c>
      <c r="W106" s="42">
        <f ca="1">IF($C$112="3P",VLOOKUP($A106,'Fin. Assumptions'!$F$23:$L$29,$D$111+1)*(-W$55-W$56),VLOOKUP($A106,'Fin. Assumptions'!$F$32:$L$38,$D$111+1)*W$83)</f>
        <v>50270.929216213714</v>
      </c>
      <c r="X106" s="42">
        <f ca="1">IF($C$112="3P",VLOOKUP($A106,'Fin. Assumptions'!$F$23:$L$29,$D$111+1)*(-X$55-X$56),VLOOKUP($A106,'Fin. Assumptions'!$F$32:$L$38,$D$111+1)*X$83)</f>
        <v>50833.716061535299</v>
      </c>
      <c r="Y106" s="42">
        <f ca="1">IF($C$112="3P",VLOOKUP($A106,'Fin. Assumptions'!$F$23:$L$29,$D$111+1)*(-Y$55-Y$56),VLOOKUP($A106,'Fin. Assumptions'!$F$32:$L$38,$D$111+1)*Y$83)</f>
        <v>51404.888430852174</v>
      </c>
      <c r="Z106" s="42">
        <f ca="1">IF($C$112="3P",VLOOKUP($A106,'Fin. Assumptions'!$F$23:$L$29,$D$111+1)*(-Z$55-Z$56),VLOOKUP($A106,'Fin. Assumptions'!$F$32:$L$38,$D$111+1)*Z$83)</f>
        <v>51984.571268471867</v>
      </c>
      <c r="AA106" s="42">
        <f ca="1">IF($C$112="3P",VLOOKUP($A106,'Fin. Assumptions'!$F$23:$L$29,$D$111+1)*(-AA$55-AA$56),VLOOKUP($A106,'Fin. Assumptions'!$F$32:$L$38,$D$111+1)*AA$83)</f>
        <v>52572.891380372101</v>
      </c>
      <c r="AB106" s="42">
        <f ca="1">IF($C$112="3P",VLOOKUP($A106,'Fin. Assumptions'!$F$23:$L$29,$D$111+1)*(-AB$55-AB$56),VLOOKUP($A106,'Fin. Assumptions'!$F$32:$L$38,$D$111+1)*AB$83)</f>
        <v>53169.977461939641</v>
      </c>
      <c r="AC106" s="42">
        <f ca="1">IF($C$112="3P",VLOOKUP($A106,'Fin. Assumptions'!$F$23:$L$29,$D$111+1)*(-AC$55-AC$56),VLOOKUP($A106,'Fin. Assumptions'!$F$32:$L$38,$D$111+1)*AC$83)</f>
        <v>53775.96012612254</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1418575.883506957</v>
      </c>
    </row>
    <row r="111" spans="1:34" ht="15.75" x14ac:dyDescent="0.25">
      <c r="A111" s="92"/>
      <c r="B111" s="93" t="s">
        <v>111</v>
      </c>
      <c r="C111" s="463" t="str">
        <f ca="1">LEFT($B$6,3)</f>
        <v>NPO</v>
      </c>
      <c r="D111" s="380">
        <f ca="1">HLOOKUP(C111,'Fin. Assumptions'!$G$32:$L$40,9)</f>
        <v>4</v>
      </c>
    </row>
    <row r="112" spans="1:34" x14ac:dyDescent="0.2">
      <c r="A112" s="94"/>
      <c r="B112" s="93" t="s">
        <v>160</v>
      </c>
      <c r="C112" s="376" t="str">
        <f ca="1">RIGHT(LEFT($B$6,6),2)</f>
        <v>3P</v>
      </c>
    </row>
  </sheetData>
  <sheetProtection algorithmName="SHA-512" hashValue="eCCk1jbA+Pq7PrtFWwcnBT2FvHUv5EK+mXMKpt4gJyo20k8spm/5YE0YSUTAVX3BnbfNaCcphNsDfsZriPL37w==" saltValue="oArvUlevbRgqoLcGBmXzfA=="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E55E5C"/>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NPO DO 19</v>
      </c>
      <c r="D6" s="82" t="s">
        <v>172</v>
      </c>
      <c r="T6" s="2"/>
    </row>
    <row r="7" spans="1:42" ht="18.75" customHeight="1" x14ac:dyDescent="0.25">
      <c r="A7" s="90"/>
      <c r="C7" s="2"/>
      <c r="D7" s="374" t="s">
        <v>174</v>
      </c>
      <c r="T7" s="2"/>
    </row>
    <row r="8" spans="1:42" ht="18.75" customHeight="1" x14ac:dyDescent="0.25">
      <c r="A8" s="90" t="s">
        <v>111</v>
      </c>
      <c r="B8" s="376" t="str">
        <f ca="1">VLOOKUP($B$6,'Fin. Assumptions'!$A$6:$P$17,2)</f>
        <v>NP/Other</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2019</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Non-Taxable</v>
      </c>
      <c r="C11" s="1"/>
      <c r="E11" s="18" t="s">
        <v>0</v>
      </c>
      <c r="G11" s="396">
        <f ca="1">VLOOKUP($B$6,'Fin. Assumptions'!$A$6:$P$17,15)</f>
        <v>0</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0</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3.3145909521468568</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3314590.952146857</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0.84225908562247476</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3314590.952146857</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0</v>
      </c>
      <c r="O22" s="28"/>
      <c r="P22" s="26"/>
      <c r="Q22" s="26"/>
      <c r="R22" s="23"/>
      <c r="T22" s="2"/>
    </row>
    <row r="23" spans="1:36" ht="18" customHeight="1" x14ac:dyDescent="0.2">
      <c r="A23" s="48"/>
      <c r="B23" s="77"/>
      <c r="C23" s="21"/>
      <c r="E23" s="54" t="s">
        <v>77</v>
      </c>
      <c r="G23" s="83">
        <f ca="1">SUM(G20:G22)</f>
        <v>3314590.952146857</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1</v>
      </c>
      <c r="H25" s="37" t="s">
        <v>9</v>
      </c>
      <c r="N25" s="23"/>
      <c r="O25" s="28"/>
      <c r="P25" s="5"/>
      <c r="Q25" s="5"/>
      <c r="R25" s="5"/>
      <c r="T25" s="2"/>
    </row>
    <row r="26" spans="1:36" ht="18" customHeight="1" x14ac:dyDescent="0.25">
      <c r="A26" s="8" t="s">
        <v>19</v>
      </c>
      <c r="B26" s="12"/>
      <c r="C26" s="13"/>
      <c r="E26" s="73" t="s">
        <v>74</v>
      </c>
      <c r="F26" s="72"/>
      <c r="G26" s="86">
        <f ca="1">1-FedTaxCredit-G25</f>
        <v>-0.30000000000000004</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0</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3314590.952146857</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0.16561212047999999</v>
      </c>
      <c r="C31" s="2" t="s">
        <v>7</v>
      </c>
      <c r="E31" s="57" t="s">
        <v>10</v>
      </c>
      <c r="F31" s="5"/>
      <c r="G31" s="83">
        <f ca="1">NetCost*LoanPer-B22</f>
        <v>-994377.28564405721</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9</v>
      </c>
      <c r="C34" s="13" t="s">
        <v>26</v>
      </c>
      <c r="F34" s="401" t="s">
        <v>79</v>
      </c>
      <c r="G34" s="402"/>
      <c r="H34" s="403"/>
      <c r="I34" s="403"/>
      <c r="J34" s="404">
        <f ca="1">NPV(G30,E83:AH83)+D83</f>
        <v>-938254.27238318324</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e">
        <f ca="1">IF(G25=100%,#REF!, "N/A")</f>
        <v>#REF!</v>
      </c>
      <c r="K35" s="405"/>
    </row>
    <row r="36" spans="1:34" ht="18" customHeight="1" thickBot="1" x14ac:dyDescent="0.3">
      <c r="A36" s="385" t="s">
        <v>96</v>
      </c>
      <c r="B36" s="390"/>
      <c r="C36" s="384" t="s">
        <v>7</v>
      </c>
      <c r="F36" s="407" t="s">
        <v>81</v>
      </c>
      <c r="G36" s="408"/>
      <c r="H36" s="408"/>
      <c r="I36" s="408"/>
      <c r="J36" s="409">
        <f ca="1">IRR(D83:AH83,0.1)</f>
        <v>4.874393062305038E-2</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192951.36932883839</v>
      </c>
      <c r="F54" s="9">
        <f t="shared" ca="1" si="2"/>
        <v>195826.34473183809</v>
      </c>
      <c r="G54" s="9">
        <f t="shared" ca="1" si="2"/>
        <v>198744.15726834247</v>
      </c>
      <c r="H54" s="9">
        <f t="shared" ca="1" si="2"/>
        <v>201705.44521164076</v>
      </c>
      <c r="I54" s="9">
        <f t="shared" ca="1" si="2"/>
        <v>204710.85634529425</v>
      </c>
      <c r="J54" s="9">
        <f t="shared" ca="1" si="2"/>
        <v>207761.04810483914</v>
      </c>
      <c r="K54" s="9">
        <f t="shared" ca="1" si="2"/>
        <v>210856.68772160125</v>
      </c>
      <c r="L54" s="9">
        <f t="shared" ca="1" si="2"/>
        <v>213998.45236865306</v>
      </c>
      <c r="M54" s="9">
        <f t="shared" ca="1" si="2"/>
        <v>217187.02930894602</v>
      </c>
      <c r="N54" s="9">
        <f t="shared" ca="1" si="2"/>
        <v>220423.11604564931</v>
      </c>
      <c r="O54" s="9">
        <f t="shared" ca="1" si="2"/>
        <v>223707.4204747295</v>
      </c>
      <c r="P54" s="9">
        <f t="shared" ca="1" si="2"/>
        <v>227040.66103980292</v>
      </c>
      <c r="Q54" s="9">
        <f t="shared" ca="1" si="2"/>
        <v>230423.56688929602</v>
      </c>
      <c r="R54" s="9">
        <f t="shared" ca="1" si="2"/>
        <v>233856.87803594649</v>
      </c>
      <c r="S54" s="9">
        <f t="shared" ca="1" si="2"/>
        <v>237341.34551868215</v>
      </c>
      <c r="T54" s="9">
        <f t="shared" ca="1" si="2"/>
        <v>240877.73156691043</v>
      </c>
      <c r="U54" s="9">
        <f t="shared" ca="1" si="2"/>
        <v>244466.80976725745</v>
      </c>
      <c r="V54" s="9">
        <f t="shared" ca="1" si="2"/>
        <v>248109.36523278957</v>
      </c>
      <c r="W54" s="9">
        <f t="shared" ca="1" si="2"/>
        <v>251806.1947747581</v>
      </c>
      <c r="X54" s="9">
        <f t="shared" ca="1" si="2"/>
        <v>255558.107076902</v>
      </c>
      <c r="Y54" s="9">
        <f t="shared" ca="1" si="2"/>
        <v>259365.92287234782</v>
      </c>
      <c r="Z54" s="9">
        <f t="shared" ca="1" si="2"/>
        <v>263230.47512314579</v>
      </c>
      <c r="AA54" s="9">
        <f t="shared" ca="1" si="2"/>
        <v>267152.6092024807</v>
      </c>
      <c r="AB54" s="9">
        <f t="shared" ca="1" si="2"/>
        <v>271133.1830795976</v>
      </c>
      <c r="AC54" s="9">
        <f t="shared" ca="1" si="2"/>
        <v>275173.06750748359</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260044.29210141371</v>
      </c>
      <c r="F57" s="10">
        <f ca="1">IF(F$49&gt;OptInTerm,0,VLOOKUP($B$10+F$49-1,'SREC Prices'!$B$6:$D$22,2))*((F$50/1000)*$B$18)</f>
        <v>237263.4308141144</v>
      </c>
      <c r="G57" s="10">
        <f ca="1">IF(G$49&gt;OptInTerm,0,VLOOKUP($B$10+G$49-1,'SREC Prices'!$B$6:$D$22,2))*((G$50/1000)*$B$18)</f>
        <v>219561.43081139881</v>
      </c>
      <c r="H57" s="10">
        <f ca="1">IF(H$49&gt;OptInTerm,0,VLOOKUP($B$10+H$49-1,'SREC Prices'!$B$6:$D$22,2))*((H$50/1000)*$B$18)</f>
        <v>205897.13203103453</v>
      </c>
      <c r="I57" s="10">
        <f ca="1">IF(I$49&gt;OptInTerm,0,VLOOKUP($B$10+I$49-1,'SREC Prices'!$B$6:$D$22,2))*((I$50/1000)*$B$18)</f>
        <v>197639.5695517378</v>
      </c>
      <c r="J57" s="10">
        <f ca="1">IF(J$49&gt;OptInTerm,0,VLOOKUP($B$10+J$49-1,'SREC Prices'!$B$6:$D$22,2))*((J$50/1000)*$B$18)</f>
        <v>186350.58556710405</v>
      </c>
      <c r="K57" s="10">
        <f ca="1">IF(K$49&gt;OptInTerm,0,VLOOKUP($B$10+K$49-1,'SREC Prices'!$B$6:$D$22,2))*((K$50/1000)*$B$18)</f>
        <v>176101.3033609133</v>
      </c>
      <c r="L57" s="10">
        <f ca="1">IF(L$49&gt;OptInTerm,0,VLOOKUP($B$10+L$49-1,'SREC Prices'!$B$6:$D$22,2))*((L$50/1000)*$B$18)</f>
        <v>166876.94937534165</v>
      </c>
      <c r="M57" s="10">
        <f ca="1">IF(M$49&gt;OptInTerm,0,VLOOKUP($B$10+M$49-1,'SREC Prices'!$B$6:$D$22,2))*((M$50/1000)*$B$18)</f>
        <v>157740.43639704169</v>
      </c>
      <c r="N57" s="10">
        <f ca="1">IF(N$49&gt;OptInTerm,0,VLOOKUP($B$10+N$49-1,'SREC Prices'!$B$6:$D$22,2))*((N$50/1000)*$B$18)</f>
        <v>0</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27842.195748820643</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452995.66143025213</v>
      </c>
      <c r="F59" s="10">
        <f t="shared" ref="F59:AH59" ca="1" si="5">SUM(F54:F58)</f>
        <v>433089.77554595249</v>
      </c>
      <c r="G59" s="10">
        <f t="shared" ca="1" si="5"/>
        <v>418305.58807974128</v>
      </c>
      <c r="H59" s="10">
        <f t="shared" ca="1" si="5"/>
        <v>407602.5772426753</v>
      </c>
      <c r="I59" s="10">
        <f t="shared" ca="1" si="5"/>
        <v>402350.42589703202</v>
      </c>
      <c r="J59" s="10">
        <f t="shared" ca="1" si="5"/>
        <v>394111.63367194321</v>
      </c>
      <c r="K59" s="10">
        <f t="shared" ca="1" si="5"/>
        <v>386957.99108251452</v>
      </c>
      <c r="L59" s="10">
        <f t="shared" ca="1" si="5"/>
        <v>380875.40174399468</v>
      </c>
      <c r="M59" s="10">
        <f t="shared" ca="1" si="5"/>
        <v>374927.46570598771</v>
      </c>
      <c r="N59" s="10">
        <f t="shared" ca="1" si="5"/>
        <v>248265.31179446995</v>
      </c>
      <c r="O59" s="10">
        <f t="shared" ca="1" si="5"/>
        <v>251410.40524480605</v>
      </c>
      <c r="P59" s="10">
        <f t="shared" ca="1" si="5"/>
        <v>254605.13088602907</v>
      </c>
      <c r="Q59" s="10">
        <f t="shared" ca="1" si="5"/>
        <v>257850.21438629105</v>
      </c>
      <c r="R59" s="10">
        <f t="shared" ca="1" si="5"/>
        <v>261146.39229545655</v>
      </c>
      <c r="S59" s="10">
        <f t="shared" ca="1" si="5"/>
        <v>264494.41220689466</v>
      </c>
      <c r="T59" s="10">
        <f t="shared" ca="1" si="5"/>
        <v>267895.03292168188</v>
      </c>
      <c r="U59" s="10">
        <f t="shared" ca="1" si="5"/>
        <v>271349.02461525501</v>
      </c>
      <c r="V59" s="10">
        <f t="shared" ca="1" si="5"/>
        <v>274857.16900654719</v>
      </c>
      <c r="W59" s="10">
        <f t="shared" ca="1" si="5"/>
        <v>278420.25952964689</v>
      </c>
      <c r="X59" s="10">
        <f t="shared" ca="1" si="5"/>
        <v>282039.10150801635</v>
      </c>
      <c r="Y59" s="10">
        <f t="shared" ca="1" si="5"/>
        <v>285714.51233130659</v>
      </c>
      <c r="Z59" s="10">
        <f t="shared" ca="1" si="5"/>
        <v>289447.32163480978</v>
      </c>
      <c r="AA59" s="10">
        <f t="shared" ca="1" si="5"/>
        <v>293238.37148158636</v>
      </c>
      <c r="AB59" s="10">
        <f t="shared" ca="1" si="5"/>
        <v>297088.51654730772</v>
      </c>
      <c r="AC59" s="10">
        <f t="shared" ca="1" si="5"/>
        <v>300998.62430785521</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431995.66143025213</v>
      </c>
      <c r="F63" s="10">
        <f t="shared" ca="1" si="9"/>
        <v>411564.77554595249</v>
      </c>
      <c r="G63" s="10">
        <f t="shared" ca="1" si="9"/>
        <v>396242.46307974128</v>
      </c>
      <c r="H63" s="10">
        <f t="shared" ca="1" si="9"/>
        <v>384987.8741176753</v>
      </c>
      <c r="I63" s="10">
        <f t="shared" ca="1" si="9"/>
        <v>379170.35519390705</v>
      </c>
      <c r="J63" s="10">
        <f t="shared" ca="1" si="9"/>
        <v>370352.06120124011</v>
      </c>
      <c r="K63" s="10">
        <f t="shared" ca="1" si="9"/>
        <v>362604.42930004385</v>
      </c>
      <c r="L63" s="10">
        <f t="shared" ca="1" si="9"/>
        <v>355913.00091696222</v>
      </c>
      <c r="M63" s="10">
        <f t="shared" ca="1" si="9"/>
        <v>349341.00485827943</v>
      </c>
      <c r="N63" s="10">
        <f t="shared" ca="1" si="9"/>
        <v>72039.189425568969</v>
      </c>
      <c r="O63" s="10">
        <f t="shared" ca="1" si="9"/>
        <v>224528.62981668254</v>
      </c>
      <c r="P63" s="10">
        <f t="shared" ca="1" si="9"/>
        <v>227051.31107220249</v>
      </c>
      <c r="Q63" s="10">
        <f t="shared" ca="1" si="9"/>
        <v>229607.54907711881</v>
      </c>
      <c r="R63" s="10">
        <f t="shared" ca="1" si="9"/>
        <v>232197.66035355499</v>
      </c>
      <c r="S63" s="10">
        <f t="shared" ca="1" si="9"/>
        <v>234821.96196644558</v>
      </c>
      <c r="T63" s="10">
        <f t="shared" ca="1" si="9"/>
        <v>237480.77142522155</v>
      </c>
      <c r="U63" s="10">
        <f t="shared" ca="1" si="9"/>
        <v>240174.4065813832</v>
      </c>
      <c r="V63" s="10">
        <f t="shared" ca="1" si="9"/>
        <v>242903.18552182856</v>
      </c>
      <c r="W63" s="10">
        <f t="shared" ca="1" si="9"/>
        <v>245667.4264578103</v>
      </c>
      <c r="X63" s="10">
        <f t="shared" ca="1" si="9"/>
        <v>98467.447609383846</v>
      </c>
      <c r="Y63" s="10">
        <f t="shared" ca="1" si="9"/>
        <v>251303.56708520828</v>
      </c>
      <c r="Z63" s="10">
        <f t="shared" ca="1" si="9"/>
        <v>254176.10275755901</v>
      </c>
      <c r="AA63" s="10">
        <f t="shared" ca="1" si="9"/>
        <v>257085.37213240433</v>
      </c>
      <c r="AB63" s="10">
        <f t="shared" ca="1" si="9"/>
        <v>260031.69221439614</v>
      </c>
      <c r="AC63" s="10">
        <f t="shared" ca="1" si="9"/>
        <v>263015.37936662085</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431995.66143025213</v>
      </c>
      <c r="F65" s="59">
        <f t="shared" ref="F65:AH65" ca="1" si="10">SUM(F63:F64)</f>
        <v>411564.77554595249</v>
      </c>
      <c r="G65" s="59">
        <f t="shared" ca="1" si="10"/>
        <v>396242.46307974128</v>
      </c>
      <c r="H65" s="59">
        <f t="shared" ca="1" si="10"/>
        <v>384987.8741176753</v>
      </c>
      <c r="I65" s="59">
        <f t="shared" ca="1" si="10"/>
        <v>379170.35519390705</v>
      </c>
      <c r="J65" s="59">
        <f ca="1">SUM(J63:J64)</f>
        <v>370352.06120124011</v>
      </c>
      <c r="K65" s="59">
        <f t="shared" ca="1" si="10"/>
        <v>362604.42930004385</v>
      </c>
      <c r="L65" s="59">
        <f t="shared" ca="1" si="10"/>
        <v>355913.00091696222</v>
      </c>
      <c r="M65" s="59">
        <f t="shared" ca="1" si="10"/>
        <v>349341.00485827943</v>
      </c>
      <c r="N65" s="59">
        <f t="shared" ca="1" si="10"/>
        <v>72039.189425568969</v>
      </c>
      <c r="O65" s="59">
        <f t="shared" ca="1" si="10"/>
        <v>224528.62981668254</v>
      </c>
      <c r="P65" s="59">
        <f t="shared" ca="1" si="10"/>
        <v>227051.31107220249</v>
      </c>
      <c r="Q65" s="59">
        <f t="shared" ca="1" si="10"/>
        <v>229607.54907711881</v>
      </c>
      <c r="R65" s="59">
        <f t="shared" ca="1" si="10"/>
        <v>232197.66035355499</v>
      </c>
      <c r="S65" s="59">
        <f t="shared" ca="1" si="10"/>
        <v>234821.96196644558</v>
      </c>
      <c r="T65" s="59">
        <f t="shared" ca="1" si="10"/>
        <v>237480.77142522155</v>
      </c>
      <c r="U65" s="59">
        <f t="shared" ca="1" si="10"/>
        <v>240174.4065813832</v>
      </c>
      <c r="V65" s="59">
        <f t="shared" ca="1" si="10"/>
        <v>242903.18552182856</v>
      </c>
      <c r="W65" s="59">
        <f t="shared" ca="1" si="10"/>
        <v>245667.4264578103</v>
      </c>
      <c r="X65" s="59">
        <f t="shared" ca="1" si="10"/>
        <v>98467.447609383846</v>
      </c>
      <c r="Y65" s="59">
        <f t="shared" ca="1" si="10"/>
        <v>251303.56708520828</v>
      </c>
      <c r="Z65" s="59">
        <f t="shared" ca="1" si="10"/>
        <v>254176.10275755901</v>
      </c>
      <c r="AA65" s="59">
        <f t="shared" ca="1" si="10"/>
        <v>257085.37213240433</v>
      </c>
      <c r="AB65" s="59">
        <f t="shared" ca="1" si="10"/>
        <v>260031.69221439614</v>
      </c>
      <c r="AC65" s="59">
        <f t="shared" ca="1" si="10"/>
        <v>263015.37936662085</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0</v>
      </c>
      <c r="F66" s="59">
        <f t="shared" ca="1" si="11"/>
        <v>0</v>
      </c>
      <c r="G66" s="59">
        <f t="shared" ca="1" si="11"/>
        <v>0</v>
      </c>
      <c r="H66" s="59">
        <f t="shared" ca="1" si="11"/>
        <v>0</v>
      </c>
      <c r="I66" s="59">
        <f t="shared" ca="1" si="11"/>
        <v>0</v>
      </c>
      <c r="J66" s="59">
        <f t="shared" ca="1" si="11"/>
        <v>0</v>
      </c>
      <c r="K66" s="59">
        <f t="shared" ca="1" si="11"/>
        <v>0</v>
      </c>
      <c r="L66" s="59">
        <f t="shared" ca="1" si="11"/>
        <v>0</v>
      </c>
      <c r="M66" s="59">
        <f t="shared" ca="1" si="11"/>
        <v>0</v>
      </c>
      <c r="N66" s="59">
        <f t="shared" ca="1" si="11"/>
        <v>0</v>
      </c>
      <c r="O66" s="59">
        <f t="shared" ca="1" si="11"/>
        <v>0</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431995.66143025213</v>
      </c>
      <c r="F67" s="59">
        <f t="shared" ref="F67:AH67" ca="1" si="12">F65+F66</f>
        <v>411564.77554595249</v>
      </c>
      <c r="G67" s="59">
        <f t="shared" ca="1" si="12"/>
        <v>396242.46307974128</v>
      </c>
      <c r="H67" s="59">
        <f t="shared" ca="1" si="12"/>
        <v>384987.8741176753</v>
      </c>
      <c r="I67" s="59">
        <f ca="1">I65+I66</f>
        <v>379170.35519390705</v>
      </c>
      <c r="J67" s="59">
        <f ca="1">J65+J66</f>
        <v>370352.06120124011</v>
      </c>
      <c r="K67" s="59">
        <f t="shared" ca="1" si="12"/>
        <v>362604.42930004385</v>
      </c>
      <c r="L67" s="59">
        <f t="shared" ca="1" si="12"/>
        <v>355913.00091696222</v>
      </c>
      <c r="M67" s="59">
        <f t="shared" ca="1" si="12"/>
        <v>349341.00485827943</v>
      </c>
      <c r="N67" s="59">
        <f t="shared" ca="1" si="12"/>
        <v>72039.189425568969</v>
      </c>
      <c r="O67" s="59">
        <f t="shared" ca="1" si="12"/>
        <v>224528.62981668254</v>
      </c>
      <c r="P67" s="59">
        <f t="shared" ca="1" si="12"/>
        <v>227051.31107220249</v>
      </c>
      <c r="Q67" s="59">
        <f t="shared" ca="1" si="12"/>
        <v>229607.54907711881</v>
      </c>
      <c r="R67" s="59">
        <f t="shared" ca="1" si="12"/>
        <v>232197.66035355499</v>
      </c>
      <c r="S67" s="59">
        <f t="shared" ca="1" si="12"/>
        <v>234821.96196644558</v>
      </c>
      <c r="T67" s="59">
        <f t="shared" ca="1" si="12"/>
        <v>237480.77142522155</v>
      </c>
      <c r="U67" s="59">
        <f t="shared" ca="1" si="12"/>
        <v>240174.4065813832</v>
      </c>
      <c r="V67" s="59">
        <f t="shared" ca="1" si="12"/>
        <v>242903.18552182856</v>
      </c>
      <c r="W67" s="59">
        <f t="shared" ca="1" si="12"/>
        <v>245667.4264578103</v>
      </c>
      <c r="X67" s="59">
        <f t="shared" ca="1" si="12"/>
        <v>98467.447609383846</v>
      </c>
      <c r="Y67" s="59">
        <f t="shared" ca="1" si="12"/>
        <v>251303.56708520828</v>
      </c>
      <c r="Z67" s="59">
        <f t="shared" ca="1" si="12"/>
        <v>254176.10275755901</v>
      </c>
      <c r="AA67" s="59">
        <f t="shared" ca="1" si="12"/>
        <v>257085.37213240433</v>
      </c>
      <c r="AB67" s="59">
        <f t="shared" ca="1" si="12"/>
        <v>260031.69221439614</v>
      </c>
      <c r="AC67" s="59">
        <f t="shared" ca="1" si="12"/>
        <v>263015.37936662085</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0</v>
      </c>
      <c r="F68" s="59">
        <f t="shared" ca="1" si="14"/>
        <v>0</v>
      </c>
      <c r="G68" s="59">
        <f t="shared" ca="1" si="14"/>
        <v>0</v>
      </c>
      <c r="H68" s="59">
        <f t="shared" ca="1" si="14"/>
        <v>0</v>
      </c>
      <c r="I68" s="59">
        <f t="shared" ca="1" si="14"/>
        <v>0</v>
      </c>
      <c r="J68" s="59">
        <f t="shared" ca="1" si="14"/>
        <v>0</v>
      </c>
      <c r="K68" s="59">
        <f t="shared" ca="1" si="14"/>
        <v>0</v>
      </c>
      <c r="L68" s="59">
        <f t="shared" ca="1" si="14"/>
        <v>0</v>
      </c>
      <c r="M68" s="59">
        <f t="shared" ca="1" si="14"/>
        <v>0</v>
      </c>
      <c r="N68" s="59">
        <f t="shared" ca="1" si="14"/>
        <v>0</v>
      </c>
      <c r="O68" s="59">
        <f t="shared" ca="1" si="14"/>
        <v>0</v>
      </c>
      <c r="P68" s="59">
        <f t="shared" ca="1" si="14"/>
        <v>0</v>
      </c>
      <c r="Q68" s="59">
        <f t="shared" ca="1" si="14"/>
        <v>0</v>
      </c>
      <c r="R68" s="59">
        <f t="shared" ca="1" si="14"/>
        <v>0</v>
      </c>
      <c r="S68" s="59">
        <f t="shared" ca="1" si="14"/>
        <v>0</v>
      </c>
      <c r="T68" s="59">
        <f t="shared" ca="1" si="14"/>
        <v>0</v>
      </c>
      <c r="U68" s="59">
        <f t="shared" ca="1" si="14"/>
        <v>0</v>
      </c>
      <c r="V68" s="59">
        <f t="shared" ca="1" si="14"/>
        <v>0</v>
      </c>
      <c r="W68" s="59">
        <f t="shared" ca="1" si="14"/>
        <v>0</v>
      </c>
      <c r="X68" s="59">
        <f t="shared" ca="1" si="14"/>
        <v>0</v>
      </c>
      <c r="Y68" s="59">
        <f t="shared" ca="1" si="14"/>
        <v>0</v>
      </c>
      <c r="Z68" s="59">
        <f t="shared" ca="1" si="14"/>
        <v>0</v>
      </c>
      <c r="AA68" s="59">
        <f t="shared" ca="1" si="14"/>
        <v>0</v>
      </c>
      <c r="AB68" s="59">
        <f t="shared" ca="1" si="14"/>
        <v>0</v>
      </c>
      <c r="AC68" s="59">
        <f t="shared" ca="1" si="14"/>
        <v>0</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0</v>
      </c>
      <c r="F69" s="24">
        <f t="shared" ca="1" si="16"/>
        <v>0</v>
      </c>
      <c r="G69" s="24">
        <f t="shared" ca="1" si="16"/>
        <v>0</v>
      </c>
      <c r="H69" s="24">
        <f t="shared" ca="1" si="16"/>
        <v>0</v>
      </c>
      <c r="I69" s="24">
        <f t="shared" ca="1" si="16"/>
        <v>0</v>
      </c>
      <c r="J69" s="24">
        <f t="shared" ca="1" si="16"/>
        <v>0</v>
      </c>
      <c r="K69" s="24">
        <f t="shared" ca="1" si="16"/>
        <v>0</v>
      </c>
      <c r="L69" s="24">
        <f t="shared" ca="1" si="16"/>
        <v>0</v>
      </c>
      <c r="M69" s="24">
        <f t="shared" ca="1" si="16"/>
        <v>0</v>
      </c>
      <c r="N69" s="24">
        <f t="shared" ca="1" si="16"/>
        <v>0</v>
      </c>
      <c r="O69" s="24">
        <f t="shared" ca="1" si="16"/>
        <v>0</v>
      </c>
      <c r="P69" s="24">
        <f t="shared" ca="1" si="16"/>
        <v>0</v>
      </c>
      <c r="Q69" s="24">
        <f t="shared" ca="1" si="16"/>
        <v>0</v>
      </c>
      <c r="R69" s="24">
        <f t="shared" ca="1" si="16"/>
        <v>0</v>
      </c>
      <c r="S69" s="24">
        <f t="shared" ca="1" si="16"/>
        <v>0</v>
      </c>
      <c r="T69" s="24">
        <f t="shared" ca="1" si="16"/>
        <v>0</v>
      </c>
      <c r="U69" s="24">
        <f t="shared" ca="1" si="16"/>
        <v>0</v>
      </c>
      <c r="V69" s="24">
        <f t="shared" ca="1" si="16"/>
        <v>0</v>
      </c>
      <c r="W69" s="24">
        <f t="shared" ca="1" si="16"/>
        <v>0</v>
      </c>
      <c r="X69" s="24">
        <f t="shared" ca="1" si="16"/>
        <v>0</v>
      </c>
      <c r="Y69" s="24">
        <f t="shared" ca="1" si="16"/>
        <v>0</v>
      </c>
      <c r="Z69" s="24">
        <f t="shared" ca="1" si="16"/>
        <v>0</v>
      </c>
      <c r="AA69" s="24">
        <f t="shared" ca="1" si="16"/>
        <v>0</v>
      </c>
      <c r="AB69" s="24">
        <f t="shared" ca="1" si="16"/>
        <v>0</v>
      </c>
      <c r="AC69" s="24">
        <f t="shared" ca="1" si="16"/>
        <v>0</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431995.66143025213</v>
      </c>
      <c r="F70" s="420">
        <f t="shared" ref="F70:AH70" ca="1" si="17">SUM(F67:F69)</f>
        <v>411564.77554595249</v>
      </c>
      <c r="G70" s="420">
        <f t="shared" ca="1" si="17"/>
        <v>396242.46307974128</v>
      </c>
      <c r="H70" s="420">
        <f t="shared" ca="1" si="17"/>
        <v>384987.8741176753</v>
      </c>
      <c r="I70" s="420">
        <f t="shared" ca="1" si="17"/>
        <v>379170.35519390705</v>
      </c>
      <c r="J70" s="420">
        <f t="shared" ca="1" si="17"/>
        <v>370352.06120124011</v>
      </c>
      <c r="K70" s="420">
        <f t="shared" ca="1" si="17"/>
        <v>362604.42930004385</v>
      </c>
      <c r="L70" s="420">
        <f t="shared" ca="1" si="17"/>
        <v>355913.00091696222</v>
      </c>
      <c r="M70" s="420">
        <f t="shared" ca="1" si="17"/>
        <v>349341.00485827943</v>
      </c>
      <c r="N70" s="420">
        <f t="shared" ca="1" si="17"/>
        <v>72039.189425568969</v>
      </c>
      <c r="O70" s="420">
        <f t="shared" ca="1" si="17"/>
        <v>224528.62981668254</v>
      </c>
      <c r="P70" s="420">
        <f t="shared" ca="1" si="17"/>
        <v>227051.31107220249</v>
      </c>
      <c r="Q70" s="420">
        <f t="shared" ca="1" si="17"/>
        <v>229607.54907711881</v>
      </c>
      <c r="R70" s="420">
        <f t="shared" ca="1" si="17"/>
        <v>232197.66035355499</v>
      </c>
      <c r="S70" s="420">
        <f t="shared" ca="1" si="17"/>
        <v>234821.96196644558</v>
      </c>
      <c r="T70" s="420">
        <f t="shared" ca="1" si="17"/>
        <v>237480.77142522155</v>
      </c>
      <c r="U70" s="420">
        <f t="shared" ca="1" si="17"/>
        <v>240174.4065813832</v>
      </c>
      <c r="V70" s="420">
        <f t="shared" ca="1" si="17"/>
        <v>242903.18552182856</v>
      </c>
      <c r="W70" s="420">
        <f t="shared" ca="1" si="17"/>
        <v>245667.4264578103</v>
      </c>
      <c r="X70" s="420">
        <f t="shared" ca="1" si="17"/>
        <v>98467.447609383846</v>
      </c>
      <c r="Y70" s="420">
        <f t="shared" ca="1" si="17"/>
        <v>251303.56708520828</v>
      </c>
      <c r="Z70" s="420">
        <f t="shared" ca="1" si="17"/>
        <v>254176.10275755901</v>
      </c>
      <c r="AA70" s="420">
        <f t="shared" ca="1" si="17"/>
        <v>257085.37213240433</v>
      </c>
      <c r="AB70" s="420">
        <f t="shared" ca="1" si="17"/>
        <v>260031.69221439614</v>
      </c>
      <c r="AC70" s="420">
        <f t="shared" ca="1" si="17"/>
        <v>263015.37936662085</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431995.66143025213</v>
      </c>
      <c r="F72" s="59">
        <f t="shared" ca="1" si="18"/>
        <v>411564.77554595249</v>
      </c>
      <c r="G72" s="59">
        <f t="shared" ca="1" si="18"/>
        <v>396242.46307974128</v>
      </c>
      <c r="H72" s="59">
        <f t="shared" ca="1" si="18"/>
        <v>384987.8741176753</v>
      </c>
      <c r="I72" s="59">
        <f t="shared" ca="1" si="18"/>
        <v>379170.35519390705</v>
      </c>
      <c r="J72" s="59">
        <f t="shared" ca="1" si="18"/>
        <v>370352.06120124011</v>
      </c>
      <c r="K72" s="59">
        <f t="shared" ca="1" si="18"/>
        <v>362604.42930004385</v>
      </c>
      <c r="L72" s="59">
        <f t="shared" ca="1" si="18"/>
        <v>355913.00091696222</v>
      </c>
      <c r="M72" s="59">
        <f t="shared" ca="1" si="18"/>
        <v>349341.00485827943</v>
      </c>
      <c r="N72" s="59">
        <f t="shared" ca="1" si="18"/>
        <v>72039.189425568969</v>
      </c>
      <c r="O72" s="59">
        <f t="shared" ca="1" si="18"/>
        <v>224528.62981668254</v>
      </c>
      <c r="P72" s="59">
        <f t="shared" ca="1" si="18"/>
        <v>227051.31107220249</v>
      </c>
      <c r="Q72" s="59">
        <f t="shared" ca="1" si="18"/>
        <v>229607.54907711881</v>
      </c>
      <c r="R72" s="59">
        <f t="shared" ca="1" si="18"/>
        <v>232197.66035355499</v>
      </c>
      <c r="S72" s="59">
        <f t="shared" ca="1" si="18"/>
        <v>234821.96196644558</v>
      </c>
      <c r="T72" s="59">
        <f t="shared" ca="1" si="18"/>
        <v>237480.77142522155</v>
      </c>
      <c r="U72" s="59">
        <f t="shared" ca="1" si="18"/>
        <v>240174.4065813832</v>
      </c>
      <c r="V72" s="59">
        <f t="shared" ca="1" si="18"/>
        <v>242903.18552182856</v>
      </c>
      <c r="W72" s="59">
        <f t="shared" ca="1" si="18"/>
        <v>245667.4264578103</v>
      </c>
      <c r="X72" s="59">
        <f t="shared" ca="1" si="18"/>
        <v>98467.447609383846</v>
      </c>
      <c r="Y72" s="59">
        <f t="shared" ca="1" si="18"/>
        <v>251303.56708520828</v>
      </c>
      <c r="Z72" s="59">
        <f t="shared" ca="1" si="18"/>
        <v>254176.10275755901</v>
      </c>
      <c r="AA72" s="59">
        <f t="shared" ca="1" si="18"/>
        <v>257085.37213240433</v>
      </c>
      <c r="AB72" s="59">
        <f t="shared" ca="1" si="18"/>
        <v>260031.69221439614</v>
      </c>
      <c r="AC72" s="59">
        <f t="shared" ca="1" si="18"/>
        <v>263015.37936662085</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-3314590.952146857</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0</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-3314590.952146857</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-994377.28564405721</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0</v>
      </c>
      <c r="F80" s="10">
        <f ca="1">Principle</f>
        <v>0</v>
      </c>
      <c r="G80" s="10">
        <f t="shared" ref="G80:AH80" ca="1" si="20">Principle</f>
        <v>0</v>
      </c>
      <c r="H80" s="10">
        <f t="shared" ca="1" si="20"/>
        <v>0</v>
      </c>
      <c r="I80" s="10">
        <f t="shared" ca="1" si="20"/>
        <v>0</v>
      </c>
      <c r="J80" s="10">
        <f t="shared" ca="1" si="20"/>
        <v>0</v>
      </c>
      <c r="K80" s="10">
        <f t="shared" ca="1" si="20"/>
        <v>0</v>
      </c>
      <c r="L80" s="10">
        <f t="shared" ca="1" si="20"/>
        <v>0</v>
      </c>
      <c r="M80" s="10">
        <f t="shared" ca="1" si="20"/>
        <v>0</v>
      </c>
      <c r="N80" s="10">
        <f t="shared" ca="1" si="20"/>
        <v>0</v>
      </c>
      <c r="O80" s="10">
        <f t="shared" ca="1" si="20"/>
        <v>0</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-994377.28564405721</v>
      </c>
      <c r="E81" s="10">
        <f ca="1">E79+E80</f>
        <v>0</v>
      </c>
      <c r="F81" s="10">
        <f t="shared" ref="F81:AH81" ca="1" si="21">F79+F80</f>
        <v>0</v>
      </c>
      <c r="G81" s="10">
        <f t="shared" ca="1" si="21"/>
        <v>0</v>
      </c>
      <c r="H81" s="10">
        <f t="shared" ca="1" si="21"/>
        <v>0</v>
      </c>
      <c r="I81" s="10">
        <f t="shared" ca="1" si="21"/>
        <v>0</v>
      </c>
      <c r="J81" s="10">
        <f t="shared" ca="1" si="21"/>
        <v>0</v>
      </c>
      <c r="K81" s="10">
        <f t="shared" ca="1" si="21"/>
        <v>0</v>
      </c>
      <c r="L81" s="10">
        <f t="shared" ca="1" si="21"/>
        <v>0</v>
      </c>
      <c r="M81" s="10">
        <f t="shared" ca="1" si="21"/>
        <v>0</v>
      </c>
      <c r="N81" s="10">
        <f t="shared" ca="1" si="21"/>
        <v>0</v>
      </c>
      <c r="O81" s="10">
        <f t="shared" ca="1" si="21"/>
        <v>0</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-4308968.2377909143</v>
      </c>
      <c r="E83" s="430">
        <f t="shared" ca="1" si="22"/>
        <v>431995.66143025213</v>
      </c>
      <c r="F83" s="430">
        <f t="shared" ca="1" si="22"/>
        <v>411564.77554595249</v>
      </c>
      <c r="G83" s="430">
        <f t="shared" ca="1" si="22"/>
        <v>396242.46307974128</v>
      </c>
      <c r="H83" s="430">
        <f t="shared" ca="1" si="22"/>
        <v>384987.8741176753</v>
      </c>
      <c r="I83" s="430">
        <f t="shared" ca="1" si="22"/>
        <v>379170.35519390705</v>
      </c>
      <c r="J83" s="430">
        <f t="shared" ca="1" si="22"/>
        <v>370352.06120124011</v>
      </c>
      <c r="K83" s="430">
        <f t="shared" ca="1" si="22"/>
        <v>362604.42930004385</v>
      </c>
      <c r="L83" s="430">
        <f t="shared" ca="1" si="22"/>
        <v>355913.00091696222</v>
      </c>
      <c r="M83" s="430">
        <f t="shared" ca="1" si="22"/>
        <v>349341.00485827943</v>
      </c>
      <c r="N83" s="430">
        <f t="shared" ca="1" si="22"/>
        <v>72039.189425568969</v>
      </c>
      <c r="O83" s="430">
        <f t="shared" ca="1" si="22"/>
        <v>224528.62981668254</v>
      </c>
      <c r="P83" s="430">
        <f t="shared" ca="1" si="22"/>
        <v>227051.31107220249</v>
      </c>
      <c r="Q83" s="430">
        <f t="shared" ca="1" si="22"/>
        <v>229607.54907711881</v>
      </c>
      <c r="R83" s="430">
        <f t="shared" ca="1" si="22"/>
        <v>232197.66035355499</v>
      </c>
      <c r="S83" s="430">
        <f t="shared" ca="1" si="22"/>
        <v>234821.96196644558</v>
      </c>
      <c r="T83" s="430">
        <f t="shared" ca="1" si="22"/>
        <v>237480.77142522155</v>
      </c>
      <c r="U83" s="430">
        <f t="shared" ca="1" si="22"/>
        <v>240174.4065813832</v>
      </c>
      <c r="V83" s="430">
        <f t="shared" ca="1" si="22"/>
        <v>242903.18552182856</v>
      </c>
      <c r="W83" s="430">
        <f t="shared" ca="1" si="22"/>
        <v>245667.4264578103</v>
      </c>
      <c r="X83" s="430">
        <f t="shared" ca="1" si="22"/>
        <v>98467.447609383846</v>
      </c>
      <c r="Y83" s="430">
        <f t="shared" ca="1" si="22"/>
        <v>251303.56708520828</v>
      </c>
      <c r="Z83" s="430">
        <f t="shared" ca="1" si="22"/>
        <v>254176.10275755901</v>
      </c>
      <c r="AA83" s="430">
        <f t="shared" ca="1" si="22"/>
        <v>257085.37213240433</v>
      </c>
      <c r="AB83" s="430">
        <f t="shared" ca="1" si="22"/>
        <v>260031.69221439614</v>
      </c>
      <c r="AC83" s="430">
        <f t="shared" ca="1" si="22"/>
        <v>263015.37936662085</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-4308968.2377909143</v>
      </c>
      <c r="E84" s="44">
        <f ca="1">D84+E83</f>
        <v>-3876972.576360662</v>
      </c>
      <c r="F84" s="44">
        <f t="shared" ref="F84:AH84" ca="1" si="23">E84+F83</f>
        <v>-3465407.8008147096</v>
      </c>
      <c r="G84" s="44">
        <f t="shared" ca="1" si="23"/>
        <v>-3069165.3377349684</v>
      </c>
      <c r="H84" s="44">
        <f t="shared" ca="1" si="23"/>
        <v>-2684177.4636172932</v>
      </c>
      <c r="I84" s="44">
        <f t="shared" ca="1" si="23"/>
        <v>-2305007.1084233862</v>
      </c>
      <c r="J84" s="44">
        <f t="shared" ca="1" si="23"/>
        <v>-1934655.0472221461</v>
      </c>
      <c r="K84" s="44">
        <f t="shared" ca="1" si="23"/>
        <v>-1572050.6179221021</v>
      </c>
      <c r="L84" s="44">
        <f t="shared" ca="1" si="23"/>
        <v>-1216137.6170051398</v>
      </c>
      <c r="M84" s="44">
        <f t="shared" ca="1" si="23"/>
        <v>-866796.61214686045</v>
      </c>
      <c r="N84" s="44">
        <f t="shared" ca="1" si="23"/>
        <v>-794757.42272129143</v>
      </c>
      <c r="O84" s="44">
        <f t="shared" ca="1" si="23"/>
        <v>-570228.79290460888</v>
      </c>
      <c r="P84" s="44">
        <f t="shared" ca="1" si="23"/>
        <v>-343177.48183240637</v>
      </c>
      <c r="Q84" s="44">
        <f t="shared" ca="1" si="23"/>
        <v>-113569.93275528756</v>
      </c>
      <c r="R84" s="44">
        <f t="shared" ca="1" si="23"/>
        <v>118627.72759826743</v>
      </c>
      <c r="S84" s="44">
        <f t="shared" ca="1" si="23"/>
        <v>353449.68956471304</v>
      </c>
      <c r="T84" s="44">
        <f t="shared" ca="1" si="23"/>
        <v>590930.46098993463</v>
      </c>
      <c r="U84" s="44">
        <f t="shared" ca="1" si="23"/>
        <v>831104.86757131782</v>
      </c>
      <c r="V84" s="44">
        <f t="shared" ca="1" si="23"/>
        <v>1074008.0530931463</v>
      </c>
      <c r="W84" s="44">
        <f t="shared" ca="1" si="23"/>
        <v>1319675.4795509565</v>
      </c>
      <c r="X84" s="44">
        <f t="shared" ca="1" si="23"/>
        <v>1418142.9271603404</v>
      </c>
      <c r="Y84" s="44">
        <f t="shared" ca="1" si="23"/>
        <v>1669446.4942455487</v>
      </c>
      <c r="Z84" s="44">
        <f t="shared" ca="1" si="23"/>
        <v>1923622.5970031077</v>
      </c>
      <c r="AA84" s="44">
        <f t="shared" ca="1" si="23"/>
        <v>2180707.9691355121</v>
      </c>
      <c r="AB84" s="44">
        <f t="shared" ca="1" si="23"/>
        <v>2440739.6613499084</v>
      </c>
      <c r="AC84" s="44">
        <f t="shared" ca="1" si="23"/>
        <v>2703755.0407165294</v>
      </c>
      <c r="AD84" s="44">
        <f ca="1">AC84+AD83</f>
        <v>2703755.0407165294</v>
      </c>
      <c r="AE84" s="44">
        <f t="shared" ca="1" si="23"/>
        <v>2703755.0407165294</v>
      </c>
      <c r="AF84" s="44">
        <f t="shared" ca="1" si="23"/>
        <v>2703755.0407165294</v>
      </c>
      <c r="AG84" s="44">
        <f t="shared" ca="1" si="23"/>
        <v>2703755.0407165294</v>
      </c>
      <c r="AH84" s="44">
        <f t="shared" ca="1" si="23"/>
        <v>2703755.0407165294</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-994377.28564405721</v>
      </c>
      <c r="F89" s="9">
        <f ca="1">E93</f>
        <v>-994377.28564405721</v>
      </c>
      <c r="G89" s="9">
        <f t="shared" ref="G89:AH89" ca="1" si="24">F93</f>
        <v>-994377.28564405721</v>
      </c>
      <c r="H89" s="9">
        <f t="shared" ca="1" si="24"/>
        <v>-994377.28564405721</v>
      </c>
      <c r="I89" s="9">
        <f t="shared" ca="1" si="24"/>
        <v>-994377.28564405721</v>
      </c>
      <c r="J89" s="9">
        <f t="shared" ca="1" si="24"/>
        <v>-994377.28564405721</v>
      </c>
      <c r="K89" s="9">
        <f t="shared" ca="1" si="24"/>
        <v>-994377.28564405721</v>
      </c>
      <c r="L89" s="9">
        <f t="shared" ca="1" si="24"/>
        <v>-994377.28564405721</v>
      </c>
      <c r="M89" s="9">
        <f t="shared" ca="1" si="24"/>
        <v>-994377.28564405721</v>
      </c>
      <c r="N89" s="9">
        <f t="shared" ca="1" si="24"/>
        <v>-994377.28564405721</v>
      </c>
      <c r="O89" s="9">
        <f t="shared" ca="1" si="24"/>
        <v>-994377.28564405721</v>
      </c>
      <c r="P89" s="9">
        <f t="shared" ca="1" si="24"/>
        <v>-994377.28564405721</v>
      </c>
      <c r="Q89" s="9">
        <f t="shared" ca="1" si="24"/>
        <v>-994377.28564405721</v>
      </c>
      <c r="R89" s="9">
        <f t="shared" ca="1" si="24"/>
        <v>-994377.28564405721</v>
      </c>
      <c r="S89" s="9">
        <f t="shared" ca="1" si="24"/>
        <v>-994377.28564405721</v>
      </c>
      <c r="T89" s="9">
        <f t="shared" ca="1" si="24"/>
        <v>-994377.28564405721</v>
      </c>
      <c r="U89" s="9">
        <f t="shared" ca="1" si="24"/>
        <v>-994377.28564405721</v>
      </c>
      <c r="V89" s="9">
        <f t="shared" ca="1" si="24"/>
        <v>-994377.28564405721</v>
      </c>
      <c r="W89" s="9">
        <f t="shared" ca="1" si="24"/>
        <v>-994377.28564405721</v>
      </c>
      <c r="X89" s="9">
        <f t="shared" ca="1" si="24"/>
        <v>-994377.28564405721</v>
      </c>
      <c r="Y89" s="9">
        <f t="shared" ca="1" si="24"/>
        <v>-994377.28564405721</v>
      </c>
      <c r="Z89" s="9">
        <f t="shared" ca="1" si="24"/>
        <v>-994377.28564405721</v>
      </c>
      <c r="AA89" s="9">
        <f t="shared" ca="1" si="24"/>
        <v>-994377.28564405721</v>
      </c>
      <c r="AB89" s="9">
        <f t="shared" ca="1" si="24"/>
        <v>-994377.28564405721</v>
      </c>
      <c r="AC89" s="9">
        <f t="shared" ca="1" si="24"/>
        <v>-994377.28564405721</v>
      </c>
      <c r="AD89" s="9">
        <f t="shared" ca="1" si="24"/>
        <v>-994377.28564405721</v>
      </c>
      <c r="AE89" s="9">
        <f t="shared" ca="1" si="24"/>
        <v>-994377.28564405721</v>
      </c>
      <c r="AF89" s="9">
        <f t="shared" ca="1" si="24"/>
        <v>-994377.28564405721</v>
      </c>
      <c r="AG89" s="9">
        <f t="shared" ca="1" si="24"/>
        <v>-994377.28564405721</v>
      </c>
      <c r="AH89" s="9">
        <f t="shared" ca="1" si="24"/>
        <v>-994377.28564405721</v>
      </c>
    </row>
    <row r="90" spans="1:36" x14ac:dyDescent="0.2">
      <c r="A90" s="2" t="s">
        <v>47</v>
      </c>
      <c r="D90" s="9"/>
      <c r="E90" s="9">
        <f t="shared" ref="E90:AH90" ca="1" si="25">IF(ProjectYear&lt;=LoanTerm,PMT(LoanInterest,LoanTerm,LoanAmount),0)</f>
        <v>0</v>
      </c>
      <c r="F90" s="9">
        <f t="shared" ca="1" si="25"/>
        <v>0</v>
      </c>
      <c r="G90" s="9">
        <f t="shared" ca="1" si="25"/>
        <v>0</v>
      </c>
      <c r="H90" s="9">
        <f t="shared" ca="1" si="25"/>
        <v>0</v>
      </c>
      <c r="I90" s="9">
        <f t="shared" ca="1" si="25"/>
        <v>0</v>
      </c>
      <c r="J90" s="9">
        <f t="shared" ca="1" si="25"/>
        <v>0</v>
      </c>
      <c r="K90" s="9">
        <f t="shared" ca="1" si="25"/>
        <v>0</v>
      </c>
      <c r="L90" s="9">
        <f t="shared" ca="1" si="25"/>
        <v>0</v>
      </c>
      <c r="M90" s="9">
        <f t="shared" ca="1" si="25"/>
        <v>0</v>
      </c>
      <c r="N90" s="9">
        <f t="shared" ca="1" si="25"/>
        <v>0</v>
      </c>
      <c r="O90" s="9">
        <f t="shared" ca="1" si="25"/>
        <v>0</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0</v>
      </c>
      <c r="F91" s="9">
        <f t="shared" ca="1" si="26"/>
        <v>0</v>
      </c>
      <c r="G91" s="9">
        <f t="shared" ca="1" si="26"/>
        <v>0</v>
      </c>
      <c r="H91" s="9">
        <f t="shared" ca="1" si="26"/>
        <v>0</v>
      </c>
      <c r="I91" s="9">
        <f t="shared" ca="1" si="26"/>
        <v>0</v>
      </c>
      <c r="J91" s="9">
        <f t="shared" ca="1" si="26"/>
        <v>0</v>
      </c>
      <c r="K91" s="9">
        <f t="shared" ca="1" si="26"/>
        <v>0</v>
      </c>
      <c r="L91" s="9">
        <f t="shared" ca="1" si="26"/>
        <v>0</v>
      </c>
      <c r="M91" s="9">
        <f t="shared" ca="1" si="26"/>
        <v>0</v>
      </c>
      <c r="N91" s="9">
        <f t="shared" ca="1" si="26"/>
        <v>0</v>
      </c>
      <c r="O91" s="9">
        <f t="shared" ca="1" si="26"/>
        <v>0</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0</v>
      </c>
      <c r="F92" s="9">
        <f t="shared" ca="1" si="27"/>
        <v>0</v>
      </c>
      <c r="G92" s="9">
        <f t="shared" ca="1" si="27"/>
        <v>0</v>
      </c>
      <c r="H92" s="9">
        <f t="shared" ca="1" si="27"/>
        <v>0</v>
      </c>
      <c r="I92" s="9">
        <f t="shared" ca="1" si="27"/>
        <v>0</v>
      </c>
      <c r="J92" s="9">
        <f t="shared" ca="1" si="27"/>
        <v>0</v>
      </c>
      <c r="K92" s="9">
        <f t="shared" ca="1" si="27"/>
        <v>0</v>
      </c>
      <c r="L92" s="9">
        <f t="shared" ca="1" si="27"/>
        <v>0</v>
      </c>
      <c r="M92" s="9">
        <f t="shared" ca="1" si="27"/>
        <v>0</v>
      </c>
      <c r="N92" s="9">
        <f t="shared" ca="1" si="27"/>
        <v>0</v>
      </c>
      <c r="O92" s="9">
        <f t="shared" ca="1" si="27"/>
        <v>0</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-994377.28564405721</v>
      </c>
      <c r="F93" s="70">
        <f t="shared" ca="1" si="28"/>
        <v>-994377.28564405721</v>
      </c>
      <c r="G93" s="70">
        <f t="shared" ca="1" si="28"/>
        <v>-994377.28564405721</v>
      </c>
      <c r="H93" s="70">
        <f t="shared" ca="1" si="28"/>
        <v>-994377.28564405721</v>
      </c>
      <c r="I93" s="70">
        <f t="shared" ca="1" si="28"/>
        <v>-994377.28564405721</v>
      </c>
      <c r="J93" s="70">
        <f t="shared" ca="1" si="28"/>
        <v>-994377.28564405721</v>
      </c>
      <c r="K93" s="70">
        <f t="shared" ca="1" si="28"/>
        <v>-994377.28564405721</v>
      </c>
      <c r="L93" s="70">
        <f t="shared" ca="1" si="28"/>
        <v>-994377.28564405721</v>
      </c>
      <c r="M93" s="70">
        <f t="shared" ca="1" si="28"/>
        <v>-994377.28564405721</v>
      </c>
      <c r="N93" s="70">
        <f t="shared" ca="1" si="28"/>
        <v>-994377.28564405721</v>
      </c>
      <c r="O93" s="70">
        <f t="shared" ca="1" si="28"/>
        <v>-994377.28564405721</v>
      </c>
      <c r="P93" s="70">
        <f t="shared" ca="1" si="28"/>
        <v>-994377.28564405721</v>
      </c>
      <c r="Q93" s="70">
        <f t="shared" ca="1" si="28"/>
        <v>-994377.28564405721</v>
      </c>
      <c r="R93" s="70">
        <f t="shared" ca="1" si="28"/>
        <v>-994377.28564405721</v>
      </c>
      <c r="S93" s="70">
        <f t="shared" ca="1" si="28"/>
        <v>-994377.28564405721</v>
      </c>
      <c r="T93" s="70">
        <f t="shared" ca="1" si="28"/>
        <v>-994377.28564405721</v>
      </c>
      <c r="U93" s="70">
        <f t="shared" ca="1" si="28"/>
        <v>-994377.28564405721</v>
      </c>
      <c r="V93" s="70">
        <f t="shared" ca="1" si="28"/>
        <v>-994377.28564405721</v>
      </c>
      <c r="W93" s="70">
        <f t="shared" ca="1" si="28"/>
        <v>-994377.28564405721</v>
      </c>
      <c r="X93" s="70">
        <f t="shared" ca="1" si="28"/>
        <v>-994377.28564405721</v>
      </c>
      <c r="Y93" s="70">
        <f t="shared" ca="1" si="28"/>
        <v>-994377.28564405721</v>
      </c>
      <c r="Z93" s="70">
        <f t="shared" ca="1" si="28"/>
        <v>-994377.28564405721</v>
      </c>
      <c r="AA93" s="70">
        <f t="shared" ca="1" si="28"/>
        <v>-994377.28564405721</v>
      </c>
      <c r="AB93" s="70">
        <f t="shared" ca="1" si="28"/>
        <v>-994377.28564405721</v>
      </c>
      <c r="AC93" s="70">
        <f t="shared" ca="1" si="28"/>
        <v>-994377.28564405721</v>
      </c>
      <c r="AD93" s="70">
        <f t="shared" ca="1" si="28"/>
        <v>-994377.28564405721</v>
      </c>
      <c r="AE93" s="70">
        <f t="shared" ca="1" si="28"/>
        <v>-994377.28564405721</v>
      </c>
      <c r="AF93" s="70">
        <f t="shared" ca="1" si="28"/>
        <v>-994377.28564405721</v>
      </c>
      <c r="AG93" s="70">
        <f t="shared" ca="1" si="28"/>
        <v>-994377.28564405721</v>
      </c>
      <c r="AH93" s="70">
        <f t="shared" ca="1" si="28"/>
        <v>-994377.28564405721</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-43933.49381224141</v>
      </c>
      <c r="D106" s="42">
        <f ca="1">IF($C$112="3P",VLOOKUP($A106,'Fin. Assumptions'!$F$23:$L$29,$D$111+1)*(-D$55-D$56),VLOOKUP($A106,'Fin. Assumptions'!$F$32:$L$38,$D$111+1)*D$83)</f>
        <v>-4308968.2377909143</v>
      </c>
      <c r="E106" s="42">
        <f ca="1">IF($C$112="3P",VLOOKUP($A106,'Fin. Assumptions'!$F$23:$L$29,$D$111+1)*(-E$55-E$56),VLOOKUP($A106,'Fin. Assumptions'!$F$32:$L$38,$D$111+1)*E$83)</f>
        <v>431995.66143025213</v>
      </c>
      <c r="F106" s="42">
        <f ca="1">IF($C$112="3P",VLOOKUP($A106,'Fin. Assumptions'!$F$23:$L$29,$D$111+1)*(-F$55-F$56),VLOOKUP($A106,'Fin. Assumptions'!$F$32:$L$38,$D$111+1)*F$83)</f>
        <v>411564.77554595249</v>
      </c>
      <c r="G106" s="42">
        <f ca="1">IF($C$112="3P",VLOOKUP($A106,'Fin. Assumptions'!$F$23:$L$29,$D$111+1)*(-G$55-G$56),VLOOKUP($A106,'Fin. Assumptions'!$F$32:$L$38,$D$111+1)*G$83)</f>
        <v>396242.46307974128</v>
      </c>
      <c r="H106" s="42">
        <f ca="1">IF($C$112="3P",VLOOKUP($A106,'Fin. Assumptions'!$F$23:$L$29,$D$111+1)*(-H$55-H$56),VLOOKUP($A106,'Fin. Assumptions'!$F$32:$L$38,$D$111+1)*H$83)</f>
        <v>384987.8741176753</v>
      </c>
      <c r="I106" s="42">
        <f ca="1">IF($C$112="3P",VLOOKUP($A106,'Fin. Assumptions'!$F$23:$L$29,$D$111+1)*(-I$55-I$56),VLOOKUP($A106,'Fin. Assumptions'!$F$32:$L$38,$D$111+1)*I$83)</f>
        <v>379170.35519390705</v>
      </c>
      <c r="J106" s="42">
        <f ca="1">IF($C$112="3P",VLOOKUP($A106,'Fin. Assumptions'!$F$23:$L$29,$D$111+1)*(-J$55-J$56),VLOOKUP($A106,'Fin. Assumptions'!$F$32:$L$38,$D$111+1)*J$83)</f>
        <v>370352.06120124011</v>
      </c>
      <c r="K106" s="42">
        <f ca="1">IF($C$112="3P",VLOOKUP($A106,'Fin. Assumptions'!$F$23:$L$29,$D$111+1)*(-K$55-K$56),VLOOKUP($A106,'Fin. Assumptions'!$F$32:$L$38,$D$111+1)*K$83)</f>
        <v>362604.42930004385</v>
      </c>
      <c r="L106" s="42">
        <f ca="1">IF($C$112="3P",VLOOKUP($A106,'Fin. Assumptions'!$F$23:$L$29,$D$111+1)*(-L$55-L$56),VLOOKUP($A106,'Fin. Assumptions'!$F$32:$L$38,$D$111+1)*L$83)</f>
        <v>355913.00091696222</v>
      </c>
      <c r="M106" s="42">
        <f ca="1">IF($C$112="3P",VLOOKUP($A106,'Fin. Assumptions'!$F$23:$L$29,$D$111+1)*(-M$55-M$56),VLOOKUP($A106,'Fin. Assumptions'!$F$32:$L$38,$D$111+1)*M$83)</f>
        <v>349341.00485827943</v>
      </c>
      <c r="N106" s="42">
        <f ca="1">IF($C$112="3P",VLOOKUP($A106,'Fin. Assumptions'!$F$23:$L$29,$D$111+1)*(-N$55-N$56),VLOOKUP($A106,'Fin. Assumptions'!$F$32:$L$38,$D$111+1)*N$83)</f>
        <v>72039.189425568969</v>
      </c>
      <c r="O106" s="42">
        <f ca="1">IF($C$112="3P",VLOOKUP($A106,'Fin. Assumptions'!$F$23:$L$29,$D$111+1)*(-O$55-O$56),VLOOKUP($A106,'Fin. Assumptions'!$F$32:$L$38,$D$111+1)*O$83)</f>
        <v>224528.62981668254</v>
      </c>
      <c r="P106" s="42">
        <f ca="1">IF($C$112="3P",VLOOKUP($A106,'Fin. Assumptions'!$F$23:$L$29,$D$111+1)*(-P$55-P$56),VLOOKUP($A106,'Fin. Assumptions'!$F$32:$L$38,$D$111+1)*P$83)</f>
        <v>227051.31107220249</v>
      </c>
      <c r="Q106" s="42">
        <f ca="1">IF($C$112="3P",VLOOKUP($A106,'Fin. Assumptions'!$F$23:$L$29,$D$111+1)*(-Q$55-Q$56),VLOOKUP($A106,'Fin. Assumptions'!$F$32:$L$38,$D$111+1)*Q$83)</f>
        <v>229607.54907711881</v>
      </c>
      <c r="R106" s="42">
        <f ca="1">IF($C$112="3P",VLOOKUP($A106,'Fin. Assumptions'!$F$23:$L$29,$D$111+1)*(-R$55-R$56),VLOOKUP($A106,'Fin. Assumptions'!$F$32:$L$38,$D$111+1)*R$83)</f>
        <v>232197.66035355499</v>
      </c>
      <c r="S106" s="42">
        <f ca="1">IF($C$112="3P",VLOOKUP($A106,'Fin. Assumptions'!$F$23:$L$29,$D$111+1)*(-S$55-S$56),VLOOKUP($A106,'Fin. Assumptions'!$F$32:$L$38,$D$111+1)*S$83)</f>
        <v>234821.96196644558</v>
      </c>
      <c r="T106" s="42">
        <f ca="1">IF($C$112="3P",VLOOKUP($A106,'Fin. Assumptions'!$F$23:$L$29,$D$111+1)*(-T$55-T$56),VLOOKUP($A106,'Fin. Assumptions'!$F$32:$L$38,$D$111+1)*T$83)</f>
        <v>237480.77142522155</v>
      </c>
      <c r="U106" s="42">
        <f ca="1">IF($C$112="3P",VLOOKUP($A106,'Fin. Assumptions'!$F$23:$L$29,$D$111+1)*(-U$55-U$56),VLOOKUP($A106,'Fin. Assumptions'!$F$32:$L$38,$D$111+1)*U$83)</f>
        <v>240174.4065813832</v>
      </c>
      <c r="V106" s="42">
        <f ca="1">IF($C$112="3P",VLOOKUP($A106,'Fin. Assumptions'!$F$23:$L$29,$D$111+1)*(-V$55-V$56),VLOOKUP($A106,'Fin. Assumptions'!$F$32:$L$38,$D$111+1)*V$83)</f>
        <v>242903.18552182856</v>
      </c>
      <c r="W106" s="42">
        <f ca="1">IF($C$112="3P",VLOOKUP($A106,'Fin. Assumptions'!$F$23:$L$29,$D$111+1)*(-W$55-W$56),VLOOKUP($A106,'Fin. Assumptions'!$F$32:$L$38,$D$111+1)*W$83)</f>
        <v>245667.4264578103</v>
      </c>
      <c r="X106" s="42">
        <f ca="1">IF($C$112="3P",VLOOKUP($A106,'Fin. Assumptions'!$F$23:$L$29,$D$111+1)*(-X$55-X$56),VLOOKUP($A106,'Fin. Assumptions'!$F$32:$L$38,$D$111+1)*X$83)</f>
        <v>98467.447609383846</v>
      </c>
      <c r="Y106" s="42">
        <f ca="1">IF($C$112="3P",VLOOKUP($A106,'Fin. Assumptions'!$F$23:$L$29,$D$111+1)*(-Y$55-Y$56),VLOOKUP($A106,'Fin. Assumptions'!$F$32:$L$38,$D$111+1)*Y$83)</f>
        <v>251303.56708520828</v>
      </c>
      <c r="Z106" s="42">
        <f ca="1">IF($C$112="3P",VLOOKUP($A106,'Fin. Assumptions'!$F$23:$L$29,$D$111+1)*(-Z$55-Z$56),VLOOKUP($A106,'Fin. Assumptions'!$F$32:$L$38,$D$111+1)*Z$83)</f>
        <v>254176.10275755901</v>
      </c>
      <c r="AA106" s="42">
        <f ca="1">IF($C$112="3P",VLOOKUP($A106,'Fin. Assumptions'!$F$23:$L$29,$D$111+1)*(-AA$55-AA$56),VLOOKUP($A106,'Fin. Assumptions'!$F$32:$L$38,$D$111+1)*AA$83)</f>
        <v>257085.37213240433</v>
      </c>
      <c r="AB106" s="42">
        <f ca="1">IF($C$112="3P",VLOOKUP($A106,'Fin. Assumptions'!$F$23:$L$29,$D$111+1)*(-AB$55-AB$56),VLOOKUP($A106,'Fin. Assumptions'!$F$32:$L$38,$D$111+1)*AB$83)</f>
        <v>260031.69221439614</v>
      </c>
      <c r="AC106" s="42">
        <f ca="1">IF($C$112="3P",VLOOKUP($A106,'Fin. Assumptions'!$F$23:$L$29,$D$111+1)*(-AC$55-AC$56),VLOOKUP($A106,'Fin. Assumptions'!$F$32:$L$38,$D$111+1)*AC$83)</f>
        <v>263015.37936662085</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-43933.49381224141</v>
      </c>
    </row>
    <row r="111" spans="1:34" ht="15.75" x14ac:dyDescent="0.25">
      <c r="A111" s="92"/>
      <c r="B111" s="93" t="s">
        <v>111</v>
      </c>
      <c r="C111" s="463" t="str">
        <f ca="1">LEFT($B$6,3)</f>
        <v>NPO</v>
      </c>
      <c r="D111" s="380">
        <f ca="1">HLOOKUP(C111,'Fin. Assumptions'!$G$32:$L$40,9)</f>
        <v>4</v>
      </c>
    </row>
    <row r="112" spans="1:34" x14ac:dyDescent="0.2">
      <c r="A112" s="94"/>
      <c r="B112" s="93" t="s">
        <v>160</v>
      </c>
      <c r="C112" s="376" t="str">
        <f ca="1">RIGHT(LEFT($B$6,6),2)</f>
        <v>DO</v>
      </c>
    </row>
  </sheetData>
  <sheetProtection algorithmName="SHA-512" hashValue="SsCpXF9dQRP4ScG+iW8P04JUzLGhdqUlWgoYXMmbetA5L00J5utW/Lec8Ue/ziGocKsfq6KJ5hCCp4sAqhXHRg==" saltValue="IucBB3Y0nozuGAtGQ0HScA=="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E55E5C"/>
  </sheetPr>
  <dimension ref="A1:AP112"/>
  <sheetViews>
    <sheetView workbookViewId="0">
      <selection activeCell="A17" activeCellId="2" sqref="B34 A16 A17"/>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P&amp;G 3P 19</v>
      </c>
      <c r="D6" s="82" t="s">
        <v>172</v>
      </c>
      <c r="T6" s="2"/>
    </row>
    <row r="7" spans="1:42" ht="18.75" customHeight="1" x14ac:dyDescent="0.25">
      <c r="A7" s="90"/>
      <c r="C7" s="2"/>
      <c r="D7" s="374" t="s">
        <v>174</v>
      </c>
      <c r="T7" s="2"/>
    </row>
    <row r="8" spans="1:42" ht="18.75" customHeight="1" x14ac:dyDescent="0.25">
      <c r="A8" s="90" t="s">
        <v>111</v>
      </c>
      <c r="B8" s="376" t="str">
        <f ca="1">VLOOKUP($B$6,'Fin. Assumptions'!$A$6:$P$17,2)</f>
        <v>Public/Govt</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2019</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Assumptions'!$A$6:$P$17,15)</f>
        <v>0.21</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0.2732</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1668554.9490163766</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5.5618498300545882</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5561849.8300545886</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0.55000000000000004</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5561849.8300545886</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-834277.47450818832</v>
      </c>
      <c r="O22" s="28"/>
      <c r="P22" s="26"/>
      <c r="Q22" s="26"/>
      <c r="R22" s="23"/>
      <c r="T22" s="2"/>
    </row>
    <row r="23" spans="1:36" ht="18" customHeight="1" x14ac:dyDescent="0.2">
      <c r="A23" s="48"/>
      <c r="B23" s="77"/>
      <c r="C23" s="21"/>
      <c r="E23" s="54" t="s">
        <v>77</v>
      </c>
      <c r="G23" s="83">
        <f ca="1">SUM(G20:G22)</f>
        <v>4727572.3555464</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11</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5561849.8300545886</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0.16561212047999999</v>
      </c>
      <c r="C31" s="2" t="s">
        <v>7</v>
      </c>
      <c r="E31" s="57" t="s">
        <v>10</v>
      </c>
      <c r="F31" s="5"/>
      <c r="G31" s="83">
        <f ca="1">NetCost*LoanPer-B22</f>
        <v>834277.47450818785</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9</v>
      </c>
      <c r="C34" s="13" t="s">
        <v>26</v>
      </c>
      <c r="F34" s="401" t="s">
        <v>79</v>
      </c>
      <c r="G34" s="402"/>
      <c r="H34" s="403"/>
      <c r="I34" s="403"/>
      <c r="J34" s="404">
        <f ca="1">NPV(G30,E83:AH83)+D83</f>
        <v>-1172083.0368743308</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1.8285858284801337E-2</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192951.36932883839</v>
      </c>
      <c r="F54" s="9">
        <f t="shared" ca="1" si="2"/>
        <v>195826.34473183809</v>
      </c>
      <c r="G54" s="9">
        <f t="shared" ca="1" si="2"/>
        <v>198744.15726834247</v>
      </c>
      <c r="H54" s="9">
        <f t="shared" ca="1" si="2"/>
        <v>201705.44521164076</v>
      </c>
      <c r="I54" s="9">
        <f t="shared" ca="1" si="2"/>
        <v>204710.85634529425</v>
      </c>
      <c r="J54" s="9">
        <f t="shared" ca="1" si="2"/>
        <v>207761.04810483914</v>
      </c>
      <c r="K54" s="9">
        <f t="shared" ca="1" si="2"/>
        <v>210856.68772160125</v>
      </c>
      <c r="L54" s="9">
        <f t="shared" ca="1" si="2"/>
        <v>213998.45236865306</v>
      </c>
      <c r="M54" s="9">
        <f t="shared" ca="1" si="2"/>
        <v>217187.02930894602</v>
      </c>
      <c r="N54" s="9">
        <f t="shared" ca="1" si="2"/>
        <v>220423.11604564931</v>
      </c>
      <c r="O54" s="9">
        <f t="shared" ca="1" si="2"/>
        <v>223707.4204747295</v>
      </c>
      <c r="P54" s="9">
        <f t="shared" ca="1" si="2"/>
        <v>227040.66103980292</v>
      </c>
      <c r="Q54" s="9">
        <f t="shared" ca="1" si="2"/>
        <v>230423.56688929602</v>
      </c>
      <c r="R54" s="9">
        <f t="shared" ca="1" si="2"/>
        <v>233856.87803594649</v>
      </c>
      <c r="S54" s="9">
        <f t="shared" ca="1" si="2"/>
        <v>237341.34551868215</v>
      </c>
      <c r="T54" s="9">
        <f t="shared" ca="1" si="2"/>
        <v>240877.73156691043</v>
      </c>
      <c r="U54" s="9">
        <f t="shared" ca="1" si="2"/>
        <v>244466.80976725745</v>
      </c>
      <c r="V54" s="9">
        <f t="shared" ca="1" si="2"/>
        <v>248109.36523278957</v>
      </c>
      <c r="W54" s="9">
        <f t="shared" ca="1" si="2"/>
        <v>251806.1947747581</v>
      </c>
      <c r="X54" s="9">
        <f t="shared" ca="1" si="2"/>
        <v>255558.107076902</v>
      </c>
      <c r="Y54" s="9">
        <f t="shared" ca="1" si="2"/>
        <v>259365.92287234782</v>
      </c>
      <c r="Z54" s="9">
        <f t="shared" ca="1" si="2"/>
        <v>263230.47512314579</v>
      </c>
      <c r="AA54" s="9">
        <f t="shared" ca="1" si="2"/>
        <v>267152.6092024807</v>
      </c>
      <c r="AB54" s="9">
        <f t="shared" ca="1" si="2"/>
        <v>271133.1830795976</v>
      </c>
      <c r="AC54" s="9">
        <f t="shared" ca="1" si="2"/>
        <v>275173.06750748359</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-28942.705399325758</v>
      </c>
      <c r="F55" s="9">
        <f t="shared" ca="1" si="3"/>
        <v>-29373.951709775713</v>
      </c>
      <c r="G55" s="9">
        <f t="shared" ca="1" si="3"/>
        <v>-29811.623590251369</v>
      </c>
      <c r="H55" s="9">
        <f t="shared" ca="1" si="3"/>
        <v>-30255.816781746114</v>
      </c>
      <c r="I55" s="9">
        <f t="shared" ca="1" si="3"/>
        <v>-30706.628451794135</v>
      </c>
      <c r="J55" s="9">
        <f t="shared" ca="1" si="3"/>
        <v>-31164.157215725871</v>
      </c>
      <c r="K55" s="9">
        <f t="shared" ca="1" si="3"/>
        <v>-31628.503158240186</v>
      </c>
      <c r="L55" s="9">
        <f t="shared" ca="1" si="3"/>
        <v>-32099.767855297956</v>
      </c>
      <c r="M55" s="9">
        <f t="shared" ca="1" si="3"/>
        <v>-32578.0543963419</v>
      </c>
      <c r="N55" s="9">
        <f t="shared" ca="1" si="3"/>
        <v>-33063.467406847398</v>
      </c>
      <c r="O55" s="9">
        <f t="shared" ca="1" si="3"/>
        <v>-33556.113071209424</v>
      </c>
      <c r="P55" s="9">
        <f t="shared" ca="1" si="3"/>
        <v>-34056.099155970434</v>
      </c>
      <c r="Q55" s="9">
        <f t="shared" ca="1" si="3"/>
        <v>-34563.535033394401</v>
      </c>
      <c r="R55" s="9">
        <f t="shared" ca="1" si="3"/>
        <v>-35078.531705391972</v>
      </c>
      <c r="S55" s="9">
        <f t="shared" ca="1" si="3"/>
        <v>-35601.201827802324</v>
      </c>
      <c r="T55" s="9">
        <f t="shared" ca="1" si="3"/>
        <v>-36131.659735036563</v>
      </c>
      <c r="U55" s="9">
        <f t="shared" ca="1" si="3"/>
        <v>-36670.021465088619</v>
      </c>
      <c r="V55" s="9">
        <f t="shared" ca="1" si="3"/>
        <v>-37216.404784918435</v>
      </c>
      <c r="W55" s="9">
        <f t="shared" ca="1" si="3"/>
        <v>-37770.929216213714</v>
      </c>
      <c r="X55" s="9">
        <f t="shared" ca="1" si="3"/>
        <v>-38333.716061535299</v>
      </c>
      <c r="Y55" s="9">
        <f t="shared" ca="1" si="3"/>
        <v>-38904.888430852174</v>
      </c>
      <c r="Z55" s="9">
        <f t="shared" ca="1" si="3"/>
        <v>-39484.571268471867</v>
      </c>
      <c r="AA55" s="9">
        <f t="shared" ca="1" si="3"/>
        <v>-40072.891380372101</v>
      </c>
      <c r="AB55" s="9">
        <f t="shared" ca="1" si="3"/>
        <v>-40669.977461939641</v>
      </c>
      <c r="AC55" s="9">
        <f t="shared" ca="1" si="3"/>
        <v>-41275.96012612254</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169810.41</v>
      </c>
      <c r="F57" s="10">
        <f ca="1">IF(F$49&gt;OptInTerm,0,VLOOKUP($B$10+F$49-1,'SREC Prices'!$B$6:$D$22,2))*((F$50/1000)*$B$18)</f>
        <v>154934.37729</v>
      </c>
      <c r="G57" s="10">
        <f ca="1">IF(G$49&gt;OptInTerm,0,VLOOKUP($B$10+G$49-1,'SREC Prices'!$B$6:$D$22,2))*((G$50/1000)*$B$18)</f>
        <v>143374.87004610003</v>
      </c>
      <c r="H57" s="10">
        <f ca="1">IF(H$49&gt;OptInTerm,0,VLOOKUP($B$10+H$49-1,'SREC Prices'!$B$6:$D$22,2))*((H$50/1000)*$B$18)</f>
        <v>134452.00479300978</v>
      </c>
      <c r="I57" s="10">
        <f ca="1">IF(I$49&gt;OptInTerm,0,VLOOKUP($B$10+I$49-1,'SREC Prices'!$B$6:$D$22,2))*((I$50/1000)*$B$18)</f>
        <v>129059.76926698198</v>
      </c>
      <c r="J57" s="10">
        <f ca="1">IF(J$49&gt;OptInTerm,0,VLOOKUP($B$10+J$49-1,'SREC Prices'!$B$6:$D$22,2))*((J$50/1000)*$B$18)</f>
        <v>121687.99816051795</v>
      </c>
      <c r="K57" s="10">
        <f ca="1">IF(K$49&gt;OptInTerm,0,VLOOKUP($B$10+K$49-1,'SREC Prices'!$B$6:$D$22,2))*((K$50/1000)*$B$18)</f>
        <v>114995.15826168944</v>
      </c>
      <c r="L57" s="10">
        <f ca="1">IF(L$49&gt;OptInTerm,0,VLOOKUP($B$10+L$49-1,'SREC Prices'!$B$6:$D$22,2))*((L$50/1000)*$B$18)</f>
        <v>108971.60235274379</v>
      </c>
      <c r="M57" s="10">
        <f ca="1">IF(M$49&gt;OptInTerm,0,VLOOKUP($B$10+M$49-1,'SREC Prices'!$B$6:$D$22,2))*((M$50/1000)*$B$18)</f>
        <v>103005.40712393109</v>
      </c>
      <c r="N57" s="10">
        <f ca="1">IF(N$49&gt;OptInTerm,0,VLOOKUP($B$10+N$49-1,'SREC Prices'!$B$6:$D$22,2))*((N$50/1000)*$B$18)</f>
        <v>0</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27842.195748820643</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321319.07392951264</v>
      </c>
      <c r="F59" s="10">
        <f t="shared" ref="F59:AH59" ca="1" si="5">SUM(F54:F58)</f>
        <v>308886.77031206235</v>
      </c>
      <c r="G59" s="10">
        <f t="shared" ca="1" si="5"/>
        <v>299807.40372419113</v>
      </c>
      <c r="H59" s="10">
        <f t="shared" ca="1" si="5"/>
        <v>293401.63322290441</v>
      </c>
      <c r="I59" s="10">
        <f t="shared" ca="1" si="5"/>
        <v>290563.9971604821</v>
      </c>
      <c r="J59" s="10">
        <f t="shared" ca="1" si="5"/>
        <v>285784.88904963119</v>
      </c>
      <c r="K59" s="10">
        <f t="shared" ca="1" si="5"/>
        <v>281723.34282505047</v>
      </c>
      <c r="L59" s="10">
        <f t="shared" ca="1" si="5"/>
        <v>278370.28686609888</v>
      </c>
      <c r="M59" s="10">
        <f t="shared" ca="1" si="5"/>
        <v>275114.38203653519</v>
      </c>
      <c r="N59" s="10">
        <f t="shared" ca="1" si="5"/>
        <v>202701.84438762255</v>
      </c>
      <c r="O59" s="10">
        <f t="shared" ca="1" si="5"/>
        <v>205354.29217359662</v>
      </c>
      <c r="P59" s="10">
        <f t="shared" ca="1" si="5"/>
        <v>208049.03173005863</v>
      </c>
      <c r="Q59" s="10">
        <f t="shared" ca="1" si="5"/>
        <v>210786.67935289664</v>
      </c>
      <c r="R59" s="10">
        <f t="shared" ca="1" si="5"/>
        <v>213567.86059006458</v>
      </c>
      <c r="S59" s="10">
        <f t="shared" ca="1" si="5"/>
        <v>216393.21037909234</v>
      </c>
      <c r="T59" s="10">
        <f t="shared" ca="1" si="5"/>
        <v>219263.3731866453</v>
      </c>
      <c r="U59" s="10">
        <f t="shared" ca="1" si="5"/>
        <v>222179.00315016642</v>
      </c>
      <c r="V59" s="10">
        <f t="shared" ca="1" si="5"/>
        <v>225140.76422162872</v>
      </c>
      <c r="W59" s="10">
        <f t="shared" ca="1" si="5"/>
        <v>228149.33031343319</v>
      </c>
      <c r="X59" s="10">
        <f t="shared" ca="1" si="5"/>
        <v>231205.38544648106</v>
      </c>
      <c r="Y59" s="10">
        <f t="shared" ca="1" si="5"/>
        <v>234309.62390045443</v>
      </c>
      <c r="Z59" s="10">
        <f t="shared" ca="1" si="5"/>
        <v>237462.75036633792</v>
      </c>
      <c r="AA59" s="10">
        <f t="shared" ca="1" si="5"/>
        <v>240665.48010121426</v>
      </c>
      <c r="AB59" s="10">
        <f t="shared" ca="1" si="5"/>
        <v>243918.5390853681</v>
      </c>
      <c r="AC59" s="10">
        <f t="shared" ca="1" si="5"/>
        <v>247222.66418173263</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300319.07392951264</v>
      </c>
      <c r="F63" s="10">
        <f t="shared" ca="1" si="9"/>
        <v>287361.77031206235</v>
      </c>
      <c r="G63" s="10">
        <f t="shared" ca="1" si="9"/>
        <v>277744.27872419113</v>
      </c>
      <c r="H63" s="10">
        <f t="shared" ca="1" si="9"/>
        <v>270786.93009790441</v>
      </c>
      <c r="I63" s="10">
        <f t="shared" ca="1" si="9"/>
        <v>267383.92645735713</v>
      </c>
      <c r="J63" s="10">
        <f t="shared" ca="1" si="9"/>
        <v>262025.31657892809</v>
      </c>
      <c r="K63" s="10">
        <f t="shared" ca="1" si="9"/>
        <v>257369.78104257977</v>
      </c>
      <c r="L63" s="10">
        <f t="shared" ca="1" si="9"/>
        <v>253407.88603906642</v>
      </c>
      <c r="M63" s="10">
        <f t="shared" ca="1" si="9"/>
        <v>249527.92118882691</v>
      </c>
      <c r="N63" s="10">
        <f t="shared" ca="1" si="9"/>
        <v>26475.722018721572</v>
      </c>
      <c r="O63" s="10">
        <f t="shared" ca="1" si="9"/>
        <v>178472.51674547311</v>
      </c>
      <c r="P63" s="10">
        <f t="shared" ca="1" si="9"/>
        <v>180495.21191623205</v>
      </c>
      <c r="Q63" s="10">
        <f t="shared" ca="1" si="9"/>
        <v>182544.0140437244</v>
      </c>
      <c r="R63" s="10">
        <f t="shared" ca="1" si="9"/>
        <v>184619.12864816302</v>
      </c>
      <c r="S63" s="10">
        <f t="shared" ca="1" si="9"/>
        <v>186720.76013864327</v>
      </c>
      <c r="T63" s="10">
        <f t="shared" ca="1" si="9"/>
        <v>188849.11169018497</v>
      </c>
      <c r="U63" s="10">
        <f t="shared" ca="1" si="9"/>
        <v>191004.38511629461</v>
      </c>
      <c r="V63" s="10">
        <f t="shared" ca="1" si="9"/>
        <v>193186.78073691009</v>
      </c>
      <c r="W63" s="10">
        <f t="shared" ca="1" si="9"/>
        <v>195396.4972415966</v>
      </c>
      <c r="X63" s="10">
        <f t="shared" ca="1" si="9"/>
        <v>47633.731547848554</v>
      </c>
      <c r="Y63" s="10">
        <f t="shared" ca="1" si="9"/>
        <v>199898.67865435613</v>
      </c>
      <c r="Z63" s="10">
        <f t="shared" ca="1" si="9"/>
        <v>202191.53148908715</v>
      </c>
      <c r="AA63" s="10">
        <f t="shared" ca="1" si="9"/>
        <v>204512.48075203222</v>
      </c>
      <c r="AB63" s="10">
        <f t="shared" ca="1" si="9"/>
        <v>206861.71475245652</v>
      </c>
      <c r="AC63" s="10">
        <f t="shared" ca="1" si="9"/>
        <v>209239.41924049828</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-945514.47110928001</v>
      </c>
      <c r="F64" s="59">
        <f ca="1">IF($B$11="Non-Taxable",0,-(AssetBasis)*Dep_02)</f>
        <v>-1512823.153774848</v>
      </c>
      <c r="G64" s="59">
        <f ca="1">IF($B$11="Non-Taxable",0,-(AssetBasis)*Dep_03)</f>
        <v>-907693.89226490876</v>
      </c>
      <c r="H64" s="59">
        <f ca="1">IF($B$11="Non-Taxable",0,-(AssetBasis)*DEP_04)</f>
        <v>-544616.3353589453</v>
      </c>
      <c r="I64" s="59">
        <f ca="1">IF($B$11="Non-Taxable",0,-(AssetBasis)*DEP_05)</f>
        <v>-544616.3353589453</v>
      </c>
      <c r="J64" s="59">
        <f ca="1">IF($B$11="Non-Taxable",0,-(AssetBasis)*DEP_06)</f>
        <v>-272308.16767947265</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-645195.39717976737</v>
      </c>
      <c r="F65" s="59">
        <f t="shared" ref="F65:AH65" ca="1" si="10">SUM(F63:F64)</f>
        <v>-1225461.3834627857</v>
      </c>
      <c r="G65" s="59">
        <f t="shared" ca="1" si="10"/>
        <v>-629949.61354071763</v>
      </c>
      <c r="H65" s="59">
        <f t="shared" ca="1" si="10"/>
        <v>-273829.4052610409</v>
      </c>
      <c r="I65" s="59">
        <f t="shared" ca="1" si="10"/>
        <v>-277232.40890158818</v>
      </c>
      <c r="J65" s="59">
        <f ca="1">SUM(J63:J64)</f>
        <v>-10282.851100544562</v>
      </c>
      <c r="K65" s="59">
        <f t="shared" ca="1" si="10"/>
        <v>257369.78104257977</v>
      </c>
      <c r="L65" s="59">
        <f t="shared" ca="1" si="10"/>
        <v>253407.88603906642</v>
      </c>
      <c r="M65" s="59">
        <f t="shared" ca="1" si="10"/>
        <v>249527.92118882691</v>
      </c>
      <c r="N65" s="59">
        <f t="shared" ca="1" si="10"/>
        <v>26475.722018721572</v>
      </c>
      <c r="O65" s="59">
        <f t="shared" ca="1" si="10"/>
        <v>178472.51674547311</v>
      </c>
      <c r="P65" s="59">
        <f t="shared" ca="1" si="10"/>
        <v>180495.21191623205</v>
      </c>
      <c r="Q65" s="59">
        <f t="shared" ca="1" si="10"/>
        <v>182544.0140437244</v>
      </c>
      <c r="R65" s="59">
        <f t="shared" ca="1" si="10"/>
        <v>184619.12864816302</v>
      </c>
      <c r="S65" s="59">
        <f t="shared" ca="1" si="10"/>
        <v>186720.76013864327</v>
      </c>
      <c r="T65" s="59">
        <f t="shared" ca="1" si="10"/>
        <v>188849.11169018497</v>
      </c>
      <c r="U65" s="59">
        <f t="shared" ca="1" si="10"/>
        <v>191004.38511629461</v>
      </c>
      <c r="V65" s="59">
        <f t="shared" ca="1" si="10"/>
        <v>193186.78073691009</v>
      </c>
      <c r="W65" s="59">
        <f t="shared" ca="1" si="10"/>
        <v>195396.4972415966</v>
      </c>
      <c r="X65" s="59">
        <f t="shared" ca="1" si="10"/>
        <v>47633.731547848554</v>
      </c>
      <c r="Y65" s="59">
        <f t="shared" ca="1" si="10"/>
        <v>199898.67865435613</v>
      </c>
      <c r="Z65" s="59">
        <f t="shared" ca="1" si="10"/>
        <v>202191.53148908715</v>
      </c>
      <c r="AA65" s="59">
        <f t="shared" ca="1" si="10"/>
        <v>204512.48075203222</v>
      </c>
      <c r="AB65" s="59">
        <f t="shared" ca="1" si="10"/>
        <v>206861.71475245652</v>
      </c>
      <c r="AC65" s="59">
        <f t="shared" ca="1" si="10"/>
        <v>209239.41924049828</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-50056.648470491273</v>
      </c>
      <c r="F66" s="59">
        <f t="shared" ca="1" si="11"/>
        <v>-46713.217847831838</v>
      </c>
      <c r="G66" s="59">
        <f t="shared" ca="1" si="11"/>
        <v>-43169.181387812845</v>
      </c>
      <c r="H66" s="59">
        <f t="shared" ca="1" si="11"/>
        <v>-39412.502740192715</v>
      </c>
      <c r="I66" s="59">
        <f t="shared" ca="1" si="11"/>
        <v>-35430.42337371537</v>
      </c>
      <c r="J66" s="59">
        <f t="shared" ca="1" si="11"/>
        <v>-31209.419245249388</v>
      </c>
      <c r="K66" s="59">
        <f t="shared" ca="1" si="11"/>
        <v>-26735.154869075446</v>
      </c>
      <c r="L66" s="59">
        <f t="shared" ca="1" si="11"/>
        <v>-21992.434630331067</v>
      </c>
      <c r="M66" s="59">
        <f t="shared" ca="1" si="11"/>
        <v>-16965.151177262029</v>
      </c>
      <c r="N66" s="59">
        <f t="shared" ca="1" si="11"/>
        <v>-11636.230717008844</v>
      </c>
      <c r="O66" s="59">
        <f t="shared" ca="1" si="11"/>
        <v>-5987.5750291404702</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-695252.04565025866</v>
      </c>
      <c r="F67" s="59">
        <f t="shared" ref="F67:AH67" ca="1" si="12">F65+F66</f>
        <v>-1272174.6013106175</v>
      </c>
      <c r="G67" s="59">
        <f t="shared" ca="1" si="12"/>
        <v>-673118.79492853046</v>
      </c>
      <c r="H67" s="59">
        <f t="shared" ca="1" si="12"/>
        <v>-313241.90800123359</v>
      </c>
      <c r="I67" s="59">
        <f ca="1">I65+I66</f>
        <v>-312662.83227530355</v>
      </c>
      <c r="J67" s="59">
        <f ca="1">J65+J66</f>
        <v>-41492.27034579395</v>
      </c>
      <c r="K67" s="59">
        <f t="shared" ca="1" si="12"/>
        <v>230634.62617350431</v>
      </c>
      <c r="L67" s="59">
        <f t="shared" ca="1" si="12"/>
        <v>231415.45140873536</v>
      </c>
      <c r="M67" s="59">
        <f t="shared" ca="1" si="12"/>
        <v>232562.77001156489</v>
      </c>
      <c r="N67" s="59">
        <f t="shared" ca="1" si="12"/>
        <v>14839.491301712727</v>
      </c>
      <c r="O67" s="59">
        <f t="shared" ca="1" si="12"/>
        <v>172484.94171633263</v>
      </c>
      <c r="P67" s="59">
        <f t="shared" ca="1" si="12"/>
        <v>180495.21191623205</v>
      </c>
      <c r="Q67" s="59">
        <f t="shared" ca="1" si="12"/>
        <v>182544.0140437244</v>
      </c>
      <c r="R67" s="59">
        <f t="shared" ca="1" si="12"/>
        <v>184619.12864816302</v>
      </c>
      <c r="S67" s="59">
        <f t="shared" ca="1" si="12"/>
        <v>186720.76013864327</v>
      </c>
      <c r="T67" s="59">
        <f t="shared" ca="1" si="12"/>
        <v>188849.11169018497</v>
      </c>
      <c r="U67" s="59">
        <f t="shared" ca="1" si="12"/>
        <v>191004.38511629461</v>
      </c>
      <c r="V67" s="59">
        <f t="shared" ca="1" si="12"/>
        <v>193186.78073691009</v>
      </c>
      <c r="W67" s="59">
        <f t="shared" ca="1" si="12"/>
        <v>195396.4972415966</v>
      </c>
      <c r="X67" s="59">
        <f t="shared" ca="1" si="12"/>
        <v>47633.731547848554</v>
      </c>
      <c r="Y67" s="59">
        <f t="shared" ca="1" si="12"/>
        <v>199898.67865435613</v>
      </c>
      <c r="Z67" s="59">
        <f t="shared" ca="1" si="12"/>
        <v>202191.53148908715</v>
      </c>
      <c r="AA67" s="59">
        <f t="shared" ca="1" si="12"/>
        <v>204512.48075203222</v>
      </c>
      <c r="AB67" s="59">
        <f t="shared" ca="1" si="12"/>
        <v>206861.71475245652</v>
      </c>
      <c r="AC67" s="59">
        <f t="shared" ca="1" si="12"/>
        <v>209239.41924049828</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150207.33833426589</v>
      </c>
      <c r="F68" s="59">
        <f t="shared" ca="1" si="14"/>
        <v>271199.56195662875</v>
      </c>
      <c r="G68" s="59">
        <f t="shared" ca="1" si="14"/>
        <v>145295.80857024255</v>
      </c>
      <c r="H68" s="59">
        <f t="shared" ca="1" si="14"/>
        <v>69667.891059868605</v>
      </c>
      <c r="I68" s="59">
        <f t="shared" ca="1" si="14"/>
        <v>69556.013629618916</v>
      </c>
      <c r="J68" s="59">
        <f t="shared" ca="1" si="14"/>
        <v>12591.083847822531</v>
      </c>
      <c r="K68" s="59">
        <f t="shared" ca="1" si="14"/>
        <v>-44558.60977672103</v>
      </c>
      <c r="L68" s="59">
        <f t="shared" ca="1" si="14"/>
        <v>-44709.465212167677</v>
      </c>
      <c r="M68" s="59">
        <f t="shared" ca="1" si="14"/>
        <v>-44931.127166234335</v>
      </c>
      <c r="N68" s="59">
        <f t="shared" ca="1" si="14"/>
        <v>-2866.9897194908986</v>
      </c>
      <c r="O68" s="59">
        <f t="shared" ca="1" si="14"/>
        <v>-33324.090739595464</v>
      </c>
      <c r="P68" s="59">
        <f t="shared" ca="1" si="14"/>
        <v>-34871.674942216028</v>
      </c>
      <c r="Q68" s="59">
        <f t="shared" ca="1" si="14"/>
        <v>-35267.503513247553</v>
      </c>
      <c r="R68" s="59">
        <f t="shared" ca="1" si="14"/>
        <v>-35668.41565482509</v>
      </c>
      <c r="S68" s="59">
        <f t="shared" ca="1" si="14"/>
        <v>-36074.450858785873</v>
      </c>
      <c r="T68" s="59">
        <f t="shared" ca="1" si="14"/>
        <v>-36485.64837854373</v>
      </c>
      <c r="U68" s="59">
        <f t="shared" ca="1" si="14"/>
        <v>-36902.047204468116</v>
      </c>
      <c r="V68" s="59">
        <f t="shared" ca="1" si="14"/>
        <v>-37323.68603837103</v>
      </c>
      <c r="W68" s="59">
        <f t="shared" ca="1" si="14"/>
        <v>-37750.603267076462</v>
      </c>
      <c r="X68" s="59">
        <f t="shared" ca="1" si="14"/>
        <v>-9202.836935044339</v>
      </c>
      <c r="Y68" s="59">
        <f t="shared" ca="1" si="14"/>
        <v>-38620.424716021604</v>
      </c>
      <c r="Z68" s="59">
        <f t="shared" ca="1" si="14"/>
        <v>-39063.403883691637</v>
      </c>
      <c r="AA68" s="59">
        <f t="shared" ca="1" si="14"/>
        <v>-39511.811281292627</v>
      </c>
      <c r="AB68" s="59">
        <f t="shared" ca="1" si="14"/>
        <v>-39965.683290174595</v>
      </c>
      <c r="AC68" s="59">
        <f t="shared" ca="1" si="14"/>
        <v>-40425.055797264264</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-20020.99403672171</v>
      </c>
      <c r="F69" s="24">
        <f t="shared" ca="1" si="16"/>
        <v>-19251.884197138435</v>
      </c>
      <c r="G69" s="24">
        <f t="shared" ca="1" si="16"/>
        <v>-18766.007786910264</v>
      </c>
      <c r="H69" s="24">
        <f t="shared" ca="1" si="16"/>
        <v>-18509.954188616939</v>
      </c>
      <c r="I69" s="24">
        <f t="shared" ca="1" si="16"/>
        <v>-18556.280246691342</v>
      </c>
      <c r="J69" s="24">
        <f t="shared" ca="1" si="16"/>
        <v>-18465.271786694295</v>
      </c>
      <c r="K69" s="24">
        <f t="shared" ca="1" si="16"/>
        <v>-18450.770093880346</v>
      </c>
      <c r="L69" s="24">
        <f t="shared" ca="1" si="16"/>
        <v>-18513.236112698829</v>
      </c>
      <c r="M69" s="24">
        <f t="shared" ca="1" si="16"/>
        <v>-18605.021600925193</v>
      </c>
      <c r="N69" s="24">
        <f t="shared" ca="1" si="16"/>
        <v>-1187.1593041370181</v>
      </c>
      <c r="O69" s="24">
        <f t="shared" ca="1" si="16"/>
        <v>-13798.79533730661</v>
      </c>
      <c r="P69" s="24">
        <f t="shared" ca="1" si="16"/>
        <v>-14439.616953298564</v>
      </c>
      <c r="Q69" s="24">
        <f t="shared" ca="1" si="16"/>
        <v>-14603.521123497952</v>
      </c>
      <c r="R69" s="24">
        <f t="shared" ca="1" si="16"/>
        <v>-14769.530291853041</v>
      </c>
      <c r="S69" s="24">
        <f t="shared" ca="1" si="16"/>
        <v>-14937.660811091462</v>
      </c>
      <c r="T69" s="24">
        <f t="shared" ca="1" si="16"/>
        <v>-15107.928935214799</v>
      </c>
      <c r="U69" s="24">
        <f t="shared" ca="1" si="16"/>
        <v>-15280.350809303569</v>
      </c>
      <c r="V69" s="24">
        <f t="shared" ca="1" si="16"/>
        <v>-15454.942458952808</v>
      </c>
      <c r="W69" s="24">
        <f t="shared" ca="1" si="16"/>
        <v>-15631.719779327728</v>
      </c>
      <c r="X69" s="24">
        <f t="shared" ca="1" si="16"/>
        <v>-3810.6985238278844</v>
      </c>
      <c r="Y69" s="24">
        <f t="shared" ca="1" si="16"/>
        <v>-15991.89429234849</v>
      </c>
      <c r="Z69" s="24">
        <f t="shared" ca="1" si="16"/>
        <v>-16175.322519126972</v>
      </c>
      <c r="AA69" s="24">
        <f t="shared" ca="1" si="16"/>
        <v>-16360.998460162578</v>
      </c>
      <c r="AB69" s="24">
        <f t="shared" ca="1" si="16"/>
        <v>-16548.937180196521</v>
      </c>
      <c r="AC69" s="24">
        <f t="shared" ca="1" si="16"/>
        <v>-16739.153539239862</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-565065.70135271456</v>
      </c>
      <c r="F70" s="420">
        <f t="shared" ref="F70:AH70" ca="1" si="17">SUM(F67:F69)</f>
        <v>-1020226.9235511273</v>
      </c>
      <c r="G70" s="420">
        <f t="shared" ca="1" si="17"/>
        <v>-546588.99414519826</v>
      </c>
      <c r="H70" s="420">
        <f t="shared" ca="1" si="17"/>
        <v>-262083.97112998192</v>
      </c>
      <c r="I70" s="420">
        <f t="shared" ca="1" si="17"/>
        <v>-261663.09889237597</v>
      </c>
      <c r="J70" s="420">
        <f t="shared" ca="1" si="17"/>
        <v>-47366.458284665714</v>
      </c>
      <c r="K70" s="420">
        <f t="shared" ca="1" si="17"/>
        <v>167625.24630290293</v>
      </c>
      <c r="L70" s="420">
        <f t="shared" ca="1" si="17"/>
        <v>168192.75008386886</v>
      </c>
      <c r="M70" s="420">
        <f t="shared" ca="1" si="17"/>
        <v>169026.62124440537</v>
      </c>
      <c r="N70" s="420">
        <f t="shared" ca="1" si="17"/>
        <v>10785.34227808481</v>
      </c>
      <c r="O70" s="420">
        <f t="shared" ca="1" si="17"/>
        <v>125362.05563943055</v>
      </c>
      <c r="P70" s="420">
        <f t="shared" ca="1" si="17"/>
        <v>131183.92002071746</v>
      </c>
      <c r="Q70" s="420">
        <f t="shared" ca="1" si="17"/>
        <v>132672.98940697889</v>
      </c>
      <c r="R70" s="420">
        <f t="shared" ca="1" si="17"/>
        <v>134181.18270148491</v>
      </c>
      <c r="S70" s="420">
        <f t="shared" ca="1" si="17"/>
        <v>135708.64846876592</v>
      </c>
      <c r="T70" s="420">
        <f t="shared" ca="1" si="17"/>
        <v>137255.53437642645</v>
      </c>
      <c r="U70" s="420">
        <f t="shared" ca="1" si="17"/>
        <v>138821.98710252292</v>
      </c>
      <c r="V70" s="420">
        <f t="shared" ca="1" si="17"/>
        <v>140408.15223958626</v>
      </c>
      <c r="W70" s="420">
        <f t="shared" ca="1" si="17"/>
        <v>142014.17419519243</v>
      </c>
      <c r="X70" s="420">
        <f t="shared" ca="1" si="17"/>
        <v>34620.196088976329</v>
      </c>
      <c r="Y70" s="420">
        <f t="shared" ca="1" si="17"/>
        <v>145286.35964598603</v>
      </c>
      <c r="Z70" s="420">
        <f t="shared" ca="1" si="17"/>
        <v>146952.80508626855</v>
      </c>
      <c r="AA70" s="420">
        <f t="shared" ca="1" si="17"/>
        <v>148639.67101057703</v>
      </c>
      <c r="AB70" s="420">
        <f t="shared" ca="1" si="17"/>
        <v>150347.09428208543</v>
      </c>
      <c r="AC70" s="420">
        <f t="shared" ca="1" si="17"/>
        <v>152075.20990399414</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380448.76975656545</v>
      </c>
      <c r="F72" s="59">
        <f t="shared" ca="1" si="18"/>
        <v>492596.23022372066</v>
      </c>
      <c r="G72" s="59">
        <f t="shared" ca="1" si="18"/>
        <v>361104.8981197105</v>
      </c>
      <c r="H72" s="59">
        <f t="shared" ca="1" si="18"/>
        <v>282532.36422896339</v>
      </c>
      <c r="I72" s="59">
        <f t="shared" ca="1" si="18"/>
        <v>282953.23646656936</v>
      </c>
      <c r="J72" s="59">
        <f t="shared" ca="1" si="18"/>
        <v>224941.70939480694</v>
      </c>
      <c r="K72" s="59">
        <f t="shared" ca="1" si="18"/>
        <v>167625.24630290293</v>
      </c>
      <c r="L72" s="59">
        <f t="shared" ca="1" si="18"/>
        <v>168192.75008386886</v>
      </c>
      <c r="M72" s="59">
        <f t="shared" ca="1" si="18"/>
        <v>169026.62124440537</v>
      </c>
      <c r="N72" s="59">
        <f t="shared" ca="1" si="18"/>
        <v>10785.34227808481</v>
      </c>
      <c r="O72" s="59">
        <f t="shared" ca="1" si="18"/>
        <v>125362.05563943055</v>
      </c>
      <c r="P72" s="59">
        <f t="shared" ca="1" si="18"/>
        <v>131183.92002071746</v>
      </c>
      <c r="Q72" s="59">
        <f t="shared" ca="1" si="18"/>
        <v>132672.98940697889</v>
      </c>
      <c r="R72" s="59">
        <f t="shared" ca="1" si="18"/>
        <v>134181.18270148491</v>
      </c>
      <c r="S72" s="59">
        <f t="shared" ca="1" si="18"/>
        <v>135708.64846876592</v>
      </c>
      <c r="T72" s="59">
        <f t="shared" ca="1" si="18"/>
        <v>137255.53437642645</v>
      </c>
      <c r="U72" s="59">
        <f t="shared" ca="1" si="18"/>
        <v>138821.98710252292</v>
      </c>
      <c r="V72" s="59">
        <f t="shared" ca="1" si="18"/>
        <v>140408.15223958626</v>
      </c>
      <c r="W72" s="59">
        <f t="shared" ca="1" si="18"/>
        <v>142014.17419519243</v>
      </c>
      <c r="X72" s="59">
        <f t="shared" ca="1" si="18"/>
        <v>34620.196088976329</v>
      </c>
      <c r="Y72" s="59">
        <f t="shared" ca="1" si="18"/>
        <v>145286.35964598603</v>
      </c>
      <c r="Z72" s="59">
        <f t="shared" ca="1" si="18"/>
        <v>146952.80508626855</v>
      </c>
      <c r="AA72" s="59">
        <f t="shared" ca="1" si="18"/>
        <v>148639.67101057703</v>
      </c>
      <c r="AB72" s="59">
        <f t="shared" ca="1" si="18"/>
        <v>150347.09428208543</v>
      </c>
      <c r="AC72" s="59">
        <f t="shared" ca="1" si="18"/>
        <v>152075.20990399414</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-5561849.8300545886</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1668554.9490163766</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-3893294.8810382122</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834277.47450818785</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-55723.843710990477</v>
      </c>
      <c r="F80" s="10">
        <f ca="1">Principle</f>
        <v>-59067.274333649912</v>
      </c>
      <c r="G80" s="10">
        <f t="shared" ref="G80:AH80" ca="1" si="20">Principle</f>
        <v>-62611.310793668905</v>
      </c>
      <c r="H80" s="10">
        <f t="shared" ca="1" si="20"/>
        <v>-66367.989441289043</v>
      </c>
      <c r="I80" s="10">
        <f t="shared" ca="1" si="20"/>
        <v>-70350.06880776638</v>
      </c>
      <c r="J80" s="10">
        <f t="shared" ca="1" si="20"/>
        <v>-74571.072936232362</v>
      </c>
      <c r="K80" s="10">
        <f t="shared" ca="1" si="20"/>
        <v>-79045.337312406307</v>
      </c>
      <c r="L80" s="10">
        <f t="shared" ca="1" si="20"/>
        <v>-83788.057551150676</v>
      </c>
      <c r="M80" s="10">
        <f t="shared" ca="1" si="20"/>
        <v>-88815.341004219721</v>
      </c>
      <c r="N80" s="10">
        <f t="shared" ca="1" si="20"/>
        <v>-94144.261464472904</v>
      </c>
      <c r="O80" s="10">
        <f t="shared" ca="1" si="20"/>
        <v>-99792.917152341281</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834277.47450818785</v>
      </c>
      <c r="E81" s="10">
        <f ca="1">E79+E80</f>
        <v>-55723.843710990477</v>
      </c>
      <c r="F81" s="10">
        <f t="shared" ref="F81:AH81" ca="1" si="21">F79+F80</f>
        <v>-59067.274333649912</v>
      </c>
      <c r="G81" s="10">
        <f t="shared" ca="1" si="21"/>
        <v>-62611.310793668905</v>
      </c>
      <c r="H81" s="10">
        <f t="shared" ca="1" si="21"/>
        <v>-66367.989441289043</v>
      </c>
      <c r="I81" s="10">
        <f t="shared" ca="1" si="21"/>
        <v>-70350.06880776638</v>
      </c>
      <c r="J81" s="10">
        <f t="shared" ca="1" si="21"/>
        <v>-74571.072936232362</v>
      </c>
      <c r="K81" s="10">
        <f t="shared" ca="1" si="21"/>
        <v>-79045.337312406307</v>
      </c>
      <c r="L81" s="10">
        <f t="shared" ca="1" si="21"/>
        <v>-83788.057551150676</v>
      </c>
      <c r="M81" s="10">
        <f t="shared" ca="1" si="21"/>
        <v>-88815.341004219721</v>
      </c>
      <c r="N81" s="10">
        <f t="shared" ca="1" si="21"/>
        <v>-94144.261464472904</v>
      </c>
      <c r="O81" s="10">
        <f t="shared" ca="1" si="21"/>
        <v>-99792.917152341281</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-3059017.4065300245</v>
      </c>
      <c r="E83" s="430">
        <f t="shared" ca="1" si="22"/>
        <v>324724.92604557495</v>
      </c>
      <c r="F83" s="430">
        <f t="shared" ca="1" si="22"/>
        <v>433528.95589007076</v>
      </c>
      <c r="G83" s="430">
        <f t="shared" ca="1" si="22"/>
        <v>298493.5873260416</v>
      </c>
      <c r="H83" s="430">
        <f t="shared" ca="1" si="22"/>
        <v>216164.37478767434</v>
      </c>
      <c r="I83" s="430">
        <f t="shared" ca="1" si="22"/>
        <v>212603.16765880299</v>
      </c>
      <c r="J83" s="430">
        <f t="shared" ca="1" si="22"/>
        <v>150370.63645857456</v>
      </c>
      <c r="K83" s="430">
        <f t="shared" ca="1" si="22"/>
        <v>88579.908990496624</v>
      </c>
      <c r="L83" s="430">
        <f t="shared" ca="1" si="22"/>
        <v>84404.692532718182</v>
      </c>
      <c r="M83" s="430">
        <f t="shared" ca="1" si="22"/>
        <v>80211.280240185646</v>
      </c>
      <c r="N83" s="430">
        <f t="shared" ca="1" si="22"/>
        <v>-83358.919186388099</v>
      </c>
      <c r="O83" s="430">
        <f t="shared" ca="1" si="22"/>
        <v>25569.138487089265</v>
      </c>
      <c r="P83" s="430">
        <f t="shared" ca="1" si="22"/>
        <v>131183.92002071746</v>
      </c>
      <c r="Q83" s="430">
        <f t="shared" ca="1" si="22"/>
        <v>132672.98940697889</v>
      </c>
      <c r="R83" s="430">
        <f t="shared" ca="1" si="22"/>
        <v>134181.18270148491</v>
      </c>
      <c r="S83" s="430">
        <f t="shared" ca="1" si="22"/>
        <v>135708.64846876592</v>
      </c>
      <c r="T83" s="430">
        <f t="shared" ca="1" si="22"/>
        <v>137255.53437642645</v>
      </c>
      <c r="U83" s="430">
        <f t="shared" ca="1" si="22"/>
        <v>138821.98710252292</v>
      </c>
      <c r="V83" s="430">
        <f t="shared" ca="1" si="22"/>
        <v>140408.15223958626</v>
      </c>
      <c r="W83" s="430">
        <f t="shared" ca="1" si="22"/>
        <v>142014.17419519243</v>
      </c>
      <c r="X83" s="430">
        <f t="shared" ca="1" si="22"/>
        <v>34620.196088976329</v>
      </c>
      <c r="Y83" s="430">
        <f t="shared" ca="1" si="22"/>
        <v>145286.35964598603</v>
      </c>
      <c r="Z83" s="430">
        <f t="shared" ca="1" si="22"/>
        <v>146952.80508626855</v>
      </c>
      <c r="AA83" s="430">
        <f t="shared" ca="1" si="22"/>
        <v>148639.67101057703</v>
      </c>
      <c r="AB83" s="430">
        <f t="shared" ca="1" si="22"/>
        <v>150347.09428208543</v>
      </c>
      <c r="AC83" s="430">
        <f t="shared" ca="1" si="22"/>
        <v>152075.20990399414</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-3059017.4065300245</v>
      </c>
      <c r="E84" s="44">
        <f ca="1">D84+E83</f>
        <v>-2734292.4804844493</v>
      </c>
      <c r="F84" s="44">
        <f t="shared" ref="F84:AH84" ca="1" si="23">E84+F83</f>
        <v>-2300763.5245943787</v>
      </c>
      <c r="G84" s="44">
        <f t="shared" ca="1" si="23"/>
        <v>-2002269.937268337</v>
      </c>
      <c r="H84" s="44">
        <f t="shared" ca="1" si="23"/>
        <v>-1786105.5624806627</v>
      </c>
      <c r="I84" s="44">
        <f t="shared" ca="1" si="23"/>
        <v>-1573502.3948218597</v>
      </c>
      <c r="J84" s="44">
        <f t="shared" ca="1" si="23"/>
        <v>-1423131.7583632851</v>
      </c>
      <c r="K84" s="44">
        <f t="shared" ca="1" si="23"/>
        <v>-1334551.8493727886</v>
      </c>
      <c r="L84" s="44">
        <f t="shared" ca="1" si="23"/>
        <v>-1250147.1568400704</v>
      </c>
      <c r="M84" s="44">
        <f t="shared" ca="1" si="23"/>
        <v>-1169935.8765998848</v>
      </c>
      <c r="N84" s="44">
        <f t="shared" ca="1" si="23"/>
        <v>-1253294.795786273</v>
      </c>
      <c r="O84" s="44">
        <f t="shared" ca="1" si="23"/>
        <v>-1227725.6572991838</v>
      </c>
      <c r="P84" s="44">
        <f t="shared" ca="1" si="23"/>
        <v>-1096541.7372784663</v>
      </c>
      <c r="Q84" s="44">
        <f t="shared" ca="1" si="23"/>
        <v>-963868.7478714874</v>
      </c>
      <c r="R84" s="44">
        <f t="shared" ca="1" si="23"/>
        <v>-829687.56517000252</v>
      </c>
      <c r="S84" s="44">
        <f t="shared" ca="1" si="23"/>
        <v>-693978.91670123662</v>
      </c>
      <c r="T84" s="44">
        <f t="shared" ca="1" si="23"/>
        <v>-556723.38232481014</v>
      </c>
      <c r="U84" s="44">
        <f t="shared" ca="1" si="23"/>
        <v>-417901.39522228722</v>
      </c>
      <c r="V84" s="44">
        <f t="shared" ca="1" si="23"/>
        <v>-277493.24298270093</v>
      </c>
      <c r="W84" s="44">
        <f t="shared" ca="1" si="23"/>
        <v>-135479.0687875085</v>
      </c>
      <c r="X84" s="44">
        <f t="shared" ca="1" si="23"/>
        <v>-100858.87269853217</v>
      </c>
      <c r="Y84" s="44">
        <f t="shared" ca="1" si="23"/>
        <v>44427.486947453857</v>
      </c>
      <c r="Z84" s="44">
        <f t="shared" ca="1" si="23"/>
        <v>191380.29203372239</v>
      </c>
      <c r="AA84" s="44">
        <f t="shared" ca="1" si="23"/>
        <v>340019.96304429939</v>
      </c>
      <c r="AB84" s="44">
        <f t="shared" ca="1" si="23"/>
        <v>490367.05732638482</v>
      </c>
      <c r="AC84" s="44">
        <f t="shared" ca="1" si="23"/>
        <v>642442.26723037893</v>
      </c>
      <c r="AD84" s="44">
        <f ca="1">AC84+AD83</f>
        <v>642442.26723037893</v>
      </c>
      <c r="AE84" s="44">
        <f t="shared" ca="1" si="23"/>
        <v>642442.26723037893</v>
      </c>
      <c r="AF84" s="44">
        <f t="shared" ca="1" si="23"/>
        <v>642442.26723037893</v>
      </c>
      <c r="AG84" s="44">
        <f t="shared" ca="1" si="23"/>
        <v>642442.26723037893</v>
      </c>
      <c r="AH84" s="44">
        <f t="shared" ca="1" si="23"/>
        <v>642442.26723037893</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834277.47450818785</v>
      </c>
      <c r="F89" s="9">
        <f ca="1">E93</f>
        <v>778553.63079719734</v>
      </c>
      <c r="G89" s="9">
        <f t="shared" ref="G89:AH89" ca="1" si="24">F93</f>
        <v>719486.35646354745</v>
      </c>
      <c r="H89" s="9">
        <f t="shared" ca="1" si="24"/>
        <v>656875.0456698786</v>
      </c>
      <c r="I89" s="9">
        <f t="shared" ca="1" si="24"/>
        <v>590507.0562285895</v>
      </c>
      <c r="J89" s="9">
        <f t="shared" ca="1" si="24"/>
        <v>520156.98742082313</v>
      </c>
      <c r="K89" s="9">
        <f t="shared" ca="1" si="24"/>
        <v>445585.91448459076</v>
      </c>
      <c r="L89" s="9">
        <f t="shared" ca="1" si="24"/>
        <v>366540.57717218448</v>
      </c>
      <c r="M89" s="9">
        <f t="shared" ca="1" si="24"/>
        <v>282752.5196210338</v>
      </c>
      <c r="N89" s="9">
        <f t="shared" ca="1" si="24"/>
        <v>193937.17861681408</v>
      </c>
      <c r="O89" s="9">
        <f t="shared" ca="1" si="24"/>
        <v>99792.917152341179</v>
      </c>
      <c r="P89" s="9">
        <f t="shared" ca="1" si="24"/>
        <v>0</v>
      </c>
      <c r="Q89" s="9">
        <f t="shared" ca="1" si="24"/>
        <v>0</v>
      </c>
      <c r="R89" s="9">
        <f t="shared" ca="1" si="24"/>
        <v>0</v>
      </c>
      <c r="S89" s="9">
        <f t="shared" ca="1" si="24"/>
        <v>0</v>
      </c>
      <c r="T89" s="9">
        <f t="shared" ca="1" si="24"/>
        <v>0</v>
      </c>
      <c r="U89" s="9">
        <f t="shared" ca="1" si="24"/>
        <v>0</v>
      </c>
      <c r="V89" s="9">
        <f t="shared" ca="1" si="24"/>
        <v>0</v>
      </c>
      <c r="W89" s="9">
        <f t="shared" ca="1" si="24"/>
        <v>0</v>
      </c>
      <c r="X89" s="9">
        <f t="shared" ca="1" si="24"/>
        <v>0</v>
      </c>
      <c r="Y89" s="9">
        <f t="shared" ca="1" si="24"/>
        <v>0</v>
      </c>
      <c r="Z89" s="9">
        <f t="shared" ca="1" si="24"/>
        <v>0</v>
      </c>
      <c r="AA89" s="9">
        <f t="shared" ca="1" si="24"/>
        <v>0</v>
      </c>
      <c r="AB89" s="9">
        <f t="shared" ca="1" si="24"/>
        <v>0</v>
      </c>
      <c r="AC89" s="9">
        <f t="shared" ca="1" si="24"/>
        <v>0</v>
      </c>
      <c r="AD89" s="9">
        <f t="shared" ca="1" si="24"/>
        <v>0</v>
      </c>
      <c r="AE89" s="9">
        <f t="shared" ca="1" si="24"/>
        <v>0</v>
      </c>
      <c r="AF89" s="9">
        <f t="shared" ca="1" si="24"/>
        <v>0</v>
      </c>
      <c r="AG89" s="9">
        <f t="shared" ca="1" si="24"/>
        <v>0</v>
      </c>
      <c r="AH89" s="9">
        <f t="shared" ca="1" si="24"/>
        <v>0</v>
      </c>
    </row>
    <row r="90" spans="1:36" x14ac:dyDescent="0.2">
      <c r="A90" s="2" t="s">
        <v>47</v>
      </c>
      <c r="D90" s="9"/>
      <c r="E90" s="9">
        <f t="shared" ref="E90:AH90" ca="1" si="25">IF(ProjectYear&lt;=LoanTerm,PMT(LoanInterest,LoanTerm,LoanAmount),0)</f>
        <v>-105780.49218148175</v>
      </c>
      <c r="F90" s="9">
        <f t="shared" ca="1" si="25"/>
        <v>-105780.49218148175</v>
      </c>
      <c r="G90" s="9">
        <f t="shared" ca="1" si="25"/>
        <v>-105780.49218148175</v>
      </c>
      <c r="H90" s="9">
        <f t="shared" ca="1" si="25"/>
        <v>-105780.49218148175</v>
      </c>
      <c r="I90" s="9">
        <f t="shared" ca="1" si="25"/>
        <v>-105780.49218148175</v>
      </c>
      <c r="J90" s="9">
        <f t="shared" ca="1" si="25"/>
        <v>-105780.49218148175</v>
      </c>
      <c r="K90" s="9">
        <f t="shared" ca="1" si="25"/>
        <v>-105780.49218148175</v>
      </c>
      <c r="L90" s="9">
        <f t="shared" ca="1" si="25"/>
        <v>-105780.49218148175</v>
      </c>
      <c r="M90" s="9">
        <f t="shared" ca="1" si="25"/>
        <v>-105780.49218148175</v>
      </c>
      <c r="N90" s="9">
        <f t="shared" ca="1" si="25"/>
        <v>-105780.49218148175</v>
      </c>
      <c r="O90" s="9">
        <f t="shared" ca="1" si="25"/>
        <v>-105780.49218148175</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-55723.843710990477</v>
      </c>
      <c r="F91" s="9">
        <f t="shared" ca="1" si="26"/>
        <v>-59067.274333649912</v>
      </c>
      <c r="G91" s="9">
        <f t="shared" ca="1" si="26"/>
        <v>-62611.310793668905</v>
      </c>
      <c r="H91" s="9">
        <f t="shared" ca="1" si="26"/>
        <v>-66367.989441289043</v>
      </c>
      <c r="I91" s="9">
        <f t="shared" ca="1" si="26"/>
        <v>-70350.06880776638</v>
      </c>
      <c r="J91" s="9">
        <f t="shared" ca="1" si="26"/>
        <v>-74571.072936232362</v>
      </c>
      <c r="K91" s="9">
        <f t="shared" ca="1" si="26"/>
        <v>-79045.337312406307</v>
      </c>
      <c r="L91" s="9">
        <f t="shared" ca="1" si="26"/>
        <v>-83788.057551150676</v>
      </c>
      <c r="M91" s="9">
        <f t="shared" ca="1" si="26"/>
        <v>-88815.341004219721</v>
      </c>
      <c r="N91" s="9">
        <f t="shared" ca="1" si="26"/>
        <v>-94144.261464472904</v>
      </c>
      <c r="O91" s="9">
        <f t="shared" ca="1" si="26"/>
        <v>-99792.917152341281</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-50056.648470491273</v>
      </c>
      <c r="F92" s="9">
        <f t="shared" ca="1" si="27"/>
        <v>-46713.217847831838</v>
      </c>
      <c r="G92" s="9">
        <f t="shared" ca="1" si="27"/>
        <v>-43169.181387812845</v>
      </c>
      <c r="H92" s="9">
        <f t="shared" ca="1" si="27"/>
        <v>-39412.502740192715</v>
      </c>
      <c r="I92" s="9">
        <f t="shared" ca="1" si="27"/>
        <v>-35430.42337371537</v>
      </c>
      <c r="J92" s="9">
        <f t="shared" ca="1" si="27"/>
        <v>-31209.419245249388</v>
      </c>
      <c r="K92" s="9">
        <f t="shared" ca="1" si="27"/>
        <v>-26735.154869075446</v>
      </c>
      <c r="L92" s="9">
        <f t="shared" ca="1" si="27"/>
        <v>-21992.434630331067</v>
      </c>
      <c r="M92" s="9">
        <f t="shared" ca="1" si="27"/>
        <v>-16965.151177262029</v>
      </c>
      <c r="N92" s="9">
        <f t="shared" ca="1" si="27"/>
        <v>-11636.230717008844</v>
      </c>
      <c r="O92" s="9">
        <f t="shared" ca="1" si="27"/>
        <v>-5987.5750291404702</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778553.63079719734</v>
      </c>
      <c r="F93" s="70">
        <f t="shared" ca="1" si="28"/>
        <v>719486.35646354745</v>
      </c>
      <c r="G93" s="70">
        <f t="shared" ca="1" si="28"/>
        <v>656875.0456698786</v>
      </c>
      <c r="H93" s="70">
        <f t="shared" ca="1" si="28"/>
        <v>590507.0562285895</v>
      </c>
      <c r="I93" s="70">
        <f t="shared" ca="1" si="28"/>
        <v>520156.98742082313</v>
      </c>
      <c r="J93" s="70">
        <f t="shared" ca="1" si="28"/>
        <v>445585.91448459076</v>
      </c>
      <c r="K93" s="70">
        <f t="shared" ca="1" si="28"/>
        <v>366540.57717218448</v>
      </c>
      <c r="L93" s="70">
        <f t="shared" ca="1" si="28"/>
        <v>282752.5196210338</v>
      </c>
      <c r="M93" s="70">
        <f t="shared" ca="1" si="28"/>
        <v>193937.17861681408</v>
      </c>
      <c r="N93" s="70">
        <f t="shared" ca="1" si="28"/>
        <v>99792.917152341179</v>
      </c>
      <c r="O93" s="70">
        <f t="shared" ca="1" si="28"/>
        <v>0</v>
      </c>
      <c r="P93" s="70">
        <f t="shared" ca="1" si="28"/>
        <v>0</v>
      </c>
      <c r="Q93" s="70">
        <f t="shared" ca="1" si="28"/>
        <v>0</v>
      </c>
      <c r="R93" s="70">
        <f t="shared" ca="1" si="28"/>
        <v>0</v>
      </c>
      <c r="S93" s="70">
        <f t="shared" ca="1" si="28"/>
        <v>0</v>
      </c>
      <c r="T93" s="70">
        <f t="shared" ca="1" si="28"/>
        <v>0</v>
      </c>
      <c r="U93" s="70">
        <f t="shared" ca="1" si="28"/>
        <v>0</v>
      </c>
      <c r="V93" s="70">
        <f t="shared" ca="1" si="28"/>
        <v>0</v>
      </c>
      <c r="W93" s="70">
        <f t="shared" ca="1" si="28"/>
        <v>0</v>
      </c>
      <c r="X93" s="70">
        <f t="shared" ca="1" si="28"/>
        <v>0</v>
      </c>
      <c r="Y93" s="70">
        <f t="shared" ca="1" si="28"/>
        <v>0</v>
      </c>
      <c r="Z93" s="70">
        <f t="shared" ca="1" si="28"/>
        <v>0</v>
      </c>
      <c r="AA93" s="70">
        <f t="shared" ca="1" si="28"/>
        <v>0</v>
      </c>
      <c r="AB93" s="70">
        <f t="shared" ca="1" si="28"/>
        <v>0</v>
      </c>
      <c r="AC93" s="70">
        <f t="shared" ca="1" si="28"/>
        <v>0</v>
      </c>
      <c r="AD93" s="70">
        <f t="shared" ca="1" si="28"/>
        <v>0</v>
      </c>
      <c r="AE93" s="70">
        <f t="shared" ca="1" si="28"/>
        <v>0</v>
      </c>
      <c r="AF93" s="70">
        <f t="shared" ca="1" si="28"/>
        <v>0</v>
      </c>
      <c r="AG93" s="70">
        <f t="shared" ca="1" si="28"/>
        <v>0</v>
      </c>
      <c r="AH93" s="70">
        <f t="shared" ca="1" si="28"/>
        <v>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-701616.67421999562</v>
      </c>
      <c r="D101" s="42">
        <f ca="1">IF($C$112="3P",D83,0)</f>
        <v>-3059017.4065300245</v>
      </c>
      <c r="E101" s="42">
        <f t="shared" ref="E101:AH101" ca="1" si="29">IF($C$112="3P",E83,0)</f>
        <v>324724.92604557495</v>
      </c>
      <c r="F101" s="42">
        <f t="shared" ca="1" si="29"/>
        <v>433528.95589007076</v>
      </c>
      <c r="G101" s="42">
        <f t="shared" ca="1" si="29"/>
        <v>298493.5873260416</v>
      </c>
      <c r="H101" s="42">
        <f t="shared" ca="1" si="29"/>
        <v>216164.37478767434</v>
      </c>
      <c r="I101" s="42">
        <f t="shared" ca="1" si="29"/>
        <v>212603.16765880299</v>
      </c>
      <c r="J101" s="42">
        <f t="shared" ca="1" si="29"/>
        <v>150370.63645857456</v>
      </c>
      <c r="K101" s="42">
        <f t="shared" ca="1" si="29"/>
        <v>88579.908990496624</v>
      </c>
      <c r="L101" s="42">
        <f t="shared" ca="1" si="29"/>
        <v>84404.692532718182</v>
      </c>
      <c r="M101" s="42">
        <f t="shared" ca="1" si="29"/>
        <v>80211.280240185646</v>
      </c>
      <c r="N101" s="42">
        <f t="shared" ca="1" si="29"/>
        <v>-83358.919186388099</v>
      </c>
      <c r="O101" s="42">
        <f t="shared" ca="1" si="29"/>
        <v>25569.138487089265</v>
      </c>
      <c r="P101" s="42">
        <f t="shared" ca="1" si="29"/>
        <v>131183.92002071746</v>
      </c>
      <c r="Q101" s="42">
        <f t="shared" ca="1" si="29"/>
        <v>132672.98940697889</v>
      </c>
      <c r="R101" s="42">
        <f t="shared" ca="1" si="29"/>
        <v>134181.18270148491</v>
      </c>
      <c r="S101" s="42">
        <f t="shared" ca="1" si="29"/>
        <v>135708.64846876592</v>
      </c>
      <c r="T101" s="42">
        <f t="shared" ca="1" si="29"/>
        <v>137255.53437642645</v>
      </c>
      <c r="U101" s="42">
        <f t="shared" ca="1" si="29"/>
        <v>138821.98710252292</v>
      </c>
      <c r="V101" s="42">
        <f t="shared" ca="1" si="29"/>
        <v>140408.15223958626</v>
      </c>
      <c r="W101" s="42">
        <f t="shared" ca="1" si="29"/>
        <v>142014.17419519243</v>
      </c>
      <c r="X101" s="42">
        <f t="shared" ca="1" si="29"/>
        <v>34620.196088976329</v>
      </c>
      <c r="Y101" s="42">
        <f t="shared" ca="1" si="29"/>
        <v>145286.35964598603</v>
      </c>
      <c r="Z101" s="42">
        <f t="shared" ca="1" si="29"/>
        <v>146952.80508626855</v>
      </c>
      <c r="AA101" s="42">
        <f t="shared" ca="1" si="29"/>
        <v>148639.67101057703</v>
      </c>
      <c r="AB101" s="42">
        <f t="shared" ca="1" si="29"/>
        <v>150347.09428208543</v>
      </c>
      <c r="AC101" s="42">
        <f t="shared" ca="1" si="29"/>
        <v>152075.20990399414</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617444.13124527456</v>
      </c>
      <c r="D105" s="42">
        <f ca="1">IF($C$112="3P",VLOOKUP($A105,'Fin. Assumptions'!$F$23:$L$29,$D$111+1)*(-D$55-D$56),VLOOKUP($A105,'Fin. Assumptions'!$F$32:$L$38,$D$111+1)*D$83)</f>
        <v>0</v>
      </c>
      <c r="E105" s="42">
        <f ca="1">IF($C$112="3P",VLOOKUP($A105,'Fin. Assumptions'!$F$23:$L$29,$D$111+1)*(-E$55-E$56),VLOOKUP($A105,'Fin. Assumptions'!$F$32:$L$38,$D$111+1)*E$83)</f>
        <v>41442.705399325758</v>
      </c>
      <c r="F105" s="42">
        <f ca="1">IF($C$112="3P",VLOOKUP($A105,'Fin. Assumptions'!$F$23:$L$29,$D$111+1)*(-F$55-F$56),VLOOKUP($A105,'Fin. Assumptions'!$F$32:$L$38,$D$111+1)*F$83)</f>
        <v>41873.951709775713</v>
      </c>
      <c r="G105" s="42">
        <f ca="1">IF($C$112="3P",VLOOKUP($A105,'Fin. Assumptions'!$F$23:$L$29,$D$111+1)*(-G$55-G$56),VLOOKUP($A105,'Fin. Assumptions'!$F$32:$L$38,$D$111+1)*G$83)</f>
        <v>42311.623590251373</v>
      </c>
      <c r="H105" s="42">
        <f ca="1">IF($C$112="3P",VLOOKUP($A105,'Fin. Assumptions'!$F$23:$L$29,$D$111+1)*(-H$55-H$56),VLOOKUP($A105,'Fin. Assumptions'!$F$32:$L$38,$D$111+1)*H$83)</f>
        <v>42755.816781746114</v>
      </c>
      <c r="I105" s="42">
        <f ca="1">IF($C$112="3P",VLOOKUP($A105,'Fin. Assumptions'!$F$23:$L$29,$D$111+1)*(-I$55-I$56),VLOOKUP($A105,'Fin. Assumptions'!$F$32:$L$38,$D$111+1)*I$83)</f>
        <v>43206.628451794139</v>
      </c>
      <c r="J105" s="42">
        <f ca="1">IF($C$112="3P",VLOOKUP($A105,'Fin. Assumptions'!$F$23:$L$29,$D$111+1)*(-J$55-J$56),VLOOKUP($A105,'Fin. Assumptions'!$F$32:$L$38,$D$111+1)*J$83)</f>
        <v>43664.157215725871</v>
      </c>
      <c r="K105" s="42">
        <f ca="1">IF($C$112="3P",VLOOKUP($A105,'Fin. Assumptions'!$F$23:$L$29,$D$111+1)*(-K$55-K$56),VLOOKUP($A105,'Fin. Assumptions'!$F$32:$L$38,$D$111+1)*K$83)</f>
        <v>44128.503158240186</v>
      </c>
      <c r="L105" s="42">
        <f ca="1">IF($C$112="3P",VLOOKUP($A105,'Fin. Assumptions'!$F$23:$L$29,$D$111+1)*(-L$55-L$56),VLOOKUP($A105,'Fin. Assumptions'!$F$32:$L$38,$D$111+1)*L$83)</f>
        <v>44599.767855297956</v>
      </c>
      <c r="M105" s="42">
        <f ca="1">IF($C$112="3P",VLOOKUP($A105,'Fin. Assumptions'!$F$23:$L$29,$D$111+1)*(-M$55-M$56),VLOOKUP($A105,'Fin. Assumptions'!$F$32:$L$38,$D$111+1)*M$83)</f>
        <v>45078.054396341904</v>
      </c>
      <c r="N105" s="42">
        <f ca="1">IF($C$112="3P",VLOOKUP($A105,'Fin. Assumptions'!$F$23:$L$29,$D$111+1)*(-N$55-N$56),VLOOKUP($A105,'Fin. Assumptions'!$F$32:$L$38,$D$111+1)*N$83)</f>
        <v>45563.467406847398</v>
      </c>
      <c r="O105" s="42">
        <f ca="1">IF($C$112="3P",VLOOKUP($A105,'Fin. Assumptions'!$F$23:$L$29,$D$111+1)*(-O$55-O$56),VLOOKUP($A105,'Fin. Assumptions'!$F$32:$L$38,$D$111+1)*O$83)</f>
        <v>46056.113071209424</v>
      </c>
      <c r="P105" s="42">
        <f ca="1">IF($C$112="3P",VLOOKUP($A105,'Fin. Assumptions'!$F$23:$L$29,$D$111+1)*(-P$55-P$56),VLOOKUP($A105,'Fin. Assumptions'!$F$32:$L$38,$D$111+1)*P$83)</f>
        <v>46556.099155970434</v>
      </c>
      <c r="Q105" s="42">
        <f ca="1">IF($C$112="3P",VLOOKUP($A105,'Fin. Assumptions'!$F$23:$L$29,$D$111+1)*(-Q$55-Q$56),VLOOKUP($A105,'Fin. Assumptions'!$F$32:$L$38,$D$111+1)*Q$83)</f>
        <v>47063.535033394401</v>
      </c>
      <c r="R105" s="42">
        <f ca="1">IF($C$112="3P",VLOOKUP($A105,'Fin. Assumptions'!$F$23:$L$29,$D$111+1)*(-R$55-R$56),VLOOKUP($A105,'Fin. Assumptions'!$F$32:$L$38,$D$111+1)*R$83)</f>
        <v>47578.531705391972</v>
      </c>
      <c r="S105" s="42">
        <f ca="1">IF($C$112="3P",VLOOKUP($A105,'Fin. Assumptions'!$F$23:$L$29,$D$111+1)*(-S$55-S$56),VLOOKUP($A105,'Fin. Assumptions'!$F$32:$L$38,$D$111+1)*S$83)</f>
        <v>48101.201827802324</v>
      </c>
      <c r="T105" s="42">
        <f ca="1">IF($C$112="3P",VLOOKUP($A105,'Fin. Assumptions'!$F$23:$L$29,$D$111+1)*(-T$55-T$56),VLOOKUP($A105,'Fin. Assumptions'!$F$32:$L$38,$D$111+1)*T$83)</f>
        <v>48631.659735036563</v>
      </c>
      <c r="U105" s="42">
        <f ca="1">IF($C$112="3P",VLOOKUP($A105,'Fin. Assumptions'!$F$23:$L$29,$D$111+1)*(-U$55-U$56),VLOOKUP($A105,'Fin. Assumptions'!$F$32:$L$38,$D$111+1)*U$83)</f>
        <v>49170.021465088619</v>
      </c>
      <c r="V105" s="42">
        <f ca="1">IF($C$112="3P",VLOOKUP($A105,'Fin. Assumptions'!$F$23:$L$29,$D$111+1)*(-V$55-V$56),VLOOKUP($A105,'Fin. Assumptions'!$F$32:$L$38,$D$111+1)*V$83)</f>
        <v>49716.404784918435</v>
      </c>
      <c r="W105" s="42">
        <f ca="1">IF($C$112="3P",VLOOKUP($A105,'Fin. Assumptions'!$F$23:$L$29,$D$111+1)*(-W$55-W$56),VLOOKUP($A105,'Fin. Assumptions'!$F$32:$L$38,$D$111+1)*W$83)</f>
        <v>50270.929216213714</v>
      </c>
      <c r="X105" s="42">
        <f ca="1">IF($C$112="3P",VLOOKUP($A105,'Fin. Assumptions'!$F$23:$L$29,$D$111+1)*(-X$55-X$56),VLOOKUP($A105,'Fin. Assumptions'!$F$32:$L$38,$D$111+1)*X$83)</f>
        <v>50833.716061535299</v>
      </c>
      <c r="Y105" s="42">
        <f ca="1">IF($C$112="3P",VLOOKUP($A105,'Fin. Assumptions'!$F$23:$L$29,$D$111+1)*(-Y$55-Y$56),VLOOKUP($A105,'Fin. Assumptions'!$F$32:$L$38,$D$111+1)*Y$83)</f>
        <v>51404.888430852174</v>
      </c>
      <c r="Z105" s="42">
        <f ca="1">IF($C$112="3P",VLOOKUP($A105,'Fin. Assumptions'!$F$23:$L$29,$D$111+1)*(-Z$55-Z$56),VLOOKUP($A105,'Fin. Assumptions'!$F$32:$L$38,$D$111+1)*Z$83)</f>
        <v>51984.571268471867</v>
      </c>
      <c r="AA105" s="42">
        <f ca="1">IF($C$112="3P",VLOOKUP($A105,'Fin. Assumptions'!$F$23:$L$29,$D$111+1)*(-AA$55-AA$56),VLOOKUP($A105,'Fin. Assumptions'!$F$32:$L$38,$D$111+1)*AA$83)</f>
        <v>52572.891380372101</v>
      </c>
      <c r="AB105" s="42">
        <f ca="1">IF($C$112="3P",VLOOKUP($A105,'Fin. Assumptions'!$F$23:$L$29,$D$111+1)*(-AB$55-AB$56),VLOOKUP($A105,'Fin. Assumptions'!$F$32:$L$38,$D$111+1)*AB$83)</f>
        <v>53169.977461939641</v>
      </c>
      <c r="AC105" s="42">
        <f ca="1">IF($C$112="3P",VLOOKUP($A105,'Fin. Assumptions'!$F$23:$L$29,$D$111+1)*(-AC$55-AC$56),VLOOKUP($A105,'Fin. Assumptions'!$F$32:$L$38,$D$111+1)*AC$83)</f>
        <v>53775.96012612254</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-84172.542974721058</v>
      </c>
    </row>
    <row r="111" spans="1:34" ht="15.75" x14ac:dyDescent="0.25">
      <c r="A111" s="92"/>
      <c r="B111" s="93" t="s">
        <v>111</v>
      </c>
      <c r="C111" s="463" t="str">
        <f ca="1">LEFT($B$6,3)</f>
        <v>P&amp;G</v>
      </c>
      <c r="D111" s="380">
        <f ca="1">HLOOKUP(C111,'Fin. Assumptions'!$G$32:$L$40,9)</f>
        <v>5</v>
      </c>
    </row>
    <row r="112" spans="1:34" x14ac:dyDescent="0.2">
      <c r="A112" s="94"/>
      <c r="B112" s="93" t="s">
        <v>160</v>
      </c>
      <c r="C112" s="376" t="str">
        <f ca="1">RIGHT(LEFT($B$6,6),2)</f>
        <v>3P</v>
      </c>
    </row>
  </sheetData>
  <sheetProtection algorithmName="SHA-512" hashValue="eb4qKNvcOsPNEQf/sX4bTXLaJrXy318SLVq9pNY2qLHCQLsksFpcn5p2RsUHVrfxeT8BWKZEQodBaY2iw4n2Pw==" saltValue="yKCercunhJDWMPXB1Lhhsg=="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E55E5C"/>
  </sheetPr>
  <dimension ref="A1:AP112"/>
  <sheetViews>
    <sheetView topLeftCell="A48"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P&amp;G DO 19</v>
      </c>
      <c r="D6" s="82" t="s">
        <v>172</v>
      </c>
      <c r="T6" s="2"/>
    </row>
    <row r="7" spans="1:42" ht="18.75" customHeight="1" x14ac:dyDescent="0.25">
      <c r="A7" s="90"/>
      <c r="C7" s="2"/>
      <c r="D7" s="374" t="s">
        <v>174</v>
      </c>
      <c r="T7" s="2"/>
    </row>
    <row r="8" spans="1:42" ht="18.75" customHeight="1" x14ac:dyDescent="0.25">
      <c r="A8" s="90" t="s">
        <v>111</v>
      </c>
      <c r="B8" s="376" t="str">
        <f ca="1">VLOOKUP($B$6,'Fin. Assumptions'!$A$6:$P$17,2)</f>
        <v>Public/Govt</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2019</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Non-Taxable</v>
      </c>
      <c r="C11" s="1"/>
      <c r="E11" s="18" t="s">
        <v>0</v>
      </c>
      <c r="G11" s="396">
        <f ca="1">VLOOKUP($B$6,'Fin. Assumptions'!$A$6:$P$17,15)</f>
        <v>0</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0</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5.5618498300545882</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5561849.8300545886</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0.55000000000000004</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5561849.8300545886</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0</v>
      </c>
      <c r="O22" s="28"/>
      <c r="P22" s="26"/>
      <c r="Q22" s="26"/>
      <c r="R22" s="23"/>
      <c r="T22" s="2"/>
    </row>
    <row r="23" spans="1:36" ht="18" customHeight="1" x14ac:dyDescent="0.2">
      <c r="A23" s="48"/>
      <c r="B23" s="77"/>
      <c r="C23" s="21"/>
      <c r="E23" s="54" t="s">
        <v>77</v>
      </c>
      <c r="G23" s="83">
        <f ca="1">SUM(G20:G22)</f>
        <v>5561849.8300545886</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v>
      </c>
      <c r="H25" s="37" t="s">
        <v>9</v>
      </c>
      <c r="N25" s="23"/>
      <c r="O25" s="28"/>
      <c r="P25" s="5"/>
      <c r="Q25" s="5"/>
      <c r="R25" s="5"/>
      <c r="T25" s="2"/>
    </row>
    <row r="26" spans="1:36" ht="18" customHeight="1" x14ac:dyDescent="0.25">
      <c r="A26" s="8" t="s">
        <v>19</v>
      </c>
      <c r="B26" s="12"/>
      <c r="C26" s="13"/>
      <c r="E26" s="73" t="s">
        <v>74</v>
      </c>
      <c r="F26" s="72"/>
      <c r="G26" s="86">
        <f ca="1">1-FedTaxCredit-G25</f>
        <v>0.7</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14</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5561849.8300545886</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0.16561212047999999</v>
      </c>
      <c r="C31" s="2" t="s">
        <v>7</v>
      </c>
      <c r="E31" s="57" t="s">
        <v>10</v>
      </c>
      <c r="F31" s="5"/>
      <c r="G31" s="83">
        <f ca="1">NetCost*LoanPer-B22</f>
        <v>3893294.8810382118</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9</v>
      </c>
      <c r="C34" s="13" t="s">
        <v>26</v>
      </c>
      <c r="F34" s="401" t="s">
        <v>79</v>
      </c>
      <c r="G34" s="402"/>
      <c r="H34" s="403"/>
      <c r="I34" s="403"/>
      <c r="J34" s="404">
        <f ca="1">NPV(G30,E83:AH83)+D83</f>
        <v>-2199890.7757985601</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-2.4070734915057068E-2</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192951.36932883839</v>
      </c>
      <c r="F54" s="9">
        <f t="shared" ca="1" si="2"/>
        <v>195826.34473183809</v>
      </c>
      <c r="G54" s="9">
        <f t="shared" ca="1" si="2"/>
        <v>198744.15726834247</v>
      </c>
      <c r="H54" s="9">
        <f t="shared" ca="1" si="2"/>
        <v>201705.44521164076</v>
      </c>
      <c r="I54" s="9">
        <f t="shared" ca="1" si="2"/>
        <v>204710.85634529425</v>
      </c>
      <c r="J54" s="9">
        <f t="shared" ca="1" si="2"/>
        <v>207761.04810483914</v>
      </c>
      <c r="K54" s="9">
        <f t="shared" ca="1" si="2"/>
        <v>210856.68772160125</v>
      </c>
      <c r="L54" s="9">
        <f t="shared" ca="1" si="2"/>
        <v>213998.45236865306</v>
      </c>
      <c r="M54" s="9">
        <f t="shared" ca="1" si="2"/>
        <v>217187.02930894602</v>
      </c>
      <c r="N54" s="9">
        <f t="shared" ca="1" si="2"/>
        <v>220423.11604564931</v>
      </c>
      <c r="O54" s="9">
        <f t="shared" ca="1" si="2"/>
        <v>223707.4204747295</v>
      </c>
      <c r="P54" s="9">
        <f t="shared" ca="1" si="2"/>
        <v>227040.66103980292</v>
      </c>
      <c r="Q54" s="9">
        <f t="shared" ca="1" si="2"/>
        <v>230423.56688929602</v>
      </c>
      <c r="R54" s="9">
        <f t="shared" ca="1" si="2"/>
        <v>233856.87803594649</v>
      </c>
      <c r="S54" s="9">
        <f t="shared" ca="1" si="2"/>
        <v>237341.34551868215</v>
      </c>
      <c r="T54" s="9">
        <f t="shared" ca="1" si="2"/>
        <v>240877.73156691043</v>
      </c>
      <c r="U54" s="9">
        <f t="shared" ca="1" si="2"/>
        <v>244466.80976725745</v>
      </c>
      <c r="V54" s="9">
        <f t="shared" ca="1" si="2"/>
        <v>248109.36523278957</v>
      </c>
      <c r="W54" s="9">
        <f t="shared" ca="1" si="2"/>
        <v>251806.1947747581</v>
      </c>
      <c r="X54" s="9">
        <f t="shared" ca="1" si="2"/>
        <v>255558.107076902</v>
      </c>
      <c r="Y54" s="9">
        <f t="shared" ca="1" si="2"/>
        <v>259365.92287234782</v>
      </c>
      <c r="Z54" s="9">
        <f t="shared" ca="1" si="2"/>
        <v>263230.47512314579</v>
      </c>
      <c r="AA54" s="9">
        <f t="shared" ca="1" si="2"/>
        <v>267152.6092024807</v>
      </c>
      <c r="AB54" s="9">
        <f t="shared" ca="1" si="2"/>
        <v>271133.1830795976</v>
      </c>
      <c r="AC54" s="9">
        <f t="shared" ca="1" si="2"/>
        <v>275173.06750748359</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169810.41</v>
      </c>
      <c r="F57" s="10">
        <f ca="1">IF(F$49&gt;OptInTerm,0,VLOOKUP($B$10+F$49-1,'SREC Prices'!$B$6:$D$22,2))*((F$50/1000)*$B$18)</f>
        <v>154934.37729</v>
      </c>
      <c r="G57" s="10">
        <f ca="1">IF(G$49&gt;OptInTerm,0,VLOOKUP($B$10+G$49-1,'SREC Prices'!$B$6:$D$22,2))*((G$50/1000)*$B$18)</f>
        <v>143374.87004610003</v>
      </c>
      <c r="H57" s="10">
        <f ca="1">IF(H$49&gt;OptInTerm,0,VLOOKUP($B$10+H$49-1,'SREC Prices'!$B$6:$D$22,2))*((H$50/1000)*$B$18)</f>
        <v>134452.00479300978</v>
      </c>
      <c r="I57" s="10">
        <f ca="1">IF(I$49&gt;OptInTerm,0,VLOOKUP($B$10+I$49-1,'SREC Prices'!$B$6:$D$22,2))*((I$50/1000)*$B$18)</f>
        <v>129059.76926698198</v>
      </c>
      <c r="J57" s="10">
        <f ca="1">IF(J$49&gt;OptInTerm,0,VLOOKUP($B$10+J$49-1,'SREC Prices'!$B$6:$D$22,2))*((J$50/1000)*$B$18)</f>
        <v>121687.99816051795</v>
      </c>
      <c r="K57" s="10">
        <f ca="1">IF(K$49&gt;OptInTerm,0,VLOOKUP($B$10+K$49-1,'SREC Prices'!$B$6:$D$22,2))*((K$50/1000)*$B$18)</f>
        <v>114995.15826168944</v>
      </c>
      <c r="L57" s="10">
        <f ca="1">IF(L$49&gt;OptInTerm,0,VLOOKUP($B$10+L$49-1,'SREC Prices'!$B$6:$D$22,2))*((L$50/1000)*$B$18)</f>
        <v>108971.60235274379</v>
      </c>
      <c r="M57" s="10">
        <f ca="1">IF(M$49&gt;OptInTerm,0,VLOOKUP($B$10+M$49-1,'SREC Prices'!$B$6:$D$22,2))*((M$50/1000)*$B$18)</f>
        <v>103005.40712393109</v>
      </c>
      <c r="N57" s="10">
        <f ca="1">IF(N$49&gt;OptInTerm,0,VLOOKUP($B$10+N$49-1,'SREC Prices'!$B$6:$D$22,2))*((N$50/1000)*$B$18)</f>
        <v>0</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27842.195748820643</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362761.7793288384</v>
      </c>
      <c r="F59" s="10">
        <f t="shared" ref="F59:AH59" ca="1" si="5">SUM(F54:F58)</f>
        <v>350760.72202183807</v>
      </c>
      <c r="G59" s="10">
        <f t="shared" ca="1" si="5"/>
        <v>342119.0273144425</v>
      </c>
      <c r="H59" s="10">
        <f t="shared" ca="1" si="5"/>
        <v>336157.45000465051</v>
      </c>
      <c r="I59" s="10">
        <f t="shared" ca="1" si="5"/>
        <v>333770.62561227626</v>
      </c>
      <c r="J59" s="10">
        <f t="shared" ca="1" si="5"/>
        <v>329449.04626535706</v>
      </c>
      <c r="K59" s="10">
        <f t="shared" ca="1" si="5"/>
        <v>325851.8459832907</v>
      </c>
      <c r="L59" s="10">
        <f t="shared" ca="1" si="5"/>
        <v>322970.05472139688</v>
      </c>
      <c r="M59" s="10">
        <f t="shared" ca="1" si="5"/>
        <v>320192.43643287709</v>
      </c>
      <c r="N59" s="10">
        <f t="shared" ca="1" si="5"/>
        <v>248265.31179446995</v>
      </c>
      <c r="O59" s="10">
        <f t="shared" ca="1" si="5"/>
        <v>251410.40524480605</v>
      </c>
      <c r="P59" s="10">
        <f t="shared" ca="1" si="5"/>
        <v>254605.13088602907</v>
      </c>
      <c r="Q59" s="10">
        <f t="shared" ca="1" si="5"/>
        <v>257850.21438629105</v>
      </c>
      <c r="R59" s="10">
        <f t="shared" ca="1" si="5"/>
        <v>261146.39229545655</v>
      </c>
      <c r="S59" s="10">
        <f t="shared" ca="1" si="5"/>
        <v>264494.41220689466</v>
      </c>
      <c r="T59" s="10">
        <f t="shared" ca="1" si="5"/>
        <v>267895.03292168188</v>
      </c>
      <c r="U59" s="10">
        <f t="shared" ca="1" si="5"/>
        <v>271349.02461525501</v>
      </c>
      <c r="V59" s="10">
        <f t="shared" ca="1" si="5"/>
        <v>274857.16900654719</v>
      </c>
      <c r="W59" s="10">
        <f t="shared" ca="1" si="5"/>
        <v>278420.25952964689</v>
      </c>
      <c r="X59" s="10">
        <f t="shared" ca="1" si="5"/>
        <v>282039.10150801635</v>
      </c>
      <c r="Y59" s="10">
        <f t="shared" ca="1" si="5"/>
        <v>285714.51233130659</v>
      </c>
      <c r="Z59" s="10">
        <f t="shared" ca="1" si="5"/>
        <v>289447.32163480978</v>
      </c>
      <c r="AA59" s="10">
        <f t="shared" ca="1" si="5"/>
        <v>293238.37148158636</v>
      </c>
      <c r="AB59" s="10">
        <f t="shared" ca="1" si="5"/>
        <v>297088.51654730772</v>
      </c>
      <c r="AC59" s="10">
        <f t="shared" ca="1" si="5"/>
        <v>300998.62430785521</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341761.7793288384</v>
      </c>
      <c r="F63" s="10">
        <f t="shared" ca="1" si="9"/>
        <v>329235.72202183807</v>
      </c>
      <c r="G63" s="10">
        <f t="shared" ca="1" si="9"/>
        <v>320055.9023144425</v>
      </c>
      <c r="H63" s="10">
        <f t="shared" ca="1" si="9"/>
        <v>313542.74687965051</v>
      </c>
      <c r="I63" s="10">
        <f t="shared" ca="1" si="9"/>
        <v>310590.55490915128</v>
      </c>
      <c r="J63" s="10">
        <f t="shared" ca="1" si="9"/>
        <v>305689.47379465395</v>
      </c>
      <c r="K63" s="10">
        <f t="shared" ca="1" si="9"/>
        <v>301498.28420082002</v>
      </c>
      <c r="L63" s="10">
        <f t="shared" ca="1" si="9"/>
        <v>298007.65389436443</v>
      </c>
      <c r="M63" s="10">
        <f t="shared" ca="1" si="9"/>
        <v>294605.97558516881</v>
      </c>
      <c r="N63" s="10">
        <f t="shared" ca="1" si="9"/>
        <v>72039.189425568969</v>
      </c>
      <c r="O63" s="10">
        <f t="shared" ca="1" si="9"/>
        <v>224528.62981668254</v>
      </c>
      <c r="P63" s="10">
        <f t="shared" ca="1" si="9"/>
        <v>227051.31107220249</v>
      </c>
      <c r="Q63" s="10">
        <f t="shared" ca="1" si="9"/>
        <v>229607.54907711881</v>
      </c>
      <c r="R63" s="10">
        <f t="shared" ca="1" si="9"/>
        <v>232197.66035355499</v>
      </c>
      <c r="S63" s="10">
        <f t="shared" ca="1" si="9"/>
        <v>234821.96196644558</v>
      </c>
      <c r="T63" s="10">
        <f t="shared" ca="1" si="9"/>
        <v>237480.77142522155</v>
      </c>
      <c r="U63" s="10">
        <f t="shared" ca="1" si="9"/>
        <v>240174.4065813832</v>
      </c>
      <c r="V63" s="10">
        <f t="shared" ca="1" si="9"/>
        <v>242903.18552182856</v>
      </c>
      <c r="W63" s="10">
        <f t="shared" ca="1" si="9"/>
        <v>245667.4264578103</v>
      </c>
      <c r="X63" s="10">
        <f t="shared" ca="1" si="9"/>
        <v>98467.447609383846</v>
      </c>
      <c r="Y63" s="10">
        <f t="shared" ca="1" si="9"/>
        <v>251303.56708520828</v>
      </c>
      <c r="Z63" s="10">
        <f t="shared" ca="1" si="9"/>
        <v>254176.10275755901</v>
      </c>
      <c r="AA63" s="10">
        <f t="shared" ca="1" si="9"/>
        <v>257085.37213240433</v>
      </c>
      <c r="AB63" s="10">
        <f t="shared" ca="1" si="9"/>
        <v>260031.69221439614</v>
      </c>
      <c r="AC63" s="10">
        <f t="shared" ca="1" si="9"/>
        <v>263015.37936662085</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341761.7793288384</v>
      </c>
      <c r="F65" s="59">
        <f t="shared" ref="F65:AH65" ca="1" si="10">SUM(F63:F64)</f>
        <v>329235.72202183807</v>
      </c>
      <c r="G65" s="59">
        <f t="shared" ca="1" si="10"/>
        <v>320055.9023144425</v>
      </c>
      <c r="H65" s="59">
        <f t="shared" ca="1" si="10"/>
        <v>313542.74687965051</v>
      </c>
      <c r="I65" s="59">
        <f t="shared" ca="1" si="10"/>
        <v>310590.55490915128</v>
      </c>
      <c r="J65" s="59">
        <f ca="1">SUM(J63:J64)</f>
        <v>305689.47379465395</v>
      </c>
      <c r="K65" s="59">
        <f t="shared" ca="1" si="10"/>
        <v>301498.28420082002</v>
      </c>
      <c r="L65" s="59">
        <f t="shared" ca="1" si="10"/>
        <v>298007.65389436443</v>
      </c>
      <c r="M65" s="59">
        <f t="shared" ca="1" si="10"/>
        <v>294605.97558516881</v>
      </c>
      <c r="N65" s="59">
        <f t="shared" ca="1" si="10"/>
        <v>72039.189425568969</v>
      </c>
      <c r="O65" s="59">
        <f t="shared" ca="1" si="10"/>
        <v>224528.62981668254</v>
      </c>
      <c r="P65" s="59">
        <f t="shared" ca="1" si="10"/>
        <v>227051.31107220249</v>
      </c>
      <c r="Q65" s="59">
        <f t="shared" ca="1" si="10"/>
        <v>229607.54907711881</v>
      </c>
      <c r="R65" s="59">
        <f t="shared" ca="1" si="10"/>
        <v>232197.66035355499</v>
      </c>
      <c r="S65" s="59">
        <f t="shared" ca="1" si="10"/>
        <v>234821.96196644558</v>
      </c>
      <c r="T65" s="59">
        <f t="shared" ca="1" si="10"/>
        <v>237480.77142522155</v>
      </c>
      <c r="U65" s="59">
        <f t="shared" ca="1" si="10"/>
        <v>240174.4065813832</v>
      </c>
      <c r="V65" s="59">
        <f t="shared" ca="1" si="10"/>
        <v>242903.18552182856</v>
      </c>
      <c r="W65" s="59">
        <f t="shared" ca="1" si="10"/>
        <v>245667.4264578103</v>
      </c>
      <c r="X65" s="59">
        <f t="shared" ca="1" si="10"/>
        <v>98467.447609383846</v>
      </c>
      <c r="Y65" s="59">
        <f t="shared" ca="1" si="10"/>
        <v>251303.56708520828</v>
      </c>
      <c r="Z65" s="59">
        <f t="shared" ca="1" si="10"/>
        <v>254176.10275755901</v>
      </c>
      <c r="AA65" s="59">
        <f t="shared" ca="1" si="10"/>
        <v>257085.37213240433</v>
      </c>
      <c r="AB65" s="59">
        <f t="shared" ca="1" si="10"/>
        <v>260031.69221439614</v>
      </c>
      <c r="AC65" s="59">
        <f t="shared" ca="1" si="10"/>
        <v>263015.37936662085</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-233597.69286229269</v>
      </c>
      <c r="F66" s="59">
        <f t="shared" ca="1" si="11"/>
        <v>-222481.96790340668</v>
      </c>
      <c r="G66" s="59">
        <f t="shared" ca="1" si="11"/>
        <v>-210699.29944698751</v>
      </c>
      <c r="H66" s="59">
        <f t="shared" ca="1" si="11"/>
        <v>-198209.67088318316</v>
      </c>
      <c r="I66" s="59">
        <f t="shared" ca="1" si="11"/>
        <v>-184970.66460555058</v>
      </c>
      <c r="J66" s="59">
        <f t="shared" ca="1" si="11"/>
        <v>-170937.31795126002</v>
      </c>
      <c r="K66" s="59">
        <f t="shared" ca="1" si="11"/>
        <v>-156061.97049771206</v>
      </c>
      <c r="L66" s="59">
        <f t="shared" ca="1" si="11"/>
        <v>-140294.10219695119</v>
      </c>
      <c r="M66" s="59">
        <f t="shared" ca="1" si="11"/>
        <v>-123580.16179814469</v>
      </c>
      <c r="N66" s="59">
        <f t="shared" ca="1" si="11"/>
        <v>-105863.38497540979</v>
      </c>
      <c r="O66" s="59">
        <f t="shared" ca="1" si="11"/>
        <v>-87083.601543310782</v>
      </c>
      <c r="P66" s="59">
        <f t="shared" ca="1" si="11"/>
        <v>-67177.03110528586</v>
      </c>
      <c r="Q66" s="59">
        <f t="shared" ca="1" si="11"/>
        <v>-46076.066440979426</v>
      </c>
      <c r="R66" s="59">
        <f t="shared" ca="1" si="11"/>
        <v>-23709.043896814612</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108164.0864665457</v>
      </c>
      <c r="F67" s="59">
        <f t="shared" ref="F67:AH67" ca="1" si="12">F65+F66</f>
        <v>106753.75411843139</v>
      </c>
      <c r="G67" s="59">
        <f t="shared" ca="1" si="12"/>
        <v>109356.60286745499</v>
      </c>
      <c r="H67" s="59">
        <f t="shared" ca="1" si="12"/>
        <v>115333.07599646735</v>
      </c>
      <c r="I67" s="59">
        <f ca="1">I65+I66</f>
        <v>125619.8903036007</v>
      </c>
      <c r="J67" s="59">
        <f ca="1">J65+J66</f>
        <v>134752.15584339394</v>
      </c>
      <c r="K67" s="59">
        <f t="shared" ca="1" si="12"/>
        <v>145436.31370310797</v>
      </c>
      <c r="L67" s="59">
        <f t="shared" ca="1" si="12"/>
        <v>157713.55169741323</v>
      </c>
      <c r="M67" s="59">
        <f t="shared" ca="1" si="12"/>
        <v>171025.81378702412</v>
      </c>
      <c r="N67" s="59">
        <f t="shared" ca="1" si="12"/>
        <v>-33824.195549840821</v>
      </c>
      <c r="O67" s="59">
        <f t="shared" ca="1" si="12"/>
        <v>137445.02827337175</v>
      </c>
      <c r="P67" s="59">
        <f t="shared" ca="1" si="12"/>
        <v>159874.27996691663</v>
      </c>
      <c r="Q67" s="59">
        <f t="shared" ca="1" si="12"/>
        <v>183531.48263613938</v>
      </c>
      <c r="R67" s="59">
        <f t="shared" ca="1" si="12"/>
        <v>208488.61645674039</v>
      </c>
      <c r="S67" s="59">
        <f t="shared" ca="1" si="12"/>
        <v>234821.96196644558</v>
      </c>
      <c r="T67" s="59">
        <f t="shared" ca="1" si="12"/>
        <v>237480.77142522155</v>
      </c>
      <c r="U67" s="59">
        <f t="shared" ca="1" si="12"/>
        <v>240174.4065813832</v>
      </c>
      <c r="V67" s="59">
        <f t="shared" ca="1" si="12"/>
        <v>242903.18552182856</v>
      </c>
      <c r="W67" s="59">
        <f t="shared" ca="1" si="12"/>
        <v>245667.4264578103</v>
      </c>
      <c r="X67" s="59">
        <f t="shared" ca="1" si="12"/>
        <v>98467.447609383846</v>
      </c>
      <c r="Y67" s="59">
        <f t="shared" ca="1" si="12"/>
        <v>251303.56708520828</v>
      </c>
      <c r="Z67" s="59">
        <f t="shared" ca="1" si="12"/>
        <v>254176.10275755901</v>
      </c>
      <c r="AA67" s="59">
        <f t="shared" ca="1" si="12"/>
        <v>257085.37213240433</v>
      </c>
      <c r="AB67" s="59">
        <f t="shared" ca="1" si="12"/>
        <v>260031.69221439614</v>
      </c>
      <c r="AC67" s="59">
        <f t="shared" ca="1" si="12"/>
        <v>263015.37936662085</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0</v>
      </c>
      <c r="F68" s="59">
        <f t="shared" ca="1" si="14"/>
        <v>0</v>
      </c>
      <c r="G68" s="59">
        <f t="shared" ca="1" si="14"/>
        <v>0</v>
      </c>
      <c r="H68" s="59">
        <f t="shared" ca="1" si="14"/>
        <v>0</v>
      </c>
      <c r="I68" s="59">
        <f t="shared" ca="1" si="14"/>
        <v>0</v>
      </c>
      <c r="J68" s="59">
        <f t="shared" ca="1" si="14"/>
        <v>0</v>
      </c>
      <c r="K68" s="59">
        <f t="shared" ca="1" si="14"/>
        <v>0</v>
      </c>
      <c r="L68" s="59">
        <f t="shared" ca="1" si="14"/>
        <v>0</v>
      </c>
      <c r="M68" s="59">
        <f t="shared" ca="1" si="14"/>
        <v>0</v>
      </c>
      <c r="N68" s="59">
        <f t="shared" ca="1" si="14"/>
        <v>0</v>
      </c>
      <c r="O68" s="59">
        <f t="shared" ca="1" si="14"/>
        <v>0</v>
      </c>
      <c r="P68" s="59">
        <f t="shared" ca="1" si="14"/>
        <v>0</v>
      </c>
      <c r="Q68" s="59">
        <f t="shared" ca="1" si="14"/>
        <v>0</v>
      </c>
      <c r="R68" s="59">
        <f t="shared" ca="1" si="14"/>
        <v>0</v>
      </c>
      <c r="S68" s="59">
        <f t="shared" ca="1" si="14"/>
        <v>0</v>
      </c>
      <c r="T68" s="59">
        <f t="shared" ca="1" si="14"/>
        <v>0</v>
      </c>
      <c r="U68" s="59">
        <f t="shared" ca="1" si="14"/>
        <v>0</v>
      </c>
      <c r="V68" s="59">
        <f t="shared" ca="1" si="14"/>
        <v>0</v>
      </c>
      <c r="W68" s="59">
        <f t="shared" ca="1" si="14"/>
        <v>0</v>
      </c>
      <c r="X68" s="59">
        <f t="shared" ca="1" si="14"/>
        <v>0</v>
      </c>
      <c r="Y68" s="59">
        <f t="shared" ca="1" si="14"/>
        <v>0</v>
      </c>
      <c r="Z68" s="59">
        <f t="shared" ca="1" si="14"/>
        <v>0</v>
      </c>
      <c r="AA68" s="59">
        <f t="shared" ca="1" si="14"/>
        <v>0</v>
      </c>
      <c r="AB68" s="59">
        <f t="shared" ca="1" si="14"/>
        <v>0</v>
      </c>
      <c r="AC68" s="59">
        <f t="shared" ca="1" si="14"/>
        <v>0</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0</v>
      </c>
      <c r="F69" s="24">
        <f t="shared" ca="1" si="16"/>
        <v>0</v>
      </c>
      <c r="G69" s="24">
        <f t="shared" ca="1" si="16"/>
        <v>0</v>
      </c>
      <c r="H69" s="24">
        <f t="shared" ca="1" si="16"/>
        <v>0</v>
      </c>
      <c r="I69" s="24">
        <f t="shared" ca="1" si="16"/>
        <v>0</v>
      </c>
      <c r="J69" s="24">
        <f t="shared" ca="1" si="16"/>
        <v>0</v>
      </c>
      <c r="K69" s="24">
        <f t="shared" ca="1" si="16"/>
        <v>0</v>
      </c>
      <c r="L69" s="24">
        <f t="shared" ca="1" si="16"/>
        <v>0</v>
      </c>
      <c r="M69" s="24">
        <f t="shared" ca="1" si="16"/>
        <v>0</v>
      </c>
      <c r="N69" s="24">
        <f t="shared" ca="1" si="16"/>
        <v>0</v>
      </c>
      <c r="O69" s="24">
        <f t="shared" ca="1" si="16"/>
        <v>0</v>
      </c>
      <c r="P69" s="24">
        <f t="shared" ca="1" si="16"/>
        <v>0</v>
      </c>
      <c r="Q69" s="24">
        <f t="shared" ca="1" si="16"/>
        <v>0</v>
      </c>
      <c r="R69" s="24">
        <f t="shared" ca="1" si="16"/>
        <v>0</v>
      </c>
      <c r="S69" s="24">
        <f t="shared" ca="1" si="16"/>
        <v>0</v>
      </c>
      <c r="T69" s="24">
        <f t="shared" ca="1" si="16"/>
        <v>0</v>
      </c>
      <c r="U69" s="24">
        <f t="shared" ca="1" si="16"/>
        <v>0</v>
      </c>
      <c r="V69" s="24">
        <f t="shared" ca="1" si="16"/>
        <v>0</v>
      </c>
      <c r="W69" s="24">
        <f t="shared" ca="1" si="16"/>
        <v>0</v>
      </c>
      <c r="X69" s="24">
        <f t="shared" ca="1" si="16"/>
        <v>0</v>
      </c>
      <c r="Y69" s="24">
        <f t="shared" ca="1" si="16"/>
        <v>0</v>
      </c>
      <c r="Z69" s="24">
        <f t="shared" ca="1" si="16"/>
        <v>0</v>
      </c>
      <c r="AA69" s="24">
        <f t="shared" ca="1" si="16"/>
        <v>0</v>
      </c>
      <c r="AB69" s="24">
        <f t="shared" ca="1" si="16"/>
        <v>0</v>
      </c>
      <c r="AC69" s="24">
        <f t="shared" ca="1" si="16"/>
        <v>0</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108164.0864665457</v>
      </c>
      <c r="F70" s="420">
        <f t="shared" ref="F70:AH70" ca="1" si="17">SUM(F67:F69)</f>
        <v>106753.75411843139</v>
      </c>
      <c r="G70" s="420">
        <f t="shared" ca="1" si="17"/>
        <v>109356.60286745499</v>
      </c>
      <c r="H70" s="420">
        <f t="shared" ca="1" si="17"/>
        <v>115333.07599646735</v>
      </c>
      <c r="I70" s="420">
        <f t="shared" ca="1" si="17"/>
        <v>125619.8903036007</v>
      </c>
      <c r="J70" s="420">
        <f t="shared" ca="1" si="17"/>
        <v>134752.15584339394</v>
      </c>
      <c r="K70" s="420">
        <f t="shared" ca="1" si="17"/>
        <v>145436.31370310797</v>
      </c>
      <c r="L70" s="420">
        <f t="shared" ca="1" si="17"/>
        <v>157713.55169741323</v>
      </c>
      <c r="M70" s="420">
        <f t="shared" ca="1" si="17"/>
        <v>171025.81378702412</v>
      </c>
      <c r="N70" s="420">
        <f t="shared" ca="1" si="17"/>
        <v>-33824.195549840821</v>
      </c>
      <c r="O70" s="420">
        <f t="shared" ca="1" si="17"/>
        <v>137445.02827337175</v>
      </c>
      <c r="P70" s="420">
        <f t="shared" ca="1" si="17"/>
        <v>159874.27996691663</v>
      </c>
      <c r="Q70" s="420">
        <f t="shared" ca="1" si="17"/>
        <v>183531.48263613938</v>
      </c>
      <c r="R70" s="420">
        <f t="shared" ca="1" si="17"/>
        <v>208488.61645674039</v>
      </c>
      <c r="S70" s="420">
        <f t="shared" ca="1" si="17"/>
        <v>234821.96196644558</v>
      </c>
      <c r="T70" s="420">
        <f t="shared" ca="1" si="17"/>
        <v>237480.77142522155</v>
      </c>
      <c r="U70" s="420">
        <f t="shared" ca="1" si="17"/>
        <v>240174.4065813832</v>
      </c>
      <c r="V70" s="420">
        <f t="shared" ca="1" si="17"/>
        <v>242903.18552182856</v>
      </c>
      <c r="W70" s="420">
        <f t="shared" ca="1" si="17"/>
        <v>245667.4264578103</v>
      </c>
      <c r="X70" s="420">
        <f t="shared" ca="1" si="17"/>
        <v>98467.447609383846</v>
      </c>
      <c r="Y70" s="420">
        <f t="shared" ca="1" si="17"/>
        <v>251303.56708520828</v>
      </c>
      <c r="Z70" s="420">
        <f t="shared" ca="1" si="17"/>
        <v>254176.10275755901</v>
      </c>
      <c r="AA70" s="420">
        <f t="shared" ca="1" si="17"/>
        <v>257085.37213240433</v>
      </c>
      <c r="AB70" s="420">
        <f t="shared" ca="1" si="17"/>
        <v>260031.69221439614</v>
      </c>
      <c r="AC70" s="420">
        <f t="shared" ca="1" si="17"/>
        <v>263015.37936662085</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108164.0864665457</v>
      </c>
      <c r="F72" s="59">
        <f t="shared" ca="1" si="18"/>
        <v>106753.75411843139</v>
      </c>
      <c r="G72" s="59">
        <f t="shared" ca="1" si="18"/>
        <v>109356.60286745499</v>
      </c>
      <c r="H72" s="59">
        <f t="shared" ca="1" si="18"/>
        <v>115333.07599646735</v>
      </c>
      <c r="I72" s="59">
        <f t="shared" ca="1" si="18"/>
        <v>125619.8903036007</v>
      </c>
      <c r="J72" s="59">
        <f t="shared" ca="1" si="18"/>
        <v>134752.15584339394</v>
      </c>
      <c r="K72" s="59">
        <f t="shared" ca="1" si="18"/>
        <v>145436.31370310797</v>
      </c>
      <c r="L72" s="59">
        <f t="shared" ca="1" si="18"/>
        <v>157713.55169741323</v>
      </c>
      <c r="M72" s="59">
        <f t="shared" ca="1" si="18"/>
        <v>171025.81378702412</v>
      </c>
      <c r="N72" s="59">
        <f t="shared" ca="1" si="18"/>
        <v>-33824.195549840821</v>
      </c>
      <c r="O72" s="59">
        <f t="shared" ca="1" si="18"/>
        <v>137445.02827337175</v>
      </c>
      <c r="P72" s="59">
        <f t="shared" ca="1" si="18"/>
        <v>159874.27996691663</v>
      </c>
      <c r="Q72" s="59">
        <f t="shared" ca="1" si="18"/>
        <v>183531.48263613938</v>
      </c>
      <c r="R72" s="59">
        <f t="shared" ca="1" si="18"/>
        <v>208488.61645674039</v>
      </c>
      <c r="S72" s="59">
        <f t="shared" ca="1" si="18"/>
        <v>234821.96196644558</v>
      </c>
      <c r="T72" s="59">
        <f t="shared" ca="1" si="18"/>
        <v>237480.77142522155</v>
      </c>
      <c r="U72" s="59">
        <f t="shared" ca="1" si="18"/>
        <v>240174.4065813832</v>
      </c>
      <c r="V72" s="59">
        <f t="shared" ca="1" si="18"/>
        <v>242903.18552182856</v>
      </c>
      <c r="W72" s="59">
        <f t="shared" ca="1" si="18"/>
        <v>245667.4264578103</v>
      </c>
      <c r="X72" s="59">
        <f t="shared" ca="1" si="18"/>
        <v>98467.447609383846</v>
      </c>
      <c r="Y72" s="59">
        <f t="shared" ca="1" si="18"/>
        <v>251303.56708520828</v>
      </c>
      <c r="Z72" s="59">
        <f t="shared" ca="1" si="18"/>
        <v>254176.10275755901</v>
      </c>
      <c r="AA72" s="59">
        <f t="shared" ca="1" si="18"/>
        <v>257085.37213240433</v>
      </c>
      <c r="AB72" s="59">
        <f t="shared" ca="1" si="18"/>
        <v>260031.69221439614</v>
      </c>
      <c r="AC72" s="59">
        <f t="shared" ca="1" si="18"/>
        <v>263015.37936662085</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-5561849.8300545886</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0</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-5561849.8300545886</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3893294.8810382118</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-185262.08264810033</v>
      </c>
      <c r="F80" s="10">
        <f ca="1">Principle</f>
        <v>-196377.80760698635</v>
      </c>
      <c r="G80" s="10">
        <f t="shared" ref="G80:AH80" ca="1" si="20">Principle</f>
        <v>-208160.47606340551</v>
      </c>
      <c r="H80" s="10">
        <f t="shared" ca="1" si="20"/>
        <v>-220650.10462720986</v>
      </c>
      <c r="I80" s="10">
        <f t="shared" ca="1" si="20"/>
        <v>-233889.11090484244</v>
      </c>
      <c r="J80" s="10">
        <f t="shared" ca="1" si="20"/>
        <v>-247922.45755913301</v>
      </c>
      <c r="K80" s="10">
        <f t="shared" ca="1" si="20"/>
        <v>-262797.80501268094</v>
      </c>
      <c r="L80" s="10">
        <f t="shared" ca="1" si="20"/>
        <v>-278565.6733134418</v>
      </c>
      <c r="M80" s="10">
        <f t="shared" ca="1" si="20"/>
        <v>-295279.61371224833</v>
      </c>
      <c r="N80" s="10">
        <f t="shared" ca="1" si="20"/>
        <v>-312996.39053498325</v>
      </c>
      <c r="O80" s="10">
        <f t="shared" ca="1" si="20"/>
        <v>-331776.17396708223</v>
      </c>
      <c r="P80" s="10">
        <f t="shared" ca="1" si="20"/>
        <v>-351682.74440510717</v>
      </c>
      <c r="Q80" s="10">
        <f t="shared" ca="1" si="20"/>
        <v>-372783.7090694136</v>
      </c>
      <c r="R80" s="10">
        <f t="shared" ca="1" si="20"/>
        <v>-395150.73161357839</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3893294.8810382118</v>
      </c>
      <c r="E81" s="10">
        <f ca="1">E79+E80</f>
        <v>-185262.08264810033</v>
      </c>
      <c r="F81" s="10">
        <f t="shared" ref="F81:AH81" ca="1" si="21">F79+F80</f>
        <v>-196377.80760698635</v>
      </c>
      <c r="G81" s="10">
        <f t="shared" ca="1" si="21"/>
        <v>-208160.47606340551</v>
      </c>
      <c r="H81" s="10">
        <f t="shared" ca="1" si="21"/>
        <v>-220650.10462720986</v>
      </c>
      <c r="I81" s="10">
        <f t="shared" ca="1" si="21"/>
        <v>-233889.11090484244</v>
      </c>
      <c r="J81" s="10">
        <f t="shared" ca="1" si="21"/>
        <v>-247922.45755913301</v>
      </c>
      <c r="K81" s="10">
        <f t="shared" ca="1" si="21"/>
        <v>-262797.80501268094</v>
      </c>
      <c r="L81" s="10">
        <f t="shared" ca="1" si="21"/>
        <v>-278565.6733134418</v>
      </c>
      <c r="M81" s="10">
        <f t="shared" ca="1" si="21"/>
        <v>-295279.61371224833</v>
      </c>
      <c r="N81" s="10">
        <f t="shared" ca="1" si="21"/>
        <v>-312996.39053498325</v>
      </c>
      <c r="O81" s="10">
        <f t="shared" ca="1" si="21"/>
        <v>-331776.17396708223</v>
      </c>
      <c r="P81" s="10">
        <f t="shared" ca="1" si="21"/>
        <v>-351682.74440510717</v>
      </c>
      <c r="Q81" s="10">
        <f t="shared" ca="1" si="21"/>
        <v>-372783.7090694136</v>
      </c>
      <c r="R81" s="10">
        <f t="shared" ca="1" si="21"/>
        <v>-395150.73161357839</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-1668554.9490163769</v>
      </c>
      <c r="E83" s="430">
        <f t="shared" ca="1" si="22"/>
        <v>-77097.996181554627</v>
      </c>
      <c r="F83" s="430">
        <f t="shared" ca="1" si="22"/>
        <v>-89624.053488554957</v>
      </c>
      <c r="G83" s="430">
        <f t="shared" ca="1" si="22"/>
        <v>-98803.873195950524</v>
      </c>
      <c r="H83" s="430">
        <f t="shared" ca="1" si="22"/>
        <v>-105317.02863074251</v>
      </c>
      <c r="I83" s="430">
        <f t="shared" ca="1" si="22"/>
        <v>-108269.22060124174</v>
      </c>
      <c r="J83" s="430">
        <f t="shared" ca="1" si="22"/>
        <v>-113170.30171573907</v>
      </c>
      <c r="K83" s="430">
        <f t="shared" ca="1" si="22"/>
        <v>-117361.49130957297</v>
      </c>
      <c r="L83" s="430">
        <f t="shared" ca="1" si="22"/>
        <v>-120852.12161602857</v>
      </c>
      <c r="M83" s="430">
        <f t="shared" ca="1" si="22"/>
        <v>-124253.79992522422</v>
      </c>
      <c r="N83" s="430">
        <f t="shared" ca="1" si="22"/>
        <v>-346820.58608482406</v>
      </c>
      <c r="O83" s="430">
        <f t="shared" ca="1" si="22"/>
        <v>-194331.14569371048</v>
      </c>
      <c r="P83" s="430">
        <f t="shared" ca="1" si="22"/>
        <v>-191808.46443819054</v>
      </c>
      <c r="Q83" s="430">
        <f t="shared" ca="1" si="22"/>
        <v>-189252.22643327422</v>
      </c>
      <c r="R83" s="430">
        <f t="shared" ca="1" si="22"/>
        <v>-186662.115156838</v>
      </c>
      <c r="S83" s="430">
        <f t="shared" ca="1" si="22"/>
        <v>234821.96196644558</v>
      </c>
      <c r="T83" s="430">
        <f t="shared" ca="1" si="22"/>
        <v>237480.77142522155</v>
      </c>
      <c r="U83" s="430">
        <f t="shared" ca="1" si="22"/>
        <v>240174.4065813832</v>
      </c>
      <c r="V83" s="430">
        <f t="shared" ca="1" si="22"/>
        <v>242903.18552182856</v>
      </c>
      <c r="W83" s="430">
        <f t="shared" ca="1" si="22"/>
        <v>245667.4264578103</v>
      </c>
      <c r="X83" s="430">
        <f t="shared" ca="1" si="22"/>
        <v>98467.447609383846</v>
      </c>
      <c r="Y83" s="430">
        <f t="shared" ca="1" si="22"/>
        <v>251303.56708520828</v>
      </c>
      <c r="Z83" s="430">
        <f t="shared" ca="1" si="22"/>
        <v>254176.10275755901</v>
      </c>
      <c r="AA83" s="430">
        <f t="shared" ca="1" si="22"/>
        <v>257085.37213240433</v>
      </c>
      <c r="AB83" s="430">
        <f t="shared" ca="1" si="22"/>
        <v>260031.69221439614</v>
      </c>
      <c r="AC83" s="430">
        <f t="shared" ca="1" si="22"/>
        <v>263015.37936662085</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-1668554.9490163769</v>
      </c>
      <c r="E84" s="44">
        <f ca="1">D84+E83</f>
        <v>-1745652.9451979315</v>
      </c>
      <c r="F84" s="44">
        <f t="shared" ref="F84:AH84" ca="1" si="23">E84+F83</f>
        <v>-1835276.9986864864</v>
      </c>
      <c r="G84" s="44">
        <f t="shared" ca="1" si="23"/>
        <v>-1934080.8718824368</v>
      </c>
      <c r="H84" s="44">
        <f t="shared" ca="1" si="23"/>
        <v>-2039397.9005131794</v>
      </c>
      <c r="I84" s="44">
        <f t="shared" ca="1" si="23"/>
        <v>-2147667.1211144212</v>
      </c>
      <c r="J84" s="44">
        <f t="shared" ca="1" si="23"/>
        <v>-2260837.4228301602</v>
      </c>
      <c r="K84" s="44">
        <f t="shared" ca="1" si="23"/>
        <v>-2378198.9141397332</v>
      </c>
      <c r="L84" s="44">
        <f t="shared" ca="1" si="23"/>
        <v>-2499051.0357557619</v>
      </c>
      <c r="M84" s="44">
        <f t="shared" ca="1" si="23"/>
        <v>-2623304.8356809863</v>
      </c>
      <c r="N84" s="44">
        <f t="shared" ca="1" si="23"/>
        <v>-2970125.4217658103</v>
      </c>
      <c r="O84" s="44">
        <f t="shared" ca="1" si="23"/>
        <v>-3164456.5674595209</v>
      </c>
      <c r="P84" s="44">
        <f t="shared" ca="1" si="23"/>
        <v>-3356265.0318977116</v>
      </c>
      <c r="Q84" s="44">
        <f t="shared" ca="1" si="23"/>
        <v>-3545517.2583309859</v>
      </c>
      <c r="R84" s="44">
        <f t="shared" ca="1" si="23"/>
        <v>-3732179.3734878241</v>
      </c>
      <c r="S84" s="44">
        <f t="shared" ca="1" si="23"/>
        <v>-3497357.4115213784</v>
      </c>
      <c r="T84" s="44">
        <f t="shared" ca="1" si="23"/>
        <v>-3259876.6400961569</v>
      </c>
      <c r="U84" s="44">
        <f t="shared" ca="1" si="23"/>
        <v>-3019702.2335147737</v>
      </c>
      <c r="V84" s="44">
        <f t="shared" ca="1" si="23"/>
        <v>-2776799.0479929452</v>
      </c>
      <c r="W84" s="44">
        <f t="shared" ca="1" si="23"/>
        <v>-2531131.621535135</v>
      </c>
      <c r="X84" s="44">
        <f t="shared" ca="1" si="23"/>
        <v>-2432664.1739257509</v>
      </c>
      <c r="Y84" s="44">
        <f t="shared" ca="1" si="23"/>
        <v>-2181360.6068405425</v>
      </c>
      <c r="Z84" s="44">
        <f t="shared" ca="1" si="23"/>
        <v>-1927184.5040829836</v>
      </c>
      <c r="AA84" s="44">
        <f t="shared" ca="1" si="23"/>
        <v>-1670099.1319505794</v>
      </c>
      <c r="AB84" s="44">
        <f t="shared" ca="1" si="23"/>
        <v>-1410067.4397361833</v>
      </c>
      <c r="AC84" s="44">
        <f t="shared" ca="1" si="23"/>
        <v>-1147052.0603695624</v>
      </c>
      <c r="AD84" s="44">
        <f ca="1">AC84+AD83</f>
        <v>-1147052.0603695624</v>
      </c>
      <c r="AE84" s="44">
        <f t="shared" ca="1" si="23"/>
        <v>-1147052.0603695624</v>
      </c>
      <c r="AF84" s="44">
        <f t="shared" ca="1" si="23"/>
        <v>-1147052.0603695624</v>
      </c>
      <c r="AG84" s="44">
        <f t="shared" ca="1" si="23"/>
        <v>-1147052.0603695624</v>
      </c>
      <c r="AH84" s="44">
        <f t="shared" ca="1" si="23"/>
        <v>-1147052.0603695624</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3893294.8810382118</v>
      </c>
      <c r="F89" s="9">
        <f ca="1">E93</f>
        <v>3708032.7983901114</v>
      </c>
      <c r="G89" s="9">
        <f t="shared" ref="G89:AH89" ca="1" si="24">F93</f>
        <v>3511654.9907831252</v>
      </c>
      <c r="H89" s="9">
        <f t="shared" ca="1" si="24"/>
        <v>3303494.5147197195</v>
      </c>
      <c r="I89" s="9">
        <f t="shared" ca="1" si="24"/>
        <v>3082844.4100925098</v>
      </c>
      <c r="J89" s="9">
        <f t="shared" ca="1" si="24"/>
        <v>2848955.2991876672</v>
      </c>
      <c r="K89" s="9">
        <f t="shared" ca="1" si="24"/>
        <v>2601032.8416285343</v>
      </c>
      <c r="L89" s="9">
        <f t="shared" ca="1" si="24"/>
        <v>2338235.0366158532</v>
      </c>
      <c r="M89" s="9">
        <f t="shared" ca="1" si="24"/>
        <v>2059669.3633024115</v>
      </c>
      <c r="N89" s="9">
        <f t="shared" ca="1" si="24"/>
        <v>1764389.7495901631</v>
      </c>
      <c r="O89" s="9">
        <f t="shared" ca="1" si="24"/>
        <v>1451393.3590551799</v>
      </c>
      <c r="P89" s="9">
        <f t="shared" ca="1" si="24"/>
        <v>1119617.1850880976</v>
      </c>
      <c r="Q89" s="9">
        <f t="shared" ca="1" si="24"/>
        <v>767934.44068299048</v>
      </c>
      <c r="R89" s="9">
        <f t="shared" ca="1" si="24"/>
        <v>395150.73161357688</v>
      </c>
      <c r="S89" s="9">
        <f t="shared" ca="1" si="24"/>
        <v>-1.5133991837501526E-9</v>
      </c>
      <c r="T89" s="9">
        <f t="shared" ca="1" si="24"/>
        <v>-1.5133991837501526E-9</v>
      </c>
      <c r="U89" s="9">
        <f t="shared" ca="1" si="24"/>
        <v>-1.5133991837501526E-9</v>
      </c>
      <c r="V89" s="9">
        <f t="shared" ca="1" si="24"/>
        <v>-1.5133991837501526E-9</v>
      </c>
      <c r="W89" s="9">
        <f t="shared" ca="1" si="24"/>
        <v>-1.5133991837501526E-9</v>
      </c>
      <c r="X89" s="9">
        <f t="shared" ca="1" si="24"/>
        <v>-1.5133991837501526E-9</v>
      </c>
      <c r="Y89" s="9">
        <f t="shared" ca="1" si="24"/>
        <v>-1.5133991837501526E-9</v>
      </c>
      <c r="Z89" s="9">
        <f t="shared" ca="1" si="24"/>
        <v>-1.5133991837501526E-9</v>
      </c>
      <c r="AA89" s="9">
        <f t="shared" ca="1" si="24"/>
        <v>-1.5133991837501526E-9</v>
      </c>
      <c r="AB89" s="9">
        <f t="shared" ca="1" si="24"/>
        <v>-1.5133991837501526E-9</v>
      </c>
      <c r="AC89" s="9">
        <f t="shared" ca="1" si="24"/>
        <v>-1.5133991837501526E-9</v>
      </c>
      <c r="AD89" s="9">
        <f t="shared" ca="1" si="24"/>
        <v>-1.5133991837501526E-9</v>
      </c>
      <c r="AE89" s="9">
        <f t="shared" ca="1" si="24"/>
        <v>-1.5133991837501526E-9</v>
      </c>
      <c r="AF89" s="9">
        <f t="shared" ca="1" si="24"/>
        <v>-1.5133991837501526E-9</v>
      </c>
      <c r="AG89" s="9">
        <f t="shared" ca="1" si="24"/>
        <v>-1.5133991837501526E-9</v>
      </c>
      <c r="AH89" s="9">
        <f t="shared" ca="1" si="24"/>
        <v>-1.5133991837501526E-9</v>
      </c>
    </row>
    <row r="90" spans="1:36" x14ac:dyDescent="0.2">
      <c r="A90" s="2" t="s">
        <v>47</v>
      </c>
      <c r="D90" s="9"/>
      <c r="E90" s="9">
        <f t="shared" ref="E90:AH90" ca="1" si="25">IF(ProjectYear&lt;=LoanTerm,PMT(LoanInterest,LoanTerm,LoanAmount),0)</f>
        <v>-418859.77551039302</v>
      </c>
      <c r="F90" s="9">
        <f t="shared" ca="1" si="25"/>
        <v>-418859.77551039302</v>
      </c>
      <c r="G90" s="9">
        <f t="shared" ca="1" si="25"/>
        <v>-418859.77551039302</v>
      </c>
      <c r="H90" s="9">
        <f t="shared" ca="1" si="25"/>
        <v>-418859.77551039302</v>
      </c>
      <c r="I90" s="9">
        <f t="shared" ca="1" si="25"/>
        <v>-418859.77551039302</v>
      </c>
      <c r="J90" s="9">
        <f t="shared" ca="1" si="25"/>
        <v>-418859.77551039302</v>
      </c>
      <c r="K90" s="9">
        <f t="shared" ca="1" si="25"/>
        <v>-418859.77551039302</v>
      </c>
      <c r="L90" s="9">
        <f t="shared" ca="1" si="25"/>
        <v>-418859.77551039302</v>
      </c>
      <c r="M90" s="9">
        <f t="shared" ca="1" si="25"/>
        <v>-418859.77551039302</v>
      </c>
      <c r="N90" s="9">
        <f t="shared" ca="1" si="25"/>
        <v>-418859.77551039302</v>
      </c>
      <c r="O90" s="9">
        <f t="shared" ca="1" si="25"/>
        <v>-418859.77551039302</v>
      </c>
      <c r="P90" s="9">
        <f t="shared" ca="1" si="25"/>
        <v>-418859.77551039302</v>
      </c>
      <c r="Q90" s="9">
        <f t="shared" ca="1" si="25"/>
        <v>-418859.77551039302</v>
      </c>
      <c r="R90" s="9">
        <f t="shared" ca="1" si="25"/>
        <v>-418859.77551039302</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-185262.08264810033</v>
      </c>
      <c r="F91" s="9">
        <f t="shared" ca="1" si="26"/>
        <v>-196377.80760698635</v>
      </c>
      <c r="G91" s="9">
        <f t="shared" ca="1" si="26"/>
        <v>-208160.47606340551</v>
      </c>
      <c r="H91" s="9">
        <f t="shared" ca="1" si="26"/>
        <v>-220650.10462720986</v>
      </c>
      <c r="I91" s="9">
        <f t="shared" ca="1" si="26"/>
        <v>-233889.11090484244</v>
      </c>
      <c r="J91" s="9">
        <f t="shared" ca="1" si="26"/>
        <v>-247922.45755913301</v>
      </c>
      <c r="K91" s="9">
        <f t="shared" ca="1" si="26"/>
        <v>-262797.80501268094</v>
      </c>
      <c r="L91" s="9">
        <f t="shared" ca="1" si="26"/>
        <v>-278565.6733134418</v>
      </c>
      <c r="M91" s="9">
        <f t="shared" ca="1" si="26"/>
        <v>-295279.61371224833</v>
      </c>
      <c r="N91" s="9">
        <f t="shared" ca="1" si="26"/>
        <v>-312996.39053498325</v>
      </c>
      <c r="O91" s="9">
        <f t="shared" ca="1" si="26"/>
        <v>-331776.17396708223</v>
      </c>
      <c r="P91" s="9">
        <f t="shared" ca="1" si="26"/>
        <v>-351682.74440510717</v>
      </c>
      <c r="Q91" s="9">
        <f t="shared" ca="1" si="26"/>
        <v>-372783.7090694136</v>
      </c>
      <c r="R91" s="9">
        <f t="shared" ca="1" si="26"/>
        <v>-395150.73161357839</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-233597.69286229269</v>
      </c>
      <c r="F92" s="9">
        <f t="shared" ca="1" si="27"/>
        <v>-222481.96790340668</v>
      </c>
      <c r="G92" s="9">
        <f t="shared" ca="1" si="27"/>
        <v>-210699.29944698751</v>
      </c>
      <c r="H92" s="9">
        <f t="shared" ca="1" si="27"/>
        <v>-198209.67088318316</v>
      </c>
      <c r="I92" s="9">
        <f t="shared" ca="1" si="27"/>
        <v>-184970.66460555058</v>
      </c>
      <c r="J92" s="9">
        <f t="shared" ca="1" si="27"/>
        <v>-170937.31795126002</v>
      </c>
      <c r="K92" s="9">
        <f t="shared" ca="1" si="27"/>
        <v>-156061.97049771206</v>
      </c>
      <c r="L92" s="9">
        <f t="shared" ca="1" si="27"/>
        <v>-140294.10219695119</v>
      </c>
      <c r="M92" s="9">
        <f t="shared" ca="1" si="27"/>
        <v>-123580.16179814469</v>
      </c>
      <c r="N92" s="9">
        <f t="shared" ca="1" si="27"/>
        <v>-105863.38497540979</v>
      </c>
      <c r="O92" s="9">
        <f t="shared" ca="1" si="27"/>
        <v>-87083.601543310782</v>
      </c>
      <c r="P92" s="9">
        <f t="shared" ca="1" si="27"/>
        <v>-67177.03110528586</v>
      </c>
      <c r="Q92" s="9">
        <f t="shared" ca="1" si="27"/>
        <v>-46076.066440979426</v>
      </c>
      <c r="R92" s="9">
        <f t="shared" ca="1" si="27"/>
        <v>-23709.043896814612</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3708032.7983901114</v>
      </c>
      <c r="F93" s="70">
        <f t="shared" ca="1" si="28"/>
        <v>3511654.9907831252</v>
      </c>
      <c r="G93" s="70">
        <f t="shared" ca="1" si="28"/>
        <v>3303494.5147197195</v>
      </c>
      <c r="H93" s="70">
        <f t="shared" ca="1" si="28"/>
        <v>3082844.4100925098</v>
      </c>
      <c r="I93" s="70">
        <f t="shared" ca="1" si="28"/>
        <v>2848955.2991876672</v>
      </c>
      <c r="J93" s="70">
        <f t="shared" ca="1" si="28"/>
        <v>2601032.8416285343</v>
      </c>
      <c r="K93" s="70">
        <f t="shared" ca="1" si="28"/>
        <v>2338235.0366158532</v>
      </c>
      <c r="L93" s="70">
        <f t="shared" ca="1" si="28"/>
        <v>2059669.3633024115</v>
      </c>
      <c r="M93" s="70">
        <f t="shared" ca="1" si="28"/>
        <v>1764389.7495901631</v>
      </c>
      <c r="N93" s="70">
        <f t="shared" ca="1" si="28"/>
        <v>1451393.3590551799</v>
      </c>
      <c r="O93" s="70">
        <f t="shared" ca="1" si="28"/>
        <v>1119617.1850880976</v>
      </c>
      <c r="P93" s="70">
        <f t="shared" ca="1" si="28"/>
        <v>767934.44068299048</v>
      </c>
      <c r="Q93" s="70">
        <f t="shared" ca="1" si="28"/>
        <v>395150.73161357688</v>
      </c>
      <c r="R93" s="70">
        <f t="shared" ca="1" si="28"/>
        <v>-1.5133991837501526E-9</v>
      </c>
      <c r="S93" s="70">
        <f t="shared" ca="1" si="28"/>
        <v>-1.5133991837501526E-9</v>
      </c>
      <c r="T93" s="70">
        <f t="shared" ca="1" si="28"/>
        <v>-1.5133991837501526E-9</v>
      </c>
      <c r="U93" s="70">
        <f t="shared" ca="1" si="28"/>
        <v>-1.5133991837501526E-9</v>
      </c>
      <c r="V93" s="70">
        <f t="shared" ca="1" si="28"/>
        <v>-1.5133991837501526E-9</v>
      </c>
      <c r="W93" s="70">
        <f t="shared" ca="1" si="28"/>
        <v>-1.5133991837501526E-9</v>
      </c>
      <c r="X93" s="70">
        <f t="shared" ca="1" si="28"/>
        <v>-1.5133991837501526E-9</v>
      </c>
      <c r="Y93" s="70">
        <f t="shared" ca="1" si="28"/>
        <v>-1.5133991837501526E-9</v>
      </c>
      <c r="Z93" s="70">
        <f t="shared" ca="1" si="28"/>
        <v>-1.5133991837501526E-9</v>
      </c>
      <c r="AA93" s="70">
        <f t="shared" ca="1" si="28"/>
        <v>-1.5133991837501526E-9</v>
      </c>
      <c r="AB93" s="70">
        <f t="shared" ca="1" si="28"/>
        <v>-1.5133991837501526E-9</v>
      </c>
      <c r="AC93" s="70">
        <f t="shared" ca="1" si="28"/>
        <v>-1.5133991837501526E-9</v>
      </c>
      <c r="AD93" s="70">
        <f t="shared" ca="1" si="28"/>
        <v>-1.5133991837501526E-9</v>
      </c>
      <c r="AE93" s="70">
        <f t="shared" ca="1" si="28"/>
        <v>-1.5133991837501526E-9</v>
      </c>
      <c r="AF93" s="70">
        <f t="shared" ca="1" si="28"/>
        <v>-1.5133991837501526E-9</v>
      </c>
      <c r="AG93" s="70">
        <f t="shared" ca="1" si="28"/>
        <v>-1.5133991837501526E-9</v>
      </c>
      <c r="AH93" s="70">
        <f t="shared" ca="1" si="28"/>
        <v>-1.5133991837501526E-9</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-1959000.7603092834</v>
      </c>
      <c r="D105" s="42">
        <f ca="1">IF($C$112="3P",VLOOKUP($A105,'Fin. Assumptions'!$F$23:$L$29,$D$111+1)*(-D$55-D$56),VLOOKUP($A105,'Fin. Assumptions'!$F$32:$L$38,$D$111+1)*D$83)</f>
        <v>-1668554.9490163769</v>
      </c>
      <c r="E105" s="42">
        <f ca="1">IF($C$112="3P",VLOOKUP($A105,'Fin. Assumptions'!$F$23:$L$29,$D$111+1)*(-E$55-E$56),VLOOKUP($A105,'Fin. Assumptions'!$F$32:$L$38,$D$111+1)*E$83)</f>
        <v>-77097.996181554627</v>
      </c>
      <c r="F105" s="42">
        <f ca="1">IF($C$112="3P",VLOOKUP($A105,'Fin. Assumptions'!$F$23:$L$29,$D$111+1)*(-F$55-F$56),VLOOKUP($A105,'Fin. Assumptions'!$F$32:$L$38,$D$111+1)*F$83)</f>
        <v>-89624.053488554957</v>
      </c>
      <c r="G105" s="42">
        <f ca="1">IF($C$112="3P",VLOOKUP($A105,'Fin. Assumptions'!$F$23:$L$29,$D$111+1)*(-G$55-G$56),VLOOKUP($A105,'Fin. Assumptions'!$F$32:$L$38,$D$111+1)*G$83)</f>
        <v>-98803.873195950524</v>
      </c>
      <c r="H105" s="42">
        <f ca="1">IF($C$112="3P",VLOOKUP($A105,'Fin. Assumptions'!$F$23:$L$29,$D$111+1)*(-H$55-H$56),VLOOKUP($A105,'Fin. Assumptions'!$F$32:$L$38,$D$111+1)*H$83)</f>
        <v>-105317.02863074251</v>
      </c>
      <c r="I105" s="42">
        <f ca="1">IF($C$112="3P",VLOOKUP($A105,'Fin. Assumptions'!$F$23:$L$29,$D$111+1)*(-I$55-I$56),VLOOKUP($A105,'Fin. Assumptions'!$F$32:$L$38,$D$111+1)*I$83)</f>
        <v>-108269.22060124174</v>
      </c>
      <c r="J105" s="42">
        <f ca="1">IF($C$112="3P",VLOOKUP($A105,'Fin. Assumptions'!$F$23:$L$29,$D$111+1)*(-J$55-J$56),VLOOKUP($A105,'Fin. Assumptions'!$F$32:$L$38,$D$111+1)*J$83)</f>
        <v>-113170.30171573907</v>
      </c>
      <c r="K105" s="42">
        <f ca="1">IF($C$112="3P",VLOOKUP($A105,'Fin. Assumptions'!$F$23:$L$29,$D$111+1)*(-K$55-K$56),VLOOKUP($A105,'Fin. Assumptions'!$F$32:$L$38,$D$111+1)*K$83)</f>
        <v>-117361.49130957297</v>
      </c>
      <c r="L105" s="42">
        <f ca="1">IF($C$112="3P",VLOOKUP($A105,'Fin. Assumptions'!$F$23:$L$29,$D$111+1)*(-L$55-L$56),VLOOKUP($A105,'Fin. Assumptions'!$F$32:$L$38,$D$111+1)*L$83)</f>
        <v>-120852.12161602857</v>
      </c>
      <c r="M105" s="42">
        <f ca="1">IF($C$112="3P",VLOOKUP($A105,'Fin. Assumptions'!$F$23:$L$29,$D$111+1)*(-M$55-M$56),VLOOKUP($A105,'Fin. Assumptions'!$F$32:$L$38,$D$111+1)*M$83)</f>
        <v>-124253.79992522422</v>
      </c>
      <c r="N105" s="42">
        <f ca="1">IF($C$112="3P",VLOOKUP($A105,'Fin. Assumptions'!$F$23:$L$29,$D$111+1)*(-N$55-N$56),VLOOKUP($A105,'Fin. Assumptions'!$F$32:$L$38,$D$111+1)*N$83)</f>
        <v>-346820.58608482406</v>
      </c>
      <c r="O105" s="42">
        <f ca="1">IF($C$112="3P",VLOOKUP($A105,'Fin. Assumptions'!$F$23:$L$29,$D$111+1)*(-O$55-O$56),VLOOKUP($A105,'Fin. Assumptions'!$F$32:$L$38,$D$111+1)*O$83)</f>
        <v>-194331.14569371048</v>
      </c>
      <c r="P105" s="42">
        <f ca="1">IF($C$112="3P",VLOOKUP($A105,'Fin. Assumptions'!$F$23:$L$29,$D$111+1)*(-P$55-P$56),VLOOKUP($A105,'Fin. Assumptions'!$F$32:$L$38,$D$111+1)*P$83)</f>
        <v>-191808.46443819054</v>
      </c>
      <c r="Q105" s="42">
        <f ca="1">IF($C$112="3P",VLOOKUP($A105,'Fin. Assumptions'!$F$23:$L$29,$D$111+1)*(-Q$55-Q$56),VLOOKUP($A105,'Fin. Assumptions'!$F$32:$L$38,$D$111+1)*Q$83)</f>
        <v>-189252.22643327422</v>
      </c>
      <c r="R105" s="42">
        <f ca="1">IF($C$112="3P",VLOOKUP($A105,'Fin. Assumptions'!$F$23:$L$29,$D$111+1)*(-R$55-R$56),VLOOKUP($A105,'Fin. Assumptions'!$F$32:$L$38,$D$111+1)*R$83)</f>
        <v>-186662.115156838</v>
      </c>
      <c r="S105" s="42">
        <f ca="1">IF($C$112="3P",VLOOKUP($A105,'Fin. Assumptions'!$F$23:$L$29,$D$111+1)*(-S$55-S$56),VLOOKUP($A105,'Fin. Assumptions'!$F$32:$L$38,$D$111+1)*S$83)</f>
        <v>234821.96196644558</v>
      </c>
      <c r="T105" s="42">
        <f ca="1">IF($C$112="3P",VLOOKUP($A105,'Fin. Assumptions'!$F$23:$L$29,$D$111+1)*(-T$55-T$56),VLOOKUP($A105,'Fin. Assumptions'!$F$32:$L$38,$D$111+1)*T$83)</f>
        <v>237480.77142522155</v>
      </c>
      <c r="U105" s="42">
        <f ca="1">IF($C$112="3P",VLOOKUP($A105,'Fin. Assumptions'!$F$23:$L$29,$D$111+1)*(-U$55-U$56),VLOOKUP($A105,'Fin. Assumptions'!$F$32:$L$38,$D$111+1)*U$83)</f>
        <v>240174.4065813832</v>
      </c>
      <c r="V105" s="42">
        <f ca="1">IF($C$112="3P",VLOOKUP($A105,'Fin. Assumptions'!$F$23:$L$29,$D$111+1)*(-V$55-V$56),VLOOKUP($A105,'Fin. Assumptions'!$F$32:$L$38,$D$111+1)*V$83)</f>
        <v>242903.18552182856</v>
      </c>
      <c r="W105" s="42">
        <f ca="1">IF($C$112="3P",VLOOKUP($A105,'Fin. Assumptions'!$F$23:$L$29,$D$111+1)*(-W$55-W$56),VLOOKUP($A105,'Fin. Assumptions'!$F$32:$L$38,$D$111+1)*W$83)</f>
        <v>245667.4264578103</v>
      </c>
      <c r="X105" s="42">
        <f ca="1">IF($C$112="3P",VLOOKUP($A105,'Fin. Assumptions'!$F$23:$L$29,$D$111+1)*(-X$55-X$56),VLOOKUP($A105,'Fin. Assumptions'!$F$32:$L$38,$D$111+1)*X$83)</f>
        <v>98467.447609383846</v>
      </c>
      <c r="Y105" s="42">
        <f ca="1">IF($C$112="3P",VLOOKUP($A105,'Fin. Assumptions'!$F$23:$L$29,$D$111+1)*(-Y$55-Y$56),VLOOKUP($A105,'Fin. Assumptions'!$F$32:$L$38,$D$111+1)*Y$83)</f>
        <v>251303.56708520828</v>
      </c>
      <c r="Z105" s="42">
        <f ca="1">IF($C$112="3P",VLOOKUP($A105,'Fin. Assumptions'!$F$23:$L$29,$D$111+1)*(-Z$55-Z$56),VLOOKUP($A105,'Fin. Assumptions'!$F$32:$L$38,$D$111+1)*Z$83)</f>
        <v>254176.10275755901</v>
      </c>
      <c r="AA105" s="42">
        <f ca="1">IF($C$112="3P",VLOOKUP($A105,'Fin. Assumptions'!$F$23:$L$29,$D$111+1)*(-AA$55-AA$56),VLOOKUP($A105,'Fin. Assumptions'!$F$32:$L$38,$D$111+1)*AA$83)</f>
        <v>257085.37213240433</v>
      </c>
      <c r="AB105" s="42">
        <f ca="1">IF($C$112="3P",VLOOKUP($A105,'Fin. Assumptions'!$F$23:$L$29,$D$111+1)*(-AB$55-AB$56),VLOOKUP($A105,'Fin. Assumptions'!$F$32:$L$38,$D$111+1)*AB$83)</f>
        <v>260031.69221439614</v>
      </c>
      <c r="AC105" s="42">
        <f ca="1">IF($C$112="3P",VLOOKUP($A105,'Fin. Assumptions'!$F$23:$L$29,$D$111+1)*(-AC$55-AC$56),VLOOKUP($A105,'Fin. Assumptions'!$F$32:$L$38,$D$111+1)*AC$83)</f>
        <v>263015.37936662085</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-1959000.7603092834</v>
      </c>
    </row>
    <row r="111" spans="1:34" ht="15.75" x14ac:dyDescent="0.25">
      <c r="A111" s="92"/>
      <c r="B111" s="93" t="s">
        <v>111</v>
      </c>
      <c r="C111" s="463" t="str">
        <f ca="1">LEFT($B$6,3)</f>
        <v>P&amp;G</v>
      </c>
      <c r="D111" s="380">
        <f ca="1">HLOOKUP(C111,'Fin. Assumptions'!$G$32:$L$40,9)</f>
        <v>5</v>
      </c>
    </row>
    <row r="112" spans="1:34" x14ac:dyDescent="0.2">
      <c r="A112" s="94"/>
      <c r="B112" s="93" t="s">
        <v>160</v>
      </c>
      <c r="C112" s="376" t="str">
        <f ca="1">RIGHT(LEFT($B$6,6),2)</f>
        <v>DO</v>
      </c>
    </row>
  </sheetData>
  <sheetProtection algorithmName="SHA-512" hashValue="tahOt5KclDTgAK0Wmz/Lo5wvUEECYnzOHoCc1ITbw5/f4EHQ8OXu7W/p/i4JN7OVdv3/eUeSeW9/JRF/dlkUOw==" saltValue="x1UqdLFx1xURSExRfE2Ydg=="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E55E5C"/>
  </sheetPr>
  <dimension ref="A1:AP112"/>
  <sheetViews>
    <sheetView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RES 3P 19</v>
      </c>
      <c r="D6" s="82" t="s">
        <v>172</v>
      </c>
      <c r="T6" s="2"/>
    </row>
    <row r="7" spans="1:42" ht="18.75" customHeight="1" x14ac:dyDescent="0.25">
      <c r="A7" s="90"/>
      <c r="C7" s="2"/>
      <c r="D7" s="374" t="s">
        <v>174</v>
      </c>
      <c r="T7" s="2"/>
    </row>
    <row r="8" spans="1:42" ht="18.75" customHeight="1" x14ac:dyDescent="0.25">
      <c r="A8" s="90" t="s">
        <v>111</v>
      </c>
      <c r="B8" s="376" t="str">
        <f ca="1">VLOOKUP($B$6,'Fin. Assumptions'!$A$6:$P$17,2)</f>
        <v>Residential</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2019</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Assumptions'!$A$6:$P$17,15)</f>
        <v>0.21</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0.2732</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722733.48519362195</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2.4091116173120732</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2409111.6173120732</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0.59544419134396354</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2409111.6173120732</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-361366.74259681097</v>
      </c>
      <c r="O22" s="28"/>
      <c r="P22" s="26"/>
      <c r="Q22" s="26"/>
      <c r="R22" s="23"/>
      <c r="T22" s="2"/>
    </row>
    <row r="23" spans="1:36" ht="18" customHeight="1" x14ac:dyDescent="0.2">
      <c r="A23" s="48"/>
      <c r="B23" s="77"/>
      <c r="C23" s="21"/>
      <c r="E23" s="54" t="s">
        <v>77</v>
      </c>
      <c r="G23" s="83">
        <f ca="1">SUM(G20:G22)</f>
        <v>2047744.8747152623</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6.5000000000000002E-2</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9</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2409111.6173120732</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0.19873454457599998</v>
      </c>
      <c r="C31" s="2" t="s">
        <v>7</v>
      </c>
      <c r="E31" s="57" t="s">
        <v>10</v>
      </c>
      <c r="F31" s="5"/>
      <c r="G31" s="83">
        <f ca="1">NetCost*LoanPer-B22</f>
        <v>361366.7425968108</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9</v>
      </c>
      <c r="C34" s="13" t="s">
        <v>26</v>
      </c>
      <c r="F34" s="401" t="s">
        <v>79</v>
      </c>
      <c r="G34" s="402"/>
      <c r="H34" s="403"/>
      <c r="I34" s="403"/>
      <c r="J34" s="404">
        <f ca="1">NPV(G30,E83:AH83)+D83</f>
        <v>919333.68496821634</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0.1732407015809565</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231541.64319460606</v>
      </c>
      <c r="F54" s="9">
        <f t="shared" ca="1" si="2"/>
        <v>234991.6136782057</v>
      </c>
      <c r="G54" s="9">
        <f t="shared" ca="1" si="2"/>
        <v>238492.98872201095</v>
      </c>
      <c r="H54" s="9">
        <f t="shared" ca="1" si="2"/>
        <v>242046.53425396892</v>
      </c>
      <c r="I54" s="9">
        <f t="shared" ca="1" si="2"/>
        <v>245653.02761435311</v>
      </c>
      <c r="J54" s="9">
        <f t="shared" ca="1" si="2"/>
        <v>249313.25772580697</v>
      </c>
      <c r="K54" s="9">
        <f t="shared" ca="1" si="2"/>
        <v>253028.02526592149</v>
      </c>
      <c r="L54" s="9">
        <f t="shared" ca="1" si="2"/>
        <v>256798.14284238368</v>
      </c>
      <c r="M54" s="9">
        <f t="shared" ca="1" si="2"/>
        <v>260624.43517073523</v>
      </c>
      <c r="N54" s="9">
        <f t="shared" ca="1" si="2"/>
        <v>264507.73925477918</v>
      </c>
      <c r="O54" s="9">
        <f t="shared" ca="1" si="2"/>
        <v>268448.90456967539</v>
      </c>
      <c r="P54" s="9">
        <f t="shared" ca="1" si="2"/>
        <v>272448.79324776347</v>
      </c>
      <c r="Q54" s="9">
        <f t="shared" ca="1" si="2"/>
        <v>276508.28026715521</v>
      </c>
      <c r="R54" s="9">
        <f t="shared" ca="1" si="2"/>
        <v>280628.25364313577</v>
      </c>
      <c r="S54" s="9">
        <f t="shared" ca="1" si="2"/>
        <v>284809.61462241854</v>
      </c>
      <c r="T54" s="9">
        <f t="shared" ca="1" si="2"/>
        <v>289053.2778802925</v>
      </c>
      <c r="U54" s="9">
        <f t="shared" ca="1" si="2"/>
        <v>293360.1717207089</v>
      </c>
      <c r="V54" s="9">
        <f t="shared" ca="1" si="2"/>
        <v>297731.23827934748</v>
      </c>
      <c r="W54" s="9">
        <f t="shared" ca="1" si="2"/>
        <v>302167.43372970977</v>
      </c>
      <c r="X54" s="9">
        <f t="shared" ca="1" si="2"/>
        <v>306669.72849228239</v>
      </c>
      <c r="Y54" s="9">
        <f t="shared" ca="1" si="2"/>
        <v>311239.10744681745</v>
      </c>
      <c r="Z54" s="9">
        <f t="shared" ca="1" si="2"/>
        <v>315876.57014777494</v>
      </c>
      <c r="AA54" s="9">
        <f t="shared" ca="1" si="2"/>
        <v>320583.13104297686</v>
      </c>
      <c r="AB54" s="9">
        <f t="shared" ca="1" si="2"/>
        <v>325359.81969551713</v>
      </c>
      <c r="AC54" s="9">
        <f t="shared" ca="1" si="2"/>
        <v>330207.68100898032</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-34731.246479190908</v>
      </c>
      <c r="F55" s="9">
        <f t="shared" ca="1" si="3"/>
        <v>-35248.742051730856</v>
      </c>
      <c r="G55" s="9">
        <f t="shared" ca="1" si="3"/>
        <v>-35773.948308301638</v>
      </c>
      <c r="H55" s="9">
        <f t="shared" ca="1" si="3"/>
        <v>-36306.980138095336</v>
      </c>
      <c r="I55" s="9">
        <f t="shared" ca="1" si="3"/>
        <v>-36847.954142152965</v>
      </c>
      <c r="J55" s="9">
        <f t="shared" ca="1" si="3"/>
        <v>-37396.988658871043</v>
      </c>
      <c r="K55" s="9">
        <f t="shared" ca="1" si="3"/>
        <v>-37954.203789888219</v>
      </c>
      <c r="L55" s="9">
        <f t="shared" ca="1" si="3"/>
        <v>-38519.721426357552</v>
      </c>
      <c r="M55" s="9">
        <f t="shared" ca="1" si="3"/>
        <v>-39093.665275610285</v>
      </c>
      <c r="N55" s="9">
        <f t="shared" ca="1" si="3"/>
        <v>-39676.160888216873</v>
      </c>
      <c r="O55" s="9">
        <f t="shared" ca="1" si="3"/>
        <v>-40267.335685451304</v>
      </c>
      <c r="P55" s="9">
        <f t="shared" ca="1" si="3"/>
        <v>-40867.318987164523</v>
      </c>
      <c r="Q55" s="9">
        <f t="shared" ca="1" si="3"/>
        <v>-41476.242040073281</v>
      </c>
      <c r="R55" s="9">
        <f t="shared" ca="1" si="3"/>
        <v>-42094.238046470367</v>
      </c>
      <c r="S55" s="9">
        <f t="shared" ca="1" si="3"/>
        <v>-42721.442193362782</v>
      </c>
      <c r="T55" s="9">
        <f t="shared" ca="1" si="3"/>
        <v>-43357.991682043874</v>
      </c>
      <c r="U55" s="9">
        <f t="shared" ca="1" si="3"/>
        <v>-44004.025758106334</v>
      </c>
      <c r="V55" s="9">
        <f t="shared" ca="1" si="3"/>
        <v>-44659.685741902118</v>
      </c>
      <c r="W55" s="9">
        <f t="shared" ca="1" si="3"/>
        <v>-45325.115059456461</v>
      </c>
      <c r="X55" s="9">
        <f t="shared" ca="1" si="3"/>
        <v>-46000.45927384236</v>
      </c>
      <c r="Y55" s="9">
        <f t="shared" ca="1" si="3"/>
        <v>-46685.866117022619</v>
      </c>
      <c r="Z55" s="9">
        <f t="shared" ca="1" si="3"/>
        <v>-47381.485522166236</v>
      </c>
      <c r="AA55" s="9">
        <f t="shared" ca="1" si="3"/>
        <v>-48087.469656446527</v>
      </c>
      <c r="AB55" s="9">
        <f t="shared" ca="1" si="3"/>
        <v>-48803.972954327568</v>
      </c>
      <c r="AC55" s="9">
        <f t="shared" ca="1" si="3"/>
        <v>-49531.152151347043</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183841.13138952162</v>
      </c>
      <c r="F57" s="10">
        <f ca="1">IF(F$49&gt;OptInTerm,0,VLOOKUP($B$10+F$49-1,'SREC Prices'!$B$6:$D$22,2))*((F$50/1000)*$B$18)</f>
        <v>167735.95453968109</v>
      </c>
      <c r="G57" s="10">
        <f ca="1">IF(G$49&gt;OptInTerm,0,VLOOKUP($B$10+G$49-1,'SREC Prices'!$B$6:$D$22,2))*((G$50/1000)*$B$18)</f>
        <v>155221.33373390159</v>
      </c>
      <c r="H57" s="10">
        <f ca="1">IF(H$49&gt;OptInTerm,0,VLOOKUP($B$10+H$49-1,'SREC Prices'!$B$6:$D$22,2))*((H$50/1000)*$B$18)</f>
        <v>145561.20957917892</v>
      </c>
      <c r="I57" s="10">
        <f ca="1">IF(I$49&gt;OptInTerm,0,VLOOKUP($B$10+I$49-1,'SREC Prices'!$B$6:$D$22,2))*((I$50/1000)*$B$18)</f>
        <v>139723.43626584834</v>
      </c>
      <c r="J57" s="10">
        <f ca="1">IF(J$49&gt;OptInTerm,0,VLOOKUP($B$10+J$49-1,'SREC Prices'!$B$6:$D$22,2))*((J$50/1000)*$B$18)</f>
        <v>131742.5666562824</v>
      </c>
      <c r="K57" s="10">
        <f ca="1">IF(K$49&gt;OptInTerm,0,VLOOKUP($B$10+K$49-1,'SREC Prices'!$B$6:$D$22,2))*((K$50/1000)*$B$18)</f>
        <v>124496.72549018687</v>
      </c>
      <c r="L57" s="10">
        <f ca="1">IF(L$49&gt;OptInTerm,0,VLOOKUP($B$10+L$49-1,'SREC Prices'!$B$6:$D$22,2))*((L$50/1000)*$B$18)</f>
        <v>117975.46844070088</v>
      </c>
      <c r="M57" s="10">
        <f ca="1">IF(M$49&gt;OptInTerm,0,VLOOKUP($B$10+M$49-1,'SREC Prices'!$B$6:$D$22,2))*((M$50/1000)*$B$18)</f>
        <v>111516.3115435725</v>
      </c>
      <c r="N57" s="10">
        <f ca="1">IF(N$49&gt;OptInTerm,0,VLOOKUP($B$10+N$49-1,'SREC Prices'!$B$6:$D$22,2))*((N$50/1000)*$B$18)</f>
        <v>0</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27842.195748820643</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380651.52810493676</v>
      </c>
      <c r="F59" s="10">
        <f t="shared" ref="F59:AH59" ca="1" si="5">SUM(F54:F58)</f>
        <v>367478.82616615592</v>
      </c>
      <c r="G59" s="10">
        <f t="shared" ca="1" si="5"/>
        <v>357940.37414761086</v>
      </c>
      <c r="H59" s="10">
        <f t="shared" ca="1" si="5"/>
        <v>351300.76369505248</v>
      </c>
      <c r="I59" s="10">
        <f t="shared" ca="1" si="5"/>
        <v>348528.50973804848</v>
      </c>
      <c r="J59" s="10">
        <f t="shared" ca="1" si="5"/>
        <v>343658.83572321833</v>
      </c>
      <c r="K59" s="10">
        <f t="shared" ca="1" si="5"/>
        <v>339570.54696622014</v>
      </c>
      <c r="L59" s="10">
        <f t="shared" ca="1" si="5"/>
        <v>336253.88985672698</v>
      </c>
      <c r="M59" s="10">
        <f t="shared" ca="1" si="5"/>
        <v>333047.08143869747</v>
      </c>
      <c r="N59" s="10">
        <f t="shared" ca="1" si="5"/>
        <v>252673.77411538296</v>
      </c>
      <c r="O59" s="10">
        <f t="shared" ca="1" si="5"/>
        <v>255884.55365430063</v>
      </c>
      <c r="P59" s="10">
        <f t="shared" ca="1" si="5"/>
        <v>259145.9441068251</v>
      </c>
      <c r="Q59" s="10">
        <f t="shared" ca="1" si="5"/>
        <v>262458.68572407699</v>
      </c>
      <c r="R59" s="10">
        <f t="shared" ca="1" si="5"/>
        <v>265823.52985617548</v>
      </c>
      <c r="S59" s="10">
        <f t="shared" ca="1" si="5"/>
        <v>269241.23911726824</v>
      </c>
      <c r="T59" s="10">
        <f t="shared" ca="1" si="5"/>
        <v>272712.58755302004</v>
      </c>
      <c r="U59" s="10">
        <f t="shared" ca="1" si="5"/>
        <v>276238.36081060016</v>
      </c>
      <c r="V59" s="10">
        <f t="shared" ca="1" si="5"/>
        <v>279819.35631120298</v>
      </c>
      <c r="W59" s="10">
        <f t="shared" ca="1" si="5"/>
        <v>283456.38342514209</v>
      </c>
      <c r="X59" s="10">
        <f t="shared" ca="1" si="5"/>
        <v>287150.2636495544</v>
      </c>
      <c r="Y59" s="10">
        <f t="shared" ca="1" si="5"/>
        <v>290901.83078875358</v>
      </c>
      <c r="Z59" s="10">
        <f t="shared" ca="1" si="5"/>
        <v>294711.93113727268</v>
      </c>
      <c r="AA59" s="10">
        <f t="shared" ca="1" si="5"/>
        <v>298581.42366563599</v>
      </c>
      <c r="AB59" s="10">
        <f t="shared" ca="1" si="5"/>
        <v>302511.18020889966</v>
      </c>
      <c r="AC59" s="10">
        <f t="shared" ca="1" si="5"/>
        <v>306502.08565800491</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359651.52810493676</v>
      </c>
      <c r="F63" s="10">
        <f t="shared" ca="1" si="9"/>
        <v>345953.82616615592</v>
      </c>
      <c r="G63" s="10">
        <f t="shared" ca="1" si="9"/>
        <v>335877.24914761086</v>
      </c>
      <c r="H63" s="10">
        <f t="shared" ca="1" si="9"/>
        <v>328686.06057005248</v>
      </c>
      <c r="I63" s="10">
        <f t="shared" ca="1" si="9"/>
        <v>325348.4390349235</v>
      </c>
      <c r="J63" s="10">
        <f t="shared" ca="1" si="9"/>
        <v>319899.26325251523</v>
      </c>
      <c r="K63" s="10">
        <f t="shared" ca="1" si="9"/>
        <v>315216.98518374946</v>
      </c>
      <c r="L63" s="10">
        <f t="shared" ca="1" si="9"/>
        <v>311291.48902969452</v>
      </c>
      <c r="M63" s="10">
        <f t="shared" ca="1" si="9"/>
        <v>307460.62059098919</v>
      </c>
      <c r="N63" s="10">
        <f t="shared" ca="1" si="9"/>
        <v>76447.651746481977</v>
      </c>
      <c r="O63" s="10">
        <f t="shared" ca="1" si="9"/>
        <v>229002.77822617712</v>
      </c>
      <c r="P63" s="10">
        <f t="shared" ca="1" si="9"/>
        <v>231592.12429299852</v>
      </c>
      <c r="Q63" s="10">
        <f t="shared" ca="1" si="9"/>
        <v>234216.02041490475</v>
      </c>
      <c r="R63" s="10">
        <f t="shared" ca="1" si="9"/>
        <v>236874.79791427392</v>
      </c>
      <c r="S63" s="10">
        <f t="shared" ca="1" si="9"/>
        <v>239568.78887681916</v>
      </c>
      <c r="T63" s="10">
        <f t="shared" ca="1" si="9"/>
        <v>242298.32605655972</v>
      </c>
      <c r="U63" s="10">
        <f t="shared" ca="1" si="9"/>
        <v>245063.74277672835</v>
      </c>
      <c r="V63" s="10">
        <f t="shared" ca="1" si="9"/>
        <v>247865.37282648435</v>
      </c>
      <c r="W63" s="10">
        <f t="shared" ca="1" si="9"/>
        <v>250703.5503533055</v>
      </c>
      <c r="X63" s="10">
        <f t="shared" ca="1" si="9"/>
        <v>103578.6097509219</v>
      </c>
      <c r="Y63" s="10">
        <f t="shared" ca="1" si="9"/>
        <v>256490.88554265528</v>
      </c>
      <c r="Z63" s="10">
        <f t="shared" ca="1" si="9"/>
        <v>259440.71226002192</v>
      </c>
      <c r="AA63" s="10">
        <f t="shared" ca="1" si="9"/>
        <v>262428.42431645398</v>
      </c>
      <c r="AB63" s="10">
        <f t="shared" ca="1" si="9"/>
        <v>265454.35587598808</v>
      </c>
      <c r="AC63" s="10">
        <f t="shared" ca="1" si="9"/>
        <v>268518.84071677056</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-409548.97494305251</v>
      </c>
      <c r="F64" s="59">
        <f ca="1">IF($B$11="Non-Taxable",0,-(AssetBasis)*Dep_02)</f>
        <v>-655278.35990888393</v>
      </c>
      <c r="G64" s="59">
        <f ca="1">IF($B$11="Non-Taxable",0,-(AssetBasis)*Dep_03)</f>
        <v>-393167.01594533038</v>
      </c>
      <c r="H64" s="59">
        <f ca="1">IF($B$11="Non-Taxable",0,-(AssetBasis)*DEP_04)</f>
        <v>-235900.20956719821</v>
      </c>
      <c r="I64" s="59">
        <f ca="1">IF($B$11="Non-Taxable",0,-(AssetBasis)*DEP_05)</f>
        <v>-235900.20956719821</v>
      </c>
      <c r="J64" s="59">
        <f ca="1">IF($B$11="Non-Taxable",0,-(AssetBasis)*DEP_06)</f>
        <v>-117950.1047835991</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-49897.446838115749</v>
      </c>
      <c r="F65" s="59">
        <f t="shared" ref="F65:AH65" ca="1" si="10">SUM(F63:F64)</f>
        <v>-309324.533742728</v>
      </c>
      <c r="G65" s="59">
        <f t="shared" ca="1" si="10"/>
        <v>-57289.766797719523</v>
      </c>
      <c r="H65" s="59">
        <f t="shared" ca="1" si="10"/>
        <v>92785.851002854266</v>
      </c>
      <c r="I65" s="59">
        <f t="shared" ca="1" si="10"/>
        <v>89448.229467725294</v>
      </c>
      <c r="J65" s="59">
        <f ca="1">SUM(J63:J64)</f>
        <v>201949.15846891614</v>
      </c>
      <c r="K65" s="59">
        <f t="shared" ca="1" si="10"/>
        <v>315216.98518374946</v>
      </c>
      <c r="L65" s="59">
        <f t="shared" ca="1" si="10"/>
        <v>311291.48902969452</v>
      </c>
      <c r="M65" s="59">
        <f t="shared" ca="1" si="10"/>
        <v>307460.62059098919</v>
      </c>
      <c r="N65" s="59">
        <f t="shared" ca="1" si="10"/>
        <v>76447.651746481977</v>
      </c>
      <c r="O65" s="59">
        <f t="shared" ca="1" si="10"/>
        <v>229002.77822617712</v>
      </c>
      <c r="P65" s="59">
        <f t="shared" ca="1" si="10"/>
        <v>231592.12429299852</v>
      </c>
      <c r="Q65" s="59">
        <f t="shared" ca="1" si="10"/>
        <v>234216.02041490475</v>
      </c>
      <c r="R65" s="59">
        <f t="shared" ca="1" si="10"/>
        <v>236874.79791427392</v>
      </c>
      <c r="S65" s="59">
        <f t="shared" ca="1" si="10"/>
        <v>239568.78887681916</v>
      </c>
      <c r="T65" s="59">
        <f t="shared" ca="1" si="10"/>
        <v>242298.32605655972</v>
      </c>
      <c r="U65" s="59">
        <f t="shared" ca="1" si="10"/>
        <v>245063.74277672835</v>
      </c>
      <c r="V65" s="59">
        <f t="shared" ca="1" si="10"/>
        <v>247865.37282648435</v>
      </c>
      <c r="W65" s="59">
        <f t="shared" ca="1" si="10"/>
        <v>250703.5503533055</v>
      </c>
      <c r="X65" s="59">
        <f t="shared" ca="1" si="10"/>
        <v>103578.6097509219</v>
      </c>
      <c r="Y65" s="59">
        <f t="shared" ca="1" si="10"/>
        <v>256490.88554265528</v>
      </c>
      <c r="Z65" s="59">
        <f t="shared" ca="1" si="10"/>
        <v>259440.71226002192</v>
      </c>
      <c r="AA65" s="59">
        <f t="shared" ca="1" si="10"/>
        <v>262428.42431645398</v>
      </c>
      <c r="AB65" s="59">
        <f t="shared" ca="1" si="10"/>
        <v>265454.35587598808</v>
      </c>
      <c r="AC65" s="59">
        <f t="shared" ca="1" si="10"/>
        <v>268518.84071677056</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-23488.838268792704</v>
      </c>
      <c r="F66" s="59">
        <f t="shared" ca="1" si="11"/>
        <v>-21486.695899190436</v>
      </c>
      <c r="G66" s="59">
        <f t="shared" ca="1" si="11"/>
        <v>-19354.414275564024</v>
      </c>
      <c r="H66" s="59">
        <f t="shared" ca="1" si="11"/>
        <v>-17083.534346401892</v>
      </c>
      <c r="I66" s="59">
        <f t="shared" ca="1" si="11"/>
        <v>-14665.047221844225</v>
      </c>
      <c r="J66" s="59">
        <f t="shared" ca="1" si="11"/>
        <v>-12089.358434190306</v>
      </c>
      <c r="K66" s="59">
        <f t="shared" ca="1" si="11"/>
        <v>-9346.2498753388845</v>
      </c>
      <c r="L66" s="59">
        <f t="shared" ca="1" si="11"/>
        <v>-6424.8392601621199</v>
      </c>
      <c r="M66" s="59">
        <f t="shared" ca="1" si="11"/>
        <v>-3313.5369549988659</v>
      </c>
      <c r="N66" s="59">
        <f t="shared" ca="1" si="11"/>
        <v>0</v>
      </c>
      <c r="O66" s="59">
        <f t="shared" ca="1" si="11"/>
        <v>0</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-73386.285106908457</v>
      </c>
      <c r="F67" s="59">
        <f t="shared" ref="F67:AH67" ca="1" si="12">F65+F66</f>
        <v>-330811.22964191844</v>
      </c>
      <c r="G67" s="59">
        <f t="shared" ca="1" si="12"/>
        <v>-76644.181073283544</v>
      </c>
      <c r="H67" s="59">
        <f t="shared" ca="1" si="12"/>
        <v>75702.316656452371</v>
      </c>
      <c r="I67" s="59">
        <f ca="1">I65+I66</f>
        <v>74783.182245881064</v>
      </c>
      <c r="J67" s="59">
        <f ca="1">J65+J66</f>
        <v>189859.80003472583</v>
      </c>
      <c r="K67" s="59">
        <f t="shared" ca="1" si="12"/>
        <v>305870.7353084106</v>
      </c>
      <c r="L67" s="59">
        <f t="shared" ca="1" si="12"/>
        <v>304866.64976953238</v>
      </c>
      <c r="M67" s="59">
        <f t="shared" ca="1" si="12"/>
        <v>304147.08363599033</v>
      </c>
      <c r="N67" s="59">
        <f t="shared" ca="1" si="12"/>
        <v>76447.651746481977</v>
      </c>
      <c r="O67" s="59">
        <f t="shared" ca="1" si="12"/>
        <v>229002.77822617712</v>
      </c>
      <c r="P67" s="59">
        <f t="shared" ca="1" si="12"/>
        <v>231592.12429299852</v>
      </c>
      <c r="Q67" s="59">
        <f t="shared" ca="1" si="12"/>
        <v>234216.02041490475</v>
      </c>
      <c r="R67" s="59">
        <f t="shared" ca="1" si="12"/>
        <v>236874.79791427392</v>
      </c>
      <c r="S67" s="59">
        <f t="shared" ca="1" si="12"/>
        <v>239568.78887681916</v>
      </c>
      <c r="T67" s="59">
        <f t="shared" ca="1" si="12"/>
        <v>242298.32605655972</v>
      </c>
      <c r="U67" s="59">
        <f t="shared" ca="1" si="12"/>
        <v>245063.74277672835</v>
      </c>
      <c r="V67" s="59">
        <f t="shared" ca="1" si="12"/>
        <v>247865.37282648435</v>
      </c>
      <c r="W67" s="59">
        <f t="shared" ca="1" si="12"/>
        <v>250703.5503533055</v>
      </c>
      <c r="X67" s="59">
        <f t="shared" ca="1" si="12"/>
        <v>103578.6097509219</v>
      </c>
      <c r="Y67" s="59">
        <f t="shared" ca="1" si="12"/>
        <v>256490.88554265528</v>
      </c>
      <c r="Z67" s="59">
        <f t="shared" ca="1" si="12"/>
        <v>259440.71226002192</v>
      </c>
      <c r="AA67" s="59">
        <f t="shared" ca="1" si="12"/>
        <v>262428.42431645398</v>
      </c>
      <c r="AB67" s="59">
        <f t="shared" ca="1" si="12"/>
        <v>265454.35587598808</v>
      </c>
      <c r="AC67" s="59">
        <f t="shared" ca="1" si="12"/>
        <v>268518.84071677056</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21058.653061697994</v>
      </c>
      <c r="F68" s="59">
        <f t="shared" ca="1" si="14"/>
        <v>74921.406013287895</v>
      </c>
      <c r="G68" s="59">
        <f t="shared" ca="1" si="14"/>
        <v>21412.861651239931</v>
      </c>
      <c r="H68" s="59">
        <f t="shared" ca="1" si="14"/>
        <v>-10662.564057297668</v>
      </c>
      <c r="I68" s="59">
        <f t="shared" ca="1" si="14"/>
        <v>-10484.987289175293</v>
      </c>
      <c r="J68" s="59">
        <f t="shared" ca="1" si="14"/>
        <v>-34699.351606344564</v>
      </c>
      <c r="K68" s="59">
        <f t="shared" ca="1" si="14"/>
        <v>-59094.22606158493</v>
      </c>
      <c r="L68" s="59">
        <f t="shared" ca="1" si="14"/>
        <v>-58900.236735473649</v>
      </c>
      <c r="M68" s="59">
        <f t="shared" ca="1" si="14"/>
        <v>-58761.21655847333</v>
      </c>
      <c r="N68" s="59">
        <f t="shared" ca="1" si="14"/>
        <v>-14769.686317420317</v>
      </c>
      <c r="O68" s="59">
        <f t="shared" ca="1" si="14"/>
        <v>-44243.336753297415</v>
      </c>
      <c r="P68" s="59">
        <f t="shared" ca="1" si="14"/>
        <v>-44743.598413407308</v>
      </c>
      <c r="Q68" s="59">
        <f t="shared" ca="1" si="14"/>
        <v>-45250.535144159599</v>
      </c>
      <c r="R68" s="59">
        <f t="shared" ca="1" si="14"/>
        <v>-45764.210957037722</v>
      </c>
      <c r="S68" s="59">
        <f t="shared" ca="1" si="14"/>
        <v>-46284.690011001461</v>
      </c>
      <c r="T68" s="59">
        <f t="shared" ca="1" si="14"/>
        <v>-46812.036594127334</v>
      </c>
      <c r="U68" s="59">
        <f t="shared" ca="1" si="14"/>
        <v>-47346.315104463916</v>
      </c>
      <c r="V68" s="59">
        <f t="shared" ca="1" si="14"/>
        <v>-47887.590030076775</v>
      </c>
      <c r="W68" s="59">
        <f t="shared" ca="1" si="14"/>
        <v>-48435.925928258621</v>
      </c>
      <c r="X68" s="59">
        <f t="shared" ca="1" si="14"/>
        <v>-20011.38740387811</v>
      </c>
      <c r="Y68" s="59">
        <f t="shared" ca="1" si="14"/>
        <v>-49554.039086841003</v>
      </c>
      <c r="Z68" s="59">
        <f t="shared" ca="1" si="14"/>
        <v>-50123.945608636233</v>
      </c>
      <c r="AA68" s="59">
        <f t="shared" ca="1" si="14"/>
        <v>-50701.171577938905</v>
      </c>
      <c r="AB68" s="59">
        <f t="shared" ca="1" si="14"/>
        <v>-51285.781555240894</v>
      </c>
      <c r="AC68" s="59">
        <f t="shared" ca="1" si="14"/>
        <v>-51877.840026480066</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-26893.015186891524</v>
      </c>
      <c r="F69" s="24">
        <f t="shared" ca="1" si="16"/>
        <v>-25957.370421357238</v>
      </c>
      <c r="G69" s="24">
        <f t="shared" ca="1" si="16"/>
        <v>-25321.826789763749</v>
      </c>
      <c r="H69" s="24">
        <f t="shared" ca="1" si="16"/>
        <v>-24928.202097892045</v>
      </c>
      <c r="I69" s="24">
        <f t="shared" ca="1" si="16"/>
        <v>-24854.671345046339</v>
      </c>
      <c r="J69" s="24">
        <f t="shared" ca="1" si="16"/>
        <v>-24624.792385465997</v>
      </c>
      <c r="K69" s="24">
        <f t="shared" ca="1" si="16"/>
        <v>-24469.65882467285</v>
      </c>
      <c r="L69" s="24">
        <f t="shared" ca="1" si="16"/>
        <v>-24389.331981562591</v>
      </c>
      <c r="M69" s="24">
        <f t="shared" ca="1" si="16"/>
        <v>-24331.766690879227</v>
      </c>
      <c r="N69" s="24">
        <f t="shared" ca="1" si="16"/>
        <v>-6115.8121397185587</v>
      </c>
      <c r="O69" s="24">
        <f t="shared" ca="1" si="16"/>
        <v>-18320.222258094171</v>
      </c>
      <c r="P69" s="24">
        <f t="shared" ca="1" si="16"/>
        <v>-18527.36994343988</v>
      </c>
      <c r="Q69" s="24">
        <f t="shared" ca="1" si="16"/>
        <v>-18737.281633192379</v>
      </c>
      <c r="R69" s="24">
        <f t="shared" ca="1" si="16"/>
        <v>-18949.983833141912</v>
      </c>
      <c r="S69" s="24">
        <f t="shared" ca="1" si="16"/>
        <v>-19165.503110145535</v>
      </c>
      <c r="T69" s="24">
        <f t="shared" ca="1" si="16"/>
        <v>-19383.866084524776</v>
      </c>
      <c r="U69" s="24">
        <f t="shared" ca="1" si="16"/>
        <v>-19605.099422138268</v>
      </c>
      <c r="V69" s="24">
        <f t="shared" ca="1" si="16"/>
        <v>-19829.22982611875</v>
      </c>
      <c r="W69" s="24">
        <f t="shared" ca="1" si="16"/>
        <v>-20056.284028264439</v>
      </c>
      <c r="X69" s="24">
        <f t="shared" ca="1" si="16"/>
        <v>-8286.2887800737517</v>
      </c>
      <c r="Y69" s="24">
        <f t="shared" ca="1" si="16"/>
        <v>-20519.270843412422</v>
      </c>
      <c r="Z69" s="24">
        <f t="shared" ca="1" si="16"/>
        <v>-20755.256980801754</v>
      </c>
      <c r="AA69" s="24">
        <f t="shared" ca="1" si="16"/>
        <v>-20994.273945316319</v>
      </c>
      <c r="AB69" s="24">
        <f t="shared" ca="1" si="16"/>
        <v>-21236.348470079047</v>
      </c>
      <c r="AC69" s="24">
        <f t="shared" ca="1" si="16"/>
        <v>-21481.507257341644</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-79220.647232101983</v>
      </c>
      <c r="F70" s="420">
        <f t="shared" ref="F70:AH70" ca="1" si="17">SUM(F67:F69)</f>
        <v>-281847.19404998777</v>
      </c>
      <c r="G70" s="420">
        <f t="shared" ca="1" si="17"/>
        <v>-80553.146211807354</v>
      </c>
      <c r="H70" s="420">
        <f t="shared" ca="1" si="17"/>
        <v>40111.550501262653</v>
      </c>
      <c r="I70" s="420">
        <f t="shared" ca="1" si="17"/>
        <v>39443.523611659431</v>
      </c>
      <c r="J70" s="420">
        <f t="shared" ca="1" si="17"/>
        <v>130535.65604291527</v>
      </c>
      <c r="K70" s="420">
        <f t="shared" ca="1" si="17"/>
        <v>222306.85042215284</v>
      </c>
      <c r="L70" s="420">
        <f t="shared" ca="1" si="17"/>
        <v>221577.08105249613</v>
      </c>
      <c r="M70" s="420">
        <f t="shared" ca="1" si="17"/>
        <v>221054.10038663779</v>
      </c>
      <c r="N70" s="420">
        <f t="shared" ca="1" si="17"/>
        <v>55562.153289343099</v>
      </c>
      <c r="O70" s="420">
        <f t="shared" ca="1" si="17"/>
        <v>166439.21921478552</v>
      </c>
      <c r="P70" s="420">
        <f t="shared" ca="1" si="17"/>
        <v>168321.15593615134</v>
      </c>
      <c r="Q70" s="420">
        <f t="shared" ca="1" si="17"/>
        <v>170228.20363755277</v>
      </c>
      <c r="R70" s="420">
        <f t="shared" ca="1" si="17"/>
        <v>172160.60312409428</v>
      </c>
      <c r="S70" s="420">
        <f t="shared" ca="1" si="17"/>
        <v>174118.59575567217</v>
      </c>
      <c r="T70" s="420">
        <f t="shared" ca="1" si="17"/>
        <v>176102.4233779076</v>
      </c>
      <c r="U70" s="420">
        <f t="shared" ca="1" si="17"/>
        <v>178112.32825012616</v>
      </c>
      <c r="V70" s="420">
        <f t="shared" ca="1" si="17"/>
        <v>180148.55297028885</v>
      </c>
      <c r="W70" s="420">
        <f t="shared" ca="1" si="17"/>
        <v>182211.34039678244</v>
      </c>
      <c r="X70" s="420">
        <f t="shared" ca="1" si="17"/>
        <v>75280.933566970038</v>
      </c>
      <c r="Y70" s="420">
        <f t="shared" ca="1" si="17"/>
        <v>186417.57561240182</v>
      </c>
      <c r="Z70" s="420">
        <f t="shared" ca="1" si="17"/>
        <v>188561.50967058394</v>
      </c>
      <c r="AA70" s="420">
        <f t="shared" ca="1" si="17"/>
        <v>190732.97879319877</v>
      </c>
      <c r="AB70" s="420">
        <f t="shared" ca="1" si="17"/>
        <v>192932.22585066815</v>
      </c>
      <c r="AC70" s="420">
        <f t="shared" ca="1" si="17"/>
        <v>195159.49343294886</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330328.32771095051</v>
      </c>
      <c r="F72" s="59">
        <f t="shared" ca="1" si="18"/>
        <v>373431.16585889616</v>
      </c>
      <c r="G72" s="59">
        <f t="shared" ca="1" si="18"/>
        <v>312613.869733523</v>
      </c>
      <c r="H72" s="59">
        <f t="shared" ca="1" si="18"/>
        <v>276011.76006846083</v>
      </c>
      <c r="I72" s="59">
        <f t="shared" ca="1" si="18"/>
        <v>275343.73317885766</v>
      </c>
      <c r="J72" s="59">
        <f t="shared" ca="1" si="18"/>
        <v>248485.76082651439</v>
      </c>
      <c r="K72" s="59">
        <f t="shared" ca="1" si="18"/>
        <v>222306.85042215284</v>
      </c>
      <c r="L72" s="59">
        <f t="shared" ca="1" si="18"/>
        <v>221577.08105249613</v>
      </c>
      <c r="M72" s="59">
        <f t="shared" ca="1" si="18"/>
        <v>221054.10038663779</v>
      </c>
      <c r="N72" s="59">
        <f t="shared" ca="1" si="18"/>
        <v>55562.153289343099</v>
      </c>
      <c r="O72" s="59">
        <f t="shared" ca="1" si="18"/>
        <v>166439.21921478552</v>
      </c>
      <c r="P72" s="59">
        <f t="shared" ca="1" si="18"/>
        <v>168321.15593615134</v>
      </c>
      <c r="Q72" s="59">
        <f t="shared" ca="1" si="18"/>
        <v>170228.20363755277</v>
      </c>
      <c r="R72" s="59">
        <f t="shared" ca="1" si="18"/>
        <v>172160.60312409428</v>
      </c>
      <c r="S72" s="59">
        <f t="shared" ca="1" si="18"/>
        <v>174118.59575567217</v>
      </c>
      <c r="T72" s="59">
        <f t="shared" ca="1" si="18"/>
        <v>176102.4233779076</v>
      </c>
      <c r="U72" s="59">
        <f t="shared" ca="1" si="18"/>
        <v>178112.32825012616</v>
      </c>
      <c r="V72" s="59">
        <f t="shared" ca="1" si="18"/>
        <v>180148.55297028885</v>
      </c>
      <c r="W72" s="59">
        <f t="shared" ca="1" si="18"/>
        <v>182211.34039678244</v>
      </c>
      <c r="X72" s="59">
        <f t="shared" ca="1" si="18"/>
        <v>75280.933566970038</v>
      </c>
      <c r="Y72" s="59">
        <f t="shared" ca="1" si="18"/>
        <v>186417.57561240182</v>
      </c>
      <c r="Z72" s="59">
        <f t="shared" ca="1" si="18"/>
        <v>188561.50967058394</v>
      </c>
      <c r="AA72" s="59">
        <f t="shared" ca="1" si="18"/>
        <v>190732.97879319877</v>
      </c>
      <c r="AB72" s="59">
        <f t="shared" ca="1" si="18"/>
        <v>192932.22585066815</v>
      </c>
      <c r="AC72" s="59">
        <f t="shared" ca="1" si="18"/>
        <v>195159.49343294886</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-2409111.6173120732</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722733.48519362195</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-1686378.1321184514</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361366.7425968108</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-30802.190301573322</v>
      </c>
      <c r="F80" s="10">
        <f ca="1">Principle</f>
        <v>-32804.332671175594</v>
      </c>
      <c r="G80" s="10">
        <f t="shared" ref="G80:AH80" ca="1" si="20">Principle</f>
        <v>-34936.614294801999</v>
      </c>
      <c r="H80" s="10">
        <f t="shared" ca="1" si="20"/>
        <v>-37207.494223964139</v>
      </c>
      <c r="I80" s="10">
        <f t="shared" ca="1" si="20"/>
        <v>-39625.981348521804</v>
      </c>
      <c r="J80" s="10">
        <f t="shared" ca="1" si="20"/>
        <v>-42201.670136175722</v>
      </c>
      <c r="K80" s="10">
        <f t="shared" ca="1" si="20"/>
        <v>-44944.77869502714</v>
      </c>
      <c r="L80" s="10">
        <f t="shared" ca="1" si="20"/>
        <v>-47866.189310203903</v>
      </c>
      <c r="M80" s="10">
        <f t="shared" ca="1" si="20"/>
        <v>-50977.491615367158</v>
      </c>
      <c r="N80" s="10">
        <f t="shared" ca="1" si="20"/>
        <v>0</v>
      </c>
      <c r="O80" s="10">
        <f t="shared" ca="1" si="20"/>
        <v>0</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361366.7425968108</v>
      </c>
      <c r="E81" s="10">
        <f ca="1">E79+E80</f>
        <v>-30802.190301573322</v>
      </c>
      <c r="F81" s="10">
        <f t="shared" ref="F81:AH81" ca="1" si="21">F79+F80</f>
        <v>-32804.332671175594</v>
      </c>
      <c r="G81" s="10">
        <f t="shared" ca="1" si="21"/>
        <v>-34936.614294801999</v>
      </c>
      <c r="H81" s="10">
        <f t="shared" ca="1" si="21"/>
        <v>-37207.494223964139</v>
      </c>
      <c r="I81" s="10">
        <f t="shared" ca="1" si="21"/>
        <v>-39625.981348521804</v>
      </c>
      <c r="J81" s="10">
        <f t="shared" ca="1" si="21"/>
        <v>-42201.670136175722</v>
      </c>
      <c r="K81" s="10">
        <f t="shared" ca="1" si="21"/>
        <v>-44944.77869502714</v>
      </c>
      <c r="L81" s="10">
        <f t="shared" ca="1" si="21"/>
        <v>-47866.189310203903</v>
      </c>
      <c r="M81" s="10">
        <f t="shared" ca="1" si="21"/>
        <v>-50977.491615367158</v>
      </c>
      <c r="N81" s="10">
        <f t="shared" ca="1" si="21"/>
        <v>0</v>
      </c>
      <c r="O81" s="10">
        <f t="shared" ca="1" si="21"/>
        <v>0</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-1325011.3895216407</v>
      </c>
      <c r="E83" s="430">
        <f t="shared" ca="1" si="22"/>
        <v>299526.1374093772</v>
      </c>
      <c r="F83" s="430">
        <f t="shared" ca="1" si="22"/>
        <v>340626.83318772056</v>
      </c>
      <c r="G83" s="430">
        <f t="shared" ca="1" si="22"/>
        <v>277677.25543872098</v>
      </c>
      <c r="H83" s="430">
        <f t="shared" ca="1" si="22"/>
        <v>238804.26584449669</v>
      </c>
      <c r="I83" s="430">
        <f t="shared" ca="1" si="22"/>
        <v>235717.75183033585</v>
      </c>
      <c r="J83" s="430">
        <f t="shared" ca="1" si="22"/>
        <v>206284.09069033866</v>
      </c>
      <c r="K83" s="430">
        <f t="shared" ca="1" si="22"/>
        <v>177362.0717271257</v>
      </c>
      <c r="L83" s="430">
        <f t="shared" ca="1" si="22"/>
        <v>173710.89174229221</v>
      </c>
      <c r="M83" s="430">
        <f t="shared" ca="1" si="22"/>
        <v>170076.60877127064</v>
      </c>
      <c r="N83" s="430">
        <f t="shared" ca="1" si="22"/>
        <v>55562.153289343099</v>
      </c>
      <c r="O83" s="430">
        <f t="shared" ca="1" si="22"/>
        <v>166439.21921478552</v>
      </c>
      <c r="P83" s="430">
        <f t="shared" ca="1" si="22"/>
        <v>168321.15593615134</v>
      </c>
      <c r="Q83" s="430">
        <f t="shared" ca="1" si="22"/>
        <v>170228.20363755277</v>
      </c>
      <c r="R83" s="430">
        <f t="shared" ca="1" si="22"/>
        <v>172160.60312409428</v>
      </c>
      <c r="S83" s="430">
        <f t="shared" ca="1" si="22"/>
        <v>174118.59575567217</v>
      </c>
      <c r="T83" s="430">
        <f t="shared" ca="1" si="22"/>
        <v>176102.4233779076</v>
      </c>
      <c r="U83" s="430">
        <f t="shared" ca="1" si="22"/>
        <v>178112.32825012616</v>
      </c>
      <c r="V83" s="430">
        <f t="shared" ca="1" si="22"/>
        <v>180148.55297028885</v>
      </c>
      <c r="W83" s="430">
        <f t="shared" ca="1" si="22"/>
        <v>182211.34039678244</v>
      </c>
      <c r="X83" s="430">
        <f t="shared" ca="1" si="22"/>
        <v>75280.933566970038</v>
      </c>
      <c r="Y83" s="430">
        <f t="shared" ca="1" si="22"/>
        <v>186417.57561240182</v>
      </c>
      <c r="Z83" s="430">
        <f t="shared" ca="1" si="22"/>
        <v>188561.50967058394</v>
      </c>
      <c r="AA83" s="430">
        <f t="shared" ca="1" si="22"/>
        <v>190732.97879319877</v>
      </c>
      <c r="AB83" s="430">
        <f t="shared" ca="1" si="22"/>
        <v>192932.22585066815</v>
      </c>
      <c r="AC83" s="430">
        <f t="shared" ca="1" si="22"/>
        <v>195159.49343294886</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-1325011.3895216407</v>
      </c>
      <c r="E84" s="44">
        <f ca="1">D84+E83</f>
        <v>-1025485.2521122636</v>
      </c>
      <c r="F84" s="44">
        <f t="shared" ref="F84:AH84" ca="1" si="23">E84+F83</f>
        <v>-684858.41892454308</v>
      </c>
      <c r="G84" s="44">
        <f t="shared" ca="1" si="23"/>
        <v>-407181.16348582209</v>
      </c>
      <c r="H84" s="44">
        <f t="shared" ca="1" si="23"/>
        <v>-168376.8976413254</v>
      </c>
      <c r="I84" s="44">
        <f t="shared" ca="1" si="23"/>
        <v>67340.854189010453</v>
      </c>
      <c r="J84" s="44">
        <f t="shared" ca="1" si="23"/>
        <v>273624.94487934909</v>
      </c>
      <c r="K84" s="44">
        <f t="shared" ca="1" si="23"/>
        <v>450987.01660647476</v>
      </c>
      <c r="L84" s="44">
        <f t="shared" ca="1" si="23"/>
        <v>624697.90834876697</v>
      </c>
      <c r="M84" s="44">
        <f t="shared" ca="1" si="23"/>
        <v>794774.51712003758</v>
      </c>
      <c r="N84" s="44">
        <f t="shared" ca="1" si="23"/>
        <v>850336.67040938069</v>
      </c>
      <c r="O84" s="44">
        <f t="shared" ca="1" si="23"/>
        <v>1016775.8896241662</v>
      </c>
      <c r="P84" s="44">
        <f t="shared" ca="1" si="23"/>
        <v>1185097.0455603176</v>
      </c>
      <c r="Q84" s="44">
        <f t="shared" ca="1" si="23"/>
        <v>1355325.2491978703</v>
      </c>
      <c r="R84" s="44">
        <f t="shared" ca="1" si="23"/>
        <v>1527485.8523219645</v>
      </c>
      <c r="S84" s="44">
        <f t="shared" ca="1" si="23"/>
        <v>1701604.4480776365</v>
      </c>
      <c r="T84" s="44">
        <f t="shared" ca="1" si="23"/>
        <v>1877706.8714555441</v>
      </c>
      <c r="U84" s="44">
        <f t="shared" ca="1" si="23"/>
        <v>2055819.1997056704</v>
      </c>
      <c r="V84" s="44">
        <f t="shared" ca="1" si="23"/>
        <v>2235967.7526759594</v>
      </c>
      <c r="W84" s="44">
        <f t="shared" ca="1" si="23"/>
        <v>2418179.0930727418</v>
      </c>
      <c r="X84" s="44">
        <f t="shared" ca="1" si="23"/>
        <v>2493460.0266397116</v>
      </c>
      <c r="Y84" s="44">
        <f t="shared" ca="1" si="23"/>
        <v>2679877.6022521136</v>
      </c>
      <c r="Z84" s="44">
        <f t="shared" ca="1" si="23"/>
        <v>2868439.1119226976</v>
      </c>
      <c r="AA84" s="44">
        <f t="shared" ca="1" si="23"/>
        <v>3059172.0907158963</v>
      </c>
      <c r="AB84" s="44">
        <f t="shared" ca="1" si="23"/>
        <v>3252104.3165665646</v>
      </c>
      <c r="AC84" s="44">
        <f t="shared" ca="1" si="23"/>
        <v>3447263.8099995134</v>
      </c>
      <c r="AD84" s="44">
        <f ca="1">AC84+AD83</f>
        <v>3447263.8099995134</v>
      </c>
      <c r="AE84" s="44">
        <f t="shared" ca="1" si="23"/>
        <v>3447263.8099995134</v>
      </c>
      <c r="AF84" s="44">
        <f t="shared" ca="1" si="23"/>
        <v>3447263.8099995134</v>
      </c>
      <c r="AG84" s="44">
        <f t="shared" ca="1" si="23"/>
        <v>3447263.8099995134</v>
      </c>
      <c r="AH84" s="44">
        <f t="shared" ca="1" si="23"/>
        <v>3447263.8099995134</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361366.7425968108</v>
      </c>
      <c r="F89" s="9">
        <f ca="1">E93</f>
        <v>330564.55229523749</v>
      </c>
      <c r="G89" s="9">
        <f t="shared" ref="G89:AH89" ca="1" si="24">F93</f>
        <v>297760.21962406189</v>
      </c>
      <c r="H89" s="9">
        <f t="shared" ca="1" si="24"/>
        <v>262823.60532925988</v>
      </c>
      <c r="I89" s="9">
        <f t="shared" ca="1" si="24"/>
        <v>225616.11110529574</v>
      </c>
      <c r="J89" s="9">
        <f t="shared" ca="1" si="24"/>
        <v>185990.12975677394</v>
      </c>
      <c r="K89" s="9">
        <f t="shared" ca="1" si="24"/>
        <v>143788.45962059821</v>
      </c>
      <c r="L89" s="9">
        <f t="shared" ca="1" si="24"/>
        <v>98843.680925571069</v>
      </c>
      <c r="M89" s="9">
        <f t="shared" ca="1" si="24"/>
        <v>50977.491615367166</v>
      </c>
      <c r="N89" s="9">
        <f t="shared" ca="1" si="24"/>
        <v>0</v>
      </c>
      <c r="O89" s="9">
        <f t="shared" ca="1" si="24"/>
        <v>0</v>
      </c>
      <c r="P89" s="9">
        <f t="shared" ca="1" si="24"/>
        <v>0</v>
      </c>
      <c r="Q89" s="9">
        <f t="shared" ca="1" si="24"/>
        <v>0</v>
      </c>
      <c r="R89" s="9">
        <f t="shared" ca="1" si="24"/>
        <v>0</v>
      </c>
      <c r="S89" s="9">
        <f t="shared" ca="1" si="24"/>
        <v>0</v>
      </c>
      <c r="T89" s="9">
        <f t="shared" ca="1" si="24"/>
        <v>0</v>
      </c>
      <c r="U89" s="9">
        <f t="shared" ca="1" si="24"/>
        <v>0</v>
      </c>
      <c r="V89" s="9">
        <f t="shared" ca="1" si="24"/>
        <v>0</v>
      </c>
      <c r="W89" s="9">
        <f t="shared" ca="1" si="24"/>
        <v>0</v>
      </c>
      <c r="X89" s="9">
        <f t="shared" ca="1" si="24"/>
        <v>0</v>
      </c>
      <c r="Y89" s="9">
        <f t="shared" ca="1" si="24"/>
        <v>0</v>
      </c>
      <c r="Z89" s="9">
        <f t="shared" ca="1" si="24"/>
        <v>0</v>
      </c>
      <c r="AA89" s="9">
        <f t="shared" ca="1" si="24"/>
        <v>0</v>
      </c>
      <c r="AB89" s="9">
        <f t="shared" ca="1" si="24"/>
        <v>0</v>
      </c>
      <c r="AC89" s="9">
        <f t="shared" ca="1" si="24"/>
        <v>0</v>
      </c>
      <c r="AD89" s="9">
        <f t="shared" ca="1" si="24"/>
        <v>0</v>
      </c>
      <c r="AE89" s="9">
        <f t="shared" ca="1" si="24"/>
        <v>0</v>
      </c>
      <c r="AF89" s="9">
        <f t="shared" ca="1" si="24"/>
        <v>0</v>
      </c>
      <c r="AG89" s="9">
        <f t="shared" ca="1" si="24"/>
        <v>0</v>
      </c>
      <c r="AH89" s="9">
        <f t="shared" ca="1" si="24"/>
        <v>0</v>
      </c>
    </row>
    <row r="90" spans="1:36" x14ac:dyDescent="0.2">
      <c r="A90" s="2" t="s">
        <v>47</v>
      </c>
      <c r="D90" s="9"/>
      <c r="E90" s="9">
        <f t="shared" ref="E90:AH90" ca="1" si="25">IF(ProjectYear&lt;=LoanTerm,PMT(LoanInterest,LoanTerm,LoanAmount),0)</f>
        <v>-54291.028570366027</v>
      </c>
      <c r="F90" s="9">
        <f t="shared" ca="1" si="25"/>
        <v>-54291.028570366027</v>
      </c>
      <c r="G90" s="9">
        <f t="shared" ca="1" si="25"/>
        <v>-54291.028570366027</v>
      </c>
      <c r="H90" s="9">
        <f t="shared" ca="1" si="25"/>
        <v>-54291.028570366027</v>
      </c>
      <c r="I90" s="9">
        <f t="shared" ca="1" si="25"/>
        <v>-54291.028570366027</v>
      </c>
      <c r="J90" s="9">
        <f t="shared" ca="1" si="25"/>
        <v>-54291.028570366027</v>
      </c>
      <c r="K90" s="9">
        <f t="shared" ca="1" si="25"/>
        <v>-54291.028570366027</v>
      </c>
      <c r="L90" s="9">
        <f t="shared" ca="1" si="25"/>
        <v>-54291.028570366027</v>
      </c>
      <c r="M90" s="9">
        <f t="shared" ca="1" si="25"/>
        <v>-54291.028570366027</v>
      </c>
      <c r="N90" s="9">
        <f t="shared" ca="1" si="25"/>
        <v>0</v>
      </c>
      <c r="O90" s="9">
        <f t="shared" ca="1" si="25"/>
        <v>0</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-30802.190301573322</v>
      </c>
      <c r="F91" s="9">
        <f t="shared" ca="1" si="26"/>
        <v>-32804.332671175594</v>
      </c>
      <c r="G91" s="9">
        <f t="shared" ca="1" si="26"/>
        <v>-34936.614294801999</v>
      </c>
      <c r="H91" s="9">
        <f t="shared" ca="1" si="26"/>
        <v>-37207.494223964139</v>
      </c>
      <c r="I91" s="9">
        <f t="shared" ca="1" si="26"/>
        <v>-39625.981348521804</v>
      </c>
      <c r="J91" s="9">
        <f t="shared" ca="1" si="26"/>
        <v>-42201.670136175722</v>
      </c>
      <c r="K91" s="9">
        <f t="shared" ca="1" si="26"/>
        <v>-44944.77869502714</v>
      </c>
      <c r="L91" s="9">
        <f t="shared" ca="1" si="26"/>
        <v>-47866.189310203903</v>
      </c>
      <c r="M91" s="9">
        <f t="shared" ca="1" si="26"/>
        <v>-50977.491615367158</v>
      </c>
      <c r="N91" s="9">
        <f t="shared" ca="1" si="26"/>
        <v>0</v>
      </c>
      <c r="O91" s="9">
        <f t="shared" ca="1" si="26"/>
        <v>0</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-23488.838268792704</v>
      </c>
      <c r="F92" s="9">
        <f t="shared" ca="1" si="27"/>
        <v>-21486.695899190436</v>
      </c>
      <c r="G92" s="9">
        <f t="shared" ca="1" si="27"/>
        <v>-19354.414275564024</v>
      </c>
      <c r="H92" s="9">
        <f t="shared" ca="1" si="27"/>
        <v>-17083.534346401892</v>
      </c>
      <c r="I92" s="9">
        <f t="shared" ca="1" si="27"/>
        <v>-14665.047221844225</v>
      </c>
      <c r="J92" s="9">
        <f t="shared" ca="1" si="27"/>
        <v>-12089.358434190306</v>
      </c>
      <c r="K92" s="9">
        <f t="shared" ca="1" si="27"/>
        <v>-9346.2498753388845</v>
      </c>
      <c r="L92" s="9">
        <f t="shared" ca="1" si="27"/>
        <v>-6424.8392601621199</v>
      </c>
      <c r="M92" s="9">
        <f t="shared" ca="1" si="27"/>
        <v>-3313.5369549988659</v>
      </c>
      <c r="N92" s="9">
        <f t="shared" ca="1" si="27"/>
        <v>0</v>
      </c>
      <c r="O92" s="9">
        <f t="shared" ca="1" si="27"/>
        <v>0</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330564.55229523749</v>
      </c>
      <c r="F93" s="70">
        <f t="shared" ca="1" si="28"/>
        <v>297760.21962406189</v>
      </c>
      <c r="G93" s="70">
        <f t="shared" ca="1" si="28"/>
        <v>262823.60532925988</v>
      </c>
      <c r="H93" s="70">
        <f t="shared" ca="1" si="28"/>
        <v>225616.11110529574</v>
      </c>
      <c r="I93" s="70">
        <f t="shared" ca="1" si="28"/>
        <v>185990.12975677394</v>
      </c>
      <c r="J93" s="70">
        <f t="shared" ca="1" si="28"/>
        <v>143788.45962059821</v>
      </c>
      <c r="K93" s="70">
        <f t="shared" ca="1" si="28"/>
        <v>98843.680925571069</v>
      </c>
      <c r="L93" s="70">
        <f t="shared" ca="1" si="28"/>
        <v>50977.491615367166</v>
      </c>
      <c r="M93" s="70">
        <f t="shared" ca="1" si="28"/>
        <v>0</v>
      </c>
      <c r="N93" s="70">
        <f t="shared" ca="1" si="28"/>
        <v>0</v>
      </c>
      <c r="O93" s="70">
        <f t="shared" ca="1" si="28"/>
        <v>0</v>
      </c>
      <c r="P93" s="70">
        <f t="shared" ca="1" si="28"/>
        <v>0</v>
      </c>
      <c r="Q93" s="70">
        <f t="shared" ca="1" si="28"/>
        <v>0</v>
      </c>
      <c r="R93" s="70">
        <f t="shared" ca="1" si="28"/>
        <v>0</v>
      </c>
      <c r="S93" s="70">
        <f t="shared" ca="1" si="28"/>
        <v>0</v>
      </c>
      <c r="T93" s="70">
        <f t="shared" ca="1" si="28"/>
        <v>0</v>
      </c>
      <c r="U93" s="70">
        <f t="shared" ca="1" si="28"/>
        <v>0</v>
      </c>
      <c r="V93" s="70">
        <f t="shared" ca="1" si="28"/>
        <v>0</v>
      </c>
      <c r="W93" s="70">
        <f t="shared" ca="1" si="28"/>
        <v>0</v>
      </c>
      <c r="X93" s="70">
        <f t="shared" ca="1" si="28"/>
        <v>0</v>
      </c>
      <c r="Y93" s="70">
        <f t="shared" ca="1" si="28"/>
        <v>0</v>
      </c>
      <c r="Z93" s="70">
        <f t="shared" ca="1" si="28"/>
        <v>0</v>
      </c>
      <c r="AA93" s="70">
        <f t="shared" ca="1" si="28"/>
        <v>0</v>
      </c>
      <c r="AB93" s="70">
        <f t="shared" ca="1" si="28"/>
        <v>0</v>
      </c>
      <c r="AC93" s="70">
        <f t="shared" ca="1" si="28"/>
        <v>0</v>
      </c>
      <c r="AD93" s="70">
        <f t="shared" ca="1" si="28"/>
        <v>0</v>
      </c>
      <c r="AE93" s="70">
        <f t="shared" ca="1" si="28"/>
        <v>0</v>
      </c>
      <c r="AF93" s="70">
        <f t="shared" ca="1" si="28"/>
        <v>0</v>
      </c>
      <c r="AG93" s="70">
        <f t="shared" ca="1" si="28"/>
        <v>0</v>
      </c>
      <c r="AH93" s="70">
        <f t="shared" ca="1" si="28"/>
        <v>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1455427.1358903968</v>
      </c>
      <c r="D101" s="42">
        <f ca="1">IF($C$112="3P",D83,0)</f>
        <v>-1325011.3895216407</v>
      </c>
      <c r="E101" s="42">
        <f t="shared" ref="E101:AH101" ca="1" si="29">IF($C$112="3P",E83,0)</f>
        <v>299526.1374093772</v>
      </c>
      <c r="F101" s="42">
        <f t="shared" ca="1" si="29"/>
        <v>340626.83318772056</v>
      </c>
      <c r="G101" s="42">
        <f t="shared" ca="1" si="29"/>
        <v>277677.25543872098</v>
      </c>
      <c r="H101" s="42">
        <f t="shared" ca="1" si="29"/>
        <v>238804.26584449669</v>
      </c>
      <c r="I101" s="42">
        <f t="shared" ca="1" si="29"/>
        <v>235717.75183033585</v>
      </c>
      <c r="J101" s="42">
        <f t="shared" ca="1" si="29"/>
        <v>206284.09069033866</v>
      </c>
      <c r="K101" s="42">
        <f t="shared" ca="1" si="29"/>
        <v>177362.0717271257</v>
      </c>
      <c r="L101" s="42">
        <f t="shared" ca="1" si="29"/>
        <v>173710.89174229221</v>
      </c>
      <c r="M101" s="42">
        <f t="shared" ca="1" si="29"/>
        <v>170076.60877127064</v>
      </c>
      <c r="N101" s="42">
        <f t="shared" ca="1" si="29"/>
        <v>55562.153289343099</v>
      </c>
      <c r="O101" s="42">
        <f t="shared" ca="1" si="29"/>
        <v>166439.21921478552</v>
      </c>
      <c r="P101" s="42">
        <f t="shared" ca="1" si="29"/>
        <v>168321.15593615134</v>
      </c>
      <c r="Q101" s="42">
        <f t="shared" ca="1" si="29"/>
        <v>170228.20363755277</v>
      </c>
      <c r="R101" s="42">
        <f t="shared" ca="1" si="29"/>
        <v>172160.60312409428</v>
      </c>
      <c r="S101" s="42">
        <f t="shared" ca="1" si="29"/>
        <v>174118.59575567217</v>
      </c>
      <c r="T101" s="42">
        <f t="shared" ca="1" si="29"/>
        <v>176102.4233779076</v>
      </c>
      <c r="U101" s="42">
        <f t="shared" ca="1" si="29"/>
        <v>178112.32825012616</v>
      </c>
      <c r="V101" s="42">
        <f t="shared" ca="1" si="29"/>
        <v>180148.55297028885</v>
      </c>
      <c r="W101" s="42">
        <f t="shared" ca="1" si="29"/>
        <v>182211.34039678244</v>
      </c>
      <c r="X101" s="42">
        <f t="shared" ca="1" si="29"/>
        <v>75280.933566970038</v>
      </c>
      <c r="Y101" s="42">
        <f t="shared" ca="1" si="29"/>
        <v>186417.57561240182</v>
      </c>
      <c r="Z101" s="42">
        <f t="shared" ca="1" si="29"/>
        <v>188561.50967058394</v>
      </c>
      <c r="AA101" s="42">
        <f t="shared" ca="1" si="29"/>
        <v>190732.97879319877</v>
      </c>
      <c r="AB101" s="42">
        <f t="shared" ca="1" si="29"/>
        <v>192932.22585066815</v>
      </c>
      <c r="AC101" s="42">
        <f t="shared" ca="1" si="29"/>
        <v>195159.49343294886</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539590.89226511877</v>
      </c>
      <c r="D103" s="42">
        <f ca="1">IF($C$112="3P",VLOOKUP($A103,'Fin. Assumptions'!$F$23:$L$29,$D$111+1)*(-D$55-D$56),VLOOKUP($A103,'Fin. Assumptions'!$F$32:$L$38,$D$111+1)*D$83)</f>
        <v>0</v>
      </c>
      <c r="E103" s="42">
        <f ca="1">IF($C$112="3P",VLOOKUP($A103,'Fin. Assumptions'!$F$23:$L$29,$D$111+1)*(-E$55-E$56),VLOOKUP($A103,'Fin. Assumptions'!$F$32:$L$38,$D$111+1)*E$83)</f>
        <v>34731.246479190908</v>
      </c>
      <c r="F103" s="42">
        <f ca="1">IF($C$112="3P",VLOOKUP($A103,'Fin. Assumptions'!$F$23:$L$29,$D$111+1)*(-F$55-F$56),VLOOKUP($A103,'Fin. Assumptions'!$F$32:$L$38,$D$111+1)*F$83)</f>
        <v>35248.742051730856</v>
      </c>
      <c r="G103" s="42">
        <f ca="1">IF($C$112="3P",VLOOKUP($A103,'Fin. Assumptions'!$F$23:$L$29,$D$111+1)*(-G$55-G$56),VLOOKUP($A103,'Fin. Assumptions'!$F$32:$L$38,$D$111+1)*G$83)</f>
        <v>35773.948308301638</v>
      </c>
      <c r="H103" s="42">
        <f ca="1">IF($C$112="3P",VLOOKUP($A103,'Fin. Assumptions'!$F$23:$L$29,$D$111+1)*(-H$55-H$56),VLOOKUP($A103,'Fin. Assumptions'!$F$32:$L$38,$D$111+1)*H$83)</f>
        <v>36306.980138095336</v>
      </c>
      <c r="I103" s="42">
        <f ca="1">IF($C$112="3P",VLOOKUP($A103,'Fin. Assumptions'!$F$23:$L$29,$D$111+1)*(-I$55-I$56),VLOOKUP($A103,'Fin. Assumptions'!$F$32:$L$38,$D$111+1)*I$83)</f>
        <v>36847.954142152965</v>
      </c>
      <c r="J103" s="42">
        <f ca="1">IF($C$112="3P",VLOOKUP($A103,'Fin. Assumptions'!$F$23:$L$29,$D$111+1)*(-J$55-J$56),VLOOKUP($A103,'Fin. Assumptions'!$F$32:$L$38,$D$111+1)*J$83)</f>
        <v>37396.988658871043</v>
      </c>
      <c r="K103" s="42">
        <f ca="1">IF($C$112="3P",VLOOKUP($A103,'Fin. Assumptions'!$F$23:$L$29,$D$111+1)*(-K$55-K$56),VLOOKUP($A103,'Fin. Assumptions'!$F$32:$L$38,$D$111+1)*K$83)</f>
        <v>37954.203789888219</v>
      </c>
      <c r="L103" s="42">
        <f ca="1">IF($C$112="3P",VLOOKUP($A103,'Fin. Assumptions'!$F$23:$L$29,$D$111+1)*(-L$55-L$56),VLOOKUP($A103,'Fin. Assumptions'!$F$32:$L$38,$D$111+1)*L$83)</f>
        <v>38519.721426357552</v>
      </c>
      <c r="M103" s="42">
        <f ca="1">IF($C$112="3P",VLOOKUP($A103,'Fin. Assumptions'!$F$23:$L$29,$D$111+1)*(-M$55-M$56),VLOOKUP($A103,'Fin. Assumptions'!$F$32:$L$38,$D$111+1)*M$83)</f>
        <v>39093.665275610285</v>
      </c>
      <c r="N103" s="42">
        <f ca="1">IF($C$112="3P",VLOOKUP($A103,'Fin. Assumptions'!$F$23:$L$29,$D$111+1)*(-N$55-N$56),VLOOKUP($A103,'Fin. Assumptions'!$F$32:$L$38,$D$111+1)*N$83)</f>
        <v>39676.160888216873</v>
      </c>
      <c r="O103" s="42">
        <f ca="1">IF($C$112="3P",VLOOKUP($A103,'Fin. Assumptions'!$F$23:$L$29,$D$111+1)*(-O$55-O$56),VLOOKUP($A103,'Fin. Assumptions'!$F$32:$L$38,$D$111+1)*O$83)</f>
        <v>40267.335685451304</v>
      </c>
      <c r="P103" s="42">
        <f ca="1">IF($C$112="3P",VLOOKUP($A103,'Fin. Assumptions'!$F$23:$L$29,$D$111+1)*(-P$55-P$56),VLOOKUP($A103,'Fin. Assumptions'!$F$32:$L$38,$D$111+1)*P$83)</f>
        <v>40867.318987164523</v>
      </c>
      <c r="Q103" s="42">
        <f ca="1">IF($C$112="3P",VLOOKUP($A103,'Fin. Assumptions'!$F$23:$L$29,$D$111+1)*(-Q$55-Q$56),VLOOKUP($A103,'Fin. Assumptions'!$F$32:$L$38,$D$111+1)*Q$83)</f>
        <v>41476.242040073281</v>
      </c>
      <c r="R103" s="42">
        <f ca="1">IF($C$112="3P",VLOOKUP($A103,'Fin. Assumptions'!$F$23:$L$29,$D$111+1)*(-R$55-R$56),VLOOKUP($A103,'Fin. Assumptions'!$F$32:$L$38,$D$111+1)*R$83)</f>
        <v>42094.238046470367</v>
      </c>
      <c r="S103" s="42">
        <f ca="1">IF($C$112="3P",VLOOKUP($A103,'Fin. Assumptions'!$F$23:$L$29,$D$111+1)*(-S$55-S$56),VLOOKUP($A103,'Fin. Assumptions'!$F$32:$L$38,$D$111+1)*S$83)</f>
        <v>42721.442193362782</v>
      </c>
      <c r="T103" s="42">
        <f ca="1">IF($C$112="3P",VLOOKUP($A103,'Fin. Assumptions'!$F$23:$L$29,$D$111+1)*(-T$55-T$56),VLOOKUP($A103,'Fin. Assumptions'!$F$32:$L$38,$D$111+1)*T$83)</f>
        <v>43357.991682043874</v>
      </c>
      <c r="U103" s="42">
        <f ca="1">IF($C$112="3P",VLOOKUP($A103,'Fin. Assumptions'!$F$23:$L$29,$D$111+1)*(-U$55-U$56),VLOOKUP($A103,'Fin. Assumptions'!$F$32:$L$38,$D$111+1)*U$83)</f>
        <v>44004.025758106334</v>
      </c>
      <c r="V103" s="42">
        <f ca="1">IF($C$112="3P",VLOOKUP($A103,'Fin. Assumptions'!$F$23:$L$29,$D$111+1)*(-V$55-V$56),VLOOKUP($A103,'Fin. Assumptions'!$F$32:$L$38,$D$111+1)*V$83)</f>
        <v>44659.685741902118</v>
      </c>
      <c r="W103" s="42">
        <f ca="1">IF($C$112="3P",VLOOKUP($A103,'Fin. Assumptions'!$F$23:$L$29,$D$111+1)*(-W$55-W$56),VLOOKUP($A103,'Fin. Assumptions'!$F$32:$L$38,$D$111+1)*W$83)</f>
        <v>45325.115059456461</v>
      </c>
      <c r="X103" s="42">
        <f ca="1">IF($C$112="3P",VLOOKUP($A103,'Fin. Assumptions'!$F$23:$L$29,$D$111+1)*(-X$55-X$56),VLOOKUP($A103,'Fin. Assumptions'!$F$32:$L$38,$D$111+1)*X$83)</f>
        <v>46000.45927384236</v>
      </c>
      <c r="Y103" s="42">
        <f ca="1">IF($C$112="3P",VLOOKUP($A103,'Fin. Assumptions'!$F$23:$L$29,$D$111+1)*(-Y$55-Y$56),VLOOKUP($A103,'Fin. Assumptions'!$F$32:$L$38,$D$111+1)*Y$83)</f>
        <v>46685.866117022619</v>
      </c>
      <c r="Z103" s="42">
        <f ca="1">IF($C$112="3P",VLOOKUP($A103,'Fin. Assumptions'!$F$23:$L$29,$D$111+1)*(-Z$55-Z$56),VLOOKUP($A103,'Fin. Assumptions'!$F$32:$L$38,$D$111+1)*Z$83)</f>
        <v>47381.485522166236</v>
      </c>
      <c r="AA103" s="42">
        <f ca="1">IF($C$112="3P",VLOOKUP($A103,'Fin. Assumptions'!$F$23:$L$29,$D$111+1)*(-AA$55-AA$56),VLOOKUP($A103,'Fin. Assumptions'!$F$32:$L$38,$D$111+1)*AA$83)</f>
        <v>48087.469656446527</v>
      </c>
      <c r="AB103" s="42">
        <f ca="1">IF($C$112="3P",VLOOKUP($A103,'Fin. Assumptions'!$F$23:$L$29,$D$111+1)*(-AB$55-AB$56),VLOOKUP($A103,'Fin. Assumptions'!$F$32:$L$38,$D$111+1)*AB$83)</f>
        <v>48803.972954327568</v>
      </c>
      <c r="AC103" s="42">
        <f ca="1">IF($C$112="3P",VLOOKUP($A103,'Fin. Assumptions'!$F$23:$L$29,$D$111+1)*(-AC$55-AC$56),VLOOKUP($A103,'Fin. Assumptions'!$F$32:$L$38,$D$111+1)*AC$83)</f>
        <v>49531.152151347043</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1995018.0281555154</v>
      </c>
    </row>
    <row r="111" spans="1:34" ht="15.75" x14ac:dyDescent="0.25">
      <c r="A111" s="92"/>
      <c r="B111" s="93" t="s">
        <v>111</v>
      </c>
      <c r="C111" s="463" t="str">
        <f ca="1">LEFT($B$6,3)</f>
        <v>RES</v>
      </c>
      <c r="D111" s="380">
        <f ca="1">HLOOKUP(C111,'Fin. Assumptions'!$G$32:$L$40,9)</f>
        <v>6</v>
      </c>
    </row>
    <row r="112" spans="1:34" x14ac:dyDescent="0.2">
      <c r="A112" s="94"/>
      <c r="B112" s="93" t="s">
        <v>160</v>
      </c>
      <c r="C112" s="376" t="str">
        <f ca="1">RIGHT(LEFT($B$6,6),2)</f>
        <v>3P</v>
      </c>
    </row>
  </sheetData>
  <sheetProtection algorithmName="SHA-512" hashValue="A723GPUWXKXIUmXW0og0uTAUz6Z+XAOAV+JDWf3e40YcigsuyP/09MtyVJtO4Av7ZM6SDWFE8p01VwDApFgNww==" saltValue="8A/O5FcZb/T4Q2W4biBwdg=="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E55E5C"/>
  </sheetPr>
  <dimension ref="A1:AP112"/>
  <sheetViews>
    <sheetView workbookViewId="0">
      <selection activeCell="A43" sqref="A43"/>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RES DO 19</v>
      </c>
      <c r="D6" s="82" t="s">
        <v>172</v>
      </c>
      <c r="T6" s="2"/>
    </row>
    <row r="7" spans="1:42" ht="18.75" customHeight="1" x14ac:dyDescent="0.25">
      <c r="A7" s="90"/>
      <c r="C7" s="2"/>
      <c r="D7" s="374" t="s">
        <v>174</v>
      </c>
      <c r="T7" s="2"/>
    </row>
    <row r="8" spans="1:42" ht="18.75" customHeight="1" x14ac:dyDescent="0.25">
      <c r="A8" s="90" t="s">
        <v>111</v>
      </c>
      <c r="B8" s="376" t="str">
        <f ca="1">VLOOKUP($B$6,'Fin. Assumptions'!$A$6:$P$17,2)</f>
        <v>Residential</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2019</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(Residential)</v>
      </c>
      <c r="C11" s="1"/>
      <c r="E11" s="18" t="s">
        <v>0</v>
      </c>
      <c r="G11" s="396">
        <f ca="1">VLOOKUP($B$6,'Fin. Assumptions'!$A$6:$P$17,15)</f>
        <v>0.2</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0.05</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0.24000000000000002</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722733.48519362195</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2.4091116173120732</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2409111.6173120732</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0.59544419134396354</v>
      </c>
      <c r="C18" s="13"/>
      <c r="E18" s="18" t="s">
        <v>76</v>
      </c>
      <c r="G18" s="85">
        <f t="shared" ref="G18:AJ18" ca="1" si="0">IF(taxable="Taxable (Corporation)",G17,0)</f>
        <v>0</v>
      </c>
      <c r="H18" s="85">
        <f t="shared" ca="1" si="0"/>
        <v>0</v>
      </c>
      <c r="I18" s="85">
        <f t="shared" ca="1" si="0"/>
        <v>0</v>
      </c>
      <c r="J18" s="85">
        <f t="shared" ca="1" si="0"/>
        <v>0</v>
      </c>
      <c r="K18" s="85">
        <f t="shared" ca="1" si="0"/>
        <v>0</v>
      </c>
      <c r="L18" s="85">
        <f t="shared" ca="1" si="0"/>
        <v>0</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2409111.6173120732</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1000</v>
      </c>
      <c r="C22" s="21"/>
      <c r="E22" s="76" t="s">
        <v>86</v>
      </c>
      <c r="G22" s="83">
        <f ca="1">-H14*0.5</f>
        <v>-361366.74259681097</v>
      </c>
      <c r="O22" s="28"/>
      <c r="P22" s="26"/>
      <c r="Q22" s="26"/>
      <c r="R22" s="23"/>
      <c r="T22" s="2"/>
    </row>
    <row r="23" spans="1:36" ht="18" customHeight="1" x14ac:dyDescent="0.2">
      <c r="A23" s="48"/>
      <c r="B23" s="77"/>
      <c r="C23" s="21"/>
      <c r="E23" s="54" t="s">
        <v>77</v>
      </c>
      <c r="G23" s="83">
        <f ca="1">SUM(G20:G22)</f>
        <v>2047744.8747152623</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5.5E-2</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12</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2409111.6173120732</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0.19873454457599998</v>
      </c>
      <c r="C31" s="2" t="s">
        <v>7</v>
      </c>
      <c r="E31" s="57" t="s">
        <v>10</v>
      </c>
      <c r="F31" s="5"/>
      <c r="G31" s="83">
        <f ca="1">NetCost*LoanPer-B22</f>
        <v>360366.7425968108</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9</v>
      </c>
      <c r="C34" s="13" t="s">
        <v>26</v>
      </c>
      <c r="F34" s="401" t="s">
        <v>79</v>
      </c>
      <c r="G34" s="402"/>
      <c r="H34" s="403"/>
      <c r="I34" s="403"/>
      <c r="J34" s="404">
        <f ca="1">NPV(G30,E83:AH83)+D83</f>
        <v>1012728.3311471841</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0.16833574139957808</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231541.64319460606</v>
      </c>
      <c r="F54" s="9">
        <f t="shared" ca="1" si="2"/>
        <v>234991.6136782057</v>
      </c>
      <c r="G54" s="9">
        <f t="shared" ca="1" si="2"/>
        <v>238492.98872201095</v>
      </c>
      <c r="H54" s="9">
        <f t="shared" ca="1" si="2"/>
        <v>242046.53425396892</v>
      </c>
      <c r="I54" s="9">
        <f t="shared" ca="1" si="2"/>
        <v>245653.02761435311</v>
      </c>
      <c r="J54" s="9">
        <f t="shared" ca="1" si="2"/>
        <v>249313.25772580697</v>
      </c>
      <c r="K54" s="9">
        <f t="shared" ca="1" si="2"/>
        <v>253028.02526592149</v>
      </c>
      <c r="L54" s="9">
        <f t="shared" ca="1" si="2"/>
        <v>256798.14284238368</v>
      </c>
      <c r="M54" s="9">
        <f t="shared" ca="1" si="2"/>
        <v>260624.43517073523</v>
      </c>
      <c r="N54" s="9">
        <f t="shared" ca="1" si="2"/>
        <v>264507.73925477918</v>
      </c>
      <c r="O54" s="9">
        <f t="shared" ca="1" si="2"/>
        <v>268448.90456967539</v>
      </c>
      <c r="P54" s="9">
        <f t="shared" ca="1" si="2"/>
        <v>272448.79324776347</v>
      </c>
      <c r="Q54" s="9">
        <f t="shared" ca="1" si="2"/>
        <v>276508.28026715521</v>
      </c>
      <c r="R54" s="9">
        <f t="shared" ca="1" si="2"/>
        <v>280628.25364313577</v>
      </c>
      <c r="S54" s="9">
        <f t="shared" ca="1" si="2"/>
        <v>284809.61462241854</v>
      </c>
      <c r="T54" s="9">
        <f t="shared" ca="1" si="2"/>
        <v>289053.2778802925</v>
      </c>
      <c r="U54" s="9">
        <f t="shared" ca="1" si="2"/>
        <v>293360.1717207089</v>
      </c>
      <c r="V54" s="9">
        <f t="shared" ca="1" si="2"/>
        <v>297731.23827934748</v>
      </c>
      <c r="W54" s="9">
        <f t="shared" ca="1" si="2"/>
        <v>302167.43372970977</v>
      </c>
      <c r="X54" s="9">
        <f t="shared" ca="1" si="2"/>
        <v>306669.72849228239</v>
      </c>
      <c r="Y54" s="9">
        <f t="shared" ca="1" si="2"/>
        <v>311239.10744681745</v>
      </c>
      <c r="Z54" s="9">
        <f t="shared" ca="1" si="2"/>
        <v>315876.57014777494</v>
      </c>
      <c r="AA54" s="9">
        <f t="shared" ca="1" si="2"/>
        <v>320583.13104297686</v>
      </c>
      <c r="AB54" s="9">
        <f t="shared" ca="1" si="2"/>
        <v>325359.81969551713</v>
      </c>
      <c r="AC54" s="9">
        <f t="shared" ca="1" si="2"/>
        <v>330207.68100898032</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183841.13138952162</v>
      </c>
      <c r="F57" s="10">
        <f ca="1">IF(F$49&gt;OptInTerm,0,VLOOKUP($B$10+F$49-1,'SREC Prices'!$B$6:$D$22,2))*((F$50/1000)*$B$18)</f>
        <v>167735.95453968109</v>
      </c>
      <c r="G57" s="10">
        <f ca="1">IF(G$49&gt;OptInTerm,0,VLOOKUP($B$10+G$49-1,'SREC Prices'!$B$6:$D$22,2))*((G$50/1000)*$B$18)</f>
        <v>155221.33373390159</v>
      </c>
      <c r="H57" s="10">
        <f ca="1">IF(H$49&gt;OptInTerm,0,VLOOKUP($B$10+H$49-1,'SREC Prices'!$B$6:$D$22,2))*((H$50/1000)*$B$18)</f>
        <v>145561.20957917892</v>
      </c>
      <c r="I57" s="10">
        <f ca="1">IF(I$49&gt;OptInTerm,0,VLOOKUP($B$10+I$49-1,'SREC Prices'!$B$6:$D$22,2))*((I$50/1000)*$B$18)</f>
        <v>139723.43626584834</v>
      </c>
      <c r="J57" s="10">
        <f ca="1">IF(J$49&gt;OptInTerm,0,VLOOKUP($B$10+J$49-1,'SREC Prices'!$B$6:$D$22,2))*((J$50/1000)*$B$18)</f>
        <v>131742.5666562824</v>
      </c>
      <c r="K57" s="10">
        <f ca="1">IF(K$49&gt;OptInTerm,0,VLOOKUP($B$10+K$49-1,'SREC Prices'!$B$6:$D$22,2))*((K$50/1000)*$B$18)</f>
        <v>124496.72549018687</v>
      </c>
      <c r="L57" s="10">
        <f ca="1">IF(L$49&gt;OptInTerm,0,VLOOKUP($B$10+L$49-1,'SREC Prices'!$B$6:$D$22,2))*((L$50/1000)*$B$18)</f>
        <v>117975.46844070088</v>
      </c>
      <c r="M57" s="10">
        <f ca="1">IF(M$49&gt;OptInTerm,0,VLOOKUP($B$10+M$49-1,'SREC Prices'!$B$6:$D$22,2))*((M$50/1000)*$B$18)</f>
        <v>111516.3115435725</v>
      </c>
      <c r="N57" s="10">
        <f ca="1">IF(N$49&gt;OptInTerm,0,VLOOKUP($B$10+N$49-1,'SREC Prices'!$B$6:$D$22,2))*((N$50/1000)*$B$18)</f>
        <v>0</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27842.195748820643</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415382.77458412771</v>
      </c>
      <c r="F59" s="10">
        <f t="shared" ref="F59:AH59" ca="1" si="5">SUM(F54:F58)</f>
        <v>402727.56821788679</v>
      </c>
      <c r="G59" s="10">
        <f t="shared" ca="1" si="5"/>
        <v>393714.32245591254</v>
      </c>
      <c r="H59" s="10">
        <f t="shared" ca="1" si="5"/>
        <v>387607.7438331478</v>
      </c>
      <c r="I59" s="10">
        <f t="shared" ca="1" si="5"/>
        <v>385376.46388020145</v>
      </c>
      <c r="J59" s="10">
        <f t="shared" ca="1" si="5"/>
        <v>381055.82438208937</v>
      </c>
      <c r="K59" s="10">
        <f t="shared" ca="1" si="5"/>
        <v>377524.75075610838</v>
      </c>
      <c r="L59" s="10">
        <f t="shared" ca="1" si="5"/>
        <v>374773.61128308455</v>
      </c>
      <c r="M59" s="10">
        <f t="shared" ca="1" si="5"/>
        <v>372140.74671430775</v>
      </c>
      <c r="N59" s="10">
        <f t="shared" ca="1" si="5"/>
        <v>292349.93500359985</v>
      </c>
      <c r="O59" s="10">
        <f t="shared" ca="1" si="5"/>
        <v>296151.88933975191</v>
      </c>
      <c r="P59" s="10">
        <f t="shared" ca="1" si="5"/>
        <v>300013.26309398963</v>
      </c>
      <c r="Q59" s="10">
        <f t="shared" ca="1" si="5"/>
        <v>303934.92776415026</v>
      </c>
      <c r="R59" s="10">
        <f t="shared" ca="1" si="5"/>
        <v>307917.76790264581</v>
      </c>
      <c r="S59" s="10">
        <f t="shared" ca="1" si="5"/>
        <v>311962.68131063104</v>
      </c>
      <c r="T59" s="10">
        <f t="shared" ca="1" si="5"/>
        <v>316070.57923506392</v>
      </c>
      <c r="U59" s="10">
        <f t="shared" ca="1" si="5"/>
        <v>320242.38656870648</v>
      </c>
      <c r="V59" s="10">
        <f t="shared" ca="1" si="5"/>
        <v>324479.04205310508</v>
      </c>
      <c r="W59" s="10">
        <f t="shared" ca="1" si="5"/>
        <v>328781.49848459859</v>
      </c>
      <c r="X59" s="10">
        <f t="shared" ca="1" si="5"/>
        <v>333150.72292339674</v>
      </c>
      <c r="Y59" s="10">
        <f t="shared" ca="1" si="5"/>
        <v>337587.69690577622</v>
      </c>
      <c r="Z59" s="10">
        <f t="shared" ca="1" si="5"/>
        <v>342093.41665943892</v>
      </c>
      <c r="AA59" s="10">
        <f t="shared" ca="1" si="5"/>
        <v>346668.89332208253</v>
      </c>
      <c r="AB59" s="10">
        <f t="shared" ca="1" si="5"/>
        <v>351315.15316322725</v>
      </c>
      <c r="AC59" s="10">
        <f t="shared" ca="1" si="5"/>
        <v>356033.23780935194</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394382.77458412771</v>
      </c>
      <c r="F63" s="10">
        <f t="shared" ca="1" si="9"/>
        <v>381202.56821788679</v>
      </c>
      <c r="G63" s="10">
        <f t="shared" ca="1" si="9"/>
        <v>371651.19745591254</v>
      </c>
      <c r="H63" s="10">
        <f t="shared" ca="1" si="9"/>
        <v>364993.0407081478</v>
      </c>
      <c r="I63" s="10">
        <f t="shared" ca="1" si="9"/>
        <v>362196.39317707648</v>
      </c>
      <c r="J63" s="10">
        <f t="shared" ca="1" si="9"/>
        <v>357296.25191138627</v>
      </c>
      <c r="K63" s="10">
        <f t="shared" ca="1" si="9"/>
        <v>353171.18897363771</v>
      </c>
      <c r="L63" s="10">
        <f t="shared" ca="1" si="9"/>
        <v>349811.2104560521</v>
      </c>
      <c r="M63" s="10">
        <f t="shared" ca="1" si="9"/>
        <v>346554.28586659947</v>
      </c>
      <c r="N63" s="10">
        <f t="shared" ca="1" si="9"/>
        <v>116123.81263469887</v>
      </c>
      <c r="O63" s="10">
        <f t="shared" ca="1" si="9"/>
        <v>269270.11391162843</v>
      </c>
      <c r="P63" s="10">
        <f t="shared" ca="1" si="9"/>
        <v>272459.44328016305</v>
      </c>
      <c r="Q63" s="10">
        <f t="shared" ca="1" si="9"/>
        <v>275692.26245497802</v>
      </c>
      <c r="R63" s="10">
        <f t="shared" ca="1" si="9"/>
        <v>278969.03596074425</v>
      </c>
      <c r="S63" s="10">
        <f t="shared" ca="1" si="9"/>
        <v>282290.23107018194</v>
      </c>
      <c r="T63" s="10">
        <f t="shared" ca="1" si="9"/>
        <v>285656.31773860363</v>
      </c>
      <c r="U63" s="10">
        <f t="shared" ca="1" si="9"/>
        <v>289067.76853483467</v>
      </c>
      <c r="V63" s="10">
        <f t="shared" ca="1" si="9"/>
        <v>292525.05856838648</v>
      </c>
      <c r="W63" s="10">
        <f t="shared" ca="1" si="9"/>
        <v>296028.66541276203</v>
      </c>
      <c r="X63" s="10">
        <f t="shared" ca="1" si="9"/>
        <v>149579.06902476423</v>
      </c>
      <c r="Y63" s="10">
        <f t="shared" ca="1" si="9"/>
        <v>303176.75165967789</v>
      </c>
      <c r="Z63" s="10">
        <f t="shared" ca="1" si="9"/>
        <v>306822.19778218819</v>
      </c>
      <c r="AA63" s="10">
        <f t="shared" ca="1" si="9"/>
        <v>310515.89397290052</v>
      </c>
      <c r="AB63" s="10">
        <f t="shared" ca="1" si="9"/>
        <v>314258.32883031567</v>
      </c>
      <c r="AC63" s="10">
        <f t="shared" ca="1" si="9"/>
        <v>318049.99286811758</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0</v>
      </c>
      <c r="F64" s="59">
        <f ca="1">IF($B$11="Non-Taxable",0,-(AssetBasis)*Dep_02)</f>
        <v>0</v>
      </c>
      <c r="G64" s="59">
        <f ca="1">IF($B$11="Non-Taxable",0,-(AssetBasis)*Dep_03)</f>
        <v>0</v>
      </c>
      <c r="H64" s="59">
        <f ca="1">IF($B$11="Non-Taxable",0,-(AssetBasis)*DEP_04)</f>
        <v>0</v>
      </c>
      <c r="I64" s="59">
        <f ca="1">IF($B$11="Non-Taxable",0,-(AssetBasis)*DEP_05)</f>
        <v>0</v>
      </c>
      <c r="J64" s="59">
        <f ca="1">IF($B$11="Non-Taxable",0,-(AssetBasis)*DEP_06)</f>
        <v>0</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394382.77458412771</v>
      </c>
      <c r="F65" s="59">
        <f t="shared" ref="F65:AH65" ca="1" si="10">SUM(F63:F64)</f>
        <v>381202.56821788679</v>
      </c>
      <c r="G65" s="59">
        <f t="shared" ca="1" si="10"/>
        <v>371651.19745591254</v>
      </c>
      <c r="H65" s="59">
        <f t="shared" ca="1" si="10"/>
        <v>364993.0407081478</v>
      </c>
      <c r="I65" s="59">
        <f t="shared" ca="1" si="10"/>
        <v>362196.39317707648</v>
      </c>
      <c r="J65" s="59">
        <f ca="1">SUM(J63:J64)</f>
        <v>357296.25191138627</v>
      </c>
      <c r="K65" s="59">
        <f t="shared" ca="1" si="10"/>
        <v>353171.18897363771</v>
      </c>
      <c r="L65" s="59">
        <f t="shared" ca="1" si="10"/>
        <v>349811.2104560521</v>
      </c>
      <c r="M65" s="59">
        <f t="shared" ca="1" si="10"/>
        <v>346554.28586659947</v>
      </c>
      <c r="N65" s="59">
        <f t="shared" ca="1" si="10"/>
        <v>116123.81263469887</v>
      </c>
      <c r="O65" s="59">
        <f t="shared" ca="1" si="10"/>
        <v>269270.11391162843</v>
      </c>
      <c r="P65" s="59">
        <f t="shared" ca="1" si="10"/>
        <v>272459.44328016305</v>
      </c>
      <c r="Q65" s="59">
        <f t="shared" ca="1" si="10"/>
        <v>275692.26245497802</v>
      </c>
      <c r="R65" s="59">
        <f t="shared" ca="1" si="10"/>
        <v>278969.03596074425</v>
      </c>
      <c r="S65" s="59">
        <f t="shared" ca="1" si="10"/>
        <v>282290.23107018194</v>
      </c>
      <c r="T65" s="59">
        <f t="shared" ca="1" si="10"/>
        <v>285656.31773860363</v>
      </c>
      <c r="U65" s="59">
        <f t="shared" ca="1" si="10"/>
        <v>289067.76853483467</v>
      </c>
      <c r="V65" s="59">
        <f t="shared" ca="1" si="10"/>
        <v>292525.05856838648</v>
      </c>
      <c r="W65" s="59">
        <f t="shared" ca="1" si="10"/>
        <v>296028.66541276203</v>
      </c>
      <c r="X65" s="59">
        <f t="shared" ca="1" si="10"/>
        <v>149579.06902476423</v>
      </c>
      <c r="Y65" s="59">
        <f t="shared" ca="1" si="10"/>
        <v>303176.75165967789</v>
      </c>
      <c r="Z65" s="59">
        <f t="shared" ca="1" si="10"/>
        <v>306822.19778218819</v>
      </c>
      <c r="AA65" s="59">
        <f t="shared" ca="1" si="10"/>
        <v>310515.89397290052</v>
      </c>
      <c r="AB65" s="59">
        <f t="shared" ca="1" si="10"/>
        <v>314258.32883031567</v>
      </c>
      <c r="AC65" s="59">
        <f t="shared" ca="1" si="10"/>
        <v>318049.99286811758</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-19820.170842824595</v>
      </c>
      <c r="F66" s="59">
        <f t="shared" ca="1" si="11"/>
        <v>-18610.56105420056</v>
      </c>
      <c r="G66" s="59">
        <f t="shared" ca="1" si="11"/>
        <v>-17334.422727202204</v>
      </c>
      <c r="H66" s="59">
        <f t="shared" ca="1" si="11"/>
        <v>-15988.096792218934</v>
      </c>
      <c r="I66" s="59">
        <f t="shared" ca="1" si="11"/>
        <v>-14567.722930811588</v>
      </c>
      <c r="J66" s="59">
        <f t="shared" ca="1" si="11"/>
        <v>-13069.228507026835</v>
      </c>
      <c r="K66" s="59">
        <f t="shared" ca="1" si="11"/>
        <v>-11488.316889933922</v>
      </c>
      <c r="L66" s="59">
        <f t="shared" ca="1" si="11"/>
        <v>-9820.4551339008995</v>
      </c>
      <c r="M66" s="59">
        <f t="shared" ca="1" si="11"/>
        <v>-8060.8609812860605</v>
      </c>
      <c r="N66" s="59">
        <f t="shared" ca="1" si="11"/>
        <v>-6204.4891502774053</v>
      </c>
      <c r="O66" s="59">
        <f t="shared" ca="1" si="11"/>
        <v>-4246.0168685632734</v>
      </c>
      <c r="P66" s="59">
        <f t="shared" ca="1" si="11"/>
        <v>-2179.8286113548656</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374562.60374130309</v>
      </c>
      <c r="F67" s="59">
        <f t="shared" ref="F67:AH67" ca="1" si="12">F65+F66</f>
        <v>362592.00716368621</v>
      </c>
      <c r="G67" s="59">
        <f t="shared" ca="1" si="12"/>
        <v>354316.77472871036</v>
      </c>
      <c r="H67" s="59">
        <f t="shared" ca="1" si="12"/>
        <v>349004.94391592889</v>
      </c>
      <c r="I67" s="59">
        <f ca="1">I65+I66</f>
        <v>347628.6702462649</v>
      </c>
      <c r="J67" s="59">
        <f ca="1">J65+J66</f>
        <v>344227.02340435941</v>
      </c>
      <c r="K67" s="59">
        <f t="shared" ca="1" si="12"/>
        <v>341682.87208370375</v>
      </c>
      <c r="L67" s="59">
        <f t="shared" ca="1" si="12"/>
        <v>339990.75532215118</v>
      </c>
      <c r="M67" s="59">
        <f t="shared" ca="1" si="12"/>
        <v>338493.42488531343</v>
      </c>
      <c r="N67" s="59">
        <f t="shared" ca="1" si="12"/>
        <v>109919.32348442146</v>
      </c>
      <c r="O67" s="59">
        <f t="shared" ca="1" si="12"/>
        <v>265024.09704306518</v>
      </c>
      <c r="P67" s="59">
        <f t="shared" ca="1" si="12"/>
        <v>270279.61466880818</v>
      </c>
      <c r="Q67" s="59">
        <f t="shared" ca="1" si="12"/>
        <v>275692.26245497802</v>
      </c>
      <c r="R67" s="59">
        <f t="shared" ca="1" si="12"/>
        <v>278969.03596074425</v>
      </c>
      <c r="S67" s="59">
        <f t="shared" ca="1" si="12"/>
        <v>282290.23107018194</v>
      </c>
      <c r="T67" s="59">
        <f t="shared" ca="1" si="12"/>
        <v>285656.31773860363</v>
      </c>
      <c r="U67" s="59">
        <f t="shared" ca="1" si="12"/>
        <v>289067.76853483467</v>
      </c>
      <c r="V67" s="59">
        <f t="shared" ca="1" si="12"/>
        <v>292525.05856838648</v>
      </c>
      <c r="W67" s="59">
        <f t="shared" ca="1" si="12"/>
        <v>296028.66541276203</v>
      </c>
      <c r="X67" s="59">
        <f t="shared" ca="1" si="12"/>
        <v>149579.06902476423</v>
      </c>
      <c r="Y67" s="59">
        <f t="shared" ca="1" si="12"/>
        <v>303176.75165967789</v>
      </c>
      <c r="Z67" s="59">
        <f t="shared" ca="1" si="12"/>
        <v>306822.19778218819</v>
      </c>
      <c r="AA67" s="59">
        <f t="shared" ca="1" si="12"/>
        <v>310515.89397290052</v>
      </c>
      <c r="AB67" s="59">
        <f t="shared" ca="1" si="12"/>
        <v>314258.32883031567</v>
      </c>
      <c r="AC67" s="59">
        <f t="shared" ca="1" si="12"/>
        <v>318049.99286811758</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-71166.894710847584</v>
      </c>
      <c r="F68" s="59">
        <f t="shared" ca="1" si="14"/>
        <v>-68892.481361100377</v>
      </c>
      <c r="G68" s="59">
        <f t="shared" ca="1" si="14"/>
        <v>-67320.187198454965</v>
      </c>
      <c r="H68" s="59">
        <f t="shared" ca="1" si="14"/>
        <v>-66310.939344026483</v>
      </c>
      <c r="I68" s="59">
        <f t="shared" ca="1" si="14"/>
        <v>-66049.44734679033</v>
      </c>
      <c r="J68" s="59">
        <f t="shared" ca="1" si="14"/>
        <v>-65403.134446828291</v>
      </c>
      <c r="K68" s="59">
        <f t="shared" ca="1" si="14"/>
        <v>-64919.745695903715</v>
      </c>
      <c r="L68" s="59">
        <f t="shared" ca="1" si="14"/>
        <v>-64598.243511208719</v>
      </c>
      <c r="M68" s="59">
        <f t="shared" ca="1" si="14"/>
        <v>-64313.750728209554</v>
      </c>
      <c r="N68" s="59">
        <f t="shared" ca="1" si="14"/>
        <v>-20884.671462040082</v>
      </c>
      <c r="O68" s="59">
        <f t="shared" ca="1" si="14"/>
        <v>-50354.578438182391</v>
      </c>
      <c r="P68" s="59">
        <f t="shared" ca="1" si="14"/>
        <v>-51353.126787073561</v>
      </c>
      <c r="Q68" s="59">
        <f t="shared" ca="1" si="14"/>
        <v>-52381.529866445831</v>
      </c>
      <c r="R68" s="59">
        <f t="shared" ca="1" si="14"/>
        <v>-53004.116832541411</v>
      </c>
      <c r="S68" s="59">
        <f t="shared" ca="1" si="14"/>
        <v>-53635.143903334567</v>
      </c>
      <c r="T68" s="59">
        <f t="shared" ca="1" si="14"/>
        <v>-54274.700370334693</v>
      </c>
      <c r="U68" s="59">
        <f t="shared" ca="1" si="14"/>
        <v>-54922.876021618591</v>
      </c>
      <c r="V68" s="59">
        <f t="shared" ca="1" si="14"/>
        <v>-55579.761127993435</v>
      </c>
      <c r="W68" s="59">
        <f t="shared" ca="1" si="14"/>
        <v>-56245.446428424788</v>
      </c>
      <c r="X68" s="59">
        <f t="shared" ca="1" si="14"/>
        <v>-28420.023114705207</v>
      </c>
      <c r="Y68" s="59">
        <f t="shared" ca="1" si="14"/>
        <v>-57603.582815338799</v>
      </c>
      <c r="Z68" s="59">
        <f t="shared" ca="1" si="14"/>
        <v>-58296.21757861576</v>
      </c>
      <c r="AA68" s="59">
        <f t="shared" ca="1" si="14"/>
        <v>-58998.019854851096</v>
      </c>
      <c r="AB68" s="59">
        <f t="shared" ca="1" si="14"/>
        <v>-59709.082477759985</v>
      </c>
      <c r="AC68" s="59">
        <f t="shared" ca="1" si="14"/>
        <v>-60429.498644942345</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-18728.130187065155</v>
      </c>
      <c r="F69" s="24">
        <f t="shared" ca="1" si="16"/>
        <v>-18129.600358184311</v>
      </c>
      <c r="G69" s="24">
        <f t="shared" ca="1" si="16"/>
        <v>-17715.838736435519</v>
      </c>
      <c r="H69" s="24">
        <f t="shared" ca="1" si="16"/>
        <v>-17450.247195796444</v>
      </c>
      <c r="I69" s="24">
        <f t="shared" ca="1" si="16"/>
        <v>-17381.433512313244</v>
      </c>
      <c r="J69" s="24">
        <f t="shared" ca="1" si="16"/>
        <v>-17211.351170217971</v>
      </c>
      <c r="K69" s="24">
        <f t="shared" ca="1" si="16"/>
        <v>-17084.143604185188</v>
      </c>
      <c r="L69" s="24">
        <f t="shared" ca="1" si="16"/>
        <v>-16999.537766107558</v>
      </c>
      <c r="M69" s="24">
        <f t="shared" ca="1" si="16"/>
        <v>-16924.671244265672</v>
      </c>
      <c r="N69" s="24">
        <f t="shared" ca="1" si="16"/>
        <v>-5495.9661742210737</v>
      </c>
      <c r="O69" s="24">
        <f t="shared" ca="1" si="16"/>
        <v>-13251.20485215326</v>
      </c>
      <c r="P69" s="24">
        <f t="shared" ca="1" si="16"/>
        <v>-13513.98073344041</v>
      </c>
      <c r="Q69" s="24">
        <f t="shared" ca="1" si="16"/>
        <v>-13784.613122748902</v>
      </c>
      <c r="R69" s="24">
        <f t="shared" ca="1" si="16"/>
        <v>-13948.451798037213</v>
      </c>
      <c r="S69" s="24">
        <f t="shared" ca="1" si="16"/>
        <v>-14114.511553509097</v>
      </c>
      <c r="T69" s="24">
        <f t="shared" ca="1" si="16"/>
        <v>-14282.815886930182</v>
      </c>
      <c r="U69" s="24">
        <f t="shared" ca="1" si="16"/>
        <v>-14453.388426741734</v>
      </c>
      <c r="V69" s="24">
        <f t="shared" ca="1" si="16"/>
        <v>-14626.252928419324</v>
      </c>
      <c r="W69" s="24">
        <f t="shared" ca="1" si="16"/>
        <v>-14801.433270638103</v>
      </c>
      <c r="X69" s="24">
        <f t="shared" ca="1" si="16"/>
        <v>-7478.9534512382124</v>
      </c>
      <c r="Y69" s="24">
        <f t="shared" ca="1" si="16"/>
        <v>-15158.837582983895</v>
      </c>
      <c r="Z69" s="24">
        <f t="shared" ca="1" si="16"/>
        <v>-15341.10988910941</v>
      </c>
      <c r="AA69" s="24">
        <f t="shared" ca="1" si="16"/>
        <v>-15525.794698645026</v>
      </c>
      <c r="AB69" s="24">
        <f t="shared" ca="1" si="16"/>
        <v>-15712.916441515785</v>
      </c>
      <c r="AC69" s="24">
        <f t="shared" ca="1" si="16"/>
        <v>-15902.499643405879</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284667.57884339034</v>
      </c>
      <c r="F70" s="420">
        <f t="shared" ref="F70:AH70" ca="1" si="17">SUM(F67:F69)</f>
        <v>275569.92544440151</v>
      </c>
      <c r="G70" s="420">
        <f t="shared" ca="1" si="17"/>
        <v>269280.74879381986</v>
      </c>
      <c r="H70" s="420">
        <f t="shared" ca="1" si="17"/>
        <v>265243.75737610593</v>
      </c>
      <c r="I70" s="420">
        <f t="shared" ca="1" si="17"/>
        <v>264197.78938716132</v>
      </c>
      <c r="J70" s="420">
        <f t="shared" ca="1" si="17"/>
        <v>261612.53778731317</v>
      </c>
      <c r="K70" s="420">
        <f t="shared" ca="1" si="17"/>
        <v>259678.98278361483</v>
      </c>
      <c r="L70" s="420">
        <f t="shared" ca="1" si="17"/>
        <v>258392.97404483487</v>
      </c>
      <c r="M70" s="420">
        <f t="shared" ca="1" si="17"/>
        <v>257255.00291283819</v>
      </c>
      <c r="N70" s="420">
        <f t="shared" ca="1" si="17"/>
        <v>83538.685848160298</v>
      </c>
      <c r="O70" s="420">
        <f t="shared" ca="1" si="17"/>
        <v>201418.31375272953</v>
      </c>
      <c r="P70" s="420">
        <f t="shared" ca="1" si="17"/>
        <v>205412.50714829421</v>
      </c>
      <c r="Q70" s="420">
        <f t="shared" ca="1" si="17"/>
        <v>209526.11946578327</v>
      </c>
      <c r="R70" s="420">
        <f t="shared" ca="1" si="17"/>
        <v>212016.46733016561</v>
      </c>
      <c r="S70" s="420">
        <f t="shared" ca="1" si="17"/>
        <v>214540.57561333827</v>
      </c>
      <c r="T70" s="420">
        <f t="shared" ca="1" si="17"/>
        <v>217098.80148133874</v>
      </c>
      <c r="U70" s="420">
        <f t="shared" ca="1" si="17"/>
        <v>219691.50408647434</v>
      </c>
      <c r="V70" s="420">
        <f t="shared" ca="1" si="17"/>
        <v>222319.04451197371</v>
      </c>
      <c r="W70" s="420">
        <f t="shared" ca="1" si="17"/>
        <v>224981.78571369912</v>
      </c>
      <c r="X70" s="420">
        <f t="shared" ca="1" si="17"/>
        <v>113680.09245882081</v>
      </c>
      <c r="Y70" s="420">
        <f t="shared" ca="1" si="17"/>
        <v>230414.3312613552</v>
      </c>
      <c r="Z70" s="420">
        <f t="shared" ca="1" si="17"/>
        <v>233184.87031446301</v>
      </c>
      <c r="AA70" s="420">
        <f t="shared" ca="1" si="17"/>
        <v>235992.07941940438</v>
      </c>
      <c r="AB70" s="420">
        <f t="shared" ca="1" si="17"/>
        <v>238836.32991103991</v>
      </c>
      <c r="AC70" s="420">
        <f t="shared" ca="1" si="17"/>
        <v>241717.99457976935</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284667.57884339034</v>
      </c>
      <c r="F72" s="59">
        <f t="shared" ca="1" si="18"/>
        <v>275569.92544440151</v>
      </c>
      <c r="G72" s="59">
        <f t="shared" ca="1" si="18"/>
        <v>269280.74879381986</v>
      </c>
      <c r="H72" s="59">
        <f t="shared" ca="1" si="18"/>
        <v>265243.75737610593</v>
      </c>
      <c r="I72" s="59">
        <f t="shared" ca="1" si="18"/>
        <v>264197.78938716132</v>
      </c>
      <c r="J72" s="59">
        <f t="shared" ca="1" si="18"/>
        <v>261612.53778731317</v>
      </c>
      <c r="K72" s="59">
        <f t="shared" ca="1" si="18"/>
        <v>259678.98278361483</v>
      </c>
      <c r="L72" s="59">
        <f t="shared" ca="1" si="18"/>
        <v>258392.97404483487</v>
      </c>
      <c r="M72" s="59">
        <f t="shared" ca="1" si="18"/>
        <v>257255.00291283819</v>
      </c>
      <c r="N72" s="59">
        <f t="shared" ca="1" si="18"/>
        <v>83538.685848160298</v>
      </c>
      <c r="O72" s="59">
        <f t="shared" ca="1" si="18"/>
        <v>201418.31375272953</v>
      </c>
      <c r="P72" s="59">
        <f t="shared" ca="1" si="18"/>
        <v>205412.50714829421</v>
      </c>
      <c r="Q72" s="59">
        <f t="shared" ca="1" si="18"/>
        <v>209526.11946578327</v>
      </c>
      <c r="R72" s="59">
        <f t="shared" ca="1" si="18"/>
        <v>212016.46733016561</v>
      </c>
      <c r="S72" s="59">
        <f t="shared" ca="1" si="18"/>
        <v>214540.57561333827</v>
      </c>
      <c r="T72" s="59">
        <f t="shared" ca="1" si="18"/>
        <v>217098.80148133874</v>
      </c>
      <c r="U72" s="59">
        <f t="shared" ca="1" si="18"/>
        <v>219691.50408647434</v>
      </c>
      <c r="V72" s="59">
        <f t="shared" ca="1" si="18"/>
        <v>222319.04451197371</v>
      </c>
      <c r="W72" s="59">
        <f t="shared" ca="1" si="18"/>
        <v>224981.78571369912</v>
      </c>
      <c r="X72" s="59">
        <f t="shared" ca="1" si="18"/>
        <v>113680.09245882081</v>
      </c>
      <c r="Y72" s="59">
        <f t="shared" ca="1" si="18"/>
        <v>230414.3312613552</v>
      </c>
      <c r="Z72" s="59">
        <f t="shared" ca="1" si="18"/>
        <v>233184.87031446301</v>
      </c>
      <c r="AA72" s="59">
        <f t="shared" ca="1" si="18"/>
        <v>235992.07941940438</v>
      </c>
      <c r="AB72" s="59">
        <f t="shared" ca="1" si="18"/>
        <v>238836.32991103991</v>
      </c>
      <c r="AC72" s="59">
        <f t="shared" ca="1" si="18"/>
        <v>241717.99457976935</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-2409111.6173120732</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722733.48519362195</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1000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-1685378.1321184514</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360366.7425968108</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-21992.905247709739</v>
      </c>
      <c r="F80" s="10">
        <f ca="1">Principle</f>
        <v>-23202.515036333774</v>
      </c>
      <c r="G80" s="10">
        <f t="shared" ref="G80:AH80" ca="1" si="20">Principle</f>
        <v>-24478.653363332131</v>
      </c>
      <c r="H80" s="10">
        <f t="shared" ca="1" si="20"/>
        <v>-25824.9792983154</v>
      </c>
      <c r="I80" s="10">
        <f t="shared" ca="1" si="20"/>
        <v>-27245.353159722748</v>
      </c>
      <c r="J80" s="10">
        <f t="shared" ca="1" si="20"/>
        <v>-28743.847583507501</v>
      </c>
      <c r="K80" s="10">
        <f t="shared" ca="1" si="20"/>
        <v>-30324.759200600412</v>
      </c>
      <c r="L80" s="10">
        <f t="shared" ca="1" si="20"/>
        <v>-31992.620956633436</v>
      </c>
      <c r="M80" s="10">
        <f t="shared" ca="1" si="20"/>
        <v>-33752.215109248275</v>
      </c>
      <c r="N80" s="10">
        <f t="shared" ca="1" si="20"/>
        <v>-35608.58694025693</v>
      </c>
      <c r="O80" s="10">
        <f t="shared" ca="1" si="20"/>
        <v>-37567.05922197106</v>
      </c>
      <c r="P80" s="10">
        <f t="shared" ca="1" si="20"/>
        <v>-39633.247479179467</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360366.7425968108</v>
      </c>
      <c r="E81" s="10">
        <f ca="1">E79+E80</f>
        <v>-21992.905247709739</v>
      </c>
      <c r="F81" s="10">
        <f t="shared" ref="F81:AH81" ca="1" si="21">F79+F80</f>
        <v>-23202.515036333774</v>
      </c>
      <c r="G81" s="10">
        <f t="shared" ca="1" si="21"/>
        <v>-24478.653363332131</v>
      </c>
      <c r="H81" s="10">
        <f t="shared" ca="1" si="21"/>
        <v>-25824.9792983154</v>
      </c>
      <c r="I81" s="10">
        <f t="shared" ca="1" si="21"/>
        <v>-27245.353159722748</v>
      </c>
      <c r="J81" s="10">
        <f t="shared" ca="1" si="21"/>
        <v>-28743.847583507501</v>
      </c>
      <c r="K81" s="10">
        <f t="shared" ca="1" si="21"/>
        <v>-30324.759200600412</v>
      </c>
      <c r="L81" s="10">
        <f t="shared" ca="1" si="21"/>
        <v>-31992.620956633436</v>
      </c>
      <c r="M81" s="10">
        <f t="shared" ca="1" si="21"/>
        <v>-33752.215109248275</v>
      </c>
      <c r="N81" s="10">
        <f t="shared" ca="1" si="21"/>
        <v>-35608.58694025693</v>
      </c>
      <c r="O81" s="10">
        <f t="shared" ca="1" si="21"/>
        <v>-37567.05922197106</v>
      </c>
      <c r="P81" s="10">
        <f t="shared" ca="1" si="21"/>
        <v>-39633.247479179467</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-1325011.3895216407</v>
      </c>
      <c r="E83" s="430">
        <f t="shared" ca="1" si="22"/>
        <v>262674.67359568062</v>
      </c>
      <c r="F83" s="430">
        <f t="shared" ca="1" si="22"/>
        <v>252367.41040806775</v>
      </c>
      <c r="G83" s="430">
        <f t="shared" ca="1" si="22"/>
        <v>244802.09543048774</v>
      </c>
      <c r="H83" s="430">
        <f t="shared" ca="1" si="22"/>
        <v>239418.77807779054</v>
      </c>
      <c r="I83" s="430">
        <f t="shared" ca="1" si="22"/>
        <v>236952.43622743856</v>
      </c>
      <c r="J83" s="430">
        <f t="shared" ca="1" si="22"/>
        <v>232868.69020380566</v>
      </c>
      <c r="K83" s="430">
        <f t="shared" ca="1" si="22"/>
        <v>229354.22358301442</v>
      </c>
      <c r="L83" s="430">
        <f t="shared" ca="1" si="22"/>
        <v>226400.35308820143</v>
      </c>
      <c r="M83" s="430">
        <f t="shared" ca="1" si="22"/>
        <v>223502.78780358992</v>
      </c>
      <c r="N83" s="430">
        <f t="shared" ca="1" si="22"/>
        <v>47930.098907903368</v>
      </c>
      <c r="O83" s="430">
        <f t="shared" ca="1" si="22"/>
        <v>163851.25453075848</v>
      </c>
      <c r="P83" s="430">
        <f t="shared" ca="1" si="22"/>
        <v>165779.25966911475</v>
      </c>
      <c r="Q83" s="430">
        <f t="shared" ca="1" si="22"/>
        <v>209526.11946578327</v>
      </c>
      <c r="R83" s="430">
        <f t="shared" ca="1" si="22"/>
        <v>212016.46733016561</v>
      </c>
      <c r="S83" s="430">
        <f t="shared" ca="1" si="22"/>
        <v>214540.57561333827</v>
      </c>
      <c r="T83" s="430">
        <f t="shared" ca="1" si="22"/>
        <v>217098.80148133874</v>
      </c>
      <c r="U83" s="430">
        <f t="shared" ca="1" si="22"/>
        <v>219691.50408647434</v>
      </c>
      <c r="V83" s="430">
        <f t="shared" ca="1" si="22"/>
        <v>222319.04451197371</v>
      </c>
      <c r="W83" s="430">
        <f t="shared" ca="1" si="22"/>
        <v>224981.78571369912</v>
      </c>
      <c r="X83" s="430">
        <f t="shared" ca="1" si="22"/>
        <v>113680.09245882081</v>
      </c>
      <c r="Y83" s="430">
        <f t="shared" ca="1" si="22"/>
        <v>230414.3312613552</v>
      </c>
      <c r="Z83" s="430">
        <f t="shared" ca="1" si="22"/>
        <v>233184.87031446301</v>
      </c>
      <c r="AA83" s="430">
        <f t="shared" ca="1" si="22"/>
        <v>235992.07941940438</v>
      </c>
      <c r="AB83" s="430">
        <f t="shared" ca="1" si="22"/>
        <v>238836.32991103991</v>
      </c>
      <c r="AC83" s="430">
        <f t="shared" ca="1" si="22"/>
        <v>241717.99457976935</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-1325011.3895216407</v>
      </c>
      <c r="E84" s="44">
        <f ca="1">D84+E83</f>
        <v>-1062336.7159259601</v>
      </c>
      <c r="F84" s="44">
        <f t="shared" ref="F84:AH84" ca="1" si="23">E84+F83</f>
        <v>-809969.30551789235</v>
      </c>
      <c r="G84" s="44">
        <f t="shared" ca="1" si="23"/>
        <v>-565167.21008740459</v>
      </c>
      <c r="H84" s="44">
        <f t="shared" ca="1" si="23"/>
        <v>-325748.43200961407</v>
      </c>
      <c r="I84" s="44">
        <f t="shared" ca="1" si="23"/>
        <v>-88795.995782175509</v>
      </c>
      <c r="J84" s="44">
        <f t="shared" ca="1" si="23"/>
        <v>144072.69442163015</v>
      </c>
      <c r="K84" s="44">
        <f t="shared" ca="1" si="23"/>
        <v>373426.91800464457</v>
      </c>
      <c r="L84" s="44">
        <f t="shared" ca="1" si="23"/>
        <v>599827.27109284606</v>
      </c>
      <c r="M84" s="44">
        <f t="shared" ca="1" si="23"/>
        <v>823330.05889643601</v>
      </c>
      <c r="N84" s="44">
        <f t="shared" ca="1" si="23"/>
        <v>871260.15780433943</v>
      </c>
      <c r="O84" s="44">
        <f t="shared" ca="1" si="23"/>
        <v>1035111.4123350979</v>
      </c>
      <c r="P84" s="44">
        <f t="shared" ca="1" si="23"/>
        <v>1200890.6720042126</v>
      </c>
      <c r="Q84" s="44">
        <f t="shared" ca="1" si="23"/>
        <v>1410416.7914699959</v>
      </c>
      <c r="R84" s="44">
        <f t="shared" ca="1" si="23"/>
        <v>1622433.2588001615</v>
      </c>
      <c r="S84" s="44">
        <f t="shared" ca="1" si="23"/>
        <v>1836973.8344134998</v>
      </c>
      <c r="T84" s="44">
        <f t="shared" ca="1" si="23"/>
        <v>2054072.6358948385</v>
      </c>
      <c r="U84" s="44">
        <f t="shared" ca="1" si="23"/>
        <v>2273764.1399813127</v>
      </c>
      <c r="V84" s="44">
        <f t="shared" ca="1" si="23"/>
        <v>2496083.1844932865</v>
      </c>
      <c r="W84" s="44">
        <f t="shared" ca="1" si="23"/>
        <v>2721064.9702069857</v>
      </c>
      <c r="X84" s="44">
        <f t="shared" ca="1" si="23"/>
        <v>2834745.0626658066</v>
      </c>
      <c r="Y84" s="44">
        <f t="shared" ca="1" si="23"/>
        <v>3065159.3939271616</v>
      </c>
      <c r="Z84" s="44">
        <f t="shared" ca="1" si="23"/>
        <v>3298344.2642416246</v>
      </c>
      <c r="AA84" s="44">
        <f t="shared" ca="1" si="23"/>
        <v>3534336.3436610289</v>
      </c>
      <c r="AB84" s="44">
        <f t="shared" ca="1" si="23"/>
        <v>3773172.673572069</v>
      </c>
      <c r="AC84" s="44">
        <f t="shared" ca="1" si="23"/>
        <v>4014890.6681518382</v>
      </c>
      <c r="AD84" s="44">
        <f ca="1">AC84+AD83</f>
        <v>4014890.6681518382</v>
      </c>
      <c r="AE84" s="44">
        <f t="shared" ca="1" si="23"/>
        <v>4014890.6681518382</v>
      </c>
      <c r="AF84" s="44">
        <f t="shared" ca="1" si="23"/>
        <v>4014890.6681518382</v>
      </c>
      <c r="AG84" s="44">
        <f t="shared" ca="1" si="23"/>
        <v>4014890.6681518382</v>
      </c>
      <c r="AH84" s="44">
        <f t="shared" ca="1" si="23"/>
        <v>4014890.6681518382</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360366.7425968108</v>
      </c>
      <c r="F89" s="9">
        <f ca="1">E93</f>
        <v>338373.83734910109</v>
      </c>
      <c r="G89" s="9">
        <f t="shared" ref="G89:AH89" ca="1" si="24">F93</f>
        <v>315171.32231276733</v>
      </c>
      <c r="H89" s="9">
        <f t="shared" ca="1" si="24"/>
        <v>290692.66894943517</v>
      </c>
      <c r="I89" s="9">
        <f t="shared" ca="1" si="24"/>
        <v>264867.68965111976</v>
      </c>
      <c r="J89" s="9">
        <f t="shared" ca="1" si="24"/>
        <v>237622.336491397</v>
      </c>
      <c r="K89" s="9">
        <f t="shared" ca="1" si="24"/>
        <v>208878.48890788949</v>
      </c>
      <c r="L89" s="9">
        <f t="shared" ca="1" si="24"/>
        <v>178553.72970728908</v>
      </c>
      <c r="M89" s="9">
        <f t="shared" ca="1" si="24"/>
        <v>146561.10875065564</v>
      </c>
      <c r="N89" s="9">
        <f t="shared" ca="1" si="24"/>
        <v>112808.89364140737</v>
      </c>
      <c r="O89" s="9">
        <f t="shared" ca="1" si="24"/>
        <v>77200.306701150432</v>
      </c>
      <c r="P89" s="9">
        <f t="shared" ca="1" si="24"/>
        <v>39633.247479179372</v>
      </c>
      <c r="Q89" s="9">
        <f t="shared" ca="1" si="24"/>
        <v>-9.4587448984384537E-11</v>
      </c>
      <c r="R89" s="9">
        <f t="shared" ca="1" si="24"/>
        <v>-9.4587448984384537E-11</v>
      </c>
      <c r="S89" s="9">
        <f t="shared" ca="1" si="24"/>
        <v>-9.4587448984384537E-11</v>
      </c>
      <c r="T89" s="9">
        <f t="shared" ca="1" si="24"/>
        <v>-9.4587448984384537E-11</v>
      </c>
      <c r="U89" s="9">
        <f t="shared" ca="1" si="24"/>
        <v>-9.4587448984384537E-11</v>
      </c>
      <c r="V89" s="9">
        <f t="shared" ca="1" si="24"/>
        <v>-9.4587448984384537E-11</v>
      </c>
      <c r="W89" s="9">
        <f t="shared" ca="1" si="24"/>
        <v>-9.4587448984384537E-11</v>
      </c>
      <c r="X89" s="9">
        <f t="shared" ca="1" si="24"/>
        <v>-9.4587448984384537E-11</v>
      </c>
      <c r="Y89" s="9">
        <f t="shared" ca="1" si="24"/>
        <v>-9.4587448984384537E-11</v>
      </c>
      <c r="Z89" s="9">
        <f t="shared" ca="1" si="24"/>
        <v>-9.4587448984384537E-11</v>
      </c>
      <c r="AA89" s="9">
        <f t="shared" ca="1" si="24"/>
        <v>-9.4587448984384537E-11</v>
      </c>
      <c r="AB89" s="9">
        <f t="shared" ca="1" si="24"/>
        <v>-9.4587448984384537E-11</v>
      </c>
      <c r="AC89" s="9">
        <f t="shared" ca="1" si="24"/>
        <v>-9.4587448984384537E-11</v>
      </c>
      <c r="AD89" s="9">
        <f t="shared" ca="1" si="24"/>
        <v>-9.4587448984384537E-11</v>
      </c>
      <c r="AE89" s="9">
        <f t="shared" ca="1" si="24"/>
        <v>-9.4587448984384537E-11</v>
      </c>
      <c r="AF89" s="9">
        <f t="shared" ca="1" si="24"/>
        <v>-9.4587448984384537E-11</v>
      </c>
      <c r="AG89" s="9">
        <f t="shared" ca="1" si="24"/>
        <v>-9.4587448984384537E-11</v>
      </c>
      <c r="AH89" s="9">
        <f t="shared" ca="1" si="24"/>
        <v>-9.4587448984384537E-11</v>
      </c>
    </row>
    <row r="90" spans="1:36" x14ac:dyDescent="0.2">
      <c r="A90" s="2" t="s">
        <v>47</v>
      </c>
      <c r="D90" s="9"/>
      <c r="E90" s="9">
        <f t="shared" ref="E90:AH90" ca="1" si="25">IF(ProjectYear&lt;=LoanTerm,PMT(LoanInterest,LoanTerm,LoanAmount),0)</f>
        <v>-41813.076090534334</v>
      </c>
      <c r="F90" s="9">
        <f t="shared" ca="1" si="25"/>
        <v>-41813.076090534334</v>
      </c>
      <c r="G90" s="9">
        <f t="shared" ca="1" si="25"/>
        <v>-41813.076090534334</v>
      </c>
      <c r="H90" s="9">
        <f t="shared" ca="1" si="25"/>
        <v>-41813.076090534334</v>
      </c>
      <c r="I90" s="9">
        <f t="shared" ca="1" si="25"/>
        <v>-41813.076090534334</v>
      </c>
      <c r="J90" s="9">
        <f t="shared" ca="1" si="25"/>
        <v>-41813.076090534334</v>
      </c>
      <c r="K90" s="9">
        <f t="shared" ca="1" si="25"/>
        <v>-41813.076090534334</v>
      </c>
      <c r="L90" s="9">
        <f t="shared" ca="1" si="25"/>
        <v>-41813.076090534334</v>
      </c>
      <c r="M90" s="9">
        <f t="shared" ca="1" si="25"/>
        <v>-41813.076090534334</v>
      </c>
      <c r="N90" s="9">
        <f t="shared" ca="1" si="25"/>
        <v>-41813.076090534334</v>
      </c>
      <c r="O90" s="9">
        <f t="shared" ca="1" si="25"/>
        <v>-41813.076090534334</v>
      </c>
      <c r="P90" s="9">
        <f t="shared" ca="1" si="25"/>
        <v>-41813.076090534334</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-21992.905247709739</v>
      </c>
      <c r="F91" s="9">
        <f t="shared" ca="1" si="26"/>
        <v>-23202.515036333774</v>
      </c>
      <c r="G91" s="9">
        <f t="shared" ca="1" si="26"/>
        <v>-24478.653363332131</v>
      </c>
      <c r="H91" s="9">
        <f t="shared" ca="1" si="26"/>
        <v>-25824.9792983154</v>
      </c>
      <c r="I91" s="9">
        <f t="shared" ca="1" si="26"/>
        <v>-27245.353159722748</v>
      </c>
      <c r="J91" s="9">
        <f t="shared" ca="1" si="26"/>
        <v>-28743.847583507501</v>
      </c>
      <c r="K91" s="9">
        <f t="shared" ca="1" si="26"/>
        <v>-30324.759200600412</v>
      </c>
      <c r="L91" s="9">
        <f t="shared" ca="1" si="26"/>
        <v>-31992.620956633436</v>
      </c>
      <c r="M91" s="9">
        <f t="shared" ca="1" si="26"/>
        <v>-33752.215109248275</v>
      </c>
      <c r="N91" s="9">
        <f t="shared" ca="1" si="26"/>
        <v>-35608.58694025693</v>
      </c>
      <c r="O91" s="9">
        <f t="shared" ca="1" si="26"/>
        <v>-37567.05922197106</v>
      </c>
      <c r="P91" s="9">
        <f t="shared" ca="1" si="26"/>
        <v>-39633.247479179467</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-19820.170842824595</v>
      </c>
      <c r="F92" s="9">
        <f t="shared" ca="1" si="27"/>
        <v>-18610.56105420056</v>
      </c>
      <c r="G92" s="9">
        <f t="shared" ca="1" si="27"/>
        <v>-17334.422727202204</v>
      </c>
      <c r="H92" s="9">
        <f t="shared" ca="1" si="27"/>
        <v>-15988.096792218934</v>
      </c>
      <c r="I92" s="9">
        <f t="shared" ca="1" si="27"/>
        <v>-14567.722930811588</v>
      </c>
      <c r="J92" s="9">
        <f t="shared" ca="1" si="27"/>
        <v>-13069.228507026835</v>
      </c>
      <c r="K92" s="9">
        <f t="shared" ca="1" si="27"/>
        <v>-11488.316889933922</v>
      </c>
      <c r="L92" s="9">
        <f t="shared" ca="1" si="27"/>
        <v>-9820.4551339008995</v>
      </c>
      <c r="M92" s="9">
        <f t="shared" ca="1" si="27"/>
        <v>-8060.8609812860605</v>
      </c>
      <c r="N92" s="9">
        <f t="shared" ca="1" si="27"/>
        <v>-6204.4891502774053</v>
      </c>
      <c r="O92" s="9">
        <f t="shared" ca="1" si="27"/>
        <v>-4246.0168685632734</v>
      </c>
      <c r="P92" s="9">
        <f t="shared" ca="1" si="27"/>
        <v>-2179.8286113548656</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338373.83734910109</v>
      </c>
      <c r="F93" s="70">
        <f t="shared" ca="1" si="28"/>
        <v>315171.32231276733</v>
      </c>
      <c r="G93" s="70">
        <f t="shared" ca="1" si="28"/>
        <v>290692.66894943517</v>
      </c>
      <c r="H93" s="70">
        <f t="shared" ca="1" si="28"/>
        <v>264867.68965111976</v>
      </c>
      <c r="I93" s="70">
        <f t="shared" ca="1" si="28"/>
        <v>237622.336491397</v>
      </c>
      <c r="J93" s="70">
        <f t="shared" ca="1" si="28"/>
        <v>208878.48890788949</v>
      </c>
      <c r="K93" s="70">
        <f t="shared" ca="1" si="28"/>
        <v>178553.72970728908</v>
      </c>
      <c r="L93" s="70">
        <f t="shared" ca="1" si="28"/>
        <v>146561.10875065564</v>
      </c>
      <c r="M93" s="70">
        <f t="shared" ca="1" si="28"/>
        <v>112808.89364140737</v>
      </c>
      <c r="N93" s="70">
        <f t="shared" ca="1" si="28"/>
        <v>77200.306701150432</v>
      </c>
      <c r="O93" s="70">
        <f t="shared" ca="1" si="28"/>
        <v>39633.247479179372</v>
      </c>
      <c r="P93" s="70">
        <f t="shared" ca="1" si="28"/>
        <v>-9.4587448984384537E-11</v>
      </c>
      <c r="Q93" s="70">
        <f t="shared" ca="1" si="28"/>
        <v>-9.4587448984384537E-11</v>
      </c>
      <c r="R93" s="70">
        <f t="shared" ca="1" si="28"/>
        <v>-9.4587448984384537E-11</v>
      </c>
      <c r="S93" s="70">
        <f t="shared" ca="1" si="28"/>
        <v>-9.4587448984384537E-11</v>
      </c>
      <c r="T93" s="70">
        <f t="shared" ca="1" si="28"/>
        <v>-9.4587448984384537E-11</v>
      </c>
      <c r="U93" s="70">
        <f t="shared" ca="1" si="28"/>
        <v>-9.4587448984384537E-11</v>
      </c>
      <c r="V93" s="70">
        <f t="shared" ca="1" si="28"/>
        <v>-9.4587448984384537E-11</v>
      </c>
      <c r="W93" s="70">
        <f t="shared" ca="1" si="28"/>
        <v>-9.4587448984384537E-11</v>
      </c>
      <c r="X93" s="70">
        <f t="shared" ca="1" si="28"/>
        <v>-9.4587448984384537E-11</v>
      </c>
      <c r="Y93" s="70">
        <f t="shared" ca="1" si="28"/>
        <v>-9.4587448984384537E-11</v>
      </c>
      <c r="Z93" s="70">
        <f t="shared" ca="1" si="28"/>
        <v>-9.4587448984384537E-11</v>
      </c>
      <c r="AA93" s="70">
        <f t="shared" ca="1" si="28"/>
        <v>-9.4587448984384537E-11</v>
      </c>
      <c r="AB93" s="70">
        <f t="shared" ca="1" si="28"/>
        <v>-9.4587448984384537E-11</v>
      </c>
      <c r="AC93" s="70">
        <f t="shared" ca="1" si="28"/>
        <v>-9.4587448984384537E-11</v>
      </c>
      <c r="AD93" s="70">
        <f t="shared" ca="1" si="28"/>
        <v>-9.4587448984384537E-11</v>
      </c>
      <c r="AE93" s="70">
        <f t="shared" ca="1" si="28"/>
        <v>-9.4587448984384537E-11</v>
      </c>
      <c r="AF93" s="70">
        <f t="shared" ca="1" si="28"/>
        <v>-9.4587448984384537E-11</v>
      </c>
      <c r="AG93" s="70">
        <f t="shared" ca="1" si="28"/>
        <v>-9.4587448984384537E-11</v>
      </c>
      <c r="AH93" s="70">
        <f t="shared" ca="1" si="28"/>
        <v>-9.4587448984384537E-11</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0</v>
      </c>
      <c r="D102" s="42">
        <f ca="1">IF($C$112="3P",VLOOKUP($A102,'Fin. Assumptions'!$F$23:$L$29,$D$111+1)*(-D$55-D$56),VLOOKUP($A102,'Fin. Assumptions'!$F$32:$L$38,$D$111+1)*D$83)</f>
        <v>0</v>
      </c>
      <c r="E102" s="42">
        <f ca="1">IF($C$112="3P",VLOOKUP($A102,'Fin. Assumptions'!$F$23:$L$29,$D$111+1)*(-E$55-E$56),VLOOKUP($A102,'Fin. Assumptions'!$F$32:$L$38,$D$111+1)*E$83)</f>
        <v>0</v>
      </c>
      <c r="F102" s="42">
        <f ca="1">IF($C$112="3P",VLOOKUP($A102,'Fin. Assumptions'!$F$23:$L$29,$D$111+1)*(-F$55-F$56),VLOOKUP($A102,'Fin. Assumptions'!$F$32:$L$38,$D$111+1)*F$83)</f>
        <v>0</v>
      </c>
      <c r="G102" s="42">
        <f ca="1">IF($C$112="3P",VLOOKUP($A102,'Fin. Assumptions'!$F$23:$L$29,$D$111+1)*(-G$55-G$56),VLOOKUP($A102,'Fin. Assumptions'!$F$32:$L$38,$D$111+1)*G$83)</f>
        <v>0</v>
      </c>
      <c r="H102" s="42">
        <f ca="1">IF($C$112="3P",VLOOKUP($A102,'Fin. Assumptions'!$F$23:$L$29,$D$111+1)*(-H$55-H$56),VLOOKUP($A102,'Fin. Assumptions'!$F$32:$L$38,$D$111+1)*H$83)</f>
        <v>0</v>
      </c>
      <c r="I102" s="42">
        <f ca="1">IF($C$112="3P",VLOOKUP($A102,'Fin. Assumptions'!$F$23:$L$29,$D$111+1)*(-I$55-I$56),VLOOKUP($A102,'Fin. Assumptions'!$F$32:$L$38,$D$111+1)*I$83)</f>
        <v>0</v>
      </c>
      <c r="J102" s="42">
        <f ca="1">IF($C$112="3P",VLOOKUP($A102,'Fin. Assumptions'!$F$23:$L$29,$D$111+1)*(-J$55-J$56),VLOOKUP($A102,'Fin. Assumptions'!$F$32:$L$38,$D$111+1)*J$83)</f>
        <v>0</v>
      </c>
      <c r="K102" s="42">
        <f ca="1">IF($C$112="3P",VLOOKUP($A102,'Fin. Assumptions'!$F$23:$L$29,$D$111+1)*(-K$55-K$56),VLOOKUP($A102,'Fin. Assumptions'!$F$32:$L$38,$D$111+1)*K$83)</f>
        <v>0</v>
      </c>
      <c r="L102" s="42">
        <f ca="1">IF($C$112="3P",VLOOKUP($A102,'Fin. Assumptions'!$F$23:$L$29,$D$111+1)*(-L$55-L$56),VLOOKUP($A102,'Fin. Assumptions'!$F$32:$L$38,$D$111+1)*L$83)</f>
        <v>0</v>
      </c>
      <c r="M102" s="42">
        <f ca="1">IF($C$112="3P",VLOOKUP($A102,'Fin. Assumptions'!$F$23:$L$29,$D$111+1)*(-M$55-M$56),VLOOKUP($A102,'Fin. Assumptions'!$F$32:$L$38,$D$111+1)*M$83)</f>
        <v>0</v>
      </c>
      <c r="N102" s="42">
        <f ca="1">IF($C$112="3P",VLOOKUP($A102,'Fin. Assumptions'!$F$23:$L$29,$D$111+1)*(-N$55-N$56),VLOOKUP($A102,'Fin. Assumptions'!$F$32:$L$38,$D$111+1)*N$83)</f>
        <v>0</v>
      </c>
      <c r="O102" s="42">
        <f ca="1">IF($C$112="3P",VLOOKUP($A102,'Fin. Assumptions'!$F$23:$L$29,$D$111+1)*(-O$55-O$56),VLOOKUP($A102,'Fin. Assumptions'!$F$32:$L$38,$D$111+1)*O$83)</f>
        <v>0</v>
      </c>
      <c r="P102" s="42">
        <f ca="1">IF($C$112="3P",VLOOKUP($A102,'Fin. Assumptions'!$F$23:$L$29,$D$111+1)*(-P$55-P$56),VLOOKUP($A102,'Fin. Assumptions'!$F$32:$L$38,$D$111+1)*P$83)</f>
        <v>0</v>
      </c>
      <c r="Q102" s="42">
        <f ca="1">IF($C$112="3P",VLOOKUP($A102,'Fin. Assumptions'!$F$23:$L$29,$D$111+1)*(-Q$55-Q$56),VLOOKUP($A102,'Fin. Assumptions'!$F$32:$L$38,$D$111+1)*Q$83)</f>
        <v>0</v>
      </c>
      <c r="R102" s="42">
        <f ca="1">IF($C$112="3P",VLOOKUP($A102,'Fin. Assumptions'!$F$23:$L$29,$D$111+1)*(-R$55-R$56),VLOOKUP($A102,'Fin. Assumptions'!$F$32:$L$38,$D$111+1)*R$83)</f>
        <v>0</v>
      </c>
      <c r="S102" s="42">
        <f ca="1">IF($C$112="3P",VLOOKUP($A102,'Fin. Assumptions'!$F$23:$L$29,$D$111+1)*(-S$55-S$56),VLOOKUP($A102,'Fin. Assumptions'!$F$32:$L$38,$D$111+1)*S$83)</f>
        <v>0</v>
      </c>
      <c r="T102" s="42">
        <f ca="1">IF($C$112="3P",VLOOKUP($A102,'Fin. Assumptions'!$F$23:$L$29,$D$111+1)*(-T$55-T$56),VLOOKUP($A102,'Fin. Assumptions'!$F$32:$L$38,$D$111+1)*T$83)</f>
        <v>0</v>
      </c>
      <c r="U102" s="42">
        <f ca="1">IF($C$112="3P",VLOOKUP($A102,'Fin. Assumptions'!$F$23:$L$29,$D$111+1)*(-U$55-U$56),VLOOKUP($A102,'Fin. Assumptions'!$F$32:$L$38,$D$111+1)*U$83)</f>
        <v>0</v>
      </c>
      <c r="V102" s="42">
        <f ca="1">IF($C$112="3P",VLOOKUP($A102,'Fin. Assumptions'!$F$23:$L$29,$D$111+1)*(-V$55-V$56),VLOOKUP($A102,'Fin. Assumptions'!$F$32:$L$38,$D$111+1)*V$83)</f>
        <v>0</v>
      </c>
      <c r="W102" s="42">
        <f ca="1">IF($C$112="3P",VLOOKUP($A102,'Fin. Assumptions'!$F$23:$L$29,$D$111+1)*(-W$55-W$56),VLOOKUP($A102,'Fin. Assumptions'!$F$32:$L$38,$D$111+1)*W$83)</f>
        <v>0</v>
      </c>
      <c r="X102" s="42">
        <f ca="1">IF($C$112="3P",VLOOKUP($A102,'Fin. Assumptions'!$F$23:$L$29,$D$111+1)*(-X$55-X$56),VLOOKUP($A102,'Fin. Assumptions'!$F$32:$L$38,$D$111+1)*X$83)</f>
        <v>0</v>
      </c>
      <c r="Y102" s="42">
        <f ca="1">IF($C$112="3P",VLOOKUP($A102,'Fin. Assumptions'!$F$23:$L$29,$D$111+1)*(-Y$55-Y$56),VLOOKUP($A102,'Fin. Assumptions'!$F$32:$L$38,$D$111+1)*Y$83)</f>
        <v>0</v>
      </c>
      <c r="Z102" s="42">
        <f ca="1">IF($C$112="3P",VLOOKUP($A102,'Fin. Assumptions'!$F$23:$L$29,$D$111+1)*(-Z$55-Z$56),VLOOKUP($A102,'Fin. Assumptions'!$F$32:$L$38,$D$111+1)*Z$83)</f>
        <v>0</v>
      </c>
      <c r="AA102" s="42">
        <f ca="1">IF($C$112="3P",VLOOKUP($A102,'Fin. Assumptions'!$F$23:$L$29,$D$111+1)*(-AA$55-AA$56),VLOOKUP($A102,'Fin. Assumptions'!$F$32:$L$38,$D$111+1)*AA$83)</f>
        <v>0</v>
      </c>
      <c r="AB102" s="42">
        <f ca="1">IF($C$112="3P",VLOOKUP($A102,'Fin. Assumptions'!$F$23:$L$29,$D$111+1)*(-AB$55-AB$56),VLOOKUP($A102,'Fin. Assumptions'!$F$32:$L$38,$D$111+1)*AB$83)</f>
        <v>0</v>
      </c>
      <c r="AC102" s="42">
        <f ca="1">IF($C$112="3P",VLOOKUP($A102,'Fin. Assumptions'!$F$23:$L$29,$D$111+1)*(-AC$55-AC$56),VLOOKUP($A102,'Fin. Assumptions'!$F$32:$L$38,$D$111+1)*AC$83)</f>
        <v>0</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1643255.0318654452</v>
      </c>
      <c r="D103" s="42">
        <f ca="1">IF($C$112="3P",VLOOKUP($A103,'Fin. Assumptions'!$F$23:$L$29,$D$111+1)*(-D$55-D$56),VLOOKUP($A103,'Fin. Assumptions'!$F$32:$L$38,$D$111+1)*D$83)</f>
        <v>-1325011.3895216407</v>
      </c>
      <c r="E103" s="42">
        <f ca="1">IF($C$112="3P",VLOOKUP($A103,'Fin. Assumptions'!$F$23:$L$29,$D$111+1)*(-E$55-E$56),VLOOKUP($A103,'Fin. Assumptions'!$F$32:$L$38,$D$111+1)*E$83)</f>
        <v>262674.67359568062</v>
      </c>
      <c r="F103" s="42">
        <f ca="1">IF($C$112="3P",VLOOKUP($A103,'Fin. Assumptions'!$F$23:$L$29,$D$111+1)*(-F$55-F$56),VLOOKUP($A103,'Fin. Assumptions'!$F$32:$L$38,$D$111+1)*F$83)</f>
        <v>252367.41040806775</v>
      </c>
      <c r="G103" s="42">
        <f ca="1">IF($C$112="3P",VLOOKUP($A103,'Fin. Assumptions'!$F$23:$L$29,$D$111+1)*(-G$55-G$56),VLOOKUP($A103,'Fin. Assumptions'!$F$32:$L$38,$D$111+1)*G$83)</f>
        <v>244802.09543048774</v>
      </c>
      <c r="H103" s="42">
        <f ca="1">IF($C$112="3P",VLOOKUP($A103,'Fin. Assumptions'!$F$23:$L$29,$D$111+1)*(-H$55-H$56),VLOOKUP($A103,'Fin. Assumptions'!$F$32:$L$38,$D$111+1)*H$83)</f>
        <v>239418.77807779054</v>
      </c>
      <c r="I103" s="42">
        <f ca="1">IF($C$112="3P",VLOOKUP($A103,'Fin. Assumptions'!$F$23:$L$29,$D$111+1)*(-I$55-I$56),VLOOKUP($A103,'Fin. Assumptions'!$F$32:$L$38,$D$111+1)*I$83)</f>
        <v>236952.43622743856</v>
      </c>
      <c r="J103" s="42">
        <f ca="1">IF($C$112="3P",VLOOKUP($A103,'Fin. Assumptions'!$F$23:$L$29,$D$111+1)*(-J$55-J$56),VLOOKUP($A103,'Fin. Assumptions'!$F$32:$L$38,$D$111+1)*J$83)</f>
        <v>232868.69020380566</v>
      </c>
      <c r="K103" s="42">
        <f ca="1">IF($C$112="3P",VLOOKUP($A103,'Fin. Assumptions'!$F$23:$L$29,$D$111+1)*(-K$55-K$56),VLOOKUP($A103,'Fin. Assumptions'!$F$32:$L$38,$D$111+1)*K$83)</f>
        <v>229354.22358301442</v>
      </c>
      <c r="L103" s="42">
        <f ca="1">IF($C$112="3P",VLOOKUP($A103,'Fin. Assumptions'!$F$23:$L$29,$D$111+1)*(-L$55-L$56),VLOOKUP($A103,'Fin. Assumptions'!$F$32:$L$38,$D$111+1)*L$83)</f>
        <v>226400.35308820143</v>
      </c>
      <c r="M103" s="42">
        <f ca="1">IF($C$112="3P",VLOOKUP($A103,'Fin. Assumptions'!$F$23:$L$29,$D$111+1)*(-M$55-M$56),VLOOKUP($A103,'Fin. Assumptions'!$F$32:$L$38,$D$111+1)*M$83)</f>
        <v>223502.78780358992</v>
      </c>
      <c r="N103" s="42">
        <f ca="1">IF($C$112="3P",VLOOKUP($A103,'Fin. Assumptions'!$F$23:$L$29,$D$111+1)*(-N$55-N$56),VLOOKUP($A103,'Fin. Assumptions'!$F$32:$L$38,$D$111+1)*N$83)</f>
        <v>47930.098907903368</v>
      </c>
      <c r="O103" s="42">
        <f ca="1">IF($C$112="3P",VLOOKUP($A103,'Fin. Assumptions'!$F$23:$L$29,$D$111+1)*(-O$55-O$56),VLOOKUP($A103,'Fin. Assumptions'!$F$32:$L$38,$D$111+1)*O$83)</f>
        <v>163851.25453075848</v>
      </c>
      <c r="P103" s="42">
        <f ca="1">IF($C$112="3P",VLOOKUP($A103,'Fin. Assumptions'!$F$23:$L$29,$D$111+1)*(-P$55-P$56),VLOOKUP($A103,'Fin. Assumptions'!$F$32:$L$38,$D$111+1)*P$83)</f>
        <v>165779.25966911475</v>
      </c>
      <c r="Q103" s="42">
        <f ca="1">IF($C$112="3P",VLOOKUP($A103,'Fin. Assumptions'!$F$23:$L$29,$D$111+1)*(-Q$55-Q$56),VLOOKUP($A103,'Fin. Assumptions'!$F$32:$L$38,$D$111+1)*Q$83)</f>
        <v>209526.11946578327</v>
      </c>
      <c r="R103" s="42">
        <f ca="1">IF($C$112="3P",VLOOKUP($A103,'Fin. Assumptions'!$F$23:$L$29,$D$111+1)*(-R$55-R$56),VLOOKUP($A103,'Fin. Assumptions'!$F$32:$L$38,$D$111+1)*R$83)</f>
        <v>212016.46733016561</v>
      </c>
      <c r="S103" s="42">
        <f ca="1">IF($C$112="3P",VLOOKUP($A103,'Fin. Assumptions'!$F$23:$L$29,$D$111+1)*(-S$55-S$56),VLOOKUP($A103,'Fin. Assumptions'!$F$32:$L$38,$D$111+1)*S$83)</f>
        <v>214540.57561333827</v>
      </c>
      <c r="T103" s="42">
        <f ca="1">IF($C$112="3P",VLOOKUP($A103,'Fin. Assumptions'!$F$23:$L$29,$D$111+1)*(-T$55-T$56),VLOOKUP($A103,'Fin. Assumptions'!$F$32:$L$38,$D$111+1)*T$83)</f>
        <v>217098.80148133874</v>
      </c>
      <c r="U103" s="42">
        <f ca="1">IF($C$112="3P",VLOOKUP($A103,'Fin. Assumptions'!$F$23:$L$29,$D$111+1)*(-U$55-U$56),VLOOKUP($A103,'Fin. Assumptions'!$F$32:$L$38,$D$111+1)*U$83)</f>
        <v>219691.50408647434</v>
      </c>
      <c r="V103" s="42">
        <f ca="1">IF($C$112="3P",VLOOKUP($A103,'Fin. Assumptions'!$F$23:$L$29,$D$111+1)*(-V$55-V$56),VLOOKUP($A103,'Fin. Assumptions'!$F$32:$L$38,$D$111+1)*V$83)</f>
        <v>222319.04451197371</v>
      </c>
      <c r="W103" s="42">
        <f ca="1">IF($C$112="3P",VLOOKUP($A103,'Fin. Assumptions'!$F$23:$L$29,$D$111+1)*(-W$55-W$56),VLOOKUP($A103,'Fin. Assumptions'!$F$32:$L$38,$D$111+1)*W$83)</f>
        <v>224981.78571369912</v>
      </c>
      <c r="X103" s="42">
        <f ca="1">IF($C$112="3P",VLOOKUP($A103,'Fin. Assumptions'!$F$23:$L$29,$D$111+1)*(-X$55-X$56),VLOOKUP($A103,'Fin. Assumptions'!$F$32:$L$38,$D$111+1)*X$83)</f>
        <v>113680.09245882081</v>
      </c>
      <c r="Y103" s="42">
        <f ca="1">IF($C$112="3P",VLOOKUP($A103,'Fin. Assumptions'!$F$23:$L$29,$D$111+1)*(-Y$55-Y$56),VLOOKUP($A103,'Fin. Assumptions'!$F$32:$L$38,$D$111+1)*Y$83)</f>
        <v>230414.3312613552</v>
      </c>
      <c r="Z103" s="42">
        <f ca="1">IF($C$112="3P",VLOOKUP($A103,'Fin. Assumptions'!$F$23:$L$29,$D$111+1)*(-Z$55-Z$56),VLOOKUP($A103,'Fin. Assumptions'!$F$32:$L$38,$D$111+1)*Z$83)</f>
        <v>233184.87031446301</v>
      </c>
      <c r="AA103" s="42">
        <f ca="1">IF($C$112="3P",VLOOKUP($A103,'Fin. Assumptions'!$F$23:$L$29,$D$111+1)*(-AA$55-AA$56),VLOOKUP($A103,'Fin. Assumptions'!$F$32:$L$38,$D$111+1)*AA$83)</f>
        <v>235992.07941940438</v>
      </c>
      <c r="AB103" s="42">
        <f ca="1">IF($C$112="3P",VLOOKUP($A103,'Fin. Assumptions'!$F$23:$L$29,$D$111+1)*(-AB$55-AB$56),VLOOKUP($A103,'Fin. Assumptions'!$F$32:$L$38,$D$111+1)*AB$83)</f>
        <v>238836.32991103991</v>
      </c>
      <c r="AC103" s="42">
        <f ca="1">IF($C$112="3P",VLOOKUP($A103,'Fin. Assumptions'!$F$23:$L$29,$D$111+1)*(-AC$55-AC$56),VLOOKUP($A103,'Fin. Assumptions'!$F$32:$L$38,$D$111+1)*AC$83)</f>
        <v>241717.99457976935</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1643255.0318654452</v>
      </c>
    </row>
    <row r="111" spans="1:34" ht="15.75" x14ac:dyDescent="0.25">
      <c r="A111" s="92"/>
      <c r="B111" s="93" t="s">
        <v>111</v>
      </c>
      <c r="C111" s="463" t="str">
        <f ca="1">LEFT($B$6,3)</f>
        <v>RES</v>
      </c>
      <c r="D111" s="380">
        <f ca="1">HLOOKUP(C111,'Fin. Assumptions'!$G$32:$L$40,9)</f>
        <v>6</v>
      </c>
    </row>
    <row r="112" spans="1:34" x14ac:dyDescent="0.2">
      <c r="A112" s="94"/>
      <c r="B112" s="93" t="s">
        <v>160</v>
      </c>
      <c r="C112" s="376" t="str">
        <f ca="1">RIGHT(LEFT($B$6,6),2)</f>
        <v>DO</v>
      </c>
    </row>
  </sheetData>
  <sheetProtection algorithmName="SHA-512" hashValue="VC7HS9ARE4g1rrSmFxO9S9v7D1KyImhtXPMhcNkwlbwie9SWetRcD+engBgPhcDiRNhuM0asjK8n2+wq5PzliA==" saltValue="QTdAAk2fUjPrVDN41e9GJA=="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sheetPr>
  <dimension ref="A1:AP112"/>
  <sheetViews>
    <sheetView topLeftCell="A85"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65"/>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Com DO 14</v>
      </c>
      <c r="D6" s="82" t="s">
        <v>172</v>
      </c>
      <c r="T6" s="2"/>
    </row>
    <row r="7" spans="1:42" ht="18.75" customHeight="1" x14ac:dyDescent="0.25">
      <c r="A7" s="90"/>
      <c r="C7" s="2"/>
      <c r="D7" s="374" t="s">
        <v>174</v>
      </c>
      <c r="T7" s="2"/>
    </row>
    <row r="8" spans="1:42" ht="18.75" customHeight="1" x14ac:dyDescent="0.25">
      <c r="A8" s="90" t="s">
        <v>111</v>
      </c>
      <c r="B8" s="376" t="str">
        <f ca="1">VLOOKUP($B$6,'Fin. Assumptions'!$A$6:$P$17,2)</f>
        <v>Commercial</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2014</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734212.7965351562</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2.4473759884505206</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2447375.9884505207</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0.9</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2447375.9884505207</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-367106.3982675781</v>
      </c>
      <c r="O22" s="28"/>
      <c r="P22" s="26"/>
      <c r="Q22" s="26"/>
      <c r="R22" s="23"/>
      <c r="T22" s="2"/>
    </row>
    <row r="23" spans="1:36" ht="18" customHeight="1" x14ac:dyDescent="0.2">
      <c r="A23" s="48"/>
      <c r="B23" s="77"/>
      <c r="C23" s="21"/>
      <c r="E23" s="54" t="s">
        <v>77</v>
      </c>
      <c r="G23" s="83">
        <f ca="1">SUM(G20:G22)</f>
        <v>2080269.5901829426</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13</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2447375.9884505207</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v>
      </c>
      <c r="C31" s="2" t="s">
        <v>7</v>
      </c>
      <c r="E31" s="57" t="s">
        <v>10</v>
      </c>
      <c r="F31" s="5"/>
      <c r="G31" s="83">
        <f ca="1">NetCost*LoanPer-B22</f>
        <v>367106.39826757787</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1185817.4472728493</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0.23651820552293779</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v>
      </c>
      <c r="R43" s="5"/>
      <c r="S43" s="5"/>
      <c r="T43" s="28"/>
      <c r="U43" s="5"/>
      <c r="V43" s="5"/>
      <c r="W43" s="5"/>
    </row>
    <row r="44" spans="1:34" ht="18" customHeight="1" thickBot="1" x14ac:dyDescent="0.25">
      <c r="A44" s="2" t="s">
        <v>257</v>
      </c>
      <c r="B44" s="464">
        <f ca="1">VLOOKUP($B$6,'Fin. Assumptions'!$A$6:$P$17,9)</f>
        <v>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174762</v>
      </c>
      <c r="F54" s="9">
        <f t="shared" ca="1" si="2"/>
        <v>177365.95380000002</v>
      </c>
      <c r="G54" s="9">
        <f t="shared" ca="1" si="2"/>
        <v>180008.70651162002</v>
      </c>
      <c r="H54" s="9">
        <f t="shared" ca="1" si="2"/>
        <v>182690.83623864315</v>
      </c>
      <c r="I54" s="9">
        <f t="shared" ca="1" si="2"/>
        <v>185412.92969859895</v>
      </c>
      <c r="J54" s="9">
        <f t="shared" ca="1" si="2"/>
        <v>188175.58235110808</v>
      </c>
      <c r="K54" s="9">
        <f t="shared" ca="1" si="2"/>
        <v>190979.3985281396</v>
      </c>
      <c r="L54" s="9">
        <f t="shared" ca="1" si="2"/>
        <v>193824.9915662088</v>
      </c>
      <c r="M54" s="9">
        <f t="shared" ca="1" si="2"/>
        <v>196712.98394054535</v>
      </c>
      <c r="N54" s="9">
        <f t="shared" ca="1" si="2"/>
        <v>199644.00740125947</v>
      </c>
      <c r="O54" s="9">
        <f t="shared" ca="1" si="2"/>
        <v>202618.70311153823</v>
      </c>
      <c r="P54" s="9">
        <f t="shared" ca="1" si="2"/>
        <v>205637.72178790014</v>
      </c>
      <c r="Q54" s="9">
        <f t="shared" ca="1" si="2"/>
        <v>208701.72384253988</v>
      </c>
      <c r="R54" s="9">
        <f t="shared" ca="1" si="2"/>
        <v>211811.37952779367</v>
      </c>
      <c r="S54" s="9">
        <f t="shared" ca="1" si="2"/>
        <v>214967.36908275788</v>
      </c>
      <c r="T54" s="9">
        <f t="shared" ca="1" si="2"/>
        <v>218170.38288209087</v>
      </c>
      <c r="U54" s="9">
        <f t="shared" ca="1" si="2"/>
        <v>221421.12158703408</v>
      </c>
      <c r="V54" s="9">
        <f t="shared" ca="1" si="2"/>
        <v>224720.29629868091</v>
      </c>
      <c r="W54" s="9">
        <f t="shared" ca="1" si="2"/>
        <v>228068.62871353122</v>
      </c>
      <c r="X54" s="9">
        <f t="shared" ca="1" si="2"/>
        <v>231466.85128136279</v>
      </c>
      <c r="Y54" s="9">
        <f t="shared" ca="1" si="2"/>
        <v>234915.70736545511</v>
      </c>
      <c r="Z54" s="9">
        <f t="shared" ca="1" si="2"/>
        <v>238415.95140520038</v>
      </c>
      <c r="AA54" s="9">
        <f t="shared" ca="1" si="2"/>
        <v>241968.34908113792</v>
      </c>
      <c r="AB54" s="9">
        <f t="shared" ca="1" si="2"/>
        <v>245573.6774824468</v>
      </c>
      <c r="AC54" s="9">
        <f t="shared" ca="1" si="2"/>
        <v>249232.72527693523</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0</v>
      </c>
      <c r="F55" s="9">
        <f t="shared" ca="1" si="3"/>
        <v>0</v>
      </c>
      <c r="G55" s="9">
        <f t="shared" ca="1" si="3"/>
        <v>0</v>
      </c>
      <c r="H55" s="9">
        <f t="shared" ca="1" si="3"/>
        <v>0</v>
      </c>
      <c r="I55" s="9">
        <f t="shared" ca="1" si="3"/>
        <v>0</v>
      </c>
      <c r="J55" s="9">
        <f t="shared" ca="1" si="3"/>
        <v>0</v>
      </c>
      <c r="K55" s="9">
        <f t="shared" ca="1" si="3"/>
        <v>0</v>
      </c>
      <c r="L55" s="9">
        <f t="shared" ca="1" si="3"/>
        <v>0</v>
      </c>
      <c r="M55" s="9">
        <f t="shared" ca="1" si="3"/>
        <v>0</v>
      </c>
      <c r="N55" s="9">
        <f t="shared" ca="1" si="3"/>
        <v>0</v>
      </c>
      <c r="O55" s="9">
        <f t="shared" ca="1" si="3"/>
        <v>0</v>
      </c>
      <c r="P55" s="9">
        <f t="shared" ca="1" si="3"/>
        <v>0</v>
      </c>
      <c r="Q55" s="9">
        <f t="shared" ca="1" si="3"/>
        <v>0</v>
      </c>
      <c r="R55" s="9">
        <f t="shared" ca="1" si="3"/>
        <v>0</v>
      </c>
      <c r="S55" s="9">
        <f t="shared" ca="1" si="3"/>
        <v>0</v>
      </c>
      <c r="T55" s="9">
        <f t="shared" ca="1" si="3"/>
        <v>0</v>
      </c>
      <c r="U55" s="9">
        <f t="shared" ca="1" si="3"/>
        <v>0</v>
      </c>
      <c r="V55" s="9">
        <f t="shared" ca="1" si="3"/>
        <v>0</v>
      </c>
      <c r="W55" s="9">
        <f t="shared" ca="1" si="3"/>
        <v>0</v>
      </c>
      <c r="X55" s="9">
        <f t="shared" ca="1" si="3"/>
        <v>0</v>
      </c>
      <c r="Y55" s="9">
        <f t="shared" ca="1" si="3"/>
        <v>0</v>
      </c>
      <c r="Z55" s="9">
        <f t="shared" ca="1" si="3"/>
        <v>0</v>
      </c>
      <c r="AA55" s="9">
        <f t="shared" ca="1" si="3"/>
        <v>0</v>
      </c>
      <c r="AB55" s="9">
        <f t="shared" ca="1" si="3"/>
        <v>0</v>
      </c>
      <c r="AC55" s="9">
        <f t="shared" ca="1" si="3"/>
        <v>0</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0</v>
      </c>
      <c r="F56" s="9">
        <f t="shared" ca="1" si="4"/>
        <v>0</v>
      </c>
      <c r="G56" s="9">
        <f t="shared" ca="1" si="4"/>
        <v>0</v>
      </c>
      <c r="H56" s="9">
        <f t="shared" ca="1" si="4"/>
        <v>0</v>
      </c>
      <c r="I56" s="9">
        <f t="shared" ca="1" si="4"/>
        <v>0</v>
      </c>
      <c r="J56" s="9">
        <f t="shared" ca="1" si="4"/>
        <v>0</v>
      </c>
      <c r="K56" s="9">
        <f t="shared" ca="1" si="4"/>
        <v>0</v>
      </c>
      <c r="L56" s="9">
        <f t="shared" ca="1" si="4"/>
        <v>0</v>
      </c>
      <c r="M56" s="9">
        <f t="shared" ca="1" si="4"/>
        <v>0</v>
      </c>
      <c r="N56" s="9">
        <f t="shared" ca="1" si="4"/>
        <v>0</v>
      </c>
      <c r="O56" s="9">
        <f t="shared" ca="1" si="4"/>
        <v>0</v>
      </c>
      <c r="P56" s="9">
        <f t="shared" ca="1" si="4"/>
        <v>0</v>
      </c>
      <c r="Q56" s="9">
        <f t="shared" ca="1" si="4"/>
        <v>0</v>
      </c>
      <c r="R56" s="9">
        <f t="shared" ca="1" si="4"/>
        <v>0</v>
      </c>
      <c r="S56" s="9">
        <f t="shared" ca="1" si="4"/>
        <v>0</v>
      </c>
      <c r="T56" s="9">
        <f t="shared" ca="1" si="4"/>
        <v>0</v>
      </c>
      <c r="U56" s="9">
        <f t="shared" ca="1" si="4"/>
        <v>0</v>
      </c>
      <c r="V56" s="9">
        <f t="shared" ca="1" si="4"/>
        <v>0</v>
      </c>
      <c r="W56" s="9">
        <f t="shared" ca="1" si="4"/>
        <v>0</v>
      </c>
      <c r="X56" s="9">
        <f t="shared" ca="1" si="4"/>
        <v>0</v>
      </c>
      <c r="Y56" s="9">
        <f t="shared" ca="1" si="4"/>
        <v>0</v>
      </c>
      <c r="Z56" s="9">
        <f t="shared" ca="1" si="4"/>
        <v>0</v>
      </c>
      <c r="AA56" s="9">
        <f t="shared" ca="1" si="4"/>
        <v>0</v>
      </c>
      <c r="AB56" s="9">
        <f t="shared" ca="1" si="4"/>
        <v>0</v>
      </c>
      <c r="AC56" s="9">
        <f t="shared" ca="1" si="4"/>
        <v>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373291.63199999998</v>
      </c>
      <c r="F57" s="10">
        <f ca="1">IF(F$49&gt;OptInTerm,0,VLOOKUP($B$10+F$49-1,'SREC Prices'!$B$6:$D$22,2))*((F$50/1000)*$B$18)</f>
        <v>304652.10888000001</v>
      </c>
      <c r="G57" s="10">
        <f ca="1">IF(G$49&gt;OptInTerm,0,VLOOKUP($B$10+G$49-1,'SREC Prices'!$B$6:$D$22,2))*((G$50/1000)*$B$18)</f>
        <v>281328.48595529998</v>
      </c>
      <c r="H57" s="10">
        <f ca="1">IF(H$49&gt;OptInTerm,0,VLOOKUP($B$10+H$49-1,'SREC Prices'!$B$6:$D$22,2))*((H$50/1000)*$B$18)</f>
        <v>277855.99966186658</v>
      </c>
      <c r="I57" s="10">
        <f ca="1">IF(I$49&gt;OptInTerm,0,VLOOKUP($B$10+I$49-1,'SREC Prices'!$B$6:$D$22,2))*((I$50/1000)*$B$18)</f>
        <v>286744.29288525082</v>
      </c>
      <c r="J57" s="10">
        <f ca="1">IF(J$49&gt;OptInTerm,0,VLOOKUP($B$10+J$49-1,'SREC Prices'!$B$6:$D$22,2))*((J$50/1000)*$B$18)</f>
        <v>270993.91192300542</v>
      </c>
      <c r="K57" s="10">
        <f ca="1">IF(K$49&gt;OptInTerm,0,VLOOKUP($B$10+K$49-1,'SREC Prices'!$B$6:$D$22,2))*((K$50/1000)*$B$18)</f>
        <v>247253.82262001454</v>
      </c>
      <c r="L57" s="10">
        <f ca="1">IF(L$49&gt;OptInTerm,0,VLOOKUP($B$10+L$49-1,'SREC Prices'!$B$6:$D$22,2))*((L$50/1000)*$B$18)</f>
        <v>228806.44894058714</v>
      </c>
      <c r="M57" s="10">
        <f ca="1">IF(M$49&gt;OptInTerm,0,VLOOKUP($B$10+M$49-1,'SREC Prices'!$B$6:$D$22,2))*((M$50/1000)*$B$18)</f>
        <v>214566.79095674044</v>
      </c>
      <c r="N57" s="10">
        <f ca="1">IF(N$49&gt;OptInTerm,0,VLOOKUP($B$10+N$49-1,'SREC Prices'!$B$6:$D$22,2))*((N$50/1000)*$B$18)</f>
        <v>205961.52936407077</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548053.63199999998</v>
      </c>
      <c r="F59" s="10">
        <f t="shared" ref="F59:AH59" ca="1" si="5">SUM(F54:F58)</f>
        <v>482018.06268000003</v>
      </c>
      <c r="G59" s="10">
        <f t="shared" ca="1" si="5"/>
        <v>461337.19246692001</v>
      </c>
      <c r="H59" s="10">
        <f t="shared" ca="1" si="5"/>
        <v>460546.83590050973</v>
      </c>
      <c r="I59" s="10">
        <f t="shared" ca="1" si="5"/>
        <v>472157.2225838498</v>
      </c>
      <c r="J59" s="10">
        <f t="shared" ca="1" si="5"/>
        <v>459169.4942741135</v>
      </c>
      <c r="K59" s="10">
        <f t="shared" ca="1" si="5"/>
        <v>438233.22114815412</v>
      </c>
      <c r="L59" s="10">
        <f t="shared" ca="1" si="5"/>
        <v>422631.44050679595</v>
      </c>
      <c r="M59" s="10">
        <f t="shared" ca="1" si="5"/>
        <v>411279.7748972858</v>
      </c>
      <c r="N59" s="10">
        <f t="shared" ca="1" si="5"/>
        <v>405605.53676533024</v>
      </c>
      <c r="O59" s="10">
        <f t="shared" ca="1" si="5"/>
        <v>230321.68788161478</v>
      </c>
      <c r="P59" s="10">
        <f t="shared" ca="1" si="5"/>
        <v>233202.1916341263</v>
      </c>
      <c r="Q59" s="10">
        <f t="shared" ca="1" si="5"/>
        <v>236128.3713395349</v>
      </c>
      <c r="R59" s="10">
        <f t="shared" ca="1" si="5"/>
        <v>239100.89378730374</v>
      </c>
      <c r="S59" s="10">
        <f t="shared" ca="1" si="5"/>
        <v>242120.43577097039</v>
      </c>
      <c r="T59" s="10">
        <f t="shared" ca="1" si="5"/>
        <v>245187.68423686232</v>
      </c>
      <c r="U59" s="10">
        <f t="shared" ca="1" si="5"/>
        <v>248303.33643503167</v>
      </c>
      <c r="V59" s="10">
        <f t="shared" ca="1" si="5"/>
        <v>251468.10007243851</v>
      </c>
      <c r="W59" s="10">
        <f t="shared" ca="1" si="5"/>
        <v>254682.69346842001</v>
      </c>
      <c r="X59" s="10">
        <f t="shared" ca="1" si="5"/>
        <v>257947.84571247714</v>
      </c>
      <c r="Y59" s="10">
        <f t="shared" ca="1" si="5"/>
        <v>261264.29682441388</v>
      </c>
      <c r="Z59" s="10">
        <f t="shared" ca="1" si="5"/>
        <v>264632.79791686439</v>
      </c>
      <c r="AA59" s="10">
        <f t="shared" ca="1" si="5"/>
        <v>268054.11136024358</v>
      </c>
      <c r="AB59" s="10">
        <f t="shared" ca="1" si="5"/>
        <v>271529.01095015695</v>
      </c>
      <c r="AC59" s="10">
        <f t="shared" ca="1" si="5"/>
        <v>275058.28207730682</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527053.63199999998</v>
      </c>
      <c r="F63" s="10">
        <f t="shared" ca="1" si="9"/>
        <v>460493.06268000003</v>
      </c>
      <c r="G63" s="10">
        <f t="shared" ca="1" si="9"/>
        <v>439274.06746692001</v>
      </c>
      <c r="H63" s="10">
        <f t="shared" ca="1" si="9"/>
        <v>437932.13277550973</v>
      </c>
      <c r="I63" s="10">
        <f t="shared" ca="1" si="9"/>
        <v>448977.15188072482</v>
      </c>
      <c r="J63" s="10">
        <f t="shared" ca="1" si="9"/>
        <v>435409.9218034104</v>
      </c>
      <c r="K63" s="10">
        <f t="shared" ca="1" si="9"/>
        <v>413879.65936568344</v>
      </c>
      <c r="L63" s="10">
        <f t="shared" ca="1" si="9"/>
        <v>397669.03967976349</v>
      </c>
      <c r="M63" s="10">
        <f t="shared" ca="1" si="9"/>
        <v>385693.31404957752</v>
      </c>
      <c r="N63" s="10">
        <f t="shared" ca="1" si="9"/>
        <v>229379.41439642926</v>
      </c>
      <c r="O63" s="10">
        <f t="shared" ca="1" si="9"/>
        <v>203439.91245349127</v>
      </c>
      <c r="P63" s="10">
        <f t="shared" ca="1" si="9"/>
        <v>205648.37182029971</v>
      </c>
      <c r="Q63" s="10">
        <f t="shared" ca="1" si="9"/>
        <v>207885.70603036266</v>
      </c>
      <c r="R63" s="10">
        <f t="shared" ca="1" si="9"/>
        <v>210152.16184540218</v>
      </c>
      <c r="S63" s="10">
        <f t="shared" ca="1" si="9"/>
        <v>212447.98553052131</v>
      </c>
      <c r="T63" s="10">
        <f t="shared" ca="1" si="9"/>
        <v>214773.42274040199</v>
      </c>
      <c r="U63" s="10">
        <f t="shared" ca="1" si="9"/>
        <v>217128.71840115986</v>
      </c>
      <c r="V63" s="10">
        <f t="shared" ca="1" si="9"/>
        <v>219514.11658771988</v>
      </c>
      <c r="W63" s="10">
        <f t="shared" ca="1" si="9"/>
        <v>221929.86039658342</v>
      </c>
      <c r="X63" s="10">
        <f t="shared" ca="1" si="9"/>
        <v>74376.191813844634</v>
      </c>
      <c r="Y63" s="10">
        <f t="shared" ca="1" si="9"/>
        <v>226853.35157831557</v>
      </c>
      <c r="Z63" s="10">
        <f t="shared" ca="1" si="9"/>
        <v>229361.57903961363</v>
      </c>
      <c r="AA63" s="10">
        <f t="shared" ca="1" si="9"/>
        <v>231901.11201106154</v>
      </c>
      <c r="AB63" s="10">
        <f t="shared" ca="1" si="9"/>
        <v>234472.18661724537</v>
      </c>
      <c r="AC63" s="10">
        <f t="shared" ca="1" si="9"/>
        <v>237075.03713607247</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-416053.91803658853</v>
      </c>
      <c r="F64" s="59">
        <f ca="1">IF($B$11="Non-Taxable",0,-(AssetBasis)*Dep_02)</f>
        <v>-665686.26885854162</v>
      </c>
      <c r="G64" s="59">
        <f ca="1">IF($B$11="Non-Taxable",0,-(AssetBasis)*Dep_03)</f>
        <v>-399411.76131512498</v>
      </c>
      <c r="H64" s="59">
        <f ca="1">IF($B$11="Non-Taxable",0,-(AssetBasis)*DEP_04)</f>
        <v>-239647.05678907497</v>
      </c>
      <c r="I64" s="59">
        <f ca="1">IF($B$11="Non-Taxable",0,-(AssetBasis)*DEP_05)</f>
        <v>-239647.05678907497</v>
      </c>
      <c r="J64" s="59">
        <f ca="1">IF($B$11="Non-Taxable",0,-(AssetBasis)*DEP_06)</f>
        <v>-119823.52839453748</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110999.71396341146</v>
      </c>
      <c r="F65" s="59">
        <f t="shared" ref="F65:AH65" ca="1" si="10">SUM(F63:F64)</f>
        <v>-205193.20617854159</v>
      </c>
      <c r="G65" s="59">
        <f t="shared" ca="1" si="10"/>
        <v>39862.306151795026</v>
      </c>
      <c r="H65" s="59">
        <f t="shared" ca="1" si="10"/>
        <v>198285.07598643476</v>
      </c>
      <c r="I65" s="59">
        <f t="shared" ca="1" si="10"/>
        <v>209330.09509164986</v>
      </c>
      <c r="J65" s="59">
        <f ca="1">SUM(J63:J64)</f>
        <v>315586.39340887289</v>
      </c>
      <c r="K65" s="59">
        <f t="shared" ca="1" si="10"/>
        <v>413879.65936568344</v>
      </c>
      <c r="L65" s="59">
        <f t="shared" ca="1" si="10"/>
        <v>397669.03967976349</v>
      </c>
      <c r="M65" s="59">
        <f t="shared" ca="1" si="10"/>
        <v>385693.31404957752</v>
      </c>
      <c r="N65" s="59">
        <f t="shared" ca="1" si="10"/>
        <v>229379.41439642926</v>
      </c>
      <c r="O65" s="59">
        <f t="shared" ca="1" si="10"/>
        <v>203439.91245349127</v>
      </c>
      <c r="P65" s="59">
        <f t="shared" ca="1" si="10"/>
        <v>205648.37182029971</v>
      </c>
      <c r="Q65" s="59">
        <f t="shared" ca="1" si="10"/>
        <v>207885.70603036266</v>
      </c>
      <c r="R65" s="59">
        <f t="shared" ca="1" si="10"/>
        <v>210152.16184540218</v>
      </c>
      <c r="S65" s="59">
        <f t="shared" ca="1" si="10"/>
        <v>212447.98553052131</v>
      </c>
      <c r="T65" s="59">
        <f t="shared" ca="1" si="10"/>
        <v>214773.42274040199</v>
      </c>
      <c r="U65" s="59">
        <f t="shared" ca="1" si="10"/>
        <v>217128.71840115986</v>
      </c>
      <c r="V65" s="59">
        <f t="shared" ca="1" si="10"/>
        <v>219514.11658771988</v>
      </c>
      <c r="W65" s="59">
        <f t="shared" ca="1" si="10"/>
        <v>221929.86039658342</v>
      </c>
      <c r="X65" s="59">
        <f t="shared" ca="1" si="10"/>
        <v>74376.191813844634</v>
      </c>
      <c r="Y65" s="59">
        <f t="shared" ca="1" si="10"/>
        <v>226853.35157831557</v>
      </c>
      <c r="Z65" s="59">
        <f t="shared" ca="1" si="10"/>
        <v>229361.57903961363</v>
      </c>
      <c r="AA65" s="59">
        <f t="shared" ca="1" si="10"/>
        <v>231901.11201106154</v>
      </c>
      <c r="AB65" s="59">
        <f t="shared" ca="1" si="10"/>
        <v>234472.18661724537</v>
      </c>
      <c r="AC65" s="59">
        <f t="shared" ca="1" si="10"/>
        <v>237075.03713607247</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-22026.383896054671</v>
      </c>
      <c r="F66" s="59">
        <f t="shared" ca="1" si="11"/>
        <v>-20859.864284659918</v>
      </c>
      <c r="G66" s="59">
        <f t="shared" ca="1" si="11"/>
        <v>-19623.353496581476</v>
      </c>
      <c r="H66" s="59">
        <f t="shared" ca="1" si="11"/>
        <v>-18312.652061218327</v>
      </c>
      <c r="I66" s="59">
        <f t="shared" ca="1" si="11"/>
        <v>-16923.308539733393</v>
      </c>
      <c r="J66" s="59">
        <f t="shared" ca="1" si="11"/>
        <v>-15450.604406959359</v>
      </c>
      <c r="K66" s="59">
        <f t="shared" ca="1" si="11"/>
        <v>-13889.538026218883</v>
      </c>
      <c r="L66" s="59">
        <f t="shared" ca="1" si="11"/>
        <v>-12234.807662633981</v>
      </c>
      <c r="M66" s="59">
        <f t="shared" ca="1" si="11"/>
        <v>-10480.793477233981</v>
      </c>
      <c r="N66" s="59">
        <f t="shared" ca="1" si="11"/>
        <v>-8621.5384407099828</v>
      </c>
      <c r="O66" s="59">
        <f t="shared" ca="1" si="11"/>
        <v>-6650.7281019945467</v>
      </c>
      <c r="P66" s="59">
        <f t="shared" ca="1" si="11"/>
        <v>-4561.6691429561824</v>
      </c>
      <c r="Q66" s="59">
        <f t="shared" ca="1" si="11"/>
        <v>-2347.2666463755172</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88973.330067356786</v>
      </c>
      <c r="F67" s="59">
        <f t="shared" ref="F67:AH67" ca="1" si="12">F65+F66</f>
        <v>-226053.0704632015</v>
      </c>
      <c r="G67" s="59">
        <f t="shared" ca="1" si="12"/>
        <v>20238.95265521355</v>
      </c>
      <c r="H67" s="59">
        <f t="shared" ca="1" si="12"/>
        <v>179972.42392521643</v>
      </c>
      <c r="I67" s="59">
        <f ca="1">I65+I66</f>
        <v>192406.78655191645</v>
      </c>
      <c r="J67" s="59">
        <f ca="1">J65+J66</f>
        <v>300135.78900191351</v>
      </c>
      <c r="K67" s="59">
        <f t="shared" ca="1" si="12"/>
        <v>399990.12133946456</v>
      </c>
      <c r="L67" s="59">
        <f t="shared" ca="1" si="12"/>
        <v>385434.23201712949</v>
      </c>
      <c r="M67" s="59">
        <f t="shared" ca="1" si="12"/>
        <v>375212.52057234355</v>
      </c>
      <c r="N67" s="59">
        <f t="shared" ca="1" si="12"/>
        <v>220757.87595571927</v>
      </c>
      <c r="O67" s="59">
        <f t="shared" ca="1" si="12"/>
        <v>196789.18435149672</v>
      </c>
      <c r="P67" s="59">
        <f t="shared" ca="1" si="12"/>
        <v>201086.70267734354</v>
      </c>
      <c r="Q67" s="59">
        <f t="shared" ca="1" si="12"/>
        <v>205538.43938398713</v>
      </c>
      <c r="R67" s="59">
        <f t="shared" ca="1" si="12"/>
        <v>210152.16184540218</v>
      </c>
      <c r="S67" s="59">
        <f t="shared" ca="1" si="12"/>
        <v>212447.98553052131</v>
      </c>
      <c r="T67" s="59">
        <f t="shared" ca="1" si="12"/>
        <v>214773.42274040199</v>
      </c>
      <c r="U67" s="59">
        <f t="shared" ca="1" si="12"/>
        <v>217128.71840115986</v>
      </c>
      <c r="V67" s="59">
        <f t="shared" ca="1" si="12"/>
        <v>219514.11658771988</v>
      </c>
      <c r="W67" s="59">
        <f t="shared" ca="1" si="12"/>
        <v>221929.86039658342</v>
      </c>
      <c r="X67" s="59">
        <f t="shared" ca="1" si="12"/>
        <v>74376.191813844634</v>
      </c>
      <c r="Y67" s="59">
        <f t="shared" ca="1" si="12"/>
        <v>226853.35157831557</v>
      </c>
      <c r="Z67" s="59">
        <f t="shared" ca="1" si="12"/>
        <v>229361.57903961363</v>
      </c>
      <c r="AA67" s="59">
        <f t="shared" ca="1" si="12"/>
        <v>231901.11201106154</v>
      </c>
      <c r="AB67" s="59">
        <f t="shared" ca="1" si="12"/>
        <v>234472.18661724537</v>
      </c>
      <c r="AC67" s="59">
        <f t="shared" ca="1" si="12"/>
        <v>237075.03713607247</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-16999.902576664404</v>
      </c>
      <c r="F68" s="59">
        <f t="shared" ca="1" si="14"/>
        <v>91428.304217190045</v>
      </c>
      <c r="G68" s="59">
        <f t="shared" ca="1" si="14"/>
        <v>4666.5865618447369</v>
      </c>
      <c r="H68" s="59">
        <f t="shared" ca="1" si="14"/>
        <v>-51241.002913825585</v>
      </c>
      <c r="I68" s="59">
        <f t="shared" ca="1" si="14"/>
        <v>-55244.867679622999</v>
      </c>
      <c r="J68" s="59">
        <f t="shared" ca="1" si="14"/>
        <v>-93288.665263569099</v>
      </c>
      <c r="K68" s="59">
        <f t="shared" ca="1" si="14"/>
        <v>-128796.81907130757</v>
      </c>
      <c r="L68" s="59">
        <f t="shared" ca="1" si="14"/>
        <v>-124109.82270951569</v>
      </c>
      <c r="M68" s="59">
        <f t="shared" ca="1" si="14"/>
        <v>-120818.43162429461</v>
      </c>
      <c r="N68" s="59">
        <f t="shared" ca="1" si="14"/>
        <v>-71084.0360577416</v>
      </c>
      <c r="O68" s="59">
        <f t="shared" ca="1" si="14"/>
        <v>-63366.117361181947</v>
      </c>
      <c r="P68" s="59">
        <f t="shared" ca="1" si="14"/>
        <v>-64749.918262104613</v>
      </c>
      <c r="Q68" s="59">
        <f t="shared" ca="1" si="14"/>
        <v>-66183.377481643853</v>
      </c>
      <c r="R68" s="59">
        <f t="shared" ca="1" si="14"/>
        <v>-67668.996114219495</v>
      </c>
      <c r="S68" s="59">
        <f t="shared" ca="1" si="14"/>
        <v>-68408.251340827861</v>
      </c>
      <c r="T68" s="59">
        <f t="shared" ca="1" si="14"/>
        <v>-69157.042122409432</v>
      </c>
      <c r="U68" s="59">
        <f t="shared" ca="1" si="14"/>
        <v>-69915.447325173474</v>
      </c>
      <c r="V68" s="59">
        <f t="shared" ca="1" si="14"/>
        <v>-70683.545541245796</v>
      </c>
      <c r="W68" s="59">
        <f t="shared" ca="1" si="14"/>
        <v>-71461.415047699847</v>
      </c>
      <c r="X68" s="59">
        <f t="shared" ca="1" si="14"/>
        <v>-23949.133764057973</v>
      </c>
      <c r="Y68" s="59">
        <f t="shared" ca="1" si="14"/>
        <v>-73046.779208217617</v>
      </c>
      <c r="Z68" s="59">
        <f t="shared" ca="1" si="14"/>
        <v>-73854.428450755586</v>
      </c>
      <c r="AA68" s="59">
        <f t="shared" ca="1" si="14"/>
        <v>-74672.158067561817</v>
      </c>
      <c r="AB68" s="59">
        <f t="shared" ca="1" si="14"/>
        <v>-75500.044090752999</v>
      </c>
      <c r="AC68" s="59">
        <f t="shared" ca="1" si="14"/>
        <v>-76338.161957815319</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-40402.179848315624</v>
      </c>
      <c r="F69" s="24">
        <f t="shared" ca="1" si="16"/>
        <v>-35170.655871627212</v>
      </c>
      <c r="G69" s="24">
        <f t="shared" ca="1" si="16"/>
        <v>-33572.057117627082</v>
      </c>
      <c r="H69" s="24">
        <f t="shared" ca="1" si="16"/>
        <v>-33569.558457143314</v>
      </c>
      <c r="I69" s="24">
        <f t="shared" ca="1" si="16"/>
        <v>-34564.307467279315</v>
      </c>
      <c r="J69" s="24">
        <f t="shared" ca="1" si="16"/>
        <v>-33596.745391716082</v>
      </c>
      <c r="K69" s="24">
        <f t="shared" ca="1" si="16"/>
        <v>-31999.209707157166</v>
      </c>
      <c r="L69" s="24">
        <f t="shared" ca="1" si="16"/>
        <v>-30834.738561370359</v>
      </c>
      <c r="M69" s="24">
        <f t="shared" ca="1" si="16"/>
        <v>-30017.001645787484</v>
      </c>
      <c r="N69" s="24">
        <f t="shared" ca="1" si="16"/>
        <v>-17660.630076457543</v>
      </c>
      <c r="O69" s="24">
        <f t="shared" ca="1" si="16"/>
        <v>-15743.134748119737</v>
      </c>
      <c r="P69" s="24">
        <f t="shared" ca="1" si="16"/>
        <v>-16086.936214187483</v>
      </c>
      <c r="Q69" s="24">
        <f t="shared" ca="1" si="16"/>
        <v>-16443.075150718971</v>
      </c>
      <c r="R69" s="24">
        <f t="shared" ca="1" si="16"/>
        <v>-16812.172947632174</v>
      </c>
      <c r="S69" s="24">
        <f t="shared" ca="1" si="16"/>
        <v>-16995.838842441706</v>
      </c>
      <c r="T69" s="24">
        <f t="shared" ca="1" si="16"/>
        <v>-17181.873819232158</v>
      </c>
      <c r="U69" s="24">
        <f t="shared" ca="1" si="16"/>
        <v>-17370.297472092789</v>
      </c>
      <c r="V69" s="24">
        <f t="shared" ca="1" si="16"/>
        <v>-17561.129327017592</v>
      </c>
      <c r="W69" s="24">
        <f t="shared" ca="1" si="16"/>
        <v>-17754.388831726676</v>
      </c>
      <c r="X69" s="24">
        <f t="shared" ca="1" si="16"/>
        <v>-5950.0953451075711</v>
      </c>
      <c r="Y69" s="24">
        <f t="shared" ca="1" si="16"/>
        <v>-18148.268126265248</v>
      </c>
      <c r="Z69" s="24">
        <f t="shared" ca="1" si="16"/>
        <v>-18348.926323169089</v>
      </c>
      <c r="AA69" s="24">
        <f t="shared" ca="1" si="16"/>
        <v>-18552.088960884925</v>
      </c>
      <c r="AB69" s="24">
        <f t="shared" ca="1" si="16"/>
        <v>-18757.77492937963</v>
      </c>
      <c r="AC69" s="24">
        <f t="shared" ca="1" si="16"/>
        <v>-18966.002970885798</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31571.247642376758</v>
      </c>
      <c r="F70" s="420">
        <f t="shared" ref="F70:AH70" ca="1" si="17">SUM(F67:F69)</f>
        <v>-169795.42211763866</v>
      </c>
      <c r="G70" s="420">
        <f t="shared" ca="1" si="17"/>
        <v>-8666.5179005687969</v>
      </c>
      <c r="H70" s="420">
        <f t="shared" ca="1" si="17"/>
        <v>95161.86255424752</v>
      </c>
      <c r="I70" s="420">
        <f t="shared" ca="1" si="17"/>
        <v>102597.61140501412</v>
      </c>
      <c r="J70" s="420">
        <f t="shared" ca="1" si="17"/>
        <v>173250.37834662833</v>
      </c>
      <c r="K70" s="420">
        <f t="shared" ca="1" si="17"/>
        <v>239194.09256099985</v>
      </c>
      <c r="L70" s="420">
        <f t="shared" ca="1" si="17"/>
        <v>230489.67074624344</v>
      </c>
      <c r="M70" s="420">
        <f t="shared" ca="1" si="17"/>
        <v>224377.08730226147</v>
      </c>
      <c r="N70" s="420">
        <f t="shared" ca="1" si="17"/>
        <v>132013.20982152011</v>
      </c>
      <c r="O70" s="420">
        <f t="shared" ca="1" si="17"/>
        <v>117679.93224219503</v>
      </c>
      <c r="P70" s="420">
        <f t="shared" ca="1" si="17"/>
        <v>120249.84820105143</v>
      </c>
      <c r="Q70" s="420">
        <f t="shared" ca="1" si="17"/>
        <v>122911.98675162432</v>
      </c>
      <c r="R70" s="420">
        <f t="shared" ca="1" si="17"/>
        <v>125670.99278355049</v>
      </c>
      <c r="S70" s="420">
        <f t="shared" ca="1" si="17"/>
        <v>127043.89534725176</v>
      </c>
      <c r="T70" s="420">
        <f t="shared" ca="1" si="17"/>
        <v>128434.50679876038</v>
      </c>
      <c r="U70" s="420">
        <f t="shared" ca="1" si="17"/>
        <v>129842.9736038936</v>
      </c>
      <c r="V70" s="420">
        <f t="shared" ca="1" si="17"/>
        <v>131269.44171945652</v>
      </c>
      <c r="W70" s="420">
        <f t="shared" ca="1" si="17"/>
        <v>132714.05651715689</v>
      </c>
      <c r="X70" s="420">
        <f t="shared" ca="1" si="17"/>
        <v>44476.962704679092</v>
      </c>
      <c r="Y70" s="420">
        <f t="shared" ca="1" si="17"/>
        <v>135658.30424383271</v>
      </c>
      <c r="Z70" s="420">
        <f t="shared" ca="1" si="17"/>
        <v>137158.22426568897</v>
      </c>
      <c r="AA70" s="420">
        <f t="shared" ca="1" si="17"/>
        <v>138676.86498261479</v>
      </c>
      <c r="AB70" s="420">
        <f t="shared" ca="1" si="17"/>
        <v>140214.36759711272</v>
      </c>
      <c r="AC70" s="420">
        <f t="shared" ca="1" si="17"/>
        <v>141770.87220737134</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447625.16567896528</v>
      </c>
      <c r="F72" s="59">
        <f t="shared" ca="1" si="18"/>
        <v>495890.84674090298</v>
      </c>
      <c r="G72" s="59">
        <f t="shared" ca="1" si="18"/>
        <v>390745.2434145562</v>
      </c>
      <c r="H72" s="59">
        <f t="shared" ca="1" si="18"/>
        <v>334808.91934332252</v>
      </c>
      <c r="I72" s="59">
        <f t="shared" ca="1" si="18"/>
        <v>342244.66819408908</v>
      </c>
      <c r="J72" s="59">
        <f t="shared" ca="1" si="18"/>
        <v>293073.90674116579</v>
      </c>
      <c r="K72" s="59">
        <f t="shared" ca="1" si="18"/>
        <v>239194.09256099985</v>
      </c>
      <c r="L72" s="59">
        <f t="shared" ca="1" si="18"/>
        <v>230489.67074624344</v>
      </c>
      <c r="M72" s="59">
        <f t="shared" ca="1" si="18"/>
        <v>224377.08730226147</v>
      </c>
      <c r="N72" s="59">
        <f t="shared" ca="1" si="18"/>
        <v>132013.20982152011</v>
      </c>
      <c r="O72" s="59">
        <f t="shared" ca="1" si="18"/>
        <v>117679.93224219503</v>
      </c>
      <c r="P72" s="59">
        <f t="shared" ca="1" si="18"/>
        <v>120249.84820105143</v>
      </c>
      <c r="Q72" s="59">
        <f t="shared" ca="1" si="18"/>
        <v>122911.98675162432</v>
      </c>
      <c r="R72" s="59">
        <f t="shared" ca="1" si="18"/>
        <v>125670.99278355049</v>
      </c>
      <c r="S72" s="59">
        <f t="shared" ca="1" si="18"/>
        <v>127043.89534725176</v>
      </c>
      <c r="T72" s="59">
        <f t="shared" ca="1" si="18"/>
        <v>128434.50679876038</v>
      </c>
      <c r="U72" s="59">
        <f t="shared" ca="1" si="18"/>
        <v>129842.9736038936</v>
      </c>
      <c r="V72" s="59">
        <f t="shared" ca="1" si="18"/>
        <v>131269.44171945652</v>
      </c>
      <c r="W72" s="59">
        <f t="shared" ca="1" si="18"/>
        <v>132714.05651715689</v>
      </c>
      <c r="X72" s="59">
        <f t="shared" ca="1" si="18"/>
        <v>44476.962704679092</v>
      </c>
      <c r="Y72" s="59">
        <f t="shared" ca="1" si="18"/>
        <v>135658.30424383271</v>
      </c>
      <c r="Z72" s="59">
        <f t="shared" ca="1" si="18"/>
        <v>137158.22426568897</v>
      </c>
      <c r="AA72" s="59">
        <f t="shared" ca="1" si="18"/>
        <v>138676.86498261479</v>
      </c>
      <c r="AB72" s="59">
        <f t="shared" ca="1" si="18"/>
        <v>140214.36759711272</v>
      </c>
      <c r="AC72" s="59">
        <f t="shared" ca="1" si="18"/>
        <v>141770.87220737134</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-2447375.9884505207</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734212.7965351562</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-1713163.1919153645</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367106.39826757787</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-19441.993523245939</v>
      </c>
      <c r="F80" s="10">
        <f ca="1">Principle</f>
        <v>-20608.513134640692</v>
      </c>
      <c r="G80" s="10">
        <f t="shared" ref="G80:AH80" ca="1" si="20">Principle</f>
        <v>-21845.023922719134</v>
      </c>
      <c r="H80" s="10">
        <f t="shared" ca="1" si="20"/>
        <v>-23155.725358082283</v>
      </c>
      <c r="I80" s="10">
        <f t="shared" ca="1" si="20"/>
        <v>-24545.068879567218</v>
      </c>
      <c r="J80" s="10">
        <f t="shared" ca="1" si="20"/>
        <v>-26017.773012341251</v>
      </c>
      <c r="K80" s="10">
        <f t="shared" ca="1" si="20"/>
        <v>-27578.839393081726</v>
      </c>
      <c r="L80" s="10">
        <f t="shared" ca="1" si="20"/>
        <v>-29233.569756666628</v>
      </c>
      <c r="M80" s="10">
        <f t="shared" ca="1" si="20"/>
        <v>-30987.583942066631</v>
      </c>
      <c r="N80" s="10">
        <f t="shared" ca="1" si="20"/>
        <v>-32846.838978590626</v>
      </c>
      <c r="O80" s="10">
        <f t="shared" ca="1" si="20"/>
        <v>-34817.649317306066</v>
      </c>
      <c r="P80" s="10">
        <f t="shared" ca="1" si="20"/>
        <v>-36906.708276344427</v>
      </c>
      <c r="Q80" s="10">
        <f t="shared" ca="1" si="20"/>
        <v>-39121.110772925094</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367106.39826757787</v>
      </c>
      <c r="E81" s="10">
        <f ca="1">E79+E80</f>
        <v>-19441.993523245939</v>
      </c>
      <c r="F81" s="10">
        <f t="shared" ref="F81:AH81" ca="1" si="21">F79+F80</f>
        <v>-20608.513134640692</v>
      </c>
      <c r="G81" s="10">
        <f t="shared" ca="1" si="21"/>
        <v>-21845.023922719134</v>
      </c>
      <c r="H81" s="10">
        <f t="shared" ca="1" si="21"/>
        <v>-23155.725358082283</v>
      </c>
      <c r="I81" s="10">
        <f t="shared" ca="1" si="21"/>
        <v>-24545.068879567218</v>
      </c>
      <c r="J81" s="10">
        <f t="shared" ca="1" si="21"/>
        <v>-26017.773012341251</v>
      </c>
      <c r="K81" s="10">
        <f t="shared" ca="1" si="21"/>
        <v>-27578.839393081726</v>
      </c>
      <c r="L81" s="10">
        <f t="shared" ca="1" si="21"/>
        <v>-29233.569756666628</v>
      </c>
      <c r="M81" s="10">
        <f t="shared" ca="1" si="21"/>
        <v>-30987.583942066631</v>
      </c>
      <c r="N81" s="10">
        <f t="shared" ca="1" si="21"/>
        <v>-32846.838978590626</v>
      </c>
      <c r="O81" s="10">
        <f t="shared" ca="1" si="21"/>
        <v>-34817.649317306066</v>
      </c>
      <c r="P81" s="10">
        <f t="shared" ca="1" si="21"/>
        <v>-36906.708276344427</v>
      </c>
      <c r="Q81" s="10">
        <f t="shared" ca="1" si="21"/>
        <v>-39121.110772925094</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-1346056.7936477866</v>
      </c>
      <c r="E83" s="430">
        <f t="shared" ca="1" si="22"/>
        <v>428183.17215571937</v>
      </c>
      <c r="F83" s="430">
        <f t="shared" ca="1" si="22"/>
        <v>475282.33360626228</v>
      </c>
      <c r="G83" s="430">
        <f t="shared" ca="1" si="22"/>
        <v>368900.21949183708</v>
      </c>
      <c r="H83" s="430">
        <f t="shared" ca="1" si="22"/>
        <v>311653.19398524024</v>
      </c>
      <c r="I83" s="430">
        <f t="shared" ca="1" si="22"/>
        <v>317699.59931452188</v>
      </c>
      <c r="J83" s="430">
        <f t="shared" ca="1" si="22"/>
        <v>267056.13372882456</v>
      </c>
      <c r="K83" s="430">
        <f t="shared" ca="1" si="22"/>
        <v>211615.25316791813</v>
      </c>
      <c r="L83" s="430">
        <f t="shared" ca="1" si="22"/>
        <v>201256.10098957681</v>
      </c>
      <c r="M83" s="430">
        <f t="shared" ca="1" si="22"/>
        <v>193389.50336019485</v>
      </c>
      <c r="N83" s="430">
        <f t="shared" ca="1" si="22"/>
        <v>99166.370842929493</v>
      </c>
      <c r="O83" s="430">
        <f t="shared" ca="1" si="22"/>
        <v>82862.282924888976</v>
      </c>
      <c r="P83" s="430">
        <f t="shared" ca="1" si="22"/>
        <v>83343.139924707008</v>
      </c>
      <c r="Q83" s="430">
        <f t="shared" ca="1" si="22"/>
        <v>83790.87597869923</v>
      </c>
      <c r="R83" s="430">
        <f t="shared" ca="1" si="22"/>
        <v>125670.99278355049</v>
      </c>
      <c r="S83" s="430">
        <f t="shared" ca="1" si="22"/>
        <v>127043.89534725176</v>
      </c>
      <c r="T83" s="430">
        <f t="shared" ca="1" si="22"/>
        <v>128434.50679876038</v>
      </c>
      <c r="U83" s="430">
        <f t="shared" ca="1" si="22"/>
        <v>129842.9736038936</v>
      </c>
      <c r="V83" s="430">
        <f t="shared" ca="1" si="22"/>
        <v>131269.44171945652</v>
      </c>
      <c r="W83" s="430">
        <f t="shared" ca="1" si="22"/>
        <v>132714.05651715689</v>
      </c>
      <c r="X83" s="430">
        <f t="shared" ca="1" si="22"/>
        <v>44476.962704679092</v>
      </c>
      <c r="Y83" s="430">
        <f t="shared" ca="1" si="22"/>
        <v>135658.30424383271</v>
      </c>
      <c r="Z83" s="430">
        <f t="shared" ca="1" si="22"/>
        <v>137158.22426568897</v>
      </c>
      <c r="AA83" s="430">
        <f t="shared" ca="1" si="22"/>
        <v>138676.86498261479</v>
      </c>
      <c r="AB83" s="430">
        <f t="shared" ca="1" si="22"/>
        <v>140214.36759711272</v>
      </c>
      <c r="AC83" s="430">
        <f t="shared" ca="1" si="22"/>
        <v>141770.87220737134</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-1346056.7936477866</v>
      </c>
      <c r="E84" s="44">
        <f ca="1">D84+E83</f>
        <v>-917873.62149206724</v>
      </c>
      <c r="F84" s="44">
        <f t="shared" ref="F84:AH84" ca="1" si="23">E84+F83</f>
        <v>-442591.28788580495</v>
      </c>
      <c r="G84" s="44">
        <f t="shared" ca="1" si="23"/>
        <v>-73691.068393967871</v>
      </c>
      <c r="H84" s="44">
        <f t="shared" ca="1" si="23"/>
        <v>237962.12559127237</v>
      </c>
      <c r="I84" s="44">
        <f t="shared" ca="1" si="23"/>
        <v>555661.72490579425</v>
      </c>
      <c r="J84" s="44">
        <f t="shared" ca="1" si="23"/>
        <v>822717.85863461881</v>
      </c>
      <c r="K84" s="44">
        <f t="shared" ca="1" si="23"/>
        <v>1034333.111802537</v>
      </c>
      <c r="L84" s="44">
        <f t="shared" ca="1" si="23"/>
        <v>1235589.2127921139</v>
      </c>
      <c r="M84" s="44">
        <f t="shared" ca="1" si="23"/>
        <v>1428978.7161523087</v>
      </c>
      <c r="N84" s="44">
        <f t="shared" ca="1" si="23"/>
        <v>1528145.0869952382</v>
      </c>
      <c r="O84" s="44">
        <f t="shared" ca="1" si="23"/>
        <v>1611007.3699201271</v>
      </c>
      <c r="P84" s="44">
        <f t="shared" ca="1" si="23"/>
        <v>1694350.509844834</v>
      </c>
      <c r="Q84" s="44">
        <f t="shared" ca="1" si="23"/>
        <v>1778141.3858235332</v>
      </c>
      <c r="R84" s="44">
        <f t="shared" ca="1" si="23"/>
        <v>1903812.3786070836</v>
      </c>
      <c r="S84" s="44">
        <f t="shared" ca="1" si="23"/>
        <v>2030856.2739543354</v>
      </c>
      <c r="T84" s="44">
        <f t="shared" ca="1" si="23"/>
        <v>2159290.7807530956</v>
      </c>
      <c r="U84" s="44">
        <f t="shared" ca="1" si="23"/>
        <v>2289133.7543569892</v>
      </c>
      <c r="V84" s="44">
        <f t="shared" ca="1" si="23"/>
        <v>2420403.1960764457</v>
      </c>
      <c r="W84" s="44">
        <f t="shared" ca="1" si="23"/>
        <v>2553117.2525936025</v>
      </c>
      <c r="X84" s="44">
        <f t="shared" ca="1" si="23"/>
        <v>2597594.2152982815</v>
      </c>
      <c r="Y84" s="44">
        <f t="shared" ca="1" si="23"/>
        <v>2733252.5195421143</v>
      </c>
      <c r="Z84" s="44">
        <f t="shared" ca="1" si="23"/>
        <v>2870410.7438078034</v>
      </c>
      <c r="AA84" s="44">
        <f t="shared" ca="1" si="23"/>
        <v>3009087.6087904181</v>
      </c>
      <c r="AB84" s="44">
        <f t="shared" ca="1" si="23"/>
        <v>3149301.976387531</v>
      </c>
      <c r="AC84" s="44">
        <f t="shared" ca="1" si="23"/>
        <v>3291072.8485949025</v>
      </c>
      <c r="AD84" s="44">
        <f ca="1">AC84+AD83</f>
        <v>3291072.8485949025</v>
      </c>
      <c r="AE84" s="44">
        <f t="shared" ca="1" si="23"/>
        <v>3291072.8485949025</v>
      </c>
      <c r="AF84" s="44">
        <f t="shared" ca="1" si="23"/>
        <v>3291072.8485949025</v>
      </c>
      <c r="AG84" s="44">
        <f t="shared" ca="1" si="23"/>
        <v>3291072.8485949025</v>
      </c>
      <c r="AH84" s="44">
        <f t="shared" ca="1" si="23"/>
        <v>3291072.8485949025</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367106.39826757787</v>
      </c>
      <c r="F89" s="9">
        <f ca="1">E93</f>
        <v>347664.40474433196</v>
      </c>
      <c r="G89" s="9">
        <f t="shared" ref="G89:AH89" ca="1" si="24">F93</f>
        <v>327055.89160969126</v>
      </c>
      <c r="H89" s="9">
        <f t="shared" ca="1" si="24"/>
        <v>305210.86768697214</v>
      </c>
      <c r="I89" s="9">
        <f t="shared" ca="1" si="24"/>
        <v>282055.14232888987</v>
      </c>
      <c r="J89" s="9">
        <f t="shared" ca="1" si="24"/>
        <v>257510.07344932266</v>
      </c>
      <c r="K89" s="9">
        <f t="shared" ca="1" si="24"/>
        <v>231492.3004369814</v>
      </c>
      <c r="L89" s="9">
        <f t="shared" ca="1" si="24"/>
        <v>203913.46104389968</v>
      </c>
      <c r="M89" s="9">
        <f t="shared" ca="1" si="24"/>
        <v>174679.89128723304</v>
      </c>
      <c r="N89" s="9">
        <f t="shared" ca="1" si="24"/>
        <v>143692.30734516639</v>
      </c>
      <c r="O89" s="9">
        <f t="shared" ca="1" si="24"/>
        <v>110845.46836657578</v>
      </c>
      <c r="P89" s="9">
        <f t="shared" ca="1" si="24"/>
        <v>76027.819049269718</v>
      </c>
      <c r="Q89" s="9">
        <f t="shared" ca="1" si="24"/>
        <v>39121.110772925291</v>
      </c>
      <c r="R89" s="9">
        <f t="shared" ca="1" si="24"/>
        <v>1.964508555829525E-10</v>
      </c>
      <c r="S89" s="9">
        <f t="shared" ca="1" si="24"/>
        <v>1.964508555829525E-10</v>
      </c>
      <c r="T89" s="9">
        <f t="shared" ca="1" si="24"/>
        <v>1.964508555829525E-10</v>
      </c>
      <c r="U89" s="9">
        <f t="shared" ca="1" si="24"/>
        <v>1.964508555829525E-10</v>
      </c>
      <c r="V89" s="9">
        <f t="shared" ca="1" si="24"/>
        <v>1.964508555829525E-10</v>
      </c>
      <c r="W89" s="9">
        <f t="shared" ca="1" si="24"/>
        <v>1.964508555829525E-10</v>
      </c>
      <c r="X89" s="9">
        <f t="shared" ca="1" si="24"/>
        <v>1.964508555829525E-10</v>
      </c>
      <c r="Y89" s="9">
        <f t="shared" ca="1" si="24"/>
        <v>1.964508555829525E-10</v>
      </c>
      <c r="Z89" s="9">
        <f t="shared" ca="1" si="24"/>
        <v>1.964508555829525E-10</v>
      </c>
      <c r="AA89" s="9">
        <f t="shared" ca="1" si="24"/>
        <v>1.964508555829525E-10</v>
      </c>
      <c r="AB89" s="9">
        <f t="shared" ca="1" si="24"/>
        <v>1.964508555829525E-10</v>
      </c>
      <c r="AC89" s="9">
        <f t="shared" ca="1" si="24"/>
        <v>1.964508555829525E-10</v>
      </c>
      <c r="AD89" s="9">
        <f t="shared" ca="1" si="24"/>
        <v>1.964508555829525E-10</v>
      </c>
      <c r="AE89" s="9">
        <f t="shared" ca="1" si="24"/>
        <v>1.964508555829525E-10</v>
      </c>
      <c r="AF89" s="9">
        <f t="shared" ca="1" si="24"/>
        <v>1.964508555829525E-10</v>
      </c>
      <c r="AG89" s="9">
        <f t="shared" ca="1" si="24"/>
        <v>1.964508555829525E-10</v>
      </c>
      <c r="AH89" s="9">
        <f t="shared" ca="1" si="24"/>
        <v>1.964508555829525E-10</v>
      </c>
    </row>
    <row r="90" spans="1:36" x14ac:dyDescent="0.2">
      <c r="A90" s="2" t="s">
        <v>47</v>
      </c>
      <c r="D90" s="9"/>
      <c r="E90" s="9">
        <f t="shared" ref="E90:AH90" ca="1" si="25">IF(ProjectYear&lt;=LoanTerm,PMT(LoanInterest,LoanTerm,LoanAmount),0)</f>
        <v>-41468.37741930061</v>
      </c>
      <c r="F90" s="9">
        <f t="shared" ca="1" si="25"/>
        <v>-41468.37741930061</v>
      </c>
      <c r="G90" s="9">
        <f t="shared" ca="1" si="25"/>
        <v>-41468.37741930061</v>
      </c>
      <c r="H90" s="9">
        <f t="shared" ca="1" si="25"/>
        <v>-41468.37741930061</v>
      </c>
      <c r="I90" s="9">
        <f t="shared" ca="1" si="25"/>
        <v>-41468.37741930061</v>
      </c>
      <c r="J90" s="9">
        <f t="shared" ca="1" si="25"/>
        <v>-41468.37741930061</v>
      </c>
      <c r="K90" s="9">
        <f t="shared" ca="1" si="25"/>
        <v>-41468.37741930061</v>
      </c>
      <c r="L90" s="9">
        <f t="shared" ca="1" si="25"/>
        <v>-41468.37741930061</v>
      </c>
      <c r="M90" s="9">
        <f t="shared" ca="1" si="25"/>
        <v>-41468.37741930061</v>
      </c>
      <c r="N90" s="9">
        <f t="shared" ca="1" si="25"/>
        <v>-41468.37741930061</v>
      </c>
      <c r="O90" s="9">
        <f t="shared" ca="1" si="25"/>
        <v>-41468.37741930061</v>
      </c>
      <c r="P90" s="9">
        <f t="shared" ca="1" si="25"/>
        <v>-41468.37741930061</v>
      </c>
      <c r="Q90" s="9">
        <f t="shared" ca="1" si="25"/>
        <v>-41468.37741930061</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-19441.993523245939</v>
      </c>
      <c r="F91" s="9">
        <f t="shared" ca="1" si="26"/>
        <v>-20608.513134640692</v>
      </c>
      <c r="G91" s="9">
        <f t="shared" ca="1" si="26"/>
        <v>-21845.023922719134</v>
      </c>
      <c r="H91" s="9">
        <f t="shared" ca="1" si="26"/>
        <v>-23155.725358082283</v>
      </c>
      <c r="I91" s="9">
        <f t="shared" ca="1" si="26"/>
        <v>-24545.068879567218</v>
      </c>
      <c r="J91" s="9">
        <f t="shared" ca="1" si="26"/>
        <v>-26017.773012341251</v>
      </c>
      <c r="K91" s="9">
        <f t="shared" ca="1" si="26"/>
        <v>-27578.839393081726</v>
      </c>
      <c r="L91" s="9">
        <f t="shared" ca="1" si="26"/>
        <v>-29233.569756666628</v>
      </c>
      <c r="M91" s="9">
        <f t="shared" ca="1" si="26"/>
        <v>-30987.583942066631</v>
      </c>
      <c r="N91" s="9">
        <f t="shared" ca="1" si="26"/>
        <v>-32846.838978590626</v>
      </c>
      <c r="O91" s="9">
        <f t="shared" ca="1" si="26"/>
        <v>-34817.649317306066</v>
      </c>
      <c r="P91" s="9">
        <f t="shared" ca="1" si="26"/>
        <v>-36906.708276344427</v>
      </c>
      <c r="Q91" s="9">
        <f t="shared" ca="1" si="26"/>
        <v>-39121.110772925094</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-22026.383896054671</v>
      </c>
      <c r="F92" s="9">
        <f t="shared" ca="1" si="27"/>
        <v>-20859.864284659918</v>
      </c>
      <c r="G92" s="9">
        <f t="shared" ca="1" si="27"/>
        <v>-19623.353496581476</v>
      </c>
      <c r="H92" s="9">
        <f t="shared" ca="1" si="27"/>
        <v>-18312.652061218327</v>
      </c>
      <c r="I92" s="9">
        <f t="shared" ca="1" si="27"/>
        <v>-16923.308539733393</v>
      </c>
      <c r="J92" s="9">
        <f t="shared" ca="1" si="27"/>
        <v>-15450.604406959359</v>
      </c>
      <c r="K92" s="9">
        <f t="shared" ca="1" si="27"/>
        <v>-13889.538026218883</v>
      </c>
      <c r="L92" s="9">
        <f t="shared" ca="1" si="27"/>
        <v>-12234.807662633981</v>
      </c>
      <c r="M92" s="9">
        <f t="shared" ca="1" si="27"/>
        <v>-10480.793477233981</v>
      </c>
      <c r="N92" s="9">
        <f t="shared" ca="1" si="27"/>
        <v>-8621.5384407099828</v>
      </c>
      <c r="O92" s="9">
        <f t="shared" ca="1" si="27"/>
        <v>-6650.7281019945467</v>
      </c>
      <c r="P92" s="9">
        <f t="shared" ca="1" si="27"/>
        <v>-4561.6691429561824</v>
      </c>
      <c r="Q92" s="9">
        <f t="shared" ca="1" si="27"/>
        <v>-2347.2666463755172</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347664.40474433196</v>
      </c>
      <c r="F93" s="70">
        <f t="shared" ca="1" si="28"/>
        <v>327055.89160969126</v>
      </c>
      <c r="G93" s="70">
        <f t="shared" ca="1" si="28"/>
        <v>305210.86768697214</v>
      </c>
      <c r="H93" s="70">
        <f t="shared" ca="1" si="28"/>
        <v>282055.14232888987</v>
      </c>
      <c r="I93" s="70">
        <f t="shared" ca="1" si="28"/>
        <v>257510.07344932266</v>
      </c>
      <c r="J93" s="70">
        <f t="shared" ca="1" si="28"/>
        <v>231492.3004369814</v>
      </c>
      <c r="K93" s="70">
        <f t="shared" ca="1" si="28"/>
        <v>203913.46104389968</v>
      </c>
      <c r="L93" s="70">
        <f t="shared" ca="1" si="28"/>
        <v>174679.89128723304</v>
      </c>
      <c r="M93" s="70">
        <f t="shared" ca="1" si="28"/>
        <v>143692.30734516639</v>
      </c>
      <c r="N93" s="70">
        <f t="shared" ca="1" si="28"/>
        <v>110845.46836657578</v>
      </c>
      <c r="O93" s="70">
        <f t="shared" ca="1" si="28"/>
        <v>76027.819049269718</v>
      </c>
      <c r="P93" s="70">
        <f t="shared" ca="1" si="28"/>
        <v>39121.110772925291</v>
      </c>
      <c r="Q93" s="70">
        <f t="shared" ca="1" si="28"/>
        <v>1.964508555829525E-10</v>
      </c>
      <c r="R93" s="70">
        <f t="shared" ca="1" si="28"/>
        <v>1.964508555829525E-10</v>
      </c>
      <c r="S93" s="70">
        <f t="shared" ca="1" si="28"/>
        <v>1.964508555829525E-10</v>
      </c>
      <c r="T93" s="70">
        <f t="shared" ca="1" si="28"/>
        <v>1.964508555829525E-10</v>
      </c>
      <c r="U93" s="70">
        <f t="shared" ca="1" si="28"/>
        <v>1.964508555829525E-10</v>
      </c>
      <c r="V93" s="70">
        <f t="shared" ca="1" si="28"/>
        <v>1.964508555829525E-10</v>
      </c>
      <c r="W93" s="70">
        <f t="shared" ca="1" si="28"/>
        <v>1.964508555829525E-10</v>
      </c>
      <c r="X93" s="70">
        <f t="shared" ca="1" si="28"/>
        <v>1.964508555829525E-10</v>
      </c>
      <c r="Y93" s="70">
        <f t="shared" ca="1" si="28"/>
        <v>1.964508555829525E-10</v>
      </c>
      <c r="Z93" s="70">
        <f t="shared" ca="1" si="28"/>
        <v>1.964508555829525E-10</v>
      </c>
      <c r="AA93" s="70">
        <f t="shared" ca="1" si="28"/>
        <v>1.964508555829525E-10</v>
      </c>
      <c r="AB93" s="70">
        <f t="shared" ca="1" si="28"/>
        <v>1.964508555829525E-10</v>
      </c>
      <c r="AC93" s="70">
        <f t="shared" ca="1" si="28"/>
        <v>1.964508555829525E-10</v>
      </c>
      <c r="AD93" s="70">
        <f t="shared" ca="1" si="28"/>
        <v>1.964508555829525E-10</v>
      </c>
      <c r="AE93" s="70">
        <f t="shared" ca="1" si="28"/>
        <v>1.964508555829525E-10</v>
      </c>
      <c r="AF93" s="70">
        <f t="shared" ca="1" si="28"/>
        <v>1.964508555829525E-10</v>
      </c>
      <c r="AG93" s="70">
        <f t="shared" ca="1" si="28"/>
        <v>1.964508555829525E-10</v>
      </c>
      <c r="AH93" s="70">
        <f t="shared" ca="1" si="28"/>
        <v>1.964508555829525E-10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0</v>
      </c>
      <c r="D101" s="42">
        <f ca="1">IF($C$112="3P",D83,0)</f>
        <v>0</v>
      </c>
      <c r="E101" s="42">
        <f t="shared" ref="E101:AH101" ca="1" si="29">IF($C$112="3P",E83,0)</f>
        <v>0</v>
      </c>
      <c r="F101" s="42">
        <f t="shared" ca="1" si="29"/>
        <v>0</v>
      </c>
      <c r="G101" s="42">
        <f t="shared" ca="1" si="29"/>
        <v>0</v>
      </c>
      <c r="H101" s="42">
        <f t="shared" ca="1" si="29"/>
        <v>0</v>
      </c>
      <c r="I101" s="42">
        <f t="shared" ca="1" si="29"/>
        <v>0</v>
      </c>
      <c r="J101" s="42">
        <f t="shared" ca="1" si="29"/>
        <v>0</v>
      </c>
      <c r="K101" s="42">
        <f t="shared" ca="1" si="29"/>
        <v>0</v>
      </c>
      <c r="L101" s="42">
        <f t="shared" ca="1" si="29"/>
        <v>0</v>
      </c>
      <c r="M101" s="42">
        <f t="shared" ca="1" si="29"/>
        <v>0</v>
      </c>
      <c r="N101" s="42">
        <f t="shared" ca="1" si="29"/>
        <v>0</v>
      </c>
      <c r="O101" s="42">
        <f t="shared" ca="1" si="29"/>
        <v>0</v>
      </c>
      <c r="P101" s="42">
        <f t="shared" ca="1" si="29"/>
        <v>0</v>
      </c>
      <c r="Q101" s="42">
        <f t="shared" ca="1" si="29"/>
        <v>0</v>
      </c>
      <c r="R101" s="42">
        <f t="shared" ca="1" si="29"/>
        <v>0</v>
      </c>
      <c r="S101" s="42">
        <f t="shared" ca="1" si="29"/>
        <v>0</v>
      </c>
      <c r="T101" s="42">
        <f t="shared" ca="1" si="29"/>
        <v>0</v>
      </c>
      <c r="U101" s="42">
        <f t="shared" ca="1" si="29"/>
        <v>0</v>
      </c>
      <c r="V101" s="42">
        <f t="shared" ca="1" si="29"/>
        <v>0</v>
      </c>
      <c r="W101" s="42">
        <f t="shared" ca="1" si="29"/>
        <v>0</v>
      </c>
      <c r="X101" s="42">
        <f t="shared" ca="1" si="29"/>
        <v>0</v>
      </c>
      <c r="Y101" s="42">
        <f t="shared" ca="1" si="29"/>
        <v>0</v>
      </c>
      <c r="Z101" s="42">
        <f t="shared" ca="1" si="29"/>
        <v>0</v>
      </c>
      <c r="AA101" s="42">
        <f t="shared" ca="1" si="29"/>
        <v>0</v>
      </c>
      <c r="AB101" s="42">
        <f t="shared" ca="1" si="29"/>
        <v>0</v>
      </c>
      <c r="AC101" s="42">
        <f t="shared" ca="1" si="29"/>
        <v>0</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1635731.1867196632</v>
      </c>
      <c r="D102" s="42">
        <f ca="1">IF($C$112="3P",VLOOKUP($A102,'Fin. Assumptions'!$F$23:$L$29,$D$111+1)*(-D$55-D$56),VLOOKUP($A102,'Fin. Assumptions'!$F$32:$L$38,$D$111+1)*D$83)</f>
        <v>-1346056.7936477866</v>
      </c>
      <c r="E102" s="42">
        <f ca="1">IF($C$112="3P",VLOOKUP($A102,'Fin. Assumptions'!$F$23:$L$29,$D$111+1)*(-E$55-E$56),VLOOKUP($A102,'Fin. Assumptions'!$F$32:$L$38,$D$111+1)*E$83)</f>
        <v>428183.17215571937</v>
      </c>
      <c r="F102" s="42">
        <f ca="1">IF($C$112="3P",VLOOKUP($A102,'Fin. Assumptions'!$F$23:$L$29,$D$111+1)*(-F$55-F$56),VLOOKUP($A102,'Fin. Assumptions'!$F$32:$L$38,$D$111+1)*F$83)</f>
        <v>475282.33360626228</v>
      </c>
      <c r="G102" s="42">
        <f ca="1">IF($C$112="3P",VLOOKUP($A102,'Fin. Assumptions'!$F$23:$L$29,$D$111+1)*(-G$55-G$56),VLOOKUP($A102,'Fin. Assumptions'!$F$32:$L$38,$D$111+1)*G$83)</f>
        <v>368900.21949183708</v>
      </c>
      <c r="H102" s="42">
        <f ca="1">IF($C$112="3P",VLOOKUP($A102,'Fin. Assumptions'!$F$23:$L$29,$D$111+1)*(-H$55-H$56),VLOOKUP($A102,'Fin. Assumptions'!$F$32:$L$38,$D$111+1)*H$83)</f>
        <v>311653.19398524024</v>
      </c>
      <c r="I102" s="42">
        <f ca="1">IF($C$112="3P",VLOOKUP($A102,'Fin. Assumptions'!$F$23:$L$29,$D$111+1)*(-I$55-I$56),VLOOKUP($A102,'Fin. Assumptions'!$F$32:$L$38,$D$111+1)*I$83)</f>
        <v>317699.59931452188</v>
      </c>
      <c r="J102" s="42">
        <f ca="1">IF($C$112="3P",VLOOKUP($A102,'Fin. Assumptions'!$F$23:$L$29,$D$111+1)*(-J$55-J$56),VLOOKUP($A102,'Fin. Assumptions'!$F$32:$L$38,$D$111+1)*J$83)</f>
        <v>267056.13372882456</v>
      </c>
      <c r="K102" s="42">
        <f ca="1">IF($C$112="3P",VLOOKUP($A102,'Fin. Assumptions'!$F$23:$L$29,$D$111+1)*(-K$55-K$56),VLOOKUP($A102,'Fin. Assumptions'!$F$32:$L$38,$D$111+1)*K$83)</f>
        <v>211615.25316791813</v>
      </c>
      <c r="L102" s="42">
        <f ca="1">IF($C$112="3P",VLOOKUP($A102,'Fin. Assumptions'!$F$23:$L$29,$D$111+1)*(-L$55-L$56),VLOOKUP($A102,'Fin. Assumptions'!$F$32:$L$38,$D$111+1)*L$83)</f>
        <v>201256.10098957681</v>
      </c>
      <c r="M102" s="42">
        <f ca="1">IF($C$112="3P",VLOOKUP($A102,'Fin. Assumptions'!$F$23:$L$29,$D$111+1)*(-M$55-M$56),VLOOKUP($A102,'Fin. Assumptions'!$F$32:$L$38,$D$111+1)*M$83)</f>
        <v>193389.50336019485</v>
      </c>
      <c r="N102" s="42">
        <f ca="1">IF($C$112="3P",VLOOKUP($A102,'Fin. Assumptions'!$F$23:$L$29,$D$111+1)*(-N$55-N$56),VLOOKUP($A102,'Fin. Assumptions'!$F$32:$L$38,$D$111+1)*N$83)</f>
        <v>99166.370842929493</v>
      </c>
      <c r="O102" s="42">
        <f ca="1">IF($C$112="3P",VLOOKUP($A102,'Fin. Assumptions'!$F$23:$L$29,$D$111+1)*(-O$55-O$56),VLOOKUP($A102,'Fin. Assumptions'!$F$32:$L$38,$D$111+1)*O$83)</f>
        <v>82862.282924888976</v>
      </c>
      <c r="P102" s="42">
        <f ca="1">IF($C$112="3P",VLOOKUP($A102,'Fin. Assumptions'!$F$23:$L$29,$D$111+1)*(-P$55-P$56),VLOOKUP($A102,'Fin. Assumptions'!$F$32:$L$38,$D$111+1)*P$83)</f>
        <v>83343.139924707008</v>
      </c>
      <c r="Q102" s="42">
        <f ca="1">IF($C$112="3P",VLOOKUP($A102,'Fin. Assumptions'!$F$23:$L$29,$D$111+1)*(-Q$55-Q$56),VLOOKUP($A102,'Fin. Assumptions'!$F$32:$L$38,$D$111+1)*Q$83)</f>
        <v>83790.87597869923</v>
      </c>
      <c r="R102" s="42">
        <f ca="1">IF($C$112="3P",VLOOKUP($A102,'Fin. Assumptions'!$F$23:$L$29,$D$111+1)*(-R$55-R$56),VLOOKUP($A102,'Fin. Assumptions'!$F$32:$L$38,$D$111+1)*R$83)</f>
        <v>125670.99278355049</v>
      </c>
      <c r="S102" s="42">
        <f ca="1">IF($C$112="3P",VLOOKUP($A102,'Fin. Assumptions'!$F$23:$L$29,$D$111+1)*(-S$55-S$56),VLOOKUP($A102,'Fin. Assumptions'!$F$32:$L$38,$D$111+1)*S$83)</f>
        <v>127043.89534725176</v>
      </c>
      <c r="T102" s="42">
        <f ca="1">IF($C$112="3P",VLOOKUP($A102,'Fin. Assumptions'!$F$23:$L$29,$D$111+1)*(-T$55-T$56),VLOOKUP($A102,'Fin. Assumptions'!$F$32:$L$38,$D$111+1)*T$83)</f>
        <v>128434.50679876038</v>
      </c>
      <c r="U102" s="42">
        <f ca="1">IF($C$112="3P",VLOOKUP($A102,'Fin. Assumptions'!$F$23:$L$29,$D$111+1)*(-U$55-U$56),VLOOKUP($A102,'Fin. Assumptions'!$F$32:$L$38,$D$111+1)*U$83)</f>
        <v>129842.9736038936</v>
      </c>
      <c r="V102" s="42">
        <f ca="1">IF($C$112="3P",VLOOKUP($A102,'Fin. Assumptions'!$F$23:$L$29,$D$111+1)*(-V$55-V$56),VLOOKUP($A102,'Fin. Assumptions'!$F$32:$L$38,$D$111+1)*V$83)</f>
        <v>131269.44171945652</v>
      </c>
      <c r="W102" s="42">
        <f ca="1">IF($C$112="3P",VLOOKUP($A102,'Fin. Assumptions'!$F$23:$L$29,$D$111+1)*(-W$55-W$56),VLOOKUP($A102,'Fin. Assumptions'!$F$32:$L$38,$D$111+1)*W$83)</f>
        <v>132714.05651715689</v>
      </c>
      <c r="X102" s="42">
        <f ca="1">IF($C$112="3P",VLOOKUP($A102,'Fin. Assumptions'!$F$23:$L$29,$D$111+1)*(-X$55-X$56),VLOOKUP($A102,'Fin. Assumptions'!$F$32:$L$38,$D$111+1)*X$83)</f>
        <v>44476.962704679092</v>
      </c>
      <c r="Y102" s="42">
        <f ca="1">IF($C$112="3P",VLOOKUP($A102,'Fin. Assumptions'!$F$23:$L$29,$D$111+1)*(-Y$55-Y$56),VLOOKUP($A102,'Fin. Assumptions'!$F$32:$L$38,$D$111+1)*Y$83)</f>
        <v>135658.30424383271</v>
      </c>
      <c r="Z102" s="42">
        <f ca="1">IF($C$112="3P",VLOOKUP($A102,'Fin. Assumptions'!$F$23:$L$29,$D$111+1)*(-Z$55-Z$56),VLOOKUP($A102,'Fin. Assumptions'!$F$32:$L$38,$D$111+1)*Z$83)</f>
        <v>137158.22426568897</v>
      </c>
      <c r="AA102" s="42">
        <f ca="1">IF($C$112="3P",VLOOKUP($A102,'Fin. Assumptions'!$F$23:$L$29,$D$111+1)*(-AA$55-AA$56),VLOOKUP($A102,'Fin. Assumptions'!$F$32:$L$38,$D$111+1)*AA$83)</f>
        <v>138676.86498261479</v>
      </c>
      <c r="AB102" s="42">
        <f ca="1">IF($C$112="3P",VLOOKUP($A102,'Fin. Assumptions'!$F$23:$L$29,$D$111+1)*(-AB$55-AB$56),VLOOKUP($A102,'Fin. Assumptions'!$F$32:$L$38,$D$111+1)*AB$83)</f>
        <v>140214.36759711272</v>
      </c>
      <c r="AC102" s="42">
        <f ca="1">IF($C$112="3P",VLOOKUP($A102,'Fin. Assumptions'!$F$23:$L$29,$D$111+1)*(-AC$55-AC$56),VLOOKUP($A102,'Fin. Assumptions'!$F$32:$L$38,$D$111+1)*AC$83)</f>
        <v>141770.87220737134</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0</v>
      </c>
      <c r="D103" s="42">
        <f ca="1">IF($C$112="3P",VLOOKUP($A103,'Fin. Assumptions'!$F$23:$L$29,$D$111+1)*(-D$55-D$56),VLOOKUP($A103,'Fin. Assumptions'!$F$32:$L$38,$D$111+1)*D$83)</f>
        <v>0</v>
      </c>
      <c r="E103" s="42">
        <f ca="1">IF($C$112="3P",VLOOKUP($A103,'Fin. Assumptions'!$F$23:$L$29,$D$111+1)*(-E$55-E$56),VLOOKUP($A103,'Fin. Assumptions'!$F$32:$L$38,$D$111+1)*E$83)</f>
        <v>0</v>
      </c>
      <c r="F103" s="42">
        <f ca="1">IF($C$112="3P",VLOOKUP($A103,'Fin. Assumptions'!$F$23:$L$29,$D$111+1)*(-F$55-F$56),VLOOKUP($A103,'Fin. Assumptions'!$F$32:$L$38,$D$111+1)*F$83)</f>
        <v>0</v>
      </c>
      <c r="G103" s="42">
        <f ca="1">IF($C$112="3P",VLOOKUP($A103,'Fin. Assumptions'!$F$23:$L$29,$D$111+1)*(-G$55-G$56),VLOOKUP($A103,'Fin. Assumptions'!$F$32:$L$38,$D$111+1)*G$83)</f>
        <v>0</v>
      </c>
      <c r="H103" s="42">
        <f ca="1">IF($C$112="3P",VLOOKUP($A103,'Fin. Assumptions'!$F$23:$L$29,$D$111+1)*(-H$55-H$56),VLOOKUP($A103,'Fin. Assumptions'!$F$32:$L$38,$D$111+1)*H$83)</f>
        <v>0</v>
      </c>
      <c r="I103" s="42">
        <f ca="1">IF($C$112="3P",VLOOKUP($A103,'Fin. Assumptions'!$F$23:$L$29,$D$111+1)*(-I$55-I$56),VLOOKUP($A103,'Fin. Assumptions'!$F$32:$L$38,$D$111+1)*I$83)</f>
        <v>0</v>
      </c>
      <c r="J103" s="42">
        <f ca="1">IF($C$112="3P",VLOOKUP($A103,'Fin. Assumptions'!$F$23:$L$29,$D$111+1)*(-J$55-J$56),VLOOKUP($A103,'Fin. Assumptions'!$F$32:$L$38,$D$111+1)*J$83)</f>
        <v>0</v>
      </c>
      <c r="K103" s="42">
        <f ca="1">IF($C$112="3P",VLOOKUP($A103,'Fin. Assumptions'!$F$23:$L$29,$D$111+1)*(-K$55-K$56),VLOOKUP($A103,'Fin. Assumptions'!$F$32:$L$38,$D$111+1)*K$83)</f>
        <v>0</v>
      </c>
      <c r="L103" s="42">
        <f ca="1">IF($C$112="3P",VLOOKUP($A103,'Fin. Assumptions'!$F$23:$L$29,$D$111+1)*(-L$55-L$56),VLOOKUP($A103,'Fin. Assumptions'!$F$32:$L$38,$D$111+1)*L$83)</f>
        <v>0</v>
      </c>
      <c r="M103" s="42">
        <f ca="1">IF($C$112="3P",VLOOKUP($A103,'Fin. Assumptions'!$F$23:$L$29,$D$111+1)*(-M$55-M$56),VLOOKUP($A103,'Fin. Assumptions'!$F$32:$L$38,$D$111+1)*M$83)</f>
        <v>0</v>
      </c>
      <c r="N103" s="42">
        <f ca="1">IF($C$112="3P",VLOOKUP($A103,'Fin. Assumptions'!$F$23:$L$29,$D$111+1)*(-N$55-N$56),VLOOKUP($A103,'Fin. Assumptions'!$F$32:$L$38,$D$111+1)*N$83)</f>
        <v>0</v>
      </c>
      <c r="O103" s="42">
        <f ca="1">IF($C$112="3P",VLOOKUP($A103,'Fin. Assumptions'!$F$23:$L$29,$D$111+1)*(-O$55-O$56),VLOOKUP($A103,'Fin. Assumptions'!$F$32:$L$38,$D$111+1)*O$83)</f>
        <v>0</v>
      </c>
      <c r="P103" s="42">
        <f ca="1">IF($C$112="3P",VLOOKUP($A103,'Fin. Assumptions'!$F$23:$L$29,$D$111+1)*(-P$55-P$56),VLOOKUP($A103,'Fin. Assumptions'!$F$32:$L$38,$D$111+1)*P$83)</f>
        <v>0</v>
      </c>
      <c r="Q103" s="42">
        <f ca="1">IF($C$112="3P",VLOOKUP($A103,'Fin. Assumptions'!$F$23:$L$29,$D$111+1)*(-Q$55-Q$56),VLOOKUP($A103,'Fin. Assumptions'!$F$32:$L$38,$D$111+1)*Q$83)</f>
        <v>0</v>
      </c>
      <c r="R103" s="42">
        <f ca="1">IF($C$112="3P",VLOOKUP($A103,'Fin. Assumptions'!$F$23:$L$29,$D$111+1)*(-R$55-R$56),VLOOKUP($A103,'Fin. Assumptions'!$F$32:$L$38,$D$111+1)*R$83)</f>
        <v>0</v>
      </c>
      <c r="S103" s="42">
        <f ca="1">IF($C$112="3P",VLOOKUP($A103,'Fin. Assumptions'!$F$23:$L$29,$D$111+1)*(-S$55-S$56),VLOOKUP($A103,'Fin. Assumptions'!$F$32:$L$38,$D$111+1)*S$83)</f>
        <v>0</v>
      </c>
      <c r="T103" s="42">
        <f ca="1">IF($C$112="3P",VLOOKUP($A103,'Fin. Assumptions'!$F$23:$L$29,$D$111+1)*(-T$55-T$56),VLOOKUP($A103,'Fin. Assumptions'!$F$32:$L$38,$D$111+1)*T$83)</f>
        <v>0</v>
      </c>
      <c r="U103" s="42">
        <f ca="1">IF($C$112="3P",VLOOKUP($A103,'Fin. Assumptions'!$F$23:$L$29,$D$111+1)*(-U$55-U$56),VLOOKUP($A103,'Fin. Assumptions'!$F$32:$L$38,$D$111+1)*U$83)</f>
        <v>0</v>
      </c>
      <c r="V103" s="42">
        <f ca="1">IF($C$112="3P",VLOOKUP($A103,'Fin. Assumptions'!$F$23:$L$29,$D$111+1)*(-V$55-V$56),VLOOKUP($A103,'Fin. Assumptions'!$F$32:$L$38,$D$111+1)*V$83)</f>
        <v>0</v>
      </c>
      <c r="W103" s="42">
        <f ca="1">IF($C$112="3P",VLOOKUP($A103,'Fin. Assumptions'!$F$23:$L$29,$D$111+1)*(-W$55-W$56),VLOOKUP($A103,'Fin. Assumptions'!$F$32:$L$38,$D$111+1)*W$83)</f>
        <v>0</v>
      </c>
      <c r="X103" s="42">
        <f ca="1">IF($C$112="3P",VLOOKUP($A103,'Fin. Assumptions'!$F$23:$L$29,$D$111+1)*(-X$55-X$56),VLOOKUP($A103,'Fin. Assumptions'!$F$32:$L$38,$D$111+1)*X$83)</f>
        <v>0</v>
      </c>
      <c r="Y103" s="42">
        <f ca="1">IF($C$112="3P",VLOOKUP($A103,'Fin. Assumptions'!$F$23:$L$29,$D$111+1)*(-Y$55-Y$56),VLOOKUP($A103,'Fin. Assumptions'!$F$32:$L$38,$D$111+1)*Y$83)</f>
        <v>0</v>
      </c>
      <c r="Z103" s="42">
        <f ca="1">IF($C$112="3P",VLOOKUP($A103,'Fin. Assumptions'!$F$23:$L$29,$D$111+1)*(-Z$55-Z$56),VLOOKUP($A103,'Fin. Assumptions'!$F$32:$L$38,$D$111+1)*Z$83)</f>
        <v>0</v>
      </c>
      <c r="AA103" s="42">
        <f ca="1">IF($C$112="3P",VLOOKUP($A103,'Fin. Assumptions'!$F$23:$L$29,$D$111+1)*(-AA$55-AA$56),VLOOKUP($A103,'Fin. Assumptions'!$F$32:$L$38,$D$111+1)*AA$83)</f>
        <v>0</v>
      </c>
      <c r="AB103" s="42">
        <f ca="1">IF($C$112="3P",VLOOKUP($A103,'Fin. Assumptions'!$F$23:$L$29,$D$111+1)*(-AB$55-AB$56),VLOOKUP($A103,'Fin. Assumptions'!$F$32:$L$38,$D$111+1)*AB$83)</f>
        <v>0</v>
      </c>
      <c r="AC103" s="42">
        <f ca="1">IF($C$112="3P",VLOOKUP($A103,'Fin. Assumptions'!$F$23:$L$29,$D$111+1)*(-AC$55-AC$56),VLOOKUP($A103,'Fin. Assumptions'!$F$32:$L$38,$D$111+1)*AC$83)</f>
        <v>0</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0</v>
      </c>
      <c r="D105" s="42">
        <f ca="1">IF($C$112="3P",VLOOKUP($A105,'Fin. Assumptions'!$F$23:$L$29,$D$111+1)*(-D$55-D$56),VLOOKUP($A105,'Fin. Assumptions'!$F$32:$L$38,$D$111+1)*D$83)</f>
        <v>0</v>
      </c>
      <c r="E105" s="42">
        <f ca="1">IF($C$112="3P",VLOOKUP($A105,'Fin. Assumptions'!$F$23:$L$29,$D$111+1)*(-E$55-E$56),VLOOKUP($A105,'Fin. Assumptions'!$F$32:$L$38,$D$111+1)*E$83)</f>
        <v>0</v>
      </c>
      <c r="F105" s="42">
        <f ca="1">IF($C$112="3P",VLOOKUP($A105,'Fin. Assumptions'!$F$23:$L$29,$D$111+1)*(-F$55-F$56),VLOOKUP($A105,'Fin. Assumptions'!$F$32:$L$38,$D$111+1)*F$83)</f>
        <v>0</v>
      </c>
      <c r="G105" s="42">
        <f ca="1">IF($C$112="3P",VLOOKUP($A105,'Fin. Assumptions'!$F$23:$L$29,$D$111+1)*(-G$55-G$56),VLOOKUP($A105,'Fin. Assumptions'!$F$32:$L$38,$D$111+1)*G$83)</f>
        <v>0</v>
      </c>
      <c r="H105" s="42">
        <f ca="1">IF($C$112="3P",VLOOKUP($A105,'Fin. Assumptions'!$F$23:$L$29,$D$111+1)*(-H$55-H$56),VLOOKUP($A105,'Fin. Assumptions'!$F$32:$L$38,$D$111+1)*H$83)</f>
        <v>0</v>
      </c>
      <c r="I105" s="42">
        <f ca="1">IF($C$112="3P",VLOOKUP($A105,'Fin. Assumptions'!$F$23:$L$29,$D$111+1)*(-I$55-I$56),VLOOKUP($A105,'Fin. Assumptions'!$F$32:$L$38,$D$111+1)*I$83)</f>
        <v>0</v>
      </c>
      <c r="J105" s="42">
        <f ca="1">IF($C$112="3P",VLOOKUP($A105,'Fin. Assumptions'!$F$23:$L$29,$D$111+1)*(-J$55-J$56),VLOOKUP($A105,'Fin. Assumptions'!$F$32:$L$38,$D$111+1)*J$83)</f>
        <v>0</v>
      </c>
      <c r="K105" s="42">
        <f ca="1">IF($C$112="3P",VLOOKUP($A105,'Fin. Assumptions'!$F$23:$L$29,$D$111+1)*(-K$55-K$56),VLOOKUP($A105,'Fin. Assumptions'!$F$32:$L$38,$D$111+1)*K$83)</f>
        <v>0</v>
      </c>
      <c r="L105" s="42">
        <f ca="1">IF($C$112="3P",VLOOKUP($A105,'Fin. Assumptions'!$F$23:$L$29,$D$111+1)*(-L$55-L$56),VLOOKUP($A105,'Fin. Assumptions'!$F$32:$L$38,$D$111+1)*L$83)</f>
        <v>0</v>
      </c>
      <c r="M105" s="42">
        <f ca="1">IF($C$112="3P",VLOOKUP($A105,'Fin. Assumptions'!$F$23:$L$29,$D$111+1)*(-M$55-M$56),VLOOKUP($A105,'Fin. Assumptions'!$F$32:$L$38,$D$111+1)*M$83)</f>
        <v>0</v>
      </c>
      <c r="N105" s="42">
        <f ca="1">IF($C$112="3P",VLOOKUP($A105,'Fin. Assumptions'!$F$23:$L$29,$D$111+1)*(-N$55-N$56),VLOOKUP($A105,'Fin. Assumptions'!$F$32:$L$38,$D$111+1)*N$83)</f>
        <v>0</v>
      </c>
      <c r="O105" s="42">
        <f ca="1">IF($C$112="3P",VLOOKUP($A105,'Fin. Assumptions'!$F$23:$L$29,$D$111+1)*(-O$55-O$56),VLOOKUP($A105,'Fin. Assumptions'!$F$32:$L$38,$D$111+1)*O$83)</f>
        <v>0</v>
      </c>
      <c r="P105" s="42">
        <f ca="1">IF($C$112="3P",VLOOKUP($A105,'Fin. Assumptions'!$F$23:$L$29,$D$111+1)*(-P$55-P$56),VLOOKUP($A105,'Fin. Assumptions'!$F$32:$L$38,$D$111+1)*P$83)</f>
        <v>0</v>
      </c>
      <c r="Q105" s="42">
        <f ca="1">IF($C$112="3P",VLOOKUP($A105,'Fin. Assumptions'!$F$23:$L$29,$D$111+1)*(-Q$55-Q$56),VLOOKUP($A105,'Fin. Assumptions'!$F$32:$L$38,$D$111+1)*Q$83)</f>
        <v>0</v>
      </c>
      <c r="R105" s="42">
        <f ca="1">IF($C$112="3P",VLOOKUP($A105,'Fin. Assumptions'!$F$23:$L$29,$D$111+1)*(-R$55-R$56),VLOOKUP($A105,'Fin. Assumptions'!$F$32:$L$38,$D$111+1)*R$83)</f>
        <v>0</v>
      </c>
      <c r="S105" s="42">
        <f ca="1">IF($C$112="3P",VLOOKUP($A105,'Fin. Assumptions'!$F$23:$L$29,$D$111+1)*(-S$55-S$56),VLOOKUP($A105,'Fin. Assumptions'!$F$32:$L$38,$D$111+1)*S$83)</f>
        <v>0</v>
      </c>
      <c r="T105" s="42">
        <f ca="1">IF($C$112="3P",VLOOKUP($A105,'Fin. Assumptions'!$F$23:$L$29,$D$111+1)*(-T$55-T$56),VLOOKUP($A105,'Fin. Assumptions'!$F$32:$L$38,$D$111+1)*T$83)</f>
        <v>0</v>
      </c>
      <c r="U105" s="42">
        <f ca="1">IF($C$112="3P",VLOOKUP($A105,'Fin. Assumptions'!$F$23:$L$29,$D$111+1)*(-U$55-U$56),VLOOKUP($A105,'Fin. Assumptions'!$F$32:$L$38,$D$111+1)*U$83)</f>
        <v>0</v>
      </c>
      <c r="V105" s="42">
        <f ca="1">IF($C$112="3P",VLOOKUP($A105,'Fin. Assumptions'!$F$23:$L$29,$D$111+1)*(-V$55-V$56),VLOOKUP($A105,'Fin. Assumptions'!$F$32:$L$38,$D$111+1)*V$83)</f>
        <v>0</v>
      </c>
      <c r="W105" s="42">
        <f ca="1">IF($C$112="3P",VLOOKUP($A105,'Fin. Assumptions'!$F$23:$L$29,$D$111+1)*(-W$55-W$56),VLOOKUP($A105,'Fin. Assumptions'!$F$32:$L$38,$D$111+1)*W$83)</f>
        <v>0</v>
      </c>
      <c r="X105" s="42">
        <f ca="1">IF($C$112="3P",VLOOKUP($A105,'Fin. Assumptions'!$F$23:$L$29,$D$111+1)*(-X$55-X$56),VLOOKUP($A105,'Fin. Assumptions'!$F$32:$L$38,$D$111+1)*X$83)</f>
        <v>0</v>
      </c>
      <c r="Y105" s="42">
        <f ca="1">IF($C$112="3P",VLOOKUP($A105,'Fin. Assumptions'!$F$23:$L$29,$D$111+1)*(-Y$55-Y$56),VLOOKUP($A105,'Fin. Assumptions'!$F$32:$L$38,$D$111+1)*Y$83)</f>
        <v>0</v>
      </c>
      <c r="Z105" s="42">
        <f ca="1">IF($C$112="3P",VLOOKUP($A105,'Fin. Assumptions'!$F$23:$L$29,$D$111+1)*(-Z$55-Z$56),VLOOKUP($A105,'Fin. Assumptions'!$F$32:$L$38,$D$111+1)*Z$83)</f>
        <v>0</v>
      </c>
      <c r="AA105" s="42">
        <f ca="1">IF($C$112="3P",VLOOKUP($A105,'Fin. Assumptions'!$F$23:$L$29,$D$111+1)*(-AA$55-AA$56),VLOOKUP($A105,'Fin. Assumptions'!$F$32:$L$38,$D$111+1)*AA$83)</f>
        <v>0</v>
      </c>
      <c r="AB105" s="42">
        <f ca="1">IF($C$112="3P",VLOOKUP($A105,'Fin. Assumptions'!$F$23:$L$29,$D$111+1)*(-AB$55-AB$56),VLOOKUP($A105,'Fin. Assumptions'!$F$32:$L$38,$D$111+1)*AB$83)</f>
        <v>0</v>
      </c>
      <c r="AC105" s="42">
        <f ca="1">IF($C$112="3P",VLOOKUP($A105,'Fin. Assumptions'!$F$23:$L$29,$D$111+1)*(-AC$55-AC$56),VLOOKUP($A105,'Fin. Assumptions'!$F$32:$L$38,$D$111+1)*AC$83)</f>
        <v>0</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1635731.1867196632</v>
      </c>
    </row>
    <row r="111" spans="1:34" ht="15.75" x14ac:dyDescent="0.25">
      <c r="A111" s="92"/>
      <c r="B111" s="93" t="s">
        <v>111</v>
      </c>
      <c r="C111" s="463" t="str">
        <f ca="1">LEFT($B$6,3)</f>
        <v>Com</v>
      </c>
      <c r="D111" s="380">
        <f ca="1">HLOOKUP(C111,'Fin. Assumptions'!$G$32:$L$40,9)</f>
        <v>1</v>
      </c>
    </row>
    <row r="112" spans="1:34" x14ac:dyDescent="0.2">
      <c r="A112" s="94"/>
      <c r="B112" s="93" t="s">
        <v>160</v>
      </c>
      <c r="C112" s="376" t="str">
        <f ca="1">RIGHT(LEFT($B$6,6),2)</f>
        <v>DO</v>
      </c>
    </row>
  </sheetData>
  <sheetProtection algorithmName="SHA-512" hashValue="P61wi2UElP3nmNVpkAU4HKRmfoQ9YrN1UK63nFJHtVDU86BYxRUnVrPMe6wFOPk5txGVm4142eQ455xkphFo2w==" saltValue="LYdxoVuiokRgivY2u3dNVA=="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sheetPr>
  <dimension ref="A1:AP112"/>
  <sheetViews>
    <sheetView topLeftCell="A89" workbookViewId="0">
      <selection activeCell="B34" sqref="B34"/>
    </sheetView>
  </sheetViews>
  <sheetFormatPr defaultColWidth="9.140625" defaultRowHeight="15" x14ac:dyDescent="0.2"/>
  <cols>
    <col min="1" max="1" width="65.28515625" style="2" customWidth="1"/>
    <col min="2" max="2" width="23.42578125" style="2" customWidth="1"/>
    <col min="3" max="3" width="20.42578125" style="9" customWidth="1"/>
    <col min="4" max="4" width="23" style="2" customWidth="1"/>
    <col min="5" max="19" width="18.28515625" style="2" customWidth="1"/>
    <col min="20" max="20" width="18.28515625" style="27" customWidth="1"/>
    <col min="21" max="41" width="18.28515625" style="2" customWidth="1"/>
    <col min="42" max="16384" width="9.140625" style="2"/>
  </cols>
  <sheetData>
    <row r="1" spans="1:42" s="55" customFormat="1" ht="26.25" customHeight="1" x14ac:dyDescent="0.4">
      <c r="A1" s="373" t="s">
        <v>89</v>
      </c>
      <c r="B1" s="373"/>
      <c r="C1" s="373"/>
      <c r="D1" s="2"/>
      <c r="E1" s="767" t="s">
        <v>188</v>
      </c>
      <c r="F1" s="767"/>
      <c r="G1" s="2"/>
      <c r="H1" s="766" t="s">
        <v>91</v>
      </c>
      <c r="I1" s="766"/>
      <c r="J1" s="766"/>
      <c r="K1" s="766"/>
      <c r="L1" s="766"/>
      <c r="M1" s="766"/>
      <c r="N1" s="766"/>
      <c r="O1" s="766"/>
      <c r="P1" s="766"/>
      <c r="Q1" s="766"/>
      <c r="R1" s="766"/>
      <c r="S1" s="766"/>
      <c r="T1" s="766"/>
      <c r="U1" s="2"/>
      <c r="V1" s="2"/>
      <c r="W1" s="2"/>
      <c r="X1" s="2"/>
      <c r="Y1" s="2"/>
      <c r="Z1" s="2"/>
      <c r="AA1" s="2"/>
      <c r="AB1" s="2"/>
      <c r="AC1" s="2"/>
      <c r="AD1" s="2"/>
      <c r="AE1" s="2"/>
      <c r="AF1" s="2"/>
      <c r="AG1" s="2"/>
      <c r="AH1" s="2"/>
      <c r="AI1" s="2"/>
      <c r="AJ1" s="2"/>
      <c r="AK1" s="2"/>
      <c r="AL1" s="2"/>
      <c r="AM1" s="2"/>
      <c r="AN1" s="2"/>
      <c r="AO1" s="2"/>
      <c r="AP1" s="2"/>
    </row>
    <row r="2" spans="1:42" s="55" customFormat="1" ht="26.25" x14ac:dyDescent="0.4">
      <c r="A2" s="80" t="s">
        <v>93</v>
      </c>
      <c r="B2" s="80"/>
      <c r="C2" s="479"/>
      <c r="D2" s="2"/>
      <c r="E2" s="767"/>
      <c r="F2" s="767"/>
      <c r="G2" s="2"/>
      <c r="H2" s="766"/>
      <c r="I2" s="766"/>
      <c r="J2" s="766"/>
      <c r="K2" s="766"/>
      <c r="L2" s="766"/>
      <c r="M2" s="766"/>
      <c r="N2" s="766"/>
      <c r="O2" s="766"/>
      <c r="P2" s="766"/>
      <c r="Q2" s="766"/>
      <c r="R2" s="766"/>
      <c r="S2" s="766"/>
      <c r="T2" s="766"/>
      <c r="U2" s="2"/>
      <c r="V2" s="2"/>
      <c r="W2" s="2"/>
      <c r="X2" s="2"/>
      <c r="Y2" s="2"/>
      <c r="Z2" s="2"/>
      <c r="AA2" s="2"/>
      <c r="AB2" s="2"/>
      <c r="AC2" s="2"/>
      <c r="AD2" s="2"/>
      <c r="AE2" s="2"/>
      <c r="AF2" s="2"/>
      <c r="AG2" s="2"/>
      <c r="AH2" s="2"/>
      <c r="AI2" s="2"/>
      <c r="AJ2" s="2"/>
      <c r="AK2" s="2"/>
      <c r="AL2" s="2"/>
      <c r="AM2" s="2"/>
      <c r="AN2" s="2"/>
      <c r="AO2" s="2"/>
      <c r="AP2" s="2"/>
    </row>
    <row r="3" spans="1:42" s="55" customFormat="1" ht="26.25" x14ac:dyDescent="0.4">
      <c r="A3" s="373" t="s">
        <v>71</v>
      </c>
      <c r="B3" s="373"/>
      <c r="C3" s="373"/>
      <c r="D3" s="2"/>
      <c r="E3" s="767"/>
      <c r="F3" s="767"/>
      <c r="G3" s="2"/>
      <c r="H3" s="766"/>
      <c r="I3" s="766"/>
      <c r="J3" s="766"/>
      <c r="K3" s="766"/>
      <c r="L3" s="766"/>
      <c r="M3" s="766"/>
      <c r="N3" s="766"/>
      <c r="O3" s="766"/>
      <c r="P3" s="766"/>
      <c r="Q3" s="766"/>
      <c r="R3" s="766"/>
      <c r="S3" s="766"/>
      <c r="T3" s="766"/>
      <c r="U3" s="2"/>
      <c r="V3" s="2"/>
      <c r="W3" s="2"/>
      <c r="X3" s="2"/>
      <c r="Y3" s="2"/>
      <c r="Z3" s="2"/>
      <c r="AA3" s="2"/>
      <c r="AB3" s="2"/>
      <c r="AC3" s="2"/>
      <c r="AD3" s="2"/>
      <c r="AE3" s="2"/>
      <c r="AF3" s="2"/>
      <c r="AG3" s="2"/>
      <c r="AH3" s="2"/>
      <c r="AI3" s="2"/>
      <c r="AJ3" s="2"/>
      <c r="AK3" s="2"/>
      <c r="AL3" s="2"/>
      <c r="AM3" s="2"/>
      <c r="AN3" s="2"/>
      <c r="AO3" s="2"/>
      <c r="AP3" s="2"/>
    </row>
    <row r="4" spans="1:42" ht="18.75" customHeight="1" x14ac:dyDescent="0.25">
      <c r="A4" s="31"/>
      <c r="B4" s="31"/>
      <c r="C4" s="16"/>
      <c r="D4" s="4" t="s">
        <v>59</v>
      </c>
      <c r="E4" s="88"/>
      <c r="H4" s="74"/>
      <c r="J4" s="31"/>
      <c r="K4" s="31"/>
      <c r="L4" s="31"/>
      <c r="M4" s="31"/>
      <c r="N4" s="31"/>
      <c r="O4" s="31"/>
      <c r="P4" s="31"/>
      <c r="Q4" s="5"/>
      <c r="R4" s="5"/>
      <c r="S4" s="5"/>
      <c r="T4" s="28"/>
      <c r="U4" s="5"/>
      <c r="V4" s="5"/>
      <c r="W4" s="5"/>
    </row>
    <row r="5" spans="1:42" ht="18.75" customHeight="1" x14ac:dyDescent="0.25">
      <c r="A5" s="33"/>
      <c r="B5" s="33"/>
      <c r="C5" s="16"/>
      <c r="D5" s="63" t="s">
        <v>173</v>
      </c>
      <c r="R5" s="5"/>
      <c r="S5" s="5"/>
      <c r="T5" s="28"/>
      <c r="U5" s="5"/>
      <c r="V5" s="5"/>
      <c r="W5" s="5"/>
    </row>
    <row r="6" spans="1:42" ht="18.75" customHeight="1" x14ac:dyDescent="0.25">
      <c r="A6" s="90" t="s">
        <v>175</v>
      </c>
      <c r="B6" s="381" t="str">
        <f ca="1">RIGHT(CELL("filename",D2),LEN(CELL("filename",D2))-FIND("]",CELL("filename",D2)))</f>
        <v>CSS 3P 14</v>
      </c>
      <c r="D6" s="82" t="s">
        <v>172</v>
      </c>
      <c r="T6" s="2"/>
    </row>
    <row r="7" spans="1:42" ht="18.75" customHeight="1" x14ac:dyDescent="0.25">
      <c r="A7" s="90"/>
      <c r="C7" s="2"/>
      <c r="D7" s="374" t="s">
        <v>174</v>
      </c>
      <c r="T7" s="2"/>
    </row>
    <row r="8" spans="1:42" ht="18.75" customHeight="1" x14ac:dyDescent="0.25">
      <c r="A8" s="90" t="s">
        <v>111</v>
      </c>
      <c r="B8" s="376" t="str">
        <f ca="1">VLOOKUP($B$6,'Fin. Assumptions'!$A$6:$P$17,2)</f>
        <v>CSS</v>
      </c>
      <c r="C8" s="2"/>
      <c r="D8" s="388" t="s">
        <v>176</v>
      </c>
      <c r="H8" s="75"/>
      <c r="R8" s="5"/>
      <c r="S8" s="5"/>
      <c r="T8" s="28"/>
      <c r="U8" s="5"/>
      <c r="V8" s="5"/>
      <c r="W8" s="5"/>
    </row>
    <row r="9" spans="1:42" ht="18.75" customHeight="1" x14ac:dyDescent="0.25">
      <c r="A9" s="90" t="s">
        <v>102</v>
      </c>
      <c r="B9" s="376" t="s">
        <v>103</v>
      </c>
      <c r="C9" s="2"/>
      <c r="H9" s="75"/>
      <c r="R9" s="5"/>
      <c r="S9" s="5"/>
      <c r="T9" s="28"/>
      <c r="U9" s="5"/>
      <c r="V9" s="5"/>
      <c r="W9" s="5"/>
    </row>
    <row r="10" spans="1:42" ht="18.75" customHeight="1" x14ac:dyDescent="0.25">
      <c r="A10" s="33" t="s">
        <v>101</v>
      </c>
      <c r="B10" s="376">
        <f ca="1">RIGHT($B$6,2)+2000</f>
        <v>2014</v>
      </c>
      <c r="E10" s="8" t="s">
        <v>30</v>
      </c>
      <c r="G10" s="5"/>
      <c r="H10" s="5"/>
      <c r="I10" s="435"/>
      <c r="J10" s="435"/>
      <c r="K10" s="435"/>
      <c r="L10" s="435"/>
      <c r="M10" s="435"/>
      <c r="N10" s="435"/>
      <c r="O10" s="436"/>
      <c r="P10" s="436"/>
      <c r="Q10" s="437"/>
      <c r="R10" s="436"/>
      <c r="S10" s="436"/>
      <c r="T10" s="435"/>
      <c r="U10" s="436"/>
      <c r="V10" s="436"/>
      <c r="W10" s="436"/>
      <c r="X10" s="436"/>
      <c r="Y10" s="436"/>
      <c r="Z10" s="436"/>
      <c r="AA10" s="436"/>
      <c r="AB10" s="436"/>
      <c r="AC10" s="436"/>
      <c r="AD10" s="436"/>
      <c r="AE10" s="436"/>
      <c r="AF10" s="436"/>
      <c r="AG10" s="436"/>
      <c r="AH10" s="436"/>
      <c r="AI10" s="436"/>
      <c r="AJ10" s="436"/>
      <c r="AK10" s="436"/>
      <c r="AL10" s="436"/>
      <c r="AM10" s="436"/>
      <c r="AN10" s="436"/>
    </row>
    <row r="11" spans="1:42" ht="20.25" customHeight="1" x14ac:dyDescent="0.25">
      <c r="A11" s="1" t="s">
        <v>32</v>
      </c>
      <c r="B11" s="376" t="str">
        <f ca="1">VLOOKUP($B$6,'Fin. Assumptions'!$A$6:$P$17,4)</f>
        <v>Taxable (Corporation)</v>
      </c>
      <c r="C11" s="1"/>
      <c r="E11" s="18" t="s">
        <v>0</v>
      </c>
      <c r="G11" s="396">
        <f ca="1">VLOOKUP($B$6,'Fin. Assumptions'!$A$6:$P$17,14)</f>
        <v>0.35</v>
      </c>
      <c r="H11" s="25"/>
      <c r="I11" s="438"/>
      <c r="J11" s="439"/>
      <c r="K11" s="438"/>
      <c r="L11" s="438"/>
      <c r="M11" s="436"/>
      <c r="N11" s="436"/>
      <c r="O11" s="437"/>
      <c r="P11" s="436"/>
      <c r="Q11" s="436"/>
      <c r="R11" s="435"/>
      <c r="S11" s="436"/>
      <c r="T11" s="436"/>
      <c r="U11" s="436"/>
      <c r="V11" s="436"/>
      <c r="W11" s="436"/>
      <c r="X11" s="436"/>
      <c r="Y11" s="436"/>
      <c r="Z11" s="436"/>
      <c r="AA11" s="436"/>
      <c r="AB11" s="436"/>
      <c r="AC11" s="436"/>
      <c r="AD11" s="436"/>
      <c r="AE11" s="436"/>
      <c r="AF11" s="436"/>
      <c r="AG11" s="436"/>
      <c r="AH11" s="436"/>
      <c r="AI11" s="436"/>
      <c r="AJ11" s="436"/>
      <c r="AK11" s="436"/>
      <c r="AL11" s="436"/>
      <c r="AM11" s="440">
        <v>28</v>
      </c>
      <c r="AN11" s="440">
        <v>29</v>
      </c>
      <c r="AO11" s="38">
        <v>30</v>
      </c>
    </row>
    <row r="12" spans="1:42" ht="18" customHeight="1" x14ac:dyDescent="0.3">
      <c r="A12" s="8"/>
      <c r="B12" s="16"/>
      <c r="C12" s="81"/>
      <c r="E12" s="18" t="s">
        <v>1</v>
      </c>
      <c r="G12" s="396">
        <f ca="1">VLOOKUP($B$6,'Fin. Assumptions'!$A$6:$P$17,16)</f>
        <v>0.08</v>
      </c>
      <c r="H12" s="13"/>
      <c r="I12" s="438"/>
      <c r="J12" s="438"/>
      <c r="K12" s="438"/>
      <c r="L12" s="438"/>
      <c r="M12" s="438"/>
      <c r="N12" s="436"/>
      <c r="O12" s="437"/>
      <c r="P12" s="436"/>
      <c r="Q12" s="436"/>
      <c r="R12" s="435"/>
      <c r="S12" s="436"/>
      <c r="T12" s="436"/>
      <c r="U12" s="436"/>
      <c r="V12" s="436"/>
      <c r="W12" s="436"/>
      <c r="X12" s="436"/>
      <c r="Y12" s="436"/>
      <c r="Z12" s="436"/>
      <c r="AA12" s="436"/>
      <c r="AB12" s="436"/>
      <c r="AC12" s="436"/>
      <c r="AD12" s="436"/>
      <c r="AE12" s="436"/>
      <c r="AF12" s="436"/>
      <c r="AG12" s="436"/>
      <c r="AH12" s="436"/>
      <c r="AI12" s="436"/>
      <c r="AJ12" s="436"/>
      <c r="AK12" s="436"/>
      <c r="AL12" s="436"/>
      <c r="AM12" s="436"/>
      <c r="AN12" s="436"/>
    </row>
    <row r="13" spans="1:42" ht="18" customHeight="1" x14ac:dyDescent="0.3">
      <c r="A13" s="8"/>
      <c r="B13" s="12"/>
      <c r="C13" s="81"/>
      <c r="E13" s="18" t="s">
        <v>41</v>
      </c>
      <c r="G13" s="84">
        <f ca="1">G11+(G12*(1-G11))</f>
        <v>0.40199999999999997</v>
      </c>
      <c r="H13" s="13"/>
      <c r="I13" s="438"/>
      <c r="J13" s="438"/>
      <c r="K13" s="438"/>
      <c r="L13" s="438"/>
      <c r="M13" s="438"/>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c r="AK13" s="436"/>
      <c r="AL13" s="436"/>
      <c r="AM13" s="436"/>
      <c r="AN13" s="436"/>
    </row>
    <row r="14" spans="1:42" ht="18" customHeight="1" x14ac:dyDescent="0.25">
      <c r="A14" s="8" t="s">
        <v>8</v>
      </c>
      <c r="B14" s="12"/>
      <c r="C14" s="13"/>
      <c r="E14" s="18" t="s">
        <v>13</v>
      </c>
      <c r="G14" s="69">
        <v>0.3</v>
      </c>
      <c r="H14" s="395">
        <f ca="1">IF(taxable="Non-Taxable",0,SysCost*FedTaxCredit)</f>
        <v>1307992.2371206773</v>
      </c>
      <c r="I14" s="438"/>
      <c r="J14" s="438"/>
      <c r="K14" s="438"/>
      <c r="L14" s="438"/>
      <c r="M14" s="438"/>
      <c r="N14" s="441"/>
      <c r="O14" s="442"/>
      <c r="P14" s="441"/>
      <c r="Q14" s="441"/>
      <c r="R14" s="441"/>
      <c r="S14" s="436"/>
      <c r="T14" s="436"/>
      <c r="U14" s="436"/>
      <c r="V14" s="436"/>
      <c r="W14" s="436"/>
      <c r="X14" s="436"/>
      <c r="Y14" s="436"/>
      <c r="Z14" s="436"/>
      <c r="AA14" s="436"/>
      <c r="AB14" s="436"/>
      <c r="AC14" s="436"/>
      <c r="AD14" s="436"/>
      <c r="AE14" s="436"/>
      <c r="AF14" s="436"/>
      <c r="AG14" s="436"/>
      <c r="AH14" s="436"/>
      <c r="AI14" s="436"/>
      <c r="AJ14" s="436"/>
      <c r="AK14" s="436"/>
      <c r="AL14" s="436"/>
      <c r="AM14" s="436"/>
      <c r="AN14" s="436"/>
    </row>
    <row r="15" spans="1:42" ht="18" customHeight="1" x14ac:dyDescent="0.2">
      <c r="A15" s="18" t="s">
        <v>33</v>
      </c>
      <c r="B15" s="377">
        <v>1000000</v>
      </c>
      <c r="C15" s="13" t="s">
        <v>11</v>
      </c>
      <c r="E15" s="385" t="s">
        <v>12</v>
      </c>
      <c r="F15" s="415"/>
      <c r="G15" s="416"/>
      <c r="I15" s="438"/>
      <c r="J15" s="438"/>
      <c r="K15" s="438"/>
      <c r="L15" s="438"/>
      <c r="M15" s="438"/>
      <c r="N15" s="443"/>
      <c r="O15" s="443"/>
      <c r="P15" s="443"/>
      <c r="Q15" s="443"/>
      <c r="R15" s="443"/>
      <c r="S15" s="436"/>
      <c r="T15" s="436"/>
      <c r="U15" s="436"/>
      <c r="V15" s="436"/>
      <c r="W15" s="436"/>
      <c r="X15" s="436"/>
      <c r="Y15" s="436"/>
      <c r="Z15" s="436"/>
      <c r="AA15" s="436"/>
      <c r="AB15" s="436"/>
      <c r="AC15" s="436"/>
      <c r="AD15" s="436"/>
      <c r="AE15" s="436"/>
      <c r="AF15" s="436"/>
      <c r="AG15" s="436"/>
      <c r="AH15" s="436"/>
      <c r="AI15" s="436"/>
      <c r="AJ15" s="436"/>
      <c r="AK15" s="436"/>
      <c r="AL15" s="436"/>
      <c r="AM15" s="436"/>
      <c r="AN15" s="436"/>
    </row>
    <row r="16" spans="1:42" ht="18" customHeight="1" x14ac:dyDescent="0.2">
      <c r="A16" s="48" t="s">
        <v>69</v>
      </c>
      <c r="B16" s="375">
        <f ca="1">VLOOKUP(B8, 'SREC II Data'!$B$53:$J$59, B10-2011)</f>
        <v>4.3599741237355909</v>
      </c>
      <c r="C16" s="13" t="s">
        <v>15</v>
      </c>
      <c r="G16" s="5">
        <v>1</v>
      </c>
      <c r="H16" s="5">
        <v>2</v>
      </c>
      <c r="I16" s="5">
        <v>3</v>
      </c>
      <c r="J16" s="5">
        <v>4</v>
      </c>
      <c r="K16" s="5">
        <v>5</v>
      </c>
      <c r="L16" s="5">
        <v>6</v>
      </c>
      <c r="M16" s="5">
        <v>7</v>
      </c>
      <c r="N16" s="5">
        <v>8</v>
      </c>
      <c r="O16" s="5">
        <v>9</v>
      </c>
      <c r="P16" s="5">
        <v>10</v>
      </c>
      <c r="Q16" s="5">
        <v>11</v>
      </c>
      <c r="R16" s="5">
        <v>12</v>
      </c>
      <c r="S16" s="5">
        <v>13</v>
      </c>
      <c r="T16" s="5">
        <v>14</v>
      </c>
      <c r="U16" s="5">
        <v>15</v>
      </c>
      <c r="V16" s="5">
        <v>16</v>
      </c>
      <c r="W16" s="5">
        <v>17</v>
      </c>
      <c r="X16" s="5">
        <v>18</v>
      </c>
      <c r="Y16" s="5">
        <v>19</v>
      </c>
      <c r="Z16" s="5">
        <v>20</v>
      </c>
      <c r="AA16" s="5">
        <v>21</v>
      </c>
      <c r="AB16" s="5">
        <v>22</v>
      </c>
      <c r="AC16" s="5">
        <v>23</v>
      </c>
      <c r="AD16" s="5">
        <v>24</v>
      </c>
      <c r="AE16" s="5">
        <v>25</v>
      </c>
      <c r="AF16" s="5">
        <v>26</v>
      </c>
      <c r="AG16" s="5">
        <v>27</v>
      </c>
      <c r="AH16" s="5">
        <v>28</v>
      </c>
      <c r="AI16" s="5">
        <v>29</v>
      </c>
      <c r="AJ16" s="5">
        <v>30</v>
      </c>
      <c r="AK16" s="436"/>
      <c r="AL16" s="436"/>
    </row>
    <row r="17" spans="1:36" ht="18" customHeight="1" x14ac:dyDescent="0.2">
      <c r="A17" s="48" t="s">
        <v>70</v>
      </c>
      <c r="B17" s="83">
        <f ca="1">costperwatt*SystemSize</f>
        <v>4359974.1237355908</v>
      </c>
      <c r="C17" s="13"/>
      <c r="E17" s="18" t="s">
        <v>177</v>
      </c>
      <c r="G17" s="85">
        <v>0.2</v>
      </c>
      <c r="H17" s="85">
        <v>0.32</v>
      </c>
      <c r="I17" s="85">
        <v>0.192</v>
      </c>
      <c r="J17" s="85">
        <v>0.1152</v>
      </c>
      <c r="K17" s="85">
        <v>0.1152</v>
      </c>
      <c r="L17" s="85">
        <v>5.7599999999999998E-2</v>
      </c>
      <c r="M17" s="443"/>
      <c r="N17" s="443"/>
      <c r="O17" s="443"/>
      <c r="P17" s="443"/>
      <c r="Q17" s="443"/>
      <c r="R17" s="443"/>
      <c r="S17" s="436"/>
      <c r="T17" s="436"/>
      <c r="U17" s="436"/>
      <c r="V17" s="436"/>
      <c r="W17" s="436"/>
      <c r="X17" s="436"/>
      <c r="Y17" s="436"/>
      <c r="Z17" s="436"/>
      <c r="AA17" s="436"/>
      <c r="AB17" s="436"/>
      <c r="AC17" s="436"/>
      <c r="AD17" s="436"/>
      <c r="AE17" s="436"/>
      <c r="AF17" s="436"/>
      <c r="AG17" s="436"/>
      <c r="AH17" s="436"/>
      <c r="AI17" s="436"/>
      <c r="AJ17" s="436"/>
    </row>
    <row r="18" spans="1:36" ht="18" customHeight="1" x14ac:dyDescent="0.2">
      <c r="A18" s="18" t="s">
        <v>109</v>
      </c>
      <c r="B18" s="378">
        <f ca="1">VLOOKUP(B8, 'SREC II Data'!B65:J71, B10-2011)</f>
        <v>0.91168473450243492</v>
      </c>
      <c r="C18" s="13"/>
      <c r="E18" s="18" t="s">
        <v>76</v>
      </c>
      <c r="G18" s="85">
        <f t="shared" ref="G18:AJ18" ca="1" si="0">IF(taxable="Taxable (Corporation)",G17,0)</f>
        <v>0.2</v>
      </c>
      <c r="H18" s="85">
        <f t="shared" ca="1" si="0"/>
        <v>0.32</v>
      </c>
      <c r="I18" s="85">
        <f t="shared" ca="1" si="0"/>
        <v>0.192</v>
      </c>
      <c r="J18" s="85">
        <f t="shared" ca="1" si="0"/>
        <v>0.1152</v>
      </c>
      <c r="K18" s="85">
        <f t="shared" ca="1" si="0"/>
        <v>0.1152</v>
      </c>
      <c r="L18" s="85">
        <f t="shared" ca="1" si="0"/>
        <v>5.7599999999999998E-2</v>
      </c>
      <c r="M18" s="85">
        <f t="shared" ca="1" si="0"/>
        <v>0</v>
      </c>
      <c r="N18" s="85">
        <f t="shared" ca="1" si="0"/>
        <v>0</v>
      </c>
      <c r="O18" s="85">
        <f t="shared" ca="1" si="0"/>
        <v>0</v>
      </c>
      <c r="P18" s="85">
        <f t="shared" ca="1" si="0"/>
        <v>0</v>
      </c>
      <c r="Q18" s="85">
        <f t="shared" ca="1" si="0"/>
        <v>0</v>
      </c>
      <c r="R18" s="85">
        <f t="shared" ca="1" si="0"/>
        <v>0</v>
      </c>
      <c r="S18" s="85">
        <f t="shared" ca="1" si="0"/>
        <v>0</v>
      </c>
      <c r="T18" s="85">
        <f t="shared" ca="1" si="0"/>
        <v>0</v>
      </c>
      <c r="U18" s="85">
        <f t="shared" ca="1" si="0"/>
        <v>0</v>
      </c>
      <c r="V18" s="85">
        <f t="shared" ca="1" si="0"/>
        <v>0</v>
      </c>
      <c r="W18" s="85">
        <f t="shared" ca="1" si="0"/>
        <v>0</v>
      </c>
      <c r="X18" s="85">
        <f t="shared" ca="1" si="0"/>
        <v>0</v>
      </c>
      <c r="Y18" s="85">
        <f t="shared" ca="1" si="0"/>
        <v>0</v>
      </c>
      <c r="Z18" s="85">
        <f t="shared" ca="1" si="0"/>
        <v>0</v>
      </c>
      <c r="AA18" s="85">
        <f t="shared" ca="1" si="0"/>
        <v>0</v>
      </c>
      <c r="AB18" s="85">
        <f t="shared" ca="1" si="0"/>
        <v>0</v>
      </c>
      <c r="AC18" s="85">
        <f t="shared" ca="1" si="0"/>
        <v>0</v>
      </c>
      <c r="AD18" s="85">
        <f t="shared" ca="1" si="0"/>
        <v>0</v>
      </c>
      <c r="AE18" s="85">
        <f t="shared" ca="1" si="0"/>
        <v>0</v>
      </c>
      <c r="AF18" s="85">
        <f t="shared" ca="1" si="0"/>
        <v>0</v>
      </c>
      <c r="AG18" s="85">
        <f t="shared" ca="1" si="0"/>
        <v>0</v>
      </c>
      <c r="AH18" s="85">
        <f t="shared" ca="1" si="0"/>
        <v>0</v>
      </c>
      <c r="AI18" s="85">
        <f t="shared" ca="1" si="0"/>
        <v>0</v>
      </c>
      <c r="AJ18" s="85">
        <f t="shared" ca="1" si="0"/>
        <v>0</v>
      </c>
    </row>
    <row r="19" spans="1:36" ht="18" customHeight="1" x14ac:dyDescent="0.25">
      <c r="A19" s="382" t="s">
        <v>90</v>
      </c>
      <c r="B19" s="383"/>
      <c r="C19" s="384"/>
      <c r="E19" s="54" t="s">
        <v>77</v>
      </c>
      <c r="O19" s="28"/>
      <c r="P19" s="26"/>
      <c r="Q19" s="26"/>
      <c r="R19" s="23"/>
      <c r="T19" s="2"/>
    </row>
    <row r="20" spans="1:36" ht="18" customHeight="1" x14ac:dyDescent="0.2">
      <c r="A20" s="385" t="s">
        <v>83</v>
      </c>
      <c r="B20" s="386">
        <f>B21/B15</f>
        <v>0</v>
      </c>
      <c r="C20" s="384" t="s">
        <v>15</v>
      </c>
      <c r="E20" s="76" t="s">
        <v>78</v>
      </c>
      <c r="G20" s="83">
        <f ca="1">SysCost</f>
        <v>4359974.1237355908</v>
      </c>
      <c r="O20" s="28"/>
      <c r="P20" s="26"/>
      <c r="Q20" s="26"/>
      <c r="R20" s="23"/>
      <c r="T20" s="2"/>
    </row>
    <row r="21" spans="1:36" ht="18" customHeight="1" x14ac:dyDescent="0.2">
      <c r="A21" s="385" t="s">
        <v>84</v>
      </c>
      <c r="B21" s="387"/>
      <c r="C21" s="384"/>
      <c r="E21" s="76" t="s">
        <v>178</v>
      </c>
      <c r="G21" s="83">
        <f ca="1">IF(taxable="Taxable (Corporation)",-Rebate,0)</f>
        <v>0</v>
      </c>
      <c r="O21" s="28"/>
      <c r="P21" s="26"/>
      <c r="Q21" s="26"/>
      <c r="R21" s="23"/>
      <c r="T21" s="2"/>
    </row>
    <row r="22" spans="1:36" ht="18" customHeight="1" x14ac:dyDescent="0.25">
      <c r="A22" s="87" t="s">
        <v>144</v>
      </c>
      <c r="B22" s="376">
        <f ca="1">VLOOKUP($B$6,'Fin. Assumptions'!$A$6:$P$17,5)</f>
        <v>0</v>
      </c>
      <c r="C22" s="21"/>
      <c r="E22" s="76" t="s">
        <v>86</v>
      </c>
      <c r="G22" s="83">
        <f ca="1">-H14*0.5</f>
        <v>-653996.11856033863</v>
      </c>
      <c r="O22" s="28"/>
      <c r="P22" s="26"/>
      <c r="Q22" s="26"/>
      <c r="R22" s="23"/>
      <c r="T22" s="2"/>
    </row>
    <row r="23" spans="1:36" ht="18" customHeight="1" x14ac:dyDescent="0.2">
      <c r="A23" s="48"/>
      <c r="B23" s="77"/>
      <c r="C23" s="21"/>
      <c r="E23" s="54" t="s">
        <v>77</v>
      </c>
      <c r="G23" s="83">
        <f ca="1">SUM(G20:G22)</f>
        <v>3705978.0051752524</v>
      </c>
      <c r="I23" s="35"/>
      <c r="J23" s="35"/>
      <c r="K23" s="35"/>
      <c r="L23" s="35"/>
      <c r="M23" s="23"/>
      <c r="N23" s="23"/>
      <c r="O23" s="28"/>
      <c r="P23" s="26"/>
      <c r="Q23" s="26"/>
      <c r="R23" s="23"/>
      <c r="T23" s="2"/>
    </row>
    <row r="24" spans="1:36" ht="18" customHeight="1" x14ac:dyDescent="0.25">
      <c r="A24" s="48"/>
      <c r="B24" s="78"/>
      <c r="C24" s="21"/>
      <c r="E24" s="36" t="s">
        <v>31</v>
      </c>
      <c r="G24" s="35"/>
      <c r="H24" s="35"/>
      <c r="N24" s="23"/>
      <c r="O24" s="28"/>
      <c r="P24" s="5"/>
      <c r="Q24" s="5"/>
      <c r="R24" s="5"/>
      <c r="T24" s="2"/>
    </row>
    <row r="25" spans="1:36" ht="18" customHeight="1" x14ac:dyDescent="0.2">
      <c r="A25" s="3"/>
      <c r="B25" s="12"/>
      <c r="C25" s="13"/>
      <c r="E25" s="71" t="s">
        <v>75</v>
      </c>
      <c r="F25" s="72"/>
      <c r="G25" s="396">
        <f ca="1">VLOOKUP($B$6,'Fin. Assumptions'!$A$6:$P$17,10)</f>
        <v>0.55000000000000004</v>
      </c>
      <c r="H25" s="37" t="s">
        <v>9</v>
      </c>
      <c r="N25" s="23"/>
      <c r="O25" s="28"/>
      <c r="P25" s="5"/>
      <c r="Q25" s="5"/>
      <c r="R25" s="5"/>
      <c r="T25" s="2"/>
    </row>
    <row r="26" spans="1:36" ht="18" customHeight="1" x14ac:dyDescent="0.25">
      <c r="A26" s="8" t="s">
        <v>19</v>
      </c>
      <c r="B26" s="12"/>
      <c r="C26" s="13"/>
      <c r="E26" s="73" t="s">
        <v>74</v>
      </c>
      <c r="F26" s="72"/>
      <c r="G26" s="86">
        <f ca="1">1-FedTaxCredit-G25</f>
        <v>0.14999999999999991</v>
      </c>
      <c r="I26" s="13"/>
      <c r="J26" s="13"/>
      <c r="K26" s="15"/>
      <c r="L26" s="13"/>
      <c r="M26" s="23"/>
      <c r="N26" s="23"/>
      <c r="O26" s="28"/>
      <c r="P26" s="5"/>
      <c r="Q26" s="5"/>
      <c r="R26" s="5"/>
      <c r="T26" s="2"/>
    </row>
    <row r="27" spans="1:36" ht="18" customHeight="1" x14ac:dyDescent="0.2">
      <c r="A27" s="18" t="s">
        <v>14</v>
      </c>
      <c r="B27" s="65">
        <v>0.13300000000000001</v>
      </c>
      <c r="C27" s="13" t="s">
        <v>16</v>
      </c>
      <c r="E27" s="48" t="s">
        <v>73</v>
      </c>
      <c r="F27" s="5"/>
      <c r="G27" s="396">
        <f ca="1">VLOOKUP($B$6,'Fin. Assumptions'!$A$6:$P$17,11)</f>
        <v>0.06</v>
      </c>
      <c r="H27" s="37" t="s">
        <v>10</v>
      </c>
      <c r="I27" s="13"/>
      <c r="J27" s="15"/>
      <c r="K27" s="13"/>
      <c r="L27" s="13"/>
      <c r="M27" s="23"/>
      <c r="N27" s="5"/>
      <c r="O27" s="28"/>
      <c r="P27" s="5"/>
      <c r="Q27" s="5"/>
      <c r="R27" s="5"/>
      <c r="T27" s="2"/>
    </row>
    <row r="28" spans="1:36" ht="18" customHeight="1" x14ac:dyDescent="0.2">
      <c r="A28" s="18" t="s">
        <v>25</v>
      </c>
      <c r="B28" s="66">
        <v>5.0000000000000001E-3</v>
      </c>
      <c r="C28" s="21" t="s">
        <v>23</v>
      </c>
      <c r="E28" s="48" t="s">
        <v>2</v>
      </c>
      <c r="F28" s="5"/>
      <c r="G28" s="397">
        <f ca="1">VLOOKUP($B$6,'Fin. Assumptions'!$A$6:$P$17,12)</f>
        <v>11</v>
      </c>
      <c r="H28" s="13" t="s">
        <v>26</v>
      </c>
      <c r="I28" s="13"/>
      <c r="J28" s="15"/>
      <c r="K28" s="13"/>
      <c r="L28" s="13"/>
      <c r="M28" s="23"/>
      <c r="N28" s="5"/>
      <c r="O28" s="28"/>
      <c r="P28" s="5"/>
      <c r="Q28" s="5"/>
      <c r="R28" s="5"/>
      <c r="T28" s="2"/>
    </row>
    <row r="29" spans="1:36" ht="18" customHeight="1" x14ac:dyDescent="0.2">
      <c r="A29" s="79" t="s">
        <v>5</v>
      </c>
      <c r="B29" s="63">
        <v>25</v>
      </c>
      <c r="C29" s="21" t="s">
        <v>6</v>
      </c>
      <c r="E29" s="48" t="s">
        <v>85</v>
      </c>
      <c r="F29" s="5"/>
      <c r="G29" s="83">
        <f ca="1">SysCost-B21</f>
        <v>4359974.1237355908</v>
      </c>
      <c r="H29" s="13"/>
      <c r="I29" s="13"/>
      <c r="J29" s="15"/>
      <c r="K29" s="13"/>
      <c r="L29" s="13"/>
      <c r="M29" s="5"/>
      <c r="N29" s="5"/>
      <c r="O29" s="28"/>
      <c r="P29" s="5"/>
      <c r="Q29" s="5"/>
      <c r="R29" s="5"/>
      <c r="T29" s="2"/>
    </row>
    <row r="30" spans="1:36" ht="18" customHeight="1" x14ac:dyDescent="0.2">
      <c r="A30" s="18" t="s">
        <v>186</v>
      </c>
      <c r="B30" s="63">
        <v>20</v>
      </c>
      <c r="C30" s="21" t="s">
        <v>6</v>
      </c>
      <c r="E30" s="48" t="s">
        <v>4</v>
      </c>
      <c r="F30" s="5"/>
      <c r="G30" s="66">
        <v>0.08</v>
      </c>
      <c r="H30" s="13"/>
      <c r="I30" s="14"/>
      <c r="J30" s="14"/>
      <c r="K30" s="14"/>
      <c r="L30" s="13"/>
      <c r="M30" s="5"/>
      <c r="N30" s="5"/>
      <c r="O30" s="28"/>
      <c r="P30" s="5"/>
      <c r="Q30" s="5"/>
      <c r="R30" s="5"/>
      <c r="T30" s="2"/>
    </row>
    <row r="31" spans="1:36" ht="18" customHeight="1" x14ac:dyDescent="0.2">
      <c r="A31" s="18" t="s">
        <v>21</v>
      </c>
      <c r="B31" s="375">
        <f ca="1">VLOOKUP($B$6,'Fin. Assumptions'!$A$6:$P$17,6)*(1+ElecRevAdj)^(B10-2014)</f>
        <v>0.15</v>
      </c>
      <c r="C31" s="2" t="s">
        <v>7</v>
      </c>
      <c r="E31" s="57" t="s">
        <v>10</v>
      </c>
      <c r="F31" s="5"/>
      <c r="G31" s="83">
        <f ca="1">NetCost*LoanPer-B22</f>
        <v>653996.11856033828</v>
      </c>
      <c r="H31" s="13"/>
      <c r="I31" s="13"/>
      <c r="J31" s="15"/>
      <c r="K31" s="13"/>
      <c r="L31" s="13"/>
      <c r="M31" s="5"/>
      <c r="N31" s="5"/>
      <c r="O31" s="28"/>
      <c r="P31" s="5"/>
      <c r="Q31" s="5"/>
      <c r="R31" s="5"/>
      <c r="T31" s="2"/>
    </row>
    <row r="32" spans="1:36" ht="18" customHeight="1" thickBot="1" x14ac:dyDescent="0.25">
      <c r="A32" s="18" t="s">
        <v>22</v>
      </c>
      <c r="B32" s="389">
        <f ca="1">VLOOKUP($B$6,'Fin. Assumptions'!$A$6:$P$17,7)</f>
        <v>0.02</v>
      </c>
      <c r="C32" s="13" t="s">
        <v>23</v>
      </c>
      <c r="I32" s="14"/>
      <c r="J32" s="14"/>
      <c r="K32" s="14"/>
      <c r="L32" s="13"/>
      <c r="M32" s="5"/>
      <c r="N32" s="5"/>
      <c r="O32" s="28"/>
      <c r="P32" s="5"/>
      <c r="Q32" s="5"/>
      <c r="R32" s="5"/>
      <c r="T32" s="2"/>
    </row>
    <row r="33" spans="1:34" ht="18" customHeight="1" x14ac:dyDescent="0.25">
      <c r="A33" s="385" t="s">
        <v>94</v>
      </c>
      <c r="B33" s="390">
        <v>0.28499999999999998</v>
      </c>
      <c r="C33" s="384" t="s">
        <v>7</v>
      </c>
      <c r="F33" s="398" t="s">
        <v>68</v>
      </c>
      <c r="G33" s="399"/>
      <c r="H33" s="399"/>
      <c r="I33" s="399"/>
      <c r="J33" s="399"/>
      <c r="K33" s="400"/>
    </row>
    <row r="34" spans="1:34" ht="18" customHeight="1" x14ac:dyDescent="0.25">
      <c r="A34" s="18" t="s">
        <v>95</v>
      </c>
      <c r="B34" s="63">
        <f ca="1">IF(B10=2019,9,10)</f>
        <v>10</v>
      </c>
      <c r="C34" s="13" t="s">
        <v>26</v>
      </c>
      <c r="F34" s="401" t="s">
        <v>79</v>
      </c>
      <c r="G34" s="402"/>
      <c r="H34" s="403"/>
      <c r="I34" s="403"/>
      <c r="J34" s="404">
        <f ca="1">NPV(G30,E83:AH83)+D83</f>
        <v>103470.74392829416</v>
      </c>
      <c r="K34" s="405"/>
      <c r="L34" s="15"/>
      <c r="M34" s="13"/>
      <c r="N34" s="13"/>
      <c r="O34" s="5"/>
      <c r="P34" s="5"/>
      <c r="Q34" s="28"/>
      <c r="R34" s="5"/>
      <c r="S34" s="5"/>
      <c r="T34" s="5"/>
    </row>
    <row r="35" spans="1:34" ht="18" customHeight="1" x14ac:dyDescent="0.25">
      <c r="A35" s="385" t="s">
        <v>92</v>
      </c>
      <c r="B35" s="391">
        <v>0</v>
      </c>
      <c r="C35" s="384" t="s">
        <v>23</v>
      </c>
      <c r="F35" s="401" t="s">
        <v>80</v>
      </c>
      <c r="G35" s="403"/>
      <c r="H35" s="403"/>
      <c r="I35" s="403"/>
      <c r="J35" s="406" t="str">
        <f ca="1">IF(G25=100%,#REF!, "N/A")</f>
        <v>N/A</v>
      </c>
      <c r="K35" s="405"/>
    </row>
    <row r="36" spans="1:34" ht="18" customHeight="1" thickBot="1" x14ac:dyDescent="0.3">
      <c r="A36" s="385" t="s">
        <v>96</v>
      </c>
      <c r="B36" s="390"/>
      <c r="C36" s="384" t="s">
        <v>7</v>
      </c>
      <c r="F36" s="407" t="s">
        <v>81</v>
      </c>
      <c r="G36" s="408"/>
      <c r="H36" s="408"/>
      <c r="I36" s="408"/>
      <c r="J36" s="409">
        <f ca="1">IRR(D83:AH83,0.1)</f>
        <v>8.8725158440389862E-2</v>
      </c>
      <c r="K36" s="410"/>
    </row>
    <row r="37" spans="1:34" ht="18" customHeight="1" x14ac:dyDescent="0.2">
      <c r="A37" s="385" t="s">
        <v>97</v>
      </c>
      <c r="B37" s="392">
        <v>25</v>
      </c>
      <c r="C37" s="384" t="s">
        <v>26</v>
      </c>
      <c r="N37" s="13"/>
      <c r="O37" s="15"/>
      <c r="P37" s="13"/>
      <c r="Q37" s="13"/>
      <c r="R37" s="5"/>
      <c r="S37" s="5"/>
      <c r="T37" s="28"/>
      <c r="U37" s="5"/>
      <c r="V37" s="5"/>
      <c r="W37" s="5"/>
    </row>
    <row r="38" spans="1:34" ht="18" customHeight="1" x14ac:dyDescent="0.2">
      <c r="A38" s="18" t="s">
        <v>87</v>
      </c>
      <c r="B38" s="64">
        <f>'Fin. Assumptions'!E45</f>
        <v>21</v>
      </c>
      <c r="C38" s="13" t="s">
        <v>88</v>
      </c>
      <c r="H38" s="48"/>
      <c r="I38" s="5"/>
      <c r="J38" s="5"/>
      <c r="L38" s="13"/>
      <c r="M38" s="13"/>
      <c r="N38" s="13"/>
      <c r="O38" s="15"/>
      <c r="P38" s="13"/>
      <c r="Q38" s="13"/>
      <c r="R38" s="5"/>
      <c r="S38" s="5"/>
      <c r="T38" s="28"/>
      <c r="U38" s="5"/>
      <c r="V38" s="5"/>
      <c r="W38" s="5"/>
    </row>
    <row r="39" spans="1:34" ht="18" customHeight="1" x14ac:dyDescent="0.2">
      <c r="A39" s="18" t="s">
        <v>24</v>
      </c>
      <c r="B39" s="393">
        <f>+OMFactor*SystemSize/1000</f>
        <v>21000</v>
      </c>
      <c r="C39" s="13" t="s">
        <v>34</v>
      </c>
      <c r="H39" s="57"/>
      <c r="I39" s="5"/>
      <c r="J39" s="5"/>
      <c r="M39" s="13"/>
      <c r="R39" s="5"/>
      <c r="S39" s="5"/>
      <c r="T39" s="28"/>
      <c r="U39" s="5"/>
      <c r="V39" s="5"/>
      <c r="W39" s="5"/>
    </row>
    <row r="40" spans="1:34" ht="18" customHeight="1" x14ac:dyDescent="0.2">
      <c r="A40" s="18" t="s">
        <v>27</v>
      </c>
      <c r="B40" s="67">
        <f>'Fin. Assumptions'!G45</f>
        <v>2.5000000000000001E-2</v>
      </c>
      <c r="C40" s="13" t="s">
        <v>23</v>
      </c>
      <c r="R40" s="5"/>
      <c r="S40" s="5"/>
      <c r="T40" s="28"/>
      <c r="U40" s="5"/>
      <c r="V40" s="5"/>
      <c r="W40" s="5"/>
    </row>
    <row r="41" spans="1:34" ht="18" customHeight="1" x14ac:dyDescent="0.2">
      <c r="A41" s="18" t="s">
        <v>28</v>
      </c>
      <c r="B41" s="68">
        <f>'Fin. Assumptions'!E46</f>
        <v>0.15</v>
      </c>
      <c r="C41" s="13" t="s">
        <v>15</v>
      </c>
      <c r="R41" s="5"/>
      <c r="S41" s="5"/>
      <c r="T41" s="28"/>
      <c r="U41" s="5"/>
      <c r="V41" s="5"/>
      <c r="W41" s="5"/>
    </row>
    <row r="42" spans="1:34" ht="18" customHeight="1" x14ac:dyDescent="0.2">
      <c r="A42" s="18" t="s">
        <v>39</v>
      </c>
      <c r="B42" s="63">
        <v>10</v>
      </c>
      <c r="C42" s="13" t="s">
        <v>29</v>
      </c>
      <c r="R42" s="5"/>
      <c r="S42" s="5"/>
      <c r="T42" s="28"/>
      <c r="U42" s="5"/>
      <c r="V42" s="5"/>
      <c r="W42" s="5"/>
    </row>
    <row r="43" spans="1:34" ht="18" customHeight="1" x14ac:dyDescent="0.2">
      <c r="A43" s="18" t="s">
        <v>107</v>
      </c>
      <c r="B43" s="389">
        <f ca="1">VLOOKUP($B$6,'Fin. Assumptions'!$A$6:$P$17,8)</f>
        <v>0.15</v>
      </c>
      <c r="R43" s="5"/>
      <c r="S43" s="5"/>
      <c r="T43" s="28"/>
      <c r="U43" s="5"/>
      <c r="V43" s="5"/>
      <c r="W43" s="5"/>
    </row>
    <row r="44" spans="1:34" ht="18" customHeight="1" thickBot="1" x14ac:dyDescent="0.25">
      <c r="A44" s="2" t="s">
        <v>257</v>
      </c>
      <c r="B44" s="464">
        <f ca="1">VLOOKUP($B$6,'Fin. Assumptions'!$A$6:$P$17,9)</f>
        <v>12500</v>
      </c>
      <c r="C44" s="13" t="s">
        <v>204</v>
      </c>
      <c r="R44" s="5"/>
      <c r="S44" s="5"/>
      <c r="T44" s="28"/>
      <c r="U44" s="5"/>
      <c r="V44" s="5"/>
      <c r="W44" s="5"/>
    </row>
    <row r="45" spans="1:34" ht="18" customHeight="1" x14ac:dyDescent="0.2">
      <c r="A45" s="531"/>
      <c r="D45" s="13"/>
      <c r="E45" s="13"/>
      <c r="F45" s="13"/>
      <c r="G45" s="34"/>
      <c r="R45" s="5"/>
      <c r="S45" s="5"/>
      <c r="T45" s="28"/>
      <c r="U45" s="5"/>
      <c r="V45" s="5"/>
      <c r="W45" s="5"/>
    </row>
    <row r="46" spans="1:34" ht="18" customHeight="1" x14ac:dyDescent="0.2">
      <c r="A46" s="3"/>
      <c r="B46" s="3"/>
      <c r="C46" s="16"/>
      <c r="D46" s="13"/>
      <c r="E46" s="13"/>
      <c r="F46" s="13"/>
      <c r="G46" s="15"/>
      <c r="R46" s="5"/>
      <c r="S46" s="5"/>
      <c r="T46" s="28"/>
      <c r="U46" s="5"/>
      <c r="V46" s="5"/>
      <c r="W46" s="5"/>
    </row>
    <row r="47" spans="1:34" s="5" customFormat="1" ht="26.25" x14ac:dyDescent="0.4">
      <c r="A47" s="432" t="s">
        <v>60</v>
      </c>
      <c r="B47" s="432"/>
      <c r="C47" s="432"/>
      <c r="D47" s="432"/>
      <c r="E47" s="432"/>
      <c r="F47" s="432"/>
      <c r="G47" s="432"/>
      <c r="H47" s="432"/>
      <c r="I47" s="432"/>
      <c r="J47" s="432"/>
      <c r="K47" s="432"/>
      <c r="L47" s="432"/>
      <c r="M47" s="432"/>
      <c r="N47" s="432"/>
      <c r="O47" s="433"/>
      <c r="P47" s="433"/>
      <c r="Q47" s="433"/>
      <c r="R47" s="433"/>
      <c r="S47" s="433"/>
      <c r="T47" s="433"/>
      <c r="U47" s="433"/>
      <c r="V47" s="433"/>
      <c r="W47" s="433"/>
      <c r="X47" s="433"/>
      <c r="Y47" s="434"/>
      <c r="Z47" s="434"/>
      <c r="AA47" s="434"/>
      <c r="AB47" s="434"/>
      <c r="AC47" s="434"/>
      <c r="AD47" s="434"/>
      <c r="AE47" s="434"/>
      <c r="AF47" s="434"/>
      <c r="AG47" s="434"/>
      <c r="AH47" s="434"/>
    </row>
    <row r="48" spans="1:34" ht="18" customHeight="1" x14ac:dyDescent="0.25">
      <c r="D48" s="32" t="s">
        <v>17</v>
      </c>
      <c r="E48" s="4" t="s">
        <v>3</v>
      </c>
      <c r="F48" s="4" t="s">
        <v>3</v>
      </c>
      <c r="G48" s="4" t="s">
        <v>3</v>
      </c>
      <c r="H48" s="4" t="s">
        <v>3</v>
      </c>
      <c r="I48" s="4" t="s">
        <v>3</v>
      </c>
      <c r="J48" s="4" t="s">
        <v>3</v>
      </c>
      <c r="K48" s="4" t="s">
        <v>3</v>
      </c>
      <c r="L48" s="4" t="s">
        <v>3</v>
      </c>
      <c r="M48" s="4" t="s">
        <v>3</v>
      </c>
      <c r="N48" s="4" t="s">
        <v>3</v>
      </c>
      <c r="O48" s="4" t="s">
        <v>3</v>
      </c>
      <c r="P48" s="4" t="s">
        <v>3</v>
      </c>
      <c r="Q48" s="4" t="s">
        <v>3</v>
      </c>
      <c r="R48" s="4" t="s">
        <v>3</v>
      </c>
      <c r="S48" s="4" t="s">
        <v>3</v>
      </c>
      <c r="T48" s="4" t="s">
        <v>3</v>
      </c>
      <c r="U48" s="29" t="s">
        <v>3</v>
      </c>
      <c r="V48" s="4" t="s">
        <v>3</v>
      </c>
      <c r="W48" s="4" t="s">
        <v>3</v>
      </c>
      <c r="X48" s="4" t="s">
        <v>3</v>
      </c>
      <c r="Y48" s="4" t="s">
        <v>3</v>
      </c>
      <c r="Z48" s="4" t="s">
        <v>3</v>
      </c>
      <c r="AA48" s="4" t="s">
        <v>3</v>
      </c>
      <c r="AB48" s="4" t="s">
        <v>3</v>
      </c>
      <c r="AC48" s="4" t="s">
        <v>3</v>
      </c>
      <c r="AD48" s="4" t="s">
        <v>3</v>
      </c>
      <c r="AE48" s="4" t="s">
        <v>3</v>
      </c>
      <c r="AF48" s="4" t="s">
        <v>3</v>
      </c>
      <c r="AG48" s="4" t="s">
        <v>3</v>
      </c>
      <c r="AH48" s="4" t="s">
        <v>3</v>
      </c>
    </row>
    <row r="49" spans="1:35" ht="18" customHeight="1" x14ac:dyDescent="0.25">
      <c r="A49" s="6" t="s">
        <v>36</v>
      </c>
      <c r="B49" s="6"/>
      <c r="C49" s="11"/>
      <c r="D49" s="40">
        <v>0</v>
      </c>
      <c r="E49" s="7">
        <v>1</v>
      </c>
      <c r="F49" s="7">
        <v>2</v>
      </c>
      <c r="G49" s="7">
        <v>3</v>
      </c>
      <c r="H49" s="7">
        <v>4</v>
      </c>
      <c r="I49" s="7">
        <v>5</v>
      </c>
      <c r="J49" s="7">
        <v>6</v>
      </c>
      <c r="K49" s="7">
        <v>7</v>
      </c>
      <c r="L49" s="7">
        <v>8</v>
      </c>
      <c r="M49" s="7">
        <v>9</v>
      </c>
      <c r="N49" s="7">
        <v>10</v>
      </c>
      <c r="O49" s="7">
        <v>11</v>
      </c>
      <c r="P49" s="7">
        <v>12</v>
      </c>
      <c r="Q49" s="7">
        <v>13</v>
      </c>
      <c r="R49" s="7">
        <v>14</v>
      </c>
      <c r="S49" s="7">
        <v>15</v>
      </c>
      <c r="T49" s="7">
        <v>16</v>
      </c>
      <c r="U49" s="30">
        <v>17</v>
      </c>
      <c r="V49" s="7">
        <v>18</v>
      </c>
      <c r="W49" s="7">
        <v>19</v>
      </c>
      <c r="X49" s="7">
        <v>20</v>
      </c>
      <c r="Y49" s="7">
        <v>21</v>
      </c>
      <c r="Z49" s="7">
        <v>22</v>
      </c>
      <c r="AA49" s="7">
        <v>23</v>
      </c>
      <c r="AB49" s="7">
        <v>24</v>
      </c>
      <c r="AC49" s="7">
        <v>25</v>
      </c>
      <c r="AD49" s="7">
        <v>26</v>
      </c>
      <c r="AE49" s="7">
        <v>27</v>
      </c>
      <c r="AF49" s="7">
        <v>28</v>
      </c>
      <c r="AG49" s="7">
        <v>29</v>
      </c>
      <c r="AH49" s="7">
        <v>30</v>
      </c>
    </row>
    <row r="50" spans="1:35" ht="18" customHeight="1" x14ac:dyDescent="0.2">
      <c r="A50" s="422" t="s">
        <v>18</v>
      </c>
      <c r="B50" s="423"/>
      <c r="C50" s="424"/>
      <c r="D50" s="424"/>
      <c r="E50" s="425">
        <f>B15*8760*CapacityFactor/1000</f>
        <v>1165080</v>
      </c>
      <c r="F50" s="425">
        <f t="shared" ref="F50:AH50" si="1">IF(F49&lt;=projectlife,E50*(1-Degredation),0)</f>
        <v>1159254.6000000001</v>
      </c>
      <c r="G50" s="425">
        <f t="shared" si="1"/>
        <v>1153458.327</v>
      </c>
      <c r="H50" s="425">
        <f t="shared" si="1"/>
        <v>1147691.0353650001</v>
      </c>
      <c r="I50" s="425">
        <f t="shared" si="1"/>
        <v>1141952.5801881752</v>
      </c>
      <c r="J50" s="425">
        <f t="shared" si="1"/>
        <v>1136242.8172872344</v>
      </c>
      <c r="K50" s="425">
        <f t="shared" si="1"/>
        <v>1130561.6032007982</v>
      </c>
      <c r="L50" s="425">
        <f t="shared" si="1"/>
        <v>1124908.7951847941</v>
      </c>
      <c r="M50" s="425">
        <f t="shared" si="1"/>
        <v>1119284.2512088702</v>
      </c>
      <c r="N50" s="425">
        <f t="shared" si="1"/>
        <v>1113687.8299528258</v>
      </c>
      <c r="O50" s="425">
        <f t="shared" si="1"/>
        <v>1108119.3908030617</v>
      </c>
      <c r="P50" s="425">
        <f t="shared" si="1"/>
        <v>1102578.7938490463</v>
      </c>
      <c r="Q50" s="425">
        <f t="shared" si="1"/>
        <v>1097065.8998798011</v>
      </c>
      <c r="R50" s="425">
        <f t="shared" si="1"/>
        <v>1091580.570380402</v>
      </c>
      <c r="S50" s="425">
        <f t="shared" si="1"/>
        <v>1086122.6675285001</v>
      </c>
      <c r="T50" s="425">
        <f t="shared" si="1"/>
        <v>1080692.0541908576</v>
      </c>
      <c r="U50" s="425">
        <f t="shared" si="1"/>
        <v>1075288.5939199033</v>
      </c>
      <c r="V50" s="425">
        <f t="shared" si="1"/>
        <v>1069912.1509503038</v>
      </c>
      <c r="W50" s="425">
        <f t="shared" si="1"/>
        <v>1064562.5901955522</v>
      </c>
      <c r="X50" s="425">
        <f t="shared" si="1"/>
        <v>1059239.7772445744</v>
      </c>
      <c r="Y50" s="425">
        <f t="shared" si="1"/>
        <v>1053943.5783583515</v>
      </c>
      <c r="Z50" s="425">
        <f t="shared" si="1"/>
        <v>1048673.8604665597</v>
      </c>
      <c r="AA50" s="425">
        <f t="shared" si="1"/>
        <v>1043430.4911642269</v>
      </c>
      <c r="AB50" s="425">
        <f t="shared" si="1"/>
        <v>1038213.3387084057</v>
      </c>
      <c r="AC50" s="425">
        <f t="shared" si="1"/>
        <v>1033022.2720148637</v>
      </c>
      <c r="AD50" s="425">
        <f t="shared" si="1"/>
        <v>0</v>
      </c>
      <c r="AE50" s="425">
        <f t="shared" si="1"/>
        <v>0</v>
      </c>
      <c r="AF50" s="425">
        <f t="shared" si="1"/>
        <v>0</v>
      </c>
      <c r="AG50" s="425">
        <f t="shared" si="1"/>
        <v>0</v>
      </c>
      <c r="AH50" s="426">
        <f t="shared" si="1"/>
        <v>0</v>
      </c>
    </row>
    <row r="51" spans="1:35" ht="18" customHeight="1" x14ac:dyDescent="0.2">
      <c r="C51" s="10"/>
      <c r="D51" s="10"/>
      <c r="E51" s="19"/>
      <c r="F51" s="20"/>
      <c r="G51" s="20"/>
      <c r="H51" s="20"/>
      <c r="I51" s="20"/>
      <c r="J51" s="20"/>
      <c r="K51" s="20"/>
      <c r="L51" s="20"/>
      <c r="M51" s="20"/>
      <c r="N51" s="20"/>
      <c r="O51" s="20"/>
      <c r="P51" s="20"/>
      <c r="Q51" s="20"/>
      <c r="R51" s="20"/>
      <c r="S51" s="20"/>
      <c r="T51" s="20"/>
      <c r="U51" s="9"/>
      <c r="V51" s="20"/>
      <c r="W51" s="20"/>
      <c r="X51" s="20"/>
      <c r="Y51" s="20"/>
      <c r="Z51" s="20"/>
      <c r="AA51" s="20"/>
      <c r="AB51" s="20"/>
      <c r="AC51" s="20"/>
      <c r="AD51" s="20"/>
      <c r="AE51" s="20"/>
      <c r="AF51" s="20"/>
      <c r="AG51" s="20"/>
      <c r="AH51" s="20"/>
    </row>
    <row r="52" spans="1:35" ht="21.75" customHeight="1" x14ac:dyDescent="0.3">
      <c r="A52" s="45" t="s">
        <v>82</v>
      </c>
      <c r="B52" s="45"/>
      <c r="C52" s="46"/>
      <c r="D52" s="46"/>
      <c r="E52" s="50"/>
      <c r="F52" s="51"/>
      <c r="G52" s="51"/>
      <c r="H52" s="51"/>
      <c r="I52" s="51"/>
      <c r="J52" s="51"/>
      <c r="K52" s="51"/>
      <c r="L52" s="51"/>
      <c r="M52" s="51"/>
      <c r="N52" s="51"/>
      <c r="O52" s="51"/>
      <c r="P52" s="51"/>
      <c r="Q52" s="51"/>
      <c r="R52" s="51"/>
      <c r="S52" s="51"/>
      <c r="T52" s="51"/>
      <c r="U52" s="52"/>
      <c r="V52" s="51"/>
      <c r="W52" s="51"/>
      <c r="X52" s="51"/>
      <c r="Y52" s="51"/>
      <c r="Z52" s="51"/>
      <c r="AA52" s="51"/>
      <c r="AB52" s="51"/>
      <c r="AC52" s="51"/>
      <c r="AD52" s="51"/>
      <c r="AE52" s="51"/>
      <c r="AF52" s="51"/>
      <c r="AG52" s="51"/>
      <c r="AH52" s="51"/>
    </row>
    <row r="53" spans="1:35" ht="18" customHeight="1" x14ac:dyDescent="0.25">
      <c r="A53" s="43" t="s">
        <v>57</v>
      </c>
      <c r="B53" s="43"/>
      <c r="C53" s="10"/>
      <c r="D53" s="10"/>
      <c r="E53" s="56"/>
      <c r="F53" s="20"/>
      <c r="G53" s="20"/>
      <c r="H53" s="20"/>
      <c r="I53" s="20"/>
      <c r="J53" s="20"/>
      <c r="K53" s="20"/>
      <c r="L53" s="20"/>
      <c r="M53" s="20"/>
      <c r="N53" s="20"/>
      <c r="O53" s="20"/>
      <c r="P53" s="20"/>
      <c r="Q53" s="20"/>
      <c r="R53" s="20"/>
      <c r="S53" s="20"/>
      <c r="T53" s="20"/>
      <c r="U53" s="9"/>
      <c r="V53" s="20"/>
      <c r="W53" s="20"/>
      <c r="X53" s="20"/>
      <c r="Y53" s="20"/>
      <c r="Z53" s="20"/>
      <c r="AA53" s="20"/>
      <c r="AB53" s="20"/>
      <c r="AC53" s="20"/>
      <c r="AD53" s="20"/>
      <c r="AE53" s="20"/>
      <c r="AF53" s="20"/>
      <c r="AG53" s="20"/>
      <c r="AH53" s="20"/>
    </row>
    <row r="54" spans="1:35" ht="18" customHeight="1" x14ac:dyDescent="0.2">
      <c r="A54" s="17" t="s">
        <v>179</v>
      </c>
      <c r="B54" s="17"/>
      <c r="C54" s="10"/>
      <c r="D54" s="10"/>
      <c r="E54" s="9">
        <f t="shared" ref="E54:AH54" ca="1" si="2">Generation*elecRev*(1+ElecRevAdj)^D$49</f>
        <v>174762</v>
      </c>
      <c r="F54" s="9">
        <f t="shared" ca="1" si="2"/>
        <v>177365.95380000002</v>
      </c>
      <c r="G54" s="9">
        <f t="shared" ca="1" si="2"/>
        <v>180008.70651162002</v>
      </c>
      <c r="H54" s="9">
        <f t="shared" ca="1" si="2"/>
        <v>182690.83623864315</v>
      </c>
      <c r="I54" s="9">
        <f t="shared" ca="1" si="2"/>
        <v>185412.92969859895</v>
      </c>
      <c r="J54" s="9">
        <f t="shared" ca="1" si="2"/>
        <v>188175.58235110808</v>
      </c>
      <c r="K54" s="9">
        <f t="shared" ca="1" si="2"/>
        <v>190979.3985281396</v>
      </c>
      <c r="L54" s="9">
        <f t="shared" ca="1" si="2"/>
        <v>193824.9915662088</v>
      </c>
      <c r="M54" s="9">
        <f t="shared" ca="1" si="2"/>
        <v>196712.98394054535</v>
      </c>
      <c r="N54" s="9">
        <f t="shared" ca="1" si="2"/>
        <v>199644.00740125947</v>
      </c>
      <c r="O54" s="9">
        <f t="shared" ca="1" si="2"/>
        <v>202618.70311153823</v>
      </c>
      <c r="P54" s="9">
        <f t="shared" ca="1" si="2"/>
        <v>205637.72178790014</v>
      </c>
      <c r="Q54" s="9">
        <f t="shared" ca="1" si="2"/>
        <v>208701.72384253988</v>
      </c>
      <c r="R54" s="9">
        <f t="shared" ca="1" si="2"/>
        <v>211811.37952779367</v>
      </c>
      <c r="S54" s="9">
        <f t="shared" ca="1" si="2"/>
        <v>214967.36908275788</v>
      </c>
      <c r="T54" s="9">
        <f t="shared" ca="1" si="2"/>
        <v>218170.38288209087</v>
      </c>
      <c r="U54" s="9">
        <f t="shared" ca="1" si="2"/>
        <v>221421.12158703408</v>
      </c>
      <c r="V54" s="9">
        <f t="shared" ca="1" si="2"/>
        <v>224720.29629868091</v>
      </c>
      <c r="W54" s="9">
        <f t="shared" ca="1" si="2"/>
        <v>228068.62871353122</v>
      </c>
      <c r="X54" s="9">
        <f t="shared" ca="1" si="2"/>
        <v>231466.85128136279</v>
      </c>
      <c r="Y54" s="9">
        <f t="shared" ca="1" si="2"/>
        <v>234915.70736545511</v>
      </c>
      <c r="Z54" s="9">
        <f t="shared" ca="1" si="2"/>
        <v>238415.95140520038</v>
      </c>
      <c r="AA54" s="9">
        <f t="shared" ca="1" si="2"/>
        <v>241968.34908113792</v>
      </c>
      <c r="AB54" s="9">
        <f t="shared" ca="1" si="2"/>
        <v>245573.6774824468</v>
      </c>
      <c r="AC54" s="9">
        <f t="shared" ca="1" si="2"/>
        <v>249232.72527693523</v>
      </c>
      <c r="AD54" s="9">
        <f t="shared" ca="1" si="2"/>
        <v>0</v>
      </c>
      <c r="AE54" s="9">
        <f t="shared" ca="1" si="2"/>
        <v>0</v>
      </c>
      <c r="AF54" s="9">
        <f t="shared" ca="1" si="2"/>
        <v>0</v>
      </c>
      <c r="AG54" s="9">
        <f t="shared" ca="1" si="2"/>
        <v>0</v>
      </c>
      <c r="AH54" s="9">
        <f t="shared" ca="1" si="2"/>
        <v>0</v>
      </c>
    </row>
    <row r="55" spans="1:35" ht="18" customHeight="1" x14ac:dyDescent="0.2">
      <c r="A55" s="17" t="s">
        <v>180</v>
      </c>
      <c r="B55" s="17"/>
      <c r="C55" s="10"/>
      <c r="D55" s="10"/>
      <c r="E55" s="9">
        <f t="shared" ref="E55:AH55" ca="1" si="3">-($B$43*E54)</f>
        <v>-26214.3</v>
      </c>
      <c r="F55" s="9">
        <f t="shared" ca="1" si="3"/>
        <v>-26604.893070000002</v>
      </c>
      <c r="G55" s="9">
        <f t="shared" ca="1" si="3"/>
        <v>-27001.305976743002</v>
      </c>
      <c r="H55" s="9">
        <f t="shared" ca="1" si="3"/>
        <v>-27403.625435796472</v>
      </c>
      <c r="I55" s="9">
        <f t="shared" ca="1" si="3"/>
        <v>-27811.939454789841</v>
      </c>
      <c r="J55" s="9">
        <f t="shared" ca="1" si="3"/>
        <v>-28226.337352666211</v>
      </c>
      <c r="K55" s="9">
        <f t="shared" ca="1" si="3"/>
        <v>-28646.90977922094</v>
      </c>
      <c r="L55" s="9">
        <f t="shared" ca="1" si="3"/>
        <v>-29073.74873493132</v>
      </c>
      <c r="M55" s="9">
        <f t="shared" ca="1" si="3"/>
        <v>-29506.9475910818</v>
      </c>
      <c r="N55" s="9">
        <f t="shared" ca="1" si="3"/>
        <v>-29946.60111018892</v>
      </c>
      <c r="O55" s="9">
        <f t="shared" ca="1" si="3"/>
        <v>-30392.805466730733</v>
      </c>
      <c r="P55" s="9">
        <f t="shared" ca="1" si="3"/>
        <v>-30845.65826818502</v>
      </c>
      <c r="Q55" s="9">
        <f t="shared" ca="1" si="3"/>
        <v>-31305.25857638098</v>
      </c>
      <c r="R55" s="9">
        <f t="shared" ca="1" si="3"/>
        <v>-31771.70692916905</v>
      </c>
      <c r="S55" s="9">
        <f t="shared" ca="1" si="3"/>
        <v>-32245.10536241368</v>
      </c>
      <c r="T55" s="9">
        <f t="shared" ca="1" si="3"/>
        <v>-32725.557432313628</v>
      </c>
      <c r="U55" s="9">
        <f t="shared" ca="1" si="3"/>
        <v>-33213.168238055114</v>
      </c>
      <c r="V55" s="9">
        <f t="shared" ca="1" si="3"/>
        <v>-33708.044444802137</v>
      </c>
      <c r="W55" s="9">
        <f t="shared" ca="1" si="3"/>
        <v>-34210.294307029682</v>
      </c>
      <c r="X55" s="9">
        <f t="shared" ca="1" si="3"/>
        <v>-34720.027692204414</v>
      </c>
      <c r="Y55" s="9">
        <f t="shared" ca="1" si="3"/>
        <v>-35237.356104818267</v>
      </c>
      <c r="Z55" s="9">
        <f t="shared" ca="1" si="3"/>
        <v>-35762.392710780055</v>
      </c>
      <c r="AA55" s="9">
        <f t="shared" ca="1" si="3"/>
        <v>-36295.252362170686</v>
      </c>
      <c r="AB55" s="9">
        <f t="shared" ca="1" si="3"/>
        <v>-36836.05162236702</v>
      </c>
      <c r="AC55" s="9">
        <f t="shared" ca="1" si="3"/>
        <v>-37384.908791540285</v>
      </c>
      <c r="AD55" s="9">
        <f t="shared" ca="1" si="3"/>
        <v>0</v>
      </c>
      <c r="AE55" s="9">
        <f t="shared" ca="1" si="3"/>
        <v>0</v>
      </c>
      <c r="AF55" s="9">
        <f t="shared" ca="1" si="3"/>
        <v>0</v>
      </c>
      <c r="AG55" s="9">
        <f t="shared" ca="1" si="3"/>
        <v>0</v>
      </c>
      <c r="AH55" s="9">
        <f t="shared" ca="1" si="3"/>
        <v>0</v>
      </c>
    </row>
    <row r="56" spans="1:35" ht="18" customHeight="1" x14ac:dyDescent="0.2">
      <c r="A56" s="2" t="s">
        <v>257</v>
      </c>
      <c r="B56" s="17"/>
      <c r="C56" s="10"/>
      <c r="D56" s="9"/>
      <c r="E56" s="9">
        <f t="shared" ref="E56:AH56" ca="1" si="4">IF(E49&lt;=projectlife,-$B$44,0)</f>
        <v>-12500</v>
      </c>
      <c r="F56" s="9">
        <f t="shared" ca="1" si="4"/>
        <v>-12500</v>
      </c>
      <c r="G56" s="9">
        <f t="shared" ca="1" si="4"/>
        <v>-12500</v>
      </c>
      <c r="H56" s="9">
        <f t="shared" ca="1" si="4"/>
        <v>-12500</v>
      </c>
      <c r="I56" s="9">
        <f t="shared" ca="1" si="4"/>
        <v>-12500</v>
      </c>
      <c r="J56" s="9">
        <f t="shared" ca="1" si="4"/>
        <v>-12500</v>
      </c>
      <c r="K56" s="9">
        <f t="shared" ca="1" si="4"/>
        <v>-12500</v>
      </c>
      <c r="L56" s="9">
        <f t="shared" ca="1" si="4"/>
        <v>-12500</v>
      </c>
      <c r="M56" s="9">
        <f t="shared" ca="1" si="4"/>
        <v>-12500</v>
      </c>
      <c r="N56" s="9">
        <f t="shared" ca="1" si="4"/>
        <v>-12500</v>
      </c>
      <c r="O56" s="9">
        <f t="shared" ca="1" si="4"/>
        <v>-12500</v>
      </c>
      <c r="P56" s="9">
        <f t="shared" ca="1" si="4"/>
        <v>-12500</v>
      </c>
      <c r="Q56" s="9">
        <f t="shared" ca="1" si="4"/>
        <v>-12500</v>
      </c>
      <c r="R56" s="9">
        <f t="shared" ca="1" si="4"/>
        <v>-12500</v>
      </c>
      <c r="S56" s="9">
        <f t="shared" ca="1" si="4"/>
        <v>-12500</v>
      </c>
      <c r="T56" s="9">
        <f t="shared" ca="1" si="4"/>
        <v>-12500</v>
      </c>
      <c r="U56" s="9">
        <f t="shared" ca="1" si="4"/>
        <v>-12500</v>
      </c>
      <c r="V56" s="9">
        <f t="shared" ca="1" si="4"/>
        <v>-12500</v>
      </c>
      <c r="W56" s="9">
        <f t="shared" ca="1" si="4"/>
        <v>-12500</v>
      </c>
      <c r="X56" s="9">
        <f t="shared" ca="1" si="4"/>
        <v>-12500</v>
      </c>
      <c r="Y56" s="9">
        <f t="shared" ca="1" si="4"/>
        <v>-12500</v>
      </c>
      <c r="Z56" s="9">
        <f t="shared" ca="1" si="4"/>
        <v>-12500</v>
      </c>
      <c r="AA56" s="9">
        <f t="shared" ca="1" si="4"/>
        <v>-12500</v>
      </c>
      <c r="AB56" s="9">
        <f t="shared" ca="1" si="4"/>
        <v>-12500</v>
      </c>
      <c r="AC56" s="9">
        <f t="shared" ca="1" si="4"/>
        <v>-12500</v>
      </c>
      <c r="AD56" s="9">
        <f t="shared" si="4"/>
        <v>0</v>
      </c>
      <c r="AE56" s="9">
        <f t="shared" si="4"/>
        <v>0</v>
      </c>
      <c r="AF56" s="9">
        <f t="shared" si="4"/>
        <v>0</v>
      </c>
      <c r="AG56" s="9">
        <f t="shared" si="4"/>
        <v>0</v>
      </c>
      <c r="AH56" s="9">
        <f t="shared" si="4"/>
        <v>0</v>
      </c>
    </row>
    <row r="57" spans="1:35" ht="18" customHeight="1" x14ac:dyDescent="0.2">
      <c r="A57" s="18" t="s">
        <v>181</v>
      </c>
      <c r="B57" s="18"/>
      <c r="C57" s="89"/>
      <c r="D57" s="10" t="s">
        <v>100</v>
      </c>
      <c r="E57" s="10">
        <f ca="1">IF(E$49&gt;OptInTerm,0,VLOOKUP($B$10+E$49-1,'SREC Prices'!$B$6:$D$22,2))*((E$50/1000)*$B$18)</f>
        <v>378138.09156877844</v>
      </c>
      <c r="F57" s="10">
        <f ca="1">IF(F$49&gt;OptInTerm,0,VLOOKUP($B$10+F$49-1,'SREC Prices'!$B$6:$D$22,2))*((F$50/1000)*$B$18)</f>
        <v>308607.41888874414</v>
      </c>
      <c r="G57" s="10">
        <f ca="1">IF(G$49&gt;OptInTerm,0,VLOOKUP($B$10+G$49-1,'SREC Prices'!$B$6:$D$22,2))*((G$50/1000)*$B$18)</f>
        <v>284980.98447347747</v>
      </c>
      <c r="H57" s="10">
        <f ca="1">IF(H$49&gt;OptInTerm,0,VLOOKUP($B$10+H$49-1,'SREC Prices'!$B$6:$D$22,2))*((H$50/1000)*$B$18)</f>
        <v>281463.41475737491</v>
      </c>
      <c r="I57" s="10">
        <f ca="1">IF(I$49&gt;OptInTerm,0,VLOOKUP($B$10+I$49-1,'SREC Prices'!$B$6:$D$22,2))*((I$50/1000)*$B$18)</f>
        <v>290467.10503242031</v>
      </c>
      <c r="J57" s="10">
        <f ca="1">IF(J$49&gt;OptInTerm,0,VLOOKUP($B$10+J$49-1,'SREC Prices'!$B$6:$D$22,2))*((J$50/1000)*$B$18)</f>
        <v>274512.23627033492</v>
      </c>
      <c r="K57" s="10">
        <f ca="1">IF(K$49&gt;OptInTerm,0,VLOOKUP($B$10+K$49-1,'SREC Prices'!$B$6:$D$22,2))*((K$50/1000)*$B$18)</f>
        <v>250463.92847782234</v>
      </c>
      <c r="L57" s="10">
        <f ca="1">IF(L$49&gt;OptInTerm,0,VLOOKUP($B$10+L$49-1,'SREC Prices'!$B$6:$D$22,2))*((L$50/1000)*$B$18)</f>
        <v>231777.05183871565</v>
      </c>
      <c r="M57" s="10">
        <f ca="1">IF(M$49&gt;OptInTerm,0,VLOOKUP($B$10+M$49-1,'SREC Prices'!$B$6:$D$22,2))*((M$50/1000)*$B$18)</f>
        <v>217352.51982937261</v>
      </c>
      <c r="N57" s="10">
        <f ca="1">IF(N$49&gt;OptInTerm,0,VLOOKUP($B$10+N$49-1,'SREC Prices'!$B$6:$D$22,2))*((N$50/1000)*$B$18)</f>
        <v>208635.53579555367</v>
      </c>
      <c r="O57" s="10">
        <f ca="1">IF(O$49&gt;OptInTerm,0,VLOOKUP($B$10+O$49-1,'SREC Prices'!$B$6:$D$22,2))*((O$50/1000)*$B$18)</f>
        <v>0</v>
      </c>
      <c r="P57" s="10">
        <f ca="1">IF(P$49&gt;OptInTerm,0,VLOOKUP($B$10+P$49-1,'SREC Prices'!$B$6:$D$22,2))*((P$50/1000)*$B$18)</f>
        <v>0</v>
      </c>
      <c r="Q57" s="10">
        <f ca="1">IF(Q$49&gt;OptInTerm,0,VLOOKUP($B$10+Q$49-1,'SREC Prices'!$B$6:$D$22,2))*((Q$50/1000)*$B$18)</f>
        <v>0</v>
      </c>
      <c r="R57" s="10">
        <f ca="1">IF(R$49&gt;OptInTerm,0,VLOOKUP($B$10+R$49-1,'SREC Prices'!$B$6:$D$22,2))*((R$50/1000)*$B$18)</f>
        <v>0</v>
      </c>
      <c r="S57" s="10">
        <f ca="1">IF(S$49&gt;OptInTerm,0,VLOOKUP($B$10+S$49-1,'SREC Prices'!$B$6:$D$22,2))*((S$50/1000)*$B$18)</f>
        <v>0</v>
      </c>
      <c r="T57" s="10">
        <f ca="1">IF(T$49&gt;OptInTerm,0,VLOOKUP($B$10+T$49-1,'SREC Prices'!$B$6:$D$22,2))*((T$50/1000)*$B$18)</f>
        <v>0</v>
      </c>
      <c r="U57" s="10">
        <f ca="1">IF(U$49&gt;OptInTerm,0,VLOOKUP($B$10+U$49-1,'SREC Prices'!$B$6:$D$22,2))*((U$50/1000)*$B$18)</f>
        <v>0</v>
      </c>
      <c r="V57" s="10">
        <f ca="1">IF(V$49&gt;OptInTerm,0,VLOOKUP($B$10+V$49-1,'SREC Prices'!$B$6:$D$22,2))*((V$50/1000)*$B$18)</f>
        <v>0</v>
      </c>
      <c r="W57" s="10">
        <f ca="1">IF(W$49&gt;OptInTerm,0,VLOOKUP($B$10+W$49-1,'SREC Prices'!$B$6:$D$22,2))*((W$50/1000)*$B$18)</f>
        <v>0</v>
      </c>
      <c r="X57" s="10">
        <f ca="1">IF(X$49&gt;OptInTerm,0,VLOOKUP($B$10+X$49-1,'SREC Prices'!$B$6:$D$22,2))*((X$50/1000)*$B$18)</f>
        <v>0</v>
      </c>
      <c r="Y57" s="10">
        <f ca="1">IF(Y$49&gt;OptInTerm,0,VLOOKUP($B$10+Y$49-1,'SREC Prices'!$B$6:$D$22,2))*((Y$50/1000)*$B$18)</f>
        <v>0</v>
      </c>
      <c r="Z57" s="10">
        <f ca="1">IF(Z$49&gt;OptInTerm,0,VLOOKUP($B$10+Z$49-1,'SREC Prices'!$B$6:$D$22,2))*((Z$50/1000)*$B$18)</f>
        <v>0</v>
      </c>
      <c r="AA57" s="10">
        <f ca="1">IF(AA$49&gt;OptInTerm,0,VLOOKUP($B$10+AA$49-1,'SREC Prices'!$B$6:$D$22,2))*((AA$50/1000)*$B$18)</f>
        <v>0</v>
      </c>
      <c r="AB57" s="10">
        <f ca="1">IF(AB$49&gt;OptInTerm,0,VLOOKUP($B$10+AB$49-1,'SREC Prices'!$B$6:$D$22,2))*((AB$50/1000)*$B$18)</f>
        <v>0</v>
      </c>
      <c r="AC57" s="10">
        <f ca="1">IF(AC$49&gt;OptInTerm,0,VLOOKUP($B$10+AC$49-1,'SREC Prices'!$B$6:$D$22,2))*((AC$50/1000)*$B$18)</f>
        <v>0</v>
      </c>
      <c r="AD57" s="10">
        <f ca="1">IF(AD$49&gt;OptInTerm,0,VLOOKUP($B$10+AD$49-1,'SREC Prices'!$B$6:$D$22,2))*((AD$50/1000)*$B$18)</f>
        <v>0</v>
      </c>
      <c r="AE57" s="10">
        <f ca="1">IF(AE$49&gt;OptInTerm,0,VLOOKUP($B$10+AE$49-1,'SREC Prices'!$B$6:$D$22,2))*((AE$50/1000)*$B$18)</f>
        <v>0</v>
      </c>
      <c r="AF57" s="10">
        <f ca="1">IF(AF$49&gt;OptInTerm,0,VLOOKUP($B$10+AF$49-1,'SREC Prices'!$B$6:$D$22,2))*((AF$50/1000)*$B$18)</f>
        <v>0</v>
      </c>
      <c r="AG57" s="10">
        <f ca="1">IF(AG$49&gt;OptInTerm,0,VLOOKUP($B$10+AG$49-1,'SREC Prices'!$B$6:$D$22,2))*((AG$50/1000)*$B$18)</f>
        <v>0</v>
      </c>
      <c r="AH57" s="10">
        <f ca="1">IF(AH$49&gt;OptInTerm,0,VLOOKUP($B$10+AH$49-1,'SREC Prices'!$B$6:$D$22,2))*((AH$50/1000)*$B$18)</f>
        <v>0</v>
      </c>
    </row>
    <row r="58" spans="1:35" ht="18" customHeight="1" x14ac:dyDescent="0.2">
      <c r="A58" s="18" t="s">
        <v>20</v>
      </c>
      <c r="B58" s="18"/>
      <c r="C58" s="89"/>
      <c r="D58" s="10"/>
      <c r="E58" s="10">
        <f ca="1">IF(E$49&lt;=OptInTerm,0,VLOOKUP($B$10+E$49-1,'SREC Prices'!$B$6:$D$22,3))*E$50/1000</f>
        <v>0</v>
      </c>
      <c r="F58" s="10">
        <f ca="1">IF(F$49&lt;=OptInTerm,0,VLOOKUP($B$10+F$49-1,'SREC Prices'!$B$6:$D$22,3))*F$50/1000</f>
        <v>0</v>
      </c>
      <c r="G58" s="10">
        <f ca="1">IF(G$49&lt;=OptInTerm,0,VLOOKUP($B$10+G$49-1,'SREC Prices'!$B$6:$D$22,3))*G$50/1000</f>
        <v>0</v>
      </c>
      <c r="H58" s="10">
        <f ca="1">IF(H$49&lt;=OptInTerm,0,VLOOKUP($B$10+H$49-1,'SREC Prices'!$B$6:$D$22,3))*H$50/1000</f>
        <v>0</v>
      </c>
      <c r="I58" s="10">
        <f ca="1">IF(I$49&lt;=OptInTerm,0,VLOOKUP($B$10+I$49-1,'SREC Prices'!$B$6:$D$22,3))*I$50/1000</f>
        <v>0</v>
      </c>
      <c r="J58" s="10">
        <f ca="1">IF(J$49&lt;=OptInTerm,0,VLOOKUP($B$10+J$49-1,'SREC Prices'!$B$6:$D$22,3))*J$50/1000</f>
        <v>0</v>
      </c>
      <c r="K58" s="10">
        <f ca="1">IF(K$49&lt;=OptInTerm,0,VLOOKUP($B$10+K$49-1,'SREC Prices'!$B$6:$D$22,3))*K$50/1000</f>
        <v>0</v>
      </c>
      <c r="L58" s="10">
        <f ca="1">IF(L$49&lt;=OptInTerm,0,VLOOKUP($B$10+L$49-1,'SREC Prices'!$B$6:$D$22,3))*L$50/1000</f>
        <v>0</v>
      </c>
      <c r="M58" s="10">
        <f ca="1">IF(M$49&lt;=OptInTerm,0,VLOOKUP($B$10+M$49-1,'SREC Prices'!$B$6:$D$22,3))*M$50/1000</f>
        <v>0</v>
      </c>
      <c r="N58" s="10">
        <f ca="1">IF(N$49&lt;=OptInTerm,0,VLOOKUP($B$10+N$49-1,'SREC Prices'!$B$6:$D$22,3))*N$50/1000</f>
        <v>0</v>
      </c>
      <c r="O58" s="10">
        <f ca="1">IF(O$49&lt;=OptInTerm,0,VLOOKUP($B$10+O$49-1,'SREC Prices'!$B$6:$D$22,3))*O$50/1000</f>
        <v>27702.984770076542</v>
      </c>
      <c r="P58" s="10">
        <f ca="1">IF(P$49&lt;=OptInTerm,0,VLOOKUP($B$10+P$49-1,'SREC Prices'!$B$6:$D$22,3))*P$50/1000</f>
        <v>27564.469846226159</v>
      </c>
      <c r="Q58" s="10">
        <f ca="1">IF(Q$49&lt;=OptInTerm,0,VLOOKUP($B$10+Q$49-1,'SREC Prices'!$B$6:$D$22,3))*Q$50/1000</f>
        <v>27426.647496995029</v>
      </c>
      <c r="R58" s="10">
        <f ca="1">IF(R$49&lt;=OptInTerm,0,VLOOKUP($B$10+R$49-1,'SREC Prices'!$B$6:$D$22,3))*R$50/1000</f>
        <v>27289.514259510051</v>
      </c>
      <c r="S58" s="10">
        <f ca="1">IF(S$49&lt;=OptInTerm,0,VLOOKUP($B$10+S$49-1,'SREC Prices'!$B$6:$D$22,3))*S$50/1000</f>
        <v>27153.066688212504</v>
      </c>
      <c r="T58" s="10">
        <f ca="1">IF(T$49&lt;=OptInTerm,0,VLOOKUP($B$10+T$49-1,'SREC Prices'!$B$6:$D$22,3))*T$50/1000</f>
        <v>27017.30135477144</v>
      </c>
      <c r="U58" s="10">
        <f ca="1">IF(U$49&lt;=OptInTerm,0,VLOOKUP($B$10+U$49-1,'SREC Prices'!$B$6:$D$22,3))*U$50/1000</f>
        <v>26882.214847997584</v>
      </c>
      <c r="V58" s="10">
        <f ca="1">IF(V$49&lt;=OptInTerm,0,VLOOKUP($B$10+V$49-1,'SREC Prices'!$B$6:$D$22,3))*V$50/1000</f>
        <v>26747.803773757594</v>
      </c>
      <c r="W58" s="10">
        <f ca="1">IF(W$49&lt;=OptInTerm,0,VLOOKUP($B$10+W$49-1,'SREC Prices'!$B$6:$D$22,3))*W$50/1000</f>
        <v>26614.064754888808</v>
      </c>
      <c r="X58" s="10">
        <f ca="1">IF(X$49&lt;=OptInTerm,0,VLOOKUP($B$10+X$49-1,'SREC Prices'!$B$6:$D$22,3))*X$50/1000</f>
        <v>26480.994431114359</v>
      </c>
      <c r="Y58" s="10">
        <f ca="1">IF(Y$49&lt;=OptInTerm,0,VLOOKUP($B$10+Y$49-1,'SREC Prices'!$B$6:$D$22,3))*Y$50/1000</f>
        <v>26348.589458958784</v>
      </c>
      <c r="Z58" s="10">
        <f ca="1">IF(Z$49&lt;=OptInTerm,0,VLOOKUP($B$10+Z$49-1,'SREC Prices'!$B$6:$D$22,3))*Z$50/1000</f>
        <v>26216.846511663993</v>
      </c>
      <c r="AA58" s="10">
        <f ca="1">IF(AA$49&lt;=OptInTerm,0,VLOOKUP($B$10+AA$49-1,'SREC Prices'!$B$6:$D$22,3))*AA$50/1000</f>
        <v>26085.762279105671</v>
      </c>
      <c r="AB58" s="10">
        <f ca="1">IF(AB$49&lt;=OptInTerm,0,VLOOKUP($B$10+AB$49-1,'SREC Prices'!$B$6:$D$22,3))*AB$50/1000</f>
        <v>25955.333467710145</v>
      </c>
      <c r="AC58" s="10">
        <f ca="1">IF(AC$49&lt;=OptInTerm,0,VLOOKUP($B$10+AC$49-1,'SREC Prices'!$B$6:$D$22,3))*AC$50/1000</f>
        <v>25825.556800371593</v>
      </c>
      <c r="AD58" s="10">
        <f ca="1">IF(AD$49&lt;=OptInTerm,0,VLOOKUP($B$10+AD$49-1,'SREC Prices'!$B$6:$D$22,3))*AD$50/1000</f>
        <v>0</v>
      </c>
      <c r="AE58" s="10">
        <f ca="1">IF(AE$49&lt;=OptInTerm,0,VLOOKUP($B$10+AE$49-1,'SREC Prices'!$B$6:$D$22,3))*AE$50/1000</f>
        <v>0</v>
      </c>
      <c r="AF58" s="10">
        <f ca="1">IF(AF$49&lt;=OptInTerm,0,VLOOKUP($B$10+AF$49-1,'SREC Prices'!$B$6:$D$22,3))*AF$50/1000</f>
        <v>0</v>
      </c>
      <c r="AG58" s="10">
        <f ca="1">IF(AG$49&lt;=OptInTerm,0,VLOOKUP($B$10+AG$49-1,'SREC Prices'!$B$6:$D$22,3))*AG$50/1000</f>
        <v>0</v>
      </c>
      <c r="AH58" s="10">
        <f ca="1">IF(AH$49&lt;=OptInTerm,0,VLOOKUP($B$10+AH$49-1,'SREC Prices'!$B$6:$D$22,3))*AH$50/1000</f>
        <v>0</v>
      </c>
    </row>
    <row r="59" spans="1:35" ht="18" customHeight="1" x14ac:dyDescent="0.2">
      <c r="A59" s="39" t="s">
        <v>182</v>
      </c>
      <c r="B59" s="39"/>
      <c r="C59" s="10"/>
      <c r="D59" s="10">
        <f>SUM(D54:D56)</f>
        <v>0</v>
      </c>
      <c r="E59" s="10">
        <f ca="1">SUM(E54:E58)</f>
        <v>514185.79156877846</v>
      </c>
      <c r="F59" s="10">
        <f t="shared" ref="F59:AH59" ca="1" si="5">SUM(F54:F58)</f>
        <v>446868.47961874417</v>
      </c>
      <c r="G59" s="10">
        <f t="shared" ca="1" si="5"/>
        <v>425488.3850083545</v>
      </c>
      <c r="H59" s="10">
        <f t="shared" ca="1" si="5"/>
        <v>424250.62556022161</v>
      </c>
      <c r="I59" s="10">
        <f t="shared" ca="1" si="5"/>
        <v>435568.09527622943</v>
      </c>
      <c r="J59" s="10">
        <f t="shared" ca="1" si="5"/>
        <v>421961.48126877681</v>
      </c>
      <c r="K59" s="10">
        <f t="shared" ca="1" si="5"/>
        <v>400296.41722674097</v>
      </c>
      <c r="L59" s="10">
        <f t="shared" ca="1" si="5"/>
        <v>384028.29466999311</v>
      </c>
      <c r="M59" s="10">
        <f t="shared" ca="1" si="5"/>
        <v>372058.55617883615</v>
      </c>
      <c r="N59" s="10">
        <f t="shared" ca="1" si="5"/>
        <v>365832.94208662421</v>
      </c>
      <c r="O59" s="10">
        <f t="shared" ca="1" si="5"/>
        <v>187428.88241488405</v>
      </c>
      <c r="P59" s="10">
        <f t="shared" ca="1" si="5"/>
        <v>189856.53336594129</v>
      </c>
      <c r="Q59" s="10">
        <f t="shared" ca="1" si="5"/>
        <v>192323.11276315391</v>
      </c>
      <c r="R59" s="10">
        <f t="shared" ca="1" si="5"/>
        <v>194829.18685813469</v>
      </c>
      <c r="S59" s="10">
        <f t="shared" ca="1" si="5"/>
        <v>197375.33040855671</v>
      </c>
      <c r="T59" s="10">
        <f t="shared" ca="1" si="5"/>
        <v>199962.12680454869</v>
      </c>
      <c r="U59" s="10">
        <f t="shared" ca="1" si="5"/>
        <v>202590.16819697656</v>
      </c>
      <c r="V59" s="10">
        <f t="shared" ca="1" si="5"/>
        <v>205260.05562763638</v>
      </c>
      <c r="W59" s="10">
        <f t="shared" ca="1" si="5"/>
        <v>207972.39916139032</v>
      </c>
      <c r="X59" s="10">
        <f t="shared" ca="1" si="5"/>
        <v>210727.81802027271</v>
      </c>
      <c r="Y59" s="10">
        <f t="shared" ca="1" si="5"/>
        <v>213526.94071959564</v>
      </c>
      <c r="Z59" s="10">
        <f t="shared" ca="1" si="5"/>
        <v>216370.40520608431</v>
      </c>
      <c r="AA59" s="10">
        <f t="shared" ca="1" si="5"/>
        <v>219258.85899807289</v>
      </c>
      <c r="AB59" s="10">
        <f t="shared" ca="1" si="5"/>
        <v>222192.95932778993</v>
      </c>
      <c r="AC59" s="10">
        <f t="shared" ca="1" si="5"/>
        <v>225173.37328576655</v>
      </c>
      <c r="AD59" s="10">
        <f t="shared" ca="1" si="5"/>
        <v>0</v>
      </c>
      <c r="AE59" s="10">
        <f t="shared" ca="1" si="5"/>
        <v>0</v>
      </c>
      <c r="AF59" s="10">
        <f t="shared" ca="1" si="5"/>
        <v>0</v>
      </c>
      <c r="AG59" s="10">
        <f t="shared" ca="1" si="5"/>
        <v>0</v>
      </c>
      <c r="AH59" s="10">
        <f t="shared" ca="1" si="5"/>
        <v>0</v>
      </c>
    </row>
    <row r="60" spans="1:35" ht="18" customHeight="1" x14ac:dyDescent="0.2">
      <c r="A60" s="17" t="s">
        <v>37</v>
      </c>
      <c r="B60" s="17"/>
      <c r="C60" s="10"/>
      <c r="D60" s="10"/>
      <c r="E60" s="10">
        <f t="shared" ref="E60:AH60" si="6">IF(ProjectYear&lt;=projectlife,-OpCost_Yr*(1+OpCostAdj_Yr)^(ProjectYear-1),0)</f>
        <v>-21000</v>
      </c>
      <c r="F60" s="10">
        <f t="shared" si="6"/>
        <v>-21524.999999999996</v>
      </c>
      <c r="G60" s="10">
        <f t="shared" si="6"/>
        <v>-22063.125</v>
      </c>
      <c r="H60" s="10">
        <f t="shared" si="6"/>
        <v>-22614.703124999996</v>
      </c>
      <c r="I60" s="10">
        <f t="shared" si="6"/>
        <v>-23180.070703124995</v>
      </c>
      <c r="J60" s="10">
        <f t="shared" si="6"/>
        <v>-23759.572470703119</v>
      </c>
      <c r="K60" s="10">
        <f t="shared" si="6"/>
        <v>-24353.561782470693</v>
      </c>
      <c r="L60" s="10">
        <f t="shared" si="6"/>
        <v>-24962.400827032463</v>
      </c>
      <c r="M60" s="10">
        <f t="shared" si="6"/>
        <v>-25586.460847708273</v>
      </c>
      <c r="N60" s="10">
        <f t="shared" si="6"/>
        <v>-26226.122368900975</v>
      </c>
      <c r="O60" s="10">
        <f t="shared" si="6"/>
        <v>-26881.775428123499</v>
      </c>
      <c r="P60" s="10">
        <f t="shared" si="6"/>
        <v>-27553.819813826587</v>
      </c>
      <c r="Q60" s="10">
        <f t="shared" si="6"/>
        <v>-28242.665309172247</v>
      </c>
      <c r="R60" s="10">
        <f t="shared" si="6"/>
        <v>-28948.731941901551</v>
      </c>
      <c r="S60" s="10">
        <f t="shared" si="6"/>
        <v>-29672.450240449089</v>
      </c>
      <c r="T60" s="10">
        <f t="shared" si="6"/>
        <v>-30414.26149646032</v>
      </c>
      <c r="U60" s="10">
        <f t="shared" si="6"/>
        <v>-31174.618033871826</v>
      </c>
      <c r="V60" s="10">
        <f t="shared" si="6"/>
        <v>-31953.983484718618</v>
      </c>
      <c r="W60" s="10">
        <f t="shared" si="6"/>
        <v>-32752.833071836583</v>
      </c>
      <c r="X60" s="10">
        <f t="shared" si="6"/>
        <v>-33571.653898632496</v>
      </c>
      <c r="Y60" s="10">
        <f t="shared" si="6"/>
        <v>-34410.945246098308</v>
      </c>
      <c r="Z60" s="10">
        <f t="shared" si="6"/>
        <v>-35271.218877250758</v>
      </c>
      <c r="AA60" s="10">
        <f t="shared" si="6"/>
        <v>-36152.999349182028</v>
      </c>
      <c r="AB60" s="10">
        <f t="shared" si="6"/>
        <v>-37056.824332911579</v>
      </c>
      <c r="AC60" s="10">
        <f t="shared" si="6"/>
        <v>-37983.24494123437</v>
      </c>
      <c r="AD60" s="10">
        <f t="shared" si="6"/>
        <v>0</v>
      </c>
      <c r="AE60" s="10">
        <f t="shared" si="6"/>
        <v>0</v>
      </c>
      <c r="AF60" s="10">
        <f t="shared" si="6"/>
        <v>0</v>
      </c>
      <c r="AG60" s="10">
        <f t="shared" si="6"/>
        <v>0</v>
      </c>
      <c r="AH60" s="10">
        <f t="shared" si="6"/>
        <v>0</v>
      </c>
    </row>
    <row r="61" spans="1:35" ht="18" customHeight="1" x14ac:dyDescent="0.2">
      <c r="A61" s="18" t="s">
        <v>35</v>
      </c>
      <c r="B61" s="18"/>
      <c r="C61" s="10"/>
      <c r="D61" s="10"/>
      <c r="E61" s="10">
        <f t="shared" ref="E61:AH61" si="7">IF(ProjectYear&lt;=projectlife,IF(E49/ReplaceInverterYear=ROUND(E49/ReplaceInverterYear,0),-InverterReplaceCost*SystemSize,0),0)</f>
        <v>0</v>
      </c>
      <c r="F61" s="10">
        <f t="shared" si="7"/>
        <v>0</v>
      </c>
      <c r="G61" s="10">
        <f t="shared" si="7"/>
        <v>0</v>
      </c>
      <c r="H61" s="10">
        <f t="shared" si="7"/>
        <v>0</v>
      </c>
      <c r="I61" s="10">
        <f t="shared" si="7"/>
        <v>0</v>
      </c>
      <c r="J61" s="10">
        <f t="shared" si="7"/>
        <v>0</v>
      </c>
      <c r="K61" s="10">
        <f t="shared" si="7"/>
        <v>0</v>
      </c>
      <c r="L61" s="10">
        <f t="shared" si="7"/>
        <v>0</v>
      </c>
      <c r="M61" s="10">
        <f t="shared" si="7"/>
        <v>0</v>
      </c>
      <c r="N61" s="10">
        <f t="shared" si="7"/>
        <v>-150000</v>
      </c>
      <c r="O61" s="10">
        <f t="shared" si="7"/>
        <v>0</v>
      </c>
      <c r="P61" s="10">
        <f t="shared" si="7"/>
        <v>0</v>
      </c>
      <c r="Q61" s="10">
        <f t="shared" si="7"/>
        <v>0</v>
      </c>
      <c r="R61" s="10">
        <f t="shared" si="7"/>
        <v>0</v>
      </c>
      <c r="S61" s="10">
        <f t="shared" si="7"/>
        <v>0</v>
      </c>
      <c r="T61" s="10">
        <f t="shared" si="7"/>
        <v>0</v>
      </c>
      <c r="U61" s="10">
        <f t="shared" si="7"/>
        <v>0</v>
      </c>
      <c r="V61" s="10">
        <f t="shared" si="7"/>
        <v>0</v>
      </c>
      <c r="W61" s="10">
        <f t="shared" si="7"/>
        <v>0</v>
      </c>
      <c r="X61" s="10">
        <f t="shared" si="7"/>
        <v>-150000</v>
      </c>
      <c r="Y61" s="10">
        <f t="shared" si="7"/>
        <v>0</v>
      </c>
      <c r="Z61" s="10">
        <f t="shared" si="7"/>
        <v>0</v>
      </c>
      <c r="AA61" s="10">
        <f t="shared" si="7"/>
        <v>0</v>
      </c>
      <c r="AB61" s="10">
        <f t="shared" si="7"/>
        <v>0</v>
      </c>
      <c r="AC61" s="10">
        <f t="shared" si="7"/>
        <v>0</v>
      </c>
      <c r="AD61" s="10">
        <f t="shared" si="7"/>
        <v>0</v>
      </c>
      <c r="AE61" s="10">
        <f t="shared" si="7"/>
        <v>0</v>
      </c>
      <c r="AF61" s="10">
        <f t="shared" si="7"/>
        <v>0</v>
      </c>
      <c r="AG61" s="10">
        <f t="shared" si="7"/>
        <v>0</v>
      </c>
      <c r="AH61" s="10">
        <f t="shared" si="7"/>
        <v>0</v>
      </c>
    </row>
    <row r="62" spans="1:35" ht="18" customHeight="1" x14ac:dyDescent="0.2">
      <c r="A62" s="39" t="s">
        <v>38</v>
      </c>
      <c r="B62" s="39"/>
      <c r="C62" s="10"/>
      <c r="D62" s="10">
        <f>D60+D61</f>
        <v>0</v>
      </c>
      <c r="E62" s="10">
        <f>E60+E61</f>
        <v>-21000</v>
      </c>
      <c r="F62" s="10">
        <f t="shared" ref="F62:AH62" si="8">F60+F61</f>
        <v>-21524.999999999996</v>
      </c>
      <c r="G62" s="10">
        <f t="shared" si="8"/>
        <v>-22063.125</v>
      </c>
      <c r="H62" s="10">
        <f t="shared" si="8"/>
        <v>-22614.703124999996</v>
      </c>
      <c r="I62" s="10">
        <f t="shared" si="8"/>
        <v>-23180.070703124995</v>
      </c>
      <c r="J62" s="10">
        <f t="shared" si="8"/>
        <v>-23759.572470703119</v>
      </c>
      <c r="K62" s="10">
        <f t="shared" si="8"/>
        <v>-24353.561782470693</v>
      </c>
      <c r="L62" s="10">
        <f t="shared" si="8"/>
        <v>-24962.400827032463</v>
      </c>
      <c r="M62" s="10">
        <f t="shared" si="8"/>
        <v>-25586.460847708273</v>
      </c>
      <c r="N62" s="10">
        <f t="shared" si="8"/>
        <v>-176226.12236890098</v>
      </c>
      <c r="O62" s="10">
        <f t="shared" si="8"/>
        <v>-26881.775428123499</v>
      </c>
      <c r="P62" s="10">
        <f t="shared" si="8"/>
        <v>-27553.819813826587</v>
      </c>
      <c r="Q62" s="10">
        <f t="shared" si="8"/>
        <v>-28242.665309172247</v>
      </c>
      <c r="R62" s="10">
        <f t="shared" si="8"/>
        <v>-28948.731941901551</v>
      </c>
      <c r="S62" s="10">
        <f t="shared" si="8"/>
        <v>-29672.450240449089</v>
      </c>
      <c r="T62" s="10">
        <f t="shared" si="8"/>
        <v>-30414.26149646032</v>
      </c>
      <c r="U62" s="10">
        <f t="shared" si="8"/>
        <v>-31174.618033871826</v>
      </c>
      <c r="V62" s="10">
        <f t="shared" si="8"/>
        <v>-31953.983484718618</v>
      </c>
      <c r="W62" s="10">
        <f t="shared" si="8"/>
        <v>-32752.833071836583</v>
      </c>
      <c r="X62" s="10">
        <f t="shared" si="8"/>
        <v>-183571.6538986325</v>
      </c>
      <c r="Y62" s="10">
        <f t="shared" si="8"/>
        <v>-34410.945246098308</v>
      </c>
      <c r="Z62" s="10">
        <f t="shared" si="8"/>
        <v>-35271.218877250758</v>
      </c>
      <c r="AA62" s="10">
        <f t="shared" si="8"/>
        <v>-36152.999349182028</v>
      </c>
      <c r="AB62" s="10">
        <f t="shared" si="8"/>
        <v>-37056.824332911579</v>
      </c>
      <c r="AC62" s="10">
        <f t="shared" si="8"/>
        <v>-37983.24494123437</v>
      </c>
      <c r="AD62" s="10">
        <f t="shared" si="8"/>
        <v>0</v>
      </c>
      <c r="AE62" s="10">
        <f t="shared" si="8"/>
        <v>0</v>
      </c>
      <c r="AF62" s="10">
        <f t="shared" si="8"/>
        <v>0</v>
      </c>
      <c r="AG62" s="10">
        <f t="shared" si="8"/>
        <v>0</v>
      </c>
      <c r="AH62" s="10">
        <f t="shared" si="8"/>
        <v>0</v>
      </c>
    </row>
    <row r="63" spans="1:35" ht="18" customHeight="1" x14ac:dyDescent="0.2">
      <c r="A63" s="417" t="s">
        <v>183</v>
      </c>
      <c r="B63" s="417" t="s">
        <v>40</v>
      </c>
      <c r="C63" s="10"/>
      <c r="D63" s="10">
        <f t="shared" ref="D63:AH63" si="9">D59+D62</f>
        <v>0</v>
      </c>
      <c r="E63" s="10">
        <f t="shared" ca="1" si="9"/>
        <v>493185.79156877846</v>
      </c>
      <c r="F63" s="10">
        <f t="shared" ca="1" si="9"/>
        <v>425343.47961874417</v>
      </c>
      <c r="G63" s="10">
        <f t="shared" ca="1" si="9"/>
        <v>403425.2600083545</v>
      </c>
      <c r="H63" s="10">
        <f t="shared" ca="1" si="9"/>
        <v>401635.92243522161</v>
      </c>
      <c r="I63" s="10">
        <f t="shared" ca="1" si="9"/>
        <v>412388.02457310446</v>
      </c>
      <c r="J63" s="10">
        <f t="shared" ca="1" si="9"/>
        <v>398201.90879807371</v>
      </c>
      <c r="K63" s="10">
        <f t="shared" ca="1" si="9"/>
        <v>375942.8554442703</v>
      </c>
      <c r="L63" s="10">
        <f t="shared" ca="1" si="9"/>
        <v>359065.89384296065</v>
      </c>
      <c r="M63" s="10">
        <f t="shared" ca="1" si="9"/>
        <v>346472.09533112787</v>
      </c>
      <c r="N63" s="10">
        <f t="shared" ca="1" si="9"/>
        <v>189606.81971772324</v>
      </c>
      <c r="O63" s="10">
        <f t="shared" ca="1" si="9"/>
        <v>160547.10698676054</v>
      </c>
      <c r="P63" s="10">
        <f t="shared" ca="1" si="9"/>
        <v>162302.7135521147</v>
      </c>
      <c r="Q63" s="10">
        <f t="shared" ca="1" si="9"/>
        <v>164080.44745398167</v>
      </c>
      <c r="R63" s="10">
        <f t="shared" ca="1" si="9"/>
        <v>165880.45491623314</v>
      </c>
      <c r="S63" s="10">
        <f t="shared" ca="1" si="9"/>
        <v>167702.88016810763</v>
      </c>
      <c r="T63" s="10">
        <f t="shared" ca="1" si="9"/>
        <v>169547.86530808837</v>
      </c>
      <c r="U63" s="10">
        <f t="shared" ca="1" si="9"/>
        <v>171415.55016310472</v>
      </c>
      <c r="V63" s="10">
        <f t="shared" ca="1" si="9"/>
        <v>173306.07214291775</v>
      </c>
      <c r="W63" s="10">
        <f t="shared" ca="1" si="9"/>
        <v>175219.56608955373</v>
      </c>
      <c r="X63" s="10">
        <f t="shared" ca="1" si="9"/>
        <v>27156.164121640206</v>
      </c>
      <c r="Y63" s="10">
        <f t="shared" ca="1" si="9"/>
        <v>179115.99547349734</v>
      </c>
      <c r="Z63" s="10">
        <f t="shared" ca="1" si="9"/>
        <v>181099.18632883354</v>
      </c>
      <c r="AA63" s="10">
        <f t="shared" ca="1" si="9"/>
        <v>183105.85964889085</v>
      </c>
      <c r="AB63" s="10">
        <f t="shared" ca="1" si="9"/>
        <v>185136.13499487835</v>
      </c>
      <c r="AC63" s="10">
        <f t="shared" ca="1" si="9"/>
        <v>187190.12834453216</v>
      </c>
      <c r="AD63" s="10">
        <f t="shared" ca="1" si="9"/>
        <v>0</v>
      </c>
      <c r="AE63" s="10">
        <f t="shared" ca="1" si="9"/>
        <v>0</v>
      </c>
      <c r="AF63" s="10">
        <f t="shared" ca="1" si="9"/>
        <v>0</v>
      </c>
      <c r="AG63" s="10">
        <f t="shared" ca="1" si="9"/>
        <v>0</v>
      </c>
      <c r="AH63" s="10">
        <f t="shared" ca="1" si="9"/>
        <v>0</v>
      </c>
    </row>
    <row r="64" spans="1:35" s="5" customFormat="1" ht="18" customHeight="1" x14ac:dyDescent="0.2">
      <c r="A64" s="48" t="s">
        <v>62</v>
      </c>
      <c r="B64" s="48"/>
      <c r="C64" s="59"/>
      <c r="D64" s="59"/>
      <c r="E64" s="59">
        <f ca="1">IF($B$11="Non-Taxable",0,-(AssetBasis)*DEP_01)</f>
        <v>-741195.60103505058</v>
      </c>
      <c r="F64" s="59">
        <f ca="1">IF($B$11="Non-Taxable",0,-(AssetBasis)*Dep_02)</f>
        <v>-1185912.9616560808</v>
      </c>
      <c r="G64" s="59">
        <f ca="1">IF($B$11="Non-Taxable",0,-(AssetBasis)*Dep_03)</f>
        <v>-711547.7769936485</v>
      </c>
      <c r="H64" s="59">
        <f ca="1">IF($B$11="Non-Taxable",0,-(AssetBasis)*DEP_04)</f>
        <v>-426928.66619618906</v>
      </c>
      <c r="I64" s="59">
        <f ca="1">IF($B$11="Non-Taxable",0,-(AssetBasis)*DEP_05)</f>
        <v>-426928.66619618906</v>
      </c>
      <c r="J64" s="59">
        <f ca="1">IF($B$11="Non-Taxable",0,-(AssetBasis)*DEP_06)</f>
        <v>-213464.33309809453</v>
      </c>
      <c r="K64" s="59">
        <f ca="1">IF($B$11="Non-Taxable",0,-(AssetBasis)*DEP_07)</f>
        <v>0</v>
      </c>
      <c r="L64" s="59">
        <f ca="1">IF($B$11="Non-Taxable",0,-(AssetBasis)*DEP_08)</f>
        <v>0</v>
      </c>
      <c r="M64" s="59">
        <f ca="1">IF($B$11="Non-Taxable",0,-(AssetBasis)*DEP_09)</f>
        <v>0</v>
      </c>
      <c r="N64" s="59">
        <f ca="1">IF($B$11="Non-Taxable",0,-(AssetBasis)*DEP_10)</f>
        <v>0</v>
      </c>
      <c r="O64" s="59">
        <f ca="1">IF($B$11="Non-Taxable",0,-(AssetBasis)*DEP_11)</f>
        <v>0</v>
      </c>
      <c r="P64" s="59">
        <f ca="1">IF($B$11="Non-Taxable",0,-(AssetBasis)*DEP_12)</f>
        <v>0</v>
      </c>
      <c r="Q64" s="59">
        <f ca="1">IF($B$11="Non-Taxable",0,-(AssetBasis)*DEP_13)</f>
        <v>0</v>
      </c>
      <c r="R64" s="59">
        <f ca="1">IF($B$11="Non-Taxable",0,-(AssetBasis)*DEP_14)</f>
        <v>0</v>
      </c>
      <c r="S64" s="59">
        <f ca="1">IF($B$11="Non-Taxable",0,-(AssetBasis)*DEP_15)</f>
        <v>0</v>
      </c>
      <c r="T64" s="59">
        <f ca="1">IF($B$11="Non-Taxable",0,-(AssetBasis)*DEP_16)</f>
        <v>0</v>
      </c>
      <c r="U64" s="59">
        <f ca="1">IF($B$11="Non-Taxable",0,-(AssetBasis)*DEP_17)</f>
        <v>0</v>
      </c>
      <c r="V64" s="59">
        <f ca="1">IF($B$11="Non-Taxable",0,-(AssetBasis)*DEP_18)</f>
        <v>0</v>
      </c>
      <c r="W64" s="59">
        <f ca="1">IF($B$11="Non-Taxable",0,-(AssetBasis)*DEP_19)</f>
        <v>0</v>
      </c>
      <c r="X64" s="59">
        <f ca="1">IF($B$11="Non-Taxable",0,-(AssetBasis)*DEP_20)</f>
        <v>0</v>
      </c>
      <c r="Y64" s="59">
        <f ca="1">IF($B$11="Non-Taxable",0,-(AssetBasis)*DEP_21)</f>
        <v>0</v>
      </c>
      <c r="Z64" s="59">
        <f ca="1">IF($B$11="Non-Taxable",0,-(AssetBasis)*DEP_22)</f>
        <v>0</v>
      </c>
      <c r="AA64" s="59">
        <f ca="1">IF($B$11="Non-Taxable",0,-(AssetBasis)*DEP_23)</f>
        <v>0</v>
      </c>
      <c r="AB64" s="59">
        <f ca="1">IF($B$11="Non-Taxable",0,-(AssetBasis)*DEP_24)</f>
        <v>0</v>
      </c>
      <c r="AC64" s="59">
        <f ca="1">IF($B$11="Non-Taxable",0,-(AssetBasis)*DEP_25)</f>
        <v>0</v>
      </c>
      <c r="AD64" s="59">
        <f ca="1">IF($B$11="Non-Taxable",0,-(AssetBasis)*DEP_26)</f>
        <v>0</v>
      </c>
      <c r="AE64" s="59">
        <f ca="1">IF($B$11="Non-Taxable",0,-(AssetBasis)*DEP_27)</f>
        <v>0</v>
      </c>
      <c r="AF64" s="59">
        <f ca="1">IF($B$11="Non-Taxable",0,-(AssetBasis)*DEP_28)</f>
        <v>0</v>
      </c>
      <c r="AG64" s="59">
        <f ca="1">IF($B$11="Non-Taxable",0,-(AssetBasis)*DEP_29)</f>
        <v>0</v>
      </c>
      <c r="AH64" s="59">
        <f ca="1">IF($B$11="Non-Taxable",0,-(AssetBasis)*DEP_30)</f>
        <v>0</v>
      </c>
      <c r="AI64" s="31"/>
    </row>
    <row r="65" spans="1:35" s="5" customFormat="1" ht="18" customHeight="1" x14ac:dyDescent="0.2">
      <c r="A65" s="414"/>
      <c r="B65" s="414" t="s">
        <v>42</v>
      </c>
      <c r="C65" s="59"/>
      <c r="D65" s="59">
        <f>SUM(D63:D64)</f>
        <v>0</v>
      </c>
      <c r="E65" s="59">
        <f ca="1">SUM(E63:E64)</f>
        <v>-248009.80946627213</v>
      </c>
      <c r="F65" s="59">
        <f t="shared" ref="F65:AH65" ca="1" si="10">SUM(F63:F64)</f>
        <v>-760569.48203733657</v>
      </c>
      <c r="G65" s="59">
        <f t="shared" ca="1" si="10"/>
        <v>-308122.516985294</v>
      </c>
      <c r="H65" s="59">
        <f t="shared" ca="1" si="10"/>
        <v>-25292.743760967453</v>
      </c>
      <c r="I65" s="59">
        <f t="shared" ca="1" si="10"/>
        <v>-14540.641623084608</v>
      </c>
      <c r="J65" s="59">
        <f ca="1">SUM(J63:J64)</f>
        <v>184737.57569997918</v>
      </c>
      <c r="K65" s="59">
        <f t="shared" ca="1" si="10"/>
        <v>375942.8554442703</v>
      </c>
      <c r="L65" s="59">
        <f t="shared" ca="1" si="10"/>
        <v>359065.89384296065</v>
      </c>
      <c r="M65" s="59">
        <f t="shared" ca="1" si="10"/>
        <v>346472.09533112787</v>
      </c>
      <c r="N65" s="59">
        <f t="shared" ca="1" si="10"/>
        <v>189606.81971772324</v>
      </c>
      <c r="O65" s="59">
        <f t="shared" ca="1" si="10"/>
        <v>160547.10698676054</v>
      </c>
      <c r="P65" s="59">
        <f t="shared" ca="1" si="10"/>
        <v>162302.7135521147</v>
      </c>
      <c r="Q65" s="59">
        <f t="shared" ca="1" si="10"/>
        <v>164080.44745398167</v>
      </c>
      <c r="R65" s="59">
        <f t="shared" ca="1" si="10"/>
        <v>165880.45491623314</v>
      </c>
      <c r="S65" s="59">
        <f t="shared" ca="1" si="10"/>
        <v>167702.88016810763</v>
      </c>
      <c r="T65" s="59">
        <f t="shared" ca="1" si="10"/>
        <v>169547.86530808837</v>
      </c>
      <c r="U65" s="59">
        <f t="shared" ca="1" si="10"/>
        <v>171415.55016310472</v>
      </c>
      <c r="V65" s="59">
        <f t="shared" ca="1" si="10"/>
        <v>173306.07214291775</v>
      </c>
      <c r="W65" s="59">
        <f t="shared" ca="1" si="10"/>
        <v>175219.56608955373</v>
      </c>
      <c r="X65" s="59">
        <f t="shared" ca="1" si="10"/>
        <v>27156.164121640206</v>
      </c>
      <c r="Y65" s="59">
        <f t="shared" ca="1" si="10"/>
        <v>179115.99547349734</v>
      </c>
      <c r="Z65" s="59">
        <f t="shared" ca="1" si="10"/>
        <v>181099.18632883354</v>
      </c>
      <c r="AA65" s="59">
        <f t="shared" ca="1" si="10"/>
        <v>183105.85964889085</v>
      </c>
      <c r="AB65" s="59">
        <f t="shared" ca="1" si="10"/>
        <v>185136.13499487835</v>
      </c>
      <c r="AC65" s="59">
        <f t="shared" ca="1" si="10"/>
        <v>187190.12834453216</v>
      </c>
      <c r="AD65" s="59">
        <f t="shared" ca="1" si="10"/>
        <v>0</v>
      </c>
      <c r="AE65" s="59">
        <f t="shared" ca="1" si="10"/>
        <v>0</v>
      </c>
      <c r="AF65" s="59">
        <f t="shared" ca="1" si="10"/>
        <v>0</v>
      </c>
      <c r="AG65" s="59">
        <f t="shared" ca="1" si="10"/>
        <v>0</v>
      </c>
      <c r="AH65" s="59">
        <f t="shared" ca="1" si="10"/>
        <v>0</v>
      </c>
      <c r="AI65" s="31"/>
    </row>
    <row r="66" spans="1:35" s="5" customFormat="1" ht="18" customHeight="1" x14ac:dyDescent="0.2">
      <c r="A66" s="48" t="s">
        <v>43</v>
      </c>
      <c r="B66" s="48"/>
      <c r="C66" s="59"/>
      <c r="D66" s="59"/>
      <c r="E66" s="59">
        <f t="shared" ref="E66:AH66" ca="1" si="11">Interest</f>
        <v>-39239.767113620292</v>
      </c>
      <c r="F66" s="59">
        <f t="shared" ca="1" si="11"/>
        <v>-36618.827777838691</v>
      </c>
      <c r="G66" s="59">
        <f t="shared" ca="1" si="11"/>
        <v>-33840.632081910189</v>
      </c>
      <c r="H66" s="59">
        <f t="shared" ca="1" si="11"/>
        <v>-30895.744644225982</v>
      </c>
      <c r="I66" s="59">
        <f t="shared" ca="1" si="11"/>
        <v>-27774.163960280723</v>
      </c>
      <c r="J66" s="59">
        <f t="shared" ca="1" si="11"/>
        <v>-24465.288435298749</v>
      </c>
      <c r="K66" s="59">
        <f t="shared" ca="1" si="11"/>
        <v>-20957.880378817852</v>
      </c>
      <c r="L66" s="59">
        <f t="shared" ca="1" si="11"/>
        <v>-17240.027838948106</v>
      </c>
      <c r="M66" s="59">
        <f t="shared" ca="1" si="11"/>
        <v>-13299.104146686173</v>
      </c>
      <c r="N66" s="59">
        <f t="shared" ca="1" si="11"/>
        <v>-9121.7250328885275</v>
      </c>
      <c r="O66" s="59">
        <f t="shared" ca="1" si="11"/>
        <v>-4693.70317226302</v>
      </c>
      <c r="P66" s="59">
        <f t="shared" ca="1" si="11"/>
        <v>0</v>
      </c>
      <c r="Q66" s="59">
        <f t="shared" ca="1" si="11"/>
        <v>0</v>
      </c>
      <c r="R66" s="59">
        <f t="shared" ca="1" si="11"/>
        <v>0</v>
      </c>
      <c r="S66" s="59">
        <f t="shared" ca="1" si="11"/>
        <v>0</v>
      </c>
      <c r="T66" s="59">
        <f t="shared" ca="1" si="11"/>
        <v>0</v>
      </c>
      <c r="U66" s="59">
        <f t="shared" ca="1" si="11"/>
        <v>0</v>
      </c>
      <c r="V66" s="59">
        <f t="shared" ca="1" si="11"/>
        <v>0</v>
      </c>
      <c r="W66" s="59">
        <f t="shared" ca="1" si="11"/>
        <v>0</v>
      </c>
      <c r="X66" s="59">
        <f t="shared" ca="1" si="11"/>
        <v>0</v>
      </c>
      <c r="Y66" s="59">
        <f t="shared" ca="1" si="11"/>
        <v>0</v>
      </c>
      <c r="Z66" s="59">
        <f t="shared" ca="1" si="11"/>
        <v>0</v>
      </c>
      <c r="AA66" s="59">
        <f t="shared" ca="1" si="11"/>
        <v>0</v>
      </c>
      <c r="AB66" s="59">
        <f t="shared" ca="1" si="11"/>
        <v>0</v>
      </c>
      <c r="AC66" s="59">
        <f t="shared" ca="1" si="11"/>
        <v>0</v>
      </c>
      <c r="AD66" s="59">
        <f t="shared" ca="1" si="11"/>
        <v>0</v>
      </c>
      <c r="AE66" s="59">
        <f t="shared" ca="1" si="11"/>
        <v>0</v>
      </c>
      <c r="AF66" s="59">
        <f t="shared" ca="1" si="11"/>
        <v>0</v>
      </c>
      <c r="AG66" s="59">
        <f t="shared" ca="1" si="11"/>
        <v>0</v>
      </c>
      <c r="AH66" s="59">
        <f t="shared" ca="1" si="11"/>
        <v>0</v>
      </c>
      <c r="AI66" s="31"/>
    </row>
    <row r="67" spans="1:35" s="5" customFormat="1" ht="18" customHeight="1" x14ac:dyDescent="0.2">
      <c r="A67" s="414"/>
      <c r="B67" s="414" t="s">
        <v>44</v>
      </c>
      <c r="C67" s="59"/>
      <c r="D67" s="59">
        <f>D65+D66</f>
        <v>0</v>
      </c>
      <c r="E67" s="59">
        <f ca="1">E65+E66</f>
        <v>-287249.57657989243</v>
      </c>
      <c r="F67" s="59">
        <f t="shared" ref="F67:AH67" ca="1" si="12">F65+F66</f>
        <v>-797188.30981517525</v>
      </c>
      <c r="G67" s="59">
        <f t="shared" ca="1" si="12"/>
        <v>-341963.14906720421</v>
      </c>
      <c r="H67" s="59">
        <f t="shared" ca="1" si="12"/>
        <v>-56188.488405193435</v>
      </c>
      <c r="I67" s="59">
        <f ca="1">I65+I66</f>
        <v>-42314.805583365334</v>
      </c>
      <c r="J67" s="59">
        <f ca="1">J65+J66</f>
        <v>160272.28726468043</v>
      </c>
      <c r="K67" s="59">
        <f t="shared" ca="1" si="12"/>
        <v>354984.97506545245</v>
      </c>
      <c r="L67" s="59">
        <f t="shared" ca="1" si="12"/>
        <v>341825.86600401253</v>
      </c>
      <c r="M67" s="59">
        <f t="shared" ca="1" si="12"/>
        <v>333172.99118444172</v>
      </c>
      <c r="N67" s="59">
        <f t="shared" ca="1" si="12"/>
        <v>180485.09468483471</v>
      </c>
      <c r="O67" s="59">
        <f t="shared" ca="1" si="12"/>
        <v>155853.40381449752</v>
      </c>
      <c r="P67" s="59">
        <f t="shared" ca="1" si="12"/>
        <v>162302.7135521147</v>
      </c>
      <c r="Q67" s="59">
        <f t="shared" ca="1" si="12"/>
        <v>164080.44745398167</v>
      </c>
      <c r="R67" s="59">
        <f t="shared" ca="1" si="12"/>
        <v>165880.45491623314</v>
      </c>
      <c r="S67" s="59">
        <f t="shared" ca="1" si="12"/>
        <v>167702.88016810763</v>
      </c>
      <c r="T67" s="59">
        <f t="shared" ca="1" si="12"/>
        <v>169547.86530808837</v>
      </c>
      <c r="U67" s="59">
        <f t="shared" ca="1" si="12"/>
        <v>171415.55016310472</v>
      </c>
      <c r="V67" s="59">
        <f t="shared" ca="1" si="12"/>
        <v>173306.07214291775</v>
      </c>
      <c r="W67" s="59">
        <f t="shared" ca="1" si="12"/>
        <v>175219.56608955373</v>
      </c>
      <c r="X67" s="59">
        <f t="shared" ca="1" si="12"/>
        <v>27156.164121640206</v>
      </c>
      <c r="Y67" s="59">
        <f t="shared" ca="1" si="12"/>
        <v>179115.99547349734</v>
      </c>
      <c r="Z67" s="59">
        <f t="shared" ca="1" si="12"/>
        <v>181099.18632883354</v>
      </c>
      <c r="AA67" s="59">
        <f t="shared" ca="1" si="12"/>
        <v>183105.85964889085</v>
      </c>
      <c r="AB67" s="59">
        <f t="shared" ca="1" si="12"/>
        <v>185136.13499487835</v>
      </c>
      <c r="AC67" s="59">
        <f t="shared" ca="1" si="12"/>
        <v>187190.12834453216</v>
      </c>
      <c r="AD67" s="59">
        <f t="shared" ca="1" si="12"/>
        <v>0</v>
      </c>
      <c r="AE67" s="59">
        <f t="shared" ca="1" si="12"/>
        <v>0</v>
      </c>
      <c r="AF67" s="59">
        <f t="shared" ca="1" si="12"/>
        <v>0</v>
      </c>
      <c r="AG67" s="59">
        <f t="shared" ca="1" si="12"/>
        <v>0</v>
      </c>
      <c r="AH67" s="59">
        <f t="shared" ca="1" si="12"/>
        <v>0</v>
      </c>
      <c r="AI67" s="31"/>
    </row>
    <row r="68" spans="1:35" s="31" customFormat="1" ht="18" customHeight="1" x14ac:dyDescent="0.2">
      <c r="A68" s="48" t="s">
        <v>63</v>
      </c>
      <c r="B68" s="48"/>
      <c r="C68" s="59"/>
      <c r="D68" s="59">
        <f t="shared" ref="D68" ca="1" si="13">IF(taxable="Taxable (Corporation)",IF(StateTaxAdj&gt;=0,-EBT*FedTaxRate,(-EBT*FedTaxRate)-(StateTaxAdj*FedTaxRate)),0)</f>
        <v>0</v>
      </c>
      <c r="E68" s="59">
        <f t="shared" ref="E68:AH68" ca="1" si="14">IF(taxable="Non-Taxable",0,IF(StateTaxAdj&gt;=0,-EBT*FedTaxRate,(-EBT*FedTaxRate)-(StateTaxAdj*FedTaxRate)))</f>
        <v>113247.84048770677</v>
      </c>
      <c r="F68" s="59">
        <f t="shared" ca="1" si="14"/>
        <v>289900.19868685672</v>
      </c>
      <c r="G68" s="59">
        <f t="shared" ca="1" si="14"/>
        <v>130035.4717554619</v>
      </c>
      <c r="H68" s="59">
        <f t="shared" ca="1" si="14"/>
        <v>30046.695919965576</v>
      </c>
      <c r="I68" s="59">
        <f t="shared" ca="1" si="14"/>
        <v>25579.370051336929</v>
      </c>
      <c r="J68" s="59">
        <f t="shared" ca="1" si="14"/>
        <v>-45630.675172480449</v>
      </c>
      <c r="K68" s="59">
        <f t="shared" ca="1" si="14"/>
        <v>-114305.16197107568</v>
      </c>
      <c r="L68" s="59">
        <f t="shared" ca="1" si="14"/>
        <v>-110067.92885329203</v>
      </c>
      <c r="M68" s="59">
        <f t="shared" ca="1" si="14"/>
        <v>-107281.70316139022</v>
      </c>
      <c r="N68" s="59">
        <f t="shared" ca="1" si="14"/>
        <v>-58116.200488516777</v>
      </c>
      <c r="O68" s="59">
        <f t="shared" ca="1" si="14"/>
        <v>-50184.796028268203</v>
      </c>
      <c r="P68" s="59">
        <f t="shared" ca="1" si="14"/>
        <v>-52261.47376378093</v>
      </c>
      <c r="Q68" s="59">
        <f t="shared" ca="1" si="14"/>
        <v>-52833.904080182096</v>
      </c>
      <c r="R68" s="59">
        <f t="shared" ca="1" si="14"/>
        <v>-53413.506483027064</v>
      </c>
      <c r="S68" s="59">
        <f t="shared" ca="1" si="14"/>
        <v>-54000.327414130654</v>
      </c>
      <c r="T68" s="59">
        <f t="shared" ca="1" si="14"/>
        <v>-54594.412629204446</v>
      </c>
      <c r="U68" s="59">
        <f t="shared" ca="1" si="14"/>
        <v>-55195.807152519723</v>
      </c>
      <c r="V68" s="59">
        <f t="shared" ca="1" si="14"/>
        <v>-55804.555230019512</v>
      </c>
      <c r="W68" s="59">
        <f t="shared" ca="1" si="14"/>
        <v>-56420.700280836296</v>
      </c>
      <c r="X68" s="59">
        <f t="shared" ca="1" si="14"/>
        <v>-8744.2848471681446</v>
      </c>
      <c r="Y68" s="59">
        <f t="shared" ca="1" si="14"/>
        <v>-57675.350542466142</v>
      </c>
      <c r="Z68" s="59">
        <f t="shared" ca="1" si="14"/>
        <v>-58313.937997884401</v>
      </c>
      <c r="AA68" s="59">
        <f t="shared" ca="1" si="14"/>
        <v>-58960.086806942854</v>
      </c>
      <c r="AB68" s="59">
        <f t="shared" ca="1" si="14"/>
        <v>-59613.835468350822</v>
      </c>
      <c r="AC68" s="59">
        <f t="shared" ca="1" si="14"/>
        <v>-60275.221326939354</v>
      </c>
      <c r="AD68" s="59">
        <f t="shared" ca="1" si="14"/>
        <v>0</v>
      </c>
      <c r="AE68" s="59">
        <f t="shared" ca="1" si="14"/>
        <v>0</v>
      </c>
      <c r="AF68" s="59">
        <f t="shared" ca="1" si="14"/>
        <v>0</v>
      </c>
      <c r="AG68" s="59">
        <f t="shared" ca="1" si="14"/>
        <v>0</v>
      </c>
      <c r="AH68" s="59">
        <f t="shared" ca="1" si="14"/>
        <v>0</v>
      </c>
    </row>
    <row r="69" spans="1:35" s="31" customFormat="1" ht="18" customHeight="1" x14ac:dyDescent="0.2">
      <c r="A69" s="49" t="s">
        <v>64</v>
      </c>
      <c r="B69" s="49"/>
      <c r="C69" s="24"/>
      <c r="D69" s="24">
        <f t="shared" ref="D69" ca="1" si="15">IF(taxable="Taxable (Corporation)",IF(ProjectYear&lt;=projectlife,-(EBT-FedDepr)*StateTaxRate,0),0)</f>
        <v>0</v>
      </c>
      <c r="E69" s="24">
        <f t="shared" ref="E69:AH69" ca="1" si="16">IF(taxable="Non-Taxable",0,IF(ProjectYear&lt;=projectlife,-(EBT-FedDepr)*StateTaxRate,0))</f>
        <v>-36315.681956412656</v>
      </c>
      <c r="F69" s="24">
        <f t="shared" ca="1" si="16"/>
        <v>-31097.972147272445</v>
      </c>
      <c r="G69" s="24">
        <f t="shared" ca="1" si="16"/>
        <v>-29566.770234115542</v>
      </c>
      <c r="H69" s="24">
        <f t="shared" ca="1" si="16"/>
        <v>-29659.21422327965</v>
      </c>
      <c r="I69" s="24">
        <f t="shared" ca="1" si="16"/>
        <v>-30769.108849025899</v>
      </c>
      <c r="J69" s="24">
        <f t="shared" ca="1" si="16"/>
        <v>-29898.929629021994</v>
      </c>
      <c r="K69" s="24">
        <f t="shared" ca="1" si="16"/>
        <v>-28398.798005236196</v>
      </c>
      <c r="L69" s="24">
        <f t="shared" ca="1" si="16"/>
        <v>-27346.069280321004</v>
      </c>
      <c r="M69" s="24">
        <f t="shared" ca="1" si="16"/>
        <v>-26653.839294755337</v>
      </c>
      <c r="N69" s="24">
        <f t="shared" ca="1" si="16"/>
        <v>-14438.807574786777</v>
      </c>
      <c r="O69" s="24">
        <f t="shared" ca="1" si="16"/>
        <v>-12468.272305159802</v>
      </c>
      <c r="P69" s="24">
        <f t="shared" ca="1" si="16"/>
        <v>-12984.217084169177</v>
      </c>
      <c r="Q69" s="24">
        <f t="shared" ca="1" si="16"/>
        <v>-13126.435796318534</v>
      </c>
      <c r="R69" s="24">
        <f t="shared" ca="1" si="16"/>
        <v>-13270.436393298651</v>
      </c>
      <c r="S69" s="24">
        <f t="shared" ca="1" si="16"/>
        <v>-13416.230413448611</v>
      </c>
      <c r="T69" s="24">
        <f t="shared" ca="1" si="16"/>
        <v>-13563.82922464707</v>
      </c>
      <c r="U69" s="24">
        <f t="shared" ca="1" si="16"/>
        <v>-13713.244013048377</v>
      </c>
      <c r="V69" s="24">
        <f t="shared" ca="1" si="16"/>
        <v>-13864.485771433421</v>
      </c>
      <c r="W69" s="24">
        <f t="shared" ca="1" si="16"/>
        <v>-14017.565287164298</v>
      </c>
      <c r="X69" s="24">
        <f t="shared" ca="1" si="16"/>
        <v>-2172.4931297312164</v>
      </c>
      <c r="Y69" s="24">
        <f t="shared" ca="1" si="16"/>
        <v>-14329.279637879788</v>
      </c>
      <c r="Z69" s="24">
        <f t="shared" ca="1" si="16"/>
        <v>-14487.934906306684</v>
      </c>
      <c r="AA69" s="24">
        <f t="shared" ca="1" si="16"/>
        <v>-14648.468771911268</v>
      </c>
      <c r="AB69" s="24">
        <f t="shared" ca="1" si="16"/>
        <v>-14810.890799590268</v>
      </c>
      <c r="AC69" s="24">
        <f t="shared" ca="1" si="16"/>
        <v>-14975.210267562574</v>
      </c>
      <c r="AD69" s="24">
        <f t="shared" ca="1" si="16"/>
        <v>0</v>
      </c>
      <c r="AE69" s="24">
        <f t="shared" ca="1" si="16"/>
        <v>0</v>
      </c>
      <c r="AF69" s="24">
        <f t="shared" ca="1" si="16"/>
        <v>0</v>
      </c>
      <c r="AG69" s="24">
        <f t="shared" ca="1" si="16"/>
        <v>0</v>
      </c>
      <c r="AH69" s="24">
        <f t="shared" ca="1" si="16"/>
        <v>0</v>
      </c>
    </row>
    <row r="70" spans="1:35" s="22" customFormat="1" ht="18" customHeight="1" x14ac:dyDescent="0.25">
      <c r="A70" s="418" t="s">
        <v>45</v>
      </c>
      <c r="B70" s="419"/>
      <c r="C70" s="420"/>
      <c r="D70" s="420">
        <f ca="1">SUM(D67:D69)</f>
        <v>0</v>
      </c>
      <c r="E70" s="420">
        <f ca="1">SUM(E67:E69)</f>
        <v>-210317.41804859831</v>
      </c>
      <c r="F70" s="420">
        <f t="shared" ref="F70:AH70" ca="1" si="17">SUM(F67:F69)</f>
        <v>-538386.08327559102</v>
      </c>
      <c r="G70" s="420">
        <f t="shared" ca="1" si="17"/>
        <v>-241494.44754585787</v>
      </c>
      <c r="H70" s="420">
        <f t="shared" ca="1" si="17"/>
        <v>-55801.006708507513</v>
      </c>
      <c r="I70" s="420">
        <f t="shared" ca="1" si="17"/>
        <v>-47504.544381054307</v>
      </c>
      <c r="J70" s="420">
        <f t="shared" ca="1" si="17"/>
        <v>84742.682463177989</v>
      </c>
      <c r="K70" s="420">
        <f t="shared" ca="1" si="17"/>
        <v>212281.01508914056</v>
      </c>
      <c r="L70" s="420">
        <f t="shared" ca="1" si="17"/>
        <v>204411.8678703995</v>
      </c>
      <c r="M70" s="420">
        <f t="shared" ca="1" si="17"/>
        <v>199237.44872829618</v>
      </c>
      <c r="N70" s="420">
        <f t="shared" ca="1" si="17"/>
        <v>107930.08662153117</v>
      </c>
      <c r="O70" s="420">
        <f t="shared" ca="1" si="17"/>
        <v>93200.335481069516</v>
      </c>
      <c r="P70" s="420">
        <f t="shared" ca="1" si="17"/>
        <v>97057.022704164585</v>
      </c>
      <c r="Q70" s="420">
        <f t="shared" ca="1" si="17"/>
        <v>98120.107577481045</v>
      </c>
      <c r="R70" s="420">
        <f t="shared" ca="1" si="17"/>
        <v>99196.512039907422</v>
      </c>
      <c r="S70" s="420">
        <f t="shared" ca="1" si="17"/>
        <v>100286.32234052836</v>
      </c>
      <c r="T70" s="420">
        <f t="shared" ca="1" si="17"/>
        <v>101389.62345423685</v>
      </c>
      <c r="U70" s="420">
        <f t="shared" ca="1" si="17"/>
        <v>102506.49899753662</v>
      </c>
      <c r="V70" s="420">
        <f t="shared" ca="1" si="17"/>
        <v>103637.03114146482</v>
      </c>
      <c r="W70" s="420">
        <f t="shared" ca="1" si="17"/>
        <v>104781.30052155314</v>
      </c>
      <c r="X70" s="420">
        <f t="shared" ca="1" si="17"/>
        <v>16239.386144740847</v>
      </c>
      <c r="Y70" s="420">
        <f t="shared" ca="1" si="17"/>
        <v>107111.36529315141</v>
      </c>
      <c r="Z70" s="420">
        <f t="shared" ca="1" si="17"/>
        <v>108297.31342464246</v>
      </c>
      <c r="AA70" s="420">
        <f t="shared" ca="1" si="17"/>
        <v>109497.30407003673</v>
      </c>
      <c r="AB70" s="420">
        <f t="shared" ca="1" si="17"/>
        <v>110711.40872693725</v>
      </c>
      <c r="AC70" s="420">
        <f t="shared" ca="1" si="17"/>
        <v>111939.69675003023</v>
      </c>
      <c r="AD70" s="420">
        <f t="shared" ca="1" si="17"/>
        <v>0</v>
      </c>
      <c r="AE70" s="420">
        <f t="shared" ca="1" si="17"/>
        <v>0</v>
      </c>
      <c r="AF70" s="420">
        <f t="shared" ca="1" si="17"/>
        <v>0</v>
      </c>
      <c r="AG70" s="420">
        <f t="shared" ca="1" si="17"/>
        <v>0</v>
      </c>
      <c r="AH70" s="421">
        <f t="shared" ca="1" si="17"/>
        <v>0</v>
      </c>
      <c r="AI70" s="33"/>
    </row>
    <row r="71" spans="1:35" s="5" customFormat="1" ht="18" customHeight="1" x14ac:dyDescent="0.25">
      <c r="A71" s="60" t="s">
        <v>58</v>
      </c>
      <c r="B71" s="60"/>
      <c r="C71" s="59"/>
      <c r="D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row>
    <row r="72" spans="1:35" s="5" customFormat="1" ht="18" customHeight="1" x14ac:dyDescent="0.25">
      <c r="A72" s="61" t="s">
        <v>187</v>
      </c>
      <c r="B72" s="61"/>
      <c r="C72" s="59"/>
      <c r="D72" s="59">
        <f t="shared" ref="D72:AH72" ca="1" si="18">D70-D64</f>
        <v>0</v>
      </c>
      <c r="E72" s="59">
        <f t="shared" ca="1" si="18"/>
        <v>530878.18298645224</v>
      </c>
      <c r="F72" s="59">
        <f t="shared" ca="1" si="18"/>
        <v>647526.87838048977</v>
      </c>
      <c r="G72" s="59">
        <f t="shared" ca="1" si="18"/>
        <v>470053.32944779063</v>
      </c>
      <c r="H72" s="59">
        <f t="shared" ca="1" si="18"/>
        <v>371127.65948768158</v>
      </c>
      <c r="I72" s="59">
        <f t="shared" ca="1" si="18"/>
        <v>379424.12181513477</v>
      </c>
      <c r="J72" s="59">
        <f t="shared" ca="1" si="18"/>
        <v>298207.01556127251</v>
      </c>
      <c r="K72" s="59">
        <f t="shared" ca="1" si="18"/>
        <v>212281.01508914056</v>
      </c>
      <c r="L72" s="59">
        <f t="shared" ca="1" si="18"/>
        <v>204411.8678703995</v>
      </c>
      <c r="M72" s="59">
        <f t="shared" ca="1" si="18"/>
        <v>199237.44872829618</v>
      </c>
      <c r="N72" s="59">
        <f t="shared" ca="1" si="18"/>
        <v>107930.08662153117</v>
      </c>
      <c r="O72" s="59">
        <f t="shared" ca="1" si="18"/>
        <v>93200.335481069516</v>
      </c>
      <c r="P72" s="59">
        <f t="shared" ca="1" si="18"/>
        <v>97057.022704164585</v>
      </c>
      <c r="Q72" s="59">
        <f t="shared" ca="1" si="18"/>
        <v>98120.107577481045</v>
      </c>
      <c r="R72" s="59">
        <f t="shared" ca="1" si="18"/>
        <v>99196.512039907422</v>
      </c>
      <c r="S72" s="59">
        <f t="shared" ca="1" si="18"/>
        <v>100286.32234052836</v>
      </c>
      <c r="T72" s="59">
        <f t="shared" ca="1" si="18"/>
        <v>101389.62345423685</v>
      </c>
      <c r="U72" s="59">
        <f t="shared" ca="1" si="18"/>
        <v>102506.49899753662</v>
      </c>
      <c r="V72" s="59">
        <f t="shared" ca="1" si="18"/>
        <v>103637.03114146482</v>
      </c>
      <c r="W72" s="59">
        <f t="shared" ca="1" si="18"/>
        <v>104781.30052155314</v>
      </c>
      <c r="X72" s="59">
        <f t="shared" ca="1" si="18"/>
        <v>16239.386144740847</v>
      </c>
      <c r="Y72" s="59">
        <f t="shared" ca="1" si="18"/>
        <v>107111.36529315141</v>
      </c>
      <c r="Z72" s="59">
        <f t="shared" ca="1" si="18"/>
        <v>108297.31342464246</v>
      </c>
      <c r="AA72" s="59">
        <f t="shared" ca="1" si="18"/>
        <v>109497.30407003673</v>
      </c>
      <c r="AB72" s="59">
        <f t="shared" ca="1" si="18"/>
        <v>110711.40872693725</v>
      </c>
      <c r="AC72" s="59">
        <f t="shared" ca="1" si="18"/>
        <v>111939.69675003023</v>
      </c>
      <c r="AD72" s="59">
        <f t="shared" ca="1" si="18"/>
        <v>0</v>
      </c>
      <c r="AE72" s="59">
        <f t="shared" ca="1" si="18"/>
        <v>0</v>
      </c>
      <c r="AF72" s="59">
        <f t="shared" ca="1" si="18"/>
        <v>0</v>
      </c>
      <c r="AG72" s="59">
        <f t="shared" ca="1" si="18"/>
        <v>0</v>
      </c>
      <c r="AH72" s="59">
        <f t="shared" ca="1" si="18"/>
        <v>0</v>
      </c>
    </row>
    <row r="73" spans="1:35" s="5" customFormat="1" ht="18" customHeight="1" x14ac:dyDescent="0.25">
      <c r="A73" s="61" t="s">
        <v>51</v>
      </c>
      <c r="B73" s="6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row>
    <row r="74" spans="1:35" s="5" customFormat="1" ht="18" customHeight="1" x14ac:dyDescent="0.2">
      <c r="A74" s="62" t="s">
        <v>72</v>
      </c>
      <c r="B74" s="62"/>
      <c r="C74" s="59"/>
      <c r="D74" s="59">
        <f ca="1">-(SysCost)</f>
        <v>-4359974.1237355908</v>
      </c>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row>
    <row r="75" spans="1:35" s="5" customFormat="1" ht="18" customHeight="1" x14ac:dyDescent="0.2">
      <c r="A75" s="62" t="s">
        <v>67</v>
      </c>
      <c r="B75" s="62"/>
      <c r="C75" s="59"/>
      <c r="D75" s="59">
        <f ca="1">IF(taxable="Non-Taxable",0,$H$14)</f>
        <v>1307992.2371206773</v>
      </c>
      <c r="E75" s="91"/>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row>
    <row r="76" spans="1:35" s="5" customFormat="1" ht="18" customHeight="1" x14ac:dyDescent="0.2">
      <c r="A76" s="62" t="s">
        <v>98</v>
      </c>
      <c r="B76" s="62"/>
      <c r="C76" s="59"/>
      <c r="D76" s="59">
        <f ca="1">B22</f>
        <v>0</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row>
    <row r="77" spans="1:35" s="5" customFormat="1" ht="18" customHeight="1" x14ac:dyDescent="0.2">
      <c r="A77" s="58" t="s">
        <v>52</v>
      </c>
      <c r="B77" s="58"/>
      <c r="C77" s="59"/>
      <c r="D77" s="59">
        <f t="shared" ref="D77:AH77" ca="1" si="19">SUM(D74:D76)</f>
        <v>-3051981.8866149136</v>
      </c>
      <c r="E77" s="59">
        <f t="shared" si="19"/>
        <v>0</v>
      </c>
      <c r="F77" s="59">
        <f t="shared" si="19"/>
        <v>0</v>
      </c>
      <c r="G77" s="59">
        <f t="shared" si="19"/>
        <v>0</v>
      </c>
      <c r="H77" s="59">
        <f t="shared" si="19"/>
        <v>0</v>
      </c>
      <c r="I77" s="59">
        <f t="shared" si="19"/>
        <v>0</v>
      </c>
      <c r="J77" s="59">
        <f t="shared" si="19"/>
        <v>0</v>
      </c>
      <c r="K77" s="59">
        <f t="shared" si="19"/>
        <v>0</v>
      </c>
      <c r="L77" s="59">
        <f t="shared" si="19"/>
        <v>0</v>
      </c>
      <c r="M77" s="59">
        <f t="shared" si="19"/>
        <v>0</v>
      </c>
      <c r="N77" s="59">
        <f t="shared" si="19"/>
        <v>0</v>
      </c>
      <c r="O77" s="59">
        <f t="shared" si="19"/>
        <v>0</v>
      </c>
      <c r="P77" s="59">
        <f t="shared" si="19"/>
        <v>0</v>
      </c>
      <c r="Q77" s="59">
        <f t="shared" si="19"/>
        <v>0</v>
      </c>
      <c r="R77" s="59">
        <f t="shared" si="19"/>
        <v>0</v>
      </c>
      <c r="S77" s="59">
        <f t="shared" si="19"/>
        <v>0</v>
      </c>
      <c r="T77" s="59">
        <f t="shared" si="19"/>
        <v>0</v>
      </c>
      <c r="U77" s="59">
        <f t="shared" si="19"/>
        <v>0</v>
      </c>
      <c r="V77" s="59">
        <f t="shared" si="19"/>
        <v>0</v>
      </c>
      <c r="W77" s="59">
        <f t="shared" si="19"/>
        <v>0</v>
      </c>
      <c r="X77" s="59">
        <f t="shared" si="19"/>
        <v>0</v>
      </c>
      <c r="Y77" s="59">
        <f t="shared" si="19"/>
        <v>0</v>
      </c>
      <c r="Z77" s="59">
        <f t="shared" si="19"/>
        <v>0</v>
      </c>
      <c r="AA77" s="59">
        <f t="shared" si="19"/>
        <v>0</v>
      </c>
      <c r="AB77" s="59">
        <f t="shared" si="19"/>
        <v>0</v>
      </c>
      <c r="AC77" s="59">
        <f t="shared" si="19"/>
        <v>0</v>
      </c>
      <c r="AD77" s="59">
        <f t="shared" si="19"/>
        <v>0</v>
      </c>
      <c r="AE77" s="59">
        <f t="shared" si="19"/>
        <v>0</v>
      </c>
      <c r="AF77" s="59">
        <f t="shared" si="19"/>
        <v>0</v>
      </c>
      <c r="AG77" s="59">
        <f t="shared" si="19"/>
        <v>0</v>
      </c>
      <c r="AH77" s="59">
        <f t="shared" si="19"/>
        <v>0</v>
      </c>
    </row>
    <row r="78" spans="1:35" s="5" customFormat="1" ht="18" customHeight="1" x14ac:dyDescent="0.25">
      <c r="A78" s="61" t="s">
        <v>53</v>
      </c>
      <c r="B78" s="61"/>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row>
    <row r="79" spans="1:35" ht="18" customHeight="1" x14ac:dyDescent="0.2">
      <c r="A79" s="54" t="s">
        <v>54</v>
      </c>
      <c r="B79" s="54"/>
      <c r="C79" s="10"/>
      <c r="D79" s="10">
        <f ca="1">$G$31</f>
        <v>653996.11856033828</v>
      </c>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row>
    <row r="80" spans="1:35" ht="18" customHeight="1" x14ac:dyDescent="0.2">
      <c r="A80" s="427" t="s">
        <v>55</v>
      </c>
      <c r="B80" s="427"/>
      <c r="C80" s="10"/>
      <c r="D80" s="10"/>
      <c r="E80" s="10">
        <f ca="1">Principle</f>
        <v>-43682.32226302669</v>
      </c>
      <c r="F80" s="10">
        <f ca="1">Principle</f>
        <v>-46303.261598808291</v>
      </c>
      <c r="G80" s="10">
        <f t="shared" ref="G80:AH80" ca="1" si="20">Principle</f>
        <v>-49081.457294736792</v>
      </c>
      <c r="H80" s="10">
        <f t="shared" ca="1" si="20"/>
        <v>-52026.344732420999</v>
      </c>
      <c r="I80" s="10">
        <f t="shared" ca="1" si="20"/>
        <v>-55147.925416366255</v>
      </c>
      <c r="J80" s="10">
        <f t="shared" ca="1" si="20"/>
        <v>-58456.800941348236</v>
      </c>
      <c r="K80" s="10">
        <f t="shared" ca="1" si="20"/>
        <v>-61964.208997829133</v>
      </c>
      <c r="L80" s="10">
        <f t="shared" ca="1" si="20"/>
        <v>-65682.061537698872</v>
      </c>
      <c r="M80" s="10">
        <f t="shared" ca="1" si="20"/>
        <v>-69622.985229960803</v>
      </c>
      <c r="N80" s="10">
        <f t="shared" ca="1" si="20"/>
        <v>-73800.364343758454</v>
      </c>
      <c r="O80" s="10">
        <f t="shared" ca="1" si="20"/>
        <v>-78228.386204383962</v>
      </c>
      <c r="P80" s="10">
        <f t="shared" ca="1" si="20"/>
        <v>0</v>
      </c>
      <c r="Q80" s="10">
        <f t="shared" ca="1" si="20"/>
        <v>0</v>
      </c>
      <c r="R80" s="10">
        <f t="shared" ca="1" si="20"/>
        <v>0</v>
      </c>
      <c r="S80" s="10">
        <f t="shared" ca="1" si="20"/>
        <v>0</v>
      </c>
      <c r="T80" s="10">
        <f t="shared" ca="1" si="20"/>
        <v>0</v>
      </c>
      <c r="U80" s="10">
        <f t="shared" ca="1" si="20"/>
        <v>0</v>
      </c>
      <c r="V80" s="10">
        <f t="shared" ca="1" si="20"/>
        <v>0</v>
      </c>
      <c r="W80" s="10">
        <f t="shared" ca="1" si="20"/>
        <v>0</v>
      </c>
      <c r="X80" s="10">
        <f t="shared" ca="1" si="20"/>
        <v>0</v>
      </c>
      <c r="Y80" s="10">
        <f t="shared" ca="1" si="20"/>
        <v>0</v>
      </c>
      <c r="Z80" s="10">
        <f t="shared" ca="1" si="20"/>
        <v>0</v>
      </c>
      <c r="AA80" s="10">
        <f t="shared" ca="1" si="20"/>
        <v>0</v>
      </c>
      <c r="AB80" s="10">
        <f t="shared" ca="1" si="20"/>
        <v>0</v>
      </c>
      <c r="AC80" s="10">
        <f t="shared" ca="1" si="20"/>
        <v>0</v>
      </c>
      <c r="AD80" s="10">
        <f t="shared" ca="1" si="20"/>
        <v>0</v>
      </c>
      <c r="AE80" s="10">
        <f t="shared" ca="1" si="20"/>
        <v>0</v>
      </c>
      <c r="AF80" s="10">
        <f t="shared" ca="1" si="20"/>
        <v>0</v>
      </c>
      <c r="AG80" s="10">
        <f t="shared" ca="1" si="20"/>
        <v>0</v>
      </c>
      <c r="AH80" s="10">
        <f t="shared" ca="1" si="20"/>
        <v>0</v>
      </c>
    </row>
    <row r="81" spans="1:36" ht="18" customHeight="1" x14ac:dyDescent="0.2">
      <c r="A81" s="39" t="s">
        <v>56</v>
      </c>
      <c r="B81" s="39"/>
      <c r="C81" s="10"/>
      <c r="D81" s="10">
        <f ca="1">D79+D80</f>
        <v>653996.11856033828</v>
      </c>
      <c r="E81" s="10">
        <f ca="1">E79+E80</f>
        <v>-43682.32226302669</v>
      </c>
      <c r="F81" s="10">
        <f t="shared" ref="F81:AH81" ca="1" si="21">F79+F80</f>
        <v>-46303.261598808291</v>
      </c>
      <c r="G81" s="10">
        <f t="shared" ca="1" si="21"/>
        <v>-49081.457294736792</v>
      </c>
      <c r="H81" s="10">
        <f t="shared" ca="1" si="21"/>
        <v>-52026.344732420999</v>
      </c>
      <c r="I81" s="10">
        <f t="shared" ca="1" si="21"/>
        <v>-55147.925416366255</v>
      </c>
      <c r="J81" s="10">
        <f t="shared" ca="1" si="21"/>
        <v>-58456.800941348236</v>
      </c>
      <c r="K81" s="10">
        <f t="shared" ca="1" si="21"/>
        <v>-61964.208997829133</v>
      </c>
      <c r="L81" s="10">
        <f t="shared" ca="1" si="21"/>
        <v>-65682.061537698872</v>
      </c>
      <c r="M81" s="10">
        <f t="shared" ca="1" si="21"/>
        <v>-69622.985229960803</v>
      </c>
      <c r="N81" s="10">
        <f t="shared" ca="1" si="21"/>
        <v>-73800.364343758454</v>
      </c>
      <c r="O81" s="10">
        <f t="shared" ca="1" si="21"/>
        <v>-78228.386204383962</v>
      </c>
      <c r="P81" s="10">
        <f t="shared" ca="1" si="21"/>
        <v>0</v>
      </c>
      <c r="Q81" s="10">
        <f t="shared" ca="1" si="21"/>
        <v>0</v>
      </c>
      <c r="R81" s="10">
        <f t="shared" ca="1" si="21"/>
        <v>0</v>
      </c>
      <c r="S81" s="10">
        <f t="shared" ca="1" si="21"/>
        <v>0</v>
      </c>
      <c r="T81" s="10">
        <f t="shared" ca="1" si="21"/>
        <v>0</v>
      </c>
      <c r="U81" s="10">
        <f t="shared" ca="1" si="21"/>
        <v>0</v>
      </c>
      <c r="V81" s="10">
        <f t="shared" ca="1" si="21"/>
        <v>0</v>
      </c>
      <c r="W81" s="10">
        <f t="shared" ca="1" si="21"/>
        <v>0</v>
      </c>
      <c r="X81" s="10">
        <f t="shared" ca="1" si="21"/>
        <v>0</v>
      </c>
      <c r="Y81" s="10">
        <f t="shared" ca="1" si="21"/>
        <v>0</v>
      </c>
      <c r="Z81" s="10">
        <f t="shared" ca="1" si="21"/>
        <v>0</v>
      </c>
      <c r="AA81" s="10">
        <f t="shared" ca="1" si="21"/>
        <v>0</v>
      </c>
      <c r="AB81" s="10">
        <f t="shared" ca="1" si="21"/>
        <v>0</v>
      </c>
      <c r="AC81" s="10">
        <f t="shared" ca="1" si="21"/>
        <v>0</v>
      </c>
      <c r="AD81" s="10">
        <f t="shared" ca="1" si="21"/>
        <v>0</v>
      </c>
      <c r="AE81" s="10">
        <f t="shared" ca="1" si="21"/>
        <v>0</v>
      </c>
      <c r="AF81" s="10">
        <f t="shared" ca="1" si="21"/>
        <v>0</v>
      </c>
      <c r="AG81" s="10">
        <f t="shared" ca="1" si="21"/>
        <v>0</v>
      </c>
      <c r="AH81" s="10">
        <f t="shared" ca="1" si="21"/>
        <v>0</v>
      </c>
    </row>
    <row r="82" spans="1:36" ht="18" customHeight="1" x14ac:dyDescent="0.2">
      <c r="A82" s="41"/>
      <c r="B82" s="41"/>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row>
    <row r="83" spans="1:36" s="22" customFormat="1" ht="18" customHeight="1" x14ac:dyDescent="0.25">
      <c r="A83" s="428" t="s">
        <v>66</v>
      </c>
      <c r="B83" s="429"/>
      <c r="C83" s="430"/>
      <c r="D83" s="430">
        <f t="shared" ref="D83:AH83" ca="1" si="22">D72+D77+D81</f>
        <v>-2397985.7680545752</v>
      </c>
      <c r="E83" s="430">
        <f t="shared" ca="1" si="22"/>
        <v>487195.86072342558</v>
      </c>
      <c r="F83" s="430">
        <f t="shared" ca="1" si="22"/>
        <v>601223.61678168143</v>
      </c>
      <c r="G83" s="430">
        <f t="shared" ca="1" si="22"/>
        <v>420971.87215305382</v>
      </c>
      <c r="H83" s="430">
        <f t="shared" ca="1" si="22"/>
        <v>319101.3147552606</v>
      </c>
      <c r="I83" s="430">
        <f t="shared" ca="1" si="22"/>
        <v>324276.19639876852</v>
      </c>
      <c r="J83" s="430">
        <f t="shared" ca="1" si="22"/>
        <v>239750.21461992426</v>
      </c>
      <c r="K83" s="430">
        <f t="shared" ca="1" si="22"/>
        <v>150316.80609131145</v>
      </c>
      <c r="L83" s="430">
        <f t="shared" ca="1" si="22"/>
        <v>138729.80633270062</v>
      </c>
      <c r="M83" s="430">
        <f t="shared" ca="1" si="22"/>
        <v>129614.46349833538</v>
      </c>
      <c r="N83" s="430">
        <f t="shared" ca="1" si="22"/>
        <v>34129.722277772715</v>
      </c>
      <c r="O83" s="430">
        <f t="shared" ca="1" si="22"/>
        <v>14971.949276685555</v>
      </c>
      <c r="P83" s="430">
        <f t="shared" ca="1" si="22"/>
        <v>97057.022704164585</v>
      </c>
      <c r="Q83" s="430">
        <f t="shared" ca="1" si="22"/>
        <v>98120.107577481045</v>
      </c>
      <c r="R83" s="430">
        <f t="shared" ca="1" si="22"/>
        <v>99196.512039907422</v>
      </c>
      <c r="S83" s="430">
        <f t="shared" ca="1" si="22"/>
        <v>100286.32234052836</v>
      </c>
      <c r="T83" s="430">
        <f t="shared" ca="1" si="22"/>
        <v>101389.62345423685</v>
      </c>
      <c r="U83" s="430">
        <f t="shared" ca="1" si="22"/>
        <v>102506.49899753662</v>
      </c>
      <c r="V83" s="430">
        <f t="shared" ca="1" si="22"/>
        <v>103637.03114146482</v>
      </c>
      <c r="W83" s="430">
        <f t="shared" ca="1" si="22"/>
        <v>104781.30052155314</v>
      </c>
      <c r="X83" s="430">
        <f t="shared" ca="1" si="22"/>
        <v>16239.386144740847</v>
      </c>
      <c r="Y83" s="430">
        <f t="shared" ca="1" si="22"/>
        <v>107111.36529315141</v>
      </c>
      <c r="Z83" s="430">
        <f t="shared" ca="1" si="22"/>
        <v>108297.31342464246</v>
      </c>
      <c r="AA83" s="430">
        <f t="shared" ca="1" si="22"/>
        <v>109497.30407003673</v>
      </c>
      <c r="AB83" s="430">
        <f t="shared" ca="1" si="22"/>
        <v>110711.40872693725</v>
      </c>
      <c r="AC83" s="430">
        <f t="shared" ca="1" si="22"/>
        <v>111939.69675003023</v>
      </c>
      <c r="AD83" s="430">
        <f t="shared" ca="1" si="22"/>
        <v>0</v>
      </c>
      <c r="AE83" s="430">
        <f t="shared" ca="1" si="22"/>
        <v>0</v>
      </c>
      <c r="AF83" s="430">
        <f t="shared" ca="1" si="22"/>
        <v>0</v>
      </c>
      <c r="AG83" s="430">
        <f t="shared" ca="1" si="22"/>
        <v>0</v>
      </c>
      <c r="AH83" s="431">
        <f t="shared" ca="1" si="22"/>
        <v>0</v>
      </c>
    </row>
    <row r="84" spans="1:36" s="1" customFormat="1" ht="18" customHeight="1" x14ac:dyDescent="0.25">
      <c r="A84" s="47" t="s">
        <v>65</v>
      </c>
      <c r="B84" s="47"/>
      <c r="C84" s="44"/>
      <c r="D84" s="44">
        <f ca="1">D83</f>
        <v>-2397985.7680545752</v>
      </c>
      <c r="E84" s="44">
        <f ca="1">D84+E83</f>
        <v>-1910789.9073311496</v>
      </c>
      <c r="F84" s="44">
        <f t="shared" ref="F84:AH84" ca="1" si="23">E84+F83</f>
        <v>-1309566.2905494682</v>
      </c>
      <c r="G84" s="44">
        <f t="shared" ca="1" si="23"/>
        <v>-888594.41839641449</v>
      </c>
      <c r="H84" s="44">
        <f t="shared" ca="1" si="23"/>
        <v>-569493.1036411539</v>
      </c>
      <c r="I84" s="44">
        <f t="shared" ca="1" si="23"/>
        <v>-245216.90724238538</v>
      </c>
      <c r="J84" s="44">
        <f t="shared" ca="1" si="23"/>
        <v>-5466.6926224611234</v>
      </c>
      <c r="K84" s="44">
        <f t="shared" ca="1" si="23"/>
        <v>144850.11346885032</v>
      </c>
      <c r="L84" s="44">
        <f t="shared" ca="1" si="23"/>
        <v>283579.91980155092</v>
      </c>
      <c r="M84" s="44">
        <f t="shared" ca="1" si="23"/>
        <v>413194.38329988631</v>
      </c>
      <c r="N84" s="44">
        <f t="shared" ca="1" si="23"/>
        <v>447324.10557765904</v>
      </c>
      <c r="O84" s="44">
        <f t="shared" ca="1" si="23"/>
        <v>462296.05485434458</v>
      </c>
      <c r="P84" s="44">
        <f t="shared" ca="1" si="23"/>
        <v>559353.07755850919</v>
      </c>
      <c r="Q84" s="44">
        <f t="shared" ca="1" si="23"/>
        <v>657473.18513599026</v>
      </c>
      <c r="R84" s="44">
        <f t="shared" ca="1" si="23"/>
        <v>756669.69717589766</v>
      </c>
      <c r="S84" s="44">
        <f t="shared" ca="1" si="23"/>
        <v>856956.01951642602</v>
      </c>
      <c r="T84" s="44">
        <f t="shared" ca="1" si="23"/>
        <v>958345.64297066291</v>
      </c>
      <c r="U84" s="44">
        <f t="shared" ca="1" si="23"/>
        <v>1060852.1419681995</v>
      </c>
      <c r="V84" s="44">
        <f t="shared" ca="1" si="23"/>
        <v>1164489.1731096643</v>
      </c>
      <c r="W84" s="44">
        <f t="shared" ca="1" si="23"/>
        <v>1269270.4736312176</v>
      </c>
      <c r="X84" s="44">
        <f t="shared" ca="1" si="23"/>
        <v>1285509.8597759583</v>
      </c>
      <c r="Y84" s="44">
        <f t="shared" ca="1" si="23"/>
        <v>1392621.2250691098</v>
      </c>
      <c r="Z84" s="44">
        <f t="shared" ca="1" si="23"/>
        <v>1500918.5384937522</v>
      </c>
      <c r="AA84" s="44">
        <f t="shared" ca="1" si="23"/>
        <v>1610415.8425637889</v>
      </c>
      <c r="AB84" s="44">
        <f t="shared" ca="1" si="23"/>
        <v>1721127.251290726</v>
      </c>
      <c r="AC84" s="44">
        <f t="shared" ca="1" si="23"/>
        <v>1833066.9480407562</v>
      </c>
      <c r="AD84" s="44">
        <f ca="1">AC84+AD83</f>
        <v>1833066.9480407562</v>
      </c>
      <c r="AE84" s="44">
        <f t="shared" ca="1" si="23"/>
        <v>1833066.9480407562</v>
      </c>
      <c r="AF84" s="44">
        <f t="shared" ca="1" si="23"/>
        <v>1833066.9480407562</v>
      </c>
      <c r="AG84" s="44">
        <f t="shared" ca="1" si="23"/>
        <v>1833066.9480407562</v>
      </c>
      <c r="AH84" s="44">
        <f t="shared" ca="1" si="23"/>
        <v>1833066.9480407562</v>
      </c>
    </row>
    <row r="85" spans="1:36" ht="19.5" customHeight="1" x14ac:dyDescent="0.2">
      <c r="A85" s="41"/>
      <c r="B85" s="41"/>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row>
    <row r="86" spans="1:36" s="5" customFormat="1" ht="21" customHeight="1" x14ac:dyDescent="0.4">
      <c r="A86" s="444" t="s">
        <v>61</v>
      </c>
      <c r="B86" s="432"/>
      <c r="C86" s="432"/>
      <c r="D86" s="432"/>
      <c r="E86" s="432"/>
      <c r="F86" s="432"/>
      <c r="G86" s="432"/>
      <c r="H86" s="432"/>
      <c r="I86" s="432"/>
      <c r="J86" s="432"/>
      <c r="K86" s="432"/>
      <c r="L86" s="432"/>
      <c r="M86" s="432"/>
      <c r="N86" s="432"/>
      <c r="O86" s="433"/>
      <c r="P86" s="433"/>
      <c r="Q86" s="433"/>
      <c r="R86" s="433"/>
      <c r="S86" s="433"/>
      <c r="T86" s="433"/>
      <c r="U86" s="433"/>
      <c r="V86" s="433"/>
      <c r="W86" s="433"/>
      <c r="X86" s="433"/>
      <c r="Y86" s="434"/>
      <c r="Z86" s="434"/>
      <c r="AA86" s="434"/>
      <c r="AB86" s="434"/>
      <c r="AC86" s="434"/>
      <c r="AD86" s="434"/>
      <c r="AE86" s="434"/>
      <c r="AF86" s="434"/>
      <c r="AG86" s="434"/>
      <c r="AH86" s="434"/>
    </row>
    <row r="87" spans="1:36" ht="15.75" x14ac:dyDescent="0.25">
      <c r="D87" s="9"/>
      <c r="E87" s="32" t="s">
        <v>3</v>
      </c>
      <c r="F87" s="32" t="s">
        <v>3</v>
      </c>
      <c r="G87" s="32" t="s">
        <v>3</v>
      </c>
      <c r="H87" s="32" t="s">
        <v>3</v>
      </c>
      <c r="I87" s="32" t="s">
        <v>3</v>
      </c>
      <c r="J87" s="32" t="s">
        <v>3</v>
      </c>
      <c r="K87" s="32" t="s">
        <v>3</v>
      </c>
      <c r="L87" s="32" t="s">
        <v>3</v>
      </c>
      <c r="M87" s="32" t="s">
        <v>3</v>
      </c>
      <c r="N87" s="32" t="s">
        <v>3</v>
      </c>
      <c r="O87" s="32" t="s">
        <v>3</v>
      </c>
      <c r="P87" s="32" t="s">
        <v>3</v>
      </c>
      <c r="Q87" s="32" t="s">
        <v>3</v>
      </c>
      <c r="R87" s="32" t="s">
        <v>3</v>
      </c>
      <c r="S87" s="32" t="s">
        <v>3</v>
      </c>
      <c r="T87" s="32" t="s">
        <v>3</v>
      </c>
      <c r="U87" s="32" t="s">
        <v>3</v>
      </c>
      <c r="V87" s="32" t="s">
        <v>3</v>
      </c>
      <c r="W87" s="32" t="s">
        <v>3</v>
      </c>
      <c r="X87" s="32" t="s">
        <v>3</v>
      </c>
      <c r="Y87" s="32" t="s">
        <v>3</v>
      </c>
      <c r="Z87" s="32" t="s">
        <v>3</v>
      </c>
      <c r="AA87" s="32" t="s">
        <v>3</v>
      </c>
      <c r="AB87" s="32" t="s">
        <v>3</v>
      </c>
      <c r="AC87" s="32" t="s">
        <v>3</v>
      </c>
      <c r="AD87" s="32" t="s">
        <v>3</v>
      </c>
      <c r="AE87" s="32" t="s">
        <v>3</v>
      </c>
      <c r="AF87" s="32" t="s">
        <v>3</v>
      </c>
      <c r="AG87" s="32" t="s">
        <v>3</v>
      </c>
      <c r="AH87" s="32" t="s">
        <v>3</v>
      </c>
    </row>
    <row r="88" spans="1:36" ht="15.75" x14ac:dyDescent="0.25">
      <c r="A88" s="1"/>
      <c r="B88" s="1"/>
      <c r="D88" s="9"/>
      <c r="E88" s="53">
        <v>1</v>
      </c>
      <c r="F88" s="53">
        <v>2</v>
      </c>
      <c r="G88" s="53">
        <v>3</v>
      </c>
      <c r="H88" s="53">
        <v>4</v>
      </c>
      <c r="I88" s="53">
        <v>5</v>
      </c>
      <c r="J88" s="53">
        <v>6</v>
      </c>
      <c r="K88" s="53">
        <v>7</v>
      </c>
      <c r="L88" s="53">
        <v>8</v>
      </c>
      <c r="M88" s="53">
        <v>9</v>
      </c>
      <c r="N88" s="53">
        <v>10</v>
      </c>
      <c r="O88" s="53">
        <v>11</v>
      </c>
      <c r="P88" s="53">
        <v>12</v>
      </c>
      <c r="Q88" s="53">
        <v>13</v>
      </c>
      <c r="R88" s="53">
        <v>14</v>
      </c>
      <c r="S88" s="53">
        <v>15</v>
      </c>
      <c r="T88" s="53">
        <v>16</v>
      </c>
      <c r="U88" s="53">
        <v>17</v>
      </c>
      <c r="V88" s="53">
        <v>18</v>
      </c>
      <c r="W88" s="53">
        <v>19</v>
      </c>
      <c r="X88" s="53">
        <v>20</v>
      </c>
      <c r="Y88" s="53">
        <v>21</v>
      </c>
      <c r="Z88" s="53">
        <v>22</v>
      </c>
      <c r="AA88" s="53">
        <v>23</v>
      </c>
      <c r="AB88" s="53">
        <v>24</v>
      </c>
      <c r="AC88" s="53">
        <v>25</v>
      </c>
      <c r="AD88" s="53">
        <v>26</v>
      </c>
      <c r="AE88" s="53">
        <v>27</v>
      </c>
      <c r="AF88" s="53">
        <v>28</v>
      </c>
      <c r="AG88" s="53">
        <v>29</v>
      </c>
      <c r="AH88" s="53">
        <v>30</v>
      </c>
    </row>
    <row r="89" spans="1:36" x14ac:dyDescent="0.2">
      <c r="A89" s="2" t="s">
        <v>46</v>
      </c>
      <c r="D89" s="9"/>
      <c r="E89" s="9">
        <f ca="1">LoanAmount</f>
        <v>653996.11856033828</v>
      </c>
      <c r="F89" s="9">
        <f ca="1">E93</f>
        <v>610313.79629731155</v>
      </c>
      <c r="G89" s="9">
        <f t="shared" ref="G89:AH89" ca="1" si="24">F93</f>
        <v>564010.53469850321</v>
      </c>
      <c r="H89" s="9">
        <f t="shared" ca="1" si="24"/>
        <v>514929.07740376639</v>
      </c>
      <c r="I89" s="9">
        <f t="shared" ca="1" si="24"/>
        <v>462902.73267134541</v>
      </c>
      <c r="J89" s="9">
        <f t="shared" ca="1" si="24"/>
        <v>407754.80725497915</v>
      </c>
      <c r="K89" s="9">
        <f t="shared" ca="1" si="24"/>
        <v>349298.0063136309</v>
      </c>
      <c r="L89" s="9">
        <f t="shared" ca="1" si="24"/>
        <v>287333.79731580178</v>
      </c>
      <c r="M89" s="9">
        <f t="shared" ca="1" si="24"/>
        <v>221651.73577810291</v>
      </c>
      <c r="N89" s="9">
        <f t="shared" ca="1" si="24"/>
        <v>152028.75054814212</v>
      </c>
      <c r="O89" s="9">
        <f t="shared" ca="1" si="24"/>
        <v>78228.386204383671</v>
      </c>
      <c r="P89" s="9">
        <f t="shared" ca="1" si="24"/>
        <v>-2.9103830456733704E-10</v>
      </c>
      <c r="Q89" s="9">
        <f t="shared" ca="1" si="24"/>
        <v>-2.9103830456733704E-10</v>
      </c>
      <c r="R89" s="9">
        <f t="shared" ca="1" si="24"/>
        <v>-2.9103830456733704E-10</v>
      </c>
      <c r="S89" s="9">
        <f t="shared" ca="1" si="24"/>
        <v>-2.9103830456733704E-10</v>
      </c>
      <c r="T89" s="9">
        <f t="shared" ca="1" si="24"/>
        <v>-2.9103830456733704E-10</v>
      </c>
      <c r="U89" s="9">
        <f t="shared" ca="1" si="24"/>
        <v>-2.9103830456733704E-10</v>
      </c>
      <c r="V89" s="9">
        <f t="shared" ca="1" si="24"/>
        <v>-2.9103830456733704E-10</v>
      </c>
      <c r="W89" s="9">
        <f t="shared" ca="1" si="24"/>
        <v>-2.9103830456733704E-10</v>
      </c>
      <c r="X89" s="9">
        <f t="shared" ca="1" si="24"/>
        <v>-2.9103830456733704E-10</v>
      </c>
      <c r="Y89" s="9">
        <f t="shared" ca="1" si="24"/>
        <v>-2.9103830456733704E-10</v>
      </c>
      <c r="Z89" s="9">
        <f t="shared" ca="1" si="24"/>
        <v>-2.9103830456733704E-10</v>
      </c>
      <c r="AA89" s="9">
        <f t="shared" ca="1" si="24"/>
        <v>-2.9103830456733704E-10</v>
      </c>
      <c r="AB89" s="9">
        <f t="shared" ca="1" si="24"/>
        <v>-2.9103830456733704E-10</v>
      </c>
      <c r="AC89" s="9">
        <f t="shared" ca="1" si="24"/>
        <v>-2.9103830456733704E-10</v>
      </c>
      <c r="AD89" s="9">
        <f t="shared" ca="1" si="24"/>
        <v>-2.9103830456733704E-10</v>
      </c>
      <c r="AE89" s="9">
        <f t="shared" ca="1" si="24"/>
        <v>-2.9103830456733704E-10</v>
      </c>
      <c r="AF89" s="9">
        <f t="shared" ca="1" si="24"/>
        <v>-2.9103830456733704E-10</v>
      </c>
      <c r="AG89" s="9">
        <f t="shared" ca="1" si="24"/>
        <v>-2.9103830456733704E-10</v>
      </c>
      <c r="AH89" s="9">
        <f t="shared" ca="1" si="24"/>
        <v>-2.9103830456733704E-10</v>
      </c>
    </row>
    <row r="90" spans="1:36" x14ac:dyDescent="0.2">
      <c r="A90" s="2" t="s">
        <v>47</v>
      </c>
      <c r="D90" s="9"/>
      <c r="E90" s="9">
        <f t="shared" ref="E90:AH90" ca="1" si="25">IF(ProjectYear&lt;=LoanTerm,PMT(LoanInterest,LoanTerm,LoanAmount),0)</f>
        <v>-82922.089376646982</v>
      </c>
      <c r="F90" s="9">
        <f t="shared" ca="1" si="25"/>
        <v>-82922.089376646982</v>
      </c>
      <c r="G90" s="9">
        <f t="shared" ca="1" si="25"/>
        <v>-82922.089376646982</v>
      </c>
      <c r="H90" s="9">
        <f t="shared" ca="1" si="25"/>
        <v>-82922.089376646982</v>
      </c>
      <c r="I90" s="9">
        <f t="shared" ca="1" si="25"/>
        <v>-82922.089376646982</v>
      </c>
      <c r="J90" s="9">
        <f t="shared" ca="1" si="25"/>
        <v>-82922.089376646982</v>
      </c>
      <c r="K90" s="9">
        <f t="shared" ca="1" si="25"/>
        <v>-82922.089376646982</v>
      </c>
      <c r="L90" s="9">
        <f t="shared" ca="1" si="25"/>
        <v>-82922.089376646982</v>
      </c>
      <c r="M90" s="9">
        <f t="shared" ca="1" si="25"/>
        <v>-82922.089376646982</v>
      </c>
      <c r="N90" s="9">
        <f t="shared" ca="1" si="25"/>
        <v>-82922.089376646982</v>
      </c>
      <c r="O90" s="9">
        <f t="shared" ca="1" si="25"/>
        <v>-82922.089376646982</v>
      </c>
      <c r="P90" s="9">
        <f t="shared" ca="1" si="25"/>
        <v>0</v>
      </c>
      <c r="Q90" s="9">
        <f t="shared" ca="1" si="25"/>
        <v>0</v>
      </c>
      <c r="R90" s="9">
        <f t="shared" ca="1" si="25"/>
        <v>0</v>
      </c>
      <c r="S90" s="9">
        <f t="shared" ca="1" si="25"/>
        <v>0</v>
      </c>
      <c r="T90" s="9">
        <f t="shared" ca="1" si="25"/>
        <v>0</v>
      </c>
      <c r="U90" s="9">
        <f t="shared" ca="1" si="25"/>
        <v>0</v>
      </c>
      <c r="V90" s="9">
        <f t="shared" ca="1" si="25"/>
        <v>0</v>
      </c>
      <c r="W90" s="9">
        <f t="shared" ca="1" si="25"/>
        <v>0</v>
      </c>
      <c r="X90" s="9">
        <f t="shared" ca="1" si="25"/>
        <v>0</v>
      </c>
      <c r="Y90" s="9">
        <f t="shared" ca="1" si="25"/>
        <v>0</v>
      </c>
      <c r="Z90" s="9">
        <f t="shared" ca="1" si="25"/>
        <v>0</v>
      </c>
      <c r="AA90" s="9">
        <f t="shared" ca="1" si="25"/>
        <v>0</v>
      </c>
      <c r="AB90" s="9">
        <f t="shared" ca="1" si="25"/>
        <v>0</v>
      </c>
      <c r="AC90" s="9">
        <f t="shared" ca="1" si="25"/>
        <v>0</v>
      </c>
      <c r="AD90" s="9">
        <f t="shared" ca="1" si="25"/>
        <v>0</v>
      </c>
      <c r="AE90" s="9">
        <f t="shared" ca="1" si="25"/>
        <v>0</v>
      </c>
      <c r="AF90" s="9">
        <f t="shared" ca="1" si="25"/>
        <v>0</v>
      </c>
      <c r="AG90" s="9">
        <f t="shared" ca="1" si="25"/>
        <v>0</v>
      </c>
      <c r="AH90" s="9">
        <f t="shared" ca="1" si="25"/>
        <v>0</v>
      </c>
    </row>
    <row r="91" spans="1:36" x14ac:dyDescent="0.2">
      <c r="A91" s="2" t="s">
        <v>48</v>
      </c>
      <c r="D91" s="9"/>
      <c r="E91" s="9">
        <f t="shared" ref="E91:AH91" ca="1" si="26">DebtService-Interest</f>
        <v>-43682.32226302669</v>
      </c>
      <c r="F91" s="9">
        <f t="shared" ca="1" si="26"/>
        <v>-46303.261598808291</v>
      </c>
      <c r="G91" s="9">
        <f t="shared" ca="1" si="26"/>
        <v>-49081.457294736792</v>
      </c>
      <c r="H91" s="9">
        <f t="shared" ca="1" si="26"/>
        <v>-52026.344732420999</v>
      </c>
      <c r="I91" s="9">
        <f t="shared" ca="1" si="26"/>
        <v>-55147.925416366255</v>
      </c>
      <c r="J91" s="9">
        <f t="shared" ca="1" si="26"/>
        <v>-58456.800941348236</v>
      </c>
      <c r="K91" s="9">
        <f t="shared" ca="1" si="26"/>
        <v>-61964.208997829133</v>
      </c>
      <c r="L91" s="9">
        <f t="shared" ca="1" si="26"/>
        <v>-65682.061537698872</v>
      </c>
      <c r="M91" s="9">
        <f t="shared" ca="1" si="26"/>
        <v>-69622.985229960803</v>
      </c>
      <c r="N91" s="9">
        <f t="shared" ca="1" si="26"/>
        <v>-73800.364343758454</v>
      </c>
      <c r="O91" s="9">
        <f t="shared" ca="1" si="26"/>
        <v>-78228.386204383962</v>
      </c>
      <c r="P91" s="9">
        <f t="shared" ca="1" si="26"/>
        <v>0</v>
      </c>
      <c r="Q91" s="9">
        <f t="shared" ca="1" si="26"/>
        <v>0</v>
      </c>
      <c r="R91" s="9">
        <f t="shared" ca="1" si="26"/>
        <v>0</v>
      </c>
      <c r="S91" s="9">
        <f t="shared" ca="1" si="26"/>
        <v>0</v>
      </c>
      <c r="T91" s="9">
        <f t="shared" ca="1" si="26"/>
        <v>0</v>
      </c>
      <c r="U91" s="9">
        <f t="shared" ca="1" si="26"/>
        <v>0</v>
      </c>
      <c r="V91" s="9">
        <f t="shared" ca="1" si="26"/>
        <v>0</v>
      </c>
      <c r="W91" s="9">
        <f t="shared" ca="1" si="26"/>
        <v>0</v>
      </c>
      <c r="X91" s="9">
        <f t="shared" ca="1" si="26"/>
        <v>0</v>
      </c>
      <c r="Y91" s="9">
        <f t="shared" ca="1" si="26"/>
        <v>0</v>
      </c>
      <c r="Z91" s="9">
        <f t="shared" ca="1" si="26"/>
        <v>0</v>
      </c>
      <c r="AA91" s="9">
        <f t="shared" ca="1" si="26"/>
        <v>0</v>
      </c>
      <c r="AB91" s="9">
        <f t="shared" ca="1" si="26"/>
        <v>0</v>
      </c>
      <c r="AC91" s="9">
        <f t="shared" ca="1" si="26"/>
        <v>0</v>
      </c>
      <c r="AD91" s="9">
        <f t="shared" ca="1" si="26"/>
        <v>0</v>
      </c>
      <c r="AE91" s="9">
        <f t="shared" ca="1" si="26"/>
        <v>0</v>
      </c>
      <c r="AF91" s="9">
        <f t="shared" ca="1" si="26"/>
        <v>0</v>
      </c>
      <c r="AG91" s="9">
        <f t="shared" ca="1" si="26"/>
        <v>0</v>
      </c>
      <c r="AH91" s="9">
        <f t="shared" ca="1" si="26"/>
        <v>0</v>
      </c>
    </row>
    <row r="92" spans="1:36" x14ac:dyDescent="0.2">
      <c r="A92" s="2" t="s">
        <v>49</v>
      </c>
      <c r="D92" s="9"/>
      <c r="E92" s="9">
        <f t="shared" ref="E92:AH92" ca="1" si="27">IF(ProjectYear&lt;=LoanTerm,-BegLoanBal*LoanInterest,0)</f>
        <v>-39239.767113620292</v>
      </c>
      <c r="F92" s="9">
        <f t="shared" ca="1" si="27"/>
        <v>-36618.827777838691</v>
      </c>
      <c r="G92" s="9">
        <f t="shared" ca="1" si="27"/>
        <v>-33840.632081910189</v>
      </c>
      <c r="H92" s="9">
        <f t="shared" ca="1" si="27"/>
        <v>-30895.744644225982</v>
      </c>
      <c r="I92" s="9">
        <f t="shared" ca="1" si="27"/>
        <v>-27774.163960280723</v>
      </c>
      <c r="J92" s="9">
        <f t="shared" ca="1" si="27"/>
        <v>-24465.288435298749</v>
      </c>
      <c r="K92" s="9">
        <f t="shared" ca="1" si="27"/>
        <v>-20957.880378817852</v>
      </c>
      <c r="L92" s="9">
        <f t="shared" ca="1" si="27"/>
        <v>-17240.027838948106</v>
      </c>
      <c r="M92" s="9">
        <f t="shared" ca="1" si="27"/>
        <v>-13299.104146686173</v>
      </c>
      <c r="N92" s="9">
        <f t="shared" ca="1" si="27"/>
        <v>-9121.7250328885275</v>
      </c>
      <c r="O92" s="9">
        <f t="shared" ca="1" si="27"/>
        <v>-4693.70317226302</v>
      </c>
      <c r="P92" s="9">
        <f t="shared" ca="1" si="27"/>
        <v>0</v>
      </c>
      <c r="Q92" s="9">
        <f t="shared" ca="1" si="27"/>
        <v>0</v>
      </c>
      <c r="R92" s="9">
        <f t="shared" ca="1" si="27"/>
        <v>0</v>
      </c>
      <c r="S92" s="9">
        <f t="shared" ca="1" si="27"/>
        <v>0</v>
      </c>
      <c r="T92" s="9">
        <f t="shared" ca="1" si="27"/>
        <v>0</v>
      </c>
      <c r="U92" s="9">
        <f t="shared" ca="1" si="27"/>
        <v>0</v>
      </c>
      <c r="V92" s="9">
        <f t="shared" ca="1" si="27"/>
        <v>0</v>
      </c>
      <c r="W92" s="9">
        <f t="shared" ca="1" si="27"/>
        <v>0</v>
      </c>
      <c r="X92" s="9">
        <f t="shared" ca="1" si="27"/>
        <v>0</v>
      </c>
      <c r="Y92" s="9">
        <f t="shared" ca="1" si="27"/>
        <v>0</v>
      </c>
      <c r="Z92" s="9">
        <f t="shared" ca="1" si="27"/>
        <v>0</v>
      </c>
      <c r="AA92" s="9">
        <f t="shared" ca="1" si="27"/>
        <v>0</v>
      </c>
      <c r="AB92" s="9">
        <f t="shared" ca="1" si="27"/>
        <v>0</v>
      </c>
      <c r="AC92" s="9">
        <f t="shared" ca="1" si="27"/>
        <v>0</v>
      </c>
      <c r="AD92" s="9">
        <f t="shared" ca="1" si="27"/>
        <v>0</v>
      </c>
      <c r="AE92" s="9">
        <f t="shared" ca="1" si="27"/>
        <v>0</v>
      </c>
      <c r="AF92" s="9">
        <f t="shared" ca="1" si="27"/>
        <v>0</v>
      </c>
      <c r="AG92" s="9">
        <f t="shared" ca="1" si="27"/>
        <v>0</v>
      </c>
      <c r="AH92" s="9">
        <f t="shared" ca="1" si="27"/>
        <v>0</v>
      </c>
    </row>
    <row r="93" spans="1:36" s="1" customFormat="1" ht="15.75" x14ac:dyDescent="0.25">
      <c r="A93" s="1" t="s">
        <v>50</v>
      </c>
      <c r="C93" s="70"/>
      <c r="D93" s="70"/>
      <c r="E93" s="70">
        <f t="shared" ref="E93:AH93" ca="1" si="28">BegLoanBal+Principle</f>
        <v>610313.79629731155</v>
      </c>
      <c r="F93" s="70">
        <f t="shared" ca="1" si="28"/>
        <v>564010.53469850321</v>
      </c>
      <c r="G93" s="70">
        <f t="shared" ca="1" si="28"/>
        <v>514929.07740376639</v>
      </c>
      <c r="H93" s="70">
        <f t="shared" ca="1" si="28"/>
        <v>462902.73267134541</v>
      </c>
      <c r="I93" s="70">
        <f t="shared" ca="1" si="28"/>
        <v>407754.80725497915</v>
      </c>
      <c r="J93" s="70">
        <f t="shared" ca="1" si="28"/>
        <v>349298.0063136309</v>
      </c>
      <c r="K93" s="70">
        <f t="shared" ca="1" si="28"/>
        <v>287333.79731580178</v>
      </c>
      <c r="L93" s="70">
        <f t="shared" ca="1" si="28"/>
        <v>221651.73577810291</v>
      </c>
      <c r="M93" s="70">
        <f t="shared" ca="1" si="28"/>
        <v>152028.75054814212</v>
      </c>
      <c r="N93" s="70">
        <f t="shared" ca="1" si="28"/>
        <v>78228.386204383671</v>
      </c>
      <c r="O93" s="70">
        <f t="shared" ca="1" si="28"/>
        <v>-2.9103830456733704E-10</v>
      </c>
      <c r="P93" s="70">
        <f t="shared" ca="1" si="28"/>
        <v>-2.9103830456733704E-10</v>
      </c>
      <c r="Q93" s="70">
        <f t="shared" ca="1" si="28"/>
        <v>-2.9103830456733704E-10</v>
      </c>
      <c r="R93" s="70">
        <f t="shared" ca="1" si="28"/>
        <v>-2.9103830456733704E-10</v>
      </c>
      <c r="S93" s="70">
        <f t="shared" ca="1" si="28"/>
        <v>-2.9103830456733704E-10</v>
      </c>
      <c r="T93" s="70">
        <f t="shared" ca="1" si="28"/>
        <v>-2.9103830456733704E-10</v>
      </c>
      <c r="U93" s="70">
        <f t="shared" ca="1" si="28"/>
        <v>-2.9103830456733704E-10</v>
      </c>
      <c r="V93" s="70">
        <f t="shared" ca="1" si="28"/>
        <v>-2.9103830456733704E-10</v>
      </c>
      <c r="W93" s="70">
        <f t="shared" ca="1" si="28"/>
        <v>-2.9103830456733704E-10</v>
      </c>
      <c r="X93" s="70">
        <f t="shared" ca="1" si="28"/>
        <v>-2.9103830456733704E-10</v>
      </c>
      <c r="Y93" s="70">
        <f t="shared" ca="1" si="28"/>
        <v>-2.9103830456733704E-10</v>
      </c>
      <c r="Z93" s="70">
        <f t="shared" ca="1" si="28"/>
        <v>-2.9103830456733704E-10</v>
      </c>
      <c r="AA93" s="70">
        <f t="shared" ca="1" si="28"/>
        <v>-2.9103830456733704E-10</v>
      </c>
      <c r="AB93" s="70">
        <f t="shared" ca="1" si="28"/>
        <v>-2.9103830456733704E-10</v>
      </c>
      <c r="AC93" s="70">
        <f t="shared" ca="1" si="28"/>
        <v>-2.9103830456733704E-10</v>
      </c>
      <c r="AD93" s="70">
        <f t="shared" ca="1" si="28"/>
        <v>-2.9103830456733704E-10</v>
      </c>
      <c r="AE93" s="70">
        <f t="shared" ca="1" si="28"/>
        <v>-2.9103830456733704E-10</v>
      </c>
      <c r="AF93" s="70">
        <f t="shared" ca="1" si="28"/>
        <v>-2.9103830456733704E-10</v>
      </c>
      <c r="AG93" s="70">
        <f t="shared" ca="1" si="28"/>
        <v>-2.9103830456733704E-10</v>
      </c>
      <c r="AH93" s="70">
        <f t="shared" ca="1" si="28"/>
        <v>-2.9103830456733704E-10</v>
      </c>
    </row>
    <row r="94" spans="1:36" x14ac:dyDescent="0.2">
      <c r="A94" s="3"/>
      <c r="B94" s="3"/>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3"/>
      <c r="AJ94" s="3"/>
    </row>
    <row r="97" spans="1:34" ht="26.25" x14ac:dyDescent="0.4">
      <c r="A97" s="447" t="s">
        <v>106</v>
      </c>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6"/>
      <c r="Z97" s="446"/>
      <c r="AA97" s="446"/>
      <c r="AB97" s="446"/>
      <c r="AC97" s="446"/>
      <c r="AD97" s="446"/>
      <c r="AE97" s="446"/>
      <c r="AF97" s="446"/>
      <c r="AG97" s="446"/>
      <c r="AH97" s="446"/>
    </row>
    <row r="98" spans="1:34" ht="15.75" x14ac:dyDescent="0.25">
      <c r="A98" s="100" t="s">
        <v>130</v>
      </c>
      <c r="D98" s="4" t="s">
        <v>3</v>
      </c>
      <c r="E98" s="4" t="s">
        <v>3</v>
      </c>
      <c r="F98" s="4" t="s">
        <v>3</v>
      </c>
      <c r="G98" s="4" t="s">
        <v>3</v>
      </c>
      <c r="H98" s="4" t="s">
        <v>3</v>
      </c>
      <c r="I98" s="4" t="s">
        <v>3</v>
      </c>
      <c r="J98" s="4" t="s">
        <v>3</v>
      </c>
      <c r="K98" s="4" t="s">
        <v>3</v>
      </c>
      <c r="L98" s="4" t="s">
        <v>3</v>
      </c>
      <c r="M98" s="4" t="s">
        <v>3</v>
      </c>
      <c r="N98" s="4" t="s">
        <v>3</v>
      </c>
      <c r="O98" s="4" t="s">
        <v>3</v>
      </c>
      <c r="P98" s="4" t="s">
        <v>3</v>
      </c>
      <c r="Q98" s="4" t="s">
        <v>3</v>
      </c>
      <c r="R98" s="4" t="s">
        <v>3</v>
      </c>
      <c r="S98" s="4" t="s">
        <v>3</v>
      </c>
      <c r="T98" s="4" t="s">
        <v>3</v>
      </c>
      <c r="U98" s="4" t="s">
        <v>3</v>
      </c>
      <c r="V98" s="4" t="s">
        <v>3</v>
      </c>
      <c r="W98" s="4" t="s">
        <v>3</v>
      </c>
      <c r="X98" s="4" t="s">
        <v>3</v>
      </c>
      <c r="Y98" s="4" t="s">
        <v>3</v>
      </c>
      <c r="Z98" s="4" t="s">
        <v>3</v>
      </c>
      <c r="AA98" s="4" t="s">
        <v>3</v>
      </c>
      <c r="AB98" s="4" t="s">
        <v>3</v>
      </c>
      <c r="AC98" s="4" t="s">
        <v>3</v>
      </c>
      <c r="AD98" s="4" t="s">
        <v>3</v>
      </c>
      <c r="AE98" s="4" t="s">
        <v>3</v>
      </c>
      <c r="AF98" s="4" t="s">
        <v>3</v>
      </c>
      <c r="AG98" s="4" t="s">
        <v>3</v>
      </c>
      <c r="AH98" s="4" t="s">
        <v>3</v>
      </c>
    </row>
    <row r="99" spans="1:34" ht="15.75" x14ac:dyDescent="0.25">
      <c r="A99" s="93"/>
      <c r="B99" s="93"/>
      <c r="D99" s="4">
        <v>0</v>
      </c>
      <c r="E99" s="4">
        <v>1</v>
      </c>
      <c r="F99" s="4">
        <v>2</v>
      </c>
      <c r="G99" s="4">
        <v>3</v>
      </c>
      <c r="H99" s="4">
        <v>4</v>
      </c>
      <c r="I99" s="4">
        <v>5</v>
      </c>
      <c r="J99" s="4">
        <v>6</v>
      </c>
      <c r="K99" s="4">
        <v>7</v>
      </c>
      <c r="L99" s="4">
        <v>8</v>
      </c>
      <c r="M99" s="4">
        <v>9</v>
      </c>
      <c r="N99" s="4">
        <v>10</v>
      </c>
      <c r="O99" s="4">
        <v>11</v>
      </c>
      <c r="P99" s="4">
        <v>12</v>
      </c>
      <c r="Q99" s="4">
        <v>13</v>
      </c>
      <c r="R99" s="4">
        <v>14</v>
      </c>
      <c r="S99" s="4">
        <v>15</v>
      </c>
      <c r="T99" s="4">
        <v>16</v>
      </c>
      <c r="U99" s="4">
        <v>17</v>
      </c>
      <c r="V99" s="4">
        <v>18</v>
      </c>
      <c r="W99" s="4">
        <v>19</v>
      </c>
      <c r="X99" s="4">
        <v>20</v>
      </c>
      <c r="Y99" s="4">
        <v>21</v>
      </c>
      <c r="Z99" s="4">
        <v>22</v>
      </c>
      <c r="AA99" s="4">
        <v>23</v>
      </c>
      <c r="AB99" s="4">
        <v>24</v>
      </c>
      <c r="AC99" s="4">
        <v>25</v>
      </c>
      <c r="AD99" s="4">
        <v>26</v>
      </c>
      <c r="AE99" s="4">
        <v>27</v>
      </c>
      <c r="AF99" s="4">
        <v>28</v>
      </c>
      <c r="AG99" s="4">
        <v>29</v>
      </c>
      <c r="AH99" s="4">
        <v>30</v>
      </c>
    </row>
    <row r="100" spans="1:34" x14ac:dyDescent="0.2">
      <c r="B100" s="450" t="s">
        <v>125</v>
      </c>
      <c r="C100" s="451" t="s">
        <v>108</v>
      </c>
    </row>
    <row r="101" spans="1:34" ht="15.75" x14ac:dyDescent="0.25">
      <c r="A101" s="448" t="s">
        <v>131</v>
      </c>
      <c r="B101" s="449">
        <f>VLOOKUP(A101,'Fin. Assumptions'!$B$22:$C$27,2)</f>
        <v>0.05</v>
      </c>
      <c r="C101" s="452">
        <f ca="1">NPV(B101,D101:AH101)</f>
        <v>523070.00255839364</v>
      </c>
      <c r="D101" s="42">
        <f ca="1">IF($C$112="3P",D83,0)</f>
        <v>-2397985.7680545752</v>
      </c>
      <c r="E101" s="42">
        <f t="shared" ref="E101:AH101" ca="1" si="29">IF($C$112="3P",E83,0)</f>
        <v>487195.86072342558</v>
      </c>
      <c r="F101" s="42">
        <f t="shared" ca="1" si="29"/>
        <v>601223.61678168143</v>
      </c>
      <c r="G101" s="42">
        <f t="shared" ca="1" si="29"/>
        <v>420971.87215305382</v>
      </c>
      <c r="H101" s="42">
        <f t="shared" ca="1" si="29"/>
        <v>319101.3147552606</v>
      </c>
      <c r="I101" s="42">
        <f t="shared" ca="1" si="29"/>
        <v>324276.19639876852</v>
      </c>
      <c r="J101" s="42">
        <f t="shared" ca="1" si="29"/>
        <v>239750.21461992426</v>
      </c>
      <c r="K101" s="42">
        <f t="shared" ca="1" si="29"/>
        <v>150316.80609131145</v>
      </c>
      <c r="L101" s="42">
        <f t="shared" ca="1" si="29"/>
        <v>138729.80633270062</v>
      </c>
      <c r="M101" s="42">
        <f t="shared" ca="1" si="29"/>
        <v>129614.46349833538</v>
      </c>
      <c r="N101" s="42">
        <f t="shared" ca="1" si="29"/>
        <v>34129.722277772715</v>
      </c>
      <c r="O101" s="42">
        <f t="shared" ca="1" si="29"/>
        <v>14971.949276685555</v>
      </c>
      <c r="P101" s="42">
        <f t="shared" ca="1" si="29"/>
        <v>97057.022704164585</v>
      </c>
      <c r="Q101" s="42">
        <f t="shared" ca="1" si="29"/>
        <v>98120.107577481045</v>
      </c>
      <c r="R101" s="42">
        <f t="shared" ca="1" si="29"/>
        <v>99196.512039907422</v>
      </c>
      <c r="S101" s="42">
        <f t="shared" ca="1" si="29"/>
        <v>100286.32234052836</v>
      </c>
      <c r="T101" s="42">
        <f t="shared" ca="1" si="29"/>
        <v>101389.62345423685</v>
      </c>
      <c r="U101" s="42">
        <f t="shared" ca="1" si="29"/>
        <v>102506.49899753662</v>
      </c>
      <c r="V101" s="42">
        <f t="shared" ca="1" si="29"/>
        <v>103637.03114146482</v>
      </c>
      <c r="W101" s="42">
        <f t="shared" ca="1" si="29"/>
        <v>104781.30052155314</v>
      </c>
      <c r="X101" s="42">
        <f t="shared" ca="1" si="29"/>
        <v>16239.386144740847</v>
      </c>
      <c r="Y101" s="42">
        <f t="shared" ca="1" si="29"/>
        <v>107111.36529315141</v>
      </c>
      <c r="Z101" s="42">
        <f t="shared" ca="1" si="29"/>
        <v>108297.31342464246</v>
      </c>
      <c r="AA101" s="42">
        <f t="shared" ca="1" si="29"/>
        <v>109497.30407003673</v>
      </c>
      <c r="AB101" s="42">
        <f t="shared" ca="1" si="29"/>
        <v>110711.40872693725</v>
      </c>
      <c r="AC101" s="42">
        <f t="shared" ca="1" si="29"/>
        <v>111939.69675003023</v>
      </c>
      <c r="AD101" s="42">
        <f t="shared" ca="1" si="29"/>
        <v>0</v>
      </c>
      <c r="AE101" s="42">
        <f t="shared" ca="1" si="29"/>
        <v>0</v>
      </c>
      <c r="AF101" s="42">
        <f t="shared" ca="1" si="29"/>
        <v>0</v>
      </c>
      <c r="AG101" s="42">
        <f t="shared" ca="1" si="29"/>
        <v>0</v>
      </c>
      <c r="AH101" s="42">
        <f t="shared" ca="1" si="29"/>
        <v>0</v>
      </c>
    </row>
    <row r="102" spans="1:34" ht="15.75" x14ac:dyDescent="0.25">
      <c r="A102" s="448" t="s">
        <v>117</v>
      </c>
      <c r="B102" s="449">
        <f>VLOOKUP(A102,'Fin. Assumptions'!$B$22:$C$27,2)</f>
        <v>0.05</v>
      </c>
      <c r="C102" s="452">
        <f t="shared" ref="C102:C106" ca="1" si="30">NPV(B102,D102:AH102)</f>
        <v>143763.78355361326</v>
      </c>
      <c r="D102" s="42">
        <f ca="1">IF($C$112="3P",VLOOKUP($A102,'Fin. Assumptions'!$F$23:$L$29,$D$111+1)*(-D$55-D$56),VLOOKUP($A102,'Fin. Assumptions'!$F$32:$L$38,$D$111+1)*D$83)</f>
        <v>0</v>
      </c>
      <c r="E102" s="42">
        <f ca="1">IF($C$112="3P",VLOOKUP($A102,'Fin. Assumptions'!$F$23:$L$29,$D$111+1)*(-E$55-E$56),VLOOKUP($A102,'Fin. Assumptions'!$F$32:$L$38,$D$111+1)*E$83)</f>
        <v>9678.5750000000007</v>
      </c>
      <c r="F102" s="42">
        <f ca="1">IF($C$112="3P",VLOOKUP($A102,'Fin. Assumptions'!$F$23:$L$29,$D$111+1)*(-F$55-F$56),VLOOKUP($A102,'Fin. Assumptions'!$F$32:$L$38,$D$111+1)*F$83)</f>
        <v>9776.2232675000014</v>
      </c>
      <c r="G102" s="42">
        <f ca="1">IF($C$112="3P",VLOOKUP($A102,'Fin. Assumptions'!$F$23:$L$29,$D$111+1)*(-G$55-G$56),VLOOKUP($A102,'Fin. Assumptions'!$F$32:$L$38,$D$111+1)*G$83)</f>
        <v>9875.3264941857506</v>
      </c>
      <c r="H102" s="42">
        <f ca="1">IF($C$112="3P",VLOOKUP($A102,'Fin. Assumptions'!$F$23:$L$29,$D$111+1)*(-H$55-H$56),VLOOKUP($A102,'Fin. Assumptions'!$F$32:$L$38,$D$111+1)*H$83)</f>
        <v>9975.9063589491179</v>
      </c>
      <c r="I102" s="42">
        <f ca="1">IF($C$112="3P",VLOOKUP($A102,'Fin. Assumptions'!$F$23:$L$29,$D$111+1)*(-I$55-I$56),VLOOKUP($A102,'Fin. Assumptions'!$F$32:$L$38,$D$111+1)*I$83)</f>
        <v>10077.98486369746</v>
      </c>
      <c r="J102" s="42">
        <f ca="1">IF($C$112="3P",VLOOKUP($A102,'Fin. Assumptions'!$F$23:$L$29,$D$111+1)*(-J$55-J$56),VLOOKUP($A102,'Fin. Assumptions'!$F$32:$L$38,$D$111+1)*J$83)</f>
        <v>10181.584338166553</v>
      </c>
      <c r="K102" s="42">
        <f ca="1">IF($C$112="3P",VLOOKUP($A102,'Fin. Assumptions'!$F$23:$L$29,$D$111+1)*(-K$55-K$56),VLOOKUP($A102,'Fin. Assumptions'!$F$32:$L$38,$D$111+1)*K$83)</f>
        <v>10286.727444805234</v>
      </c>
      <c r="L102" s="42">
        <f ca="1">IF($C$112="3P",VLOOKUP($A102,'Fin. Assumptions'!$F$23:$L$29,$D$111+1)*(-L$55-L$56),VLOOKUP($A102,'Fin. Assumptions'!$F$32:$L$38,$D$111+1)*L$83)</f>
        <v>10393.437183732829</v>
      </c>
      <c r="M102" s="42">
        <f ca="1">IF($C$112="3P",VLOOKUP($A102,'Fin. Assumptions'!$F$23:$L$29,$D$111+1)*(-M$55-M$56),VLOOKUP($A102,'Fin. Assumptions'!$F$32:$L$38,$D$111+1)*M$83)</f>
        <v>10501.73689777045</v>
      </c>
      <c r="N102" s="42">
        <f ca="1">IF($C$112="3P",VLOOKUP($A102,'Fin. Assumptions'!$F$23:$L$29,$D$111+1)*(-N$55-N$56),VLOOKUP($A102,'Fin. Assumptions'!$F$32:$L$38,$D$111+1)*N$83)</f>
        <v>10611.650277547229</v>
      </c>
      <c r="O102" s="42">
        <f ca="1">IF($C$112="3P",VLOOKUP($A102,'Fin. Assumptions'!$F$23:$L$29,$D$111+1)*(-O$55-O$56),VLOOKUP($A102,'Fin. Assumptions'!$F$32:$L$38,$D$111+1)*O$83)</f>
        <v>10723.201366682682</v>
      </c>
      <c r="P102" s="42">
        <f ca="1">IF($C$112="3P",VLOOKUP($A102,'Fin. Assumptions'!$F$23:$L$29,$D$111+1)*(-P$55-P$56),VLOOKUP($A102,'Fin. Assumptions'!$F$32:$L$38,$D$111+1)*P$83)</f>
        <v>10836.414567046255</v>
      </c>
      <c r="Q102" s="42">
        <f ca="1">IF($C$112="3P",VLOOKUP($A102,'Fin. Assumptions'!$F$23:$L$29,$D$111+1)*(-Q$55-Q$56),VLOOKUP($A102,'Fin. Assumptions'!$F$32:$L$38,$D$111+1)*Q$83)</f>
        <v>10951.314644095244</v>
      </c>
      <c r="R102" s="42">
        <f ca="1">IF($C$112="3P",VLOOKUP($A102,'Fin. Assumptions'!$F$23:$L$29,$D$111+1)*(-R$55-R$56),VLOOKUP($A102,'Fin. Assumptions'!$F$32:$L$38,$D$111+1)*R$83)</f>
        <v>11067.926732292262</v>
      </c>
      <c r="S102" s="42">
        <f ca="1">IF($C$112="3P",VLOOKUP($A102,'Fin. Assumptions'!$F$23:$L$29,$D$111+1)*(-S$55-S$56),VLOOKUP($A102,'Fin. Assumptions'!$F$32:$L$38,$D$111+1)*S$83)</f>
        <v>11186.276340603421</v>
      </c>
      <c r="T102" s="42">
        <f ca="1">IF($C$112="3P",VLOOKUP($A102,'Fin. Assumptions'!$F$23:$L$29,$D$111+1)*(-T$55-T$56),VLOOKUP($A102,'Fin. Assumptions'!$F$32:$L$38,$D$111+1)*T$83)</f>
        <v>11306.389358078406</v>
      </c>
      <c r="U102" s="42">
        <f ca="1">IF($C$112="3P",VLOOKUP($A102,'Fin. Assumptions'!$F$23:$L$29,$D$111+1)*(-U$55-U$56),VLOOKUP($A102,'Fin. Assumptions'!$F$32:$L$38,$D$111+1)*U$83)</f>
        <v>11428.292059513778</v>
      </c>
      <c r="V102" s="42">
        <f ca="1">IF($C$112="3P",VLOOKUP($A102,'Fin. Assumptions'!$F$23:$L$29,$D$111+1)*(-V$55-V$56),VLOOKUP($A102,'Fin. Assumptions'!$F$32:$L$38,$D$111+1)*V$83)</f>
        <v>11552.011111200534</v>
      </c>
      <c r="W102" s="42">
        <f ca="1">IF($C$112="3P",VLOOKUP($A102,'Fin. Assumptions'!$F$23:$L$29,$D$111+1)*(-W$55-W$56),VLOOKUP($A102,'Fin. Assumptions'!$F$32:$L$38,$D$111+1)*W$83)</f>
        <v>11677.573576757421</v>
      </c>
      <c r="X102" s="42">
        <f ca="1">IF($C$112="3P",VLOOKUP($A102,'Fin. Assumptions'!$F$23:$L$29,$D$111+1)*(-X$55-X$56),VLOOKUP($A102,'Fin. Assumptions'!$F$32:$L$38,$D$111+1)*X$83)</f>
        <v>11805.006923051104</v>
      </c>
      <c r="Y102" s="42">
        <f ca="1">IF($C$112="3P",VLOOKUP($A102,'Fin. Assumptions'!$F$23:$L$29,$D$111+1)*(-Y$55-Y$56),VLOOKUP($A102,'Fin. Assumptions'!$F$32:$L$38,$D$111+1)*Y$83)</f>
        <v>11934.339026204567</v>
      </c>
      <c r="Z102" s="42">
        <f ca="1">IF($C$112="3P",VLOOKUP($A102,'Fin. Assumptions'!$F$23:$L$29,$D$111+1)*(-Z$55-Z$56),VLOOKUP($A102,'Fin. Assumptions'!$F$32:$L$38,$D$111+1)*Z$83)</f>
        <v>12065.598177695014</v>
      </c>
      <c r="AA102" s="42">
        <f ca="1">IF($C$112="3P",VLOOKUP($A102,'Fin. Assumptions'!$F$23:$L$29,$D$111+1)*(-AA$55-AA$56),VLOOKUP($A102,'Fin. Assumptions'!$F$32:$L$38,$D$111+1)*AA$83)</f>
        <v>12198.813090542671</v>
      </c>
      <c r="AB102" s="42">
        <f ca="1">IF($C$112="3P",VLOOKUP($A102,'Fin. Assumptions'!$F$23:$L$29,$D$111+1)*(-AB$55-AB$56),VLOOKUP($A102,'Fin. Assumptions'!$F$32:$L$38,$D$111+1)*AB$83)</f>
        <v>12334.012905591755</v>
      </c>
      <c r="AC102" s="42">
        <f ca="1">IF($C$112="3P",VLOOKUP($A102,'Fin. Assumptions'!$F$23:$L$29,$D$111+1)*(-AC$55-AC$56),VLOOKUP($A102,'Fin. Assumptions'!$F$32:$L$38,$D$111+1)*AC$83)</f>
        <v>12471.227197885071</v>
      </c>
      <c r="AD102" s="42">
        <f ca="1">IF($C$112="3P",VLOOKUP($A102,'Fin. Assumptions'!$F$23:$L$29,$D$111+1)*(-AD$55-AD$56),VLOOKUP($A102,'Fin. Assumptions'!$F$32:$L$38,$D$111+1)*AD$83)</f>
        <v>0</v>
      </c>
      <c r="AE102" s="42">
        <f ca="1">IF($C$112="3P",VLOOKUP($A102,'Fin. Assumptions'!$F$23:$L$29,$D$111+1)*(-AE$55-AE$56),VLOOKUP($A102,'Fin. Assumptions'!$F$32:$L$38,$D$111+1)*AE$83)</f>
        <v>0</v>
      </c>
      <c r="AF102" s="42">
        <f ca="1">IF($C$112="3P",VLOOKUP($A102,'Fin. Assumptions'!$F$23:$L$29,$D$111+1)*(-AF$55-AF$56),VLOOKUP($A102,'Fin. Assumptions'!$F$32:$L$38,$D$111+1)*AF$83)</f>
        <v>0</v>
      </c>
      <c r="AG102" s="42">
        <f ca="1">IF($C$112="3P",VLOOKUP($A102,'Fin. Assumptions'!$F$23:$L$29,$D$111+1)*(-AG$55-AG$56),VLOOKUP($A102,'Fin. Assumptions'!$F$32:$L$38,$D$111+1)*AG$83)</f>
        <v>0</v>
      </c>
      <c r="AH102" s="42">
        <f ca="1">IF($C$112="3P",VLOOKUP($A102,'Fin. Assumptions'!$F$23:$L$29,$D$111+1)*(-AH$55-AH$56),VLOOKUP($A102,'Fin. Assumptions'!$F$32:$L$38,$D$111+1)*AH$83)</f>
        <v>0</v>
      </c>
    </row>
    <row r="103" spans="1:34" ht="15.75" x14ac:dyDescent="0.25">
      <c r="A103" s="448" t="s">
        <v>126</v>
      </c>
      <c r="B103" s="449">
        <f>VLOOKUP(A103,'Fin. Assumptions'!$B$22:$C$27,2)</f>
        <v>0.05</v>
      </c>
      <c r="C103" s="452">
        <f ca="1">NPV(B103,D103:AH103)</f>
        <v>287527.56710722652</v>
      </c>
      <c r="D103" s="42">
        <f ca="1">IF($C$112="3P",VLOOKUP($A103,'Fin. Assumptions'!$F$23:$L$29,$D$111+1)*(-D$55-D$56),VLOOKUP($A103,'Fin. Assumptions'!$F$32:$L$38,$D$111+1)*D$83)</f>
        <v>0</v>
      </c>
      <c r="E103" s="42">
        <f ca="1">IF($C$112="3P",VLOOKUP($A103,'Fin. Assumptions'!$F$23:$L$29,$D$111+1)*(-E$55-E$56),VLOOKUP($A103,'Fin. Assumptions'!$F$32:$L$38,$D$111+1)*E$83)</f>
        <v>19357.150000000001</v>
      </c>
      <c r="F103" s="42">
        <f ca="1">IF($C$112="3P",VLOOKUP($A103,'Fin. Assumptions'!$F$23:$L$29,$D$111+1)*(-F$55-F$56),VLOOKUP($A103,'Fin. Assumptions'!$F$32:$L$38,$D$111+1)*F$83)</f>
        <v>19552.446535000003</v>
      </c>
      <c r="G103" s="42">
        <f ca="1">IF($C$112="3P",VLOOKUP($A103,'Fin. Assumptions'!$F$23:$L$29,$D$111+1)*(-G$55-G$56),VLOOKUP($A103,'Fin. Assumptions'!$F$32:$L$38,$D$111+1)*G$83)</f>
        <v>19750.652988371501</v>
      </c>
      <c r="H103" s="42">
        <f ca="1">IF($C$112="3P",VLOOKUP($A103,'Fin. Assumptions'!$F$23:$L$29,$D$111+1)*(-H$55-H$56),VLOOKUP($A103,'Fin. Assumptions'!$F$32:$L$38,$D$111+1)*H$83)</f>
        <v>19951.812717898236</v>
      </c>
      <c r="I103" s="42">
        <f ca="1">IF($C$112="3P",VLOOKUP($A103,'Fin. Assumptions'!$F$23:$L$29,$D$111+1)*(-I$55-I$56),VLOOKUP($A103,'Fin. Assumptions'!$F$32:$L$38,$D$111+1)*I$83)</f>
        <v>20155.96972739492</v>
      </c>
      <c r="J103" s="42">
        <f ca="1">IF($C$112="3P",VLOOKUP($A103,'Fin. Assumptions'!$F$23:$L$29,$D$111+1)*(-J$55-J$56),VLOOKUP($A103,'Fin. Assumptions'!$F$32:$L$38,$D$111+1)*J$83)</f>
        <v>20363.168676333105</v>
      </c>
      <c r="K103" s="42">
        <f ca="1">IF($C$112="3P",VLOOKUP($A103,'Fin. Assumptions'!$F$23:$L$29,$D$111+1)*(-K$55-K$56),VLOOKUP($A103,'Fin. Assumptions'!$F$32:$L$38,$D$111+1)*K$83)</f>
        <v>20573.454889610468</v>
      </c>
      <c r="L103" s="42">
        <f ca="1">IF($C$112="3P",VLOOKUP($A103,'Fin. Assumptions'!$F$23:$L$29,$D$111+1)*(-L$55-L$56),VLOOKUP($A103,'Fin. Assumptions'!$F$32:$L$38,$D$111+1)*L$83)</f>
        <v>20786.874367465658</v>
      </c>
      <c r="M103" s="42">
        <f ca="1">IF($C$112="3P",VLOOKUP($A103,'Fin. Assumptions'!$F$23:$L$29,$D$111+1)*(-M$55-M$56),VLOOKUP($A103,'Fin. Assumptions'!$F$32:$L$38,$D$111+1)*M$83)</f>
        <v>21003.4737955409</v>
      </c>
      <c r="N103" s="42">
        <f ca="1">IF($C$112="3P",VLOOKUP($A103,'Fin. Assumptions'!$F$23:$L$29,$D$111+1)*(-N$55-N$56),VLOOKUP($A103,'Fin. Assumptions'!$F$32:$L$38,$D$111+1)*N$83)</f>
        <v>21223.300555094458</v>
      </c>
      <c r="O103" s="42">
        <f ca="1">IF($C$112="3P",VLOOKUP($A103,'Fin. Assumptions'!$F$23:$L$29,$D$111+1)*(-O$55-O$56),VLOOKUP($A103,'Fin. Assumptions'!$F$32:$L$38,$D$111+1)*O$83)</f>
        <v>21446.402733365365</v>
      </c>
      <c r="P103" s="42">
        <f ca="1">IF($C$112="3P",VLOOKUP($A103,'Fin. Assumptions'!$F$23:$L$29,$D$111+1)*(-P$55-P$56),VLOOKUP($A103,'Fin. Assumptions'!$F$32:$L$38,$D$111+1)*P$83)</f>
        <v>21672.82913409251</v>
      </c>
      <c r="Q103" s="42">
        <f ca="1">IF($C$112="3P",VLOOKUP($A103,'Fin. Assumptions'!$F$23:$L$29,$D$111+1)*(-Q$55-Q$56),VLOOKUP($A103,'Fin. Assumptions'!$F$32:$L$38,$D$111+1)*Q$83)</f>
        <v>21902.629288190488</v>
      </c>
      <c r="R103" s="42">
        <f ca="1">IF($C$112="3P",VLOOKUP($A103,'Fin. Assumptions'!$F$23:$L$29,$D$111+1)*(-R$55-R$56),VLOOKUP($A103,'Fin. Assumptions'!$F$32:$L$38,$D$111+1)*R$83)</f>
        <v>22135.853464584525</v>
      </c>
      <c r="S103" s="42">
        <f ca="1">IF($C$112="3P",VLOOKUP($A103,'Fin. Assumptions'!$F$23:$L$29,$D$111+1)*(-S$55-S$56),VLOOKUP($A103,'Fin. Assumptions'!$F$32:$L$38,$D$111+1)*S$83)</f>
        <v>22372.552681206842</v>
      </c>
      <c r="T103" s="42">
        <f ca="1">IF($C$112="3P",VLOOKUP($A103,'Fin. Assumptions'!$F$23:$L$29,$D$111+1)*(-T$55-T$56),VLOOKUP($A103,'Fin. Assumptions'!$F$32:$L$38,$D$111+1)*T$83)</f>
        <v>22612.778716156812</v>
      </c>
      <c r="U103" s="42">
        <f ca="1">IF($C$112="3P",VLOOKUP($A103,'Fin. Assumptions'!$F$23:$L$29,$D$111+1)*(-U$55-U$56),VLOOKUP($A103,'Fin. Assumptions'!$F$32:$L$38,$D$111+1)*U$83)</f>
        <v>22856.584119027557</v>
      </c>
      <c r="V103" s="42">
        <f ca="1">IF($C$112="3P",VLOOKUP($A103,'Fin. Assumptions'!$F$23:$L$29,$D$111+1)*(-V$55-V$56),VLOOKUP($A103,'Fin. Assumptions'!$F$32:$L$38,$D$111+1)*V$83)</f>
        <v>23104.022222401069</v>
      </c>
      <c r="W103" s="42">
        <f ca="1">IF($C$112="3P",VLOOKUP($A103,'Fin. Assumptions'!$F$23:$L$29,$D$111+1)*(-W$55-W$56),VLOOKUP($A103,'Fin. Assumptions'!$F$32:$L$38,$D$111+1)*W$83)</f>
        <v>23355.147153514841</v>
      </c>
      <c r="X103" s="42">
        <f ca="1">IF($C$112="3P",VLOOKUP($A103,'Fin. Assumptions'!$F$23:$L$29,$D$111+1)*(-X$55-X$56),VLOOKUP($A103,'Fin. Assumptions'!$F$32:$L$38,$D$111+1)*X$83)</f>
        <v>23610.013846102207</v>
      </c>
      <c r="Y103" s="42">
        <f ca="1">IF($C$112="3P",VLOOKUP($A103,'Fin. Assumptions'!$F$23:$L$29,$D$111+1)*(-Y$55-Y$56),VLOOKUP($A103,'Fin. Assumptions'!$F$32:$L$38,$D$111+1)*Y$83)</f>
        <v>23868.678052409134</v>
      </c>
      <c r="Z103" s="42">
        <f ca="1">IF($C$112="3P",VLOOKUP($A103,'Fin. Assumptions'!$F$23:$L$29,$D$111+1)*(-Z$55-Z$56),VLOOKUP($A103,'Fin. Assumptions'!$F$32:$L$38,$D$111+1)*Z$83)</f>
        <v>24131.196355390028</v>
      </c>
      <c r="AA103" s="42">
        <f ca="1">IF($C$112="3P",VLOOKUP($A103,'Fin. Assumptions'!$F$23:$L$29,$D$111+1)*(-AA$55-AA$56),VLOOKUP($A103,'Fin. Assumptions'!$F$32:$L$38,$D$111+1)*AA$83)</f>
        <v>24397.626181085343</v>
      </c>
      <c r="AB103" s="42">
        <f ca="1">IF($C$112="3P",VLOOKUP($A103,'Fin. Assumptions'!$F$23:$L$29,$D$111+1)*(-AB$55-AB$56),VLOOKUP($A103,'Fin. Assumptions'!$F$32:$L$38,$D$111+1)*AB$83)</f>
        <v>24668.02581118351</v>
      </c>
      <c r="AC103" s="42">
        <f ca="1">IF($C$112="3P",VLOOKUP($A103,'Fin. Assumptions'!$F$23:$L$29,$D$111+1)*(-AC$55-AC$56),VLOOKUP($A103,'Fin. Assumptions'!$F$32:$L$38,$D$111+1)*AC$83)</f>
        <v>24942.454395770143</v>
      </c>
      <c r="AD103" s="42">
        <f ca="1">IF($C$112="3P",VLOOKUP($A103,'Fin. Assumptions'!$F$23:$L$29,$D$111+1)*(-AD$55-AD$56),VLOOKUP($A103,'Fin. Assumptions'!$F$32:$L$38,$D$111+1)*AD$83)</f>
        <v>0</v>
      </c>
      <c r="AE103" s="42">
        <f ca="1">IF($C$112="3P",VLOOKUP($A103,'Fin. Assumptions'!$F$23:$L$29,$D$111+1)*(-AE$55-AE$56),VLOOKUP($A103,'Fin. Assumptions'!$F$32:$L$38,$D$111+1)*AE$83)</f>
        <v>0</v>
      </c>
      <c r="AF103" s="42">
        <f ca="1">IF($C$112="3P",VLOOKUP($A103,'Fin. Assumptions'!$F$23:$L$29,$D$111+1)*(-AF$55-AF$56),VLOOKUP($A103,'Fin. Assumptions'!$F$32:$L$38,$D$111+1)*AF$83)</f>
        <v>0</v>
      </c>
      <c r="AG103" s="42">
        <f ca="1">IF($C$112="3P",VLOOKUP($A103,'Fin. Assumptions'!$F$23:$L$29,$D$111+1)*(-AG$55-AG$56),VLOOKUP($A103,'Fin. Assumptions'!$F$32:$L$38,$D$111+1)*AG$83)</f>
        <v>0</v>
      </c>
      <c r="AH103" s="42">
        <f ca="1">IF($C$112="3P",VLOOKUP($A103,'Fin. Assumptions'!$F$23:$L$29,$D$111+1)*(-AH$55-AH$56),VLOOKUP($A103,'Fin. Assumptions'!$F$32:$L$38,$D$111+1)*AH$83)</f>
        <v>0</v>
      </c>
    </row>
    <row r="104" spans="1:34" ht="15.75" x14ac:dyDescent="0.25">
      <c r="A104" s="448" t="s">
        <v>127</v>
      </c>
      <c r="B104" s="449">
        <f>VLOOKUP(A104,'Fin. Assumptions'!$B$22:$C$27,2)</f>
        <v>0.05</v>
      </c>
      <c r="C104" s="452">
        <f t="shared" ca="1" si="30"/>
        <v>0</v>
      </c>
      <c r="D104" s="42">
        <f ca="1">IF($C$112="3P",VLOOKUP($A104,'Fin. Assumptions'!$F$23:$L$29,$D$111+1)*(-D$55-D$56),VLOOKUP($A104,'Fin. Assumptions'!$F$32:$L$38,$D$111+1)*D$83)</f>
        <v>0</v>
      </c>
      <c r="E104" s="42">
        <f ca="1">IF($C$112="3P",VLOOKUP($A104,'Fin. Assumptions'!$F$23:$L$29,$D$111+1)*(-E$55-E$56),VLOOKUP($A104,'Fin. Assumptions'!$F$32:$L$38,$D$111+1)*E$83)</f>
        <v>0</v>
      </c>
      <c r="F104" s="42">
        <f ca="1">IF($C$112="3P",VLOOKUP($A104,'Fin. Assumptions'!$F$23:$L$29,$D$111+1)*(-F$55-F$56),VLOOKUP($A104,'Fin. Assumptions'!$F$32:$L$38,$D$111+1)*F$83)</f>
        <v>0</v>
      </c>
      <c r="G104" s="42">
        <f ca="1">IF($C$112="3P",VLOOKUP($A104,'Fin. Assumptions'!$F$23:$L$29,$D$111+1)*(-G$55-G$56),VLOOKUP($A104,'Fin. Assumptions'!$F$32:$L$38,$D$111+1)*G$83)</f>
        <v>0</v>
      </c>
      <c r="H104" s="42">
        <f ca="1">IF($C$112="3P",VLOOKUP($A104,'Fin. Assumptions'!$F$23:$L$29,$D$111+1)*(-H$55-H$56),VLOOKUP($A104,'Fin. Assumptions'!$F$32:$L$38,$D$111+1)*H$83)</f>
        <v>0</v>
      </c>
      <c r="I104" s="42">
        <f ca="1">IF($C$112="3P",VLOOKUP($A104,'Fin. Assumptions'!$F$23:$L$29,$D$111+1)*(-I$55-I$56),VLOOKUP($A104,'Fin. Assumptions'!$F$32:$L$38,$D$111+1)*I$83)</f>
        <v>0</v>
      </c>
      <c r="J104" s="42">
        <f ca="1">IF($C$112="3P",VLOOKUP($A104,'Fin. Assumptions'!$F$23:$L$29,$D$111+1)*(-J$55-J$56),VLOOKUP($A104,'Fin. Assumptions'!$F$32:$L$38,$D$111+1)*J$83)</f>
        <v>0</v>
      </c>
      <c r="K104" s="42">
        <f ca="1">IF($C$112="3P",VLOOKUP($A104,'Fin. Assumptions'!$F$23:$L$29,$D$111+1)*(-K$55-K$56),VLOOKUP($A104,'Fin. Assumptions'!$F$32:$L$38,$D$111+1)*K$83)</f>
        <v>0</v>
      </c>
      <c r="L104" s="42">
        <f ca="1">IF($C$112="3P",VLOOKUP($A104,'Fin. Assumptions'!$F$23:$L$29,$D$111+1)*(-L$55-L$56),VLOOKUP($A104,'Fin. Assumptions'!$F$32:$L$38,$D$111+1)*L$83)</f>
        <v>0</v>
      </c>
      <c r="M104" s="42">
        <f ca="1">IF($C$112="3P",VLOOKUP($A104,'Fin. Assumptions'!$F$23:$L$29,$D$111+1)*(-M$55-M$56),VLOOKUP($A104,'Fin. Assumptions'!$F$32:$L$38,$D$111+1)*M$83)</f>
        <v>0</v>
      </c>
      <c r="N104" s="42">
        <f ca="1">IF($C$112="3P",VLOOKUP($A104,'Fin. Assumptions'!$F$23:$L$29,$D$111+1)*(-N$55-N$56),VLOOKUP($A104,'Fin. Assumptions'!$F$32:$L$38,$D$111+1)*N$83)</f>
        <v>0</v>
      </c>
      <c r="O104" s="42">
        <f ca="1">IF($C$112="3P",VLOOKUP($A104,'Fin. Assumptions'!$F$23:$L$29,$D$111+1)*(-O$55-O$56),VLOOKUP($A104,'Fin. Assumptions'!$F$32:$L$38,$D$111+1)*O$83)</f>
        <v>0</v>
      </c>
      <c r="P104" s="42">
        <f ca="1">IF($C$112="3P",VLOOKUP($A104,'Fin. Assumptions'!$F$23:$L$29,$D$111+1)*(-P$55-P$56),VLOOKUP($A104,'Fin. Assumptions'!$F$32:$L$38,$D$111+1)*P$83)</f>
        <v>0</v>
      </c>
      <c r="Q104" s="42">
        <f ca="1">IF($C$112="3P",VLOOKUP($A104,'Fin. Assumptions'!$F$23:$L$29,$D$111+1)*(-Q$55-Q$56),VLOOKUP($A104,'Fin. Assumptions'!$F$32:$L$38,$D$111+1)*Q$83)</f>
        <v>0</v>
      </c>
      <c r="R104" s="42">
        <f ca="1">IF($C$112="3P",VLOOKUP($A104,'Fin. Assumptions'!$F$23:$L$29,$D$111+1)*(-R$55-R$56),VLOOKUP($A104,'Fin. Assumptions'!$F$32:$L$38,$D$111+1)*R$83)</f>
        <v>0</v>
      </c>
      <c r="S104" s="42">
        <f ca="1">IF($C$112="3P",VLOOKUP($A104,'Fin. Assumptions'!$F$23:$L$29,$D$111+1)*(-S$55-S$56),VLOOKUP($A104,'Fin. Assumptions'!$F$32:$L$38,$D$111+1)*S$83)</f>
        <v>0</v>
      </c>
      <c r="T104" s="42">
        <f ca="1">IF($C$112="3P",VLOOKUP($A104,'Fin. Assumptions'!$F$23:$L$29,$D$111+1)*(-T$55-T$56),VLOOKUP($A104,'Fin. Assumptions'!$F$32:$L$38,$D$111+1)*T$83)</f>
        <v>0</v>
      </c>
      <c r="U104" s="42">
        <f ca="1">IF($C$112="3P",VLOOKUP($A104,'Fin. Assumptions'!$F$23:$L$29,$D$111+1)*(-U$55-U$56),VLOOKUP($A104,'Fin. Assumptions'!$F$32:$L$38,$D$111+1)*U$83)</f>
        <v>0</v>
      </c>
      <c r="V104" s="42">
        <f ca="1">IF($C$112="3P",VLOOKUP($A104,'Fin. Assumptions'!$F$23:$L$29,$D$111+1)*(-V$55-V$56),VLOOKUP($A104,'Fin. Assumptions'!$F$32:$L$38,$D$111+1)*V$83)</f>
        <v>0</v>
      </c>
      <c r="W104" s="42">
        <f ca="1">IF($C$112="3P",VLOOKUP($A104,'Fin. Assumptions'!$F$23:$L$29,$D$111+1)*(-W$55-W$56),VLOOKUP($A104,'Fin. Assumptions'!$F$32:$L$38,$D$111+1)*W$83)</f>
        <v>0</v>
      </c>
      <c r="X104" s="42">
        <f ca="1">IF($C$112="3P",VLOOKUP($A104,'Fin. Assumptions'!$F$23:$L$29,$D$111+1)*(-X$55-X$56),VLOOKUP($A104,'Fin. Assumptions'!$F$32:$L$38,$D$111+1)*X$83)</f>
        <v>0</v>
      </c>
      <c r="Y104" s="42">
        <f ca="1">IF($C$112="3P",VLOOKUP($A104,'Fin. Assumptions'!$F$23:$L$29,$D$111+1)*(-Y$55-Y$56),VLOOKUP($A104,'Fin. Assumptions'!$F$32:$L$38,$D$111+1)*Y$83)</f>
        <v>0</v>
      </c>
      <c r="Z104" s="42">
        <f ca="1">IF($C$112="3P",VLOOKUP($A104,'Fin. Assumptions'!$F$23:$L$29,$D$111+1)*(-Z$55-Z$56),VLOOKUP($A104,'Fin. Assumptions'!$F$32:$L$38,$D$111+1)*Z$83)</f>
        <v>0</v>
      </c>
      <c r="AA104" s="42">
        <f ca="1">IF($C$112="3P",VLOOKUP($A104,'Fin. Assumptions'!$F$23:$L$29,$D$111+1)*(-AA$55-AA$56),VLOOKUP($A104,'Fin. Assumptions'!$F$32:$L$38,$D$111+1)*AA$83)</f>
        <v>0</v>
      </c>
      <c r="AB104" s="42">
        <f ca="1">IF($C$112="3P",VLOOKUP($A104,'Fin. Assumptions'!$F$23:$L$29,$D$111+1)*(-AB$55-AB$56),VLOOKUP($A104,'Fin. Assumptions'!$F$32:$L$38,$D$111+1)*AB$83)</f>
        <v>0</v>
      </c>
      <c r="AC104" s="42">
        <f ca="1">IF($C$112="3P",VLOOKUP($A104,'Fin. Assumptions'!$F$23:$L$29,$D$111+1)*(-AC$55-AC$56),VLOOKUP($A104,'Fin. Assumptions'!$F$32:$L$38,$D$111+1)*AC$83)</f>
        <v>0</v>
      </c>
      <c r="AD104" s="42">
        <f ca="1">IF($C$112="3P",VLOOKUP($A104,'Fin. Assumptions'!$F$23:$L$29,$D$111+1)*(-AD$55-AD$56),VLOOKUP($A104,'Fin. Assumptions'!$F$32:$L$38,$D$111+1)*AD$83)</f>
        <v>0</v>
      </c>
      <c r="AE104" s="42">
        <f ca="1">IF($C$112="3P",VLOOKUP($A104,'Fin. Assumptions'!$F$23:$L$29,$D$111+1)*(-AE$55-AE$56),VLOOKUP($A104,'Fin. Assumptions'!$F$32:$L$38,$D$111+1)*AE$83)</f>
        <v>0</v>
      </c>
      <c r="AF104" s="42">
        <f ca="1">IF($C$112="3P",VLOOKUP($A104,'Fin. Assumptions'!$F$23:$L$29,$D$111+1)*(-AF$55-AF$56),VLOOKUP($A104,'Fin. Assumptions'!$F$32:$L$38,$D$111+1)*AF$83)</f>
        <v>0</v>
      </c>
      <c r="AG104" s="42">
        <f ca="1">IF($C$112="3P",VLOOKUP($A104,'Fin. Assumptions'!$F$23:$L$29,$D$111+1)*(-AG$55-AG$56),VLOOKUP($A104,'Fin. Assumptions'!$F$32:$L$38,$D$111+1)*AG$83)</f>
        <v>0</v>
      </c>
      <c r="AH104" s="42">
        <f ca="1">IF($C$112="3P",VLOOKUP($A104,'Fin. Assumptions'!$F$23:$L$29,$D$111+1)*(-AH$55-AH$56),VLOOKUP($A104,'Fin. Assumptions'!$F$32:$L$38,$D$111+1)*AH$83)</f>
        <v>0</v>
      </c>
    </row>
    <row r="105" spans="1:34" ht="15.75" x14ac:dyDescent="0.25">
      <c r="A105" s="448" t="s">
        <v>116</v>
      </c>
      <c r="B105" s="449">
        <f>VLOOKUP(A105,'Fin. Assumptions'!$B$22:$C$27,2)</f>
        <v>0.05</v>
      </c>
      <c r="C105" s="452">
        <f t="shared" ca="1" si="30"/>
        <v>143763.78355361326</v>
      </c>
      <c r="D105" s="42">
        <f ca="1">IF($C$112="3P",VLOOKUP($A105,'Fin. Assumptions'!$F$23:$L$29,$D$111+1)*(-D$55-D$56),VLOOKUP($A105,'Fin. Assumptions'!$F$32:$L$38,$D$111+1)*D$83)</f>
        <v>0</v>
      </c>
      <c r="E105" s="42">
        <f ca="1">IF($C$112="3P",VLOOKUP($A105,'Fin. Assumptions'!$F$23:$L$29,$D$111+1)*(-E$55-E$56),VLOOKUP($A105,'Fin. Assumptions'!$F$32:$L$38,$D$111+1)*E$83)</f>
        <v>9678.5750000000007</v>
      </c>
      <c r="F105" s="42">
        <f ca="1">IF($C$112="3P",VLOOKUP($A105,'Fin. Assumptions'!$F$23:$L$29,$D$111+1)*(-F$55-F$56),VLOOKUP($A105,'Fin. Assumptions'!$F$32:$L$38,$D$111+1)*F$83)</f>
        <v>9776.2232675000014</v>
      </c>
      <c r="G105" s="42">
        <f ca="1">IF($C$112="3P",VLOOKUP($A105,'Fin. Assumptions'!$F$23:$L$29,$D$111+1)*(-G$55-G$56),VLOOKUP($A105,'Fin. Assumptions'!$F$32:$L$38,$D$111+1)*G$83)</f>
        <v>9875.3264941857506</v>
      </c>
      <c r="H105" s="42">
        <f ca="1">IF($C$112="3P",VLOOKUP($A105,'Fin. Assumptions'!$F$23:$L$29,$D$111+1)*(-H$55-H$56),VLOOKUP($A105,'Fin. Assumptions'!$F$32:$L$38,$D$111+1)*H$83)</f>
        <v>9975.9063589491179</v>
      </c>
      <c r="I105" s="42">
        <f ca="1">IF($C$112="3P",VLOOKUP($A105,'Fin. Assumptions'!$F$23:$L$29,$D$111+1)*(-I$55-I$56),VLOOKUP($A105,'Fin. Assumptions'!$F$32:$L$38,$D$111+1)*I$83)</f>
        <v>10077.98486369746</v>
      </c>
      <c r="J105" s="42">
        <f ca="1">IF($C$112="3P",VLOOKUP($A105,'Fin. Assumptions'!$F$23:$L$29,$D$111+1)*(-J$55-J$56),VLOOKUP($A105,'Fin. Assumptions'!$F$32:$L$38,$D$111+1)*J$83)</f>
        <v>10181.584338166553</v>
      </c>
      <c r="K105" s="42">
        <f ca="1">IF($C$112="3P",VLOOKUP($A105,'Fin. Assumptions'!$F$23:$L$29,$D$111+1)*(-K$55-K$56),VLOOKUP($A105,'Fin. Assumptions'!$F$32:$L$38,$D$111+1)*K$83)</f>
        <v>10286.727444805234</v>
      </c>
      <c r="L105" s="42">
        <f ca="1">IF($C$112="3P",VLOOKUP($A105,'Fin. Assumptions'!$F$23:$L$29,$D$111+1)*(-L$55-L$56),VLOOKUP($A105,'Fin. Assumptions'!$F$32:$L$38,$D$111+1)*L$83)</f>
        <v>10393.437183732829</v>
      </c>
      <c r="M105" s="42">
        <f ca="1">IF($C$112="3P",VLOOKUP($A105,'Fin. Assumptions'!$F$23:$L$29,$D$111+1)*(-M$55-M$56),VLOOKUP($A105,'Fin. Assumptions'!$F$32:$L$38,$D$111+1)*M$83)</f>
        <v>10501.73689777045</v>
      </c>
      <c r="N105" s="42">
        <f ca="1">IF($C$112="3P",VLOOKUP($A105,'Fin. Assumptions'!$F$23:$L$29,$D$111+1)*(-N$55-N$56),VLOOKUP($A105,'Fin. Assumptions'!$F$32:$L$38,$D$111+1)*N$83)</f>
        <v>10611.650277547229</v>
      </c>
      <c r="O105" s="42">
        <f ca="1">IF($C$112="3P",VLOOKUP($A105,'Fin. Assumptions'!$F$23:$L$29,$D$111+1)*(-O$55-O$56),VLOOKUP($A105,'Fin. Assumptions'!$F$32:$L$38,$D$111+1)*O$83)</f>
        <v>10723.201366682682</v>
      </c>
      <c r="P105" s="42">
        <f ca="1">IF($C$112="3P",VLOOKUP($A105,'Fin. Assumptions'!$F$23:$L$29,$D$111+1)*(-P$55-P$56),VLOOKUP($A105,'Fin. Assumptions'!$F$32:$L$38,$D$111+1)*P$83)</f>
        <v>10836.414567046255</v>
      </c>
      <c r="Q105" s="42">
        <f ca="1">IF($C$112="3P",VLOOKUP($A105,'Fin. Assumptions'!$F$23:$L$29,$D$111+1)*(-Q$55-Q$56),VLOOKUP($A105,'Fin. Assumptions'!$F$32:$L$38,$D$111+1)*Q$83)</f>
        <v>10951.314644095244</v>
      </c>
      <c r="R105" s="42">
        <f ca="1">IF($C$112="3P",VLOOKUP($A105,'Fin. Assumptions'!$F$23:$L$29,$D$111+1)*(-R$55-R$56),VLOOKUP($A105,'Fin. Assumptions'!$F$32:$L$38,$D$111+1)*R$83)</f>
        <v>11067.926732292262</v>
      </c>
      <c r="S105" s="42">
        <f ca="1">IF($C$112="3P",VLOOKUP($A105,'Fin. Assumptions'!$F$23:$L$29,$D$111+1)*(-S$55-S$56),VLOOKUP($A105,'Fin. Assumptions'!$F$32:$L$38,$D$111+1)*S$83)</f>
        <v>11186.276340603421</v>
      </c>
      <c r="T105" s="42">
        <f ca="1">IF($C$112="3P",VLOOKUP($A105,'Fin. Assumptions'!$F$23:$L$29,$D$111+1)*(-T$55-T$56),VLOOKUP($A105,'Fin. Assumptions'!$F$32:$L$38,$D$111+1)*T$83)</f>
        <v>11306.389358078406</v>
      </c>
      <c r="U105" s="42">
        <f ca="1">IF($C$112="3P",VLOOKUP($A105,'Fin. Assumptions'!$F$23:$L$29,$D$111+1)*(-U$55-U$56),VLOOKUP($A105,'Fin. Assumptions'!$F$32:$L$38,$D$111+1)*U$83)</f>
        <v>11428.292059513778</v>
      </c>
      <c r="V105" s="42">
        <f ca="1">IF($C$112="3P",VLOOKUP($A105,'Fin. Assumptions'!$F$23:$L$29,$D$111+1)*(-V$55-V$56),VLOOKUP($A105,'Fin. Assumptions'!$F$32:$L$38,$D$111+1)*V$83)</f>
        <v>11552.011111200534</v>
      </c>
      <c r="W105" s="42">
        <f ca="1">IF($C$112="3P",VLOOKUP($A105,'Fin. Assumptions'!$F$23:$L$29,$D$111+1)*(-W$55-W$56),VLOOKUP($A105,'Fin. Assumptions'!$F$32:$L$38,$D$111+1)*W$83)</f>
        <v>11677.573576757421</v>
      </c>
      <c r="X105" s="42">
        <f ca="1">IF($C$112="3P",VLOOKUP($A105,'Fin. Assumptions'!$F$23:$L$29,$D$111+1)*(-X$55-X$56),VLOOKUP($A105,'Fin. Assumptions'!$F$32:$L$38,$D$111+1)*X$83)</f>
        <v>11805.006923051104</v>
      </c>
      <c r="Y105" s="42">
        <f ca="1">IF($C$112="3P",VLOOKUP($A105,'Fin. Assumptions'!$F$23:$L$29,$D$111+1)*(-Y$55-Y$56),VLOOKUP($A105,'Fin. Assumptions'!$F$32:$L$38,$D$111+1)*Y$83)</f>
        <v>11934.339026204567</v>
      </c>
      <c r="Z105" s="42">
        <f ca="1">IF($C$112="3P",VLOOKUP($A105,'Fin. Assumptions'!$F$23:$L$29,$D$111+1)*(-Z$55-Z$56),VLOOKUP($A105,'Fin. Assumptions'!$F$32:$L$38,$D$111+1)*Z$83)</f>
        <v>12065.598177695014</v>
      </c>
      <c r="AA105" s="42">
        <f ca="1">IF($C$112="3P",VLOOKUP($A105,'Fin. Assumptions'!$F$23:$L$29,$D$111+1)*(-AA$55-AA$56),VLOOKUP($A105,'Fin. Assumptions'!$F$32:$L$38,$D$111+1)*AA$83)</f>
        <v>12198.813090542671</v>
      </c>
      <c r="AB105" s="42">
        <f ca="1">IF($C$112="3P",VLOOKUP($A105,'Fin. Assumptions'!$F$23:$L$29,$D$111+1)*(-AB$55-AB$56),VLOOKUP($A105,'Fin. Assumptions'!$F$32:$L$38,$D$111+1)*AB$83)</f>
        <v>12334.012905591755</v>
      </c>
      <c r="AC105" s="42">
        <f ca="1">IF($C$112="3P",VLOOKUP($A105,'Fin. Assumptions'!$F$23:$L$29,$D$111+1)*(-AC$55-AC$56),VLOOKUP($A105,'Fin. Assumptions'!$F$32:$L$38,$D$111+1)*AC$83)</f>
        <v>12471.227197885071</v>
      </c>
      <c r="AD105" s="42">
        <f ca="1">IF($C$112="3P",VLOOKUP($A105,'Fin. Assumptions'!$F$23:$L$29,$D$111+1)*(-AD$55-AD$56),VLOOKUP($A105,'Fin. Assumptions'!$F$32:$L$38,$D$111+1)*AD$83)</f>
        <v>0</v>
      </c>
      <c r="AE105" s="42">
        <f ca="1">IF($C$112="3P",VLOOKUP($A105,'Fin. Assumptions'!$F$23:$L$29,$D$111+1)*(-AE$55-AE$56),VLOOKUP($A105,'Fin. Assumptions'!$F$32:$L$38,$D$111+1)*AE$83)</f>
        <v>0</v>
      </c>
      <c r="AF105" s="42">
        <f ca="1">IF($C$112="3P",VLOOKUP($A105,'Fin. Assumptions'!$F$23:$L$29,$D$111+1)*(-AF$55-AF$56),VLOOKUP($A105,'Fin. Assumptions'!$F$32:$L$38,$D$111+1)*AF$83)</f>
        <v>0</v>
      </c>
      <c r="AG105" s="42">
        <f ca="1">IF($C$112="3P",VLOOKUP($A105,'Fin. Assumptions'!$F$23:$L$29,$D$111+1)*(-AG$55-AG$56),VLOOKUP($A105,'Fin. Assumptions'!$F$32:$L$38,$D$111+1)*AG$83)</f>
        <v>0</v>
      </c>
      <c r="AH105" s="42">
        <f ca="1">IF($C$112="3P",VLOOKUP($A105,'Fin. Assumptions'!$F$23:$L$29,$D$111+1)*(-AH$55-AH$56),VLOOKUP($A105,'Fin. Assumptions'!$F$32:$L$38,$D$111+1)*AH$83)</f>
        <v>0</v>
      </c>
    </row>
    <row r="106" spans="1:34" ht="15.75" x14ac:dyDescent="0.25">
      <c r="A106" s="448" t="s">
        <v>119</v>
      </c>
      <c r="B106" s="449">
        <f>VLOOKUP(A106,'Fin. Assumptions'!$B$22:$C$27,2)</f>
        <v>0.05</v>
      </c>
      <c r="C106" s="452">
        <f t="shared" ca="1" si="30"/>
        <v>0</v>
      </c>
      <c r="D106" s="42">
        <f ca="1">IF($C$112="3P",VLOOKUP($A106,'Fin. Assumptions'!$F$23:$L$29,$D$111+1)*(-D$55-D$56),VLOOKUP($A106,'Fin. Assumptions'!$F$32:$L$38,$D$111+1)*D$83)</f>
        <v>0</v>
      </c>
      <c r="E106" s="42">
        <f ca="1">IF($C$112="3P",VLOOKUP($A106,'Fin. Assumptions'!$F$23:$L$29,$D$111+1)*(-E$55-E$56),VLOOKUP($A106,'Fin. Assumptions'!$F$32:$L$38,$D$111+1)*E$83)</f>
        <v>0</v>
      </c>
      <c r="F106" s="42">
        <f ca="1">IF($C$112="3P",VLOOKUP($A106,'Fin. Assumptions'!$F$23:$L$29,$D$111+1)*(-F$55-F$56),VLOOKUP($A106,'Fin. Assumptions'!$F$32:$L$38,$D$111+1)*F$83)</f>
        <v>0</v>
      </c>
      <c r="G106" s="42">
        <f ca="1">IF($C$112="3P",VLOOKUP($A106,'Fin. Assumptions'!$F$23:$L$29,$D$111+1)*(-G$55-G$56),VLOOKUP($A106,'Fin. Assumptions'!$F$32:$L$38,$D$111+1)*G$83)</f>
        <v>0</v>
      </c>
      <c r="H106" s="42">
        <f ca="1">IF($C$112="3P",VLOOKUP($A106,'Fin. Assumptions'!$F$23:$L$29,$D$111+1)*(-H$55-H$56),VLOOKUP($A106,'Fin. Assumptions'!$F$32:$L$38,$D$111+1)*H$83)</f>
        <v>0</v>
      </c>
      <c r="I106" s="42">
        <f ca="1">IF($C$112="3P",VLOOKUP($A106,'Fin. Assumptions'!$F$23:$L$29,$D$111+1)*(-I$55-I$56),VLOOKUP($A106,'Fin. Assumptions'!$F$32:$L$38,$D$111+1)*I$83)</f>
        <v>0</v>
      </c>
      <c r="J106" s="42">
        <f ca="1">IF($C$112="3P",VLOOKUP($A106,'Fin. Assumptions'!$F$23:$L$29,$D$111+1)*(-J$55-J$56),VLOOKUP($A106,'Fin. Assumptions'!$F$32:$L$38,$D$111+1)*J$83)</f>
        <v>0</v>
      </c>
      <c r="K106" s="42">
        <f ca="1">IF($C$112="3P",VLOOKUP($A106,'Fin. Assumptions'!$F$23:$L$29,$D$111+1)*(-K$55-K$56),VLOOKUP($A106,'Fin. Assumptions'!$F$32:$L$38,$D$111+1)*K$83)</f>
        <v>0</v>
      </c>
      <c r="L106" s="42">
        <f ca="1">IF($C$112="3P",VLOOKUP($A106,'Fin. Assumptions'!$F$23:$L$29,$D$111+1)*(-L$55-L$56),VLOOKUP($A106,'Fin. Assumptions'!$F$32:$L$38,$D$111+1)*L$83)</f>
        <v>0</v>
      </c>
      <c r="M106" s="42">
        <f ca="1">IF($C$112="3P",VLOOKUP($A106,'Fin. Assumptions'!$F$23:$L$29,$D$111+1)*(-M$55-M$56),VLOOKUP($A106,'Fin. Assumptions'!$F$32:$L$38,$D$111+1)*M$83)</f>
        <v>0</v>
      </c>
      <c r="N106" s="42">
        <f ca="1">IF($C$112="3P",VLOOKUP($A106,'Fin. Assumptions'!$F$23:$L$29,$D$111+1)*(-N$55-N$56),VLOOKUP($A106,'Fin. Assumptions'!$F$32:$L$38,$D$111+1)*N$83)</f>
        <v>0</v>
      </c>
      <c r="O106" s="42">
        <f ca="1">IF($C$112="3P",VLOOKUP($A106,'Fin. Assumptions'!$F$23:$L$29,$D$111+1)*(-O$55-O$56),VLOOKUP($A106,'Fin. Assumptions'!$F$32:$L$38,$D$111+1)*O$83)</f>
        <v>0</v>
      </c>
      <c r="P106" s="42">
        <f ca="1">IF($C$112="3P",VLOOKUP($A106,'Fin. Assumptions'!$F$23:$L$29,$D$111+1)*(-P$55-P$56),VLOOKUP($A106,'Fin. Assumptions'!$F$32:$L$38,$D$111+1)*P$83)</f>
        <v>0</v>
      </c>
      <c r="Q106" s="42">
        <f ca="1">IF($C$112="3P",VLOOKUP($A106,'Fin. Assumptions'!$F$23:$L$29,$D$111+1)*(-Q$55-Q$56),VLOOKUP($A106,'Fin. Assumptions'!$F$32:$L$38,$D$111+1)*Q$83)</f>
        <v>0</v>
      </c>
      <c r="R106" s="42">
        <f ca="1">IF($C$112="3P",VLOOKUP($A106,'Fin. Assumptions'!$F$23:$L$29,$D$111+1)*(-R$55-R$56),VLOOKUP($A106,'Fin. Assumptions'!$F$32:$L$38,$D$111+1)*R$83)</f>
        <v>0</v>
      </c>
      <c r="S106" s="42">
        <f ca="1">IF($C$112="3P",VLOOKUP($A106,'Fin. Assumptions'!$F$23:$L$29,$D$111+1)*(-S$55-S$56),VLOOKUP($A106,'Fin. Assumptions'!$F$32:$L$38,$D$111+1)*S$83)</f>
        <v>0</v>
      </c>
      <c r="T106" s="42">
        <f ca="1">IF($C$112="3P",VLOOKUP($A106,'Fin. Assumptions'!$F$23:$L$29,$D$111+1)*(-T$55-T$56),VLOOKUP($A106,'Fin. Assumptions'!$F$32:$L$38,$D$111+1)*T$83)</f>
        <v>0</v>
      </c>
      <c r="U106" s="42">
        <f ca="1">IF($C$112="3P",VLOOKUP($A106,'Fin. Assumptions'!$F$23:$L$29,$D$111+1)*(-U$55-U$56),VLOOKUP($A106,'Fin. Assumptions'!$F$32:$L$38,$D$111+1)*U$83)</f>
        <v>0</v>
      </c>
      <c r="V106" s="42">
        <f ca="1">IF($C$112="3P",VLOOKUP($A106,'Fin. Assumptions'!$F$23:$L$29,$D$111+1)*(-V$55-V$56),VLOOKUP($A106,'Fin. Assumptions'!$F$32:$L$38,$D$111+1)*V$83)</f>
        <v>0</v>
      </c>
      <c r="W106" s="42">
        <f ca="1">IF($C$112="3P",VLOOKUP($A106,'Fin. Assumptions'!$F$23:$L$29,$D$111+1)*(-W$55-W$56),VLOOKUP($A106,'Fin. Assumptions'!$F$32:$L$38,$D$111+1)*W$83)</f>
        <v>0</v>
      </c>
      <c r="X106" s="42">
        <f ca="1">IF($C$112="3P",VLOOKUP($A106,'Fin. Assumptions'!$F$23:$L$29,$D$111+1)*(-X$55-X$56),VLOOKUP($A106,'Fin. Assumptions'!$F$32:$L$38,$D$111+1)*X$83)</f>
        <v>0</v>
      </c>
      <c r="Y106" s="42">
        <f ca="1">IF($C$112="3P",VLOOKUP($A106,'Fin. Assumptions'!$F$23:$L$29,$D$111+1)*(-Y$55-Y$56),VLOOKUP($A106,'Fin. Assumptions'!$F$32:$L$38,$D$111+1)*Y$83)</f>
        <v>0</v>
      </c>
      <c r="Z106" s="42">
        <f ca="1">IF($C$112="3P",VLOOKUP($A106,'Fin. Assumptions'!$F$23:$L$29,$D$111+1)*(-Z$55-Z$56),VLOOKUP($A106,'Fin. Assumptions'!$F$32:$L$38,$D$111+1)*Z$83)</f>
        <v>0</v>
      </c>
      <c r="AA106" s="42">
        <f ca="1">IF($C$112="3P",VLOOKUP($A106,'Fin. Assumptions'!$F$23:$L$29,$D$111+1)*(-AA$55-AA$56),VLOOKUP($A106,'Fin. Assumptions'!$F$32:$L$38,$D$111+1)*AA$83)</f>
        <v>0</v>
      </c>
      <c r="AB106" s="42">
        <f ca="1">IF($C$112="3P",VLOOKUP($A106,'Fin. Assumptions'!$F$23:$L$29,$D$111+1)*(-AB$55-AB$56),VLOOKUP($A106,'Fin. Assumptions'!$F$32:$L$38,$D$111+1)*AB$83)</f>
        <v>0</v>
      </c>
      <c r="AC106" s="42">
        <f ca="1">IF($C$112="3P",VLOOKUP($A106,'Fin. Assumptions'!$F$23:$L$29,$D$111+1)*(-AC$55-AC$56),VLOOKUP($A106,'Fin. Assumptions'!$F$32:$L$38,$D$111+1)*AC$83)</f>
        <v>0</v>
      </c>
      <c r="AD106" s="42">
        <f ca="1">IF($C$112="3P",VLOOKUP($A106,'Fin. Assumptions'!$F$23:$L$29,$D$111+1)*(-AD$55-AD$56),VLOOKUP($A106,'Fin. Assumptions'!$F$32:$L$38,$D$111+1)*AD$83)</f>
        <v>0</v>
      </c>
      <c r="AE106" s="42">
        <f ca="1">IF($C$112="3P",VLOOKUP($A106,'Fin. Assumptions'!$F$23:$L$29,$D$111+1)*(-AE$55-AE$56),VLOOKUP($A106,'Fin. Assumptions'!$F$32:$L$38,$D$111+1)*AE$83)</f>
        <v>0</v>
      </c>
      <c r="AF106" s="42">
        <f ca="1">IF($C$112="3P",VLOOKUP($A106,'Fin. Assumptions'!$F$23:$L$29,$D$111+1)*(-AF$55-AF$56),VLOOKUP($A106,'Fin. Assumptions'!$F$32:$L$38,$D$111+1)*AF$83)</f>
        <v>0</v>
      </c>
      <c r="AG106" s="42">
        <f ca="1">IF($C$112="3P",VLOOKUP($A106,'Fin. Assumptions'!$F$23:$L$29,$D$111+1)*(-AG$55-AG$56),VLOOKUP($A106,'Fin. Assumptions'!$F$32:$L$38,$D$111+1)*AG$83)</f>
        <v>0</v>
      </c>
      <c r="AH106" s="42">
        <f ca="1">IF($C$112="3P",VLOOKUP($A106,'Fin. Assumptions'!$F$23:$L$29,$D$111+1)*(-AH$55-AH$56),VLOOKUP($A106,'Fin. Assumptions'!$F$32:$L$38,$D$111+1)*AH$83)</f>
        <v>0</v>
      </c>
    </row>
    <row r="108" spans="1:34" ht="15.75" x14ac:dyDescent="0.25">
      <c r="A108" s="448" t="s">
        <v>132</v>
      </c>
      <c r="C108" s="452">
        <f ca="1">SUM(C101:C106)</f>
        <v>1098125.1367728468</v>
      </c>
    </row>
    <row r="111" spans="1:34" ht="15.75" x14ac:dyDescent="0.25">
      <c r="A111" s="92"/>
      <c r="B111" s="93" t="s">
        <v>111</v>
      </c>
      <c r="C111" s="463" t="str">
        <f ca="1">LEFT($B$6,3)</f>
        <v>CSS</v>
      </c>
      <c r="D111" s="380">
        <f ca="1">HLOOKUP(C111,'Fin. Assumptions'!$G$32:$L$40,9)</f>
        <v>2</v>
      </c>
    </row>
    <row r="112" spans="1:34" x14ac:dyDescent="0.2">
      <c r="A112" s="94"/>
      <c r="B112" s="93" t="s">
        <v>160</v>
      </c>
      <c r="C112" s="376" t="str">
        <f ca="1">RIGHT(LEFT($B$6,6),2)</f>
        <v>3P</v>
      </c>
    </row>
  </sheetData>
  <sheetProtection algorithmName="SHA-512" hashValue="hTYERWEy45RTC1nNwkCz32Z65BHEMRCX5eM1gCWHxzmh5gL/lyxmOb8SJubrKv41bhnA2Bra2i0d0M3EtuGvBA==" saltValue="46QsxCdHmDgyb9iGyDPuog==" spinCount="100000" sheet="1" objects="1" scenarios="1"/>
  <mergeCells count="2">
    <mergeCell ref="E1:F3"/>
    <mergeCell ref="H1:T3"/>
  </mergeCells>
  <pageMargins left="0.5" right="0.5" top="0.5" bottom="0.5" header="0.5" footer="0.28000000000000003"/>
  <pageSetup scale="33" fitToHeight="4" orientation="landscape" copies="7" r:id="rId1"/>
  <headerFooter>
    <oddFooter>&amp;C&amp;F&amp;R&amp;P</oddFooter>
  </headerFooter>
  <rowBreaks count="1" manualBreakCount="1">
    <brk id="46" max="22"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5475</vt:i4>
      </vt:variant>
    </vt:vector>
  </HeadingPairs>
  <TitlesOfParts>
    <vt:vector size="5554" baseType="lpstr">
      <vt:lpstr>Data Mapping Table</vt:lpstr>
      <vt:lpstr>SREC II Data</vt:lpstr>
      <vt:lpstr>3P v DO</vt:lpstr>
      <vt:lpstr>SREC Prices</vt:lpstr>
      <vt:lpstr>Fin. Assumptions</vt:lpstr>
      <vt:lpstr>Master Sheet</vt:lpstr>
      <vt:lpstr>Com 3P 14</vt:lpstr>
      <vt:lpstr>Com DO 14</vt:lpstr>
      <vt:lpstr>CSS 3P 14</vt:lpstr>
      <vt:lpstr>CSS DO 14</vt:lpstr>
      <vt:lpstr>LOI 3P 14</vt:lpstr>
      <vt:lpstr>LOI DO 14</vt:lpstr>
      <vt:lpstr>NPO 3P 14</vt:lpstr>
      <vt:lpstr>NPO DO 14</vt:lpstr>
      <vt:lpstr>P&amp;G 3P 14</vt:lpstr>
      <vt:lpstr>P&amp;G DO 14</vt:lpstr>
      <vt:lpstr>RES 3P 14</vt:lpstr>
      <vt:lpstr>RES DO 14</vt:lpstr>
      <vt:lpstr>COM 3P 15</vt:lpstr>
      <vt:lpstr>COM DO 15</vt:lpstr>
      <vt:lpstr>CSS 3P 15</vt:lpstr>
      <vt:lpstr>CSS DO 15</vt:lpstr>
      <vt:lpstr>LOI 3P 15</vt:lpstr>
      <vt:lpstr>LOI DO 15</vt:lpstr>
      <vt:lpstr>NPO 3P 15</vt:lpstr>
      <vt:lpstr>NPO DO 15</vt:lpstr>
      <vt:lpstr>P&amp;G 3P 15</vt:lpstr>
      <vt:lpstr>P&amp;G DO 15</vt:lpstr>
      <vt:lpstr>RES 3P 15</vt:lpstr>
      <vt:lpstr>RES DO 15</vt:lpstr>
      <vt:lpstr>COM 3P 16</vt:lpstr>
      <vt:lpstr>COM DO 16</vt:lpstr>
      <vt:lpstr>CSS 3P 16</vt:lpstr>
      <vt:lpstr>CSS DO 16</vt:lpstr>
      <vt:lpstr>LOI 3P 16</vt:lpstr>
      <vt:lpstr>LOI DO 16</vt:lpstr>
      <vt:lpstr>NPO 3P 16</vt:lpstr>
      <vt:lpstr>NPO DO 16</vt:lpstr>
      <vt:lpstr>P&amp;G 3P 16</vt:lpstr>
      <vt:lpstr>P&amp;G DO 16</vt:lpstr>
      <vt:lpstr>RES 3P 16</vt:lpstr>
      <vt:lpstr>RES DO 16</vt:lpstr>
      <vt:lpstr>COM 3P 17</vt:lpstr>
      <vt:lpstr>COM DO 17</vt:lpstr>
      <vt:lpstr>CSS 3P 17</vt:lpstr>
      <vt:lpstr>CSS DO 17</vt:lpstr>
      <vt:lpstr>LOI 3P 17</vt:lpstr>
      <vt:lpstr>LOI DO 17</vt:lpstr>
      <vt:lpstr>NPO 3P 17</vt:lpstr>
      <vt:lpstr>NPO DO 17</vt:lpstr>
      <vt:lpstr>P&amp;G 3P 17</vt:lpstr>
      <vt:lpstr>P&amp;G DO 17</vt:lpstr>
      <vt:lpstr>COM 3P 17 (11)</vt:lpstr>
      <vt:lpstr>RES 3P 17</vt:lpstr>
      <vt:lpstr>RES DO 17</vt:lpstr>
      <vt:lpstr>COM 3P 18</vt:lpstr>
      <vt:lpstr>COM DO 18</vt:lpstr>
      <vt:lpstr>CSS 3P 18</vt:lpstr>
      <vt:lpstr>CSS DO 18</vt:lpstr>
      <vt:lpstr>LOI 3P 18</vt:lpstr>
      <vt:lpstr>LOI DO 18</vt:lpstr>
      <vt:lpstr>NPO 3P 18</vt:lpstr>
      <vt:lpstr>NPO DO 18</vt:lpstr>
      <vt:lpstr>P&amp;G 3P 18</vt:lpstr>
      <vt:lpstr>P&amp;G DO 18</vt:lpstr>
      <vt:lpstr>RES 3P 18</vt:lpstr>
      <vt:lpstr>RES DO 18</vt:lpstr>
      <vt:lpstr>COM 3P 19</vt:lpstr>
      <vt:lpstr>COM DO 19</vt:lpstr>
      <vt:lpstr>CSS 3P 19</vt:lpstr>
      <vt:lpstr>CSS DO 19</vt:lpstr>
      <vt:lpstr>LOI 3P 19</vt:lpstr>
      <vt:lpstr>LOI DO 19</vt:lpstr>
      <vt:lpstr>NPO 3P 19</vt:lpstr>
      <vt:lpstr>NPO DO 19</vt:lpstr>
      <vt:lpstr>P&amp;G 3P 19</vt:lpstr>
      <vt:lpstr>P&amp;G DO 19</vt:lpstr>
      <vt:lpstr>RES 3P 19</vt:lpstr>
      <vt:lpstr>RES DO 19</vt:lpstr>
      <vt:lpstr>'Com 3P 14'!AssetBasis</vt:lpstr>
      <vt:lpstr>'COM 3P 15'!AssetBasis</vt:lpstr>
      <vt:lpstr>'COM 3P 16'!AssetBasis</vt:lpstr>
      <vt:lpstr>'COM 3P 17'!AssetBasis</vt:lpstr>
      <vt:lpstr>'COM 3P 17 (11)'!AssetBasis</vt:lpstr>
      <vt:lpstr>'COM 3P 18'!AssetBasis</vt:lpstr>
      <vt:lpstr>'COM 3P 19'!AssetBasis</vt:lpstr>
      <vt:lpstr>'Com DO 14'!AssetBasis</vt:lpstr>
      <vt:lpstr>'COM DO 15'!AssetBasis</vt:lpstr>
      <vt:lpstr>'COM DO 16'!AssetBasis</vt:lpstr>
      <vt:lpstr>'COM DO 17'!AssetBasis</vt:lpstr>
      <vt:lpstr>'COM DO 18'!AssetBasis</vt:lpstr>
      <vt:lpstr>'COM DO 19'!AssetBasis</vt:lpstr>
      <vt:lpstr>'CSS 3P 14'!AssetBasis</vt:lpstr>
      <vt:lpstr>'CSS 3P 15'!AssetBasis</vt:lpstr>
      <vt:lpstr>'CSS 3P 16'!AssetBasis</vt:lpstr>
      <vt:lpstr>'CSS 3P 17'!AssetBasis</vt:lpstr>
      <vt:lpstr>'CSS 3P 18'!AssetBasis</vt:lpstr>
      <vt:lpstr>'CSS 3P 19'!AssetBasis</vt:lpstr>
      <vt:lpstr>'CSS DO 14'!AssetBasis</vt:lpstr>
      <vt:lpstr>'CSS DO 15'!AssetBasis</vt:lpstr>
      <vt:lpstr>'CSS DO 16'!AssetBasis</vt:lpstr>
      <vt:lpstr>'CSS DO 17'!AssetBasis</vt:lpstr>
      <vt:lpstr>'CSS DO 18'!AssetBasis</vt:lpstr>
      <vt:lpstr>'CSS DO 19'!AssetBasis</vt:lpstr>
      <vt:lpstr>'LOI 3P 14'!AssetBasis</vt:lpstr>
      <vt:lpstr>'LOI 3P 15'!AssetBasis</vt:lpstr>
      <vt:lpstr>'LOI 3P 16'!AssetBasis</vt:lpstr>
      <vt:lpstr>'LOI 3P 17'!AssetBasis</vt:lpstr>
      <vt:lpstr>'LOI 3P 18'!AssetBasis</vt:lpstr>
      <vt:lpstr>'LOI 3P 19'!AssetBasis</vt:lpstr>
      <vt:lpstr>'LOI DO 14'!AssetBasis</vt:lpstr>
      <vt:lpstr>'LOI DO 15'!AssetBasis</vt:lpstr>
      <vt:lpstr>'LOI DO 16'!AssetBasis</vt:lpstr>
      <vt:lpstr>'LOI DO 17'!AssetBasis</vt:lpstr>
      <vt:lpstr>'LOI DO 18'!AssetBasis</vt:lpstr>
      <vt:lpstr>'LOI DO 19'!AssetBasis</vt:lpstr>
      <vt:lpstr>'NPO 3P 14'!AssetBasis</vt:lpstr>
      <vt:lpstr>'NPO 3P 15'!AssetBasis</vt:lpstr>
      <vt:lpstr>'NPO 3P 16'!AssetBasis</vt:lpstr>
      <vt:lpstr>'NPO 3P 17'!AssetBasis</vt:lpstr>
      <vt:lpstr>'NPO 3P 18'!AssetBasis</vt:lpstr>
      <vt:lpstr>'NPO 3P 19'!AssetBasis</vt:lpstr>
      <vt:lpstr>'NPO DO 14'!AssetBasis</vt:lpstr>
      <vt:lpstr>'NPO DO 15'!AssetBasis</vt:lpstr>
      <vt:lpstr>'NPO DO 16'!AssetBasis</vt:lpstr>
      <vt:lpstr>'NPO DO 17'!AssetBasis</vt:lpstr>
      <vt:lpstr>'NPO DO 18'!AssetBasis</vt:lpstr>
      <vt:lpstr>'NPO DO 19'!AssetBasis</vt:lpstr>
      <vt:lpstr>'P&amp;G 3P 14'!AssetBasis</vt:lpstr>
      <vt:lpstr>'P&amp;G 3P 15'!AssetBasis</vt:lpstr>
      <vt:lpstr>'P&amp;G 3P 16'!AssetBasis</vt:lpstr>
      <vt:lpstr>'P&amp;G 3P 17'!AssetBasis</vt:lpstr>
      <vt:lpstr>'P&amp;G 3P 18'!AssetBasis</vt:lpstr>
      <vt:lpstr>'P&amp;G 3P 19'!AssetBasis</vt:lpstr>
      <vt:lpstr>'P&amp;G DO 14'!AssetBasis</vt:lpstr>
      <vt:lpstr>'P&amp;G DO 15'!AssetBasis</vt:lpstr>
      <vt:lpstr>'P&amp;G DO 16'!AssetBasis</vt:lpstr>
      <vt:lpstr>'P&amp;G DO 17'!AssetBasis</vt:lpstr>
      <vt:lpstr>'P&amp;G DO 18'!AssetBasis</vt:lpstr>
      <vt:lpstr>'P&amp;G DO 19'!AssetBasis</vt:lpstr>
      <vt:lpstr>'RES 3P 14'!AssetBasis</vt:lpstr>
      <vt:lpstr>'RES 3P 15'!AssetBasis</vt:lpstr>
      <vt:lpstr>'RES 3P 16'!AssetBasis</vt:lpstr>
      <vt:lpstr>'RES 3P 17'!AssetBasis</vt:lpstr>
      <vt:lpstr>'RES 3P 18'!AssetBasis</vt:lpstr>
      <vt:lpstr>'RES 3P 19'!AssetBasis</vt:lpstr>
      <vt:lpstr>'RES DO 14'!AssetBasis</vt:lpstr>
      <vt:lpstr>'RES DO 15'!AssetBasis</vt:lpstr>
      <vt:lpstr>'RES DO 16'!AssetBasis</vt:lpstr>
      <vt:lpstr>'RES DO 17'!AssetBasis</vt:lpstr>
      <vt:lpstr>'RES DO 18'!AssetBasis</vt:lpstr>
      <vt:lpstr>'RES DO 19'!AssetBasis</vt:lpstr>
      <vt:lpstr>'Com 3P 14'!AuctionPrice</vt:lpstr>
      <vt:lpstr>'COM 3P 15'!AuctionPrice</vt:lpstr>
      <vt:lpstr>'COM 3P 16'!AuctionPrice</vt:lpstr>
      <vt:lpstr>'COM 3P 17'!AuctionPrice</vt:lpstr>
      <vt:lpstr>'COM 3P 17 (11)'!AuctionPrice</vt:lpstr>
      <vt:lpstr>'COM 3P 18'!AuctionPrice</vt:lpstr>
      <vt:lpstr>'COM 3P 19'!AuctionPrice</vt:lpstr>
      <vt:lpstr>'Com DO 14'!AuctionPrice</vt:lpstr>
      <vt:lpstr>'COM DO 15'!AuctionPrice</vt:lpstr>
      <vt:lpstr>'COM DO 16'!AuctionPrice</vt:lpstr>
      <vt:lpstr>'COM DO 17'!AuctionPrice</vt:lpstr>
      <vt:lpstr>'COM DO 18'!AuctionPrice</vt:lpstr>
      <vt:lpstr>'COM DO 19'!AuctionPrice</vt:lpstr>
      <vt:lpstr>'CSS 3P 14'!AuctionPrice</vt:lpstr>
      <vt:lpstr>'CSS 3P 15'!AuctionPrice</vt:lpstr>
      <vt:lpstr>'CSS 3P 16'!AuctionPrice</vt:lpstr>
      <vt:lpstr>'CSS 3P 17'!AuctionPrice</vt:lpstr>
      <vt:lpstr>'CSS 3P 18'!AuctionPrice</vt:lpstr>
      <vt:lpstr>'CSS 3P 19'!AuctionPrice</vt:lpstr>
      <vt:lpstr>'CSS DO 14'!AuctionPrice</vt:lpstr>
      <vt:lpstr>'CSS DO 15'!AuctionPrice</vt:lpstr>
      <vt:lpstr>'CSS DO 16'!AuctionPrice</vt:lpstr>
      <vt:lpstr>'CSS DO 17'!AuctionPrice</vt:lpstr>
      <vt:lpstr>'CSS DO 18'!AuctionPrice</vt:lpstr>
      <vt:lpstr>'CSS DO 19'!AuctionPrice</vt:lpstr>
      <vt:lpstr>'LOI 3P 14'!AuctionPrice</vt:lpstr>
      <vt:lpstr>'LOI 3P 15'!AuctionPrice</vt:lpstr>
      <vt:lpstr>'LOI 3P 16'!AuctionPrice</vt:lpstr>
      <vt:lpstr>'LOI 3P 17'!AuctionPrice</vt:lpstr>
      <vt:lpstr>'LOI 3P 18'!AuctionPrice</vt:lpstr>
      <vt:lpstr>'LOI 3P 19'!AuctionPrice</vt:lpstr>
      <vt:lpstr>'LOI DO 14'!AuctionPrice</vt:lpstr>
      <vt:lpstr>'LOI DO 15'!AuctionPrice</vt:lpstr>
      <vt:lpstr>'LOI DO 16'!AuctionPrice</vt:lpstr>
      <vt:lpstr>'LOI DO 17'!AuctionPrice</vt:lpstr>
      <vt:lpstr>'LOI DO 18'!AuctionPrice</vt:lpstr>
      <vt:lpstr>'LOI DO 19'!AuctionPrice</vt:lpstr>
      <vt:lpstr>'NPO 3P 14'!AuctionPrice</vt:lpstr>
      <vt:lpstr>'NPO 3P 15'!AuctionPrice</vt:lpstr>
      <vt:lpstr>'NPO 3P 16'!AuctionPrice</vt:lpstr>
      <vt:lpstr>'NPO 3P 17'!AuctionPrice</vt:lpstr>
      <vt:lpstr>'NPO 3P 18'!AuctionPrice</vt:lpstr>
      <vt:lpstr>'NPO 3P 19'!AuctionPrice</vt:lpstr>
      <vt:lpstr>'NPO DO 14'!AuctionPrice</vt:lpstr>
      <vt:lpstr>'NPO DO 15'!AuctionPrice</vt:lpstr>
      <vt:lpstr>'NPO DO 16'!AuctionPrice</vt:lpstr>
      <vt:lpstr>'NPO DO 17'!AuctionPrice</vt:lpstr>
      <vt:lpstr>'NPO DO 18'!AuctionPrice</vt:lpstr>
      <vt:lpstr>'NPO DO 19'!AuctionPrice</vt:lpstr>
      <vt:lpstr>'P&amp;G 3P 14'!AuctionPrice</vt:lpstr>
      <vt:lpstr>'P&amp;G 3P 15'!AuctionPrice</vt:lpstr>
      <vt:lpstr>'P&amp;G 3P 16'!AuctionPrice</vt:lpstr>
      <vt:lpstr>'P&amp;G 3P 17'!AuctionPrice</vt:lpstr>
      <vt:lpstr>'P&amp;G 3P 18'!AuctionPrice</vt:lpstr>
      <vt:lpstr>'P&amp;G 3P 19'!AuctionPrice</vt:lpstr>
      <vt:lpstr>'P&amp;G DO 14'!AuctionPrice</vt:lpstr>
      <vt:lpstr>'P&amp;G DO 15'!AuctionPrice</vt:lpstr>
      <vt:lpstr>'P&amp;G DO 16'!AuctionPrice</vt:lpstr>
      <vt:lpstr>'P&amp;G DO 17'!AuctionPrice</vt:lpstr>
      <vt:lpstr>'P&amp;G DO 18'!AuctionPrice</vt:lpstr>
      <vt:lpstr>'P&amp;G DO 19'!AuctionPrice</vt:lpstr>
      <vt:lpstr>'RES 3P 14'!AuctionPrice</vt:lpstr>
      <vt:lpstr>'RES 3P 15'!AuctionPrice</vt:lpstr>
      <vt:lpstr>'RES 3P 16'!AuctionPrice</vt:lpstr>
      <vt:lpstr>'RES 3P 17'!AuctionPrice</vt:lpstr>
      <vt:lpstr>'RES 3P 18'!AuctionPrice</vt:lpstr>
      <vt:lpstr>'RES 3P 19'!AuctionPrice</vt:lpstr>
      <vt:lpstr>'RES DO 14'!AuctionPrice</vt:lpstr>
      <vt:lpstr>'RES DO 15'!AuctionPrice</vt:lpstr>
      <vt:lpstr>'RES DO 16'!AuctionPrice</vt:lpstr>
      <vt:lpstr>'RES DO 17'!AuctionPrice</vt:lpstr>
      <vt:lpstr>'RES DO 18'!AuctionPrice</vt:lpstr>
      <vt:lpstr>'RES DO 19'!AuctionPrice</vt:lpstr>
      <vt:lpstr>'Com 3P 14'!BegLoanBal</vt:lpstr>
      <vt:lpstr>'COM 3P 15'!BegLoanBal</vt:lpstr>
      <vt:lpstr>'COM 3P 16'!BegLoanBal</vt:lpstr>
      <vt:lpstr>'COM 3P 17'!BegLoanBal</vt:lpstr>
      <vt:lpstr>'COM 3P 17 (11)'!BegLoanBal</vt:lpstr>
      <vt:lpstr>'COM 3P 18'!BegLoanBal</vt:lpstr>
      <vt:lpstr>'COM 3P 19'!BegLoanBal</vt:lpstr>
      <vt:lpstr>'Com DO 14'!BegLoanBal</vt:lpstr>
      <vt:lpstr>'COM DO 15'!BegLoanBal</vt:lpstr>
      <vt:lpstr>'COM DO 16'!BegLoanBal</vt:lpstr>
      <vt:lpstr>'COM DO 17'!BegLoanBal</vt:lpstr>
      <vt:lpstr>'COM DO 18'!BegLoanBal</vt:lpstr>
      <vt:lpstr>'COM DO 19'!BegLoanBal</vt:lpstr>
      <vt:lpstr>'CSS 3P 14'!BegLoanBal</vt:lpstr>
      <vt:lpstr>'CSS 3P 15'!BegLoanBal</vt:lpstr>
      <vt:lpstr>'CSS 3P 16'!BegLoanBal</vt:lpstr>
      <vt:lpstr>'CSS 3P 17'!BegLoanBal</vt:lpstr>
      <vt:lpstr>'CSS 3P 18'!BegLoanBal</vt:lpstr>
      <vt:lpstr>'CSS 3P 19'!BegLoanBal</vt:lpstr>
      <vt:lpstr>'CSS DO 14'!BegLoanBal</vt:lpstr>
      <vt:lpstr>'CSS DO 15'!BegLoanBal</vt:lpstr>
      <vt:lpstr>'CSS DO 16'!BegLoanBal</vt:lpstr>
      <vt:lpstr>'CSS DO 17'!BegLoanBal</vt:lpstr>
      <vt:lpstr>'CSS DO 18'!BegLoanBal</vt:lpstr>
      <vt:lpstr>'CSS DO 19'!BegLoanBal</vt:lpstr>
      <vt:lpstr>'LOI 3P 14'!BegLoanBal</vt:lpstr>
      <vt:lpstr>'LOI 3P 15'!BegLoanBal</vt:lpstr>
      <vt:lpstr>'LOI 3P 16'!BegLoanBal</vt:lpstr>
      <vt:lpstr>'LOI 3P 17'!BegLoanBal</vt:lpstr>
      <vt:lpstr>'LOI 3P 18'!BegLoanBal</vt:lpstr>
      <vt:lpstr>'LOI 3P 19'!BegLoanBal</vt:lpstr>
      <vt:lpstr>'LOI DO 14'!BegLoanBal</vt:lpstr>
      <vt:lpstr>'LOI DO 15'!BegLoanBal</vt:lpstr>
      <vt:lpstr>'LOI DO 16'!BegLoanBal</vt:lpstr>
      <vt:lpstr>'LOI DO 17'!BegLoanBal</vt:lpstr>
      <vt:lpstr>'LOI DO 18'!BegLoanBal</vt:lpstr>
      <vt:lpstr>'LOI DO 19'!BegLoanBal</vt:lpstr>
      <vt:lpstr>'NPO 3P 14'!BegLoanBal</vt:lpstr>
      <vt:lpstr>'NPO 3P 15'!BegLoanBal</vt:lpstr>
      <vt:lpstr>'NPO 3P 16'!BegLoanBal</vt:lpstr>
      <vt:lpstr>'NPO 3P 17'!BegLoanBal</vt:lpstr>
      <vt:lpstr>'NPO 3P 18'!BegLoanBal</vt:lpstr>
      <vt:lpstr>'NPO 3P 19'!BegLoanBal</vt:lpstr>
      <vt:lpstr>'NPO DO 14'!BegLoanBal</vt:lpstr>
      <vt:lpstr>'NPO DO 15'!BegLoanBal</vt:lpstr>
      <vt:lpstr>'NPO DO 16'!BegLoanBal</vt:lpstr>
      <vt:lpstr>'NPO DO 17'!BegLoanBal</vt:lpstr>
      <vt:lpstr>'NPO DO 18'!BegLoanBal</vt:lpstr>
      <vt:lpstr>'NPO DO 19'!BegLoanBal</vt:lpstr>
      <vt:lpstr>'P&amp;G 3P 14'!BegLoanBal</vt:lpstr>
      <vt:lpstr>'P&amp;G 3P 15'!BegLoanBal</vt:lpstr>
      <vt:lpstr>'P&amp;G 3P 16'!BegLoanBal</vt:lpstr>
      <vt:lpstr>'P&amp;G 3P 17'!BegLoanBal</vt:lpstr>
      <vt:lpstr>'P&amp;G 3P 18'!BegLoanBal</vt:lpstr>
      <vt:lpstr>'P&amp;G 3P 19'!BegLoanBal</vt:lpstr>
      <vt:lpstr>'P&amp;G DO 14'!BegLoanBal</vt:lpstr>
      <vt:lpstr>'P&amp;G DO 15'!BegLoanBal</vt:lpstr>
      <vt:lpstr>'P&amp;G DO 16'!BegLoanBal</vt:lpstr>
      <vt:lpstr>'P&amp;G DO 17'!BegLoanBal</vt:lpstr>
      <vt:lpstr>'P&amp;G DO 18'!BegLoanBal</vt:lpstr>
      <vt:lpstr>'P&amp;G DO 19'!BegLoanBal</vt:lpstr>
      <vt:lpstr>'RES 3P 14'!BegLoanBal</vt:lpstr>
      <vt:lpstr>'RES 3P 15'!BegLoanBal</vt:lpstr>
      <vt:lpstr>'RES 3P 16'!BegLoanBal</vt:lpstr>
      <vt:lpstr>'RES 3P 17'!BegLoanBal</vt:lpstr>
      <vt:lpstr>'RES 3P 18'!BegLoanBal</vt:lpstr>
      <vt:lpstr>'RES 3P 19'!BegLoanBal</vt:lpstr>
      <vt:lpstr>'RES DO 14'!BegLoanBal</vt:lpstr>
      <vt:lpstr>'RES DO 15'!BegLoanBal</vt:lpstr>
      <vt:lpstr>'RES DO 16'!BegLoanBal</vt:lpstr>
      <vt:lpstr>'RES DO 17'!BegLoanBal</vt:lpstr>
      <vt:lpstr>'RES DO 18'!BegLoanBal</vt:lpstr>
      <vt:lpstr>'RES DO 19'!BegLoanBal</vt:lpstr>
      <vt:lpstr>'Com 3P 14'!CapacityFactor</vt:lpstr>
      <vt:lpstr>'COM 3P 15'!CapacityFactor</vt:lpstr>
      <vt:lpstr>'COM 3P 16'!CapacityFactor</vt:lpstr>
      <vt:lpstr>'COM 3P 17'!CapacityFactor</vt:lpstr>
      <vt:lpstr>'COM 3P 17 (11)'!CapacityFactor</vt:lpstr>
      <vt:lpstr>'COM 3P 18'!CapacityFactor</vt:lpstr>
      <vt:lpstr>'COM 3P 19'!CapacityFactor</vt:lpstr>
      <vt:lpstr>'Com DO 14'!CapacityFactor</vt:lpstr>
      <vt:lpstr>'COM DO 15'!CapacityFactor</vt:lpstr>
      <vt:lpstr>'COM DO 16'!CapacityFactor</vt:lpstr>
      <vt:lpstr>'COM DO 17'!CapacityFactor</vt:lpstr>
      <vt:lpstr>'COM DO 18'!CapacityFactor</vt:lpstr>
      <vt:lpstr>'COM DO 19'!CapacityFactor</vt:lpstr>
      <vt:lpstr>'CSS 3P 14'!CapacityFactor</vt:lpstr>
      <vt:lpstr>'CSS 3P 15'!CapacityFactor</vt:lpstr>
      <vt:lpstr>'CSS 3P 16'!CapacityFactor</vt:lpstr>
      <vt:lpstr>'CSS 3P 17'!CapacityFactor</vt:lpstr>
      <vt:lpstr>'CSS 3P 18'!CapacityFactor</vt:lpstr>
      <vt:lpstr>'CSS 3P 19'!CapacityFactor</vt:lpstr>
      <vt:lpstr>'CSS DO 14'!CapacityFactor</vt:lpstr>
      <vt:lpstr>'CSS DO 15'!CapacityFactor</vt:lpstr>
      <vt:lpstr>'CSS DO 16'!CapacityFactor</vt:lpstr>
      <vt:lpstr>'CSS DO 17'!CapacityFactor</vt:lpstr>
      <vt:lpstr>'CSS DO 18'!CapacityFactor</vt:lpstr>
      <vt:lpstr>'CSS DO 19'!CapacityFactor</vt:lpstr>
      <vt:lpstr>'LOI 3P 14'!CapacityFactor</vt:lpstr>
      <vt:lpstr>'LOI 3P 15'!CapacityFactor</vt:lpstr>
      <vt:lpstr>'LOI 3P 16'!CapacityFactor</vt:lpstr>
      <vt:lpstr>'LOI 3P 17'!CapacityFactor</vt:lpstr>
      <vt:lpstr>'LOI 3P 18'!CapacityFactor</vt:lpstr>
      <vt:lpstr>'LOI 3P 19'!CapacityFactor</vt:lpstr>
      <vt:lpstr>'LOI DO 14'!CapacityFactor</vt:lpstr>
      <vt:lpstr>'LOI DO 15'!CapacityFactor</vt:lpstr>
      <vt:lpstr>'LOI DO 16'!CapacityFactor</vt:lpstr>
      <vt:lpstr>'LOI DO 17'!CapacityFactor</vt:lpstr>
      <vt:lpstr>'LOI DO 18'!CapacityFactor</vt:lpstr>
      <vt:lpstr>'LOI DO 19'!CapacityFactor</vt:lpstr>
      <vt:lpstr>'NPO 3P 14'!CapacityFactor</vt:lpstr>
      <vt:lpstr>'NPO 3P 15'!CapacityFactor</vt:lpstr>
      <vt:lpstr>'NPO 3P 16'!CapacityFactor</vt:lpstr>
      <vt:lpstr>'NPO 3P 17'!CapacityFactor</vt:lpstr>
      <vt:lpstr>'NPO 3P 18'!CapacityFactor</vt:lpstr>
      <vt:lpstr>'NPO 3P 19'!CapacityFactor</vt:lpstr>
      <vt:lpstr>'NPO DO 14'!CapacityFactor</vt:lpstr>
      <vt:lpstr>'NPO DO 15'!CapacityFactor</vt:lpstr>
      <vt:lpstr>'NPO DO 16'!CapacityFactor</vt:lpstr>
      <vt:lpstr>'NPO DO 17'!CapacityFactor</vt:lpstr>
      <vt:lpstr>'NPO DO 18'!CapacityFactor</vt:lpstr>
      <vt:lpstr>'NPO DO 19'!CapacityFactor</vt:lpstr>
      <vt:lpstr>'P&amp;G 3P 14'!CapacityFactor</vt:lpstr>
      <vt:lpstr>'P&amp;G 3P 15'!CapacityFactor</vt:lpstr>
      <vt:lpstr>'P&amp;G 3P 16'!CapacityFactor</vt:lpstr>
      <vt:lpstr>'P&amp;G 3P 17'!CapacityFactor</vt:lpstr>
      <vt:lpstr>'P&amp;G 3P 18'!CapacityFactor</vt:lpstr>
      <vt:lpstr>'P&amp;G 3P 19'!CapacityFactor</vt:lpstr>
      <vt:lpstr>'P&amp;G DO 14'!CapacityFactor</vt:lpstr>
      <vt:lpstr>'P&amp;G DO 15'!CapacityFactor</vt:lpstr>
      <vt:lpstr>'P&amp;G DO 16'!CapacityFactor</vt:lpstr>
      <vt:lpstr>'P&amp;G DO 17'!CapacityFactor</vt:lpstr>
      <vt:lpstr>'P&amp;G DO 18'!CapacityFactor</vt:lpstr>
      <vt:lpstr>'P&amp;G DO 19'!CapacityFactor</vt:lpstr>
      <vt:lpstr>'RES 3P 14'!CapacityFactor</vt:lpstr>
      <vt:lpstr>'RES 3P 15'!CapacityFactor</vt:lpstr>
      <vt:lpstr>'RES 3P 16'!CapacityFactor</vt:lpstr>
      <vt:lpstr>'RES 3P 17'!CapacityFactor</vt:lpstr>
      <vt:lpstr>'RES 3P 18'!CapacityFactor</vt:lpstr>
      <vt:lpstr>'RES 3P 19'!CapacityFactor</vt:lpstr>
      <vt:lpstr>'RES DO 14'!CapacityFactor</vt:lpstr>
      <vt:lpstr>'RES DO 15'!CapacityFactor</vt:lpstr>
      <vt:lpstr>'RES DO 16'!CapacityFactor</vt:lpstr>
      <vt:lpstr>'RES DO 17'!CapacityFactor</vt:lpstr>
      <vt:lpstr>'RES DO 18'!CapacityFactor</vt:lpstr>
      <vt:lpstr>'RES DO 19'!CapacityFactor</vt:lpstr>
      <vt:lpstr>'Com 3P 14'!ContractPrice</vt:lpstr>
      <vt:lpstr>'COM 3P 15'!ContractPrice</vt:lpstr>
      <vt:lpstr>'COM 3P 16'!ContractPrice</vt:lpstr>
      <vt:lpstr>'COM 3P 17'!ContractPrice</vt:lpstr>
      <vt:lpstr>'COM 3P 17 (11)'!ContractPrice</vt:lpstr>
      <vt:lpstr>'COM 3P 18'!ContractPrice</vt:lpstr>
      <vt:lpstr>'COM 3P 19'!ContractPrice</vt:lpstr>
      <vt:lpstr>'Com DO 14'!ContractPrice</vt:lpstr>
      <vt:lpstr>'COM DO 15'!ContractPrice</vt:lpstr>
      <vt:lpstr>'COM DO 16'!ContractPrice</vt:lpstr>
      <vt:lpstr>'COM DO 17'!ContractPrice</vt:lpstr>
      <vt:lpstr>'COM DO 18'!ContractPrice</vt:lpstr>
      <vt:lpstr>'COM DO 19'!ContractPrice</vt:lpstr>
      <vt:lpstr>'CSS 3P 14'!ContractPrice</vt:lpstr>
      <vt:lpstr>'CSS 3P 15'!ContractPrice</vt:lpstr>
      <vt:lpstr>'CSS 3P 16'!ContractPrice</vt:lpstr>
      <vt:lpstr>'CSS 3P 17'!ContractPrice</vt:lpstr>
      <vt:lpstr>'CSS 3P 18'!ContractPrice</vt:lpstr>
      <vt:lpstr>'CSS 3P 19'!ContractPrice</vt:lpstr>
      <vt:lpstr>'CSS DO 14'!ContractPrice</vt:lpstr>
      <vt:lpstr>'CSS DO 15'!ContractPrice</vt:lpstr>
      <vt:lpstr>'CSS DO 16'!ContractPrice</vt:lpstr>
      <vt:lpstr>'CSS DO 17'!ContractPrice</vt:lpstr>
      <vt:lpstr>'CSS DO 18'!ContractPrice</vt:lpstr>
      <vt:lpstr>'CSS DO 19'!ContractPrice</vt:lpstr>
      <vt:lpstr>'LOI 3P 14'!ContractPrice</vt:lpstr>
      <vt:lpstr>'LOI 3P 15'!ContractPrice</vt:lpstr>
      <vt:lpstr>'LOI 3P 16'!ContractPrice</vt:lpstr>
      <vt:lpstr>'LOI 3P 17'!ContractPrice</vt:lpstr>
      <vt:lpstr>'LOI 3P 18'!ContractPrice</vt:lpstr>
      <vt:lpstr>'LOI 3P 19'!ContractPrice</vt:lpstr>
      <vt:lpstr>'LOI DO 14'!ContractPrice</vt:lpstr>
      <vt:lpstr>'LOI DO 15'!ContractPrice</vt:lpstr>
      <vt:lpstr>'LOI DO 16'!ContractPrice</vt:lpstr>
      <vt:lpstr>'LOI DO 17'!ContractPrice</vt:lpstr>
      <vt:lpstr>'LOI DO 18'!ContractPrice</vt:lpstr>
      <vt:lpstr>'LOI DO 19'!ContractPrice</vt:lpstr>
      <vt:lpstr>'NPO 3P 14'!ContractPrice</vt:lpstr>
      <vt:lpstr>'NPO 3P 15'!ContractPrice</vt:lpstr>
      <vt:lpstr>'NPO 3P 16'!ContractPrice</vt:lpstr>
      <vt:lpstr>'NPO 3P 17'!ContractPrice</vt:lpstr>
      <vt:lpstr>'NPO 3P 18'!ContractPrice</vt:lpstr>
      <vt:lpstr>'NPO 3P 19'!ContractPrice</vt:lpstr>
      <vt:lpstr>'NPO DO 14'!ContractPrice</vt:lpstr>
      <vt:lpstr>'NPO DO 15'!ContractPrice</vt:lpstr>
      <vt:lpstr>'NPO DO 16'!ContractPrice</vt:lpstr>
      <vt:lpstr>'NPO DO 17'!ContractPrice</vt:lpstr>
      <vt:lpstr>'NPO DO 18'!ContractPrice</vt:lpstr>
      <vt:lpstr>'NPO DO 19'!ContractPrice</vt:lpstr>
      <vt:lpstr>'P&amp;G 3P 14'!ContractPrice</vt:lpstr>
      <vt:lpstr>'P&amp;G 3P 15'!ContractPrice</vt:lpstr>
      <vt:lpstr>'P&amp;G 3P 16'!ContractPrice</vt:lpstr>
      <vt:lpstr>'P&amp;G 3P 17'!ContractPrice</vt:lpstr>
      <vt:lpstr>'P&amp;G 3P 18'!ContractPrice</vt:lpstr>
      <vt:lpstr>'P&amp;G 3P 19'!ContractPrice</vt:lpstr>
      <vt:lpstr>'P&amp;G DO 14'!ContractPrice</vt:lpstr>
      <vt:lpstr>'P&amp;G DO 15'!ContractPrice</vt:lpstr>
      <vt:lpstr>'P&amp;G DO 16'!ContractPrice</vt:lpstr>
      <vt:lpstr>'P&amp;G DO 17'!ContractPrice</vt:lpstr>
      <vt:lpstr>'P&amp;G DO 18'!ContractPrice</vt:lpstr>
      <vt:lpstr>'P&amp;G DO 19'!ContractPrice</vt:lpstr>
      <vt:lpstr>'RES 3P 14'!ContractPrice</vt:lpstr>
      <vt:lpstr>'RES 3P 15'!ContractPrice</vt:lpstr>
      <vt:lpstr>'RES 3P 16'!ContractPrice</vt:lpstr>
      <vt:lpstr>'RES 3P 17'!ContractPrice</vt:lpstr>
      <vt:lpstr>'RES 3P 18'!ContractPrice</vt:lpstr>
      <vt:lpstr>'RES 3P 19'!ContractPrice</vt:lpstr>
      <vt:lpstr>'RES DO 14'!ContractPrice</vt:lpstr>
      <vt:lpstr>'RES DO 15'!ContractPrice</vt:lpstr>
      <vt:lpstr>'RES DO 16'!ContractPrice</vt:lpstr>
      <vt:lpstr>'RES DO 17'!ContractPrice</vt:lpstr>
      <vt:lpstr>'RES DO 18'!ContractPrice</vt:lpstr>
      <vt:lpstr>'RES DO 19'!ContractPrice</vt:lpstr>
      <vt:lpstr>'Com 3P 14'!ContractTerm</vt:lpstr>
      <vt:lpstr>'COM 3P 15'!ContractTerm</vt:lpstr>
      <vt:lpstr>'COM 3P 16'!ContractTerm</vt:lpstr>
      <vt:lpstr>'COM 3P 17'!ContractTerm</vt:lpstr>
      <vt:lpstr>'COM 3P 17 (11)'!ContractTerm</vt:lpstr>
      <vt:lpstr>'COM 3P 18'!ContractTerm</vt:lpstr>
      <vt:lpstr>'COM 3P 19'!ContractTerm</vt:lpstr>
      <vt:lpstr>'Com DO 14'!ContractTerm</vt:lpstr>
      <vt:lpstr>'COM DO 15'!ContractTerm</vt:lpstr>
      <vt:lpstr>'COM DO 16'!ContractTerm</vt:lpstr>
      <vt:lpstr>'COM DO 17'!ContractTerm</vt:lpstr>
      <vt:lpstr>'COM DO 18'!ContractTerm</vt:lpstr>
      <vt:lpstr>'COM DO 19'!ContractTerm</vt:lpstr>
      <vt:lpstr>'CSS 3P 14'!ContractTerm</vt:lpstr>
      <vt:lpstr>'CSS 3P 15'!ContractTerm</vt:lpstr>
      <vt:lpstr>'CSS 3P 16'!ContractTerm</vt:lpstr>
      <vt:lpstr>'CSS 3P 17'!ContractTerm</vt:lpstr>
      <vt:lpstr>'CSS 3P 18'!ContractTerm</vt:lpstr>
      <vt:lpstr>'CSS 3P 19'!ContractTerm</vt:lpstr>
      <vt:lpstr>'CSS DO 14'!ContractTerm</vt:lpstr>
      <vt:lpstr>'CSS DO 15'!ContractTerm</vt:lpstr>
      <vt:lpstr>'CSS DO 16'!ContractTerm</vt:lpstr>
      <vt:lpstr>'CSS DO 17'!ContractTerm</vt:lpstr>
      <vt:lpstr>'CSS DO 18'!ContractTerm</vt:lpstr>
      <vt:lpstr>'CSS DO 19'!ContractTerm</vt:lpstr>
      <vt:lpstr>'LOI 3P 14'!ContractTerm</vt:lpstr>
      <vt:lpstr>'LOI 3P 15'!ContractTerm</vt:lpstr>
      <vt:lpstr>'LOI 3P 16'!ContractTerm</vt:lpstr>
      <vt:lpstr>'LOI 3P 17'!ContractTerm</vt:lpstr>
      <vt:lpstr>'LOI 3P 18'!ContractTerm</vt:lpstr>
      <vt:lpstr>'LOI 3P 19'!ContractTerm</vt:lpstr>
      <vt:lpstr>'LOI DO 14'!ContractTerm</vt:lpstr>
      <vt:lpstr>'LOI DO 15'!ContractTerm</vt:lpstr>
      <vt:lpstr>'LOI DO 16'!ContractTerm</vt:lpstr>
      <vt:lpstr>'LOI DO 17'!ContractTerm</vt:lpstr>
      <vt:lpstr>'LOI DO 18'!ContractTerm</vt:lpstr>
      <vt:lpstr>'LOI DO 19'!ContractTerm</vt:lpstr>
      <vt:lpstr>'NPO 3P 14'!ContractTerm</vt:lpstr>
      <vt:lpstr>'NPO 3P 15'!ContractTerm</vt:lpstr>
      <vt:lpstr>'NPO 3P 16'!ContractTerm</vt:lpstr>
      <vt:lpstr>'NPO 3P 17'!ContractTerm</vt:lpstr>
      <vt:lpstr>'NPO 3P 18'!ContractTerm</vt:lpstr>
      <vt:lpstr>'NPO 3P 19'!ContractTerm</vt:lpstr>
      <vt:lpstr>'NPO DO 14'!ContractTerm</vt:lpstr>
      <vt:lpstr>'NPO DO 15'!ContractTerm</vt:lpstr>
      <vt:lpstr>'NPO DO 16'!ContractTerm</vt:lpstr>
      <vt:lpstr>'NPO DO 17'!ContractTerm</vt:lpstr>
      <vt:lpstr>'NPO DO 18'!ContractTerm</vt:lpstr>
      <vt:lpstr>'NPO DO 19'!ContractTerm</vt:lpstr>
      <vt:lpstr>'P&amp;G 3P 14'!ContractTerm</vt:lpstr>
      <vt:lpstr>'P&amp;G 3P 15'!ContractTerm</vt:lpstr>
      <vt:lpstr>'P&amp;G 3P 16'!ContractTerm</vt:lpstr>
      <vt:lpstr>'P&amp;G 3P 17'!ContractTerm</vt:lpstr>
      <vt:lpstr>'P&amp;G 3P 18'!ContractTerm</vt:lpstr>
      <vt:lpstr>'P&amp;G 3P 19'!ContractTerm</vt:lpstr>
      <vt:lpstr>'P&amp;G DO 14'!ContractTerm</vt:lpstr>
      <vt:lpstr>'P&amp;G DO 15'!ContractTerm</vt:lpstr>
      <vt:lpstr>'P&amp;G DO 16'!ContractTerm</vt:lpstr>
      <vt:lpstr>'P&amp;G DO 17'!ContractTerm</vt:lpstr>
      <vt:lpstr>'P&amp;G DO 18'!ContractTerm</vt:lpstr>
      <vt:lpstr>'P&amp;G DO 19'!ContractTerm</vt:lpstr>
      <vt:lpstr>'RES 3P 14'!ContractTerm</vt:lpstr>
      <vt:lpstr>'RES 3P 15'!ContractTerm</vt:lpstr>
      <vt:lpstr>'RES 3P 16'!ContractTerm</vt:lpstr>
      <vt:lpstr>'RES 3P 17'!ContractTerm</vt:lpstr>
      <vt:lpstr>'RES 3P 18'!ContractTerm</vt:lpstr>
      <vt:lpstr>'RES 3P 19'!ContractTerm</vt:lpstr>
      <vt:lpstr>'RES DO 14'!ContractTerm</vt:lpstr>
      <vt:lpstr>'RES DO 15'!ContractTerm</vt:lpstr>
      <vt:lpstr>'RES DO 16'!ContractTerm</vt:lpstr>
      <vt:lpstr>'RES DO 17'!ContractTerm</vt:lpstr>
      <vt:lpstr>'RES DO 18'!ContractTerm</vt:lpstr>
      <vt:lpstr>'RES DO 19'!ContractTerm</vt:lpstr>
      <vt:lpstr>'Com 3P 14'!costperwatt</vt:lpstr>
      <vt:lpstr>'COM 3P 15'!costperwatt</vt:lpstr>
      <vt:lpstr>'COM 3P 16'!costperwatt</vt:lpstr>
      <vt:lpstr>'COM 3P 17'!costperwatt</vt:lpstr>
      <vt:lpstr>'COM 3P 17 (11)'!costperwatt</vt:lpstr>
      <vt:lpstr>'COM 3P 18'!costperwatt</vt:lpstr>
      <vt:lpstr>'COM 3P 19'!costperwatt</vt:lpstr>
      <vt:lpstr>'Com DO 14'!costperwatt</vt:lpstr>
      <vt:lpstr>'COM DO 15'!costperwatt</vt:lpstr>
      <vt:lpstr>'COM DO 16'!costperwatt</vt:lpstr>
      <vt:lpstr>'COM DO 17'!costperwatt</vt:lpstr>
      <vt:lpstr>'COM DO 18'!costperwatt</vt:lpstr>
      <vt:lpstr>'COM DO 19'!costperwatt</vt:lpstr>
      <vt:lpstr>'CSS 3P 14'!costperwatt</vt:lpstr>
      <vt:lpstr>'CSS 3P 15'!costperwatt</vt:lpstr>
      <vt:lpstr>'CSS 3P 16'!costperwatt</vt:lpstr>
      <vt:lpstr>'CSS 3P 17'!costperwatt</vt:lpstr>
      <vt:lpstr>'CSS 3P 18'!costperwatt</vt:lpstr>
      <vt:lpstr>'CSS 3P 19'!costperwatt</vt:lpstr>
      <vt:lpstr>'CSS DO 14'!costperwatt</vt:lpstr>
      <vt:lpstr>'CSS DO 15'!costperwatt</vt:lpstr>
      <vt:lpstr>'CSS DO 16'!costperwatt</vt:lpstr>
      <vt:lpstr>'CSS DO 17'!costperwatt</vt:lpstr>
      <vt:lpstr>'CSS DO 18'!costperwatt</vt:lpstr>
      <vt:lpstr>'CSS DO 19'!costperwatt</vt:lpstr>
      <vt:lpstr>'LOI 3P 14'!costperwatt</vt:lpstr>
      <vt:lpstr>'LOI 3P 15'!costperwatt</vt:lpstr>
      <vt:lpstr>'LOI 3P 16'!costperwatt</vt:lpstr>
      <vt:lpstr>'LOI 3P 17'!costperwatt</vt:lpstr>
      <vt:lpstr>'LOI 3P 18'!costperwatt</vt:lpstr>
      <vt:lpstr>'LOI 3P 19'!costperwatt</vt:lpstr>
      <vt:lpstr>'LOI DO 14'!costperwatt</vt:lpstr>
      <vt:lpstr>'LOI DO 15'!costperwatt</vt:lpstr>
      <vt:lpstr>'LOI DO 16'!costperwatt</vt:lpstr>
      <vt:lpstr>'LOI DO 17'!costperwatt</vt:lpstr>
      <vt:lpstr>'LOI DO 18'!costperwatt</vt:lpstr>
      <vt:lpstr>'LOI DO 19'!costperwatt</vt:lpstr>
      <vt:lpstr>'NPO 3P 14'!costperwatt</vt:lpstr>
      <vt:lpstr>'NPO 3P 15'!costperwatt</vt:lpstr>
      <vt:lpstr>'NPO 3P 16'!costperwatt</vt:lpstr>
      <vt:lpstr>'NPO 3P 17'!costperwatt</vt:lpstr>
      <vt:lpstr>'NPO 3P 18'!costperwatt</vt:lpstr>
      <vt:lpstr>'NPO 3P 19'!costperwatt</vt:lpstr>
      <vt:lpstr>'NPO DO 14'!costperwatt</vt:lpstr>
      <vt:lpstr>'NPO DO 15'!costperwatt</vt:lpstr>
      <vt:lpstr>'NPO DO 16'!costperwatt</vt:lpstr>
      <vt:lpstr>'NPO DO 17'!costperwatt</vt:lpstr>
      <vt:lpstr>'NPO DO 18'!costperwatt</vt:lpstr>
      <vt:lpstr>'NPO DO 19'!costperwatt</vt:lpstr>
      <vt:lpstr>'P&amp;G 3P 14'!costperwatt</vt:lpstr>
      <vt:lpstr>'P&amp;G 3P 15'!costperwatt</vt:lpstr>
      <vt:lpstr>'P&amp;G 3P 16'!costperwatt</vt:lpstr>
      <vt:lpstr>'P&amp;G 3P 17'!costperwatt</vt:lpstr>
      <vt:lpstr>'P&amp;G 3P 18'!costperwatt</vt:lpstr>
      <vt:lpstr>'P&amp;G 3P 19'!costperwatt</vt:lpstr>
      <vt:lpstr>'P&amp;G DO 14'!costperwatt</vt:lpstr>
      <vt:lpstr>'P&amp;G DO 15'!costperwatt</vt:lpstr>
      <vt:lpstr>'P&amp;G DO 16'!costperwatt</vt:lpstr>
      <vt:lpstr>'P&amp;G DO 17'!costperwatt</vt:lpstr>
      <vt:lpstr>'P&amp;G DO 18'!costperwatt</vt:lpstr>
      <vt:lpstr>'P&amp;G DO 19'!costperwatt</vt:lpstr>
      <vt:lpstr>'RES 3P 14'!costperwatt</vt:lpstr>
      <vt:lpstr>'RES 3P 15'!costperwatt</vt:lpstr>
      <vt:lpstr>'RES 3P 16'!costperwatt</vt:lpstr>
      <vt:lpstr>'RES 3P 17'!costperwatt</vt:lpstr>
      <vt:lpstr>'RES 3P 18'!costperwatt</vt:lpstr>
      <vt:lpstr>'RES 3P 19'!costperwatt</vt:lpstr>
      <vt:lpstr>'RES DO 14'!costperwatt</vt:lpstr>
      <vt:lpstr>'RES DO 15'!costperwatt</vt:lpstr>
      <vt:lpstr>'RES DO 16'!costperwatt</vt:lpstr>
      <vt:lpstr>'RES DO 17'!costperwatt</vt:lpstr>
      <vt:lpstr>'RES DO 18'!costperwatt</vt:lpstr>
      <vt:lpstr>'RES DO 19'!costperwatt</vt:lpstr>
      <vt:lpstr>'Com 3P 14'!DebtService</vt:lpstr>
      <vt:lpstr>'COM 3P 15'!DebtService</vt:lpstr>
      <vt:lpstr>'COM 3P 16'!DebtService</vt:lpstr>
      <vt:lpstr>'COM 3P 17'!DebtService</vt:lpstr>
      <vt:lpstr>'COM 3P 17 (11)'!DebtService</vt:lpstr>
      <vt:lpstr>'COM 3P 18'!DebtService</vt:lpstr>
      <vt:lpstr>'COM 3P 19'!DebtService</vt:lpstr>
      <vt:lpstr>'Com DO 14'!DebtService</vt:lpstr>
      <vt:lpstr>'COM DO 15'!DebtService</vt:lpstr>
      <vt:lpstr>'COM DO 16'!DebtService</vt:lpstr>
      <vt:lpstr>'COM DO 17'!DebtService</vt:lpstr>
      <vt:lpstr>'COM DO 18'!DebtService</vt:lpstr>
      <vt:lpstr>'COM DO 19'!DebtService</vt:lpstr>
      <vt:lpstr>'CSS 3P 14'!DebtService</vt:lpstr>
      <vt:lpstr>'CSS 3P 15'!DebtService</vt:lpstr>
      <vt:lpstr>'CSS 3P 16'!DebtService</vt:lpstr>
      <vt:lpstr>'CSS 3P 17'!DebtService</vt:lpstr>
      <vt:lpstr>'CSS 3P 18'!DebtService</vt:lpstr>
      <vt:lpstr>'CSS 3P 19'!DebtService</vt:lpstr>
      <vt:lpstr>'CSS DO 14'!DebtService</vt:lpstr>
      <vt:lpstr>'CSS DO 15'!DebtService</vt:lpstr>
      <vt:lpstr>'CSS DO 16'!DebtService</vt:lpstr>
      <vt:lpstr>'CSS DO 17'!DebtService</vt:lpstr>
      <vt:lpstr>'CSS DO 18'!DebtService</vt:lpstr>
      <vt:lpstr>'CSS DO 19'!DebtService</vt:lpstr>
      <vt:lpstr>'LOI 3P 14'!DebtService</vt:lpstr>
      <vt:lpstr>'LOI 3P 15'!DebtService</vt:lpstr>
      <vt:lpstr>'LOI 3P 16'!DebtService</vt:lpstr>
      <vt:lpstr>'LOI 3P 17'!DebtService</vt:lpstr>
      <vt:lpstr>'LOI 3P 18'!DebtService</vt:lpstr>
      <vt:lpstr>'LOI 3P 19'!DebtService</vt:lpstr>
      <vt:lpstr>'LOI DO 14'!DebtService</vt:lpstr>
      <vt:lpstr>'LOI DO 15'!DebtService</vt:lpstr>
      <vt:lpstr>'LOI DO 16'!DebtService</vt:lpstr>
      <vt:lpstr>'LOI DO 17'!DebtService</vt:lpstr>
      <vt:lpstr>'LOI DO 18'!DebtService</vt:lpstr>
      <vt:lpstr>'LOI DO 19'!DebtService</vt:lpstr>
      <vt:lpstr>'NPO 3P 14'!DebtService</vt:lpstr>
      <vt:lpstr>'NPO 3P 15'!DebtService</vt:lpstr>
      <vt:lpstr>'NPO 3P 16'!DebtService</vt:lpstr>
      <vt:lpstr>'NPO 3P 17'!DebtService</vt:lpstr>
      <vt:lpstr>'NPO 3P 18'!DebtService</vt:lpstr>
      <vt:lpstr>'NPO 3P 19'!DebtService</vt:lpstr>
      <vt:lpstr>'NPO DO 14'!DebtService</vt:lpstr>
      <vt:lpstr>'NPO DO 15'!DebtService</vt:lpstr>
      <vt:lpstr>'NPO DO 16'!DebtService</vt:lpstr>
      <vt:lpstr>'NPO DO 17'!DebtService</vt:lpstr>
      <vt:lpstr>'NPO DO 18'!DebtService</vt:lpstr>
      <vt:lpstr>'NPO DO 19'!DebtService</vt:lpstr>
      <vt:lpstr>'P&amp;G 3P 14'!DebtService</vt:lpstr>
      <vt:lpstr>'P&amp;G 3P 15'!DebtService</vt:lpstr>
      <vt:lpstr>'P&amp;G 3P 16'!DebtService</vt:lpstr>
      <vt:lpstr>'P&amp;G 3P 17'!DebtService</vt:lpstr>
      <vt:lpstr>'P&amp;G 3P 18'!DebtService</vt:lpstr>
      <vt:lpstr>'P&amp;G 3P 19'!DebtService</vt:lpstr>
      <vt:lpstr>'P&amp;G DO 14'!DebtService</vt:lpstr>
      <vt:lpstr>'P&amp;G DO 15'!DebtService</vt:lpstr>
      <vt:lpstr>'P&amp;G DO 16'!DebtService</vt:lpstr>
      <vt:lpstr>'P&amp;G DO 17'!DebtService</vt:lpstr>
      <vt:lpstr>'P&amp;G DO 18'!DebtService</vt:lpstr>
      <vt:lpstr>'P&amp;G DO 19'!DebtService</vt:lpstr>
      <vt:lpstr>'RES 3P 14'!DebtService</vt:lpstr>
      <vt:lpstr>'RES 3P 15'!DebtService</vt:lpstr>
      <vt:lpstr>'RES 3P 16'!DebtService</vt:lpstr>
      <vt:lpstr>'RES 3P 17'!DebtService</vt:lpstr>
      <vt:lpstr>'RES 3P 18'!DebtService</vt:lpstr>
      <vt:lpstr>'RES 3P 19'!DebtService</vt:lpstr>
      <vt:lpstr>'RES DO 14'!DebtService</vt:lpstr>
      <vt:lpstr>'RES DO 15'!DebtService</vt:lpstr>
      <vt:lpstr>'RES DO 16'!DebtService</vt:lpstr>
      <vt:lpstr>'RES DO 17'!DebtService</vt:lpstr>
      <vt:lpstr>'RES DO 18'!DebtService</vt:lpstr>
      <vt:lpstr>'RES DO 19'!DebtService</vt:lpstr>
      <vt:lpstr>'Com 3P 14'!Degredation</vt:lpstr>
      <vt:lpstr>'COM 3P 15'!Degredation</vt:lpstr>
      <vt:lpstr>'COM 3P 16'!Degredation</vt:lpstr>
      <vt:lpstr>'COM 3P 17'!Degredation</vt:lpstr>
      <vt:lpstr>'COM 3P 17 (11)'!Degredation</vt:lpstr>
      <vt:lpstr>'COM 3P 18'!Degredation</vt:lpstr>
      <vt:lpstr>'COM 3P 19'!Degredation</vt:lpstr>
      <vt:lpstr>'Com DO 14'!Degredation</vt:lpstr>
      <vt:lpstr>'COM DO 15'!Degredation</vt:lpstr>
      <vt:lpstr>'COM DO 16'!Degredation</vt:lpstr>
      <vt:lpstr>'COM DO 17'!Degredation</vt:lpstr>
      <vt:lpstr>'COM DO 18'!Degredation</vt:lpstr>
      <vt:lpstr>'COM DO 19'!Degredation</vt:lpstr>
      <vt:lpstr>'CSS 3P 14'!Degredation</vt:lpstr>
      <vt:lpstr>'CSS 3P 15'!Degredation</vt:lpstr>
      <vt:lpstr>'CSS 3P 16'!Degredation</vt:lpstr>
      <vt:lpstr>'CSS 3P 17'!Degredation</vt:lpstr>
      <vt:lpstr>'CSS 3P 18'!Degredation</vt:lpstr>
      <vt:lpstr>'CSS 3P 19'!Degredation</vt:lpstr>
      <vt:lpstr>'CSS DO 14'!Degredation</vt:lpstr>
      <vt:lpstr>'CSS DO 15'!Degredation</vt:lpstr>
      <vt:lpstr>'CSS DO 16'!Degredation</vt:lpstr>
      <vt:lpstr>'CSS DO 17'!Degredation</vt:lpstr>
      <vt:lpstr>'CSS DO 18'!Degredation</vt:lpstr>
      <vt:lpstr>'CSS DO 19'!Degredation</vt:lpstr>
      <vt:lpstr>'LOI 3P 14'!Degredation</vt:lpstr>
      <vt:lpstr>'LOI 3P 15'!Degredation</vt:lpstr>
      <vt:lpstr>'LOI 3P 16'!Degredation</vt:lpstr>
      <vt:lpstr>'LOI 3P 17'!Degredation</vt:lpstr>
      <vt:lpstr>'LOI 3P 18'!Degredation</vt:lpstr>
      <vt:lpstr>'LOI 3P 19'!Degredation</vt:lpstr>
      <vt:lpstr>'LOI DO 14'!Degredation</vt:lpstr>
      <vt:lpstr>'LOI DO 15'!Degredation</vt:lpstr>
      <vt:lpstr>'LOI DO 16'!Degredation</vt:lpstr>
      <vt:lpstr>'LOI DO 17'!Degredation</vt:lpstr>
      <vt:lpstr>'LOI DO 18'!Degredation</vt:lpstr>
      <vt:lpstr>'LOI DO 19'!Degredation</vt:lpstr>
      <vt:lpstr>'NPO 3P 14'!Degredation</vt:lpstr>
      <vt:lpstr>'NPO 3P 15'!Degredation</vt:lpstr>
      <vt:lpstr>'NPO 3P 16'!Degredation</vt:lpstr>
      <vt:lpstr>'NPO 3P 17'!Degredation</vt:lpstr>
      <vt:lpstr>'NPO 3P 18'!Degredation</vt:lpstr>
      <vt:lpstr>'NPO 3P 19'!Degredation</vt:lpstr>
      <vt:lpstr>'NPO DO 14'!Degredation</vt:lpstr>
      <vt:lpstr>'NPO DO 15'!Degredation</vt:lpstr>
      <vt:lpstr>'NPO DO 16'!Degredation</vt:lpstr>
      <vt:lpstr>'NPO DO 17'!Degredation</vt:lpstr>
      <vt:lpstr>'NPO DO 18'!Degredation</vt:lpstr>
      <vt:lpstr>'NPO DO 19'!Degredation</vt:lpstr>
      <vt:lpstr>'P&amp;G 3P 14'!Degredation</vt:lpstr>
      <vt:lpstr>'P&amp;G 3P 15'!Degredation</vt:lpstr>
      <vt:lpstr>'P&amp;G 3P 16'!Degredation</vt:lpstr>
      <vt:lpstr>'P&amp;G 3P 17'!Degredation</vt:lpstr>
      <vt:lpstr>'P&amp;G 3P 18'!Degredation</vt:lpstr>
      <vt:lpstr>'P&amp;G 3P 19'!Degredation</vt:lpstr>
      <vt:lpstr>'P&amp;G DO 14'!Degredation</vt:lpstr>
      <vt:lpstr>'P&amp;G DO 15'!Degredation</vt:lpstr>
      <vt:lpstr>'P&amp;G DO 16'!Degredation</vt:lpstr>
      <vt:lpstr>'P&amp;G DO 17'!Degredation</vt:lpstr>
      <vt:lpstr>'P&amp;G DO 18'!Degredation</vt:lpstr>
      <vt:lpstr>'P&amp;G DO 19'!Degredation</vt:lpstr>
      <vt:lpstr>'RES 3P 14'!Degredation</vt:lpstr>
      <vt:lpstr>'RES 3P 15'!Degredation</vt:lpstr>
      <vt:lpstr>'RES 3P 16'!Degredation</vt:lpstr>
      <vt:lpstr>'RES 3P 17'!Degredation</vt:lpstr>
      <vt:lpstr>'RES 3P 18'!Degredation</vt:lpstr>
      <vt:lpstr>'RES 3P 19'!Degredation</vt:lpstr>
      <vt:lpstr>'RES DO 14'!Degredation</vt:lpstr>
      <vt:lpstr>'RES DO 15'!Degredation</vt:lpstr>
      <vt:lpstr>'RES DO 16'!Degredation</vt:lpstr>
      <vt:lpstr>'RES DO 17'!Degredation</vt:lpstr>
      <vt:lpstr>'RES DO 18'!Degredation</vt:lpstr>
      <vt:lpstr>'RES DO 19'!Degredation</vt:lpstr>
      <vt:lpstr>'Com 3P 14'!DEP_01</vt:lpstr>
      <vt:lpstr>'COM 3P 15'!DEP_01</vt:lpstr>
      <vt:lpstr>'COM 3P 16'!DEP_01</vt:lpstr>
      <vt:lpstr>'COM 3P 17'!DEP_01</vt:lpstr>
      <vt:lpstr>'COM 3P 17 (11)'!DEP_01</vt:lpstr>
      <vt:lpstr>'COM 3P 18'!DEP_01</vt:lpstr>
      <vt:lpstr>'COM 3P 19'!DEP_01</vt:lpstr>
      <vt:lpstr>'Com DO 14'!DEP_01</vt:lpstr>
      <vt:lpstr>'COM DO 15'!DEP_01</vt:lpstr>
      <vt:lpstr>'COM DO 16'!DEP_01</vt:lpstr>
      <vt:lpstr>'COM DO 17'!DEP_01</vt:lpstr>
      <vt:lpstr>'COM DO 18'!DEP_01</vt:lpstr>
      <vt:lpstr>'COM DO 19'!DEP_01</vt:lpstr>
      <vt:lpstr>'CSS 3P 14'!DEP_01</vt:lpstr>
      <vt:lpstr>'CSS 3P 15'!DEP_01</vt:lpstr>
      <vt:lpstr>'CSS 3P 16'!DEP_01</vt:lpstr>
      <vt:lpstr>'CSS 3P 17'!DEP_01</vt:lpstr>
      <vt:lpstr>'CSS 3P 18'!DEP_01</vt:lpstr>
      <vt:lpstr>'CSS 3P 19'!DEP_01</vt:lpstr>
      <vt:lpstr>'CSS DO 14'!DEP_01</vt:lpstr>
      <vt:lpstr>'CSS DO 15'!DEP_01</vt:lpstr>
      <vt:lpstr>'CSS DO 16'!DEP_01</vt:lpstr>
      <vt:lpstr>'CSS DO 17'!DEP_01</vt:lpstr>
      <vt:lpstr>'CSS DO 18'!DEP_01</vt:lpstr>
      <vt:lpstr>'CSS DO 19'!DEP_01</vt:lpstr>
      <vt:lpstr>'LOI 3P 14'!DEP_01</vt:lpstr>
      <vt:lpstr>'LOI 3P 15'!DEP_01</vt:lpstr>
      <vt:lpstr>'LOI 3P 16'!DEP_01</vt:lpstr>
      <vt:lpstr>'LOI 3P 17'!DEP_01</vt:lpstr>
      <vt:lpstr>'LOI 3P 18'!DEP_01</vt:lpstr>
      <vt:lpstr>'LOI 3P 19'!DEP_01</vt:lpstr>
      <vt:lpstr>'LOI DO 14'!DEP_01</vt:lpstr>
      <vt:lpstr>'LOI DO 15'!DEP_01</vt:lpstr>
      <vt:lpstr>'LOI DO 16'!DEP_01</vt:lpstr>
      <vt:lpstr>'LOI DO 17'!DEP_01</vt:lpstr>
      <vt:lpstr>'LOI DO 18'!DEP_01</vt:lpstr>
      <vt:lpstr>'LOI DO 19'!DEP_01</vt:lpstr>
      <vt:lpstr>'NPO 3P 14'!DEP_01</vt:lpstr>
      <vt:lpstr>'NPO 3P 15'!DEP_01</vt:lpstr>
      <vt:lpstr>'NPO 3P 16'!DEP_01</vt:lpstr>
      <vt:lpstr>'NPO 3P 17'!DEP_01</vt:lpstr>
      <vt:lpstr>'NPO 3P 18'!DEP_01</vt:lpstr>
      <vt:lpstr>'NPO 3P 19'!DEP_01</vt:lpstr>
      <vt:lpstr>'NPO DO 14'!DEP_01</vt:lpstr>
      <vt:lpstr>'NPO DO 15'!DEP_01</vt:lpstr>
      <vt:lpstr>'NPO DO 16'!DEP_01</vt:lpstr>
      <vt:lpstr>'NPO DO 17'!DEP_01</vt:lpstr>
      <vt:lpstr>'NPO DO 18'!DEP_01</vt:lpstr>
      <vt:lpstr>'NPO DO 19'!DEP_01</vt:lpstr>
      <vt:lpstr>'P&amp;G 3P 14'!DEP_01</vt:lpstr>
      <vt:lpstr>'P&amp;G 3P 15'!DEP_01</vt:lpstr>
      <vt:lpstr>'P&amp;G 3P 16'!DEP_01</vt:lpstr>
      <vt:lpstr>'P&amp;G 3P 17'!DEP_01</vt:lpstr>
      <vt:lpstr>'P&amp;G 3P 18'!DEP_01</vt:lpstr>
      <vt:lpstr>'P&amp;G 3P 19'!DEP_01</vt:lpstr>
      <vt:lpstr>'P&amp;G DO 14'!DEP_01</vt:lpstr>
      <vt:lpstr>'P&amp;G DO 15'!DEP_01</vt:lpstr>
      <vt:lpstr>'P&amp;G DO 16'!DEP_01</vt:lpstr>
      <vt:lpstr>'P&amp;G DO 17'!DEP_01</vt:lpstr>
      <vt:lpstr>'P&amp;G DO 18'!DEP_01</vt:lpstr>
      <vt:lpstr>'P&amp;G DO 19'!DEP_01</vt:lpstr>
      <vt:lpstr>'RES 3P 14'!DEP_01</vt:lpstr>
      <vt:lpstr>'RES 3P 15'!DEP_01</vt:lpstr>
      <vt:lpstr>'RES 3P 16'!DEP_01</vt:lpstr>
      <vt:lpstr>'RES 3P 17'!DEP_01</vt:lpstr>
      <vt:lpstr>'RES 3P 18'!DEP_01</vt:lpstr>
      <vt:lpstr>'RES 3P 19'!DEP_01</vt:lpstr>
      <vt:lpstr>'RES DO 14'!DEP_01</vt:lpstr>
      <vt:lpstr>'RES DO 15'!DEP_01</vt:lpstr>
      <vt:lpstr>'RES DO 16'!DEP_01</vt:lpstr>
      <vt:lpstr>'RES DO 17'!DEP_01</vt:lpstr>
      <vt:lpstr>'RES DO 18'!DEP_01</vt:lpstr>
      <vt:lpstr>'RES DO 19'!DEP_01</vt:lpstr>
      <vt:lpstr>'Com 3P 14'!Dep_02</vt:lpstr>
      <vt:lpstr>'COM 3P 15'!Dep_02</vt:lpstr>
      <vt:lpstr>'COM 3P 16'!Dep_02</vt:lpstr>
      <vt:lpstr>'COM 3P 17'!Dep_02</vt:lpstr>
      <vt:lpstr>'COM 3P 17 (11)'!Dep_02</vt:lpstr>
      <vt:lpstr>'COM 3P 18'!Dep_02</vt:lpstr>
      <vt:lpstr>'COM 3P 19'!Dep_02</vt:lpstr>
      <vt:lpstr>'Com DO 14'!Dep_02</vt:lpstr>
      <vt:lpstr>'COM DO 15'!Dep_02</vt:lpstr>
      <vt:lpstr>'COM DO 16'!Dep_02</vt:lpstr>
      <vt:lpstr>'COM DO 17'!Dep_02</vt:lpstr>
      <vt:lpstr>'COM DO 18'!Dep_02</vt:lpstr>
      <vt:lpstr>'COM DO 19'!Dep_02</vt:lpstr>
      <vt:lpstr>'CSS 3P 14'!Dep_02</vt:lpstr>
      <vt:lpstr>'CSS 3P 15'!Dep_02</vt:lpstr>
      <vt:lpstr>'CSS 3P 16'!Dep_02</vt:lpstr>
      <vt:lpstr>'CSS 3P 17'!Dep_02</vt:lpstr>
      <vt:lpstr>'CSS 3P 18'!Dep_02</vt:lpstr>
      <vt:lpstr>'CSS 3P 19'!Dep_02</vt:lpstr>
      <vt:lpstr>'CSS DO 14'!Dep_02</vt:lpstr>
      <vt:lpstr>'CSS DO 15'!Dep_02</vt:lpstr>
      <vt:lpstr>'CSS DO 16'!Dep_02</vt:lpstr>
      <vt:lpstr>'CSS DO 17'!Dep_02</vt:lpstr>
      <vt:lpstr>'CSS DO 18'!Dep_02</vt:lpstr>
      <vt:lpstr>'CSS DO 19'!Dep_02</vt:lpstr>
      <vt:lpstr>'LOI 3P 14'!Dep_02</vt:lpstr>
      <vt:lpstr>'LOI 3P 15'!Dep_02</vt:lpstr>
      <vt:lpstr>'LOI 3P 16'!Dep_02</vt:lpstr>
      <vt:lpstr>'LOI 3P 17'!Dep_02</vt:lpstr>
      <vt:lpstr>'LOI 3P 18'!Dep_02</vt:lpstr>
      <vt:lpstr>'LOI 3P 19'!Dep_02</vt:lpstr>
      <vt:lpstr>'LOI DO 14'!Dep_02</vt:lpstr>
      <vt:lpstr>'LOI DO 15'!Dep_02</vt:lpstr>
      <vt:lpstr>'LOI DO 16'!Dep_02</vt:lpstr>
      <vt:lpstr>'LOI DO 17'!Dep_02</vt:lpstr>
      <vt:lpstr>'LOI DO 18'!Dep_02</vt:lpstr>
      <vt:lpstr>'LOI DO 19'!Dep_02</vt:lpstr>
      <vt:lpstr>'NPO 3P 14'!Dep_02</vt:lpstr>
      <vt:lpstr>'NPO 3P 15'!Dep_02</vt:lpstr>
      <vt:lpstr>'NPO 3P 16'!Dep_02</vt:lpstr>
      <vt:lpstr>'NPO 3P 17'!Dep_02</vt:lpstr>
      <vt:lpstr>'NPO 3P 18'!Dep_02</vt:lpstr>
      <vt:lpstr>'NPO 3P 19'!Dep_02</vt:lpstr>
      <vt:lpstr>'NPO DO 14'!Dep_02</vt:lpstr>
      <vt:lpstr>'NPO DO 15'!Dep_02</vt:lpstr>
      <vt:lpstr>'NPO DO 16'!Dep_02</vt:lpstr>
      <vt:lpstr>'NPO DO 17'!Dep_02</vt:lpstr>
      <vt:lpstr>'NPO DO 18'!Dep_02</vt:lpstr>
      <vt:lpstr>'NPO DO 19'!Dep_02</vt:lpstr>
      <vt:lpstr>'P&amp;G 3P 14'!Dep_02</vt:lpstr>
      <vt:lpstr>'P&amp;G 3P 15'!Dep_02</vt:lpstr>
      <vt:lpstr>'P&amp;G 3P 16'!Dep_02</vt:lpstr>
      <vt:lpstr>'P&amp;G 3P 17'!Dep_02</vt:lpstr>
      <vt:lpstr>'P&amp;G 3P 18'!Dep_02</vt:lpstr>
      <vt:lpstr>'P&amp;G 3P 19'!Dep_02</vt:lpstr>
      <vt:lpstr>'P&amp;G DO 14'!Dep_02</vt:lpstr>
      <vt:lpstr>'P&amp;G DO 15'!Dep_02</vt:lpstr>
      <vt:lpstr>'P&amp;G DO 16'!Dep_02</vt:lpstr>
      <vt:lpstr>'P&amp;G DO 17'!Dep_02</vt:lpstr>
      <vt:lpstr>'P&amp;G DO 18'!Dep_02</vt:lpstr>
      <vt:lpstr>'P&amp;G DO 19'!Dep_02</vt:lpstr>
      <vt:lpstr>'RES 3P 14'!Dep_02</vt:lpstr>
      <vt:lpstr>'RES 3P 15'!Dep_02</vt:lpstr>
      <vt:lpstr>'RES 3P 16'!Dep_02</vt:lpstr>
      <vt:lpstr>'RES 3P 17'!Dep_02</vt:lpstr>
      <vt:lpstr>'RES 3P 18'!Dep_02</vt:lpstr>
      <vt:lpstr>'RES 3P 19'!Dep_02</vt:lpstr>
      <vt:lpstr>'RES DO 14'!Dep_02</vt:lpstr>
      <vt:lpstr>'RES DO 15'!Dep_02</vt:lpstr>
      <vt:lpstr>'RES DO 16'!Dep_02</vt:lpstr>
      <vt:lpstr>'RES DO 17'!Dep_02</vt:lpstr>
      <vt:lpstr>'RES DO 18'!Dep_02</vt:lpstr>
      <vt:lpstr>'RES DO 19'!Dep_02</vt:lpstr>
      <vt:lpstr>'Com 3P 14'!Dep_03</vt:lpstr>
      <vt:lpstr>'COM 3P 15'!Dep_03</vt:lpstr>
      <vt:lpstr>'COM 3P 16'!Dep_03</vt:lpstr>
      <vt:lpstr>'COM 3P 17'!Dep_03</vt:lpstr>
      <vt:lpstr>'COM 3P 17 (11)'!Dep_03</vt:lpstr>
      <vt:lpstr>'COM 3P 18'!Dep_03</vt:lpstr>
      <vt:lpstr>'COM 3P 19'!Dep_03</vt:lpstr>
      <vt:lpstr>'Com DO 14'!Dep_03</vt:lpstr>
      <vt:lpstr>'COM DO 15'!Dep_03</vt:lpstr>
      <vt:lpstr>'COM DO 16'!Dep_03</vt:lpstr>
      <vt:lpstr>'COM DO 17'!Dep_03</vt:lpstr>
      <vt:lpstr>'COM DO 18'!Dep_03</vt:lpstr>
      <vt:lpstr>'COM DO 19'!Dep_03</vt:lpstr>
      <vt:lpstr>'CSS 3P 14'!Dep_03</vt:lpstr>
      <vt:lpstr>'CSS 3P 15'!Dep_03</vt:lpstr>
      <vt:lpstr>'CSS 3P 16'!Dep_03</vt:lpstr>
      <vt:lpstr>'CSS 3P 17'!Dep_03</vt:lpstr>
      <vt:lpstr>'CSS 3P 18'!Dep_03</vt:lpstr>
      <vt:lpstr>'CSS 3P 19'!Dep_03</vt:lpstr>
      <vt:lpstr>'CSS DO 14'!Dep_03</vt:lpstr>
      <vt:lpstr>'CSS DO 15'!Dep_03</vt:lpstr>
      <vt:lpstr>'CSS DO 16'!Dep_03</vt:lpstr>
      <vt:lpstr>'CSS DO 17'!Dep_03</vt:lpstr>
      <vt:lpstr>'CSS DO 18'!Dep_03</vt:lpstr>
      <vt:lpstr>'CSS DO 19'!Dep_03</vt:lpstr>
      <vt:lpstr>'LOI 3P 14'!Dep_03</vt:lpstr>
      <vt:lpstr>'LOI 3P 15'!Dep_03</vt:lpstr>
      <vt:lpstr>'LOI 3P 16'!Dep_03</vt:lpstr>
      <vt:lpstr>'LOI 3P 17'!Dep_03</vt:lpstr>
      <vt:lpstr>'LOI 3P 18'!Dep_03</vt:lpstr>
      <vt:lpstr>'LOI 3P 19'!Dep_03</vt:lpstr>
      <vt:lpstr>'LOI DO 14'!Dep_03</vt:lpstr>
      <vt:lpstr>'LOI DO 15'!Dep_03</vt:lpstr>
      <vt:lpstr>'LOI DO 16'!Dep_03</vt:lpstr>
      <vt:lpstr>'LOI DO 17'!Dep_03</vt:lpstr>
      <vt:lpstr>'LOI DO 18'!Dep_03</vt:lpstr>
      <vt:lpstr>'LOI DO 19'!Dep_03</vt:lpstr>
      <vt:lpstr>'NPO 3P 14'!Dep_03</vt:lpstr>
      <vt:lpstr>'NPO 3P 15'!Dep_03</vt:lpstr>
      <vt:lpstr>'NPO 3P 16'!Dep_03</vt:lpstr>
      <vt:lpstr>'NPO 3P 17'!Dep_03</vt:lpstr>
      <vt:lpstr>'NPO 3P 18'!Dep_03</vt:lpstr>
      <vt:lpstr>'NPO 3P 19'!Dep_03</vt:lpstr>
      <vt:lpstr>'NPO DO 14'!Dep_03</vt:lpstr>
      <vt:lpstr>'NPO DO 15'!Dep_03</vt:lpstr>
      <vt:lpstr>'NPO DO 16'!Dep_03</vt:lpstr>
      <vt:lpstr>'NPO DO 17'!Dep_03</vt:lpstr>
      <vt:lpstr>'NPO DO 18'!Dep_03</vt:lpstr>
      <vt:lpstr>'NPO DO 19'!Dep_03</vt:lpstr>
      <vt:lpstr>'P&amp;G 3P 14'!Dep_03</vt:lpstr>
      <vt:lpstr>'P&amp;G 3P 15'!Dep_03</vt:lpstr>
      <vt:lpstr>'P&amp;G 3P 16'!Dep_03</vt:lpstr>
      <vt:lpstr>'P&amp;G 3P 17'!Dep_03</vt:lpstr>
      <vt:lpstr>'P&amp;G 3P 18'!Dep_03</vt:lpstr>
      <vt:lpstr>'P&amp;G 3P 19'!Dep_03</vt:lpstr>
      <vt:lpstr>'P&amp;G DO 14'!Dep_03</vt:lpstr>
      <vt:lpstr>'P&amp;G DO 15'!Dep_03</vt:lpstr>
      <vt:lpstr>'P&amp;G DO 16'!Dep_03</vt:lpstr>
      <vt:lpstr>'P&amp;G DO 17'!Dep_03</vt:lpstr>
      <vt:lpstr>'P&amp;G DO 18'!Dep_03</vt:lpstr>
      <vt:lpstr>'P&amp;G DO 19'!Dep_03</vt:lpstr>
      <vt:lpstr>'RES 3P 14'!Dep_03</vt:lpstr>
      <vt:lpstr>'RES 3P 15'!Dep_03</vt:lpstr>
      <vt:lpstr>'RES 3P 16'!Dep_03</vt:lpstr>
      <vt:lpstr>'RES 3P 17'!Dep_03</vt:lpstr>
      <vt:lpstr>'RES 3P 18'!Dep_03</vt:lpstr>
      <vt:lpstr>'RES 3P 19'!Dep_03</vt:lpstr>
      <vt:lpstr>'RES DO 14'!Dep_03</vt:lpstr>
      <vt:lpstr>'RES DO 15'!Dep_03</vt:lpstr>
      <vt:lpstr>'RES DO 16'!Dep_03</vt:lpstr>
      <vt:lpstr>'RES DO 17'!Dep_03</vt:lpstr>
      <vt:lpstr>'RES DO 18'!Dep_03</vt:lpstr>
      <vt:lpstr>'RES DO 19'!Dep_03</vt:lpstr>
      <vt:lpstr>'Com 3P 14'!DEP_04</vt:lpstr>
      <vt:lpstr>'COM 3P 15'!DEP_04</vt:lpstr>
      <vt:lpstr>'COM 3P 16'!DEP_04</vt:lpstr>
      <vt:lpstr>'COM 3P 17'!DEP_04</vt:lpstr>
      <vt:lpstr>'COM 3P 17 (11)'!DEP_04</vt:lpstr>
      <vt:lpstr>'COM 3P 18'!DEP_04</vt:lpstr>
      <vt:lpstr>'COM 3P 19'!DEP_04</vt:lpstr>
      <vt:lpstr>'Com DO 14'!DEP_04</vt:lpstr>
      <vt:lpstr>'COM DO 15'!DEP_04</vt:lpstr>
      <vt:lpstr>'COM DO 16'!DEP_04</vt:lpstr>
      <vt:lpstr>'COM DO 17'!DEP_04</vt:lpstr>
      <vt:lpstr>'COM DO 18'!DEP_04</vt:lpstr>
      <vt:lpstr>'COM DO 19'!DEP_04</vt:lpstr>
      <vt:lpstr>'CSS 3P 14'!DEP_04</vt:lpstr>
      <vt:lpstr>'CSS 3P 15'!DEP_04</vt:lpstr>
      <vt:lpstr>'CSS 3P 16'!DEP_04</vt:lpstr>
      <vt:lpstr>'CSS 3P 17'!DEP_04</vt:lpstr>
      <vt:lpstr>'CSS 3P 18'!DEP_04</vt:lpstr>
      <vt:lpstr>'CSS 3P 19'!DEP_04</vt:lpstr>
      <vt:lpstr>'CSS DO 14'!DEP_04</vt:lpstr>
      <vt:lpstr>'CSS DO 15'!DEP_04</vt:lpstr>
      <vt:lpstr>'CSS DO 16'!DEP_04</vt:lpstr>
      <vt:lpstr>'CSS DO 17'!DEP_04</vt:lpstr>
      <vt:lpstr>'CSS DO 18'!DEP_04</vt:lpstr>
      <vt:lpstr>'CSS DO 19'!DEP_04</vt:lpstr>
      <vt:lpstr>'LOI 3P 14'!DEP_04</vt:lpstr>
      <vt:lpstr>'LOI 3P 15'!DEP_04</vt:lpstr>
      <vt:lpstr>'LOI 3P 16'!DEP_04</vt:lpstr>
      <vt:lpstr>'LOI 3P 17'!DEP_04</vt:lpstr>
      <vt:lpstr>'LOI 3P 18'!DEP_04</vt:lpstr>
      <vt:lpstr>'LOI 3P 19'!DEP_04</vt:lpstr>
      <vt:lpstr>'LOI DO 14'!DEP_04</vt:lpstr>
      <vt:lpstr>'LOI DO 15'!DEP_04</vt:lpstr>
      <vt:lpstr>'LOI DO 16'!DEP_04</vt:lpstr>
      <vt:lpstr>'LOI DO 17'!DEP_04</vt:lpstr>
      <vt:lpstr>'LOI DO 18'!DEP_04</vt:lpstr>
      <vt:lpstr>'LOI DO 19'!DEP_04</vt:lpstr>
      <vt:lpstr>'NPO 3P 14'!DEP_04</vt:lpstr>
      <vt:lpstr>'NPO 3P 15'!DEP_04</vt:lpstr>
      <vt:lpstr>'NPO 3P 16'!DEP_04</vt:lpstr>
      <vt:lpstr>'NPO 3P 17'!DEP_04</vt:lpstr>
      <vt:lpstr>'NPO 3P 18'!DEP_04</vt:lpstr>
      <vt:lpstr>'NPO 3P 19'!DEP_04</vt:lpstr>
      <vt:lpstr>'NPO DO 14'!DEP_04</vt:lpstr>
      <vt:lpstr>'NPO DO 15'!DEP_04</vt:lpstr>
      <vt:lpstr>'NPO DO 16'!DEP_04</vt:lpstr>
      <vt:lpstr>'NPO DO 17'!DEP_04</vt:lpstr>
      <vt:lpstr>'NPO DO 18'!DEP_04</vt:lpstr>
      <vt:lpstr>'NPO DO 19'!DEP_04</vt:lpstr>
      <vt:lpstr>'P&amp;G 3P 14'!DEP_04</vt:lpstr>
      <vt:lpstr>'P&amp;G 3P 15'!DEP_04</vt:lpstr>
      <vt:lpstr>'P&amp;G 3P 16'!DEP_04</vt:lpstr>
      <vt:lpstr>'P&amp;G 3P 17'!DEP_04</vt:lpstr>
      <vt:lpstr>'P&amp;G 3P 18'!DEP_04</vt:lpstr>
      <vt:lpstr>'P&amp;G 3P 19'!DEP_04</vt:lpstr>
      <vt:lpstr>'P&amp;G DO 14'!DEP_04</vt:lpstr>
      <vt:lpstr>'P&amp;G DO 15'!DEP_04</vt:lpstr>
      <vt:lpstr>'P&amp;G DO 16'!DEP_04</vt:lpstr>
      <vt:lpstr>'P&amp;G DO 17'!DEP_04</vt:lpstr>
      <vt:lpstr>'P&amp;G DO 18'!DEP_04</vt:lpstr>
      <vt:lpstr>'P&amp;G DO 19'!DEP_04</vt:lpstr>
      <vt:lpstr>'RES 3P 14'!DEP_04</vt:lpstr>
      <vt:lpstr>'RES 3P 15'!DEP_04</vt:lpstr>
      <vt:lpstr>'RES 3P 16'!DEP_04</vt:lpstr>
      <vt:lpstr>'RES 3P 17'!DEP_04</vt:lpstr>
      <vt:lpstr>'RES 3P 18'!DEP_04</vt:lpstr>
      <vt:lpstr>'RES 3P 19'!DEP_04</vt:lpstr>
      <vt:lpstr>'RES DO 14'!DEP_04</vt:lpstr>
      <vt:lpstr>'RES DO 15'!DEP_04</vt:lpstr>
      <vt:lpstr>'RES DO 16'!DEP_04</vt:lpstr>
      <vt:lpstr>'RES DO 17'!DEP_04</vt:lpstr>
      <vt:lpstr>'RES DO 18'!DEP_04</vt:lpstr>
      <vt:lpstr>'RES DO 19'!DEP_04</vt:lpstr>
      <vt:lpstr>'Com 3P 14'!DEP_05</vt:lpstr>
      <vt:lpstr>'COM 3P 15'!DEP_05</vt:lpstr>
      <vt:lpstr>'COM 3P 16'!DEP_05</vt:lpstr>
      <vt:lpstr>'COM 3P 17'!DEP_05</vt:lpstr>
      <vt:lpstr>'COM 3P 17 (11)'!DEP_05</vt:lpstr>
      <vt:lpstr>'COM 3P 18'!DEP_05</vt:lpstr>
      <vt:lpstr>'COM 3P 19'!DEP_05</vt:lpstr>
      <vt:lpstr>'Com DO 14'!DEP_05</vt:lpstr>
      <vt:lpstr>'COM DO 15'!DEP_05</vt:lpstr>
      <vt:lpstr>'COM DO 16'!DEP_05</vt:lpstr>
      <vt:lpstr>'COM DO 17'!DEP_05</vt:lpstr>
      <vt:lpstr>'COM DO 18'!DEP_05</vt:lpstr>
      <vt:lpstr>'COM DO 19'!DEP_05</vt:lpstr>
      <vt:lpstr>'CSS 3P 14'!DEP_05</vt:lpstr>
      <vt:lpstr>'CSS 3P 15'!DEP_05</vt:lpstr>
      <vt:lpstr>'CSS 3P 16'!DEP_05</vt:lpstr>
      <vt:lpstr>'CSS 3P 17'!DEP_05</vt:lpstr>
      <vt:lpstr>'CSS 3P 18'!DEP_05</vt:lpstr>
      <vt:lpstr>'CSS 3P 19'!DEP_05</vt:lpstr>
      <vt:lpstr>'CSS DO 14'!DEP_05</vt:lpstr>
      <vt:lpstr>'CSS DO 15'!DEP_05</vt:lpstr>
      <vt:lpstr>'CSS DO 16'!DEP_05</vt:lpstr>
      <vt:lpstr>'CSS DO 17'!DEP_05</vt:lpstr>
      <vt:lpstr>'CSS DO 18'!DEP_05</vt:lpstr>
      <vt:lpstr>'CSS DO 19'!DEP_05</vt:lpstr>
      <vt:lpstr>'LOI 3P 14'!DEP_05</vt:lpstr>
      <vt:lpstr>'LOI 3P 15'!DEP_05</vt:lpstr>
      <vt:lpstr>'LOI 3P 16'!DEP_05</vt:lpstr>
      <vt:lpstr>'LOI 3P 17'!DEP_05</vt:lpstr>
      <vt:lpstr>'LOI 3P 18'!DEP_05</vt:lpstr>
      <vt:lpstr>'LOI 3P 19'!DEP_05</vt:lpstr>
      <vt:lpstr>'LOI DO 14'!DEP_05</vt:lpstr>
      <vt:lpstr>'LOI DO 15'!DEP_05</vt:lpstr>
      <vt:lpstr>'LOI DO 16'!DEP_05</vt:lpstr>
      <vt:lpstr>'LOI DO 17'!DEP_05</vt:lpstr>
      <vt:lpstr>'LOI DO 18'!DEP_05</vt:lpstr>
      <vt:lpstr>'LOI DO 19'!DEP_05</vt:lpstr>
      <vt:lpstr>'NPO 3P 14'!DEP_05</vt:lpstr>
      <vt:lpstr>'NPO 3P 15'!DEP_05</vt:lpstr>
      <vt:lpstr>'NPO 3P 16'!DEP_05</vt:lpstr>
      <vt:lpstr>'NPO 3P 17'!DEP_05</vt:lpstr>
      <vt:lpstr>'NPO 3P 18'!DEP_05</vt:lpstr>
      <vt:lpstr>'NPO 3P 19'!DEP_05</vt:lpstr>
      <vt:lpstr>'NPO DO 14'!DEP_05</vt:lpstr>
      <vt:lpstr>'NPO DO 15'!DEP_05</vt:lpstr>
      <vt:lpstr>'NPO DO 16'!DEP_05</vt:lpstr>
      <vt:lpstr>'NPO DO 17'!DEP_05</vt:lpstr>
      <vt:lpstr>'NPO DO 18'!DEP_05</vt:lpstr>
      <vt:lpstr>'NPO DO 19'!DEP_05</vt:lpstr>
      <vt:lpstr>'P&amp;G 3P 14'!DEP_05</vt:lpstr>
      <vt:lpstr>'P&amp;G 3P 15'!DEP_05</vt:lpstr>
      <vt:lpstr>'P&amp;G 3P 16'!DEP_05</vt:lpstr>
      <vt:lpstr>'P&amp;G 3P 17'!DEP_05</vt:lpstr>
      <vt:lpstr>'P&amp;G 3P 18'!DEP_05</vt:lpstr>
      <vt:lpstr>'P&amp;G 3P 19'!DEP_05</vt:lpstr>
      <vt:lpstr>'P&amp;G DO 14'!DEP_05</vt:lpstr>
      <vt:lpstr>'P&amp;G DO 15'!DEP_05</vt:lpstr>
      <vt:lpstr>'P&amp;G DO 16'!DEP_05</vt:lpstr>
      <vt:lpstr>'P&amp;G DO 17'!DEP_05</vt:lpstr>
      <vt:lpstr>'P&amp;G DO 18'!DEP_05</vt:lpstr>
      <vt:lpstr>'P&amp;G DO 19'!DEP_05</vt:lpstr>
      <vt:lpstr>'RES 3P 14'!DEP_05</vt:lpstr>
      <vt:lpstr>'RES 3P 15'!DEP_05</vt:lpstr>
      <vt:lpstr>'RES 3P 16'!DEP_05</vt:lpstr>
      <vt:lpstr>'RES 3P 17'!DEP_05</vt:lpstr>
      <vt:lpstr>'RES 3P 18'!DEP_05</vt:lpstr>
      <vt:lpstr>'RES 3P 19'!DEP_05</vt:lpstr>
      <vt:lpstr>'RES DO 14'!DEP_05</vt:lpstr>
      <vt:lpstr>'RES DO 15'!DEP_05</vt:lpstr>
      <vt:lpstr>'RES DO 16'!DEP_05</vt:lpstr>
      <vt:lpstr>'RES DO 17'!DEP_05</vt:lpstr>
      <vt:lpstr>'RES DO 18'!DEP_05</vt:lpstr>
      <vt:lpstr>'RES DO 19'!DEP_05</vt:lpstr>
      <vt:lpstr>'Com 3P 14'!DEP_06</vt:lpstr>
      <vt:lpstr>'COM 3P 15'!DEP_06</vt:lpstr>
      <vt:lpstr>'COM 3P 16'!DEP_06</vt:lpstr>
      <vt:lpstr>'COM 3P 17'!DEP_06</vt:lpstr>
      <vt:lpstr>'COM 3P 17 (11)'!DEP_06</vt:lpstr>
      <vt:lpstr>'COM 3P 18'!DEP_06</vt:lpstr>
      <vt:lpstr>'COM 3P 19'!DEP_06</vt:lpstr>
      <vt:lpstr>'Com DO 14'!DEP_06</vt:lpstr>
      <vt:lpstr>'COM DO 15'!DEP_06</vt:lpstr>
      <vt:lpstr>'COM DO 16'!DEP_06</vt:lpstr>
      <vt:lpstr>'COM DO 17'!DEP_06</vt:lpstr>
      <vt:lpstr>'COM DO 18'!DEP_06</vt:lpstr>
      <vt:lpstr>'COM DO 19'!DEP_06</vt:lpstr>
      <vt:lpstr>'CSS 3P 14'!DEP_06</vt:lpstr>
      <vt:lpstr>'CSS 3P 15'!DEP_06</vt:lpstr>
      <vt:lpstr>'CSS 3P 16'!DEP_06</vt:lpstr>
      <vt:lpstr>'CSS 3P 17'!DEP_06</vt:lpstr>
      <vt:lpstr>'CSS 3P 18'!DEP_06</vt:lpstr>
      <vt:lpstr>'CSS 3P 19'!DEP_06</vt:lpstr>
      <vt:lpstr>'CSS DO 14'!DEP_06</vt:lpstr>
      <vt:lpstr>'CSS DO 15'!DEP_06</vt:lpstr>
      <vt:lpstr>'CSS DO 16'!DEP_06</vt:lpstr>
      <vt:lpstr>'CSS DO 17'!DEP_06</vt:lpstr>
      <vt:lpstr>'CSS DO 18'!DEP_06</vt:lpstr>
      <vt:lpstr>'CSS DO 19'!DEP_06</vt:lpstr>
      <vt:lpstr>'LOI 3P 14'!DEP_06</vt:lpstr>
      <vt:lpstr>'LOI 3P 15'!DEP_06</vt:lpstr>
      <vt:lpstr>'LOI 3P 16'!DEP_06</vt:lpstr>
      <vt:lpstr>'LOI 3P 17'!DEP_06</vt:lpstr>
      <vt:lpstr>'LOI 3P 18'!DEP_06</vt:lpstr>
      <vt:lpstr>'LOI 3P 19'!DEP_06</vt:lpstr>
      <vt:lpstr>'LOI DO 14'!DEP_06</vt:lpstr>
      <vt:lpstr>'LOI DO 15'!DEP_06</vt:lpstr>
      <vt:lpstr>'LOI DO 16'!DEP_06</vt:lpstr>
      <vt:lpstr>'LOI DO 17'!DEP_06</vt:lpstr>
      <vt:lpstr>'LOI DO 18'!DEP_06</vt:lpstr>
      <vt:lpstr>'LOI DO 19'!DEP_06</vt:lpstr>
      <vt:lpstr>'NPO 3P 14'!DEP_06</vt:lpstr>
      <vt:lpstr>'NPO 3P 15'!DEP_06</vt:lpstr>
      <vt:lpstr>'NPO 3P 16'!DEP_06</vt:lpstr>
      <vt:lpstr>'NPO 3P 17'!DEP_06</vt:lpstr>
      <vt:lpstr>'NPO 3P 18'!DEP_06</vt:lpstr>
      <vt:lpstr>'NPO 3P 19'!DEP_06</vt:lpstr>
      <vt:lpstr>'NPO DO 14'!DEP_06</vt:lpstr>
      <vt:lpstr>'NPO DO 15'!DEP_06</vt:lpstr>
      <vt:lpstr>'NPO DO 16'!DEP_06</vt:lpstr>
      <vt:lpstr>'NPO DO 17'!DEP_06</vt:lpstr>
      <vt:lpstr>'NPO DO 18'!DEP_06</vt:lpstr>
      <vt:lpstr>'NPO DO 19'!DEP_06</vt:lpstr>
      <vt:lpstr>'P&amp;G 3P 14'!DEP_06</vt:lpstr>
      <vt:lpstr>'P&amp;G 3P 15'!DEP_06</vt:lpstr>
      <vt:lpstr>'P&amp;G 3P 16'!DEP_06</vt:lpstr>
      <vt:lpstr>'P&amp;G 3P 17'!DEP_06</vt:lpstr>
      <vt:lpstr>'P&amp;G 3P 18'!DEP_06</vt:lpstr>
      <vt:lpstr>'P&amp;G 3P 19'!DEP_06</vt:lpstr>
      <vt:lpstr>'P&amp;G DO 14'!DEP_06</vt:lpstr>
      <vt:lpstr>'P&amp;G DO 15'!DEP_06</vt:lpstr>
      <vt:lpstr>'P&amp;G DO 16'!DEP_06</vt:lpstr>
      <vt:lpstr>'P&amp;G DO 17'!DEP_06</vt:lpstr>
      <vt:lpstr>'P&amp;G DO 18'!DEP_06</vt:lpstr>
      <vt:lpstr>'P&amp;G DO 19'!DEP_06</vt:lpstr>
      <vt:lpstr>'RES 3P 14'!DEP_06</vt:lpstr>
      <vt:lpstr>'RES 3P 15'!DEP_06</vt:lpstr>
      <vt:lpstr>'RES 3P 16'!DEP_06</vt:lpstr>
      <vt:lpstr>'RES 3P 17'!DEP_06</vt:lpstr>
      <vt:lpstr>'RES 3P 18'!DEP_06</vt:lpstr>
      <vt:lpstr>'RES 3P 19'!DEP_06</vt:lpstr>
      <vt:lpstr>'RES DO 14'!DEP_06</vt:lpstr>
      <vt:lpstr>'RES DO 15'!DEP_06</vt:lpstr>
      <vt:lpstr>'RES DO 16'!DEP_06</vt:lpstr>
      <vt:lpstr>'RES DO 17'!DEP_06</vt:lpstr>
      <vt:lpstr>'RES DO 18'!DEP_06</vt:lpstr>
      <vt:lpstr>'RES DO 19'!DEP_06</vt:lpstr>
      <vt:lpstr>'Com 3P 14'!DEP_07</vt:lpstr>
      <vt:lpstr>'COM 3P 15'!DEP_07</vt:lpstr>
      <vt:lpstr>'COM 3P 16'!DEP_07</vt:lpstr>
      <vt:lpstr>'COM 3P 17'!DEP_07</vt:lpstr>
      <vt:lpstr>'COM 3P 17 (11)'!DEP_07</vt:lpstr>
      <vt:lpstr>'COM 3P 18'!DEP_07</vt:lpstr>
      <vt:lpstr>'COM 3P 19'!DEP_07</vt:lpstr>
      <vt:lpstr>'Com DO 14'!DEP_07</vt:lpstr>
      <vt:lpstr>'COM DO 15'!DEP_07</vt:lpstr>
      <vt:lpstr>'COM DO 16'!DEP_07</vt:lpstr>
      <vt:lpstr>'COM DO 17'!DEP_07</vt:lpstr>
      <vt:lpstr>'COM DO 18'!DEP_07</vt:lpstr>
      <vt:lpstr>'COM DO 19'!DEP_07</vt:lpstr>
      <vt:lpstr>'CSS 3P 14'!DEP_07</vt:lpstr>
      <vt:lpstr>'CSS 3P 15'!DEP_07</vt:lpstr>
      <vt:lpstr>'CSS 3P 16'!DEP_07</vt:lpstr>
      <vt:lpstr>'CSS 3P 17'!DEP_07</vt:lpstr>
      <vt:lpstr>'CSS 3P 18'!DEP_07</vt:lpstr>
      <vt:lpstr>'CSS 3P 19'!DEP_07</vt:lpstr>
      <vt:lpstr>'CSS DO 14'!DEP_07</vt:lpstr>
      <vt:lpstr>'CSS DO 15'!DEP_07</vt:lpstr>
      <vt:lpstr>'CSS DO 16'!DEP_07</vt:lpstr>
      <vt:lpstr>'CSS DO 17'!DEP_07</vt:lpstr>
      <vt:lpstr>'CSS DO 18'!DEP_07</vt:lpstr>
      <vt:lpstr>'CSS DO 19'!DEP_07</vt:lpstr>
      <vt:lpstr>'LOI 3P 14'!DEP_07</vt:lpstr>
      <vt:lpstr>'LOI 3P 15'!DEP_07</vt:lpstr>
      <vt:lpstr>'LOI 3P 16'!DEP_07</vt:lpstr>
      <vt:lpstr>'LOI 3P 17'!DEP_07</vt:lpstr>
      <vt:lpstr>'LOI 3P 18'!DEP_07</vt:lpstr>
      <vt:lpstr>'LOI 3P 19'!DEP_07</vt:lpstr>
      <vt:lpstr>'LOI DO 14'!DEP_07</vt:lpstr>
      <vt:lpstr>'LOI DO 15'!DEP_07</vt:lpstr>
      <vt:lpstr>'LOI DO 16'!DEP_07</vt:lpstr>
      <vt:lpstr>'LOI DO 17'!DEP_07</vt:lpstr>
      <vt:lpstr>'LOI DO 18'!DEP_07</vt:lpstr>
      <vt:lpstr>'LOI DO 19'!DEP_07</vt:lpstr>
      <vt:lpstr>'NPO 3P 14'!DEP_07</vt:lpstr>
      <vt:lpstr>'NPO 3P 15'!DEP_07</vt:lpstr>
      <vt:lpstr>'NPO 3P 16'!DEP_07</vt:lpstr>
      <vt:lpstr>'NPO 3P 17'!DEP_07</vt:lpstr>
      <vt:lpstr>'NPO 3P 18'!DEP_07</vt:lpstr>
      <vt:lpstr>'NPO 3P 19'!DEP_07</vt:lpstr>
      <vt:lpstr>'NPO DO 14'!DEP_07</vt:lpstr>
      <vt:lpstr>'NPO DO 15'!DEP_07</vt:lpstr>
      <vt:lpstr>'NPO DO 16'!DEP_07</vt:lpstr>
      <vt:lpstr>'NPO DO 17'!DEP_07</vt:lpstr>
      <vt:lpstr>'NPO DO 18'!DEP_07</vt:lpstr>
      <vt:lpstr>'NPO DO 19'!DEP_07</vt:lpstr>
      <vt:lpstr>'P&amp;G 3P 14'!DEP_07</vt:lpstr>
      <vt:lpstr>'P&amp;G 3P 15'!DEP_07</vt:lpstr>
      <vt:lpstr>'P&amp;G 3P 16'!DEP_07</vt:lpstr>
      <vt:lpstr>'P&amp;G 3P 17'!DEP_07</vt:lpstr>
      <vt:lpstr>'P&amp;G 3P 18'!DEP_07</vt:lpstr>
      <vt:lpstr>'P&amp;G 3P 19'!DEP_07</vt:lpstr>
      <vt:lpstr>'P&amp;G DO 14'!DEP_07</vt:lpstr>
      <vt:lpstr>'P&amp;G DO 15'!DEP_07</vt:lpstr>
      <vt:lpstr>'P&amp;G DO 16'!DEP_07</vt:lpstr>
      <vt:lpstr>'P&amp;G DO 17'!DEP_07</vt:lpstr>
      <vt:lpstr>'P&amp;G DO 18'!DEP_07</vt:lpstr>
      <vt:lpstr>'P&amp;G DO 19'!DEP_07</vt:lpstr>
      <vt:lpstr>'RES 3P 14'!DEP_07</vt:lpstr>
      <vt:lpstr>'RES 3P 15'!DEP_07</vt:lpstr>
      <vt:lpstr>'RES 3P 16'!DEP_07</vt:lpstr>
      <vt:lpstr>'RES 3P 17'!DEP_07</vt:lpstr>
      <vt:lpstr>'RES 3P 18'!DEP_07</vt:lpstr>
      <vt:lpstr>'RES 3P 19'!DEP_07</vt:lpstr>
      <vt:lpstr>'RES DO 14'!DEP_07</vt:lpstr>
      <vt:lpstr>'RES DO 15'!DEP_07</vt:lpstr>
      <vt:lpstr>'RES DO 16'!DEP_07</vt:lpstr>
      <vt:lpstr>'RES DO 17'!DEP_07</vt:lpstr>
      <vt:lpstr>'RES DO 18'!DEP_07</vt:lpstr>
      <vt:lpstr>'RES DO 19'!DEP_07</vt:lpstr>
      <vt:lpstr>'Com 3P 14'!DEP_08</vt:lpstr>
      <vt:lpstr>'COM 3P 15'!DEP_08</vt:lpstr>
      <vt:lpstr>'COM 3P 16'!DEP_08</vt:lpstr>
      <vt:lpstr>'COM 3P 17'!DEP_08</vt:lpstr>
      <vt:lpstr>'COM 3P 17 (11)'!DEP_08</vt:lpstr>
      <vt:lpstr>'COM 3P 18'!DEP_08</vt:lpstr>
      <vt:lpstr>'COM 3P 19'!DEP_08</vt:lpstr>
      <vt:lpstr>'Com DO 14'!DEP_08</vt:lpstr>
      <vt:lpstr>'COM DO 15'!DEP_08</vt:lpstr>
      <vt:lpstr>'COM DO 16'!DEP_08</vt:lpstr>
      <vt:lpstr>'COM DO 17'!DEP_08</vt:lpstr>
      <vt:lpstr>'COM DO 18'!DEP_08</vt:lpstr>
      <vt:lpstr>'COM DO 19'!DEP_08</vt:lpstr>
      <vt:lpstr>'CSS 3P 14'!DEP_08</vt:lpstr>
      <vt:lpstr>'CSS 3P 15'!DEP_08</vt:lpstr>
      <vt:lpstr>'CSS 3P 16'!DEP_08</vt:lpstr>
      <vt:lpstr>'CSS 3P 17'!DEP_08</vt:lpstr>
      <vt:lpstr>'CSS 3P 18'!DEP_08</vt:lpstr>
      <vt:lpstr>'CSS 3P 19'!DEP_08</vt:lpstr>
      <vt:lpstr>'CSS DO 14'!DEP_08</vt:lpstr>
      <vt:lpstr>'CSS DO 15'!DEP_08</vt:lpstr>
      <vt:lpstr>'CSS DO 16'!DEP_08</vt:lpstr>
      <vt:lpstr>'CSS DO 17'!DEP_08</vt:lpstr>
      <vt:lpstr>'CSS DO 18'!DEP_08</vt:lpstr>
      <vt:lpstr>'CSS DO 19'!DEP_08</vt:lpstr>
      <vt:lpstr>'LOI 3P 14'!DEP_08</vt:lpstr>
      <vt:lpstr>'LOI 3P 15'!DEP_08</vt:lpstr>
      <vt:lpstr>'LOI 3P 16'!DEP_08</vt:lpstr>
      <vt:lpstr>'LOI 3P 17'!DEP_08</vt:lpstr>
      <vt:lpstr>'LOI 3P 18'!DEP_08</vt:lpstr>
      <vt:lpstr>'LOI 3P 19'!DEP_08</vt:lpstr>
      <vt:lpstr>'LOI DO 14'!DEP_08</vt:lpstr>
      <vt:lpstr>'LOI DO 15'!DEP_08</vt:lpstr>
      <vt:lpstr>'LOI DO 16'!DEP_08</vt:lpstr>
      <vt:lpstr>'LOI DO 17'!DEP_08</vt:lpstr>
      <vt:lpstr>'LOI DO 18'!DEP_08</vt:lpstr>
      <vt:lpstr>'LOI DO 19'!DEP_08</vt:lpstr>
      <vt:lpstr>'NPO 3P 14'!DEP_08</vt:lpstr>
      <vt:lpstr>'NPO 3P 15'!DEP_08</vt:lpstr>
      <vt:lpstr>'NPO 3P 16'!DEP_08</vt:lpstr>
      <vt:lpstr>'NPO 3P 17'!DEP_08</vt:lpstr>
      <vt:lpstr>'NPO 3P 18'!DEP_08</vt:lpstr>
      <vt:lpstr>'NPO 3P 19'!DEP_08</vt:lpstr>
      <vt:lpstr>'NPO DO 14'!DEP_08</vt:lpstr>
      <vt:lpstr>'NPO DO 15'!DEP_08</vt:lpstr>
      <vt:lpstr>'NPO DO 16'!DEP_08</vt:lpstr>
      <vt:lpstr>'NPO DO 17'!DEP_08</vt:lpstr>
      <vt:lpstr>'NPO DO 18'!DEP_08</vt:lpstr>
      <vt:lpstr>'NPO DO 19'!DEP_08</vt:lpstr>
      <vt:lpstr>'P&amp;G 3P 14'!DEP_08</vt:lpstr>
      <vt:lpstr>'P&amp;G 3P 15'!DEP_08</vt:lpstr>
      <vt:lpstr>'P&amp;G 3P 16'!DEP_08</vt:lpstr>
      <vt:lpstr>'P&amp;G 3P 17'!DEP_08</vt:lpstr>
      <vt:lpstr>'P&amp;G 3P 18'!DEP_08</vt:lpstr>
      <vt:lpstr>'P&amp;G 3P 19'!DEP_08</vt:lpstr>
      <vt:lpstr>'P&amp;G DO 14'!DEP_08</vt:lpstr>
      <vt:lpstr>'P&amp;G DO 15'!DEP_08</vt:lpstr>
      <vt:lpstr>'P&amp;G DO 16'!DEP_08</vt:lpstr>
      <vt:lpstr>'P&amp;G DO 17'!DEP_08</vt:lpstr>
      <vt:lpstr>'P&amp;G DO 18'!DEP_08</vt:lpstr>
      <vt:lpstr>'P&amp;G DO 19'!DEP_08</vt:lpstr>
      <vt:lpstr>'RES 3P 14'!DEP_08</vt:lpstr>
      <vt:lpstr>'RES 3P 15'!DEP_08</vt:lpstr>
      <vt:lpstr>'RES 3P 16'!DEP_08</vt:lpstr>
      <vt:lpstr>'RES 3P 17'!DEP_08</vt:lpstr>
      <vt:lpstr>'RES 3P 18'!DEP_08</vt:lpstr>
      <vt:lpstr>'RES 3P 19'!DEP_08</vt:lpstr>
      <vt:lpstr>'RES DO 14'!DEP_08</vt:lpstr>
      <vt:lpstr>'RES DO 15'!DEP_08</vt:lpstr>
      <vt:lpstr>'RES DO 16'!DEP_08</vt:lpstr>
      <vt:lpstr>'RES DO 17'!DEP_08</vt:lpstr>
      <vt:lpstr>'RES DO 18'!DEP_08</vt:lpstr>
      <vt:lpstr>'RES DO 19'!DEP_08</vt:lpstr>
      <vt:lpstr>'Com 3P 14'!DEP_09</vt:lpstr>
      <vt:lpstr>'COM 3P 15'!DEP_09</vt:lpstr>
      <vt:lpstr>'COM 3P 16'!DEP_09</vt:lpstr>
      <vt:lpstr>'COM 3P 17'!DEP_09</vt:lpstr>
      <vt:lpstr>'COM 3P 17 (11)'!DEP_09</vt:lpstr>
      <vt:lpstr>'COM 3P 18'!DEP_09</vt:lpstr>
      <vt:lpstr>'COM 3P 19'!DEP_09</vt:lpstr>
      <vt:lpstr>'Com DO 14'!DEP_09</vt:lpstr>
      <vt:lpstr>'COM DO 15'!DEP_09</vt:lpstr>
      <vt:lpstr>'COM DO 16'!DEP_09</vt:lpstr>
      <vt:lpstr>'COM DO 17'!DEP_09</vt:lpstr>
      <vt:lpstr>'COM DO 18'!DEP_09</vt:lpstr>
      <vt:lpstr>'COM DO 19'!DEP_09</vt:lpstr>
      <vt:lpstr>'CSS 3P 14'!DEP_09</vt:lpstr>
      <vt:lpstr>'CSS 3P 15'!DEP_09</vt:lpstr>
      <vt:lpstr>'CSS 3P 16'!DEP_09</vt:lpstr>
      <vt:lpstr>'CSS 3P 17'!DEP_09</vt:lpstr>
      <vt:lpstr>'CSS 3P 18'!DEP_09</vt:lpstr>
      <vt:lpstr>'CSS 3P 19'!DEP_09</vt:lpstr>
      <vt:lpstr>'CSS DO 14'!DEP_09</vt:lpstr>
      <vt:lpstr>'CSS DO 15'!DEP_09</vt:lpstr>
      <vt:lpstr>'CSS DO 16'!DEP_09</vt:lpstr>
      <vt:lpstr>'CSS DO 17'!DEP_09</vt:lpstr>
      <vt:lpstr>'CSS DO 18'!DEP_09</vt:lpstr>
      <vt:lpstr>'CSS DO 19'!DEP_09</vt:lpstr>
      <vt:lpstr>'LOI 3P 14'!DEP_09</vt:lpstr>
      <vt:lpstr>'LOI 3P 15'!DEP_09</vt:lpstr>
      <vt:lpstr>'LOI 3P 16'!DEP_09</vt:lpstr>
      <vt:lpstr>'LOI 3P 17'!DEP_09</vt:lpstr>
      <vt:lpstr>'LOI 3P 18'!DEP_09</vt:lpstr>
      <vt:lpstr>'LOI 3P 19'!DEP_09</vt:lpstr>
      <vt:lpstr>'LOI DO 14'!DEP_09</vt:lpstr>
      <vt:lpstr>'LOI DO 15'!DEP_09</vt:lpstr>
      <vt:lpstr>'LOI DO 16'!DEP_09</vt:lpstr>
      <vt:lpstr>'LOI DO 17'!DEP_09</vt:lpstr>
      <vt:lpstr>'LOI DO 18'!DEP_09</vt:lpstr>
      <vt:lpstr>'LOI DO 19'!DEP_09</vt:lpstr>
      <vt:lpstr>'NPO 3P 14'!DEP_09</vt:lpstr>
      <vt:lpstr>'NPO 3P 15'!DEP_09</vt:lpstr>
      <vt:lpstr>'NPO 3P 16'!DEP_09</vt:lpstr>
      <vt:lpstr>'NPO 3P 17'!DEP_09</vt:lpstr>
      <vt:lpstr>'NPO 3P 18'!DEP_09</vt:lpstr>
      <vt:lpstr>'NPO 3P 19'!DEP_09</vt:lpstr>
      <vt:lpstr>'NPO DO 14'!DEP_09</vt:lpstr>
      <vt:lpstr>'NPO DO 15'!DEP_09</vt:lpstr>
      <vt:lpstr>'NPO DO 16'!DEP_09</vt:lpstr>
      <vt:lpstr>'NPO DO 17'!DEP_09</vt:lpstr>
      <vt:lpstr>'NPO DO 18'!DEP_09</vt:lpstr>
      <vt:lpstr>'NPO DO 19'!DEP_09</vt:lpstr>
      <vt:lpstr>'P&amp;G 3P 14'!DEP_09</vt:lpstr>
      <vt:lpstr>'P&amp;G 3P 15'!DEP_09</vt:lpstr>
      <vt:lpstr>'P&amp;G 3P 16'!DEP_09</vt:lpstr>
      <vt:lpstr>'P&amp;G 3P 17'!DEP_09</vt:lpstr>
      <vt:lpstr>'P&amp;G 3P 18'!DEP_09</vt:lpstr>
      <vt:lpstr>'P&amp;G 3P 19'!DEP_09</vt:lpstr>
      <vt:lpstr>'P&amp;G DO 14'!DEP_09</vt:lpstr>
      <vt:lpstr>'P&amp;G DO 15'!DEP_09</vt:lpstr>
      <vt:lpstr>'P&amp;G DO 16'!DEP_09</vt:lpstr>
      <vt:lpstr>'P&amp;G DO 17'!DEP_09</vt:lpstr>
      <vt:lpstr>'P&amp;G DO 18'!DEP_09</vt:lpstr>
      <vt:lpstr>'P&amp;G DO 19'!DEP_09</vt:lpstr>
      <vt:lpstr>'RES 3P 14'!DEP_09</vt:lpstr>
      <vt:lpstr>'RES 3P 15'!DEP_09</vt:lpstr>
      <vt:lpstr>'RES 3P 16'!DEP_09</vt:lpstr>
      <vt:lpstr>'RES 3P 17'!DEP_09</vt:lpstr>
      <vt:lpstr>'RES 3P 18'!DEP_09</vt:lpstr>
      <vt:lpstr>'RES 3P 19'!DEP_09</vt:lpstr>
      <vt:lpstr>'RES DO 14'!DEP_09</vt:lpstr>
      <vt:lpstr>'RES DO 15'!DEP_09</vt:lpstr>
      <vt:lpstr>'RES DO 16'!DEP_09</vt:lpstr>
      <vt:lpstr>'RES DO 17'!DEP_09</vt:lpstr>
      <vt:lpstr>'RES DO 18'!DEP_09</vt:lpstr>
      <vt:lpstr>'RES DO 19'!DEP_09</vt:lpstr>
      <vt:lpstr>'Com 3P 14'!DEP_10</vt:lpstr>
      <vt:lpstr>'COM 3P 15'!DEP_10</vt:lpstr>
      <vt:lpstr>'COM 3P 16'!DEP_10</vt:lpstr>
      <vt:lpstr>'COM 3P 17'!DEP_10</vt:lpstr>
      <vt:lpstr>'COM 3P 17 (11)'!DEP_10</vt:lpstr>
      <vt:lpstr>'COM 3P 18'!DEP_10</vt:lpstr>
      <vt:lpstr>'COM 3P 19'!DEP_10</vt:lpstr>
      <vt:lpstr>'Com DO 14'!DEP_10</vt:lpstr>
      <vt:lpstr>'COM DO 15'!DEP_10</vt:lpstr>
      <vt:lpstr>'COM DO 16'!DEP_10</vt:lpstr>
      <vt:lpstr>'COM DO 17'!DEP_10</vt:lpstr>
      <vt:lpstr>'COM DO 18'!DEP_10</vt:lpstr>
      <vt:lpstr>'COM DO 19'!DEP_10</vt:lpstr>
      <vt:lpstr>'CSS 3P 14'!DEP_10</vt:lpstr>
      <vt:lpstr>'CSS 3P 15'!DEP_10</vt:lpstr>
      <vt:lpstr>'CSS 3P 16'!DEP_10</vt:lpstr>
      <vt:lpstr>'CSS 3P 17'!DEP_10</vt:lpstr>
      <vt:lpstr>'CSS 3P 18'!DEP_10</vt:lpstr>
      <vt:lpstr>'CSS 3P 19'!DEP_10</vt:lpstr>
      <vt:lpstr>'CSS DO 14'!DEP_10</vt:lpstr>
      <vt:lpstr>'CSS DO 15'!DEP_10</vt:lpstr>
      <vt:lpstr>'CSS DO 16'!DEP_10</vt:lpstr>
      <vt:lpstr>'CSS DO 17'!DEP_10</vt:lpstr>
      <vt:lpstr>'CSS DO 18'!DEP_10</vt:lpstr>
      <vt:lpstr>'CSS DO 19'!DEP_10</vt:lpstr>
      <vt:lpstr>'LOI 3P 14'!DEP_10</vt:lpstr>
      <vt:lpstr>'LOI 3P 15'!DEP_10</vt:lpstr>
      <vt:lpstr>'LOI 3P 16'!DEP_10</vt:lpstr>
      <vt:lpstr>'LOI 3P 17'!DEP_10</vt:lpstr>
      <vt:lpstr>'LOI 3P 18'!DEP_10</vt:lpstr>
      <vt:lpstr>'LOI 3P 19'!DEP_10</vt:lpstr>
      <vt:lpstr>'LOI DO 14'!DEP_10</vt:lpstr>
      <vt:lpstr>'LOI DO 15'!DEP_10</vt:lpstr>
      <vt:lpstr>'LOI DO 16'!DEP_10</vt:lpstr>
      <vt:lpstr>'LOI DO 17'!DEP_10</vt:lpstr>
      <vt:lpstr>'LOI DO 18'!DEP_10</vt:lpstr>
      <vt:lpstr>'LOI DO 19'!DEP_10</vt:lpstr>
      <vt:lpstr>'NPO 3P 14'!DEP_10</vt:lpstr>
      <vt:lpstr>'NPO 3P 15'!DEP_10</vt:lpstr>
      <vt:lpstr>'NPO 3P 16'!DEP_10</vt:lpstr>
      <vt:lpstr>'NPO 3P 17'!DEP_10</vt:lpstr>
      <vt:lpstr>'NPO 3P 18'!DEP_10</vt:lpstr>
      <vt:lpstr>'NPO 3P 19'!DEP_10</vt:lpstr>
      <vt:lpstr>'NPO DO 14'!DEP_10</vt:lpstr>
      <vt:lpstr>'NPO DO 15'!DEP_10</vt:lpstr>
      <vt:lpstr>'NPO DO 16'!DEP_10</vt:lpstr>
      <vt:lpstr>'NPO DO 17'!DEP_10</vt:lpstr>
      <vt:lpstr>'NPO DO 18'!DEP_10</vt:lpstr>
      <vt:lpstr>'NPO DO 19'!DEP_10</vt:lpstr>
      <vt:lpstr>'P&amp;G 3P 14'!DEP_10</vt:lpstr>
      <vt:lpstr>'P&amp;G 3P 15'!DEP_10</vt:lpstr>
      <vt:lpstr>'P&amp;G 3P 16'!DEP_10</vt:lpstr>
      <vt:lpstr>'P&amp;G 3P 17'!DEP_10</vt:lpstr>
      <vt:lpstr>'P&amp;G 3P 18'!DEP_10</vt:lpstr>
      <vt:lpstr>'P&amp;G 3P 19'!DEP_10</vt:lpstr>
      <vt:lpstr>'P&amp;G DO 14'!DEP_10</vt:lpstr>
      <vt:lpstr>'P&amp;G DO 15'!DEP_10</vt:lpstr>
      <vt:lpstr>'P&amp;G DO 16'!DEP_10</vt:lpstr>
      <vt:lpstr>'P&amp;G DO 17'!DEP_10</vt:lpstr>
      <vt:lpstr>'P&amp;G DO 18'!DEP_10</vt:lpstr>
      <vt:lpstr>'P&amp;G DO 19'!DEP_10</vt:lpstr>
      <vt:lpstr>'RES 3P 14'!DEP_10</vt:lpstr>
      <vt:lpstr>'RES 3P 15'!DEP_10</vt:lpstr>
      <vt:lpstr>'RES 3P 16'!DEP_10</vt:lpstr>
      <vt:lpstr>'RES 3P 17'!DEP_10</vt:lpstr>
      <vt:lpstr>'RES 3P 18'!DEP_10</vt:lpstr>
      <vt:lpstr>'RES 3P 19'!DEP_10</vt:lpstr>
      <vt:lpstr>'RES DO 14'!DEP_10</vt:lpstr>
      <vt:lpstr>'RES DO 15'!DEP_10</vt:lpstr>
      <vt:lpstr>'RES DO 16'!DEP_10</vt:lpstr>
      <vt:lpstr>'RES DO 17'!DEP_10</vt:lpstr>
      <vt:lpstr>'RES DO 18'!DEP_10</vt:lpstr>
      <vt:lpstr>'RES DO 19'!DEP_10</vt:lpstr>
      <vt:lpstr>'Com 3P 14'!DEP_11</vt:lpstr>
      <vt:lpstr>'COM 3P 15'!DEP_11</vt:lpstr>
      <vt:lpstr>'COM 3P 16'!DEP_11</vt:lpstr>
      <vt:lpstr>'COM 3P 17'!DEP_11</vt:lpstr>
      <vt:lpstr>'COM 3P 17 (11)'!DEP_11</vt:lpstr>
      <vt:lpstr>'COM 3P 18'!DEP_11</vt:lpstr>
      <vt:lpstr>'COM 3P 19'!DEP_11</vt:lpstr>
      <vt:lpstr>'Com DO 14'!DEP_11</vt:lpstr>
      <vt:lpstr>'COM DO 15'!DEP_11</vt:lpstr>
      <vt:lpstr>'COM DO 16'!DEP_11</vt:lpstr>
      <vt:lpstr>'COM DO 17'!DEP_11</vt:lpstr>
      <vt:lpstr>'COM DO 18'!DEP_11</vt:lpstr>
      <vt:lpstr>'COM DO 19'!DEP_11</vt:lpstr>
      <vt:lpstr>'CSS 3P 14'!DEP_11</vt:lpstr>
      <vt:lpstr>'CSS 3P 15'!DEP_11</vt:lpstr>
      <vt:lpstr>'CSS 3P 16'!DEP_11</vt:lpstr>
      <vt:lpstr>'CSS 3P 17'!DEP_11</vt:lpstr>
      <vt:lpstr>'CSS 3P 18'!DEP_11</vt:lpstr>
      <vt:lpstr>'CSS 3P 19'!DEP_11</vt:lpstr>
      <vt:lpstr>'CSS DO 14'!DEP_11</vt:lpstr>
      <vt:lpstr>'CSS DO 15'!DEP_11</vt:lpstr>
      <vt:lpstr>'CSS DO 16'!DEP_11</vt:lpstr>
      <vt:lpstr>'CSS DO 17'!DEP_11</vt:lpstr>
      <vt:lpstr>'CSS DO 18'!DEP_11</vt:lpstr>
      <vt:lpstr>'CSS DO 19'!DEP_11</vt:lpstr>
      <vt:lpstr>'LOI 3P 14'!DEP_11</vt:lpstr>
      <vt:lpstr>'LOI 3P 15'!DEP_11</vt:lpstr>
      <vt:lpstr>'LOI 3P 16'!DEP_11</vt:lpstr>
      <vt:lpstr>'LOI 3P 17'!DEP_11</vt:lpstr>
      <vt:lpstr>'LOI 3P 18'!DEP_11</vt:lpstr>
      <vt:lpstr>'LOI 3P 19'!DEP_11</vt:lpstr>
      <vt:lpstr>'LOI DO 14'!DEP_11</vt:lpstr>
      <vt:lpstr>'LOI DO 15'!DEP_11</vt:lpstr>
      <vt:lpstr>'LOI DO 16'!DEP_11</vt:lpstr>
      <vt:lpstr>'LOI DO 17'!DEP_11</vt:lpstr>
      <vt:lpstr>'LOI DO 18'!DEP_11</vt:lpstr>
      <vt:lpstr>'LOI DO 19'!DEP_11</vt:lpstr>
      <vt:lpstr>'NPO 3P 14'!DEP_11</vt:lpstr>
      <vt:lpstr>'NPO 3P 15'!DEP_11</vt:lpstr>
      <vt:lpstr>'NPO 3P 16'!DEP_11</vt:lpstr>
      <vt:lpstr>'NPO 3P 17'!DEP_11</vt:lpstr>
      <vt:lpstr>'NPO 3P 18'!DEP_11</vt:lpstr>
      <vt:lpstr>'NPO 3P 19'!DEP_11</vt:lpstr>
      <vt:lpstr>'NPO DO 14'!DEP_11</vt:lpstr>
      <vt:lpstr>'NPO DO 15'!DEP_11</vt:lpstr>
      <vt:lpstr>'NPO DO 16'!DEP_11</vt:lpstr>
      <vt:lpstr>'NPO DO 17'!DEP_11</vt:lpstr>
      <vt:lpstr>'NPO DO 18'!DEP_11</vt:lpstr>
      <vt:lpstr>'NPO DO 19'!DEP_11</vt:lpstr>
      <vt:lpstr>'P&amp;G 3P 14'!DEP_11</vt:lpstr>
      <vt:lpstr>'P&amp;G 3P 15'!DEP_11</vt:lpstr>
      <vt:lpstr>'P&amp;G 3P 16'!DEP_11</vt:lpstr>
      <vt:lpstr>'P&amp;G 3P 17'!DEP_11</vt:lpstr>
      <vt:lpstr>'P&amp;G 3P 18'!DEP_11</vt:lpstr>
      <vt:lpstr>'P&amp;G 3P 19'!DEP_11</vt:lpstr>
      <vt:lpstr>'P&amp;G DO 14'!DEP_11</vt:lpstr>
      <vt:lpstr>'P&amp;G DO 15'!DEP_11</vt:lpstr>
      <vt:lpstr>'P&amp;G DO 16'!DEP_11</vt:lpstr>
      <vt:lpstr>'P&amp;G DO 17'!DEP_11</vt:lpstr>
      <vt:lpstr>'P&amp;G DO 18'!DEP_11</vt:lpstr>
      <vt:lpstr>'P&amp;G DO 19'!DEP_11</vt:lpstr>
      <vt:lpstr>'RES 3P 14'!DEP_11</vt:lpstr>
      <vt:lpstr>'RES 3P 15'!DEP_11</vt:lpstr>
      <vt:lpstr>'RES 3P 16'!DEP_11</vt:lpstr>
      <vt:lpstr>'RES 3P 17'!DEP_11</vt:lpstr>
      <vt:lpstr>'RES 3P 18'!DEP_11</vt:lpstr>
      <vt:lpstr>'RES 3P 19'!DEP_11</vt:lpstr>
      <vt:lpstr>'RES DO 14'!DEP_11</vt:lpstr>
      <vt:lpstr>'RES DO 15'!DEP_11</vt:lpstr>
      <vt:lpstr>'RES DO 16'!DEP_11</vt:lpstr>
      <vt:lpstr>'RES DO 17'!DEP_11</vt:lpstr>
      <vt:lpstr>'RES DO 18'!DEP_11</vt:lpstr>
      <vt:lpstr>'RES DO 19'!DEP_11</vt:lpstr>
      <vt:lpstr>'Com 3P 14'!DEP_12</vt:lpstr>
      <vt:lpstr>'COM 3P 15'!DEP_12</vt:lpstr>
      <vt:lpstr>'COM 3P 16'!DEP_12</vt:lpstr>
      <vt:lpstr>'COM 3P 17'!DEP_12</vt:lpstr>
      <vt:lpstr>'COM 3P 17 (11)'!DEP_12</vt:lpstr>
      <vt:lpstr>'COM 3P 18'!DEP_12</vt:lpstr>
      <vt:lpstr>'COM 3P 19'!DEP_12</vt:lpstr>
      <vt:lpstr>'Com DO 14'!DEP_12</vt:lpstr>
      <vt:lpstr>'COM DO 15'!DEP_12</vt:lpstr>
      <vt:lpstr>'COM DO 16'!DEP_12</vt:lpstr>
      <vt:lpstr>'COM DO 17'!DEP_12</vt:lpstr>
      <vt:lpstr>'COM DO 18'!DEP_12</vt:lpstr>
      <vt:lpstr>'COM DO 19'!DEP_12</vt:lpstr>
      <vt:lpstr>'CSS 3P 14'!DEP_12</vt:lpstr>
      <vt:lpstr>'CSS 3P 15'!DEP_12</vt:lpstr>
      <vt:lpstr>'CSS 3P 16'!DEP_12</vt:lpstr>
      <vt:lpstr>'CSS 3P 17'!DEP_12</vt:lpstr>
      <vt:lpstr>'CSS 3P 18'!DEP_12</vt:lpstr>
      <vt:lpstr>'CSS 3P 19'!DEP_12</vt:lpstr>
      <vt:lpstr>'CSS DO 14'!DEP_12</vt:lpstr>
      <vt:lpstr>'CSS DO 15'!DEP_12</vt:lpstr>
      <vt:lpstr>'CSS DO 16'!DEP_12</vt:lpstr>
      <vt:lpstr>'CSS DO 17'!DEP_12</vt:lpstr>
      <vt:lpstr>'CSS DO 18'!DEP_12</vt:lpstr>
      <vt:lpstr>'CSS DO 19'!DEP_12</vt:lpstr>
      <vt:lpstr>'LOI 3P 14'!DEP_12</vt:lpstr>
      <vt:lpstr>'LOI 3P 15'!DEP_12</vt:lpstr>
      <vt:lpstr>'LOI 3P 16'!DEP_12</vt:lpstr>
      <vt:lpstr>'LOI 3P 17'!DEP_12</vt:lpstr>
      <vt:lpstr>'LOI 3P 18'!DEP_12</vt:lpstr>
      <vt:lpstr>'LOI 3P 19'!DEP_12</vt:lpstr>
      <vt:lpstr>'LOI DO 14'!DEP_12</vt:lpstr>
      <vt:lpstr>'LOI DO 15'!DEP_12</vt:lpstr>
      <vt:lpstr>'LOI DO 16'!DEP_12</vt:lpstr>
      <vt:lpstr>'LOI DO 17'!DEP_12</vt:lpstr>
      <vt:lpstr>'LOI DO 18'!DEP_12</vt:lpstr>
      <vt:lpstr>'LOI DO 19'!DEP_12</vt:lpstr>
      <vt:lpstr>'NPO 3P 14'!DEP_12</vt:lpstr>
      <vt:lpstr>'NPO 3P 15'!DEP_12</vt:lpstr>
      <vt:lpstr>'NPO 3P 16'!DEP_12</vt:lpstr>
      <vt:lpstr>'NPO 3P 17'!DEP_12</vt:lpstr>
      <vt:lpstr>'NPO 3P 18'!DEP_12</vt:lpstr>
      <vt:lpstr>'NPO 3P 19'!DEP_12</vt:lpstr>
      <vt:lpstr>'NPO DO 14'!DEP_12</vt:lpstr>
      <vt:lpstr>'NPO DO 15'!DEP_12</vt:lpstr>
      <vt:lpstr>'NPO DO 16'!DEP_12</vt:lpstr>
      <vt:lpstr>'NPO DO 17'!DEP_12</vt:lpstr>
      <vt:lpstr>'NPO DO 18'!DEP_12</vt:lpstr>
      <vt:lpstr>'NPO DO 19'!DEP_12</vt:lpstr>
      <vt:lpstr>'P&amp;G 3P 14'!DEP_12</vt:lpstr>
      <vt:lpstr>'P&amp;G 3P 15'!DEP_12</vt:lpstr>
      <vt:lpstr>'P&amp;G 3P 16'!DEP_12</vt:lpstr>
      <vt:lpstr>'P&amp;G 3P 17'!DEP_12</vt:lpstr>
      <vt:lpstr>'P&amp;G 3P 18'!DEP_12</vt:lpstr>
      <vt:lpstr>'P&amp;G 3P 19'!DEP_12</vt:lpstr>
      <vt:lpstr>'P&amp;G DO 14'!DEP_12</vt:lpstr>
      <vt:lpstr>'P&amp;G DO 15'!DEP_12</vt:lpstr>
      <vt:lpstr>'P&amp;G DO 16'!DEP_12</vt:lpstr>
      <vt:lpstr>'P&amp;G DO 17'!DEP_12</vt:lpstr>
      <vt:lpstr>'P&amp;G DO 18'!DEP_12</vt:lpstr>
      <vt:lpstr>'P&amp;G DO 19'!DEP_12</vt:lpstr>
      <vt:lpstr>'RES 3P 14'!DEP_12</vt:lpstr>
      <vt:lpstr>'RES 3P 15'!DEP_12</vt:lpstr>
      <vt:lpstr>'RES 3P 16'!DEP_12</vt:lpstr>
      <vt:lpstr>'RES 3P 17'!DEP_12</vt:lpstr>
      <vt:lpstr>'RES 3P 18'!DEP_12</vt:lpstr>
      <vt:lpstr>'RES 3P 19'!DEP_12</vt:lpstr>
      <vt:lpstr>'RES DO 14'!DEP_12</vt:lpstr>
      <vt:lpstr>'RES DO 15'!DEP_12</vt:lpstr>
      <vt:lpstr>'RES DO 16'!DEP_12</vt:lpstr>
      <vt:lpstr>'RES DO 17'!DEP_12</vt:lpstr>
      <vt:lpstr>'RES DO 18'!DEP_12</vt:lpstr>
      <vt:lpstr>'RES DO 19'!DEP_12</vt:lpstr>
      <vt:lpstr>'Com 3P 14'!DEP_13</vt:lpstr>
      <vt:lpstr>'COM 3P 15'!DEP_13</vt:lpstr>
      <vt:lpstr>'COM 3P 16'!DEP_13</vt:lpstr>
      <vt:lpstr>'COM 3P 17'!DEP_13</vt:lpstr>
      <vt:lpstr>'COM 3P 17 (11)'!DEP_13</vt:lpstr>
      <vt:lpstr>'COM 3P 18'!DEP_13</vt:lpstr>
      <vt:lpstr>'COM 3P 19'!DEP_13</vt:lpstr>
      <vt:lpstr>'Com DO 14'!DEP_13</vt:lpstr>
      <vt:lpstr>'COM DO 15'!DEP_13</vt:lpstr>
      <vt:lpstr>'COM DO 16'!DEP_13</vt:lpstr>
      <vt:lpstr>'COM DO 17'!DEP_13</vt:lpstr>
      <vt:lpstr>'COM DO 18'!DEP_13</vt:lpstr>
      <vt:lpstr>'COM DO 19'!DEP_13</vt:lpstr>
      <vt:lpstr>'CSS 3P 14'!DEP_13</vt:lpstr>
      <vt:lpstr>'CSS 3P 15'!DEP_13</vt:lpstr>
      <vt:lpstr>'CSS 3P 16'!DEP_13</vt:lpstr>
      <vt:lpstr>'CSS 3P 17'!DEP_13</vt:lpstr>
      <vt:lpstr>'CSS 3P 18'!DEP_13</vt:lpstr>
      <vt:lpstr>'CSS 3P 19'!DEP_13</vt:lpstr>
      <vt:lpstr>'CSS DO 14'!DEP_13</vt:lpstr>
      <vt:lpstr>'CSS DO 15'!DEP_13</vt:lpstr>
      <vt:lpstr>'CSS DO 16'!DEP_13</vt:lpstr>
      <vt:lpstr>'CSS DO 17'!DEP_13</vt:lpstr>
      <vt:lpstr>'CSS DO 18'!DEP_13</vt:lpstr>
      <vt:lpstr>'CSS DO 19'!DEP_13</vt:lpstr>
      <vt:lpstr>'LOI 3P 14'!DEP_13</vt:lpstr>
      <vt:lpstr>'LOI 3P 15'!DEP_13</vt:lpstr>
      <vt:lpstr>'LOI 3P 16'!DEP_13</vt:lpstr>
      <vt:lpstr>'LOI 3P 17'!DEP_13</vt:lpstr>
      <vt:lpstr>'LOI 3P 18'!DEP_13</vt:lpstr>
      <vt:lpstr>'LOI 3P 19'!DEP_13</vt:lpstr>
      <vt:lpstr>'LOI DO 14'!DEP_13</vt:lpstr>
      <vt:lpstr>'LOI DO 15'!DEP_13</vt:lpstr>
      <vt:lpstr>'LOI DO 16'!DEP_13</vt:lpstr>
      <vt:lpstr>'LOI DO 17'!DEP_13</vt:lpstr>
      <vt:lpstr>'LOI DO 18'!DEP_13</vt:lpstr>
      <vt:lpstr>'LOI DO 19'!DEP_13</vt:lpstr>
      <vt:lpstr>'NPO 3P 14'!DEP_13</vt:lpstr>
      <vt:lpstr>'NPO 3P 15'!DEP_13</vt:lpstr>
      <vt:lpstr>'NPO 3P 16'!DEP_13</vt:lpstr>
      <vt:lpstr>'NPO 3P 17'!DEP_13</vt:lpstr>
      <vt:lpstr>'NPO 3P 18'!DEP_13</vt:lpstr>
      <vt:lpstr>'NPO 3P 19'!DEP_13</vt:lpstr>
      <vt:lpstr>'NPO DO 14'!DEP_13</vt:lpstr>
      <vt:lpstr>'NPO DO 15'!DEP_13</vt:lpstr>
      <vt:lpstr>'NPO DO 16'!DEP_13</vt:lpstr>
      <vt:lpstr>'NPO DO 17'!DEP_13</vt:lpstr>
      <vt:lpstr>'NPO DO 18'!DEP_13</vt:lpstr>
      <vt:lpstr>'NPO DO 19'!DEP_13</vt:lpstr>
      <vt:lpstr>'P&amp;G 3P 14'!DEP_13</vt:lpstr>
      <vt:lpstr>'P&amp;G 3P 15'!DEP_13</vt:lpstr>
      <vt:lpstr>'P&amp;G 3P 16'!DEP_13</vt:lpstr>
      <vt:lpstr>'P&amp;G 3P 17'!DEP_13</vt:lpstr>
      <vt:lpstr>'P&amp;G 3P 18'!DEP_13</vt:lpstr>
      <vt:lpstr>'P&amp;G 3P 19'!DEP_13</vt:lpstr>
      <vt:lpstr>'P&amp;G DO 14'!DEP_13</vt:lpstr>
      <vt:lpstr>'P&amp;G DO 15'!DEP_13</vt:lpstr>
      <vt:lpstr>'P&amp;G DO 16'!DEP_13</vt:lpstr>
      <vt:lpstr>'P&amp;G DO 17'!DEP_13</vt:lpstr>
      <vt:lpstr>'P&amp;G DO 18'!DEP_13</vt:lpstr>
      <vt:lpstr>'P&amp;G DO 19'!DEP_13</vt:lpstr>
      <vt:lpstr>'RES 3P 14'!DEP_13</vt:lpstr>
      <vt:lpstr>'RES 3P 15'!DEP_13</vt:lpstr>
      <vt:lpstr>'RES 3P 16'!DEP_13</vt:lpstr>
      <vt:lpstr>'RES 3P 17'!DEP_13</vt:lpstr>
      <vt:lpstr>'RES 3P 18'!DEP_13</vt:lpstr>
      <vt:lpstr>'RES 3P 19'!DEP_13</vt:lpstr>
      <vt:lpstr>'RES DO 14'!DEP_13</vt:lpstr>
      <vt:lpstr>'RES DO 15'!DEP_13</vt:lpstr>
      <vt:lpstr>'RES DO 16'!DEP_13</vt:lpstr>
      <vt:lpstr>'RES DO 17'!DEP_13</vt:lpstr>
      <vt:lpstr>'RES DO 18'!DEP_13</vt:lpstr>
      <vt:lpstr>'RES DO 19'!DEP_13</vt:lpstr>
      <vt:lpstr>'Com 3P 14'!DEP_14</vt:lpstr>
      <vt:lpstr>'COM 3P 15'!DEP_14</vt:lpstr>
      <vt:lpstr>'COM 3P 16'!DEP_14</vt:lpstr>
      <vt:lpstr>'COM 3P 17'!DEP_14</vt:lpstr>
      <vt:lpstr>'COM 3P 17 (11)'!DEP_14</vt:lpstr>
      <vt:lpstr>'COM 3P 18'!DEP_14</vt:lpstr>
      <vt:lpstr>'COM 3P 19'!DEP_14</vt:lpstr>
      <vt:lpstr>'Com DO 14'!DEP_14</vt:lpstr>
      <vt:lpstr>'COM DO 15'!DEP_14</vt:lpstr>
      <vt:lpstr>'COM DO 16'!DEP_14</vt:lpstr>
      <vt:lpstr>'COM DO 17'!DEP_14</vt:lpstr>
      <vt:lpstr>'COM DO 18'!DEP_14</vt:lpstr>
      <vt:lpstr>'COM DO 19'!DEP_14</vt:lpstr>
      <vt:lpstr>'CSS 3P 14'!DEP_14</vt:lpstr>
      <vt:lpstr>'CSS 3P 15'!DEP_14</vt:lpstr>
      <vt:lpstr>'CSS 3P 16'!DEP_14</vt:lpstr>
      <vt:lpstr>'CSS 3P 17'!DEP_14</vt:lpstr>
      <vt:lpstr>'CSS 3P 18'!DEP_14</vt:lpstr>
      <vt:lpstr>'CSS 3P 19'!DEP_14</vt:lpstr>
      <vt:lpstr>'CSS DO 14'!DEP_14</vt:lpstr>
      <vt:lpstr>'CSS DO 15'!DEP_14</vt:lpstr>
      <vt:lpstr>'CSS DO 16'!DEP_14</vt:lpstr>
      <vt:lpstr>'CSS DO 17'!DEP_14</vt:lpstr>
      <vt:lpstr>'CSS DO 18'!DEP_14</vt:lpstr>
      <vt:lpstr>'CSS DO 19'!DEP_14</vt:lpstr>
      <vt:lpstr>'LOI 3P 14'!DEP_14</vt:lpstr>
      <vt:lpstr>'LOI 3P 15'!DEP_14</vt:lpstr>
      <vt:lpstr>'LOI 3P 16'!DEP_14</vt:lpstr>
      <vt:lpstr>'LOI 3P 17'!DEP_14</vt:lpstr>
      <vt:lpstr>'LOI 3P 18'!DEP_14</vt:lpstr>
      <vt:lpstr>'LOI 3P 19'!DEP_14</vt:lpstr>
      <vt:lpstr>'LOI DO 14'!DEP_14</vt:lpstr>
      <vt:lpstr>'LOI DO 15'!DEP_14</vt:lpstr>
      <vt:lpstr>'LOI DO 16'!DEP_14</vt:lpstr>
      <vt:lpstr>'LOI DO 17'!DEP_14</vt:lpstr>
      <vt:lpstr>'LOI DO 18'!DEP_14</vt:lpstr>
      <vt:lpstr>'LOI DO 19'!DEP_14</vt:lpstr>
      <vt:lpstr>'NPO 3P 14'!DEP_14</vt:lpstr>
      <vt:lpstr>'NPO 3P 15'!DEP_14</vt:lpstr>
      <vt:lpstr>'NPO 3P 16'!DEP_14</vt:lpstr>
      <vt:lpstr>'NPO 3P 17'!DEP_14</vt:lpstr>
      <vt:lpstr>'NPO 3P 18'!DEP_14</vt:lpstr>
      <vt:lpstr>'NPO 3P 19'!DEP_14</vt:lpstr>
      <vt:lpstr>'NPO DO 14'!DEP_14</vt:lpstr>
      <vt:lpstr>'NPO DO 15'!DEP_14</vt:lpstr>
      <vt:lpstr>'NPO DO 16'!DEP_14</vt:lpstr>
      <vt:lpstr>'NPO DO 17'!DEP_14</vt:lpstr>
      <vt:lpstr>'NPO DO 18'!DEP_14</vt:lpstr>
      <vt:lpstr>'NPO DO 19'!DEP_14</vt:lpstr>
      <vt:lpstr>'P&amp;G 3P 14'!DEP_14</vt:lpstr>
      <vt:lpstr>'P&amp;G 3P 15'!DEP_14</vt:lpstr>
      <vt:lpstr>'P&amp;G 3P 16'!DEP_14</vt:lpstr>
      <vt:lpstr>'P&amp;G 3P 17'!DEP_14</vt:lpstr>
      <vt:lpstr>'P&amp;G 3P 18'!DEP_14</vt:lpstr>
      <vt:lpstr>'P&amp;G 3P 19'!DEP_14</vt:lpstr>
      <vt:lpstr>'P&amp;G DO 14'!DEP_14</vt:lpstr>
      <vt:lpstr>'P&amp;G DO 15'!DEP_14</vt:lpstr>
      <vt:lpstr>'P&amp;G DO 16'!DEP_14</vt:lpstr>
      <vt:lpstr>'P&amp;G DO 17'!DEP_14</vt:lpstr>
      <vt:lpstr>'P&amp;G DO 18'!DEP_14</vt:lpstr>
      <vt:lpstr>'P&amp;G DO 19'!DEP_14</vt:lpstr>
      <vt:lpstr>'RES 3P 14'!DEP_14</vt:lpstr>
      <vt:lpstr>'RES 3P 15'!DEP_14</vt:lpstr>
      <vt:lpstr>'RES 3P 16'!DEP_14</vt:lpstr>
      <vt:lpstr>'RES 3P 17'!DEP_14</vt:lpstr>
      <vt:lpstr>'RES 3P 18'!DEP_14</vt:lpstr>
      <vt:lpstr>'RES 3P 19'!DEP_14</vt:lpstr>
      <vt:lpstr>'RES DO 14'!DEP_14</vt:lpstr>
      <vt:lpstr>'RES DO 15'!DEP_14</vt:lpstr>
      <vt:lpstr>'RES DO 16'!DEP_14</vt:lpstr>
      <vt:lpstr>'RES DO 17'!DEP_14</vt:lpstr>
      <vt:lpstr>'RES DO 18'!DEP_14</vt:lpstr>
      <vt:lpstr>'RES DO 19'!DEP_14</vt:lpstr>
      <vt:lpstr>'Com 3P 14'!DEP_15</vt:lpstr>
      <vt:lpstr>'COM 3P 15'!DEP_15</vt:lpstr>
      <vt:lpstr>'COM 3P 16'!DEP_15</vt:lpstr>
      <vt:lpstr>'COM 3P 17'!DEP_15</vt:lpstr>
      <vt:lpstr>'COM 3P 17 (11)'!DEP_15</vt:lpstr>
      <vt:lpstr>'COM 3P 18'!DEP_15</vt:lpstr>
      <vt:lpstr>'COM 3P 19'!DEP_15</vt:lpstr>
      <vt:lpstr>'Com DO 14'!DEP_15</vt:lpstr>
      <vt:lpstr>'COM DO 15'!DEP_15</vt:lpstr>
      <vt:lpstr>'COM DO 16'!DEP_15</vt:lpstr>
      <vt:lpstr>'COM DO 17'!DEP_15</vt:lpstr>
      <vt:lpstr>'COM DO 18'!DEP_15</vt:lpstr>
      <vt:lpstr>'COM DO 19'!DEP_15</vt:lpstr>
      <vt:lpstr>'CSS 3P 14'!DEP_15</vt:lpstr>
      <vt:lpstr>'CSS 3P 15'!DEP_15</vt:lpstr>
      <vt:lpstr>'CSS 3P 16'!DEP_15</vt:lpstr>
      <vt:lpstr>'CSS 3P 17'!DEP_15</vt:lpstr>
      <vt:lpstr>'CSS 3P 18'!DEP_15</vt:lpstr>
      <vt:lpstr>'CSS 3P 19'!DEP_15</vt:lpstr>
      <vt:lpstr>'CSS DO 14'!DEP_15</vt:lpstr>
      <vt:lpstr>'CSS DO 15'!DEP_15</vt:lpstr>
      <vt:lpstr>'CSS DO 16'!DEP_15</vt:lpstr>
      <vt:lpstr>'CSS DO 17'!DEP_15</vt:lpstr>
      <vt:lpstr>'CSS DO 18'!DEP_15</vt:lpstr>
      <vt:lpstr>'CSS DO 19'!DEP_15</vt:lpstr>
      <vt:lpstr>'LOI 3P 14'!DEP_15</vt:lpstr>
      <vt:lpstr>'LOI 3P 15'!DEP_15</vt:lpstr>
      <vt:lpstr>'LOI 3P 16'!DEP_15</vt:lpstr>
      <vt:lpstr>'LOI 3P 17'!DEP_15</vt:lpstr>
      <vt:lpstr>'LOI 3P 18'!DEP_15</vt:lpstr>
      <vt:lpstr>'LOI 3P 19'!DEP_15</vt:lpstr>
      <vt:lpstr>'LOI DO 14'!DEP_15</vt:lpstr>
      <vt:lpstr>'LOI DO 15'!DEP_15</vt:lpstr>
      <vt:lpstr>'LOI DO 16'!DEP_15</vt:lpstr>
      <vt:lpstr>'LOI DO 17'!DEP_15</vt:lpstr>
      <vt:lpstr>'LOI DO 18'!DEP_15</vt:lpstr>
      <vt:lpstr>'LOI DO 19'!DEP_15</vt:lpstr>
      <vt:lpstr>'NPO 3P 14'!DEP_15</vt:lpstr>
      <vt:lpstr>'NPO 3P 15'!DEP_15</vt:lpstr>
      <vt:lpstr>'NPO 3P 16'!DEP_15</vt:lpstr>
      <vt:lpstr>'NPO 3P 17'!DEP_15</vt:lpstr>
      <vt:lpstr>'NPO 3P 18'!DEP_15</vt:lpstr>
      <vt:lpstr>'NPO 3P 19'!DEP_15</vt:lpstr>
      <vt:lpstr>'NPO DO 14'!DEP_15</vt:lpstr>
      <vt:lpstr>'NPO DO 15'!DEP_15</vt:lpstr>
      <vt:lpstr>'NPO DO 16'!DEP_15</vt:lpstr>
      <vt:lpstr>'NPO DO 17'!DEP_15</vt:lpstr>
      <vt:lpstr>'NPO DO 18'!DEP_15</vt:lpstr>
      <vt:lpstr>'NPO DO 19'!DEP_15</vt:lpstr>
      <vt:lpstr>'P&amp;G 3P 14'!DEP_15</vt:lpstr>
      <vt:lpstr>'P&amp;G 3P 15'!DEP_15</vt:lpstr>
      <vt:lpstr>'P&amp;G 3P 16'!DEP_15</vt:lpstr>
      <vt:lpstr>'P&amp;G 3P 17'!DEP_15</vt:lpstr>
      <vt:lpstr>'P&amp;G 3P 18'!DEP_15</vt:lpstr>
      <vt:lpstr>'P&amp;G 3P 19'!DEP_15</vt:lpstr>
      <vt:lpstr>'P&amp;G DO 14'!DEP_15</vt:lpstr>
      <vt:lpstr>'P&amp;G DO 15'!DEP_15</vt:lpstr>
      <vt:lpstr>'P&amp;G DO 16'!DEP_15</vt:lpstr>
      <vt:lpstr>'P&amp;G DO 17'!DEP_15</vt:lpstr>
      <vt:lpstr>'P&amp;G DO 18'!DEP_15</vt:lpstr>
      <vt:lpstr>'P&amp;G DO 19'!DEP_15</vt:lpstr>
      <vt:lpstr>'RES 3P 14'!DEP_15</vt:lpstr>
      <vt:lpstr>'RES 3P 15'!DEP_15</vt:lpstr>
      <vt:lpstr>'RES 3P 16'!DEP_15</vt:lpstr>
      <vt:lpstr>'RES 3P 17'!DEP_15</vt:lpstr>
      <vt:lpstr>'RES 3P 18'!DEP_15</vt:lpstr>
      <vt:lpstr>'RES 3P 19'!DEP_15</vt:lpstr>
      <vt:lpstr>'RES DO 14'!DEP_15</vt:lpstr>
      <vt:lpstr>'RES DO 15'!DEP_15</vt:lpstr>
      <vt:lpstr>'RES DO 16'!DEP_15</vt:lpstr>
      <vt:lpstr>'RES DO 17'!DEP_15</vt:lpstr>
      <vt:lpstr>'RES DO 18'!DEP_15</vt:lpstr>
      <vt:lpstr>'RES DO 19'!DEP_15</vt:lpstr>
      <vt:lpstr>'Com 3P 14'!DEP_16</vt:lpstr>
      <vt:lpstr>'COM 3P 15'!DEP_16</vt:lpstr>
      <vt:lpstr>'COM 3P 16'!DEP_16</vt:lpstr>
      <vt:lpstr>'COM 3P 17'!DEP_16</vt:lpstr>
      <vt:lpstr>'COM 3P 17 (11)'!DEP_16</vt:lpstr>
      <vt:lpstr>'COM 3P 18'!DEP_16</vt:lpstr>
      <vt:lpstr>'COM 3P 19'!DEP_16</vt:lpstr>
      <vt:lpstr>'Com DO 14'!DEP_16</vt:lpstr>
      <vt:lpstr>'COM DO 15'!DEP_16</vt:lpstr>
      <vt:lpstr>'COM DO 16'!DEP_16</vt:lpstr>
      <vt:lpstr>'COM DO 17'!DEP_16</vt:lpstr>
      <vt:lpstr>'COM DO 18'!DEP_16</vt:lpstr>
      <vt:lpstr>'COM DO 19'!DEP_16</vt:lpstr>
      <vt:lpstr>'CSS 3P 14'!DEP_16</vt:lpstr>
      <vt:lpstr>'CSS 3P 15'!DEP_16</vt:lpstr>
      <vt:lpstr>'CSS 3P 16'!DEP_16</vt:lpstr>
      <vt:lpstr>'CSS 3P 17'!DEP_16</vt:lpstr>
      <vt:lpstr>'CSS 3P 18'!DEP_16</vt:lpstr>
      <vt:lpstr>'CSS 3P 19'!DEP_16</vt:lpstr>
      <vt:lpstr>'CSS DO 14'!DEP_16</vt:lpstr>
      <vt:lpstr>'CSS DO 15'!DEP_16</vt:lpstr>
      <vt:lpstr>'CSS DO 16'!DEP_16</vt:lpstr>
      <vt:lpstr>'CSS DO 17'!DEP_16</vt:lpstr>
      <vt:lpstr>'CSS DO 18'!DEP_16</vt:lpstr>
      <vt:lpstr>'CSS DO 19'!DEP_16</vt:lpstr>
      <vt:lpstr>'LOI 3P 14'!DEP_16</vt:lpstr>
      <vt:lpstr>'LOI 3P 15'!DEP_16</vt:lpstr>
      <vt:lpstr>'LOI 3P 16'!DEP_16</vt:lpstr>
      <vt:lpstr>'LOI 3P 17'!DEP_16</vt:lpstr>
      <vt:lpstr>'LOI 3P 18'!DEP_16</vt:lpstr>
      <vt:lpstr>'LOI 3P 19'!DEP_16</vt:lpstr>
      <vt:lpstr>'LOI DO 14'!DEP_16</vt:lpstr>
      <vt:lpstr>'LOI DO 15'!DEP_16</vt:lpstr>
      <vt:lpstr>'LOI DO 16'!DEP_16</vt:lpstr>
      <vt:lpstr>'LOI DO 17'!DEP_16</vt:lpstr>
      <vt:lpstr>'LOI DO 18'!DEP_16</vt:lpstr>
      <vt:lpstr>'LOI DO 19'!DEP_16</vt:lpstr>
      <vt:lpstr>'NPO 3P 14'!DEP_16</vt:lpstr>
      <vt:lpstr>'NPO 3P 15'!DEP_16</vt:lpstr>
      <vt:lpstr>'NPO 3P 16'!DEP_16</vt:lpstr>
      <vt:lpstr>'NPO 3P 17'!DEP_16</vt:lpstr>
      <vt:lpstr>'NPO 3P 18'!DEP_16</vt:lpstr>
      <vt:lpstr>'NPO 3P 19'!DEP_16</vt:lpstr>
      <vt:lpstr>'NPO DO 14'!DEP_16</vt:lpstr>
      <vt:lpstr>'NPO DO 15'!DEP_16</vt:lpstr>
      <vt:lpstr>'NPO DO 16'!DEP_16</vt:lpstr>
      <vt:lpstr>'NPO DO 17'!DEP_16</vt:lpstr>
      <vt:lpstr>'NPO DO 18'!DEP_16</vt:lpstr>
      <vt:lpstr>'NPO DO 19'!DEP_16</vt:lpstr>
      <vt:lpstr>'P&amp;G 3P 14'!DEP_16</vt:lpstr>
      <vt:lpstr>'P&amp;G 3P 15'!DEP_16</vt:lpstr>
      <vt:lpstr>'P&amp;G 3P 16'!DEP_16</vt:lpstr>
      <vt:lpstr>'P&amp;G 3P 17'!DEP_16</vt:lpstr>
      <vt:lpstr>'P&amp;G 3P 18'!DEP_16</vt:lpstr>
      <vt:lpstr>'P&amp;G 3P 19'!DEP_16</vt:lpstr>
      <vt:lpstr>'P&amp;G DO 14'!DEP_16</vt:lpstr>
      <vt:lpstr>'P&amp;G DO 15'!DEP_16</vt:lpstr>
      <vt:lpstr>'P&amp;G DO 16'!DEP_16</vt:lpstr>
      <vt:lpstr>'P&amp;G DO 17'!DEP_16</vt:lpstr>
      <vt:lpstr>'P&amp;G DO 18'!DEP_16</vt:lpstr>
      <vt:lpstr>'P&amp;G DO 19'!DEP_16</vt:lpstr>
      <vt:lpstr>'RES 3P 14'!DEP_16</vt:lpstr>
      <vt:lpstr>'RES 3P 15'!DEP_16</vt:lpstr>
      <vt:lpstr>'RES 3P 16'!DEP_16</vt:lpstr>
      <vt:lpstr>'RES 3P 17'!DEP_16</vt:lpstr>
      <vt:lpstr>'RES 3P 18'!DEP_16</vt:lpstr>
      <vt:lpstr>'RES 3P 19'!DEP_16</vt:lpstr>
      <vt:lpstr>'RES DO 14'!DEP_16</vt:lpstr>
      <vt:lpstr>'RES DO 15'!DEP_16</vt:lpstr>
      <vt:lpstr>'RES DO 16'!DEP_16</vt:lpstr>
      <vt:lpstr>'RES DO 17'!DEP_16</vt:lpstr>
      <vt:lpstr>'RES DO 18'!DEP_16</vt:lpstr>
      <vt:lpstr>'RES DO 19'!DEP_16</vt:lpstr>
      <vt:lpstr>'Com 3P 14'!DEP_17</vt:lpstr>
      <vt:lpstr>'COM 3P 15'!DEP_17</vt:lpstr>
      <vt:lpstr>'COM 3P 16'!DEP_17</vt:lpstr>
      <vt:lpstr>'COM 3P 17'!DEP_17</vt:lpstr>
      <vt:lpstr>'COM 3P 17 (11)'!DEP_17</vt:lpstr>
      <vt:lpstr>'COM 3P 18'!DEP_17</vt:lpstr>
      <vt:lpstr>'COM 3P 19'!DEP_17</vt:lpstr>
      <vt:lpstr>'Com DO 14'!DEP_17</vt:lpstr>
      <vt:lpstr>'COM DO 15'!DEP_17</vt:lpstr>
      <vt:lpstr>'COM DO 16'!DEP_17</vt:lpstr>
      <vt:lpstr>'COM DO 17'!DEP_17</vt:lpstr>
      <vt:lpstr>'COM DO 18'!DEP_17</vt:lpstr>
      <vt:lpstr>'COM DO 19'!DEP_17</vt:lpstr>
      <vt:lpstr>'CSS 3P 14'!DEP_17</vt:lpstr>
      <vt:lpstr>'CSS 3P 15'!DEP_17</vt:lpstr>
      <vt:lpstr>'CSS 3P 16'!DEP_17</vt:lpstr>
      <vt:lpstr>'CSS 3P 17'!DEP_17</vt:lpstr>
      <vt:lpstr>'CSS 3P 18'!DEP_17</vt:lpstr>
      <vt:lpstr>'CSS 3P 19'!DEP_17</vt:lpstr>
      <vt:lpstr>'CSS DO 14'!DEP_17</vt:lpstr>
      <vt:lpstr>'CSS DO 15'!DEP_17</vt:lpstr>
      <vt:lpstr>'CSS DO 16'!DEP_17</vt:lpstr>
      <vt:lpstr>'CSS DO 17'!DEP_17</vt:lpstr>
      <vt:lpstr>'CSS DO 18'!DEP_17</vt:lpstr>
      <vt:lpstr>'CSS DO 19'!DEP_17</vt:lpstr>
      <vt:lpstr>'LOI 3P 14'!DEP_17</vt:lpstr>
      <vt:lpstr>'LOI 3P 15'!DEP_17</vt:lpstr>
      <vt:lpstr>'LOI 3P 16'!DEP_17</vt:lpstr>
      <vt:lpstr>'LOI 3P 17'!DEP_17</vt:lpstr>
      <vt:lpstr>'LOI 3P 18'!DEP_17</vt:lpstr>
      <vt:lpstr>'LOI 3P 19'!DEP_17</vt:lpstr>
      <vt:lpstr>'LOI DO 14'!DEP_17</vt:lpstr>
      <vt:lpstr>'LOI DO 15'!DEP_17</vt:lpstr>
      <vt:lpstr>'LOI DO 16'!DEP_17</vt:lpstr>
      <vt:lpstr>'LOI DO 17'!DEP_17</vt:lpstr>
      <vt:lpstr>'LOI DO 18'!DEP_17</vt:lpstr>
      <vt:lpstr>'LOI DO 19'!DEP_17</vt:lpstr>
      <vt:lpstr>'NPO 3P 14'!DEP_17</vt:lpstr>
      <vt:lpstr>'NPO 3P 15'!DEP_17</vt:lpstr>
      <vt:lpstr>'NPO 3P 16'!DEP_17</vt:lpstr>
      <vt:lpstr>'NPO 3P 17'!DEP_17</vt:lpstr>
      <vt:lpstr>'NPO 3P 18'!DEP_17</vt:lpstr>
      <vt:lpstr>'NPO 3P 19'!DEP_17</vt:lpstr>
      <vt:lpstr>'NPO DO 14'!DEP_17</vt:lpstr>
      <vt:lpstr>'NPO DO 15'!DEP_17</vt:lpstr>
      <vt:lpstr>'NPO DO 16'!DEP_17</vt:lpstr>
      <vt:lpstr>'NPO DO 17'!DEP_17</vt:lpstr>
      <vt:lpstr>'NPO DO 18'!DEP_17</vt:lpstr>
      <vt:lpstr>'NPO DO 19'!DEP_17</vt:lpstr>
      <vt:lpstr>'P&amp;G 3P 14'!DEP_17</vt:lpstr>
      <vt:lpstr>'P&amp;G 3P 15'!DEP_17</vt:lpstr>
      <vt:lpstr>'P&amp;G 3P 16'!DEP_17</vt:lpstr>
      <vt:lpstr>'P&amp;G 3P 17'!DEP_17</vt:lpstr>
      <vt:lpstr>'P&amp;G 3P 18'!DEP_17</vt:lpstr>
      <vt:lpstr>'P&amp;G 3P 19'!DEP_17</vt:lpstr>
      <vt:lpstr>'P&amp;G DO 14'!DEP_17</vt:lpstr>
      <vt:lpstr>'P&amp;G DO 15'!DEP_17</vt:lpstr>
      <vt:lpstr>'P&amp;G DO 16'!DEP_17</vt:lpstr>
      <vt:lpstr>'P&amp;G DO 17'!DEP_17</vt:lpstr>
      <vt:lpstr>'P&amp;G DO 18'!DEP_17</vt:lpstr>
      <vt:lpstr>'P&amp;G DO 19'!DEP_17</vt:lpstr>
      <vt:lpstr>'RES 3P 14'!DEP_17</vt:lpstr>
      <vt:lpstr>'RES 3P 15'!DEP_17</vt:lpstr>
      <vt:lpstr>'RES 3P 16'!DEP_17</vt:lpstr>
      <vt:lpstr>'RES 3P 17'!DEP_17</vt:lpstr>
      <vt:lpstr>'RES 3P 18'!DEP_17</vt:lpstr>
      <vt:lpstr>'RES 3P 19'!DEP_17</vt:lpstr>
      <vt:lpstr>'RES DO 14'!DEP_17</vt:lpstr>
      <vt:lpstr>'RES DO 15'!DEP_17</vt:lpstr>
      <vt:lpstr>'RES DO 16'!DEP_17</vt:lpstr>
      <vt:lpstr>'RES DO 17'!DEP_17</vt:lpstr>
      <vt:lpstr>'RES DO 18'!DEP_17</vt:lpstr>
      <vt:lpstr>'RES DO 19'!DEP_17</vt:lpstr>
      <vt:lpstr>'Com 3P 14'!DEP_18</vt:lpstr>
      <vt:lpstr>'COM 3P 15'!DEP_18</vt:lpstr>
      <vt:lpstr>'COM 3P 16'!DEP_18</vt:lpstr>
      <vt:lpstr>'COM 3P 17'!DEP_18</vt:lpstr>
      <vt:lpstr>'COM 3P 17 (11)'!DEP_18</vt:lpstr>
      <vt:lpstr>'COM 3P 18'!DEP_18</vt:lpstr>
      <vt:lpstr>'COM 3P 19'!DEP_18</vt:lpstr>
      <vt:lpstr>'Com DO 14'!DEP_18</vt:lpstr>
      <vt:lpstr>'COM DO 15'!DEP_18</vt:lpstr>
      <vt:lpstr>'COM DO 16'!DEP_18</vt:lpstr>
      <vt:lpstr>'COM DO 17'!DEP_18</vt:lpstr>
      <vt:lpstr>'COM DO 18'!DEP_18</vt:lpstr>
      <vt:lpstr>'COM DO 19'!DEP_18</vt:lpstr>
      <vt:lpstr>'CSS 3P 14'!DEP_18</vt:lpstr>
      <vt:lpstr>'CSS 3P 15'!DEP_18</vt:lpstr>
      <vt:lpstr>'CSS 3P 16'!DEP_18</vt:lpstr>
      <vt:lpstr>'CSS 3P 17'!DEP_18</vt:lpstr>
      <vt:lpstr>'CSS 3P 18'!DEP_18</vt:lpstr>
      <vt:lpstr>'CSS 3P 19'!DEP_18</vt:lpstr>
      <vt:lpstr>'CSS DO 14'!DEP_18</vt:lpstr>
      <vt:lpstr>'CSS DO 15'!DEP_18</vt:lpstr>
      <vt:lpstr>'CSS DO 16'!DEP_18</vt:lpstr>
      <vt:lpstr>'CSS DO 17'!DEP_18</vt:lpstr>
      <vt:lpstr>'CSS DO 18'!DEP_18</vt:lpstr>
      <vt:lpstr>'CSS DO 19'!DEP_18</vt:lpstr>
      <vt:lpstr>'LOI 3P 14'!DEP_18</vt:lpstr>
      <vt:lpstr>'LOI 3P 15'!DEP_18</vt:lpstr>
      <vt:lpstr>'LOI 3P 16'!DEP_18</vt:lpstr>
      <vt:lpstr>'LOI 3P 17'!DEP_18</vt:lpstr>
      <vt:lpstr>'LOI 3P 18'!DEP_18</vt:lpstr>
      <vt:lpstr>'LOI 3P 19'!DEP_18</vt:lpstr>
      <vt:lpstr>'LOI DO 14'!DEP_18</vt:lpstr>
      <vt:lpstr>'LOI DO 15'!DEP_18</vt:lpstr>
      <vt:lpstr>'LOI DO 16'!DEP_18</vt:lpstr>
      <vt:lpstr>'LOI DO 17'!DEP_18</vt:lpstr>
      <vt:lpstr>'LOI DO 18'!DEP_18</vt:lpstr>
      <vt:lpstr>'LOI DO 19'!DEP_18</vt:lpstr>
      <vt:lpstr>'NPO 3P 14'!DEP_18</vt:lpstr>
      <vt:lpstr>'NPO 3P 15'!DEP_18</vt:lpstr>
      <vt:lpstr>'NPO 3P 16'!DEP_18</vt:lpstr>
      <vt:lpstr>'NPO 3P 17'!DEP_18</vt:lpstr>
      <vt:lpstr>'NPO 3P 18'!DEP_18</vt:lpstr>
      <vt:lpstr>'NPO 3P 19'!DEP_18</vt:lpstr>
      <vt:lpstr>'NPO DO 14'!DEP_18</vt:lpstr>
      <vt:lpstr>'NPO DO 15'!DEP_18</vt:lpstr>
      <vt:lpstr>'NPO DO 16'!DEP_18</vt:lpstr>
      <vt:lpstr>'NPO DO 17'!DEP_18</vt:lpstr>
      <vt:lpstr>'NPO DO 18'!DEP_18</vt:lpstr>
      <vt:lpstr>'NPO DO 19'!DEP_18</vt:lpstr>
      <vt:lpstr>'P&amp;G 3P 14'!DEP_18</vt:lpstr>
      <vt:lpstr>'P&amp;G 3P 15'!DEP_18</vt:lpstr>
      <vt:lpstr>'P&amp;G 3P 16'!DEP_18</vt:lpstr>
      <vt:lpstr>'P&amp;G 3P 17'!DEP_18</vt:lpstr>
      <vt:lpstr>'P&amp;G 3P 18'!DEP_18</vt:lpstr>
      <vt:lpstr>'P&amp;G 3P 19'!DEP_18</vt:lpstr>
      <vt:lpstr>'P&amp;G DO 14'!DEP_18</vt:lpstr>
      <vt:lpstr>'P&amp;G DO 15'!DEP_18</vt:lpstr>
      <vt:lpstr>'P&amp;G DO 16'!DEP_18</vt:lpstr>
      <vt:lpstr>'P&amp;G DO 17'!DEP_18</vt:lpstr>
      <vt:lpstr>'P&amp;G DO 18'!DEP_18</vt:lpstr>
      <vt:lpstr>'P&amp;G DO 19'!DEP_18</vt:lpstr>
      <vt:lpstr>'RES 3P 14'!DEP_18</vt:lpstr>
      <vt:lpstr>'RES 3P 15'!DEP_18</vt:lpstr>
      <vt:lpstr>'RES 3P 16'!DEP_18</vt:lpstr>
      <vt:lpstr>'RES 3P 17'!DEP_18</vt:lpstr>
      <vt:lpstr>'RES 3P 18'!DEP_18</vt:lpstr>
      <vt:lpstr>'RES 3P 19'!DEP_18</vt:lpstr>
      <vt:lpstr>'RES DO 14'!DEP_18</vt:lpstr>
      <vt:lpstr>'RES DO 15'!DEP_18</vt:lpstr>
      <vt:lpstr>'RES DO 16'!DEP_18</vt:lpstr>
      <vt:lpstr>'RES DO 17'!DEP_18</vt:lpstr>
      <vt:lpstr>'RES DO 18'!DEP_18</vt:lpstr>
      <vt:lpstr>'RES DO 19'!DEP_18</vt:lpstr>
      <vt:lpstr>'Com 3P 14'!DEP_19</vt:lpstr>
      <vt:lpstr>'COM 3P 15'!DEP_19</vt:lpstr>
      <vt:lpstr>'COM 3P 16'!DEP_19</vt:lpstr>
      <vt:lpstr>'COM 3P 17'!DEP_19</vt:lpstr>
      <vt:lpstr>'COM 3P 17 (11)'!DEP_19</vt:lpstr>
      <vt:lpstr>'COM 3P 18'!DEP_19</vt:lpstr>
      <vt:lpstr>'COM 3P 19'!DEP_19</vt:lpstr>
      <vt:lpstr>'Com DO 14'!DEP_19</vt:lpstr>
      <vt:lpstr>'COM DO 15'!DEP_19</vt:lpstr>
      <vt:lpstr>'COM DO 16'!DEP_19</vt:lpstr>
      <vt:lpstr>'COM DO 17'!DEP_19</vt:lpstr>
      <vt:lpstr>'COM DO 18'!DEP_19</vt:lpstr>
      <vt:lpstr>'COM DO 19'!DEP_19</vt:lpstr>
      <vt:lpstr>'CSS 3P 14'!DEP_19</vt:lpstr>
      <vt:lpstr>'CSS 3P 15'!DEP_19</vt:lpstr>
      <vt:lpstr>'CSS 3P 16'!DEP_19</vt:lpstr>
      <vt:lpstr>'CSS 3P 17'!DEP_19</vt:lpstr>
      <vt:lpstr>'CSS 3P 18'!DEP_19</vt:lpstr>
      <vt:lpstr>'CSS 3P 19'!DEP_19</vt:lpstr>
      <vt:lpstr>'CSS DO 14'!DEP_19</vt:lpstr>
      <vt:lpstr>'CSS DO 15'!DEP_19</vt:lpstr>
      <vt:lpstr>'CSS DO 16'!DEP_19</vt:lpstr>
      <vt:lpstr>'CSS DO 17'!DEP_19</vt:lpstr>
      <vt:lpstr>'CSS DO 18'!DEP_19</vt:lpstr>
      <vt:lpstr>'CSS DO 19'!DEP_19</vt:lpstr>
      <vt:lpstr>'LOI 3P 14'!DEP_19</vt:lpstr>
      <vt:lpstr>'LOI 3P 15'!DEP_19</vt:lpstr>
      <vt:lpstr>'LOI 3P 16'!DEP_19</vt:lpstr>
      <vt:lpstr>'LOI 3P 17'!DEP_19</vt:lpstr>
      <vt:lpstr>'LOI 3P 18'!DEP_19</vt:lpstr>
      <vt:lpstr>'LOI 3P 19'!DEP_19</vt:lpstr>
      <vt:lpstr>'LOI DO 14'!DEP_19</vt:lpstr>
      <vt:lpstr>'LOI DO 15'!DEP_19</vt:lpstr>
      <vt:lpstr>'LOI DO 16'!DEP_19</vt:lpstr>
      <vt:lpstr>'LOI DO 17'!DEP_19</vt:lpstr>
      <vt:lpstr>'LOI DO 18'!DEP_19</vt:lpstr>
      <vt:lpstr>'LOI DO 19'!DEP_19</vt:lpstr>
      <vt:lpstr>'NPO 3P 14'!DEP_19</vt:lpstr>
      <vt:lpstr>'NPO 3P 15'!DEP_19</vt:lpstr>
      <vt:lpstr>'NPO 3P 16'!DEP_19</vt:lpstr>
      <vt:lpstr>'NPO 3P 17'!DEP_19</vt:lpstr>
      <vt:lpstr>'NPO 3P 18'!DEP_19</vt:lpstr>
      <vt:lpstr>'NPO 3P 19'!DEP_19</vt:lpstr>
      <vt:lpstr>'NPO DO 14'!DEP_19</vt:lpstr>
      <vt:lpstr>'NPO DO 15'!DEP_19</vt:lpstr>
      <vt:lpstr>'NPO DO 16'!DEP_19</vt:lpstr>
      <vt:lpstr>'NPO DO 17'!DEP_19</vt:lpstr>
      <vt:lpstr>'NPO DO 18'!DEP_19</vt:lpstr>
      <vt:lpstr>'NPO DO 19'!DEP_19</vt:lpstr>
      <vt:lpstr>'P&amp;G 3P 14'!DEP_19</vt:lpstr>
      <vt:lpstr>'P&amp;G 3P 15'!DEP_19</vt:lpstr>
      <vt:lpstr>'P&amp;G 3P 16'!DEP_19</vt:lpstr>
      <vt:lpstr>'P&amp;G 3P 17'!DEP_19</vt:lpstr>
      <vt:lpstr>'P&amp;G 3P 18'!DEP_19</vt:lpstr>
      <vt:lpstr>'P&amp;G 3P 19'!DEP_19</vt:lpstr>
      <vt:lpstr>'P&amp;G DO 14'!DEP_19</vt:lpstr>
      <vt:lpstr>'P&amp;G DO 15'!DEP_19</vt:lpstr>
      <vt:lpstr>'P&amp;G DO 16'!DEP_19</vt:lpstr>
      <vt:lpstr>'P&amp;G DO 17'!DEP_19</vt:lpstr>
      <vt:lpstr>'P&amp;G DO 18'!DEP_19</vt:lpstr>
      <vt:lpstr>'P&amp;G DO 19'!DEP_19</vt:lpstr>
      <vt:lpstr>'RES 3P 14'!DEP_19</vt:lpstr>
      <vt:lpstr>'RES 3P 15'!DEP_19</vt:lpstr>
      <vt:lpstr>'RES 3P 16'!DEP_19</vt:lpstr>
      <vt:lpstr>'RES 3P 17'!DEP_19</vt:lpstr>
      <vt:lpstr>'RES 3P 18'!DEP_19</vt:lpstr>
      <vt:lpstr>'RES 3P 19'!DEP_19</vt:lpstr>
      <vt:lpstr>'RES DO 14'!DEP_19</vt:lpstr>
      <vt:lpstr>'RES DO 15'!DEP_19</vt:lpstr>
      <vt:lpstr>'RES DO 16'!DEP_19</vt:lpstr>
      <vt:lpstr>'RES DO 17'!DEP_19</vt:lpstr>
      <vt:lpstr>'RES DO 18'!DEP_19</vt:lpstr>
      <vt:lpstr>'RES DO 19'!DEP_19</vt:lpstr>
      <vt:lpstr>'Com 3P 14'!DEP_20</vt:lpstr>
      <vt:lpstr>'COM 3P 15'!DEP_20</vt:lpstr>
      <vt:lpstr>'COM 3P 16'!DEP_20</vt:lpstr>
      <vt:lpstr>'COM 3P 17'!DEP_20</vt:lpstr>
      <vt:lpstr>'COM 3P 17 (11)'!DEP_20</vt:lpstr>
      <vt:lpstr>'COM 3P 18'!DEP_20</vt:lpstr>
      <vt:lpstr>'COM 3P 19'!DEP_20</vt:lpstr>
      <vt:lpstr>'Com DO 14'!DEP_20</vt:lpstr>
      <vt:lpstr>'COM DO 15'!DEP_20</vt:lpstr>
      <vt:lpstr>'COM DO 16'!DEP_20</vt:lpstr>
      <vt:lpstr>'COM DO 17'!DEP_20</vt:lpstr>
      <vt:lpstr>'COM DO 18'!DEP_20</vt:lpstr>
      <vt:lpstr>'COM DO 19'!DEP_20</vt:lpstr>
      <vt:lpstr>'CSS 3P 14'!DEP_20</vt:lpstr>
      <vt:lpstr>'CSS 3P 15'!DEP_20</vt:lpstr>
      <vt:lpstr>'CSS 3P 16'!DEP_20</vt:lpstr>
      <vt:lpstr>'CSS 3P 17'!DEP_20</vt:lpstr>
      <vt:lpstr>'CSS 3P 18'!DEP_20</vt:lpstr>
      <vt:lpstr>'CSS 3P 19'!DEP_20</vt:lpstr>
      <vt:lpstr>'CSS DO 14'!DEP_20</vt:lpstr>
      <vt:lpstr>'CSS DO 15'!DEP_20</vt:lpstr>
      <vt:lpstr>'CSS DO 16'!DEP_20</vt:lpstr>
      <vt:lpstr>'CSS DO 17'!DEP_20</vt:lpstr>
      <vt:lpstr>'CSS DO 18'!DEP_20</vt:lpstr>
      <vt:lpstr>'CSS DO 19'!DEP_20</vt:lpstr>
      <vt:lpstr>'LOI 3P 14'!DEP_20</vt:lpstr>
      <vt:lpstr>'LOI 3P 15'!DEP_20</vt:lpstr>
      <vt:lpstr>'LOI 3P 16'!DEP_20</vt:lpstr>
      <vt:lpstr>'LOI 3P 17'!DEP_20</vt:lpstr>
      <vt:lpstr>'LOI 3P 18'!DEP_20</vt:lpstr>
      <vt:lpstr>'LOI 3P 19'!DEP_20</vt:lpstr>
      <vt:lpstr>'LOI DO 14'!DEP_20</vt:lpstr>
      <vt:lpstr>'LOI DO 15'!DEP_20</vt:lpstr>
      <vt:lpstr>'LOI DO 16'!DEP_20</vt:lpstr>
      <vt:lpstr>'LOI DO 17'!DEP_20</vt:lpstr>
      <vt:lpstr>'LOI DO 18'!DEP_20</vt:lpstr>
      <vt:lpstr>'LOI DO 19'!DEP_20</vt:lpstr>
      <vt:lpstr>'NPO 3P 14'!DEP_20</vt:lpstr>
      <vt:lpstr>'NPO 3P 15'!DEP_20</vt:lpstr>
      <vt:lpstr>'NPO 3P 16'!DEP_20</vt:lpstr>
      <vt:lpstr>'NPO 3P 17'!DEP_20</vt:lpstr>
      <vt:lpstr>'NPO 3P 18'!DEP_20</vt:lpstr>
      <vt:lpstr>'NPO 3P 19'!DEP_20</vt:lpstr>
      <vt:lpstr>'NPO DO 14'!DEP_20</vt:lpstr>
      <vt:lpstr>'NPO DO 15'!DEP_20</vt:lpstr>
      <vt:lpstr>'NPO DO 16'!DEP_20</vt:lpstr>
      <vt:lpstr>'NPO DO 17'!DEP_20</vt:lpstr>
      <vt:lpstr>'NPO DO 18'!DEP_20</vt:lpstr>
      <vt:lpstr>'NPO DO 19'!DEP_20</vt:lpstr>
      <vt:lpstr>'P&amp;G 3P 14'!DEP_20</vt:lpstr>
      <vt:lpstr>'P&amp;G 3P 15'!DEP_20</vt:lpstr>
      <vt:lpstr>'P&amp;G 3P 16'!DEP_20</vt:lpstr>
      <vt:lpstr>'P&amp;G 3P 17'!DEP_20</vt:lpstr>
      <vt:lpstr>'P&amp;G 3P 18'!DEP_20</vt:lpstr>
      <vt:lpstr>'P&amp;G 3P 19'!DEP_20</vt:lpstr>
      <vt:lpstr>'P&amp;G DO 14'!DEP_20</vt:lpstr>
      <vt:lpstr>'P&amp;G DO 15'!DEP_20</vt:lpstr>
      <vt:lpstr>'P&amp;G DO 16'!DEP_20</vt:lpstr>
      <vt:lpstr>'P&amp;G DO 17'!DEP_20</vt:lpstr>
      <vt:lpstr>'P&amp;G DO 18'!DEP_20</vt:lpstr>
      <vt:lpstr>'P&amp;G DO 19'!DEP_20</vt:lpstr>
      <vt:lpstr>'RES 3P 14'!DEP_20</vt:lpstr>
      <vt:lpstr>'RES 3P 15'!DEP_20</vt:lpstr>
      <vt:lpstr>'RES 3P 16'!DEP_20</vt:lpstr>
      <vt:lpstr>'RES 3P 17'!DEP_20</vt:lpstr>
      <vt:lpstr>'RES 3P 18'!DEP_20</vt:lpstr>
      <vt:lpstr>'RES 3P 19'!DEP_20</vt:lpstr>
      <vt:lpstr>'RES DO 14'!DEP_20</vt:lpstr>
      <vt:lpstr>'RES DO 15'!DEP_20</vt:lpstr>
      <vt:lpstr>'RES DO 16'!DEP_20</vt:lpstr>
      <vt:lpstr>'RES DO 17'!DEP_20</vt:lpstr>
      <vt:lpstr>'RES DO 18'!DEP_20</vt:lpstr>
      <vt:lpstr>'RES DO 19'!DEP_20</vt:lpstr>
      <vt:lpstr>'Com 3P 14'!DEP_21</vt:lpstr>
      <vt:lpstr>'COM 3P 15'!DEP_21</vt:lpstr>
      <vt:lpstr>'COM 3P 16'!DEP_21</vt:lpstr>
      <vt:lpstr>'COM 3P 17'!DEP_21</vt:lpstr>
      <vt:lpstr>'COM 3P 17 (11)'!DEP_21</vt:lpstr>
      <vt:lpstr>'COM 3P 18'!DEP_21</vt:lpstr>
      <vt:lpstr>'COM 3P 19'!DEP_21</vt:lpstr>
      <vt:lpstr>'Com DO 14'!DEP_21</vt:lpstr>
      <vt:lpstr>'COM DO 15'!DEP_21</vt:lpstr>
      <vt:lpstr>'COM DO 16'!DEP_21</vt:lpstr>
      <vt:lpstr>'COM DO 17'!DEP_21</vt:lpstr>
      <vt:lpstr>'COM DO 18'!DEP_21</vt:lpstr>
      <vt:lpstr>'COM DO 19'!DEP_21</vt:lpstr>
      <vt:lpstr>'CSS 3P 14'!DEP_21</vt:lpstr>
      <vt:lpstr>'CSS 3P 15'!DEP_21</vt:lpstr>
      <vt:lpstr>'CSS 3P 16'!DEP_21</vt:lpstr>
      <vt:lpstr>'CSS 3P 17'!DEP_21</vt:lpstr>
      <vt:lpstr>'CSS 3P 18'!DEP_21</vt:lpstr>
      <vt:lpstr>'CSS 3P 19'!DEP_21</vt:lpstr>
      <vt:lpstr>'CSS DO 14'!DEP_21</vt:lpstr>
      <vt:lpstr>'CSS DO 15'!DEP_21</vt:lpstr>
      <vt:lpstr>'CSS DO 16'!DEP_21</vt:lpstr>
      <vt:lpstr>'CSS DO 17'!DEP_21</vt:lpstr>
      <vt:lpstr>'CSS DO 18'!DEP_21</vt:lpstr>
      <vt:lpstr>'CSS DO 19'!DEP_21</vt:lpstr>
      <vt:lpstr>'LOI 3P 14'!DEP_21</vt:lpstr>
      <vt:lpstr>'LOI 3P 15'!DEP_21</vt:lpstr>
      <vt:lpstr>'LOI 3P 16'!DEP_21</vt:lpstr>
      <vt:lpstr>'LOI 3P 17'!DEP_21</vt:lpstr>
      <vt:lpstr>'LOI 3P 18'!DEP_21</vt:lpstr>
      <vt:lpstr>'LOI 3P 19'!DEP_21</vt:lpstr>
      <vt:lpstr>'LOI DO 14'!DEP_21</vt:lpstr>
      <vt:lpstr>'LOI DO 15'!DEP_21</vt:lpstr>
      <vt:lpstr>'LOI DO 16'!DEP_21</vt:lpstr>
      <vt:lpstr>'LOI DO 17'!DEP_21</vt:lpstr>
      <vt:lpstr>'LOI DO 18'!DEP_21</vt:lpstr>
      <vt:lpstr>'LOI DO 19'!DEP_21</vt:lpstr>
      <vt:lpstr>'NPO 3P 14'!DEP_21</vt:lpstr>
      <vt:lpstr>'NPO 3P 15'!DEP_21</vt:lpstr>
      <vt:lpstr>'NPO 3P 16'!DEP_21</vt:lpstr>
      <vt:lpstr>'NPO 3P 17'!DEP_21</vt:lpstr>
      <vt:lpstr>'NPO 3P 18'!DEP_21</vt:lpstr>
      <vt:lpstr>'NPO 3P 19'!DEP_21</vt:lpstr>
      <vt:lpstr>'NPO DO 14'!DEP_21</vt:lpstr>
      <vt:lpstr>'NPO DO 15'!DEP_21</vt:lpstr>
      <vt:lpstr>'NPO DO 16'!DEP_21</vt:lpstr>
      <vt:lpstr>'NPO DO 17'!DEP_21</vt:lpstr>
      <vt:lpstr>'NPO DO 18'!DEP_21</vt:lpstr>
      <vt:lpstr>'NPO DO 19'!DEP_21</vt:lpstr>
      <vt:lpstr>'P&amp;G 3P 14'!DEP_21</vt:lpstr>
      <vt:lpstr>'P&amp;G 3P 15'!DEP_21</vt:lpstr>
      <vt:lpstr>'P&amp;G 3P 16'!DEP_21</vt:lpstr>
      <vt:lpstr>'P&amp;G 3P 17'!DEP_21</vt:lpstr>
      <vt:lpstr>'P&amp;G 3P 18'!DEP_21</vt:lpstr>
      <vt:lpstr>'P&amp;G 3P 19'!DEP_21</vt:lpstr>
      <vt:lpstr>'P&amp;G DO 14'!DEP_21</vt:lpstr>
      <vt:lpstr>'P&amp;G DO 15'!DEP_21</vt:lpstr>
      <vt:lpstr>'P&amp;G DO 16'!DEP_21</vt:lpstr>
      <vt:lpstr>'P&amp;G DO 17'!DEP_21</vt:lpstr>
      <vt:lpstr>'P&amp;G DO 18'!DEP_21</vt:lpstr>
      <vt:lpstr>'P&amp;G DO 19'!DEP_21</vt:lpstr>
      <vt:lpstr>'RES 3P 14'!DEP_21</vt:lpstr>
      <vt:lpstr>'RES 3P 15'!DEP_21</vt:lpstr>
      <vt:lpstr>'RES 3P 16'!DEP_21</vt:lpstr>
      <vt:lpstr>'RES 3P 17'!DEP_21</vt:lpstr>
      <vt:lpstr>'RES 3P 18'!DEP_21</vt:lpstr>
      <vt:lpstr>'RES 3P 19'!DEP_21</vt:lpstr>
      <vt:lpstr>'RES DO 14'!DEP_21</vt:lpstr>
      <vt:lpstr>'RES DO 15'!DEP_21</vt:lpstr>
      <vt:lpstr>'RES DO 16'!DEP_21</vt:lpstr>
      <vt:lpstr>'RES DO 17'!DEP_21</vt:lpstr>
      <vt:lpstr>'RES DO 18'!DEP_21</vt:lpstr>
      <vt:lpstr>'RES DO 19'!DEP_21</vt:lpstr>
      <vt:lpstr>'Com 3P 14'!DEP_22</vt:lpstr>
      <vt:lpstr>'COM 3P 15'!DEP_22</vt:lpstr>
      <vt:lpstr>'COM 3P 16'!DEP_22</vt:lpstr>
      <vt:lpstr>'COM 3P 17'!DEP_22</vt:lpstr>
      <vt:lpstr>'COM 3P 17 (11)'!DEP_22</vt:lpstr>
      <vt:lpstr>'COM 3P 18'!DEP_22</vt:lpstr>
      <vt:lpstr>'COM 3P 19'!DEP_22</vt:lpstr>
      <vt:lpstr>'Com DO 14'!DEP_22</vt:lpstr>
      <vt:lpstr>'COM DO 15'!DEP_22</vt:lpstr>
      <vt:lpstr>'COM DO 16'!DEP_22</vt:lpstr>
      <vt:lpstr>'COM DO 17'!DEP_22</vt:lpstr>
      <vt:lpstr>'COM DO 18'!DEP_22</vt:lpstr>
      <vt:lpstr>'COM DO 19'!DEP_22</vt:lpstr>
      <vt:lpstr>'CSS 3P 14'!DEP_22</vt:lpstr>
      <vt:lpstr>'CSS 3P 15'!DEP_22</vt:lpstr>
      <vt:lpstr>'CSS 3P 16'!DEP_22</vt:lpstr>
      <vt:lpstr>'CSS 3P 17'!DEP_22</vt:lpstr>
      <vt:lpstr>'CSS 3P 18'!DEP_22</vt:lpstr>
      <vt:lpstr>'CSS 3P 19'!DEP_22</vt:lpstr>
      <vt:lpstr>'CSS DO 14'!DEP_22</vt:lpstr>
      <vt:lpstr>'CSS DO 15'!DEP_22</vt:lpstr>
      <vt:lpstr>'CSS DO 16'!DEP_22</vt:lpstr>
      <vt:lpstr>'CSS DO 17'!DEP_22</vt:lpstr>
      <vt:lpstr>'CSS DO 18'!DEP_22</vt:lpstr>
      <vt:lpstr>'CSS DO 19'!DEP_22</vt:lpstr>
      <vt:lpstr>'LOI 3P 14'!DEP_22</vt:lpstr>
      <vt:lpstr>'LOI 3P 15'!DEP_22</vt:lpstr>
      <vt:lpstr>'LOI 3P 16'!DEP_22</vt:lpstr>
      <vt:lpstr>'LOI 3P 17'!DEP_22</vt:lpstr>
      <vt:lpstr>'LOI 3P 18'!DEP_22</vt:lpstr>
      <vt:lpstr>'LOI 3P 19'!DEP_22</vt:lpstr>
      <vt:lpstr>'LOI DO 14'!DEP_22</vt:lpstr>
      <vt:lpstr>'LOI DO 15'!DEP_22</vt:lpstr>
      <vt:lpstr>'LOI DO 16'!DEP_22</vt:lpstr>
      <vt:lpstr>'LOI DO 17'!DEP_22</vt:lpstr>
      <vt:lpstr>'LOI DO 18'!DEP_22</vt:lpstr>
      <vt:lpstr>'LOI DO 19'!DEP_22</vt:lpstr>
      <vt:lpstr>'NPO 3P 14'!DEP_22</vt:lpstr>
      <vt:lpstr>'NPO 3P 15'!DEP_22</vt:lpstr>
      <vt:lpstr>'NPO 3P 16'!DEP_22</vt:lpstr>
      <vt:lpstr>'NPO 3P 17'!DEP_22</vt:lpstr>
      <vt:lpstr>'NPO 3P 18'!DEP_22</vt:lpstr>
      <vt:lpstr>'NPO 3P 19'!DEP_22</vt:lpstr>
      <vt:lpstr>'NPO DO 14'!DEP_22</vt:lpstr>
      <vt:lpstr>'NPO DO 15'!DEP_22</vt:lpstr>
      <vt:lpstr>'NPO DO 16'!DEP_22</vt:lpstr>
      <vt:lpstr>'NPO DO 17'!DEP_22</vt:lpstr>
      <vt:lpstr>'NPO DO 18'!DEP_22</vt:lpstr>
      <vt:lpstr>'NPO DO 19'!DEP_22</vt:lpstr>
      <vt:lpstr>'P&amp;G 3P 14'!DEP_22</vt:lpstr>
      <vt:lpstr>'P&amp;G 3P 15'!DEP_22</vt:lpstr>
      <vt:lpstr>'P&amp;G 3P 16'!DEP_22</vt:lpstr>
      <vt:lpstr>'P&amp;G 3P 17'!DEP_22</vt:lpstr>
      <vt:lpstr>'P&amp;G 3P 18'!DEP_22</vt:lpstr>
      <vt:lpstr>'P&amp;G 3P 19'!DEP_22</vt:lpstr>
      <vt:lpstr>'P&amp;G DO 14'!DEP_22</vt:lpstr>
      <vt:lpstr>'P&amp;G DO 15'!DEP_22</vt:lpstr>
      <vt:lpstr>'P&amp;G DO 16'!DEP_22</vt:lpstr>
      <vt:lpstr>'P&amp;G DO 17'!DEP_22</vt:lpstr>
      <vt:lpstr>'P&amp;G DO 18'!DEP_22</vt:lpstr>
      <vt:lpstr>'P&amp;G DO 19'!DEP_22</vt:lpstr>
      <vt:lpstr>'RES 3P 14'!DEP_22</vt:lpstr>
      <vt:lpstr>'RES 3P 15'!DEP_22</vt:lpstr>
      <vt:lpstr>'RES 3P 16'!DEP_22</vt:lpstr>
      <vt:lpstr>'RES 3P 17'!DEP_22</vt:lpstr>
      <vt:lpstr>'RES 3P 18'!DEP_22</vt:lpstr>
      <vt:lpstr>'RES 3P 19'!DEP_22</vt:lpstr>
      <vt:lpstr>'RES DO 14'!DEP_22</vt:lpstr>
      <vt:lpstr>'RES DO 15'!DEP_22</vt:lpstr>
      <vt:lpstr>'RES DO 16'!DEP_22</vt:lpstr>
      <vt:lpstr>'RES DO 17'!DEP_22</vt:lpstr>
      <vt:lpstr>'RES DO 18'!DEP_22</vt:lpstr>
      <vt:lpstr>'RES DO 19'!DEP_22</vt:lpstr>
      <vt:lpstr>'Com 3P 14'!DEP_23</vt:lpstr>
      <vt:lpstr>'COM 3P 15'!DEP_23</vt:lpstr>
      <vt:lpstr>'COM 3P 16'!DEP_23</vt:lpstr>
      <vt:lpstr>'COM 3P 17'!DEP_23</vt:lpstr>
      <vt:lpstr>'COM 3P 17 (11)'!DEP_23</vt:lpstr>
      <vt:lpstr>'COM 3P 18'!DEP_23</vt:lpstr>
      <vt:lpstr>'COM 3P 19'!DEP_23</vt:lpstr>
      <vt:lpstr>'Com DO 14'!DEP_23</vt:lpstr>
      <vt:lpstr>'COM DO 15'!DEP_23</vt:lpstr>
      <vt:lpstr>'COM DO 16'!DEP_23</vt:lpstr>
      <vt:lpstr>'COM DO 17'!DEP_23</vt:lpstr>
      <vt:lpstr>'COM DO 18'!DEP_23</vt:lpstr>
      <vt:lpstr>'COM DO 19'!DEP_23</vt:lpstr>
      <vt:lpstr>'CSS 3P 14'!DEP_23</vt:lpstr>
      <vt:lpstr>'CSS 3P 15'!DEP_23</vt:lpstr>
      <vt:lpstr>'CSS 3P 16'!DEP_23</vt:lpstr>
      <vt:lpstr>'CSS 3P 17'!DEP_23</vt:lpstr>
      <vt:lpstr>'CSS 3P 18'!DEP_23</vt:lpstr>
      <vt:lpstr>'CSS 3P 19'!DEP_23</vt:lpstr>
      <vt:lpstr>'CSS DO 14'!DEP_23</vt:lpstr>
      <vt:lpstr>'CSS DO 15'!DEP_23</vt:lpstr>
      <vt:lpstr>'CSS DO 16'!DEP_23</vt:lpstr>
      <vt:lpstr>'CSS DO 17'!DEP_23</vt:lpstr>
      <vt:lpstr>'CSS DO 18'!DEP_23</vt:lpstr>
      <vt:lpstr>'CSS DO 19'!DEP_23</vt:lpstr>
      <vt:lpstr>'LOI 3P 14'!DEP_23</vt:lpstr>
      <vt:lpstr>'LOI 3P 15'!DEP_23</vt:lpstr>
      <vt:lpstr>'LOI 3P 16'!DEP_23</vt:lpstr>
      <vt:lpstr>'LOI 3P 17'!DEP_23</vt:lpstr>
      <vt:lpstr>'LOI 3P 18'!DEP_23</vt:lpstr>
      <vt:lpstr>'LOI 3P 19'!DEP_23</vt:lpstr>
      <vt:lpstr>'LOI DO 14'!DEP_23</vt:lpstr>
      <vt:lpstr>'LOI DO 15'!DEP_23</vt:lpstr>
      <vt:lpstr>'LOI DO 16'!DEP_23</vt:lpstr>
      <vt:lpstr>'LOI DO 17'!DEP_23</vt:lpstr>
      <vt:lpstr>'LOI DO 18'!DEP_23</vt:lpstr>
      <vt:lpstr>'LOI DO 19'!DEP_23</vt:lpstr>
      <vt:lpstr>'NPO 3P 14'!DEP_23</vt:lpstr>
      <vt:lpstr>'NPO 3P 15'!DEP_23</vt:lpstr>
      <vt:lpstr>'NPO 3P 16'!DEP_23</vt:lpstr>
      <vt:lpstr>'NPO 3P 17'!DEP_23</vt:lpstr>
      <vt:lpstr>'NPO 3P 18'!DEP_23</vt:lpstr>
      <vt:lpstr>'NPO 3P 19'!DEP_23</vt:lpstr>
      <vt:lpstr>'NPO DO 14'!DEP_23</vt:lpstr>
      <vt:lpstr>'NPO DO 15'!DEP_23</vt:lpstr>
      <vt:lpstr>'NPO DO 16'!DEP_23</vt:lpstr>
      <vt:lpstr>'NPO DO 17'!DEP_23</vt:lpstr>
      <vt:lpstr>'NPO DO 18'!DEP_23</vt:lpstr>
      <vt:lpstr>'NPO DO 19'!DEP_23</vt:lpstr>
      <vt:lpstr>'P&amp;G 3P 14'!DEP_23</vt:lpstr>
      <vt:lpstr>'P&amp;G 3P 15'!DEP_23</vt:lpstr>
      <vt:lpstr>'P&amp;G 3P 16'!DEP_23</vt:lpstr>
      <vt:lpstr>'P&amp;G 3P 17'!DEP_23</vt:lpstr>
      <vt:lpstr>'P&amp;G 3P 18'!DEP_23</vt:lpstr>
      <vt:lpstr>'P&amp;G 3P 19'!DEP_23</vt:lpstr>
      <vt:lpstr>'P&amp;G DO 14'!DEP_23</vt:lpstr>
      <vt:lpstr>'P&amp;G DO 15'!DEP_23</vt:lpstr>
      <vt:lpstr>'P&amp;G DO 16'!DEP_23</vt:lpstr>
      <vt:lpstr>'P&amp;G DO 17'!DEP_23</vt:lpstr>
      <vt:lpstr>'P&amp;G DO 18'!DEP_23</vt:lpstr>
      <vt:lpstr>'P&amp;G DO 19'!DEP_23</vt:lpstr>
      <vt:lpstr>'RES 3P 14'!DEP_23</vt:lpstr>
      <vt:lpstr>'RES 3P 15'!DEP_23</vt:lpstr>
      <vt:lpstr>'RES 3P 16'!DEP_23</vt:lpstr>
      <vt:lpstr>'RES 3P 17'!DEP_23</vt:lpstr>
      <vt:lpstr>'RES 3P 18'!DEP_23</vt:lpstr>
      <vt:lpstr>'RES 3P 19'!DEP_23</vt:lpstr>
      <vt:lpstr>'RES DO 14'!DEP_23</vt:lpstr>
      <vt:lpstr>'RES DO 15'!DEP_23</vt:lpstr>
      <vt:lpstr>'RES DO 16'!DEP_23</vt:lpstr>
      <vt:lpstr>'RES DO 17'!DEP_23</vt:lpstr>
      <vt:lpstr>'RES DO 18'!DEP_23</vt:lpstr>
      <vt:lpstr>'RES DO 19'!DEP_23</vt:lpstr>
      <vt:lpstr>'Com 3P 14'!DEP_24</vt:lpstr>
      <vt:lpstr>'COM 3P 15'!DEP_24</vt:lpstr>
      <vt:lpstr>'COM 3P 16'!DEP_24</vt:lpstr>
      <vt:lpstr>'COM 3P 17'!DEP_24</vt:lpstr>
      <vt:lpstr>'COM 3P 17 (11)'!DEP_24</vt:lpstr>
      <vt:lpstr>'COM 3P 18'!DEP_24</vt:lpstr>
      <vt:lpstr>'COM 3P 19'!DEP_24</vt:lpstr>
      <vt:lpstr>'Com DO 14'!DEP_24</vt:lpstr>
      <vt:lpstr>'COM DO 15'!DEP_24</vt:lpstr>
      <vt:lpstr>'COM DO 16'!DEP_24</vt:lpstr>
      <vt:lpstr>'COM DO 17'!DEP_24</vt:lpstr>
      <vt:lpstr>'COM DO 18'!DEP_24</vt:lpstr>
      <vt:lpstr>'COM DO 19'!DEP_24</vt:lpstr>
      <vt:lpstr>'CSS 3P 14'!DEP_24</vt:lpstr>
      <vt:lpstr>'CSS 3P 15'!DEP_24</vt:lpstr>
      <vt:lpstr>'CSS 3P 16'!DEP_24</vt:lpstr>
      <vt:lpstr>'CSS 3P 17'!DEP_24</vt:lpstr>
      <vt:lpstr>'CSS 3P 18'!DEP_24</vt:lpstr>
      <vt:lpstr>'CSS 3P 19'!DEP_24</vt:lpstr>
      <vt:lpstr>'CSS DO 14'!DEP_24</vt:lpstr>
      <vt:lpstr>'CSS DO 15'!DEP_24</vt:lpstr>
      <vt:lpstr>'CSS DO 16'!DEP_24</vt:lpstr>
      <vt:lpstr>'CSS DO 17'!DEP_24</vt:lpstr>
      <vt:lpstr>'CSS DO 18'!DEP_24</vt:lpstr>
      <vt:lpstr>'CSS DO 19'!DEP_24</vt:lpstr>
      <vt:lpstr>'LOI 3P 14'!DEP_24</vt:lpstr>
      <vt:lpstr>'LOI 3P 15'!DEP_24</vt:lpstr>
      <vt:lpstr>'LOI 3P 16'!DEP_24</vt:lpstr>
      <vt:lpstr>'LOI 3P 17'!DEP_24</vt:lpstr>
      <vt:lpstr>'LOI 3P 18'!DEP_24</vt:lpstr>
      <vt:lpstr>'LOI 3P 19'!DEP_24</vt:lpstr>
      <vt:lpstr>'LOI DO 14'!DEP_24</vt:lpstr>
      <vt:lpstr>'LOI DO 15'!DEP_24</vt:lpstr>
      <vt:lpstr>'LOI DO 16'!DEP_24</vt:lpstr>
      <vt:lpstr>'LOI DO 17'!DEP_24</vt:lpstr>
      <vt:lpstr>'LOI DO 18'!DEP_24</vt:lpstr>
      <vt:lpstr>'LOI DO 19'!DEP_24</vt:lpstr>
      <vt:lpstr>'NPO 3P 14'!DEP_24</vt:lpstr>
      <vt:lpstr>'NPO 3P 15'!DEP_24</vt:lpstr>
      <vt:lpstr>'NPO 3P 16'!DEP_24</vt:lpstr>
      <vt:lpstr>'NPO 3P 17'!DEP_24</vt:lpstr>
      <vt:lpstr>'NPO 3P 18'!DEP_24</vt:lpstr>
      <vt:lpstr>'NPO 3P 19'!DEP_24</vt:lpstr>
      <vt:lpstr>'NPO DO 14'!DEP_24</vt:lpstr>
      <vt:lpstr>'NPO DO 15'!DEP_24</vt:lpstr>
      <vt:lpstr>'NPO DO 16'!DEP_24</vt:lpstr>
      <vt:lpstr>'NPO DO 17'!DEP_24</vt:lpstr>
      <vt:lpstr>'NPO DO 18'!DEP_24</vt:lpstr>
      <vt:lpstr>'NPO DO 19'!DEP_24</vt:lpstr>
      <vt:lpstr>'P&amp;G 3P 14'!DEP_24</vt:lpstr>
      <vt:lpstr>'P&amp;G 3P 15'!DEP_24</vt:lpstr>
      <vt:lpstr>'P&amp;G 3P 16'!DEP_24</vt:lpstr>
      <vt:lpstr>'P&amp;G 3P 17'!DEP_24</vt:lpstr>
      <vt:lpstr>'P&amp;G 3P 18'!DEP_24</vt:lpstr>
      <vt:lpstr>'P&amp;G 3P 19'!DEP_24</vt:lpstr>
      <vt:lpstr>'P&amp;G DO 14'!DEP_24</vt:lpstr>
      <vt:lpstr>'P&amp;G DO 15'!DEP_24</vt:lpstr>
      <vt:lpstr>'P&amp;G DO 16'!DEP_24</vt:lpstr>
      <vt:lpstr>'P&amp;G DO 17'!DEP_24</vt:lpstr>
      <vt:lpstr>'P&amp;G DO 18'!DEP_24</vt:lpstr>
      <vt:lpstr>'P&amp;G DO 19'!DEP_24</vt:lpstr>
      <vt:lpstr>'RES 3P 14'!DEP_24</vt:lpstr>
      <vt:lpstr>'RES 3P 15'!DEP_24</vt:lpstr>
      <vt:lpstr>'RES 3P 16'!DEP_24</vt:lpstr>
      <vt:lpstr>'RES 3P 17'!DEP_24</vt:lpstr>
      <vt:lpstr>'RES 3P 18'!DEP_24</vt:lpstr>
      <vt:lpstr>'RES 3P 19'!DEP_24</vt:lpstr>
      <vt:lpstr>'RES DO 14'!DEP_24</vt:lpstr>
      <vt:lpstr>'RES DO 15'!DEP_24</vt:lpstr>
      <vt:lpstr>'RES DO 16'!DEP_24</vt:lpstr>
      <vt:lpstr>'RES DO 17'!DEP_24</vt:lpstr>
      <vt:lpstr>'RES DO 18'!DEP_24</vt:lpstr>
      <vt:lpstr>'RES DO 19'!DEP_24</vt:lpstr>
      <vt:lpstr>'Com 3P 14'!DEP_25</vt:lpstr>
      <vt:lpstr>'COM 3P 15'!DEP_25</vt:lpstr>
      <vt:lpstr>'COM 3P 16'!DEP_25</vt:lpstr>
      <vt:lpstr>'COM 3P 17'!DEP_25</vt:lpstr>
      <vt:lpstr>'COM 3P 17 (11)'!DEP_25</vt:lpstr>
      <vt:lpstr>'COM 3P 18'!DEP_25</vt:lpstr>
      <vt:lpstr>'COM 3P 19'!DEP_25</vt:lpstr>
      <vt:lpstr>'Com DO 14'!DEP_25</vt:lpstr>
      <vt:lpstr>'COM DO 15'!DEP_25</vt:lpstr>
      <vt:lpstr>'COM DO 16'!DEP_25</vt:lpstr>
      <vt:lpstr>'COM DO 17'!DEP_25</vt:lpstr>
      <vt:lpstr>'COM DO 18'!DEP_25</vt:lpstr>
      <vt:lpstr>'COM DO 19'!DEP_25</vt:lpstr>
      <vt:lpstr>'CSS 3P 14'!DEP_25</vt:lpstr>
      <vt:lpstr>'CSS 3P 15'!DEP_25</vt:lpstr>
      <vt:lpstr>'CSS 3P 16'!DEP_25</vt:lpstr>
      <vt:lpstr>'CSS 3P 17'!DEP_25</vt:lpstr>
      <vt:lpstr>'CSS 3P 18'!DEP_25</vt:lpstr>
      <vt:lpstr>'CSS 3P 19'!DEP_25</vt:lpstr>
      <vt:lpstr>'CSS DO 14'!DEP_25</vt:lpstr>
      <vt:lpstr>'CSS DO 15'!DEP_25</vt:lpstr>
      <vt:lpstr>'CSS DO 16'!DEP_25</vt:lpstr>
      <vt:lpstr>'CSS DO 17'!DEP_25</vt:lpstr>
      <vt:lpstr>'CSS DO 18'!DEP_25</vt:lpstr>
      <vt:lpstr>'CSS DO 19'!DEP_25</vt:lpstr>
      <vt:lpstr>'LOI 3P 14'!DEP_25</vt:lpstr>
      <vt:lpstr>'LOI 3P 15'!DEP_25</vt:lpstr>
      <vt:lpstr>'LOI 3P 16'!DEP_25</vt:lpstr>
      <vt:lpstr>'LOI 3P 17'!DEP_25</vt:lpstr>
      <vt:lpstr>'LOI 3P 18'!DEP_25</vt:lpstr>
      <vt:lpstr>'LOI 3P 19'!DEP_25</vt:lpstr>
      <vt:lpstr>'LOI DO 14'!DEP_25</vt:lpstr>
      <vt:lpstr>'LOI DO 15'!DEP_25</vt:lpstr>
      <vt:lpstr>'LOI DO 16'!DEP_25</vt:lpstr>
      <vt:lpstr>'LOI DO 17'!DEP_25</vt:lpstr>
      <vt:lpstr>'LOI DO 18'!DEP_25</vt:lpstr>
      <vt:lpstr>'LOI DO 19'!DEP_25</vt:lpstr>
      <vt:lpstr>'NPO 3P 14'!DEP_25</vt:lpstr>
      <vt:lpstr>'NPO 3P 15'!DEP_25</vt:lpstr>
      <vt:lpstr>'NPO 3P 16'!DEP_25</vt:lpstr>
      <vt:lpstr>'NPO 3P 17'!DEP_25</vt:lpstr>
      <vt:lpstr>'NPO 3P 18'!DEP_25</vt:lpstr>
      <vt:lpstr>'NPO 3P 19'!DEP_25</vt:lpstr>
      <vt:lpstr>'NPO DO 14'!DEP_25</vt:lpstr>
      <vt:lpstr>'NPO DO 15'!DEP_25</vt:lpstr>
      <vt:lpstr>'NPO DO 16'!DEP_25</vt:lpstr>
      <vt:lpstr>'NPO DO 17'!DEP_25</vt:lpstr>
      <vt:lpstr>'NPO DO 18'!DEP_25</vt:lpstr>
      <vt:lpstr>'NPO DO 19'!DEP_25</vt:lpstr>
      <vt:lpstr>'P&amp;G 3P 14'!DEP_25</vt:lpstr>
      <vt:lpstr>'P&amp;G 3P 15'!DEP_25</vt:lpstr>
      <vt:lpstr>'P&amp;G 3P 16'!DEP_25</vt:lpstr>
      <vt:lpstr>'P&amp;G 3P 17'!DEP_25</vt:lpstr>
      <vt:lpstr>'P&amp;G 3P 18'!DEP_25</vt:lpstr>
      <vt:lpstr>'P&amp;G 3P 19'!DEP_25</vt:lpstr>
      <vt:lpstr>'P&amp;G DO 14'!DEP_25</vt:lpstr>
      <vt:lpstr>'P&amp;G DO 15'!DEP_25</vt:lpstr>
      <vt:lpstr>'P&amp;G DO 16'!DEP_25</vt:lpstr>
      <vt:lpstr>'P&amp;G DO 17'!DEP_25</vt:lpstr>
      <vt:lpstr>'P&amp;G DO 18'!DEP_25</vt:lpstr>
      <vt:lpstr>'P&amp;G DO 19'!DEP_25</vt:lpstr>
      <vt:lpstr>'RES 3P 14'!DEP_25</vt:lpstr>
      <vt:lpstr>'RES 3P 15'!DEP_25</vt:lpstr>
      <vt:lpstr>'RES 3P 16'!DEP_25</vt:lpstr>
      <vt:lpstr>'RES 3P 17'!DEP_25</vt:lpstr>
      <vt:lpstr>'RES 3P 18'!DEP_25</vt:lpstr>
      <vt:lpstr>'RES 3P 19'!DEP_25</vt:lpstr>
      <vt:lpstr>'RES DO 14'!DEP_25</vt:lpstr>
      <vt:lpstr>'RES DO 15'!DEP_25</vt:lpstr>
      <vt:lpstr>'RES DO 16'!DEP_25</vt:lpstr>
      <vt:lpstr>'RES DO 17'!DEP_25</vt:lpstr>
      <vt:lpstr>'RES DO 18'!DEP_25</vt:lpstr>
      <vt:lpstr>'RES DO 19'!DEP_25</vt:lpstr>
      <vt:lpstr>'Com 3P 14'!DEP_26</vt:lpstr>
      <vt:lpstr>'COM 3P 15'!DEP_26</vt:lpstr>
      <vt:lpstr>'COM 3P 16'!DEP_26</vt:lpstr>
      <vt:lpstr>'COM 3P 17'!DEP_26</vt:lpstr>
      <vt:lpstr>'COM 3P 17 (11)'!DEP_26</vt:lpstr>
      <vt:lpstr>'COM 3P 18'!DEP_26</vt:lpstr>
      <vt:lpstr>'COM 3P 19'!DEP_26</vt:lpstr>
      <vt:lpstr>'Com DO 14'!DEP_26</vt:lpstr>
      <vt:lpstr>'COM DO 15'!DEP_26</vt:lpstr>
      <vt:lpstr>'COM DO 16'!DEP_26</vt:lpstr>
      <vt:lpstr>'COM DO 17'!DEP_26</vt:lpstr>
      <vt:lpstr>'COM DO 18'!DEP_26</vt:lpstr>
      <vt:lpstr>'COM DO 19'!DEP_26</vt:lpstr>
      <vt:lpstr>'CSS 3P 14'!DEP_26</vt:lpstr>
      <vt:lpstr>'CSS 3P 15'!DEP_26</vt:lpstr>
      <vt:lpstr>'CSS 3P 16'!DEP_26</vt:lpstr>
      <vt:lpstr>'CSS 3P 17'!DEP_26</vt:lpstr>
      <vt:lpstr>'CSS 3P 18'!DEP_26</vt:lpstr>
      <vt:lpstr>'CSS 3P 19'!DEP_26</vt:lpstr>
      <vt:lpstr>'CSS DO 14'!DEP_26</vt:lpstr>
      <vt:lpstr>'CSS DO 15'!DEP_26</vt:lpstr>
      <vt:lpstr>'CSS DO 16'!DEP_26</vt:lpstr>
      <vt:lpstr>'CSS DO 17'!DEP_26</vt:lpstr>
      <vt:lpstr>'CSS DO 18'!DEP_26</vt:lpstr>
      <vt:lpstr>'CSS DO 19'!DEP_26</vt:lpstr>
      <vt:lpstr>'LOI 3P 14'!DEP_26</vt:lpstr>
      <vt:lpstr>'LOI 3P 15'!DEP_26</vt:lpstr>
      <vt:lpstr>'LOI 3P 16'!DEP_26</vt:lpstr>
      <vt:lpstr>'LOI 3P 17'!DEP_26</vt:lpstr>
      <vt:lpstr>'LOI 3P 18'!DEP_26</vt:lpstr>
      <vt:lpstr>'LOI 3P 19'!DEP_26</vt:lpstr>
      <vt:lpstr>'LOI DO 14'!DEP_26</vt:lpstr>
      <vt:lpstr>'LOI DO 15'!DEP_26</vt:lpstr>
      <vt:lpstr>'LOI DO 16'!DEP_26</vt:lpstr>
      <vt:lpstr>'LOI DO 17'!DEP_26</vt:lpstr>
      <vt:lpstr>'LOI DO 18'!DEP_26</vt:lpstr>
      <vt:lpstr>'LOI DO 19'!DEP_26</vt:lpstr>
      <vt:lpstr>'NPO 3P 14'!DEP_26</vt:lpstr>
      <vt:lpstr>'NPO 3P 15'!DEP_26</vt:lpstr>
      <vt:lpstr>'NPO 3P 16'!DEP_26</vt:lpstr>
      <vt:lpstr>'NPO 3P 17'!DEP_26</vt:lpstr>
      <vt:lpstr>'NPO 3P 18'!DEP_26</vt:lpstr>
      <vt:lpstr>'NPO 3P 19'!DEP_26</vt:lpstr>
      <vt:lpstr>'NPO DO 14'!DEP_26</vt:lpstr>
      <vt:lpstr>'NPO DO 15'!DEP_26</vt:lpstr>
      <vt:lpstr>'NPO DO 16'!DEP_26</vt:lpstr>
      <vt:lpstr>'NPO DO 17'!DEP_26</vt:lpstr>
      <vt:lpstr>'NPO DO 18'!DEP_26</vt:lpstr>
      <vt:lpstr>'NPO DO 19'!DEP_26</vt:lpstr>
      <vt:lpstr>'P&amp;G 3P 14'!DEP_26</vt:lpstr>
      <vt:lpstr>'P&amp;G 3P 15'!DEP_26</vt:lpstr>
      <vt:lpstr>'P&amp;G 3P 16'!DEP_26</vt:lpstr>
      <vt:lpstr>'P&amp;G 3P 17'!DEP_26</vt:lpstr>
      <vt:lpstr>'P&amp;G 3P 18'!DEP_26</vt:lpstr>
      <vt:lpstr>'P&amp;G 3P 19'!DEP_26</vt:lpstr>
      <vt:lpstr>'P&amp;G DO 14'!DEP_26</vt:lpstr>
      <vt:lpstr>'P&amp;G DO 15'!DEP_26</vt:lpstr>
      <vt:lpstr>'P&amp;G DO 16'!DEP_26</vt:lpstr>
      <vt:lpstr>'P&amp;G DO 17'!DEP_26</vt:lpstr>
      <vt:lpstr>'P&amp;G DO 18'!DEP_26</vt:lpstr>
      <vt:lpstr>'P&amp;G DO 19'!DEP_26</vt:lpstr>
      <vt:lpstr>'RES 3P 14'!DEP_26</vt:lpstr>
      <vt:lpstr>'RES 3P 15'!DEP_26</vt:lpstr>
      <vt:lpstr>'RES 3P 16'!DEP_26</vt:lpstr>
      <vt:lpstr>'RES 3P 17'!DEP_26</vt:lpstr>
      <vt:lpstr>'RES 3P 18'!DEP_26</vt:lpstr>
      <vt:lpstr>'RES 3P 19'!DEP_26</vt:lpstr>
      <vt:lpstr>'RES DO 14'!DEP_26</vt:lpstr>
      <vt:lpstr>'RES DO 15'!DEP_26</vt:lpstr>
      <vt:lpstr>'RES DO 16'!DEP_26</vt:lpstr>
      <vt:lpstr>'RES DO 17'!DEP_26</vt:lpstr>
      <vt:lpstr>'RES DO 18'!DEP_26</vt:lpstr>
      <vt:lpstr>'RES DO 19'!DEP_26</vt:lpstr>
      <vt:lpstr>'Com 3P 14'!DEP_27</vt:lpstr>
      <vt:lpstr>'COM 3P 15'!DEP_27</vt:lpstr>
      <vt:lpstr>'COM 3P 16'!DEP_27</vt:lpstr>
      <vt:lpstr>'COM 3P 17'!DEP_27</vt:lpstr>
      <vt:lpstr>'COM 3P 17 (11)'!DEP_27</vt:lpstr>
      <vt:lpstr>'COM 3P 18'!DEP_27</vt:lpstr>
      <vt:lpstr>'COM 3P 19'!DEP_27</vt:lpstr>
      <vt:lpstr>'Com DO 14'!DEP_27</vt:lpstr>
      <vt:lpstr>'COM DO 15'!DEP_27</vt:lpstr>
      <vt:lpstr>'COM DO 16'!DEP_27</vt:lpstr>
      <vt:lpstr>'COM DO 17'!DEP_27</vt:lpstr>
      <vt:lpstr>'COM DO 18'!DEP_27</vt:lpstr>
      <vt:lpstr>'COM DO 19'!DEP_27</vt:lpstr>
      <vt:lpstr>'CSS 3P 14'!DEP_27</vt:lpstr>
      <vt:lpstr>'CSS 3P 15'!DEP_27</vt:lpstr>
      <vt:lpstr>'CSS 3P 16'!DEP_27</vt:lpstr>
      <vt:lpstr>'CSS 3P 17'!DEP_27</vt:lpstr>
      <vt:lpstr>'CSS 3P 18'!DEP_27</vt:lpstr>
      <vt:lpstr>'CSS 3P 19'!DEP_27</vt:lpstr>
      <vt:lpstr>'CSS DO 14'!DEP_27</vt:lpstr>
      <vt:lpstr>'CSS DO 15'!DEP_27</vt:lpstr>
      <vt:lpstr>'CSS DO 16'!DEP_27</vt:lpstr>
      <vt:lpstr>'CSS DO 17'!DEP_27</vt:lpstr>
      <vt:lpstr>'CSS DO 18'!DEP_27</vt:lpstr>
      <vt:lpstr>'CSS DO 19'!DEP_27</vt:lpstr>
      <vt:lpstr>'LOI 3P 14'!DEP_27</vt:lpstr>
      <vt:lpstr>'LOI 3P 15'!DEP_27</vt:lpstr>
      <vt:lpstr>'LOI 3P 16'!DEP_27</vt:lpstr>
      <vt:lpstr>'LOI 3P 17'!DEP_27</vt:lpstr>
      <vt:lpstr>'LOI 3P 18'!DEP_27</vt:lpstr>
      <vt:lpstr>'LOI 3P 19'!DEP_27</vt:lpstr>
      <vt:lpstr>'LOI DO 14'!DEP_27</vt:lpstr>
      <vt:lpstr>'LOI DO 15'!DEP_27</vt:lpstr>
      <vt:lpstr>'LOI DO 16'!DEP_27</vt:lpstr>
      <vt:lpstr>'LOI DO 17'!DEP_27</vt:lpstr>
      <vt:lpstr>'LOI DO 18'!DEP_27</vt:lpstr>
      <vt:lpstr>'LOI DO 19'!DEP_27</vt:lpstr>
      <vt:lpstr>'NPO 3P 14'!DEP_27</vt:lpstr>
      <vt:lpstr>'NPO 3P 15'!DEP_27</vt:lpstr>
      <vt:lpstr>'NPO 3P 16'!DEP_27</vt:lpstr>
      <vt:lpstr>'NPO 3P 17'!DEP_27</vt:lpstr>
      <vt:lpstr>'NPO 3P 18'!DEP_27</vt:lpstr>
      <vt:lpstr>'NPO 3P 19'!DEP_27</vt:lpstr>
      <vt:lpstr>'NPO DO 14'!DEP_27</vt:lpstr>
      <vt:lpstr>'NPO DO 15'!DEP_27</vt:lpstr>
      <vt:lpstr>'NPO DO 16'!DEP_27</vt:lpstr>
      <vt:lpstr>'NPO DO 17'!DEP_27</vt:lpstr>
      <vt:lpstr>'NPO DO 18'!DEP_27</vt:lpstr>
      <vt:lpstr>'NPO DO 19'!DEP_27</vt:lpstr>
      <vt:lpstr>'P&amp;G 3P 14'!DEP_27</vt:lpstr>
      <vt:lpstr>'P&amp;G 3P 15'!DEP_27</vt:lpstr>
      <vt:lpstr>'P&amp;G 3P 16'!DEP_27</vt:lpstr>
      <vt:lpstr>'P&amp;G 3P 17'!DEP_27</vt:lpstr>
      <vt:lpstr>'P&amp;G 3P 18'!DEP_27</vt:lpstr>
      <vt:lpstr>'P&amp;G 3P 19'!DEP_27</vt:lpstr>
      <vt:lpstr>'P&amp;G DO 14'!DEP_27</vt:lpstr>
      <vt:lpstr>'P&amp;G DO 15'!DEP_27</vt:lpstr>
      <vt:lpstr>'P&amp;G DO 16'!DEP_27</vt:lpstr>
      <vt:lpstr>'P&amp;G DO 17'!DEP_27</vt:lpstr>
      <vt:lpstr>'P&amp;G DO 18'!DEP_27</vt:lpstr>
      <vt:lpstr>'P&amp;G DO 19'!DEP_27</vt:lpstr>
      <vt:lpstr>'RES 3P 14'!DEP_27</vt:lpstr>
      <vt:lpstr>'RES 3P 15'!DEP_27</vt:lpstr>
      <vt:lpstr>'RES 3P 16'!DEP_27</vt:lpstr>
      <vt:lpstr>'RES 3P 17'!DEP_27</vt:lpstr>
      <vt:lpstr>'RES 3P 18'!DEP_27</vt:lpstr>
      <vt:lpstr>'RES 3P 19'!DEP_27</vt:lpstr>
      <vt:lpstr>'RES DO 14'!DEP_27</vt:lpstr>
      <vt:lpstr>'RES DO 15'!DEP_27</vt:lpstr>
      <vt:lpstr>'RES DO 16'!DEP_27</vt:lpstr>
      <vt:lpstr>'RES DO 17'!DEP_27</vt:lpstr>
      <vt:lpstr>'RES DO 18'!DEP_27</vt:lpstr>
      <vt:lpstr>'RES DO 19'!DEP_27</vt:lpstr>
      <vt:lpstr>'Com 3P 14'!DEP_28</vt:lpstr>
      <vt:lpstr>'COM 3P 15'!DEP_28</vt:lpstr>
      <vt:lpstr>'COM 3P 16'!DEP_28</vt:lpstr>
      <vt:lpstr>'COM 3P 17'!DEP_28</vt:lpstr>
      <vt:lpstr>'COM 3P 17 (11)'!DEP_28</vt:lpstr>
      <vt:lpstr>'COM 3P 18'!DEP_28</vt:lpstr>
      <vt:lpstr>'COM 3P 19'!DEP_28</vt:lpstr>
      <vt:lpstr>'Com DO 14'!DEP_28</vt:lpstr>
      <vt:lpstr>'COM DO 15'!DEP_28</vt:lpstr>
      <vt:lpstr>'COM DO 16'!DEP_28</vt:lpstr>
      <vt:lpstr>'COM DO 17'!DEP_28</vt:lpstr>
      <vt:lpstr>'COM DO 18'!DEP_28</vt:lpstr>
      <vt:lpstr>'COM DO 19'!DEP_28</vt:lpstr>
      <vt:lpstr>'CSS 3P 14'!DEP_28</vt:lpstr>
      <vt:lpstr>'CSS 3P 15'!DEP_28</vt:lpstr>
      <vt:lpstr>'CSS 3P 16'!DEP_28</vt:lpstr>
      <vt:lpstr>'CSS 3P 17'!DEP_28</vt:lpstr>
      <vt:lpstr>'CSS 3P 18'!DEP_28</vt:lpstr>
      <vt:lpstr>'CSS 3P 19'!DEP_28</vt:lpstr>
      <vt:lpstr>'CSS DO 14'!DEP_28</vt:lpstr>
      <vt:lpstr>'CSS DO 15'!DEP_28</vt:lpstr>
      <vt:lpstr>'CSS DO 16'!DEP_28</vt:lpstr>
      <vt:lpstr>'CSS DO 17'!DEP_28</vt:lpstr>
      <vt:lpstr>'CSS DO 18'!DEP_28</vt:lpstr>
      <vt:lpstr>'CSS DO 19'!DEP_28</vt:lpstr>
      <vt:lpstr>'LOI 3P 14'!DEP_28</vt:lpstr>
      <vt:lpstr>'LOI 3P 15'!DEP_28</vt:lpstr>
      <vt:lpstr>'LOI 3P 16'!DEP_28</vt:lpstr>
      <vt:lpstr>'LOI 3P 17'!DEP_28</vt:lpstr>
      <vt:lpstr>'LOI 3P 18'!DEP_28</vt:lpstr>
      <vt:lpstr>'LOI 3P 19'!DEP_28</vt:lpstr>
      <vt:lpstr>'LOI DO 14'!DEP_28</vt:lpstr>
      <vt:lpstr>'LOI DO 15'!DEP_28</vt:lpstr>
      <vt:lpstr>'LOI DO 16'!DEP_28</vt:lpstr>
      <vt:lpstr>'LOI DO 17'!DEP_28</vt:lpstr>
      <vt:lpstr>'LOI DO 18'!DEP_28</vt:lpstr>
      <vt:lpstr>'LOI DO 19'!DEP_28</vt:lpstr>
      <vt:lpstr>'NPO 3P 14'!DEP_28</vt:lpstr>
      <vt:lpstr>'NPO 3P 15'!DEP_28</vt:lpstr>
      <vt:lpstr>'NPO 3P 16'!DEP_28</vt:lpstr>
      <vt:lpstr>'NPO 3P 17'!DEP_28</vt:lpstr>
      <vt:lpstr>'NPO 3P 18'!DEP_28</vt:lpstr>
      <vt:lpstr>'NPO 3P 19'!DEP_28</vt:lpstr>
      <vt:lpstr>'NPO DO 14'!DEP_28</vt:lpstr>
      <vt:lpstr>'NPO DO 15'!DEP_28</vt:lpstr>
      <vt:lpstr>'NPO DO 16'!DEP_28</vt:lpstr>
      <vt:lpstr>'NPO DO 17'!DEP_28</vt:lpstr>
      <vt:lpstr>'NPO DO 18'!DEP_28</vt:lpstr>
      <vt:lpstr>'NPO DO 19'!DEP_28</vt:lpstr>
      <vt:lpstr>'P&amp;G 3P 14'!DEP_28</vt:lpstr>
      <vt:lpstr>'P&amp;G 3P 15'!DEP_28</vt:lpstr>
      <vt:lpstr>'P&amp;G 3P 16'!DEP_28</vt:lpstr>
      <vt:lpstr>'P&amp;G 3P 17'!DEP_28</vt:lpstr>
      <vt:lpstr>'P&amp;G 3P 18'!DEP_28</vt:lpstr>
      <vt:lpstr>'P&amp;G 3P 19'!DEP_28</vt:lpstr>
      <vt:lpstr>'P&amp;G DO 14'!DEP_28</vt:lpstr>
      <vt:lpstr>'P&amp;G DO 15'!DEP_28</vt:lpstr>
      <vt:lpstr>'P&amp;G DO 16'!DEP_28</vt:lpstr>
      <vt:lpstr>'P&amp;G DO 17'!DEP_28</vt:lpstr>
      <vt:lpstr>'P&amp;G DO 18'!DEP_28</vt:lpstr>
      <vt:lpstr>'P&amp;G DO 19'!DEP_28</vt:lpstr>
      <vt:lpstr>'RES 3P 14'!DEP_28</vt:lpstr>
      <vt:lpstr>'RES 3P 15'!DEP_28</vt:lpstr>
      <vt:lpstr>'RES 3P 16'!DEP_28</vt:lpstr>
      <vt:lpstr>'RES 3P 17'!DEP_28</vt:lpstr>
      <vt:lpstr>'RES 3P 18'!DEP_28</vt:lpstr>
      <vt:lpstr>'RES 3P 19'!DEP_28</vt:lpstr>
      <vt:lpstr>'RES DO 14'!DEP_28</vt:lpstr>
      <vt:lpstr>'RES DO 15'!DEP_28</vt:lpstr>
      <vt:lpstr>'RES DO 16'!DEP_28</vt:lpstr>
      <vt:lpstr>'RES DO 17'!DEP_28</vt:lpstr>
      <vt:lpstr>'RES DO 18'!DEP_28</vt:lpstr>
      <vt:lpstr>'RES DO 19'!DEP_28</vt:lpstr>
      <vt:lpstr>'Com 3P 14'!DEP_29</vt:lpstr>
      <vt:lpstr>'COM 3P 15'!DEP_29</vt:lpstr>
      <vt:lpstr>'COM 3P 16'!DEP_29</vt:lpstr>
      <vt:lpstr>'COM 3P 17'!DEP_29</vt:lpstr>
      <vt:lpstr>'COM 3P 17 (11)'!DEP_29</vt:lpstr>
      <vt:lpstr>'COM 3P 18'!DEP_29</vt:lpstr>
      <vt:lpstr>'COM 3P 19'!DEP_29</vt:lpstr>
      <vt:lpstr>'Com DO 14'!DEP_29</vt:lpstr>
      <vt:lpstr>'COM DO 15'!DEP_29</vt:lpstr>
      <vt:lpstr>'COM DO 16'!DEP_29</vt:lpstr>
      <vt:lpstr>'COM DO 17'!DEP_29</vt:lpstr>
      <vt:lpstr>'COM DO 18'!DEP_29</vt:lpstr>
      <vt:lpstr>'COM DO 19'!DEP_29</vt:lpstr>
      <vt:lpstr>'CSS 3P 14'!DEP_29</vt:lpstr>
      <vt:lpstr>'CSS 3P 15'!DEP_29</vt:lpstr>
      <vt:lpstr>'CSS 3P 16'!DEP_29</vt:lpstr>
      <vt:lpstr>'CSS 3P 17'!DEP_29</vt:lpstr>
      <vt:lpstr>'CSS 3P 18'!DEP_29</vt:lpstr>
      <vt:lpstr>'CSS 3P 19'!DEP_29</vt:lpstr>
      <vt:lpstr>'CSS DO 14'!DEP_29</vt:lpstr>
      <vt:lpstr>'CSS DO 15'!DEP_29</vt:lpstr>
      <vt:lpstr>'CSS DO 16'!DEP_29</vt:lpstr>
      <vt:lpstr>'CSS DO 17'!DEP_29</vt:lpstr>
      <vt:lpstr>'CSS DO 18'!DEP_29</vt:lpstr>
      <vt:lpstr>'CSS DO 19'!DEP_29</vt:lpstr>
      <vt:lpstr>'LOI 3P 14'!DEP_29</vt:lpstr>
      <vt:lpstr>'LOI 3P 15'!DEP_29</vt:lpstr>
      <vt:lpstr>'LOI 3P 16'!DEP_29</vt:lpstr>
      <vt:lpstr>'LOI 3P 17'!DEP_29</vt:lpstr>
      <vt:lpstr>'LOI 3P 18'!DEP_29</vt:lpstr>
      <vt:lpstr>'LOI 3P 19'!DEP_29</vt:lpstr>
      <vt:lpstr>'LOI DO 14'!DEP_29</vt:lpstr>
      <vt:lpstr>'LOI DO 15'!DEP_29</vt:lpstr>
      <vt:lpstr>'LOI DO 16'!DEP_29</vt:lpstr>
      <vt:lpstr>'LOI DO 17'!DEP_29</vt:lpstr>
      <vt:lpstr>'LOI DO 18'!DEP_29</vt:lpstr>
      <vt:lpstr>'LOI DO 19'!DEP_29</vt:lpstr>
      <vt:lpstr>'NPO 3P 14'!DEP_29</vt:lpstr>
      <vt:lpstr>'NPO 3P 15'!DEP_29</vt:lpstr>
      <vt:lpstr>'NPO 3P 16'!DEP_29</vt:lpstr>
      <vt:lpstr>'NPO 3P 17'!DEP_29</vt:lpstr>
      <vt:lpstr>'NPO 3P 18'!DEP_29</vt:lpstr>
      <vt:lpstr>'NPO 3P 19'!DEP_29</vt:lpstr>
      <vt:lpstr>'NPO DO 14'!DEP_29</vt:lpstr>
      <vt:lpstr>'NPO DO 15'!DEP_29</vt:lpstr>
      <vt:lpstr>'NPO DO 16'!DEP_29</vt:lpstr>
      <vt:lpstr>'NPO DO 17'!DEP_29</vt:lpstr>
      <vt:lpstr>'NPO DO 18'!DEP_29</vt:lpstr>
      <vt:lpstr>'NPO DO 19'!DEP_29</vt:lpstr>
      <vt:lpstr>'P&amp;G 3P 14'!DEP_29</vt:lpstr>
      <vt:lpstr>'P&amp;G 3P 15'!DEP_29</vt:lpstr>
      <vt:lpstr>'P&amp;G 3P 16'!DEP_29</vt:lpstr>
      <vt:lpstr>'P&amp;G 3P 17'!DEP_29</vt:lpstr>
      <vt:lpstr>'P&amp;G 3P 18'!DEP_29</vt:lpstr>
      <vt:lpstr>'P&amp;G 3P 19'!DEP_29</vt:lpstr>
      <vt:lpstr>'P&amp;G DO 14'!DEP_29</vt:lpstr>
      <vt:lpstr>'P&amp;G DO 15'!DEP_29</vt:lpstr>
      <vt:lpstr>'P&amp;G DO 16'!DEP_29</vt:lpstr>
      <vt:lpstr>'P&amp;G DO 17'!DEP_29</vt:lpstr>
      <vt:lpstr>'P&amp;G DO 18'!DEP_29</vt:lpstr>
      <vt:lpstr>'P&amp;G DO 19'!DEP_29</vt:lpstr>
      <vt:lpstr>'RES 3P 14'!DEP_29</vt:lpstr>
      <vt:lpstr>'RES 3P 15'!DEP_29</vt:lpstr>
      <vt:lpstr>'RES 3P 16'!DEP_29</vt:lpstr>
      <vt:lpstr>'RES 3P 17'!DEP_29</vt:lpstr>
      <vt:lpstr>'RES 3P 18'!DEP_29</vt:lpstr>
      <vt:lpstr>'RES 3P 19'!DEP_29</vt:lpstr>
      <vt:lpstr>'RES DO 14'!DEP_29</vt:lpstr>
      <vt:lpstr>'RES DO 15'!DEP_29</vt:lpstr>
      <vt:lpstr>'RES DO 16'!DEP_29</vt:lpstr>
      <vt:lpstr>'RES DO 17'!DEP_29</vt:lpstr>
      <vt:lpstr>'RES DO 18'!DEP_29</vt:lpstr>
      <vt:lpstr>'RES DO 19'!DEP_29</vt:lpstr>
      <vt:lpstr>'Com 3P 14'!DEP_30</vt:lpstr>
      <vt:lpstr>'COM 3P 15'!DEP_30</vt:lpstr>
      <vt:lpstr>'COM 3P 16'!DEP_30</vt:lpstr>
      <vt:lpstr>'COM 3P 17'!DEP_30</vt:lpstr>
      <vt:lpstr>'COM 3P 17 (11)'!DEP_30</vt:lpstr>
      <vt:lpstr>'COM 3P 18'!DEP_30</vt:lpstr>
      <vt:lpstr>'COM 3P 19'!DEP_30</vt:lpstr>
      <vt:lpstr>'Com DO 14'!DEP_30</vt:lpstr>
      <vt:lpstr>'COM DO 15'!DEP_30</vt:lpstr>
      <vt:lpstr>'COM DO 16'!DEP_30</vt:lpstr>
      <vt:lpstr>'COM DO 17'!DEP_30</vt:lpstr>
      <vt:lpstr>'COM DO 18'!DEP_30</vt:lpstr>
      <vt:lpstr>'COM DO 19'!DEP_30</vt:lpstr>
      <vt:lpstr>'CSS 3P 14'!DEP_30</vt:lpstr>
      <vt:lpstr>'CSS 3P 15'!DEP_30</vt:lpstr>
      <vt:lpstr>'CSS 3P 16'!DEP_30</vt:lpstr>
      <vt:lpstr>'CSS 3P 17'!DEP_30</vt:lpstr>
      <vt:lpstr>'CSS 3P 18'!DEP_30</vt:lpstr>
      <vt:lpstr>'CSS 3P 19'!DEP_30</vt:lpstr>
      <vt:lpstr>'CSS DO 14'!DEP_30</vt:lpstr>
      <vt:lpstr>'CSS DO 15'!DEP_30</vt:lpstr>
      <vt:lpstr>'CSS DO 16'!DEP_30</vt:lpstr>
      <vt:lpstr>'CSS DO 17'!DEP_30</vt:lpstr>
      <vt:lpstr>'CSS DO 18'!DEP_30</vt:lpstr>
      <vt:lpstr>'CSS DO 19'!DEP_30</vt:lpstr>
      <vt:lpstr>'LOI 3P 14'!DEP_30</vt:lpstr>
      <vt:lpstr>'LOI 3P 15'!DEP_30</vt:lpstr>
      <vt:lpstr>'LOI 3P 16'!DEP_30</vt:lpstr>
      <vt:lpstr>'LOI 3P 17'!DEP_30</vt:lpstr>
      <vt:lpstr>'LOI 3P 18'!DEP_30</vt:lpstr>
      <vt:lpstr>'LOI 3P 19'!DEP_30</vt:lpstr>
      <vt:lpstr>'LOI DO 14'!DEP_30</vt:lpstr>
      <vt:lpstr>'LOI DO 15'!DEP_30</vt:lpstr>
      <vt:lpstr>'LOI DO 16'!DEP_30</vt:lpstr>
      <vt:lpstr>'LOI DO 17'!DEP_30</vt:lpstr>
      <vt:lpstr>'LOI DO 18'!DEP_30</vt:lpstr>
      <vt:lpstr>'LOI DO 19'!DEP_30</vt:lpstr>
      <vt:lpstr>'NPO 3P 14'!DEP_30</vt:lpstr>
      <vt:lpstr>'NPO 3P 15'!DEP_30</vt:lpstr>
      <vt:lpstr>'NPO 3P 16'!DEP_30</vt:lpstr>
      <vt:lpstr>'NPO 3P 17'!DEP_30</vt:lpstr>
      <vt:lpstr>'NPO 3P 18'!DEP_30</vt:lpstr>
      <vt:lpstr>'NPO 3P 19'!DEP_30</vt:lpstr>
      <vt:lpstr>'NPO DO 14'!DEP_30</vt:lpstr>
      <vt:lpstr>'NPO DO 15'!DEP_30</vt:lpstr>
      <vt:lpstr>'NPO DO 16'!DEP_30</vt:lpstr>
      <vt:lpstr>'NPO DO 17'!DEP_30</vt:lpstr>
      <vt:lpstr>'NPO DO 18'!DEP_30</vt:lpstr>
      <vt:lpstr>'NPO DO 19'!DEP_30</vt:lpstr>
      <vt:lpstr>'P&amp;G 3P 14'!DEP_30</vt:lpstr>
      <vt:lpstr>'P&amp;G 3P 15'!DEP_30</vt:lpstr>
      <vt:lpstr>'P&amp;G 3P 16'!DEP_30</vt:lpstr>
      <vt:lpstr>'P&amp;G 3P 17'!DEP_30</vt:lpstr>
      <vt:lpstr>'P&amp;G 3P 18'!DEP_30</vt:lpstr>
      <vt:lpstr>'P&amp;G 3P 19'!DEP_30</vt:lpstr>
      <vt:lpstr>'P&amp;G DO 14'!DEP_30</vt:lpstr>
      <vt:lpstr>'P&amp;G DO 15'!DEP_30</vt:lpstr>
      <vt:lpstr>'P&amp;G DO 16'!DEP_30</vt:lpstr>
      <vt:lpstr>'P&amp;G DO 17'!DEP_30</vt:lpstr>
      <vt:lpstr>'P&amp;G DO 18'!DEP_30</vt:lpstr>
      <vt:lpstr>'P&amp;G DO 19'!DEP_30</vt:lpstr>
      <vt:lpstr>'RES 3P 14'!DEP_30</vt:lpstr>
      <vt:lpstr>'RES 3P 15'!DEP_30</vt:lpstr>
      <vt:lpstr>'RES 3P 16'!DEP_30</vt:lpstr>
      <vt:lpstr>'RES 3P 17'!DEP_30</vt:lpstr>
      <vt:lpstr>'RES 3P 18'!DEP_30</vt:lpstr>
      <vt:lpstr>'RES 3P 19'!DEP_30</vt:lpstr>
      <vt:lpstr>'RES DO 14'!DEP_30</vt:lpstr>
      <vt:lpstr>'RES DO 15'!DEP_30</vt:lpstr>
      <vt:lpstr>'RES DO 16'!DEP_30</vt:lpstr>
      <vt:lpstr>'RES DO 17'!DEP_30</vt:lpstr>
      <vt:lpstr>'RES DO 18'!DEP_30</vt:lpstr>
      <vt:lpstr>'RES DO 19'!DEP_30</vt:lpstr>
      <vt:lpstr>'Com 3P 14'!DepreciationLife</vt:lpstr>
      <vt:lpstr>'COM 3P 15'!DepreciationLife</vt:lpstr>
      <vt:lpstr>'COM 3P 16'!DepreciationLife</vt:lpstr>
      <vt:lpstr>'COM 3P 17'!DepreciationLife</vt:lpstr>
      <vt:lpstr>'COM 3P 17 (11)'!DepreciationLife</vt:lpstr>
      <vt:lpstr>'COM 3P 18'!DepreciationLife</vt:lpstr>
      <vt:lpstr>'COM 3P 19'!DepreciationLife</vt:lpstr>
      <vt:lpstr>'Com DO 14'!DepreciationLife</vt:lpstr>
      <vt:lpstr>'COM DO 15'!DepreciationLife</vt:lpstr>
      <vt:lpstr>'COM DO 16'!DepreciationLife</vt:lpstr>
      <vt:lpstr>'COM DO 17'!DepreciationLife</vt:lpstr>
      <vt:lpstr>'COM DO 18'!DepreciationLife</vt:lpstr>
      <vt:lpstr>'COM DO 19'!DepreciationLife</vt:lpstr>
      <vt:lpstr>'CSS 3P 14'!DepreciationLife</vt:lpstr>
      <vt:lpstr>'CSS 3P 15'!DepreciationLife</vt:lpstr>
      <vt:lpstr>'CSS 3P 16'!DepreciationLife</vt:lpstr>
      <vt:lpstr>'CSS 3P 17'!DepreciationLife</vt:lpstr>
      <vt:lpstr>'CSS 3P 18'!DepreciationLife</vt:lpstr>
      <vt:lpstr>'CSS 3P 19'!DepreciationLife</vt:lpstr>
      <vt:lpstr>'CSS DO 14'!DepreciationLife</vt:lpstr>
      <vt:lpstr>'CSS DO 15'!DepreciationLife</vt:lpstr>
      <vt:lpstr>'CSS DO 16'!DepreciationLife</vt:lpstr>
      <vt:lpstr>'CSS DO 17'!DepreciationLife</vt:lpstr>
      <vt:lpstr>'CSS DO 18'!DepreciationLife</vt:lpstr>
      <vt:lpstr>'CSS DO 19'!DepreciationLife</vt:lpstr>
      <vt:lpstr>'LOI 3P 14'!DepreciationLife</vt:lpstr>
      <vt:lpstr>'LOI 3P 15'!DepreciationLife</vt:lpstr>
      <vt:lpstr>'LOI 3P 16'!DepreciationLife</vt:lpstr>
      <vt:lpstr>'LOI 3P 17'!DepreciationLife</vt:lpstr>
      <vt:lpstr>'LOI 3P 18'!DepreciationLife</vt:lpstr>
      <vt:lpstr>'LOI 3P 19'!DepreciationLife</vt:lpstr>
      <vt:lpstr>'LOI DO 14'!DepreciationLife</vt:lpstr>
      <vt:lpstr>'LOI DO 15'!DepreciationLife</vt:lpstr>
      <vt:lpstr>'LOI DO 16'!DepreciationLife</vt:lpstr>
      <vt:lpstr>'LOI DO 17'!DepreciationLife</vt:lpstr>
      <vt:lpstr>'LOI DO 18'!DepreciationLife</vt:lpstr>
      <vt:lpstr>'LOI DO 19'!DepreciationLife</vt:lpstr>
      <vt:lpstr>'NPO 3P 14'!DepreciationLife</vt:lpstr>
      <vt:lpstr>'NPO 3P 15'!DepreciationLife</vt:lpstr>
      <vt:lpstr>'NPO 3P 16'!DepreciationLife</vt:lpstr>
      <vt:lpstr>'NPO 3P 17'!DepreciationLife</vt:lpstr>
      <vt:lpstr>'NPO 3P 18'!DepreciationLife</vt:lpstr>
      <vt:lpstr>'NPO 3P 19'!DepreciationLife</vt:lpstr>
      <vt:lpstr>'NPO DO 14'!DepreciationLife</vt:lpstr>
      <vt:lpstr>'NPO DO 15'!DepreciationLife</vt:lpstr>
      <vt:lpstr>'NPO DO 16'!DepreciationLife</vt:lpstr>
      <vt:lpstr>'NPO DO 17'!DepreciationLife</vt:lpstr>
      <vt:lpstr>'NPO DO 18'!DepreciationLife</vt:lpstr>
      <vt:lpstr>'NPO DO 19'!DepreciationLife</vt:lpstr>
      <vt:lpstr>'P&amp;G 3P 14'!DepreciationLife</vt:lpstr>
      <vt:lpstr>'P&amp;G 3P 15'!DepreciationLife</vt:lpstr>
      <vt:lpstr>'P&amp;G 3P 16'!DepreciationLife</vt:lpstr>
      <vt:lpstr>'P&amp;G 3P 17'!DepreciationLife</vt:lpstr>
      <vt:lpstr>'P&amp;G 3P 18'!DepreciationLife</vt:lpstr>
      <vt:lpstr>'P&amp;G 3P 19'!DepreciationLife</vt:lpstr>
      <vt:lpstr>'P&amp;G DO 14'!DepreciationLife</vt:lpstr>
      <vt:lpstr>'P&amp;G DO 15'!DepreciationLife</vt:lpstr>
      <vt:lpstr>'P&amp;G DO 16'!DepreciationLife</vt:lpstr>
      <vt:lpstr>'P&amp;G DO 17'!DepreciationLife</vt:lpstr>
      <vt:lpstr>'P&amp;G DO 18'!DepreciationLife</vt:lpstr>
      <vt:lpstr>'P&amp;G DO 19'!DepreciationLife</vt:lpstr>
      <vt:lpstr>'RES 3P 14'!DepreciationLife</vt:lpstr>
      <vt:lpstr>'RES 3P 15'!DepreciationLife</vt:lpstr>
      <vt:lpstr>'RES 3P 16'!DepreciationLife</vt:lpstr>
      <vt:lpstr>'RES 3P 17'!DepreciationLife</vt:lpstr>
      <vt:lpstr>'RES 3P 18'!DepreciationLife</vt:lpstr>
      <vt:lpstr>'RES 3P 19'!DepreciationLife</vt:lpstr>
      <vt:lpstr>'RES DO 14'!DepreciationLife</vt:lpstr>
      <vt:lpstr>'RES DO 15'!DepreciationLife</vt:lpstr>
      <vt:lpstr>'RES DO 16'!DepreciationLife</vt:lpstr>
      <vt:lpstr>'RES DO 17'!DepreciationLife</vt:lpstr>
      <vt:lpstr>'RES DO 18'!DepreciationLife</vt:lpstr>
      <vt:lpstr>'RES DO 19'!DepreciationLife</vt:lpstr>
      <vt:lpstr>'Com 3P 14'!EBT</vt:lpstr>
      <vt:lpstr>'COM 3P 15'!EBT</vt:lpstr>
      <vt:lpstr>'COM 3P 16'!EBT</vt:lpstr>
      <vt:lpstr>'COM 3P 17'!EBT</vt:lpstr>
      <vt:lpstr>'COM 3P 17 (11)'!EBT</vt:lpstr>
      <vt:lpstr>'COM 3P 18'!EBT</vt:lpstr>
      <vt:lpstr>'COM 3P 19'!EBT</vt:lpstr>
      <vt:lpstr>'Com DO 14'!EBT</vt:lpstr>
      <vt:lpstr>'COM DO 15'!EBT</vt:lpstr>
      <vt:lpstr>'COM DO 16'!EBT</vt:lpstr>
      <vt:lpstr>'COM DO 17'!EBT</vt:lpstr>
      <vt:lpstr>'COM DO 18'!EBT</vt:lpstr>
      <vt:lpstr>'COM DO 19'!EBT</vt:lpstr>
      <vt:lpstr>'CSS 3P 14'!EBT</vt:lpstr>
      <vt:lpstr>'CSS 3P 15'!EBT</vt:lpstr>
      <vt:lpstr>'CSS 3P 16'!EBT</vt:lpstr>
      <vt:lpstr>'CSS 3P 17'!EBT</vt:lpstr>
      <vt:lpstr>'CSS 3P 18'!EBT</vt:lpstr>
      <vt:lpstr>'CSS 3P 19'!EBT</vt:lpstr>
      <vt:lpstr>'CSS DO 14'!EBT</vt:lpstr>
      <vt:lpstr>'CSS DO 15'!EBT</vt:lpstr>
      <vt:lpstr>'CSS DO 16'!EBT</vt:lpstr>
      <vt:lpstr>'CSS DO 17'!EBT</vt:lpstr>
      <vt:lpstr>'CSS DO 18'!EBT</vt:lpstr>
      <vt:lpstr>'CSS DO 19'!EBT</vt:lpstr>
      <vt:lpstr>'LOI 3P 14'!EBT</vt:lpstr>
      <vt:lpstr>'LOI 3P 15'!EBT</vt:lpstr>
      <vt:lpstr>'LOI 3P 16'!EBT</vt:lpstr>
      <vt:lpstr>'LOI 3P 17'!EBT</vt:lpstr>
      <vt:lpstr>'LOI 3P 18'!EBT</vt:lpstr>
      <vt:lpstr>'LOI 3P 19'!EBT</vt:lpstr>
      <vt:lpstr>'LOI DO 14'!EBT</vt:lpstr>
      <vt:lpstr>'LOI DO 15'!EBT</vt:lpstr>
      <vt:lpstr>'LOI DO 16'!EBT</vt:lpstr>
      <vt:lpstr>'LOI DO 17'!EBT</vt:lpstr>
      <vt:lpstr>'LOI DO 18'!EBT</vt:lpstr>
      <vt:lpstr>'LOI DO 19'!EBT</vt:lpstr>
      <vt:lpstr>'NPO 3P 14'!EBT</vt:lpstr>
      <vt:lpstr>'NPO 3P 15'!EBT</vt:lpstr>
      <vt:lpstr>'NPO 3P 16'!EBT</vt:lpstr>
      <vt:lpstr>'NPO 3P 17'!EBT</vt:lpstr>
      <vt:lpstr>'NPO 3P 18'!EBT</vt:lpstr>
      <vt:lpstr>'NPO 3P 19'!EBT</vt:lpstr>
      <vt:lpstr>'NPO DO 14'!EBT</vt:lpstr>
      <vt:lpstr>'NPO DO 15'!EBT</vt:lpstr>
      <vt:lpstr>'NPO DO 16'!EBT</vt:lpstr>
      <vt:lpstr>'NPO DO 17'!EBT</vt:lpstr>
      <vt:lpstr>'NPO DO 18'!EBT</vt:lpstr>
      <vt:lpstr>'NPO DO 19'!EBT</vt:lpstr>
      <vt:lpstr>'P&amp;G 3P 14'!EBT</vt:lpstr>
      <vt:lpstr>'P&amp;G 3P 15'!EBT</vt:lpstr>
      <vt:lpstr>'P&amp;G 3P 16'!EBT</vt:lpstr>
      <vt:lpstr>'P&amp;G 3P 17'!EBT</vt:lpstr>
      <vt:lpstr>'P&amp;G 3P 18'!EBT</vt:lpstr>
      <vt:lpstr>'P&amp;G 3P 19'!EBT</vt:lpstr>
      <vt:lpstr>'P&amp;G DO 14'!EBT</vt:lpstr>
      <vt:lpstr>'P&amp;G DO 15'!EBT</vt:lpstr>
      <vt:lpstr>'P&amp;G DO 16'!EBT</vt:lpstr>
      <vt:lpstr>'P&amp;G DO 17'!EBT</vt:lpstr>
      <vt:lpstr>'P&amp;G DO 18'!EBT</vt:lpstr>
      <vt:lpstr>'P&amp;G DO 19'!EBT</vt:lpstr>
      <vt:lpstr>'RES 3P 14'!EBT</vt:lpstr>
      <vt:lpstr>'RES 3P 15'!EBT</vt:lpstr>
      <vt:lpstr>'RES 3P 16'!EBT</vt:lpstr>
      <vt:lpstr>'RES 3P 17'!EBT</vt:lpstr>
      <vt:lpstr>'RES 3P 18'!EBT</vt:lpstr>
      <vt:lpstr>'RES 3P 19'!EBT</vt:lpstr>
      <vt:lpstr>'RES DO 14'!EBT</vt:lpstr>
      <vt:lpstr>'RES DO 15'!EBT</vt:lpstr>
      <vt:lpstr>'RES DO 16'!EBT</vt:lpstr>
      <vt:lpstr>'RES DO 17'!EBT</vt:lpstr>
      <vt:lpstr>'RES DO 18'!EBT</vt:lpstr>
      <vt:lpstr>'RES DO 19'!EBT</vt:lpstr>
      <vt:lpstr>'Com 3P 14'!elecRev</vt:lpstr>
      <vt:lpstr>'COM 3P 15'!elecRev</vt:lpstr>
      <vt:lpstr>'COM 3P 16'!elecRev</vt:lpstr>
      <vt:lpstr>'COM 3P 17'!elecRev</vt:lpstr>
      <vt:lpstr>'COM 3P 17 (11)'!elecRev</vt:lpstr>
      <vt:lpstr>'COM 3P 18'!elecRev</vt:lpstr>
      <vt:lpstr>'COM 3P 19'!elecRev</vt:lpstr>
      <vt:lpstr>'Com DO 14'!elecRev</vt:lpstr>
      <vt:lpstr>'COM DO 15'!elecRev</vt:lpstr>
      <vt:lpstr>'COM DO 16'!elecRev</vt:lpstr>
      <vt:lpstr>'COM DO 17'!elecRev</vt:lpstr>
      <vt:lpstr>'COM DO 18'!elecRev</vt:lpstr>
      <vt:lpstr>'COM DO 19'!elecRev</vt:lpstr>
      <vt:lpstr>'CSS 3P 14'!elecRev</vt:lpstr>
      <vt:lpstr>'CSS 3P 15'!elecRev</vt:lpstr>
      <vt:lpstr>'CSS 3P 16'!elecRev</vt:lpstr>
      <vt:lpstr>'CSS 3P 17'!elecRev</vt:lpstr>
      <vt:lpstr>'CSS 3P 18'!elecRev</vt:lpstr>
      <vt:lpstr>'CSS 3P 19'!elecRev</vt:lpstr>
      <vt:lpstr>'CSS DO 14'!elecRev</vt:lpstr>
      <vt:lpstr>'CSS DO 15'!elecRev</vt:lpstr>
      <vt:lpstr>'CSS DO 16'!elecRev</vt:lpstr>
      <vt:lpstr>'CSS DO 17'!elecRev</vt:lpstr>
      <vt:lpstr>'CSS DO 18'!elecRev</vt:lpstr>
      <vt:lpstr>'CSS DO 19'!elecRev</vt:lpstr>
      <vt:lpstr>'LOI 3P 14'!elecRev</vt:lpstr>
      <vt:lpstr>'LOI 3P 15'!elecRev</vt:lpstr>
      <vt:lpstr>'LOI 3P 16'!elecRev</vt:lpstr>
      <vt:lpstr>'LOI 3P 17'!elecRev</vt:lpstr>
      <vt:lpstr>'LOI 3P 18'!elecRev</vt:lpstr>
      <vt:lpstr>'LOI 3P 19'!elecRev</vt:lpstr>
      <vt:lpstr>'LOI DO 14'!elecRev</vt:lpstr>
      <vt:lpstr>'LOI DO 15'!elecRev</vt:lpstr>
      <vt:lpstr>'LOI DO 16'!elecRev</vt:lpstr>
      <vt:lpstr>'LOI DO 17'!elecRev</vt:lpstr>
      <vt:lpstr>'LOI DO 18'!elecRev</vt:lpstr>
      <vt:lpstr>'LOI DO 19'!elecRev</vt:lpstr>
      <vt:lpstr>'NPO 3P 14'!elecRev</vt:lpstr>
      <vt:lpstr>'NPO 3P 15'!elecRev</vt:lpstr>
      <vt:lpstr>'NPO 3P 16'!elecRev</vt:lpstr>
      <vt:lpstr>'NPO 3P 17'!elecRev</vt:lpstr>
      <vt:lpstr>'NPO 3P 18'!elecRev</vt:lpstr>
      <vt:lpstr>'NPO 3P 19'!elecRev</vt:lpstr>
      <vt:lpstr>'NPO DO 14'!elecRev</vt:lpstr>
      <vt:lpstr>'NPO DO 15'!elecRev</vt:lpstr>
      <vt:lpstr>'NPO DO 16'!elecRev</vt:lpstr>
      <vt:lpstr>'NPO DO 17'!elecRev</vt:lpstr>
      <vt:lpstr>'NPO DO 18'!elecRev</vt:lpstr>
      <vt:lpstr>'NPO DO 19'!elecRev</vt:lpstr>
      <vt:lpstr>'P&amp;G 3P 14'!elecRev</vt:lpstr>
      <vt:lpstr>'P&amp;G 3P 15'!elecRev</vt:lpstr>
      <vt:lpstr>'P&amp;G 3P 16'!elecRev</vt:lpstr>
      <vt:lpstr>'P&amp;G 3P 17'!elecRev</vt:lpstr>
      <vt:lpstr>'P&amp;G 3P 18'!elecRev</vt:lpstr>
      <vt:lpstr>'P&amp;G 3P 19'!elecRev</vt:lpstr>
      <vt:lpstr>'P&amp;G DO 14'!elecRev</vt:lpstr>
      <vt:lpstr>'P&amp;G DO 15'!elecRev</vt:lpstr>
      <vt:lpstr>'P&amp;G DO 16'!elecRev</vt:lpstr>
      <vt:lpstr>'P&amp;G DO 17'!elecRev</vt:lpstr>
      <vt:lpstr>'P&amp;G DO 18'!elecRev</vt:lpstr>
      <vt:lpstr>'P&amp;G DO 19'!elecRev</vt:lpstr>
      <vt:lpstr>'RES 3P 14'!elecRev</vt:lpstr>
      <vt:lpstr>'RES 3P 15'!elecRev</vt:lpstr>
      <vt:lpstr>'RES 3P 16'!elecRev</vt:lpstr>
      <vt:lpstr>'RES 3P 17'!elecRev</vt:lpstr>
      <vt:lpstr>'RES 3P 18'!elecRev</vt:lpstr>
      <vt:lpstr>'RES 3P 19'!elecRev</vt:lpstr>
      <vt:lpstr>'RES DO 14'!elecRev</vt:lpstr>
      <vt:lpstr>'RES DO 15'!elecRev</vt:lpstr>
      <vt:lpstr>'RES DO 16'!elecRev</vt:lpstr>
      <vt:lpstr>'RES DO 17'!elecRev</vt:lpstr>
      <vt:lpstr>'RES DO 18'!elecRev</vt:lpstr>
      <vt:lpstr>'RES DO 19'!elecRev</vt:lpstr>
      <vt:lpstr>'Com 3P 14'!ElecRevAdj</vt:lpstr>
      <vt:lpstr>'COM 3P 15'!ElecRevAdj</vt:lpstr>
      <vt:lpstr>'COM 3P 16'!ElecRevAdj</vt:lpstr>
      <vt:lpstr>'COM 3P 17'!ElecRevAdj</vt:lpstr>
      <vt:lpstr>'COM 3P 17 (11)'!ElecRevAdj</vt:lpstr>
      <vt:lpstr>'COM 3P 18'!ElecRevAdj</vt:lpstr>
      <vt:lpstr>'COM 3P 19'!ElecRevAdj</vt:lpstr>
      <vt:lpstr>'Com DO 14'!ElecRevAdj</vt:lpstr>
      <vt:lpstr>'COM DO 15'!ElecRevAdj</vt:lpstr>
      <vt:lpstr>'COM DO 16'!ElecRevAdj</vt:lpstr>
      <vt:lpstr>'COM DO 17'!ElecRevAdj</vt:lpstr>
      <vt:lpstr>'COM DO 18'!ElecRevAdj</vt:lpstr>
      <vt:lpstr>'COM DO 19'!ElecRevAdj</vt:lpstr>
      <vt:lpstr>'CSS 3P 14'!ElecRevAdj</vt:lpstr>
      <vt:lpstr>'CSS 3P 15'!ElecRevAdj</vt:lpstr>
      <vt:lpstr>'CSS 3P 16'!ElecRevAdj</vt:lpstr>
      <vt:lpstr>'CSS 3P 17'!ElecRevAdj</vt:lpstr>
      <vt:lpstr>'CSS 3P 18'!ElecRevAdj</vt:lpstr>
      <vt:lpstr>'CSS 3P 19'!ElecRevAdj</vt:lpstr>
      <vt:lpstr>'CSS DO 14'!ElecRevAdj</vt:lpstr>
      <vt:lpstr>'CSS DO 15'!ElecRevAdj</vt:lpstr>
      <vt:lpstr>'CSS DO 16'!ElecRevAdj</vt:lpstr>
      <vt:lpstr>'CSS DO 17'!ElecRevAdj</vt:lpstr>
      <vt:lpstr>'CSS DO 18'!ElecRevAdj</vt:lpstr>
      <vt:lpstr>'CSS DO 19'!ElecRevAdj</vt:lpstr>
      <vt:lpstr>'LOI 3P 14'!ElecRevAdj</vt:lpstr>
      <vt:lpstr>'LOI 3P 15'!ElecRevAdj</vt:lpstr>
      <vt:lpstr>'LOI 3P 16'!ElecRevAdj</vt:lpstr>
      <vt:lpstr>'LOI 3P 17'!ElecRevAdj</vt:lpstr>
      <vt:lpstr>'LOI 3P 18'!ElecRevAdj</vt:lpstr>
      <vt:lpstr>'LOI 3P 19'!ElecRevAdj</vt:lpstr>
      <vt:lpstr>'LOI DO 14'!ElecRevAdj</vt:lpstr>
      <vt:lpstr>'LOI DO 15'!ElecRevAdj</vt:lpstr>
      <vt:lpstr>'LOI DO 16'!ElecRevAdj</vt:lpstr>
      <vt:lpstr>'LOI DO 17'!ElecRevAdj</vt:lpstr>
      <vt:lpstr>'LOI DO 18'!ElecRevAdj</vt:lpstr>
      <vt:lpstr>'LOI DO 19'!ElecRevAdj</vt:lpstr>
      <vt:lpstr>'NPO 3P 14'!ElecRevAdj</vt:lpstr>
      <vt:lpstr>'NPO 3P 15'!ElecRevAdj</vt:lpstr>
      <vt:lpstr>'NPO 3P 16'!ElecRevAdj</vt:lpstr>
      <vt:lpstr>'NPO 3P 17'!ElecRevAdj</vt:lpstr>
      <vt:lpstr>'NPO 3P 18'!ElecRevAdj</vt:lpstr>
      <vt:lpstr>'NPO 3P 19'!ElecRevAdj</vt:lpstr>
      <vt:lpstr>'NPO DO 14'!ElecRevAdj</vt:lpstr>
      <vt:lpstr>'NPO DO 15'!ElecRevAdj</vt:lpstr>
      <vt:lpstr>'NPO DO 16'!ElecRevAdj</vt:lpstr>
      <vt:lpstr>'NPO DO 17'!ElecRevAdj</vt:lpstr>
      <vt:lpstr>'NPO DO 18'!ElecRevAdj</vt:lpstr>
      <vt:lpstr>'NPO DO 19'!ElecRevAdj</vt:lpstr>
      <vt:lpstr>'P&amp;G 3P 14'!ElecRevAdj</vt:lpstr>
      <vt:lpstr>'P&amp;G 3P 15'!ElecRevAdj</vt:lpstr>
      <vt:lpstr>'P&amp;G 3P 16'!ElecRevAdj</vt:lpstr>
      <vt:lpstr>'P&amp;G 3P 17'!ElecRevAdj</vt:lpstr>
      <vt:lpstr>'P&amp;G 3P 18'!ElecRevAdj</vt:lpstr>
      <vt:lpstr>'P&amp;G 3P 19'!ElecRevAdj</vt:lpstr>
      <vt:lpstr>'P&amp;G DO 14'!ElecRevAdj</vt:lpstr>
      <vt:lpstr>'P&amp;G DO 15'!ElecRevAdj</vt:lpstr>
      <vt:lpstr>'P&amp;G DO 16'!ElecRevAdj</vt:lpstr>
      <vt:lpstr>'P&amp;G DO 17'!ElecRevAdj</vt:lpstr>
      <vt:lpstr>'P&amp;G DO 18'!ElecRevAdj</vt:lpstr>
      <vt:lpstr>'P&amp;G DO 19'!ElecRevAdj</vt:lpstr>
      <vt:lpstr>'RES 3P 14'!ElecRevAdj</vt:lpstr>
      <vt:lpstr>'RES 3P 15'!ElecRevAdj</vt:lpstr>
      <vt:lpstr>'RES 3P 16'!ElecRevAdj</vt:lpstr>
      <vt:lpstr>'RES 3P 17'!ElecRevAdj</vt:lpstr>
      <vt:lpstr>'RES 3P 18'!ElecRevAdj</vt:lpstr>
      <vt:lpstr>'RES 3P 19'!ElecRevAdj</vt:lpstr>
      <vt:lpstr>'RES DO 14'!ElecRevAdj</vt:lpstr>
      <vt:lpstr>'RES DO 15'!ElecRevAdj</vt:lpstr>
      <vt:lpstr>'RES DO 16'!ElecRevAdj</vt:lpstr>
      <vt:lpstr>'RES DO 17'!ElecRevAdj</vt:lpstr>
      <vt:lpstr>'RES DO 18'!ElecRevAdj</vt:lpstr>
      <vt:lpstr>'RES DO 19'!ElecRevAdj</vt:lpstr>
      <vt:lpstr>'Com 3P 14'!FedDepr</vt:lpstr>
      <vt:lpstr>'COM 3P 15'!FedDepr</vt:lpstr>
      <vt:lpstr>'COM 3P 16'!FedDepr</vt:lpstr>
      <vt:lpstr>'COM 3P 17'!FedDepr</vt:lpstr>
      <vt:lpstr>'COM 3P 17 (11)'!FedDepr</vt:lpstr>
      <vt:lpstr>'COM 3P 18'!FedDepr</vt:lpstr>
      <vt:lpstr>'COM 3P 19'!FedDepr</vt:lpstr>
      <vt:lpstr>'Com DO 14'!FedDepr</vt:lpstr>
      <vt:lpstr>'COM DO 15'!FedDepr</vt:lpstr>
      <vt:lpstr>'COM DO 16'!FedDepr</vt:lpstr>
      <vt:lpstr>'COM DO 17'!FedDepr</vt:lpstr>
      <vt:lpstr>'COM DO 18'!FedDepr</vt:lpstr>
      <vt:lpstr>'COM DO 19'!FedDepr</vt:lpstr>
      <vt:lpstr>'CSS 3P 14'!FedDepr</vt:lpstr>
      <vt:lpstr>'CSS 3P 15'!FedDepr</vt:lpstr>
      <vt:lpstr>'CSS 3P 16'!FedDepr</vt:lpstr>
      <vt:lpstr>'CSS 3P 17'!FedDepr</vt:lpstr>
      <vt:lpstr>'CSS 3P 18'!FedDepr</vt:lpstr>
      <vt:lpstr>'CSS 3P 19'!FedDepr</vt:lpstr>
      <vt:lpstr>'CSS DO 14'!FedDepr</vt:lpstr>
      <vt:lpstr>'CSS DO 15'!FedDepr</vt:lpstr>
      <vt:lpstr>'CSS DO 16'!FedDepr</vt:lpstr>
      <vt:lpstr>'CSS DO 17'!FedDepr</vt:lpstr>
      <vt:lpstr>'CSS DO 18'!FedDepr</vt:lpstr>
      <vt:lpstr>'CSS DO 19'!FedDepr</vt:lpstr>
      <vt:lpstr>'LOI 3P 14'!FedDepr</vt:lpstr>
      <vt:lpstr>'LOI 3P 15'!FedDepr</vt:lpstr>
      <vt:lpstr>'LOI 3P 16'!FedDepr</vt:lpstr>
      <vt:lpstr>'LOI 3P 17'!FedDepr</vt:lpstr>
      <vt:lpstr>'LOI 3P 18'!FedDepr</vt:lpstr>
      <vt:lpstr>'LOI 3P 19'!FedDepr</vt:lpstr>
      <vt:lpstr>'LOI DO 14'!FedDepr</vt:lpstr>
      <vt:lpstr>'LOI DO 15'!FedDepr</vt:lpstr>
      <vt:lpstr>'LOI DO 16'!FedDepr</vt:lpstr>
      <vt:lpstr>'LOI DO 17'!FedDepr</vt:lpstr>
      <vt:lpstr>'LOI DO 18'!FedDepr</vt:lpstr>
      <vt:lpstr>'LOI DO 19'!FedDepr</vt:lpstr>
      <vt:lpstr>'NPO 3P 14'!FedDepr</vt:lpstr>
      <vt:lpstr>'NPO 3P 15'!FedDepr</vt:lpstr>
      <vt:lpstr>'NPO 3P 16'!FedDepr</vt:lpstr>
      <vt:lpstr>'NPO 3P 17'!FedDepr</vt:lpstr>
      <vt:lpstr>'NPO 3P 18'!FedDepr</vt:lpstr>
      <vt:lpstr>'NPO 3P 19'!FedDepr</vt:lpstr>
      <vt:lpstr>'NPO DO 14'!FedDepr</vt:lpstr>
      <vt:lpstr>'NPO DO 15'!FedDepr</vt:lpstr>
      <vt:lpstr>'NPO DO 16'!FedDepr</vt:lpstr>
      <vt:lpstr>'NPO DO 17'!FedDepr</vt:lpstr>
      <vt:lpstr>'NPO DO 18'!FedDepr</vt:lpstr>
      <vt:lpstr>'NPO DO 19'!FedDepr</vt:lpstr>
      <vt:lpstr>'P&amp;G 3P 14'!FedDepr</vt:lpstr>
      <vt:lpstr>'P&amp;G 3P 15'!FedDepr</vt:lpstr>
      <vt:lpstr>'P&amp;G 3P 16'!FedDepr</vt:lpstr>
      <vt:lpstr>'P&amp;G 3P 17'!FedDepr</vt:lpstr>
      <vt:lpstr>'P&amp;G 3P 18'!FedDepr</vt:lpstr>
      <vt:lpstr>'P&amp;G 3P 19'!FedDepr</vt:lpstr>
      <vt:lpstr>'P&amp;G DO 14'!FedDepr</vt:lpstr>
      <vt:lpstr>'P&amp;G DO 15'!FedDepr</vt:lpstr>
      <vt:lpstr>'P&amp;G DO 16'!FedDepr</vt:lpstr>
      <vt:lpstr>'P&amp;G DO 17'!FedDepr</vt:lpstr>
      <vt:lpstr>'P&amp;G DO 18'!FedDepr</vt:lpstr>
      <vt:lpstr>'P&amp;G DO 19'!FedDepr</vt:lpstr>
      <vt:lpstr>'RES 3P 14'!FedDepr</vt:lpstr>
      <vt:lpstr>'RES 3P 15'!FedDepr</vt:lpstr>
      <vt:lpstr>'RES 3P 16'!FedDepr</vt:lpstr>
      <vt:lpstr>'RES 3P 17'!FedDepr</vt:lpstr>
      <vt:lpstr>'RES 3P 18'!FedDepr</vt:lpstr>
      <vt:lpstr>'RES 3P 19'!FedDepr</vt:lpstr>
      <vt:lpstr>'RES DO 14'!FedDepr</vt:lpstr>
      <vt:lpstr>'RES DO 15'!FedDepr</vt:lpstr>
      <vt:lpstr>'RES DO 16'!FedDepr</vt:lpstr>
      <vt:lpstr>'RES DO 17'!FedDepr</vt:lpstr>
      <vt:lpstr>'RES DO 18'!FedDepr</vt:lpstr>
      <vt:lpstr>'RES DO 19'!FedDepr</vt:lpstr>
      <vt:lpstr>'Com 3P 14'!FedTaxCredit</vt:lpstr>
      <vt:lpstr>'COM 3P 15'!FedTaxCredit</vt:lpstr>
      <vt:lpstr>'COM 3P 16'!FedTaxCredit</vt:lpstr>
      <vt:lpstr>'COM 3P 17'!FedTaxCredit</vt:lpstr>
      <vt:lpstr>'COM 3P 17 (11)'!FedTaxCredit</vt:lpstr>
      <vt:lpstr>'COM 3P 18'!FedTaxCredit</vt:lpstr>
      <vt:lpstr>'COM 3P 19'!FedTaxCredit</vt:lpstr>
      <vt:lpstr>'Com DO 14'!FedTaxCredit</vt:lpstr>
      <vt:lpstr>'COM DO 15'!FedTaxCredit</vt:lpstr>
      <vt:lpstr>'COM DO 16'!FedTaxCredit</vt:lpstr>
      <vt:lpstr>'COM DO 17'!FedTaxCredit</vt:lpstr>
      <vt:lpstr>'COM DO 18'!FedTaxCredit</vt:lpstr>
      <vt:lpstr>'COM DO 19'!FedTaxCredit</vt:lpstr>
      <vt:lpstr>'CSS 3P 14'!FedTaxCredit</vt:lpstr>
      <vt:lpstr>'CSS 3P 15'!FedTaxCredit</vt:lpstr>
      <vt:lpstr>'CSS 3P 16'!FedTaxCredit</vt:lpstr>
      <vt:lpstr>'CSS 3P 17'!FedTaxCredit</vt:lpstr>
      <vt:lpstr>'CSS 3P 18'!FedTaxCredit</vt:lpstr>
      <vt:lpstr>'CSS 3P 19'!FedTaxCredit</vt:lpstr>
      <vt:lpstr>'CSS DO 14'!FedTaxCredit</vt:lpstr>
      <vt:lpstr>'CSS DO 15'!FedTaxCredit</vt:lpstr>
      <vt:lpstr>'CSS DO 16'!FedTaxCredit</vt:lpstr>
      <vt:lpstr>'CSS DO 17'!FedTaxCredit</vt:lpstr>
      <vt:lpstr>'CSS DO 18'!FedTaxCredit</vt:lpstr>
      <vt:lpstr>'CSS DO 19'!FedTaxCredit</vt:lpstr>
      <vt:lpstr>'LOI 3P 14'!FedTaxCredit</vt:lpstr>
      <vt:lpstr>'LOI 3P 15'!FedTaxCredit</vt:lpstr>
      <vt:lpstr>'LOI 3P 16'!FedTaxCredit</vt:lpstr>
      <vt:lpstr>'LOI 3P 17'!FedTaxCredit</vt:lpstr>
      <vt:lpstr>'LOI 3P 18'!FedTaxCredit</vt:lpstr>
      <vt:lpstr>'LOI 3P 19'!FedTaxCredit</vt:lpstr>
      <vt:lpstr>'LOI DO 14'!FedTaxCredit</vt:lpstr>
      <vt:lpstr>'LOI DO 15'!FedTaxCredit</vt:lpstr>
      <vt:lpstr>'LOI DO 16'!FedTaxCredit</vt:lpstr>
      <vt:lpstr>'LOI DO 17'!FedTaxCredit</vt:lpstr>
      <vt:lpstr>'LOI DO 18'!FedTaxCredit</vt:lpstr>
      <vt:lpstr>'LOI DO 19'!FedTaxCredit</vt:lpstr>
      <vt:lpstr>'NPO 3P 14'!FedTaxCredit</vt:lpstr>
      <vt:lpstr>'NPO 3P 15'!FedTaxCredit</vt:lpstr>
      <vt:lpstr>'NPO 3P 16'!FedTaxCredit</vt:lpstr>
      <vt:lpstr>'NPO 3P 17'!FedTaxCredit</vt:lpstr>
      <vt:lpstr>'NPO 3P 18'!FedTaxCredit</vt:lpstr>
      <vt:lpstr>'NPO 3P 19'!FedTaxCredit</vt:lpstr>
      <vt:lpstr>'NPO DO 14'!FedTaxCredit</vt:lpstr>
      <vt:lpstr>'NPO DO 15'!FedTaxCredit</vt:lpstr>
      <vt:lpstr>'NPO DO 16'!FedTaxCredit</vt:lpstr>
      <vt:lpstr>'NPO DO 17'!FedTaxCredit</vt:lpstr>
      <vt:lpstr>'NPO DO 18'!FedTaxCredit</vt:lpstr>
      <vt:lpstr>'NPO DO 19'!FedTaxCredit</vt:lpstr>
      <vt:lpstr>'P&amp;G 3P 14'!FedTaxCredit</vt:lpstr>
      <vt:lpstr>'P&amp;G 3P 15'!FedTaxCredit</vt:lpstr>
      <vt:lpstr>'P&amp;G 3P 16'!FedTaxCredit</vt:lpstr>
      <vt:lpstr>'P&amp;G 3P 17'!FedTaxCredit</vt:lpstr>
      <vt:lpstr>'P&amp;G 3P 18'!FedTaxCredit</vt:lpstr>
      <vt:lpstr>'P&amp;G 3P 19'!FedTaxCredit</vt:lpstr>
      <vt:lpstr>'P&amp;G DO 14'!FedTaxCredit</vt:lpstr>
      <vt:lpstr>'P&amp;G DO 15'!FedTaxCredit</vt:lpstr>
      <vt:lpstr>'P&amp;G DO 16'!FedTaxCredit</vt:lpstr>
      <vt:lpstr>'P&amp;G DO 17'!FedTaxCredit</vt:lpstr>
      <vt:lpstr>'P&amp;G DO 18'!FedTaxCredit</vt:lpstr>
      <vt:lpstr>'P&amp;G DO 19'!FedTaxCredit</vt:lpstr>
      <vt:lpstr>'RES 3P 14'!FedTaxCredit</vt:lpstr>
      <vt:lpstr>'RES 3P 15'!FedTaxCredit</vt:lpstr>
      <vt:lpstr>'RES 3P 16'!FedTaxCredit</vt:lpstr>
      <vt:lpstr>'RES 3P 17'!FedTaxCredit</vt:lpstr>
      <vt:lpstr>'RES 3P 18'!FedTaxCredit</vt:lpstr>
      <vt:lpstr>'RES 3P 19'!FedTaxCredit</vt:lpstr>
      <vt:lpstr>'RES DO 14'!FedTaxCredit</vt:lpstr>
      <vt:lpstr>'RES DO 15'!FedTaxCredit</vt:lpstr>
      <vt:lpstr>'RES DO 16'!FedTaxCredit</vt:lpstr>
      <vt:lpstr>'RES DO 17'!FedTaxCredit</vt:lpstr>
      <vt:lpstr>'RES DO 18'!FedTaxCredit</vt:lpstr>
      <vt:lpstr>'RES DO 19'!FedTaxCredit</vt:lpstr>
      <vt:lpstr>'Com 3P 14'!FedTaxCreditAmt</vt:lpstr>
      <vt:lpstr>'COM 3P 15'!FedTaxCreditAmt</vt:lpstr>
      <vt:lpstr>'COM 3P 16'!FedTaxCreditAmt</vt:lpstr>
      <vt:lpstr>'COM 3P 17'!FedTaxCreditAmt</vt:lpstr>
      <vt:lpstr>'COM 3P 17 (11)'!FedTaxCreditAmt</vt:lpstr>
      <vt:lpstr>'COM 3P 18'!FedTaxCreditAmt</vt:lpstr>
      <vt:lpstr>'COM 3P 19'!FedTaxCreditAmt</vt:lpstr>
      <vt:lpstr>'Com DO 14'!FedTaxCreditAmt</vt:lpstr>
      <vt:lpstr>'COM DO 15'!FedTaxCreditAmt</vt:lpstr>
      <vt:lpstr>'COM DO 16'!FedTaxCreditAmt</vt:lpstr>
      <vt:lpstr>'COM DO 17'!FedTaxCreditAmt</vt:lpstr>
      <vt:lpstr>'COM DO 18'!FedTaxCreditAmt</vt:lpstr>
      <vt:lpstr>'COM DO 19'!FedTaxCreditAmt</vt:lpstr>
      <vt:lpstr>'CSS 3P 14'!FedTaxCreditAmt</vt:lpstr>
      <vt:lpstr>'CSS 3P 15'!FedTaxCreditAmt</vt:lpstr>
      <vt:lpstr>'CSS 3P 16'!FedTaxCreditAmt</vt:lpstr>
      <vt:lpstr>'CSS 3P 17'!FedTaxCreditAmt</vt:lpstr>
      <vt:lpstr>'CSS 3P 18'!FedTaxCreditAmt</vt:lpstr>
      <vt:lpstr>'CSS 3P 19'!FedTaxCreditAmt</vt:lpstr>
      <vt:lpstr>'CSS DO 14'!FedTaxCreditAmt</vt:lpstr>
      <vt:lpstr>'CSS DO 15'!FedTaxCreditAmt</vt:lpstr>
      <vt:lpstr>'CSS DO 16'!FedTaxCreditAmt</vt:lpstr>
      <vt:lpstr>'CSS DO 17'!FedTaxCreditAmt</vt:lpstr>
      <vt:lpstr>'CSS DO 18'!FedTaxCreditAmt</vt:lpstr>
      <vt:lpstr>'CSS DO 19'!FedTaxCreditAmt</vt:lpstr>
      <vt:lpstr>'LOI 3P 14'!FedTaxCreditAmt</vt:lpstr>
      <vt:lpstr>'LOI 3P 15'!FedTaxCreditAmt</vt:lpstr>
      <vt:lpstr>'LOI 3P 16'!FedTaxCreditAmt</vt:lpstr>
      <vt:lpstr>'LOI 3P 17'!FedTaxCreditAmt</vt:lpstr>
      <vt:lpstr>'LOI 3P 18'!FedTaxCreditAmt</vt:lpstr>
      <vt:lpstr>'LOI 3P 19'!FedTaxCreditAmt</vt:lpstr>
      <vt:lpstr>'LOI DO 14'!FedTaxCreditAmt</vt:lpstr>
      <vt:lpstr>'LOI DO 15'!FedTaxCreditAmt</vt:lpstr>
      <vt:lpstr>'LOI DO 16'!FedTaxCreditAmt</vt:lpstr>
      <vt:lpstr>'LOI DO 17'!FedTaxCreditAmt</vt:lpstr>
      <vt:lpstr>'LOI DO 18'!FedTaxCreditAmt</vt:lpstr>
      <vt:lpstr>'LOI DO 19'!FedTaxCreditAmt</vt:lpstr>
      <vt:lpstr>'NPO 3P 14'!FedTaxCreditAmt</vt:lpstr>
      <vt:lpstr>'NPO 3P 15'!FedTaxCreditAmt</vt:lpstr>
      <vt:lpstr>'NPO 3P 16'!FedTaxCreditAmt</vt:lpstr>
      <vt:lpstr>'NPO 3P 17'!FedTaxCreditAmt</vt:lpstr>
      <vt:lpstr>'NPO 3P 18'!FedTaxCreditAmt</vt:lpstr>
      <vt:lpstr>'NPO 3P 19'!FedTaxCreditAmt</vt:lpstr>
      <vt:lpstr>'NPO DO 14'!FedTaxCreditAmt</vt:lpstr>
      <vt:lpstr>'NPO DO 15'!FedTaxCreditAmt</vt:lpstr>
      <vt:lpstr>'NPO DO 16'!FedTaxCreditAmt</vt:lpstr>
      <vt:lpstr>'NPO DO 17'!FedTaxCreditAmt</vt:lpstr>
      <vt:lpstr>'NPO DO 18'!FedTaxCreditAmt</vt:lpstr>
      <vt:lpstr>'NPO DO 19'!FedTaxCreditAmt</vt:lpstr>
      <vt:lpstr>'P&amp;G 3P 14'!FedTaxCreditAmt</vt:lpstr>
      <vt:lpstr>'P&amp;G 3P 15'!FedTaxCreditAmt</vt:lpstr>
      <vt:lpstr>'P&amp;G 3P 16'!FedTaxCreditAmt</vt:lpstr>
      <vt:lpstr>'P&amp;G 3P 17'!FedTaxCreditAmt</vt:lpstr>
      <vt:lpstr>'P&amp;G 3P 18'!FedTaxCreditAmt</vt:lpstr>
      <vt:lpstr>'P&amp;G 3P 19'!FedTaxCreditAmt</vt:lpstr>
      <vt:lpstr>'P&amp;G DO 14'!FedTaxCreditAmt</vt:lpstr>
      <vt:lpstr>'P&amp;G DO 15'!FedTaxCreditAmt</vt:lpstr>
      <vt:lpstr>'P&amp;G DO 16'!FedTaxCreditAmt</vt:lpstr>
      <vt:lpstr>'P&amp;G DO 17'!FedTaxCreditAmt</vt:lpstr>
      <vt:lpstr>'P&amp;G DO 18'!FedTaxCreditAmt</vt:lpstr>
      <vt:lpstr>'P&amp;G DO 19'!FedTaxCreditAmt</vt:lpstr>
      <vt:lpstr>'RES 3P 14'!FedTaxCreditAmt</vt:lpstr>
      <vt:lpstr>'RES 3P 15'!FedTaxCreditAmt</vt:lpstr>
      <vt:lpstr>'RES 3P 16'!FedTaxCreditAmt</vt:lpstr>
      <vt:lpstr>'RES 3P 17'!FedTaxCreditAmt</vt:lpstr>
      <vt:lpstr>'RES 3P 18'!FedTaxCreditAmt</vt:lpstr>
      <vt:lpstr>'RES 3P 19'!FedTaxCreditAmt</vt:lpstr>
      <vt:lpstr>'RES DO 14'!FedTaxCreditAmt</vt:lpstr>
      <vt:lpstr>'RES DO 15'!FedTaxCreditAmt</vt:lpstr>
      <vt:lpstr>'RES DO 16'!FedTaxCreditAmt</vt:lpstr>
      <vt:lpstr>'RES DO 17'!FedTaxCreditAmt</vt:lpstr>
      <vt:lpstr>'RES DO 18'!FedTaxCreditAmt</vt:lpstr>
      <vt:lpstr>'RES DO 19'!FedTaxCreditAmt</vt:lpstr>
      <vt:lpstr>'Com 3P 14'!FedTaxRate</vt:lpstr>
      <vt:lpstr>'COM 3P 15'!FedTaxRate</vt:lpstr>
      <vt:lpstr>'COM 3P 16'!FedTaxRate</vt:lpstr>
      <vt:lpstr>'COM 3P 17'!FedTaxRate</vt:lpstr>
      <vt:lpstr>'COM 3P 17 (11)'!FedTaxRate</vt:lpstr>
      <vt:lpstr>'COM 3P 18'!FedTaxRate</vt:lpstr>
      <vt:lpstr>'COM 3P 19'!FedTaxRate</vt:lpstr>
      <vt:lpstr>'Com DO 14'!FedTaxRate</vt:lpstr>
      <vt:lpstr>'COM DO 15'!FedTaxRate</vt:lpstr>
      <vt:lpstr>'COM DO 16'!FedTaxRate</vt:lpstr>
      <vt:lpstr>'COM DO 17'!FedTaxRate</vt:lpstr>
      <vt:lpstr>'COM DO 18'!FedTaxRate</vt:lpstr>
      <vt:lpstr>'COM DO 19'!FedTaxRate</vt:lpstr>
      <vt:lpstr>'CSS 3P 14'!FedTaxRate</vt:lpstr>
      <vt:lpstr>'CSS 3P 15'!FedTaxRate</vt:lpstr>
      <vt:lpstr>'CSS 3P 16'!FedTaxRate</vt:lpstr>
      <vt:lpstr>'CSS 3P 17'!FedTaxRate</vt:lpstr>
      <vt:lpstr>'CSS 3P 18'!FedTaxRate</vt:lpstr>
      <vt:lpstr>'CSS 3P 19'!FedTaxRate</vt:lpstr>
      <vt:lpstr>'CSS DO 14'!FedTaxRate</vt:lpstr>
      <vt:lpstr>'CSS DO 15'!FedTaxRate</vt:lpstr>
      <vt:lpstr>'CSS DO 16'!FedTaxRate</vt:lpstr>
      <vt:lpstr>'CSS DO 17'!FedTaxRate</vt:lpstr>
      <vt:lpstr>'CSS DO 18'!FedTaxRate</vt:lpstr>
      <vt:lpstr>'CSS DO 19'!FedTaxRate</vt:lpstr>
      <vt:lpstr>'LOI 3P 14'!FedTaxRate</vt:lpstr>
      <vt:lpstr>'LOI 3P 15'!FedTaxRate</vt:lpstr>
      <vt:lpstr>'LOI 3P 16'!FedTaxRate</vt:lpstr>
      <vt:lpstr>'LOI 3P 17'!FedTaxRate</vt:lpstr>
      <vt:lpstr>'LOI 3P 18'!FedTaxRate</vt:lpstr>
      <vt:lpstr>'LOI 3P 19'!FedTaxRate</vt:lpstr>
      <vt:lpstr>'LOI DO 14'!FedTaxRate</vt:lpstr>
      <vt:lpstr>'LOI DO 15'!FedTaxRate</vt:lpstr>
      <vt:lpstr>'LOI DO 16'!FedTaxRate</vt:lpstr>
      <vt:lpstr>'LOI DO 17'!FedTaxRate</vt:lpstr>
      <vt:lpstr>'LOI DO 18'!FedTaxRate</vt:lpstr>
      <vt:lpstr>'LOI DO 19'!FedTaxRate</vt:lpstr>
      <vt:lpstr>'NPO 3P 14'!FedTaxRate</vt:lpstr>
      <vt:lpstr>'NPO 3P 15'!FedTaxRate</vt:lpstr>
      <vt:lpstr>'NPO 3P 16'!FedTaxRate</vt:lpstr>
      <vt:lpstr>'NPO 3P 17'!FedTaxRate</vt:lpstr>
      <vt:lpstr>'NPO 3P 18'!FedTaxRate</vt:lpstr>
      <vt:lpstr>'NPO 3P 19'!FedTaxRate</vt:lpstr>
      <vt:lpstr>'NPO DO 14'!FedTaxRate</vt:lpstr>
      <vt:lpstr>'NPO DO 15'!FedTaxRate</vt:lpstr>
      <vt:lpstr>'NPO DO 16'!FedTaxRate</vt:lpstr>
      <vt:lpstr>'NPO DO 17'!FedTaxRate</vt:lpstr>
      <vt:lpstr>'NPO DO 18'!FedTaxRate</vt:lpstr>
      <vt:lpstr>'NPO DO 19'!FedTaxRate</vt:lpstr>
      <vt:lpstr>'P&amp;G 3P 14'!FedTaxRate</vt:lpstr>
      <vt:lpstr>'P&amp;G 3P 15'!FedTaxRate</vt:lpstr>
      <vt:lpstr>'P&amp;G 3P 16'!FedTaxRate</vt:lpstr>
      <vt:lpstr>'P&amp;G 3P 17'!FedTaxRate</vt:lpstr>
      <vt:lpstr>'P&amp;G 3P 18'!FedTaxRate</vt:lpstr>
      <vt:lpstr>'P&amp;G 3P 19'!FedTaxRate</vt:lpstr>
      <vt:lpstr>'P&amp;G DO 14'!FedTaxRate</vt:lpstr>
      <vt:lpstr>'P&amp;G DO 15'!FedTaxRate</vt:lpstr>
      <vt:lpstr>'P&amp;G DO 16'!FedTaxRate</vt:lpstr>
      <vt:lpstr>'P&amp;G DO 17'!FedTaxRate</vt:lpstr>
      <vt:lpstr>'P&amp;G DO 18'!FedTaxRate</vt:lpstr>
      <vt:lpstr>'P&amp;G DO 19'!FedTaxRate</vt:lpstr>
      <vt:lpstr>'RES 3P 14'!FedTaxRate</vt:lpstr>
      <vt:lpstr>'RES 3P 15'!FedTaxRate</vt:lpstr>
      <vt:lpstr>'RES 3P 16'!FedTaxRate</vt:lpstr>
      <vt:lpstr>'RES 3P 17'!FedTaxRate</vt:lpstr>
      <vt:lpstr>'RES 3P 18'!FedTaxRate</vt:lpstr>
      <vt:lpstr>'RES 3P 19'!FedTaxRate</vt:lpstr>
      <vt:lpstr>'RES DO 14'!FedTaxRate</vt:lpstr>
      <vt:lpstr>'RES DO 15'!FedTaxRate</vt:lpstr>
      <vt:lpstr>'RES DO 16'!FedTaxRate</vt:lpstr>
      <vt:lpstr>'RES DO 17'!FedTaxRate</vt:lpstr>
      <vt:lpstr>'RES DO 18'!FedTaxRate</vt:lpstr>
      <vt:lpstr>'RES DO 19'!FedTaxRate</vt:lpstr>
      <vt:lpstr>'Com 3P 14'!Generation</vt:lpstr>
      <vt:lpstr>'COM 3P 15'!Generation</vt:lpstr>
      <vt:lpstr>'COM 3P 16'!Generation</vt:lpstr>
      <vt:lpstr>'COM 3P 17'!Generation</vt:lpstr>
      <vt:lpstr>'COM 3P 17 (11)'!Generation</vt:lpstr>
      <vt:lpstr>'COM 3P 18'!Generation</vt:lpstr>
      <vt:lpstr>'COM 3P 19'!Generation</vt:lpstr>
      <vt:lpstr>'Com DO 14'!Generation</vt:lpstr>
      <vt:lpstr>'COM DO 15'!Generation</vt:lpstr>
      <vt:lpstr>'COM DO 16'!Generation</vt:lpstr>
      <vt:lpstr>'COM DO 17'!Generation</vt:lpstr>
      <vt:lpstr>'COM DO 18'!Generation</vt:lpstr>
      <vt:lpstr>'COM DO 19'!Generation</vt:lpstr>
      <vt:lpstr>'CSS 3P 14'!Generation</vt:lpstr>
      <vt:lpstr>'CSS 3P 15'!Generation</vt:lpstr>
      <vt:lpstr>'CSS 3P 16'!Generation</vt:lpstr>
      <vt:lpstr>'CSS 3P 17'!Generation</vt:lpstr>
      <vt:lpstr>'CSS 3P 18'!Generation</vt:lpstr>
      <vt:lpstr>'CSS 3P 19'!Generation</vt:lpstr>
      <vt:lpstr>'CSS DO 14'!Generation</vt:lpstr>
      <vt:lpstr>'CSS DO 15'!Generation</vt:lpstr>
      <vt:lpstr>'CSS DO 16'!Generation</vt:lpstr>
      <vt:lpstr>'CSS DO 17'!Generation</vt:lpstr>
      <vt:lpstr>'CSS DO 18'!Generation</vt:lpstr>
      <vt:lpstr>'CSS DO 19'!Generation</vt:lpstr>
      <vt:lpstr>'LOI 3P 14'!Generation</vt:lpstr>
      <vt:lpstr>'LOI 3P 15'!Generation</vt:lpstr>
      <vt:lpstr>'LOI 3P 16'!Generation</vt:lpstr>
      <vt:lpstr>'LOI 3P 17'!Generation</vt:lpstr>
      <vt:lpstr>'LOI 3P 18'!Generation</vt:lpstr>
      <vt:lpstr>'LOI 3P 19'!Generation</vt:lpstr>
      <vt:lpstr>'LOI DO 14'!Generation</vt:lpstr>
      <vt:lpstr>'LOI DO 15'!Generation</vt:lpstr>
      <vt:lpstr>'LOI DO 16'!Generation</vt:lpstr>
      <vt:lpstr>'LOI DO 17'!Generation</vt:lpstr>
      <vt:lpstr>'LOI DO 18'!Generation</vt:lpstr>
      <vt:lpstr>'LOI DO 19'!Generation</vt:lpstr>
      <vt:lpstr>'NPO 3P 14'!Generation</vt:lpstr>
      <vt:lpstr>'NPO 3P 15'!Generation</vt:lpstr>
      <vt:lpstr>'NPO 3P 16'!Generation</vt:lpstr>
      <vt:lpstr>'NPO 3P 17'!Generation</vt:lpstr>
      <vt:lpstr>'NPO 3P 18'!Generation</vt:lpstr>
      <vt:lpstr>'NPO 3P 19'!Generation</vt:lpstr>
      <vt:lpstr>'NPO DO 14'!Generation</vt:lpstr>
      <vt:lpstr>'NPO DO 15'!Generation</vt:lpstr>
      <vt:lpstr>'NPO DO 16'!Generation</vt:lpstr>
      <vt:lpstr>'NPO DO 17'!Generation</vt:lpstr>
      <vt:lpstr>'NPO DO 18'!Generation</vt:lpstr>
      <vt:lpstr>'NPO DO 19'!Generation</vt:lpstr>
      <vt:lpstr>'P&amp;G 3P 14'!Generation</vt:lpstr>
      <vt:lpstr>'P&amp;G 3P 15'!Generation</vt:lpstr>
      <vt:lpstr>'P&amp;G 3P 16'!Generation</vt:lpstr>
      <vt:lpstr>'P&amp;G 3P 17'!Generation</vt:lpstr>
      <vt:lpstr>'P&amp;G 3P 18'!Generation</vt:lpstr>
      <vt:lpstr>'P&amp;G 3P 19'!Generation</vt:lpstr>
      <vt:lpstr>'P&amp;G DO 14'!Generation</vt:lpstr>
      <vt:lpstr>'P&amp;G DO 15'!Generation</vt:lpstr>
      <vt:lpstr>'P&amp;G DO 16'!Generation</vt:lpstr>
      <vt:lpstr>'P&amp;G DO 17'!Generation</vt:lpstr>
      <vt:lpstr>'P&amp;G DO 18'!Generation</vt:lpstr>
      <vt:lpstr>'P&amp;G DO 19'!Generation</vt:lpstr>
      <vt:lpstr>'RES 3P 14'!Generation</vt:lpstr>
      <vt:lpstr>'RES 3P 15'!Generation</vt:lpstr>
      <vt:lpstr>'RES 3P 16'!Generation</vt:lpstr>
      <vt:lpstr>'RES 3P 17'!Generation</vt:lpstr>
      <vt:lpstr>'RES 3P 18'!Generation</vt:lpstr>
      <vt:lpstr>'RES 3P 19'!Generation</vt:lpstr>
      <vt:lpstr>'RES DO 14'!Generation</vt:lpstr>
      <vt:lpstr>'RES DO 15'!Generation</vt:lpstr>
      <vt:lpstr>'RES DO 16'!Generation</vt:lpstr>
      <vt:lpstr>'RES DO 17'!Generation</vt:lpstr>
      <vt:lpstr>'RES DO 18'!Generation</vt:lpstr>
      <vt:lpstr>'RES DO 19'!Generation</vt:lpstr>
      <vt:lpstr>'Com 3P 14'!Interest</vt:lpstr>
      <vt:lpstr>'COM 3P 15'!Interest</vt:lpstr>
      <vt:lpstr>'COM 3P 16'!Interest</vt:lpstr>
      <vt:lpstr>'COM 3P 17'!Interest</vt:lpstr>
      <vt:lpstr>'COM 3P 17 (11)'!Interest</vt:lpstr>
      <vt:lpstr>'COM 3P 18'!Interest</vt:lpstr>
      <vt:lpstr>'COM 3P 19'!Interest</vt:lpstr>
      <vt:lpstr>'Com DO 14'!Interest</vt:lpstr>
      <vt:lpstr>'COM DO 15'!Interest</vt:lpstr>
      <vt:lpstr>'COM DO 16'!Interest</vt:lpstr>
      <vt:lpstr>'COM DO 17'!Interest</vt:lpstr>
      <vt:lpstr>'COM DO 18'!Interest</vt:lpstr>
      <vt:lpstr>'COM DO 19'!Interest</vt:lpstr>
      <vt:lpstr>'CSS 3P 14'!Interest</vt:lpstr>
      <vt:lpstr>'CSS 3P 15'!Interest</vt:lpstr>
      <vt:lpstr>'CSS 3P 16'!Interest</vt:lpstr>
      <vt:lpstr>'CSS 3P 17'!Interest</vt:lpstr>
      <vt:lpstr>'CSS 3P 18'!Interest</vt:lpstr>
      <vt:lpstr>'CSS 3P 19'!Interest</vt:lpstr>
      <vt:lpstr>'CSS DO 14'!Interest</vt:lpstr>
      <vt:lpstr>'CSS DO 15'!Interest</vt:lpstr>
      <vt:lpstr>'CSS DO 16'!Interest</vt:lpstr>
      <vt:lpstr>'CSS DO 17'!Interest</vt:lpstr>
      <vt:lpstr>'CSS DO 18'!Interest</vt:lpstr>
      <vt:lpstr>'CSS DO 19'!Interest</vt:lpstr>
      <vt:lpstr>'LOI 3P 14'!Interest</vt:lpstr>
      <vt:lpstr>'LOI 3P 15'!Interest</vt:lpstr>
      <vt:lpstr>'LOI 3P 16'!Interest</vt:lpstr>
      <vt:lpstr>'LOI 3P 17'!Interest</vt:lpstr>
      <vt:lpstr>'LOI 3P 18'!Interest</vt:lpstr>
      <vt:lpstr>'LOI 3P 19'!Interest</vt:lpstr>
      <vt:lpstr>'LOI DO 14'!Interest</vt:lpstr>
      <vt:lpstr>'LOI DO 15'!Interest</vt:lpstr>
      <vt:lpstr>'LOI DO 16'!Interest</vt:lpstr>
      <vt:lpstr>'LOI DO 17'!Interest</vt:lpstr>
      <vt:lpstr>'LOI DO 18'!Interest</vt:lpstr>
      <vt:lpstr>'LOI DO 19'!Interest</vt:lpstr>
      <vt:lpstr>'NPO 3P 14'!Interest</vt:lpstr>
      <vt:lpstr>'NPO 3P 15'!Interest</vt:lpstr>
      <vt:lpstr>'NPO 3P 16'!Interest</vt:lpstr>
      <vt:lpstr>'NPO 3P 17'!Interest</vt:lpstr>
      <vt:lpstr>'NPO 3P 18'!Interest</vt:lpstr>
      <vt:lpstr>'NPO 3P 19'!Interest</vt:lpstr>
      <vt:lpstr>'NPO DO 14'!Interest</vt:lpstr>
      <vt:lpstr>'NPO DO 15'!Interest</vt:lpstr>
      <vt:lpstr>'NPO DO 16'!Interest</vt:lpstr>
      <vt:lpstr>'NPO DO 17'!Interest</vt:lpstr>
      <vt:lpstr>'NPO DO 18'!Interest</vt:lpstr>
      <vt:lpstr>'NPO DO 19'!Interest</vt:lpstr>
      <vt:lpstr>'P&amp;G 3P 14'!Interest</vt:lpstr>
      <vt:lpstr>'P&amp;G 3P 15'!Interest</vt:lpstr>
      <vt:lpstr>'P&amp;G 3P 16'!Interest</vt:lpstr>
      <vt:lpstr>'P&amp;G 3P 17'!Interest</vt:lpstr>
      <vt:lpstr>'P&amp;G 3P 18'!Interest</vt:lpstr>
      <vt:lpstr>'P&amp;G 3P 19'!Interest</vt:lpstr>
      <vt:lpstr>'P&amp;G DO 14'!Interest</vt:lpstr>
      <vt:lpstr>'P&amp;G DO 15'!Interest</vt:lpstr>
      <vt:lpstr>'P&amp;G DO 16'!Interest</vt:lpstr>
      <vt:lpstr>'P&amp;G DO 17'!Interest</vt:lpstr>
      <vt:lpstr>'P&amp;G DO 18'!Interest</vt:lpstr>
      <vt:lpstr>'P&amp;G DO 19'!Interest</vt:lpstr>
      <vt:lpstr>'RES 3P 14'!Interest</vt:lpstr>
      <vt:lpstr>'RES 3P 15'!Interest</vt:lpstr>
      <vt:lpstr>'RES 3P 16'!Interest</vt:lpstr>
      <vt:lpstr>'RES 3P 17'!Interest</vt:lpstr>
      <vt:lpstr>'RES 3P 18'!Interest</vt:lpstr>
      <vt:lpstr>'RES 3P 19'!Interest</vt:lpstr>
      <vt:lpstr>'RES DO 14'!Interest</vt:lpstr>
      <vt:lpstr>'RES DO 15'!Interest</vt:lpstr>
      <vt:lpstr>'RES DO 16'!Interest</vt:lpstr>
      <vt:lpstr>'RES DO 17'!Interest</vt:lpstr>
      <vt:lpstr>'RES DO 18'!Interest</vt:lpstr>
      <vt:lpstr>'RES DO 19'!Interest</vt:lpstr>
      <vt:lpstr>'Com 3P 14'!InverterReplaceCost</vt:lpstr>
      <vt:lpstr>'COM 3P 15'!InverterReplaceCost</vt:lpstr>
      <vt:lpstr>'COM 3P 16'!InverterReplaceCost</vt:lpstr>
      <vt:lpstr>'COM 3P 17'!InverterReplaceCost</vt:lpstr>
      <vt:lpstr>'COM 3P 17 (11)'!InverterReplaceCost</vt:lpstr>
      <vt:lpstr>'COM 3P 18'!InverterReplaceCost</vt:lpstr>
      <vt:lpstr>'COM 3P 19'!InverterReplaceCost</vt:lpstr>
      <vt:lpstr>'Com DO 14'!InverterReplaceCost</vt:lpstr>
      <vt:lpstr>'COM DO 15'!InverterReplaceCost</vt:lpstr>
      <vt:lpstr>'COM DO 16'!InverterReplaceCost</vt:lpstr>
      <vt:lpstr>'COM DO 17'!InverterReplaceCost</vt:lpstr>
      <vt:lpstr>'COM DO 18'!InverterReplaceCost</vt:lpstr>
      <vt:lpstr>'COM DO 19'!InverterReplaceCost</vt:lpstr>
      <vt:lpstr>'CSS 3P 14'!InverterReplaceCost</vt:lpstr>
      <vt:lpstr>'CSS 3P 15'!InverterReplaceCost</vt:lpstr>
      <vt:lpstr>'CSS 3P 16'!InverterReplaceCost</vt:lpstr>
      <vt:lpstr>'CSS 3P 17'!InverterReplaceCost</vt:lpstr>
      <vt:lpstr>'CSS 3P 18'!InverterReplaceCost</vt:lpstr>
      <vt:lpstr>'CSS 3P 19'!InverterReplaceCost</vt:lpstr>
      <vt:lpstr>'CSS DO 14'!InverterReplaceCost</vt:lpstr>
      <vt:lpstr>'CSS DO 15'!InverterReplaceCost</vt:lpstr>
      <vt:lpstr>'CSS DO 16'!InverterReplaceCost</vt:lpstr>
      <vt:lpstr>'CSS DO 17'!InverterReplaceCost</vt:lpstr>
      <vt:lpstr>'CSS DO 18'!InverterReplaceCost</vt:lpstr>
      <vt:lpstr>'CSS DO 19'!InverterReplaceCost</vt:lpstr>
      <vt:lpstr>'LOI 3P 14'!InverterReplaceCost</vt:lpstr>
      <vt:lpstr>'LOI 3P 15'!InverterReplaceCost</vt:lpstr>
      <vt:lpstr>'LOI 3P 16'!InverterReplaceCost</vt:lpstr>
      <vt:lpstr>'LOI 3P 17'!InverterReplaceCost</vt:lpstr>
      <vt:lpstr>'LOI 3P 18'!InverterReplaceCost</vt:lpstr>
      <vt:lpstr>'LOI 3P 19'!InverterReplaceCost</vt:lpstr>
      <vt:lpstr>'LOI DO 14'!InverterReplaceCost</vt:lpstr>
      <vt:lpstr>'LOI DO 15'!InverterReplaceCost</vt:lpstr>
      <vt:lpstr>'LOI DO 16'!InverterReplaceCost</vt:lpstr>
      <vt:lpstr>'LOI DO 17'!InverterReplaceCost</vt:lpstr>
      <vt:lpstr>'LOI DO 18'!InverterReplaceCost</vt:lpstr>
      <vt:lpstr>'LOI DO 19'!InverterReplaceCost</vt:lpstr>
      <vt:lpstr>'NPO 3P 14'!InverterReplaceCost</vt:lpstr>
      <vt:lpstr>'NPO 3P 15'!InverterReplaceCost</vt:lpstr>
      <vt:lpstr>'NPO 3P 16'!InverterReplaceCost</vt:lpstr>
      <vt:lpstr>'NPO 3P 17'!InverterReplaceCost</vt:lpstr>
      <vt:lpstr>'NPO 3P 18'!InverterReplaceCost</vt:lpstr>
      <vt:lpstr>'NPO 3P 19'!InverterReplaceCost</vt:lpstr>
      <vt:lpstr>'NPO DO 14'!InverterReplaceCost</vt:lpstr>
      <vt:lpstr>'NPO DO 15'!InverterReplaceCost</vt:lpstr>
      <vt:lpstr>'NPO DO 16'!InverterReplaceCost</vt:lpstr>
      <vt:lpstr>'NPO DO 17'!InverterReplaceCost</vt:lpstr>
      <vt:lpstr>'NPO DO 18'!InverterReplaceCost</vt:lpstr>
      <vt:lpstr>'NPO DO 19'!InverterReplaceCost</vt:lpstr>
      <vt:lpstr>'P&amp;G 3P 14'!InverterReplaceCost</vt:lpstr>
      <vt:lpstr>'P&amp;G 3P 15'!InverterReplaceCost</vt:lpstr>
      <vt:lpstr>'P&amp;G 3P 16'!InverterReplaceCost</vt:lpstr>
      <vt:lpstr>'P&amp;G 3P 17'!InverterReplaceCost</vt:lpstr>
      <vt:lpstr>'P&amp;G 3P 18'!InverterReplaceCost</vt:lpstr>
      <vt:lpstr>'P&amp;G 3P 19'!InverterReplaceCost</vt:lpstr>
      <vt:lpstr>'P&amp;G DO 14'!InverterReplaceCost</vt:lpstr>
      <vt:lpstr>'P&amp;G DO 15'!InverterReplaceCost</vt:lpstr>
      <vt:lpstr>'P&amp;G DO 16'!InverterReplaceCost</vt:lpstr>
      <vt:lpstr>'P&amp;G DO 17'!InverterReplaceCost</vt:lpstr>
      <vt:lpstr>'P&amp;G DO 18'!InverterReplaceCost</vt:lpstr>
      <vt:lpstr>'P&amp;G DO 19'!InverterReplaceCost</vt:lpstr>
      <vt:lpstr>'RES 3P 14'!InverterReplaceCost</vt:lpstr>
      <vt:lpstr>'RES 3P 15'!InverterReplaceCost</vt:lpstr>
      <vt:lpstr>'RES 3P 16'!InverterReplaceCost</vt:lpstr>
      <vt:lpstr>'RES 3P 17'!InverterReplaceCost</vt:lpstr>
      <vt:lpstr>'RES 3P 18'!InverterReplaceCost</vt:lpstr>
      <vt:lpstr>'RES 3P 19'!InverterReplaceCost</vt:lpstr>
      <vt:lpstr>'RES DO 14'!InverterReplaceCost</vt:lpstr>
      <vt:lpstr>'RES DO 15'!InverterReplaceCost</vt:lpstr>
      <vt:lpstr>'RES DO 16'!InverterReplaceCost</vt:lpstr>
      <vt:lpstr>'RES DO 17'!InverterReplaceCost</vt:lpstr>
      <vt:lpstr>'RES DO 18'!InverterReplaceCost</vt:lpstr>
      <vt:lpstr>'RES DO 19'!InverterReplaceCost</vt:lpstr>
      <vt:lpstr>'Com 3P 14'!LoanAmount</vt:lpstr>
      <vt:lpstr>'COM 3P 15'!LoanAmount</vt:lpstr>
      <vt:lpstr>'COM 3P 16'!LoanAmount</vt:lpstr>
      <vt:lpstr>'COM 3P 17'!LoanAmount</vt:lpstr>
      <vt:lpstr>'COM 3P 17 (11)'!LoanAmount</vt:lpstr>
      <vt:lpstr>'COM 3P 18'!LoanAmount</vt:lpstr>
      <vt:lpstr>'COM 3P 19'!LoanAmount</vt:lpstr>
      <vt:lpstr>'Com DO 14'!LoanAmount</vt:lpstr>
      <vt:lpstr>'COM DO 15'!LoanAmount</vt:lpstr>
      <vt:lpstr>'COM DO 16'!LoanAmount</vt:lpstr>
      <vt:lpstr>'COM DO 17'!LoanAmount</vt:lpstr>
      <vt:lpstr>'COM DO 18'!LoanAmount</vt:lpstr>
      <vt:lpstr>'COM DO 19'!LoanAmount</vt:lpstr>
      <vt:lpstr>'CSS 3P 14'!LoanAmount</vt:lpstr>
      <vt:lpstr>'CSS 3P 15'!LoanAmount</vt:lpstr>
      <vt:lpstr>'CSS 3P 16'!LoanAmount</vt:lpstr>
      <vt:lpstr>'CSS 3P 17'!LoanAmount</vt:lpstr>
      <vt:lpstr>'CSS 3P 18'!LoanAmount</vt:lpstr>
      <vt:lpstr>'CSS 3P 19'!LoanAmount</vt:lpstr>
      <vt:lpstr>'CSS DO 14'!LoanAmount</vt:lpstr>
      <vt:lpstr>'CSS DO 15'!LoanAmount</vt:lpstr>
      <vt:lpstr>'CSS DO 16'!LoanAmount</vt:lpstr>
      <vt:lpstr>'CSS DO 17'!LoanAmount</vt:lpstr>
      <vt:lpstr>'CSS DO 18'!LoanAmount</vt:lpstr>
      <vt:lpstr>'CSS DO 19'!LoanAmount</vt:lpstr>
      <vt:lpstr>'LOI 3P 14'!LoanAmount</vt:lpstr>
      <vt:lpstr>'LOI 3P 15'!LoanAmount</vt:lpstr>
      <vt:lpstr>'LOI 3P 16'!LoanAmount</vt:lpstr>
      <vt:lpstr>'LOI 3P 17'!LoanAmount</vt:lpstr>
      <vt:lpstr>'LOI 3P 18'!LoanAmount</vt:lpstr>
      <vt:lpstr>'LOI 3P 19'!LoanAmount</vt:lpstr>
      <vt:lpstr>'LOI DO 14'!LoanAmount</vt:lpstr>
      <vt:lpstr>'LOI DO 15'!LoanAmount</vt:lpstr>
      <vt:lpstr>'LOI DO 16'!LoanAmount</vt:lpstr>
      <vt:lpstr>'LOI DO 17'!LoanAmount</vt:lpstr>
      <vt:lpstr>'LOI DO 18'!LoanAmount</vt:lpstr>
      <vt:lpstr>'LOI DO 19'!LoanAmount</vt:lpstr>
      <vt:lpstr>'NPO 3P 14'!LoanAmount</vt:lpstr>
      <vt:lpstr>'NPO 3P 15'!LoanAmount</vt:lpstr>
      <vt:lpstr>'NPO 3P 16'!LoanAmount</vt:lpstr>
      <vt:lpstr>'NPO 3P 17'!LoanAmount</vt:lpstr>
      <vt:lpstr>'NPO 3P 18'!LoanAmount</vt:lpstr>
      <vt:lpstr>'NPO 3P 19'!LoanAmount</vt:lpstr>
      <vt:lpstr>'NPO DO 14'!LoanAmount</vt:lpstr>
      <vt:lpstr>'NPO DO 15'!LoanAmount</vt:lpstr>
      <vt:lpstr>'NPO DO 16'!LoanAmount</vt:lpstr>
      <vt:lpstr>'NPO DO 17'!LoanAmount</vt:lpstr>
      <vt:lpstr>'NPO DO 18'!LoanAmount</vt:lpstr>
      <vt:lpstr>'NPO DO 19'!LoanAmount</vt:lpstr>
      <vt:lpstr>'P&amp;G 3P 14'!LoanAmount</vt:lpstr>
      <vt:lpstr>'P&amp;G 3P 15'!LoanAmount</vt:lpstr>
      <vt:lpstr>'P&amp;G 3P 16'!LoanAmount</vt:lpstr>
      <vt:lpstr>'P&amp;G 3P 17'!LoanAmount</vt:lpstr>
      <vt:lpstr>'P&amp;G 3P 18'!LoanAmount</vt:lpstr>
      <vt:lpstr>'P&amp;G 3P 19'!LoanAmount</vt:lpstr>
      <vt:lpstr>'P&amp;G DO 14'!LoanAmount</vt:lpstr>
      <vt:lpstr>'P&amp;G DO 15'!LoanAmount</vt:lpstr>
      <vt:lpstr>'P&amp;G DO 16'!LoanAmount</vt:lpstr>
      <vt:lpstr>'P&amp;G DO 17'!LoanAmount</vt:lpstr>
      <vt:lpstr>'P&amp;G DO 18'!LoanAmount</vt:lpstr>
      <vt:lpstr>'P&amp;G DO 19'!LoanAmount</vt:lpstr>
      <vt:lpstr>'RES 3P 14'!LoanAmount</vt:lpstr>
      <vt:lpstr>'RES 3P 15'!LoanAmount</vt:lpstr>
      <vt:lpstr>'RES 3P 16'!LoanAmount</vt:lpstr>
      <vt:lpstr>'RES 3P 17'!LoanAmount</vt:lpstr>
      <vt:lpstr>'RES 3P 18'!LoanAmount</vt:lpstr>
      <vt:lpstr>'RES 3P 19'!LoanAmount</vt:lpstr>
      <vt:lpstr>'RES DO 14'!LoanAmount</vt:lpstr>
      <vt:lpstr>'RES DO 15'!LoanAmount</vt:lpstr>
      <vt:lpstr>'RES DO 16'!LoanAmount</vt:lpstr>
      <vt:lpstr>'RES DO 17'!LoanAmount</vt:lpstr>
      <vt:lpstr>'RES DO 18'!LoanAmount</vt:lpstr>
      <vt:lpstr>'RES DO 19'!LoanAmount</vt:lpstr>
      <vt:lpstr>'Com 3P 14'!LoanInterest</vt:lpstr>
      <vt:lpstr>'COM 3P 15'!LoanInterest</vt:lpstr>
      <vt:lpstr>'COM 3P 16'!LoanInterest</vt:lpstr>
      <vt:lpstr>'COM 3P 17'!LoanInterest</vt:lpstr>
      <vt:lpstr>'COM 3P 17 (11)'!LoanInterest</vt:lpstr>
      <vt:lpstr>'COM 3P 18'!LoanInterest</vt:lpstr>
      <vt:lpstr>'COM 3P 19'!LoanInterest</vt:lpstr>
      <vt:lpstr>'Com DO 14'!LoanInterest</vt:lpstr>
      <vt:lpstr>'COM DO 15'!LoanInterest</vt:lpstr>
      <vt:lpstr>'COM DO 16'!LoanInterest</vt:lpstr>
      <vt:lpstr>'COM DO 17'!LoanInterest</vt:lpstr>
      <vt:lpstr>'COM DO 18'!LoanInterest</vt:lpstr>
      <vt:lpstr>'COM DO 19'!LoanInterest</vt:lpstr>
      <vt:lpstr>'CSS 3P 14'!LoanInterest</vt:lpstr>
      <vt:lpstr>'CSS 3P 15'!LoanInterest</vt:lpstr>
      <vt:lpstr>'CSS 3P 16'!LoanInterest</vt:lpstr>
      <vt:lpstr>'CSS 3P 17'!LoanInterest</vt:lpstr>
      <vt:lpstr>'CSS 3P 18'!LoanInterest</vt:lpstr>
      <vt:lpstr>'CSS 3P 19'!LoanInterest</vt:lpstr>
      <vt:lpstr>'CSS DO 14'!LoanInterest</vt:lpstr>
      <vt:lpstr>'CSS DO 15'!LoanInterest</vt:lpstr>
      <vt:lpstr>'CSS DO 16'!LoanInterest</vt:lpstr>
      <vt:lpstr>'CSS DO 17'!LoanInterest</vt:lpstr>
      <vt:lpstr>'CSS DO 18'!LoanInterest</vt:lpstr>
      <vt:lpstr>'CSS DO 19'!LoanInterest</vt:lpstr>
      <vt:lpstr>'LOI 3P 14'!LoanInterest</vt:lpstr>
      <vt:lpstr>'LOI 3P 15'!LoanInterest</vt:lpstr>
      <vt:lpstr>'LOI 3P 16'!LoanInterest</vt:lpstr>
      <vt:lpstr>'LOI 3P 17'!LoanInterest</vt:lpstr>
      <vt:lpstr>'LOI 3P 18'!LoanInterest</vt:lpstr>
      <vt:lpstr>'LOI 3P 19'!LoanInterest</vt:lpstr>
      <vt:lpstr>'LOI DO 14'!LoanInterest</vt:lpstr>
      <vt:lpstr>'LOI DO 15'!LoanInterest</vt:lpstr>
      <vt:lpstr>'LOI DO 16'!LoanInterest</vt:lpstr>
      <vt:lpstr>'LOI DO 17'!LoanInterest</vt:lpstr>
      <vt:lpstr>'LOI DO 18'!LoanInterest</vt:lpstr>
      <vt:lpstr>'LOI DO 19'!LoanInterest</vt:lpstr>
      <vt:lpstr>'NPO 3P 14'!LoanInterest</vt:lpstr>
      <vt:lpstr>'NPO 3P 15'!LoanInterest</vt:lpstr>
      <vt:lpstr>'NPO 3P 16'!LoanInterest</vt:lpstr>
      <vt:lpstr>'NPO 3P 17'!LoanInterest</vt:lpstr>
      <vt:lpstr>'NPO 3P 18'!LoanInterest</vt:lpstr>
      <vt:lpstr>'NPO 3P 19'!LoanInterest</vt:lpstr>
      <vt:lpstr>'NPO DO 14'!LoanInterest</vt:lpstr>
      <vt:lpstr>'NPO DO 15'!LoanInterest</vt:lpstr>
      <vt:lpstr>'NPO DO 16'!LoanInterest</vt:lpstr>
      <vt:lpstr>'NPO DO 17'!LoanInterest</vt:lpstr>
      <vt:lpstr>'NPO DO 18'!LoanInterest</vt:lpstr>
      <vt:lpstr>'NPO DO 19'!LoanInterest</vt:lpstr>
      <vt:lpstr>'P&amp;G 3P 14'!LoanInterest</vt:lpstr>
      <vt:lpstr>'P&amp;G 3P 15'!LoanInterest</vt:lpstr>
      <vt:lpstr>'P&amp;G 3P 16'!LoanInterest</vt:lpstr>
      <vt:lpstr>'P&amp;G 3P 17'!LoanInterest</vt:lpstr>
      <vt:lpstr>'P&amp;G 3P 18'!LoanInterest</vt:lpstr>
      <vt:lpstr>'P&amp;G 3P 19'!LoanInterest</vt:lpstr>
      <vt:lpstr>'P&amp;G DO 14'!LoanInterest</vt:lpstr>
      <vt:lpstr>'P&amp;G DO 15'!LoanInterest</vt:lpstr>
      <vt:lpstr>'P&amp;G DO 16'!LoanInterest</vt:lpstr>
      <vt:lpstr>'P&amp;G DO 17'!LoanInterest</vt:lpstr>
      <vt:lpstr>'P&amp;G DO 18'!LoanInterest</vt:lpstr>
      <vt:lpstr>'P&amp;G DO 19'!LoanInterest</vt:lpstr>
      <vt:lpstr>'RES 3P 14'!LoanInterest</vt:lpstr>
      <vt:lpstr>'RES 3P 15'!LoanInterest</vt:lpstr>
      <vt:lpstr>'RES 3P 16'!LoanInterest</vt:lpstr>
      <vt:lpstr>'RES 3P 17'!LoanInterest</vt:lpstr>
      <vt:lpstr>'RES 3P 18'!LoanInterest</vt:lpstr>
      <vt:lpstr>'RES 3P 19'!LoanInterest</vt:lpstr>
      <vt:lpstr>'RES DO 14'!LoanInterest</vt:lpstr>
      <vt:lpstr>'RES DO 15'!LoanInterest</vt:lpstr>
      <vt:lpstr>'RES DO 16'!LoanInterest</vt:lpstr>
      <vt:lpstr>'RES DO 17'!LoanInterest</vt:lpstr>
      <vt:lpstr>'RES DO 18'!LoanInterest</vt:lpstr>
      <vt:lpstr>'RES DO 19'!LoanInterest</vt:lpstr>
      <vt:lpstr>'Com 3P 14'!LoanPer</vt:lpstr>
      <vt:lpstr>'COM 3P 15'!LoanPer</vt:lpstr>
      <vt:lpstr>'COM 3P 16'!LoanPer</vt:lpstr>
      <vt:lpstr>'COM 3P 17'!LoanPer</vt:lpstr>
      <vt:lpstr>'COM 3P 17 (11)'!LoanPer</vt:lpstr>
      <vt:lpstr>'COM 3P 18'!LoanPer</vt:lpstr>
      <vt:lpstr>'COM 3P 19'!LoanPer</vt:lpstr>
      <vt:lpstr>'Com DO 14'!LoanPer</vt:lpstr>
      <vt:lpstr>'COM DO 15'!LoanPer</vt:lpstr>
      <vt:lpstr>'COM DO 16'!LoanPer</vt:lpstr>
      <vt:lpstr>'COM DO 17'!LoanPer</vt:lpstr>
      <vt:lpstr>'COM DO 18'!LoanPer</vt:lpstr>
      <vt:lpstr>'COM DO 19'!LoanPer</vt:lpstr>
      <vt:lpstr>'CSS 3P 14'!LoanPer</vt:lpstr>
      <vt:lpstr>'CSS 3P 15'!LoanPer</vt:lpstr>
      <vt:lpstr>'CSS 3P 16'!LoanPer</vt:lpstr>
      <vt:lpstr>'CSS 3P 17'!LoanPer</vt:lpstr>
      <vt:lpstr>'CSS 3P 18'!LoanPer</vt:lpstr>
      <vt:lpstr>'CSS 3P 19'!LoanPer</vt:lpstr>
      <vt:lpstr>'CSS DO 14'!LoanPer</vt:lpstr>
      <vt:lpstr>'CSS DO 15'!LoanPer</vt:lpstr>
      <vt:lpstr>'CSS DO 16'!LoanPer</vt:lpstr>
      <vt:lpstr>'CSS DO 17'!LoanPer</vt:lpstr>
      <vt:lpstr>'CSS DO 18'!LoanPer</vt:lpstr>
      <vt:lpstr>'CSS DO 19'!LoanPer</vt:lpstr>
      <vt:lpstr>'LOI 3P 14'!LoanPer</vt:lpstr>
      <vt:lpstr>'LOI 3P 15'!LoanPer</vt:lpstr>
      <vt:lpstr>'LOI 3P 16'!LoanPer</vt:lpstr>
      <vt:lpstr>'LOI 3P 17'!LoanPer</vt:lpstr>
      <vt:lpstr>'LOI 3P 18'!LoanPer</vt:lpstr>
      <vt:lpstr>'LOI 3P 19'!LoanPer</vt:lpstr>
      <vt:lpstr>'LOI DO 14'!LoanPer</vt:lpstr>
      <vt:lpstr>'LOI DO 15'!LoanPer</vt:lpstr>
      <vt:lpstr>'LOI DO 16'!LoanPer</vt:lpstr>
      <vt:lpstr>'LOI DO 17'!LoanPer</vt:lpstr>
      <vt:lpstr>'LOI DO 18'!LoanPer</vt:lpstr>
      <vt:lpstr>'LOI DO 19'!LoanPer</vt:lpstr>
      <vt:lpstr>'NPO 3P 14'!LoanPer</vt:lpstr>
      <vt:lpstr>'NPO 3P 15'!LoanPer</vt:lpstr>
      <vt:lpstr>'NPO 3P 16'!LoanPer</vt:lpstr>
      <vt:lpstr>'NPO 3P 17'!LoanPer</vt:lpstr>
      <vt:lpstr>'NPO 3P 18'!LoanPer</vt:lpstr>
      <vt:lpstr>'NPO 3P 19'!LoanPer</vt:lpstr>
      <vt:lpstr>'NPO DO 14'!LoanPer</vt:lpstr>
      <vt:lpstr>'NPO DO 15'!LoanPer</vt:lpstr>
      <vt:lpstr>'NPO DO 16'!LoanPer</vt:lpstr>
      <vt:lpstr>'NPO DO 17'!LoanPer</vt:lpstr>
      <vt:lpstr>'NPO DO 18'!LoanPer</vt:lpstr>
      <vt:lpstr>'NPO DO 19'!LoanPer</vt:lpstr>
      <vt:lpstr>'P&amp;G 3P 14'!LoanPer</vt:lpstr>
      <vt:lpstr>'P&amp;G 3P 15'!LoanPer</vt:lpstr>
      <vt:lpstr>'P&amp;G 3P 16'!LoanPer</vt:lpstr>
      <vt:lpstr>'P&amp;G 3P 17'!LoanPer</vt:lpstr>
      <vt:lpstr>'P&amp;G 3P 18'!LoanPer</vt:lpstr>
      <vt:lpstr>'P&amp;G 3P 19'!LoanPer</vt:lpstr>
      <vt:lpstr>'P&amp;G DO 14'!LoanPer</vt:lpstr>
      <vt:lpstr>'P&amp;G DO 15'!LoanPer</vt:lpstr>
      <vt:lpstr>'P&amp;G DO 16'!LoanPer</vt:lpstr>
      <vt:lpstr>'P&amp;G DO 17'!LoanPer</vt:lpstr>
      <vt:lpstr>'P&amp;G DO 18'!LoanPer</vt:lpstr>
      <vt:lpstr>'P&amp;G DO 19'!LoanPer</vt:lpstr>
      <vt:lpstr>'RES 3P 14'!LoanPer</vt:lpstr>
      <vt:lpstr>'RES 3P 15'!LoanPer</vt:lpstr>
      <vt:lpstr>'RES 3P 16'!LoanPer</vt:lpstr>
      <vt:lpstr>'RES 3P 17'!LoanPer</vt:lpstr>
      <vt:lpstr>'RES 3P 18'!LoanPer</vt:lpstr>
      <vt:lpstr>'RES 3P 19'!LoanPer</vt:lpstr>
      <vt:lpstr>'RES DO 14'!LoanPer</vt:lpstr>
      <vt:lpstr>'RES DO 15'!LoanPer</vt:lpstr>
      <vt:lpstr>'RES DO 16'!LoanPer</vt:lpstr>
      <vt:lpstr>'RES DO 17'!LoanPer</vt:lpstr>
      <vt:lpstr>'RES DO 18'!LoanPer</vt:lpstr>
      <vt:lpstr>'RES DO 19'!LoanPer</vt:lpstr>
      <vt:lpstr>'Com 3P 14'!LoanTerm</vt:lpstr>
      <vt:lpstr>'COM 3P 15'!LoanTerm</vt:lpstr>
      <vt:lpstr>'COM 3P 16'!LoanTerm</vt:lpstr>
      <vt:lpstr>'COM 3P 17'!LoanTerm</vt:lpstr>
      <vt:lpstr>'COM 3P 17 (11)'!LoanTerm</vt:lpstr>
      <vt:lpstr>'COM 3P 18'!LoanTerm</vt:lpstr>
      <vt:lpstr>'COM 3P 19'!LoanTerm</vt:lpstr>
      <vt:lpstr>'Com DO 14'!LoanTerm</vt:lpstr>
      <vt:lpstr>'COM DO 15'!LoanTerm</vt:lpstr>
      <vt:lpstr>'COM DO 16'!LoanTerm</vt:lpstr>
      <vt:lpstr>'COM DO 17'!LoanTerm</vt:lpstr>
      <vt:lpstr>'COM DO 18'!LoanTerm</vt:lpstr>
      <vt:lpstr>'COM DO 19'!LoanTerm</vt:lpstr>
      <vt:lpstr>'CSS 3P 14'!LoanTerm</vt:lpstr>
      <vt:lpstr>'CSS 3P 15'!LoanTerm</vt:lpstr>
      <vt:lpstr>'CSS 3P 16'!LoanTerm</vt:lpstr>
      <vt:lpstr>'CSS 3P 17'!LoanTerm</vt:lpstr>
      <vt:lpstr>'CSS 3P 18'!LoanTerm</vt:lpstr>
      <vt:lpstr>'CSS 3P 19'!LoanTerm</vt:lpstr>
      <vt:lpstr>'CSS DO 14'!LoanTerm</vt:lpstr>
      <vt:lpstr>'CSS DO 15'!LoanTerm</vt:lpstr>
      <vt:lpstr>'CSS DO 16'!LoanTerm</vt:lpstr>
      <vt:lpstr>'CSS DO 17'!LoanTerm</vt:lpstr>
      <vt:lpstr>'CSS DO 18'!LoanTerm</vt:lpstr>
      <vt:lpstr>'CSS DO 19'!LoanTerm</vt:lpstr>
      <vt:lpstr>'LOI 3P 14'!LoanTerm</vt:lpstr>
      <vt:lpstr>'LOI 3P 15'!LoanTerm</vt:lpstr>
      <vt:lpstr>'LOI 3P 16'!LoanTerm</vt:lpstr>
      <vt:lpstr>'LOI 3P 17'!LoanTerm</vt:lpstr>
      <vt:lpstr>'LOI 3P 18'!LoanTerm</vt:lpstr>
      <vt:lpstr>'LOI 3P 19'!LoanTerm</vt:lpstr>
      <vt:lpstr>'LOI DO 14'!LoanTerm</vt:lpstr>
      <vt:lpstr>'LOI DO 15'!LoanTerm</vt:lpstr>
      <vt:lpstr>'LOI DO 16'!LoanTerm</vt:lpstr>
      <vt:lpstr>'LOI DO 17'!LoanTerm</vt:lpstr>
      <vt:lpstr>'LOI DO 18'!LoanTerm</vt:lpstr>
      <vt:lpstr>'LOI DO 19'!LoanTerm</vt:lpstr>
      <vt:lpstr>'NPO 3P 14'!LoanTerm</vt:lpstr>
      <vt:lpstr>'NPO 3P 15'!LoanTerm</vt:lpstr>
      <vt:lpstr>'NPO 3P 16'!LoanTerm</vt:lpstr>
      <vt:lpstr>'NPO 3P 17'!LoanTerm</vt:lpstr>
      <vt:lpstr>'NPO 3P 18'!LoanTerm</vt:lpstr>
      <vt:lpstr>'NPO 3P 19'!LoanTerm</vt:lpstr>
      <vt:lpstr>'NPO DO 14'!LoanTerm</vt:lpstr>
      <vt:lpstr>'NPO DO 15'!LoanTerm</vt:lpstr>
      <vt:lpstr>'NPO DO 16'!LoanTerm</vt:lpstr>
      <vt:lpstr>'NPO DO 17'!LoanTerm</vt:lpstr>
      <vt:lpstr>'NPO DO 18'!LoanTerm</vt:lpstr>
      <vt:lpstr>'NPO DO 19'!LoanTerm</vt:lpstr>
      <vt:lpstr>'P&amp;G 3P 14'!LoanTerm</vt:lpstr>
      <vt:lpstr>'P&amp;G 3P 15'!LoanTerm</vt:lpstr>
      <vt:lpstr>'P&amp;G 3P 16'!LoanTerm</vt:lpstr>
      <vt:lpstr>'P&amp;G 3P 17'!LoanTerm</vt:lpstr>
      <vt:lpstr>'P&amp;G 3P 18'!LoanTerm</vt:lpstr>
      <vt:lpstr>'P&amp;G 3P 19'!LoanTerm</vt:lpstr>
      <vt:lpstr>'P&amp;G DO 14'!LoanTerm</vt:lpstr>
      <vt:lpstr>'P&amp;G DO 15'!LoanTerm</vt:lpstr>
      <vt:lpstr>'P&amp;G DO 16'!LoanTerm</vt:lpstr>
      <vt:lpstr>'P&amp;G DO 17'!LoanTerm</vt:lpstr>
      <vt:lpstr>'P&amp;G DO 18'!LoanTerm</vt:lpstr>
      <vt:lpstr>'P&amp;G DO 19'!LoanTerm</vt:lpstr>
      <vt:lpstr>'RES 3P 14'!LoanTerm</vt:lpstr>
      <vt:lpstr>'RES 3P 15'!LoanTerm</vt:lpstr>
      <vt:lpstr>'RES 3P 16'!LoanTerm</vt:lpstr>
      <vt:lpstr>'RES 3P 17'!LoanTerm</vt:lpstr>
      <vt:lpstr>'RES 3P 18'!LoanTerm</vt:lpstr>
      <vt:lpstr>'RES 3P 19'!LoanTerm</vt:lpstr>
      <vt:lpstr>'RES DO 14'!LoanTerm</vt:lpstr>
      <vt:lpstr>'RES DO 15'!LoanTerm</vt:lpstr>
      <vt:lpstr>'RES DO 16'!LoanTerm</vt:lpstr>
      <vt:lpstr>'RES DO 17'!LoanTerm</vt:lpstr>
      <vt:lpstr>'RES DO 18'!LoanTerm</vt:lpstr>
      <vt:lpstr>'RES DO 19'!LoanTerm</vt:lpstr>
      <vt:lpstr>'Com 3P 14'!NetCost</vt:lpstr>
      <vt:lpstr>'COM 3P 15'!NetCost</vt:lpstr>
      <vt:lpstr>'COM 3P 16'!NetCost</vt:lpstr>
      <vt:lpstr>'COM 3P 17'!NetCost</vt:lpstr>
      <vt:lpstr>'COM 3P 17 (11)'!NetCost</vt:lpstr>
      <vt:lpstr>'COM 3P 18'!NetCost</vt:lpstr>
      <vt:lpstr>'COM 3P 19'!NetCost</vt:lpstr>
      <vt:lpstr>'Com DO 14'!NetCost</vt:lpstr>
      <vt:lpstr>'COM DO 15'!NetCost</vt:lpstr>
      <vt:lpstr>'COM DO 16'!NetCost</vt:lpstr>
      <vt:lpstr>'COM DO 17'!NetCost</vt:lpstr>
      <vt:lpstr>'COM DO 18'!NetCost</vt:lpstr>
      <vt:lpstr>'COM DO 19'!NetCost</vt:lpstr>
      <vt:lpstr>'CSS 3P 14'!NetCost</vt:lpstr>
      <vt:lpstr>'CSS 3P 15'!NetCost</vt:lpstr>
      <vt:lpstr>'CSS 3P 16'!NetCost</vt:lpstr>
      <vt:lpstr>'CSS 3P 17'!NetCost</vt:lpstr>
      <vt:lpstr>'CSS 3P 18'!NetCost</vt:lpstr>
      <vt:lpstr>'CSS 3P 19'!NetCost</vt:lpstr>
      <vt:lpstr>'CSS DO 14'!NetCost</vt:lpstr>
      <vt:lpstr>'CSS DO 15'!NetCost</vt:lpstr>
      <vt:lpstr>'CSS DO 16'!NetCost</vt:lpstr>
      <vt:lpstr>'CSS DO 17'!NetCost</vt:lpstr>
      <vt:lpstr>'CSS DO 18'!NetCost</vt:lpstr>
      <vt:lpstr>'CSS DO 19'!NetCost</vt:lpstr>
      <vt:lpstr>'LOI 3P 14'!NetCost</vt:lpstr>
      <vt:lpstr>'LOI 3P 15'!NetCost</vt:lpstr>
      <vt:lpstr>'LOI 3P 16'!NetCost</vt:lpstr>
      <vt:lpstr>'LOI 3P 17'!NetCost</vt:lpstr>
      <vt:lpstr>'LOI 3P 18'!NetCost</vt:lpstr>
      <vt:lpstr>'LOI 3P 19'!NetCost</vt:lpstr>
      <vt:lpstr>'LOI DO 14'!NetCost</vt:lpstr>
      <vt:lpstr>'LOI DO 15'!NetCost</vt:lpstr>
      <vt:lpstr>'LOI DO 16'!NetCost</vt:lpstr>
      <vt:lpstr>'LOI DO 17'!NetCost</vt:lpstr>
      <vt:lpstr>'LOI DO 18'!NetCost</vt:lpstr>
      <vt:lpstr>'LOI DO 19'!NetCost</vt:lpstr>
      <vt:lpstr>'NPO 3P 14'!NetCost</vt:lpstr>
      <vt:lpstr>'NPO 3P 15'!NetCost</vt:lpstr>
      <vt:lpstr>'NPO 3P 16'!NetCost</vt:lpstr>
      <vt:lpstr>'NPO 3P 17'!NetCost</vt:lpstr>
      <vt:lpstr>'NPO 3P 18'!NetCost</vt:lpstr>
      <vt:lpstr>'NPO 3P 19'!NetCost</vt:lpstr>
      <vt:lpstr>'NPO DO 14'!NetCost</vt:lpstr>
      <vt:lpstr>'NPO DO 15'!NetCost</vt:lpstr>
      <vt:lpstr>'NPO DO 16'!NetCost</vt:lpstr>
      <vt:lpstr>'NPO DO 17'!NetCost</vt:lpstr>
      <vt:lpstr>'NPO DO 18'!NetCost</vt:lpstr>
      <vt:lpstr>'NPO DO 19'!NetCost</vt:lpstr>
      <vt:lpstr>'P&amp;G 3P 14'!NetCost</vt:lpstr>
      <vt:lpstr>'P&amp;G 3P 15'!NetCost</vt:lpstr>
      <vt:lpstr>'P&amp;G 3P 16'!NetCost</vt:lpstr>
      <vt:lpstr>'P&amp;G 3P 17'!NetCost</vt:lpstr>
      <vt:lpstr>'P&amp;G 3P 18'!NetCost</vt:lpstr>
      <vt:lpstr>'P&amp;G 3P 19'!NetCost</vt:lpstr>
      <vt:lpstr>'P&amp;G DO 14'!NetCost</vt:lpstr>
      <vt:lpstr>'P&amp;G DO 15'!NetCost</vt:lpstr>
      <vt:lpstr>'P&amp;G DO 16'!NetCost</vt:lpstr>
      <vt:lpstr>'P&amp;G DO 17'!NetCost</vt:lpstr>
      <vt:lpstr>'P&amp;G DO 18'!NetCost</vt:lpstr>
      <vt:lpstr>'P&amp;G DO 19'!NetCost</vt:lpstr>
      <vt:lpstr>'RES 3P 14'!NetCost</vt:lpstr>
      <vt:lpstr>'RES 3P 15'!NetCost</vt:lpstr>
      <vt:lpstr>'RES 3P 16'!NetCost</vt:lpstr>
      <vt:lpstr>'RES 3P 17'!NetCost</vt:lpstr>
      <vt:lpstr>'RES 3P 18'!NetCost</vt:lpstr>
      <vt:lpstr>'RES 3P 19'!NetCost</vt:lpstr>
      <vt:lpstr>'RES DO 14'!NetCost</vt:lpstr>
      <vt:lpstr>'RES DO 15'!NetCost</vt:lpstr>
      <vt:lpstr>'RES DO 16'!NetCost</vt:lpstr>
      <vt:lpstr>'RES DO 17'!NetCost</vt:lpstr>
      <vt:lpstr>'RES DO 18'!NetCost</vt:lpstr>
      <vt:lpstr>'RES DO 19'!NetCost</vt:lpstr>
      <vt:lpstr>'Com 3P 14'!OMFactor</vt:lpstr>
      <vt:lpstr>'COM 3P 15'!OMFactor</vt:lpstr>
      <vt:lpstr>'COM 3P 16'!OMFactor</vt:lpstr>
      <vt:lpstr>'COM 3P 17'!OMFactor</vt:lpstr>
      <vt:lpstr>'COM 3P 17 (11)'!OMFactor</vt:lpstr>
      <vt:lpstr>'COM 3P 18'!OMFactor</vt:lpstr>
      <vt:lpstr>'COM 3P 19'!OMFactor</vt:lpstr>
      <vt:lpstr>'Com DO 14'!OMFactor</vt:lpstr>
      <vt:lpstr>'COM DO 15'!OMFactor</vt:lpstr>
      <vt:lpstr>'COM DO 16'!OMFactor</vt:lpstr>
      <vt:lpstr>'COM DO 17'!OMFactor</vt:lpstr>
      <vt:lpstr>'COM DO 18'!OMFactor</vt:lpstr>
      <vt:lpstr>'COM DO 19'!OMFactor</vt:lpstr>
      <vt:lpstr>'CSS 3P 14'!OMFactor</vt:lpstr>
      <vt:lpstr>'CSS 3P 15'!OMFactor</vt:lpstr>
      <vt:lpstr>'CSS 3P 16'!OMFactor</vt:lpstr>
      <vt:lpstr>'CSS 3P 17'!OMFactor</vt:lpstr>
      <vt:lpstr>'CSS 3P 18'!OMFactor</vt:lpstr>
      <vt:lpstr>'CSS 3P 19'!OMFactor</vt:lpstr>
      <vt:lpstr>'CSS DO 14'!OMFactor</vt:lpstr>
      <vt:lpstr>'CSS DO 15'!OMFactor</vt:lpstr>
      <vt:lpstr>'CSS DO 16'!OMFactor</vt:lpstr>
      <vt:lpstr>'CSS DO 17'!OMFactor</vt:lpstr>
      <vt:lpstr>'CSS DO 18'!OMFactor</vt:lpstr>
      <vt:lpstr>'CSS DO 19'!OMFactor</vt:lpstr>
      <vt:lpstr>'LOI 3P 14'!OMFactor</vt:lpstr>
      <vt:lpstr>'LOI 3P 15'!OMFactor</vt:lpstr>
      <vt:lpstr>'LOI 3P 16'!OMFactor</vt:lpstr>
      <vt:lpstr>'LOI 3P 17'!OMFactor</vt:lpstr>
      <vt:lpstr>'LOI 3P 18'!OMFactor</vt:lpstr>
      <vt:lpstr>'LOI 3P 19'!OMFactor</vt:lpstr>
      <vt:lpstr>'LOI DO 14'!OMFactor</vt:lpstr>
      <vt:lpstr>'LOI DO 15'!OMFactor</vt:lpstr>
      <vt:lpstr>'LOI DO 16'!OMFactor</vt:lpstr>
      <vt:lpstr>'LOI DO 17'!OMFactor</vt:lpstr>
      <vt:lpstr>'LOI DO 18'!OMFactor</vt:lpstr>
      <vt:lpstr>'LOI DO 19'!OMFactor</vt:lpstr>
      <vt:lpstr>'NPO 3P 14'!OMFactor</vt:lpstr>
      <vt:lpstr>'NPO 3P 15'!OMFactor</vt:lpstr>
      <vt:lpstr>'NPO 3P 16'!OMFactor</vt:lpstr>
      <vt:lpstr>'NPO 3P 17'!OMFactor</vt:lpstr>
      <vt:lpstr>'NPO 3P 18'!OMFactor</vt:lpstr>
      <vt:lpstr>'NPO 3P 19'!OMFactor</vt:lpstr>
      <vt:lpstr>'NPO DO 14'!OMFactor</vt:lpstr>
      <vt:lpstr>'NPO DO 15'!OMFactor</vt:lpstr>
      <vt:lpstr>'NPO DO 16'!OMFactor</vt:lpstr>
      <vt:lpstr>'NPO DO 17'!OMFactor</vt:lpstr>
      <vt:lpstr>'NPO DO 18'!OMFactor</vt:lpstr>
      <vt:lpstr>'NPO DO 19'!OMFactor</vt:lpstr>
      <vt:lpstr>'P&amp;G 3P 14'!OMFactor</vt:lpstr>
      <vt:lpstr>'P&amp;G 3P 15'!OMFactor</vt:lpstr>
      <vt:lpstr>'P&amp;G 3P 16'!OMFactor</vt:lpstr>
      <vt:lpstr>'P&amp;G 3P 17'!OMFactor</vt:lpstr>
      <vt:lpstr>'P&amp;G 3P 18'!OMFactor</vt:lpstr>
      <vt:lpstr>'P&amp;G 3P 19'!OMFactor</vt:lpstr>
      <vt:lpstr>'P&amp;G DO 14'!OMFactor</vt:lpstr>
      <vt:lpstr>'P&amp;G DO 15'!OMFactor</vt:lpstr>
      <vt:lpstr>'P&amp;G DO 16'!OMFactor</vt:lpstr>
      <vt:lpstr>'P&amp;G DO 17'!OMFactor</vt:lpstr>
      <vt:lpstr>'P&amp;G DO 18'!OMFactor</vt:lpstr>
      <vt:lpstr>'P&amp;G DO 19'!OMFactor</vt:lpstr>
      <vt:lpstr>'RES 3P 14'!OMFactor</vt:lpstr>
      <vt:lpstr>'RES 3P 15'!OMFactor</vt:lpstr>
      <vt:lpstr>'RES 3P 16'!OMFactor</vt:lpstr>
      <vt:lpstr>'RES 3P 17'!OMFactor</vt:lpstr>
      <vt:lpstr>'RES 3P 18'!OMFactor</vt:lpstr>
      <vt:lpstr>'RES 3P 19'!OMFactor</vt:lpstr>
      <vt:lpstr>'RES DO 14'!OMFactor</vt:lpstr>
      <vt:lpstr>'RES DO 15'!OMFactor</vt:lpstr>
      <vt:lpstr>'RES DO 16'!OMFactor</vt:lpstr>
      <vt:lpstr>'RES DO 17'!OMFactor</vt:lpstr>
      <vt:lpstr>'RES DO 18'!OMFactor</vt:lpstr>
      <vt:lpstr>'RES DO 19'!OMFactor</vt:lpstr>
      <vt:lpstr>'Com 3P 14'!OpCost_Yr</vt:lpstr>
      <vt:lpstr>'COM 3P 15'!OpCost_Yr</vt:lpstr>
      <vt:lpstr>'COM 3P 16'!OpCost_Yr</vt:lpstr>
      <vt:lpstr>'COM 3P 17'!OpCost_Yr</vt:lpstr>
      <vt:lpstr>'COM 3P 17 (11)'!OpCost_Yr</vt:lpstr>
      <vt:lpstr>'COM 3P 18'!OpCost_Yr</vt:lpstr>
      <vt:lpstr>'COM 3P 19'!OpCost_Yr</vt:lpstr>
      <vt:lpstr>'Com DO 14'!OpCost_Yr</vt:lpstr>
      <vt:lpstr>'COM DO 15'!OpCost_Yr</vt:lpstr>
      <vt:lpstr>'COM DO 16'!OpCost_Yr</vt:lpstr>
      <vt:lpstr>'COM DO 17'!OpCost_Yr</vt:lpstr>
      <vt:lpstr>'COM DO 18'!OpCost_Yr</vt:lpstr>
      <vt:lpstr>'COM DO 19'!OpCost_Yr</vt:lpstr>
      <vt:lpstr>'CSS 3P 14'!OpCost_Yr</vt:lpstr>
      <vt:lpstr>'CSS 3P 15'!OpCost_Yr</vt:lpstr>
      <vt:lpstr>'CSS 3P 16'!OpCost_Yr</vt:lpstr>
      <vt:lpstr>'CSS 3P 17'!OpCost_Yr</vt:lpstr>
      <vt:lpstr>'CSS 3P 18'!OpCost_Yr</vt:lpstr>
      <vt:lpstr>'CSS 3P 19'!OpCost_Yr</vt:lpstr>
      <vt:lpstr>'CSS DO 14'!OpCost_Yr</vt:lpstr>
      <vt:lpstr>'CSS DO 15'!OpCost_Yr</vt:lpstr>
      <vt:lpstr>'CSS DO 16'!OpCost_Yr</vt:lpstr>
      <vt:lpstr>'CSS DO 17'!OpCost_Yr</vt:lpstr>
      <vt:lpstr>'CSS DO 18'!OpCost_Yr</vt:lpstr>
      <vt:lpstr>'CSS DO 19'!OpCost_Yr</vt:lpstr>
      <vt:lpstr>'LOI 3P 14'!OpCost_Yr</vt:lpstr>
      <vt:lpstr>'LOI 3P 15'!OpCost_Yr</vt:lpstr>
      <vt:lpstr>'LOI 3P 16'!OpCost_Yr</vt:lpstr>
      <vt:lpstr>'LOI 3P 17'!OpCost_Yr</vt:lpstr>
      <vt:lpstr>'LOI 3P 18'!OpCost_Yr</vt:lpstr>
      <vt:lpstr>'LOI 3P 19'!OpCost_Yr</vt:lpstr>
      <vt:lpstr>'LOI DO 14'!OpCost_Yr</vt:lpstr>
      <vt:lpstr>'LOI DO 15'!OpCost_Yr</vt:lpstr>
      <vt:lpstr>'LOI DO 16'!OpCost_Yr</vt:lpstr>
      <vt:lpstr>'LOI DO 17'!OpCost_Yr</vt:lpstr>
      <vt:lpstr>'LOI DO 18'!OpCost_Yr</vt:lpstr>
      <vt:lpstr>'LOI DO 19'!OpCost_Yr</vt:lpstr>
      <vt:lpstr>'NPO 3P 14'!OpCost_Yr</vt:lpstr>
      <vt:lpstr>'NPO 3P 15'!OpCost_Yr</vt:lpstr>
      <vt:lpstr>'NPO 3P 16'!OpCost_Yr</vt:lpstr>
      <vt:lpstr>'NPO 3P 17'!OpCost_Yr</vt:lpstr>
      <vt:lpstr>'NPO 3P 18'!OpCost_Yr</vt:lpstr>
      <vt:lpstr>'NPO 3P 19'!OpCost_Yr</vt:lpstr>
      <vt:lpstr>'NPO DO 14'!OpCost_Yr</vt:lpstr>
      <vt:lpstr>'NPO DO 15'!OpCost_Yr</vt:lpstr>
      <vt:lpstr>'NPO DO 16'!OpCost_Yr</vt:lpstr>
      <vt:lpstr>'NPO DO 17'!OpCost_Yr</vt:lpstr>
      <vt:lpstr>'NPO DO 18'!OpCost_Yr</vt:lpstr>
      <vt:lpstr>'NPO DO 19'!OpCost_Yr</vt:lpstr>
      <vt:lpstr>'P&amp;G 3P 14'!OpCost_Yr</vt:lpstr>
      <vt:lpstr>'P&amp;G 3P 15'!OpCost_Yr</vt:lpstr>
      <vt:lpstr>'P&amp;G 3P 16'!OpCost_Yr</vt:lpstr>
      <vt:lpstr>'P&amp;G 3P 17'!OpCost_Yr</vt:lpstr>
      <vt:lpstr>'P&amp;G 3P 18'!OpCost_Yr</vt:lpstr>
      <vt:lpstr>'P&amp;G 3P 19'!OpCost_Yr</vt:lpstr>
      <vt:lpstr>'P&amp;G DO 14'!OpCost_Yr</vt:lpstr>
      <vt:lpstr>'P&amp;G DO 15'!OpCost_Yr</vt:lpstr>
      <vt:lpstr>'P&amp;G DO 16'!OpCost_Yr</vt:lpstr>
      <vt:lpstr>'P&amp;G DO 17'!OpCost_Yr</vt:lpstr>
      <vt:lpstr>'P&amp;G DO 18'!OpCost_Yr</vt:lpstr>
      <vt:lpstr>'P&amp;G DO 19'!OpCost_Yr</vt:lpstr>
      <vt:lpstr>'RES 3P 14'!OpCost_Yr</vt:lpstr>
      <vt:lpstr>'RES 3P 15'!OpCost_Yr</vt:lpstr>
      <vt:lpstr>'RES 3P 16'!OpCost_Yr</vt:lpstr>
      <vt:lpstr>'RES 3P 17'!OpCost_Yr</vt:lpstr>
      <vt:lpstr>'RES 3P 18'!OpCost_Yr</vt:lpstr>
      <vt:lpstr>'RES 3P 19'!OpCost_Yr</vt:lpstr>
      <vt:lpstr>'RES DO 14'!OpCost_Yr</vt:lpstr>
      <vt:lpstr>'RES DO 15'!OpCost_Yr</vt:lpstr>
      <vt:lpstr>'RES DO 16'!OpCost_Yr</vt:lpstr>
      <vt:lpstr>'RES DO 17'!OpCost_Yr</vt:lpstr>
      <vt:lpstr>'RES DO 18'!OpCost_Yr</vt:lpstr>
      <vt:lpstr>'RES DO 19'!OpCost_Yr</vt:lpstr>
      <vt:lpstr>'Com 3P 14'!OpCostAdj_Yr</vt:lpstr>
      <vt:lpstr>'COM 3P 15'!OpCostAdj_Yr</vt:lpstr>
      <vt:lpstr>'COM 3P 16'!OpCostAdj_Yr</vt:lpstr>
      <vt:lpstr>'COM 3P 17'!OpCostAdj_Yr</vt:lpstr>
      <vt:lpstr>'COM 3P 17 (11)'!OpCostAdj_Yr</vt:lpstr>
      <vt:lpstr>'COM 3P 18'!OpCostAdj_Yr</vt:lpstr>
      <vt:lpstr>'COM 3P 19'!OpCostAdj_Yr</vt:lpstr>
      <vt:lpstr>'Com DO 14'!OpCostAdj_Yr</vt:lpstr>
      <vt:lpstr>'COM DO 15'!OpCostAdj_Yr</vt:lpstr>
      <vt:lpstr>'COM DO 16'!OpCostAdj_Yr</vt:lpstr>
      <vt:lpstr>'COM DO 17'!OpCostAdj_Yr</vt:lpstr>
      <vt:lpstr>'COM DO 18'!OpCostAdj_Yr</vt:lpstr>
      <vt:lpstr>'COM DO 19'!OpCostAdj_Yr</vt:lpstr>
      <vt:lpstr>'CSS 3P 14'!OpCostAdj_Yr</vt:lpstr>
      <vt:lpstr>'CSS 3P 15'!OpCostAdj_Yr</vt:lpstr>
      <vt:lpstr>'CSS 3P 16'!OpCostAdj_Yr</vt:lpstr>
      <vt:lpstr>'CSS 3P 17'!OpCostAdj_Yr</vt:lpstr>
      <vt:lpstr>'CSS 3P 18'!OpCostAdj_Yr</vt:lpstr>
      <vt:lpstr>'CSS 3P 19'!OpCostAdj_Yr</vt:lpstr>
      <vt:lpstr>'CSS DO 14'!OpCostAdj_Yr</vt:lpstr>
      <vt:lpstr>'CSS DO 15'!OpCostAdj_Yr</vt:lpstr>
      <vt:lpstr>'CSS DO 16'!OpCostAdj_Yr</vt:lpstr>
      <vt:lpstr>'CSS DO 17'!OpCostAdj_Yr</vt:lpstr>
      <vt:lpstr>'CSS DO 18'!OpCostAdj_Yr</vt:lpstr>
      <vt:lpstr>'CSS DO 19'!OpCostAdj_Yr</vt:lpstr>
      <vt:lpstr>'LOI 3P 14'!OpCostAdj_Yr</vt:lpstr>
      <vt:lpstr>'LOI 3P 15'!OpCostAdj_Yr</vt:lpstr>
      <vt:lpstr>'LOI 3P 16'!OpCostAdj_Yr</vt:lpstr>
      <vt:lpstr>'LOI 3P 17'!OpCostAdj_Yr</vt:lpstr>
      <vt:lpstr>'LOI 3P 18'!OpCostAdj_Yr</vt:lpstr>
      <vt:lpstr>'LOI 3P 19'!OpCostAdj_Yr</vt:lpstr>
      <vt:lpstr>'LOI DO 14'!OpCostAdj_Yr</vt:lpstr>
      <vt:lpstr>'LOI DO 15'!OpCostAdj_Yr</vt:lpstr>
      <vt:lpstr>'LOI DO 16'!OpCostAdj_Yr</vt:lpstr>
      <vt:lpstr>'LOI DO 17'!OpCostAdj_Yr</vt:lpstr>
      <vt:lpstr>'LOI DO 18'!OpCostAdj_Yr</vt:lpstr>
      <vt:lpstr>'LOI DO 19'!OpCostAdj_Yr</vt:lpstr>
      <vt:lpstr>'NPO 3P 14'!OpCostAdj_Yr</vt:lpstr>
      <vt:lpstr>'NPO 3P 15'!OpCostAdj_Yr</vt:lpstr>
      <vt:lpstr>'NPO 3P 16'!OpCostAdj_Yr</vt:lpstr>
      <vt:lpstr>'NPO 3P 17'!OpCostAdj_Yr</vt:lpstr>
      <vt:lpstr>'NPO 3P 18'!OpCostAdj_Yr</vt:lpstr>
      <vt:lpstr>'NPO 3P 19'!OpCostAdj_Yr</vt:lpstr>
      <vt:lpstr>'NPO DO 14'!OpCostAdj_Yr</vt:lpstr>
      <vt:lpstr>'NPO DO 15'!OpCostAdj_Yr</vt:lpstr>
      <vt:lpstr>'NPO DO 16'!OpCostAdj_Yr</vt:lpstr>
      <vt:lpstr>'NPO DO 17'!OpCostAdj_Yr</vt:lpstr>
      <vt:lpstr>'NPO DO 18'!OpCostAdj_Yr</vt:lpstr>
      <vt:lpstr>'NPO DO 19'!OpCostAdj_Yr</vt:lpstr>
      <vt:lpstr>'P&amp;G 3P 14'!OpCostAdj_Yr</vt:lpstr>
      <vt:lpstr>'P&amp;G 3P 15'!OpCostAdj_Yr</vt:lpstr>
      <vt:lpstr>'P&amp;G 3P 16'!OpCostAdj_Yr</vt:lpstr>
      <vt:lpstr>'P&amp;G 3P 17'!OpCostAdj_Yr</vt:lpstr>
      <vt:lpstr>'P&amp;G 3P 18'!OpCostAdj_Yr</vt:lpstr>
      <vt:lpstr>'P&amp;G 3P 19'!OpCostAdj_Yr</vt:lpstr>
      <vt:lpstr>'P&amp;G DO 14'!OpCostAdj_Yr</vt:lpstr>
      <vt:lpstr>'P&amp;G DO 15'!OpCostAdj_Yr</vt:lpstr>
      <vt:lpstr>'P&amp;G DO 16'!OpCostAdj_Yr</vt:lpstr>
      <vt:lpstr>'P&amp;G DO 17'!OpCostAdj_Yr</vt:lpstr>
      <vt:lpstr>'P&amp;G DO 18'!OpCostAdj_Yr</vt:lpstr>
      <vt:lpstr>'P&amp;G DO 19'!OpCostAdj_Yr</vt:lpstr>
      <vt:lpstr>'RES 3P 14'!OpCostAdj_Yr</vt:lpstr>
      <vt:lpstr>'RES 3P 15'!OpCostAdj_Yr</vt:lpstr>
      <vt:lpstr>'RES 3P 16'!OpCostAdj_Yr</vt:lpstr>
      <vt:lpstr>'RES 3P 17'!OpCostAdj_Yr</vt:lpstr>
      <vt:lpstr>'RES 3P 18'!OpCostAdj_Yr</vt:lpstr>
      <vt:lpstr>'RES 3P 19'!OpCostAdj_Yr</vt:lpstr>
      <vt:lpstr>'RES DO 14'!OpCostAdj_Yr</vt:lpstr>
      <vt:lpstr>'RES DO 15'!OpCostAdj_Yr</vt:lpstr>
      <vt:lpstr>'RES DO 16'!OpCostAdj_Yr</vt:lpstr>
      <vt:lpstr>'RES DO 17'!OpCostAdj_Yr</vt:lpstr>
      <vt:lpstr>'RES DO 18'!OpCostAdj_Yr</vt:lpstr>
      <vt:lpstr>'RES DO 19'!OpCostAdj_Yr</vt:lpstr>
      <vt:lpstr>'Com 3P 14'!OptInTerm</vt:lpstr>
      <vt:lpstr>'COM 3P 15'!OptInTerm</vt:lpstr>
      <vt:lpstr>'COM 3P 16'!OptInTerm</vt:lpstr>
      <vt:lpstr>'COM 3P 17'!OptInTerm</vt:lpstr>
      <vt:lpstr>'COM 3P 17 (11)'!OptInTerm</vt:lpstr>
      <vt:lpstr>'COM 3P 18'!OptInTerm</vt:lpstr>
      <vt:lpstr>'COM 3P 19'!OptInTerm</vt:lpstr>
      <vt:lpstr>'Com DO 14'!OptInTerm</vt:lpstr>
      <vt:lpstr>'COM DO 15'!OptInTerm</vt:lpstr>
      <vt:lpstr>'COM DO 16'!OptInTerm</vt:lpstr>
      <vt:lpstr>'COM DO 17'!OptInTerm</vt:lpstr>
      <vt:lpstr>'COM DO 18'!OptInTerm</vt:lpstr>
      <vt:lpstr>'COM DO 19'!OptInTerm</vt:lpstr>
      <vt:lpstr>'CSS 3P 14'!OptInTerm</vt:lpstr>
      <vt:lpstr>'CSS 3P 15'!OptInTerm</vt:lpstr>
      <vt:lpstr>'CSS 3P 16'!OptInTerm</vt:lpstr>
      <vt:lpstr>'CSS 3P 17'!OptInTerm</vt:lpstr>
      <vt:lpstr>'CSS 3P 18'!OptInTerm</vt:lpstr>
      <vt:lpstr>'CSS 3P 19'!OptInTerm</vt:lpstr>
      <vt:lpstr>'CSS DO 14'!OptInTerm</vt:lpstr>
      <vt:lpstr>'CSS DO 15'!OptInTerm</vt:lpstr>
      <vt:lpstr>'CSS DO 16'!OptInTerm</vt:lpstr>
      <vt:lpstr>'CSS DO 17'!OptInTerm</vt:lpstr>
      <vt:lpstr>'CSS DO 18'!OptInTerm</vt:lpstr>
      <vt:lpstr>'CSS DO 19'!OptInTerm</vt:lpstr>
      <vt:lpstr>'LOI 3P 14'!OptInTerm</vt:lpstr>
      <vt:lpstr>'LOI 3P 15'!OptInTerm</vt:lpstr>
      <vt:lpstr>'LOI 3P 16'!OptInTerm</vt:lpstr>
      <vt:lpstr>'LOI 3P 17'!OptInTerm</vt:lpstr>
      <vt:lpstr>'LOI 3P 18'!OptInTerm</vt:lpstr>
      <vt:lpstr>'LOI 3P 19'!OptInTerm</vt:lpstr>
      <vt:lpstr>'LOI DO 14'!OptInTerm</vt:lpstr>
      <vt:lpstr>'LOI DO 15'!OptInTerm</vt:lpstr>
      <vt:lpstr>'LOI DO 16'!OptInTerm</vt:lpstr>
      <vt:lpstr>'LOI DO 17'!OptInTerm</vt:lpstr>
      <vt:lpstr>'LOI DO 18'!OptInTerm</vt:lpstr>
      <vt:lpstr>'LOI DO 19'!OptInTerm</vt:lpstr>
      <vt:lpstr>'NPO 3P 14'!OptInTerm</vt:lpstr>
      <vt:lpstr>'NPO 3P 15'!OptInTerm</vt:lpstr>
      <vt:lpstr>'NPO 3P 16'!OptInTerm</vt:lpstr>
      <vt:lpstr>'NPO 3P 17'!OptInTerm</vt:lpstr>
      <vt:lpstr>'NPO 3P 18'!OptInTerm</vt:lpstr>
      <vt:lpstr>'NPO 3P 19'!OptInTerm</vt:lpstr>
      <vt:lpstr>'NPO DO 14'!OptInTerm</vt:lpstr>
      <vt:lpstr>'NPO DO 15'!OptInTerm</vt:lpstr>
      <vt:lpstr>'NPO DO 16'!OptInTerm</vt:lpstr>
      <vt:lpstr>'NPO DO 17'!OptInTerm</vt:lpstr>
      <vt:lpstr>'NPO DO 18'!OptInTerm</vt:lpstr>
      <vt:lpstr>'NPO DO 19'!OptInTerm</vt:lpstr>
      <vt:lpstr>'P&amp;G 3P 14'!OptInTerm</vt:lpstr>
      <vt:lpstr>'P&amp;G 3P 15'!OptInTerm</vt:lpstr>
      <vt:lpstr>'P&amp;G 3P 16'!OptInTerm</vt:lpstr>
      <vt:lpstr>'P&amp;G 3P 17'!OptInTerm</vt:lpstr>
      <vt:lpstr>'P&amp;G 3P 18'!OptInTerm</vt:lpstr>
      <vt:lpstr>'P&amp;G 3P 19'!OptInTerm</vt:lpstr>
      <vt:lpstr>'P&amp;G DO 14'!OptInTerm</vt:lpstr>
      <vt:lpstr>'P&amp;G DO 15'!OptInTerm</vt:lpstr>
      <vt:lpstr>'P&amp;G DO 16'!OptInTerm</vt:lpstr>
      <vt:lpstr>'P&amp;G DO 17'!OptInTerm</vt:lpstr>
      <vt:lpstr>'P&amp;G DO 18'!OptInTerm</vt:lpstr>
      <vt:lpstr>'P&amp;G DO 19'!OptInTerm</vt:lpstr>
      <vt:lpstr>'RES 3P 14'!OptInTerm</vt:lpstr>
      <vt:lpstr>'RES 3P 15'!OptInTerm</vt:lpstr>
      <vt:lpstr>'RES 3P 16'!OptInTerm</vt:lpstr>
      <vt:lpstr>'RES 3P 17'!OptInTerm</vt:lpstr>
      <vt:lpstr>'RES 3P 18'!OptInTerm</vt:lpstr>
      <vt:lpstr>'RES 3P 19'!OptInTerm</vt:lpstr>
      <vt:lpstr>'RES DO 14'!OptInTerm</vt:lpstr>
      <vt:lpstr>'RES DO 15'!OptInTerm</vt:lpstr>
      <vt:lpstr>'RES DO 16'!OptInTerm</vt:lpstr>
      <vt:lpstr>'RES DO 17'!OptInTerm</vt:lpstr>
      <vt:lpstr>'RES DO 18'!OptInTerm</vt:lpstr>
      <vt:lpstr>'RES DO 19'!OptInTerm</vt:lpstr>
      <vt:lpstr>'Com 3P 14'!Principle</vt:lpstr>
      <vt:lpstr>'COM 3P 15'!Principle</vt:lpstr>
      <vt:lpstr>'COM 3P 16'!Principle</vt:lpstr>
      <vt:lpstr>'COM 3P 17'!Principle</vt:lpstr>
      <vt:lpstr>'COM 3P 17 (11)'!Principle</vt:lpstr>
      <vt:lpstr>'COM 3P 18'!Principle</vt:lpstr>
      <vt:lpstr>'COM 3P 19'!Principle</vt:lpstr>
      <vt:lpstr>'Com DO 14'!Principle</vt:lpstr>
      <vt:lpstr>'COM DO 15'!Principle</vt:lpstr>
      <vt:lpstr>'COM DO 16'!Principle</vt:lpstr>
      <vt:lpstr>'COM DO 17'!Principle</vt:lpstr>
      <vt:lpstr>'COM DO 18'!Principle</vt:lpstr>
      <vt:lpstr>'COM DO 19'!Principle</vt:lpstr>
      <vt:lpstr>'CSS 3P 14'!Principle</vt:lpstr>
      <vt:lpstr>'CSS 3P 15'!Principle</vt:lpstr>
      <vt:lpstr>'CSS 3P 16'!Principle</vt:lpstr>
      <vt:lpstr>'CSS 3P 17'!Principle</vt:lpstr>
      <vt:lpstr>'CSS 3P 18'!Principle</vt:lpstr>
      <vt:lpstr>'CSS 3P 19'!Principle</vt:lpstr>
      <vt:lpstr>'CSS DO 14'!Principle</vt:lpstr>
      <vt:lpstr>'CSS DO 15'!Principle</vt:lpstr>
      <vt:lpstr>'CSS DO 16'!Principle</vt:lpstr>
      <vt:lpstr>'CSS DO 17'!Principle</vt:lpstr>
      <vt:lpstr>'CSS DO 18'!Principle</vt:lpstr>
      <vt:lpstr>'CSS DO 19'!Principle</vt:lpstr>
      <vt:lpstr>'LOI 3P 14'!Principle</vt:lpstr>
      <vt:lpstr>'LOI 3P 15'!Principle</vt:lpstr>
      <vt:lpstr>'LOI 3P 16'!Principle</vt:lpstr>
      <vt:lpstr>'LOI 3P 17'!Principle</vt:lpstr>
      <vt:lpstr>'LOI 3P 18'!Principle</vt:lpstr>
      <vt:lpstr>'LOI 3P 19'!Principle</vt:lpstr>
      <vt:lpstr>'LOI DO 14'!Principle</vt:lpstr>
      <vt:lpstr>'LOI DO 15'!Principle</vt:lpstr>
      <vt:lpstr>'LOI DO 16'!Principle</vt:lpstr>
      <vt:lpstr>'LOI DO 17'!Principle</vt:lpstr>
      <vt:lpstr>'LOI DO 18'!Principle</vt:lpstr>
      <vt:lpstr>'LOI DO 19'!Principle</vt:lpstr>
      <vt:lpstr>'NPO 3P 14'!Principle</vt:lpstr>
      <vt:lpstr>'NPO 3P 15'!Principle</vt:lpstr>
      <vt:lpstr>'NPO 3P 16'!Principle</vt:lpstr>
      <vt:lpstr>'NPO 3P 17'!Principle</vt:lpstr>
      <vt:lpstr>'NPO 3P 18'!Principle</vt:lpstr>
      <vt:lpstr>'NPO 3P 19'!Principle</vt:lpstr>
      <vt:lpstr>'NPO DO 14'!Principle</vt:lpstr>
      <vt:lpstr>'NPO DO 15'!Principle</vt:lpstr>
      <vt:lpstr>'NPO DO 16'!Principle</vt:lpstr>
      <vt:lpstr>'NPO DO 17'!Principle</vt:lpstr>
      <vt:lpstr>'NPO DO 18'!Principle</vt:lpstr>
      <vt:lpstr>'NPO DO 19'!Principle</vt:lpstr>
      <vt:lpstr>'P&amp;G 3P 14'!Principle</vt:lpstr>
      <vt:lpstr>'P&amp;G 3P 15'!Principle</vt:lpstr>
      <vt:lpstr>'P&amp;G 3P 16'!Principle</vt:lpstr>
      <vt:lpstr>'P&amp;G 3P 17'!Principle</vt:lpstr>
      <vt:lpstr>'P&amp;G 3P 18'!Principle</vt:lpstr>
      <vt:lpstr>'P&amp;G 3P 19'!Principle</vt:lpstr>
      <vt:lpstr>'P&amp;G DO 14'!Principle</vt:lpstr>
      <vt:lpstr>'P&amp;G DO 15'!Principle</vt:lpstr>
      <vt:lpstr>'P&amp;G DO 16'!Principle</vt:lpstr>
      <vt:lpstr>'P&amp;G DO 17'!Principle</vt:lpstr>
      <vt:lpstr>'P&amp;G DO 18'!Principle</vt:lpstr>
      <vt:lpstr>'P&amp;G DO 19'!Principle</vt:lpstr>
      <vt:lpstr>'RES 3P 14'!Principle</vt:lpstr>
      <vt:lpstr>'RES 3P 15'!Principle</vt:lpstr>
      <vt:lpstr>'RES 3P 16'!Principle</vt:lpstr>
      <vt:lpstr>'RES 3P 17'!Principle</vt:lpstr>
      <vt:lpstr>'RES 3P 18'!Principle</vt:lpstr>
      <vt:lpstr>'RES 3P 19'!Principle</vt:lpstr>
      <vt:lpstr>'RES DO 14'!Principle</vt:lpstr>
      <vt:lpstr>'RES DO 15'!Principle</vt:lpstr>
      <vt:lpstr>'RES DO 16'!Principle</vt:lpstr>
      <vt:lpstr>'RES DO 17'!Principle</vt:lpstr>
      <vt:lpstr>'RES DO 18'!Principle</vt:lpstr>
      <vt:lpstr>'RES DO 19'!Principle</vt:lpstr>
      <vt:lpstr>'Com 3P 14'!Print_Area</vt:lpstr>
      <vt:lpstr>'COM 3P 15'!Print_Area</vt:lpstr>
      <vt:lpstr>'COM 3P 16'!Print_Area</vt:lpstr>
      <vt:lpstr>'COM 3P 17'!Print_Area</vt:lpstr>
      <vt:lpstr>'COM 3P 17 (11)'!Print_Area</vt:lpstr>
      <vt:lpstr>'COM 3P 18'!Print_Area</vt:lpstr>
      <vt:lpstr>'COM 3P 19'!Print_Area</vt:lpstr>
      <vt:lpstr>'Com DO 14'!Print_Area</vt:lpstr>
      <vt:lpstr>'COM DO 15'!Print_Area</vt:lpstr>
      <vt:lpstr>'COM DO 16'!Print_Area</vt:lpstr>
      <vt:lpstr>'COM DO 17'!Print_Area</vt:lpstr>
      <vt:lpstr>'COM DO 18'!Print_Area</vt:lpstr>
      <vt:lpstr>'COM DO 19'!Print_Area</vt:lpstr>
      <vt:lpstr>'CSS 3P 14'!Print_Area</vt:lpstr>
      <vt:lpstr>'CSS 3P 15'!Print_Area</vt:lpstr>
      <vt:lpstr>'CSS 3P 16'!Print_Area</vt:lpstr>
      <vt:lpstr>'CSS 3P 17'!Print_Area</vt:lpstr>
      <vt:lpstr>'CSS 3P 18'!Print_Area</vt:lpstr>
      <vt:lpstr>'CSS 3P 19'!Print_Area</vt:lpstr>
      <vt:lpstr>'CSS DO 14'!Print_Area</vt:lpstr>
      <vt:lpstr>'CSS DO 15'!Print_Area</vt:lpstr>
      <vt:lpstr>'CSS DO 16'!Print_Area</vt:lpstr>
      <vt:lpstr>'CSS DO 17'!Print_Area</vt:lpstr>
      <vt:lpstr>'CSS DO 18'!Print_Area</vt:lpstr>
      <vt:lpstr>'CSS DO 19'!Print_Area</vt:lpstr>
      <vt:lpstr>'LOI 3P 14'!Print_Area</vt:lpstr>
      <vt:lpstr>'LOI 3P 15'!Print_Area</vt:lpstr>
      <vt:lpstr>'LOI 3P 16'!Print_Area</vt:lpstr>
      <vt:lpstr>'LOI 3P 17'!Print_Area</vt:lpstr>
      <vt:lpstr>'LOI 3P 18'!Print_Area</vt:lpstr>
      <vt:lpstr>'LOI 3P 19'!Print_Area</vt:lpstr>
      <vt:lpstr>'LOI DO 14'!Print_Area</vt:lpstr>
      <vt:lpstr>'LOI DO 15'!Print_Area</vt:lpstr>
      <vt:lpstr>'LOI DO 16'!Print_Area</vt:lpstr>
      <vt:lpstr>'LOI DO 17'!Print_Area</vt:lpstr>
      <vt:lpstr>'LOI DO 18'!Print_Area</vt:lpstr>
      <vt:lpstr>'LOI DO 19'!Print_Area</vt:lpstr>
      <vt:lpstr>'NPO 3P 14'!Print_Area</vt:lpstr>
      <vt:lpstr>'NPO 3P 15'!Print_Area</vt:lpstr>
      <vt:lpstr>'NPO 3P 16'!Print_Area</vt:lpstr>
      <vt:lpstr>'NPO 3P 17'!Print_Area</vt:lpstr>
      <vt:lpstr>'NPO 3P 18'!Print_Area</vt:lpstr>
      <vt:lpstr>'NPO 3P 19'!Print_Area</vt:lpstr>
      <vt:lpstr>'NPO DO 14'!Print_Area</vt:lpstr>
      <vt:lpstr>'NPO DO 15'!Print_Area</vt:lpstr>
      <vt:lpstr>'NPO DO 16'!Print_Area</vt:lpstr>
      <vt:lpstr>'NPO DO 17'!Print_Area</vt:lpstr>
      <vt:lpstr>'NPO DO 18'!Print_Area</vt:lpstr>
      <vt:lpstr>'NPO DO 19'!Print_Area</vt:lpstr>
      <vt:lpstr>'P&amp;G 3P 14'!Print_Area</vt:lpstr>
      <vt:lpstr>'P&amp;G 3P 15'!Print_Area</vt:lpstr>
      <vt:lpstr>'P&amp;G 3P 16'!Print_Area</vt:lpstr>
      <vt:lpstr>'P&amp;G 3P 17'!Print_Area</vt:lpstr>
      <vt:lpstr>'P&amp;G 3P 18'!Print_Area</vt:lpstr>
      <vt:lpstr>'P&amp;G 3P 19'!Print_Area</vt:lpstr>
      <vt:lpstr>'P&amp;G DO 14'!Print_Area</vt:lpstr>
      <vt:lpstr>'P&amp;G DO 15'!Print_Area</vt:lpstr>
      <vt:lpstr>'P&amp;G DO 16'!Print_Area</vt:lpstr>
      <vt:lpstr>'P&amp;G DO 17'!Print_Area</vt:lpstr>
      <vt:lpstr>'P&amp;G DO 18'!Print_Area</vt:lpstr>
      <vt:lpstr>'P&amp;G DO 19'!Print_Area</vt:lpstr>
      <vt:lpstr>'RES 3P 14'!Print_Area</vt:lpstr>
      <vt:lpstr>'RES 3P 15'!Print_Area</vt:lpstr>
      <vt:lpstr>'RES 3P 16'!Print_Area</vt:lpstr>
      <vt:lpstr>'RES 3P 17'!Print_Area</vt:lpstr>
      <vt:lpstr>'RES 3P 18'!Print_Area</vt:lpstr>
      <vt:lpstr>'RES 3P 19'!Print_Area</vt:lpstr>
      <vt:lpstr>'RES DO 14'!Print_Area</vt:lpstr>
      <vt:lpstr>'RES DO 15'!Print_Area</vt:lpstr>
      <vt:lpstr>'RES DO 16'!Print_Area</vt:lpstr>
      <vt:lpstr>'RES DO 17'!Print_Area</vt:lpstr>
      <vt:lpstr>'RES DO 18'!Print_Area</vt:lpstr>
      <vt:lpstr>'RES DO 19'!Print_Area</vt:lpstr>
      <vt:lpstr>'Com 3P 14'!Print_Titles</vt:lpstr>
      <vt:lpstr>'COM 3P 15'!Print_Titles</vt:lpstr>
      <vt:lpstr>'COM 3P 16'!Print_Titles</vt:lpstr>
      <vt:lpstr>'COM 3P 17'!Print_Titles</vt:lpstr>
      <vt:lpstr>'COM 3P 17 (11)'!Print_Titles</vt:lpstr>
      <vt:lpstr>'COM 3P 18'!Print_Titles</vt:lpstr>
      <vt:lpstr>'COM 3P 19'!Print_Titles</vt:lpstr>
      <vt:lpstr>'Com DO 14'!Print_Titles</vt:lpstr>
      <vt:lpstr>'COM DO 15'!Print_Titles</vt:lpstr>
      <vt:lpstr>'COM DO 16'!Print_Titles</vt:lpstr>
      <vt:lpstr>'COM DO 17'!Print_Titles</vt:lpstr>
      <vt:lpstr>'COM DO 18'!Print_Titles</vt:lpstr>
      <vt:lpstr>'COM DO 19'!Print_Titles</vt:lpstr>
      <vt:lpstr>'CSS 3P 14'!Print_Titles</vt:lpstr>
      <vt:lpstr>'CSS 3P 15'!Print_Titles</vt:lpstr>
      <vt:lpstr>'CSS 3P 16'!Print_Titles</vt:lpstr>
      <vt:lpstr>'CSS 3P 17'!Print_Titles</vt:lpstr>
      <vt:lpstr>'CSS 3P 18'!Print_Titles</vt:lpstr>
      <vt:lpstr>'CSS 3P 19'!Print_Titles</vt:lpstr>
      <vt:lpstr>'CSS DO 14'!Print_Titles</vt:lpstr>
      <vt:lpstr>'CSS DO 15'!Print_Titles</vt:lpstr>
      <vt:lpstr>'CSS DO 16'!Print_Titles</vt:lpstr>
      <vt:lpstr>'CSS DO 17'!Print_Titles</vt:lpstr>
      <vt:lpstr>'CSS DO 18'!Print_Titles</vt:lpstr>
      <vt:lpstr>'CSS DO 19'!Print_Titles</vt:lpstr>
      <vt:lpstr>'LOI 3P 14'!Print_Titles</vt:lpstr>
      <vt:lpstr>'LOI 3P 15'!Print_Titles</vt:lpstr>
      <vt:lpstr>'LOI 3P 16'!Print_Titles</vt:lpstr>
      <vt:lpstr>'LOI 3P 17'!Print_Titles</vt:lpstr>
      <vt:lpstr>'LOI 3P 18'!Print_Titles</vt:lpstr>
      <vt:lpstr>'LOI 3P 19'!Print_Titles</vt:lpstr>
      <vt:lpstr>'LOI DO 14'!Print_Titles</vt:lpstr>
      <vt:lpstr>'LOI DO 15'!Print_Titles</vt:lpstr>
      <vt:lpstr>'LOI DO 16'!Print_Titles</vt:lpstr>
      <vt:lpstr>'LOI DO 17'!Print_Titles</vt:lpstr>
      <vt:lpstr>'LOI DO 18'!Print_Titles</vt:lpstr>
      <vt:lpstr>'LOI DO 19'!Print_Titles</vt:lpstr>
      <vt:lpstr>'NPO 3P 14'!Print_Titles</vt:lpstr>
      <vt:lpstr>'NPO 3P 15'!Print_Titles</vt:lpstr>
      <vt:lpstr>'NPO 3P 16'!Print_Titles</vt:lpstr>
      <vt:lpstr>'NPO 3P 17'!Print_Titles</vt:lpstr>
      <vt:lpstr>'NPO 3P 18'!Print_Titles</vt:lpstr>
      <vt:lpstr>'NPO 3P 19'!Print_Titles</vt:lpstr>
      <vt:lpstr>'NPO DO 14'!Print_Titles</vt:lpstr>
      <vt:lpstr>'NPO DO 15'!Print_Titles</vt:lpstr>
      <vt:lpstr>'NPO DO 16'!Print_Titles</vt:lpstr>
      <vt:lpstr>'NPO DO 17'!Print_Titles</vt:lpstr>
      <vt:lpstr>'NPO DO 18'!Print_Titles</vt:lpstr>
      <vt:lpstr>'NPO DO 19'!Print_Titles</vt:lpstr>
      <vt:lpstr>'P&amp;G 3P 14'!Print_Titles</vt:lpstr>
      <vt:lpstr>'P&amp;G 3P 15'!Print_Titles</vt:lpstr>
      <vt:lpstr>'P&amp;G 3P 16'!Print_Titles</vt:lpstr>
      <vt:lpstr>'P&amp;G 3P 17'!Print_Titles</vt:lpstr>
      <vt:lpstr>'P&amp;G 3P 18'!Print_Titles</vt:lpstr>
      <vt:lpstr>'P&amp;G 3P 19'!Print_Titles</vt:lpstr>
      <vt:lpstr>'P&amp;G DO 14'!Print_Titles</vt:lpstr>
      <vt:lpstr>'P&amp;G DO 15'!Print_Titles</vt:lpstr>
      <vt:lpstr>'P&amp;G DO 16'!Print_Titles</vt:lpstr>
      <vt:lpstr>'P&amp;G DO 17'!Print_Titles</vt:lpstr>
      <vt:lpstr>'P&amp;G DO 18'!Print_Titles</vt:lpstr>
      <vt:lpstr>'P&amp;G DO 19'!Print_Titles</vt:lpstr>
      <vt:lpstr>'RES 3P 14'!Print_Titles</vt:lpstr>
      <vt:lpstr>'RES 3P 15'!Print_Titles</vt:lpstr>
      <vt:lpstr>'RES 3P 16'!Print_Titles</vt:lpstr>
      <vt:lpstr>'RES 3P 17'!Print_Titles</vt:lpstr>
      <vt:lpstr>'RES 3P 18'!Print_Titles</vt:lpstr>
      <vt:lpstr>'RES 3P 19'!Print_Titles</vt:lpstr>
      <vt:lpstr>'RES DO 14'!Print_Titles</vt:lpstr>
      <vt:lpstr>'RES DO 15'!Print_Titles</vt:lpstr>
      <vt:lpstr>'RES DO 16'!Print_Titles</vt:lpstr>
      <vt:lpstr>'RES DO 17'!Print_Titles</vt:lpstr>
      <vt:lpstr>'RES DO 18'!Print_Titles</vt:lpstr>
      <vt:lpstr>'RES DO 19'!Print_Titles</vt:lpstr>
      <vt:lpstr>'Com 3P 14'!projectlife</vt:lpstr>
      <vt:lpstr>'COM 3P 15'!projectlife</vt:lpstr>
      <vt:lpstr>'COM 3P 16'!projectlife</vt:lpstr>
      <vt:lpstr>'COM 3P 17'!projectlife</vt:lpstr>
      <vt:lpstr>'COM 3P 17 (11)'!projectlife</vt:lpstr>
      <vt:lpstr>'COM 3P 18'!projectlife</vt:lpstr>
      <vt:lpstr>'COM 3P 19'!projectlife</vt:lpstr>
      <vt:lpstr>'Com DO 14'!projectlife</vt:lpstr>
      <vt:lpstr>'COM DO 15'!projectlife</vt:lpstr>
      <vt:lpstr>'COM DO 16'!projectlife</vt:lpstr>
      <vt:lpstr>'COM DO 17'!projectlife</vt:lpstr>
      <vt:lpstr>'COM DO 18'!projectlife</vt:lpstr>
      <vt:lpstr>'COM DO 19'!projectlife</vt:lpstr>
      <vt:lpstr>'CSS 3P 14'!projectlife</vt:lpstr>
      <vt:lpstr>'CSS 3P 15'!projectlife</vt:lpstr>
      <vt:lpstr>'CSS 3P 16'!projectlife</vt:lpstr>
      <vt:lpstr>'CSS 3P 17'!projectlife</vt:lpstr>
      <vt:lpstr>'CSS 3P 18'!projectlife</vt:lpstr>
      <vt:lpstr>'CSS 3P 19'!projectlife</vt:lpstr>
      <vt:lpstr>'CSS DO 14'!projectlife</vt:lpstr>
      <vt:lpstr>'CSS DO 15'!projectlife</vt:lpstr>
      <vt:lpstr>'CSS DO 16'!projectlife</vt:lpstr>
      <vt:lpstr>'CSS DO 17'!projectlife</vt:lpstr>
      <vt:lpstr>'CSS DO 18'!projectlife</vt:lpstr>
      <vt:lpstr>'CSS DO 19'!projectlife</vt:lpstr>
      <vt:lpstr>'LOI 3P 14'!projectlife</vt:lpstr>
      <vt:lpstr>'LOI 3P 15'!projectlife</vt:lpstr>
      <vt:lpstr>'LOI 3P 16'!projectlife</vt:lpstr>
      <vt:lpstr>'LOI 3P 17'!projectlife</vt:lpstr>
      <vt:lpstr>'LOI 3P 18'!projectlife</vt:lpstr>
      <vt:lpstr>'LOI 3P 19'!projectlife</vt:lpstr>
      <vt:lpstr>'LOI DO 14'!projectlife</vt:lpstr>
      <vt:lpstr>'LOI DO 15'!projectlife</vt:lpstr>
      <vt:lpstr>'LOI DO 16'!projectlife</vt:lpstr>
      <vt:lpstr>'LOI DO 17'!projectlife</vt:lpstr>
      <vt:lpstr>'LOI DO 18'!projectlife</vt:lpstr>
      <vt:lpstr>'LOI DO 19'!projectlife</vt:lpstr>
      <vt:lpstr>'NPO 3P 14'!projectlife</vt:lpstr>
      <vt:lpstr>'NPO 3P 15'!projectlife</vt:lpstr>
      <vt:lpstr>'NPO 3P 16'!projectlife</vt:lpstr>
      <vt:lpstr>'NPO 3P 17'!projectlife</vt:lpstr>
      <vt:lpstr>'NPO 3P 18'!projectlife</vt:lpstr>
      <vt:lpstr>'NPO 3P 19'!projectlife</vt:lpstr>
      <vt:lpstr>'NPO DO 14'!projectlife</vt:lpstr>
      <vt:lpstr>'NPO DO 15'!projectlife</vt:lpstr>
      <vt:lpstr>'NPO DO 16'!projectlife</vt:lpstr>
      <vt:lpstr>'NPO DO 17'!projectlife</vt:lpstr>
      <vt:lpstr>'NPO DO 18'!projectlife</vt:lpstr>
      <vt:lpstr>'NPO DO 19'!projectlife</vt:lpstr>
      <vt:lpstr>'P&amp;G 3P 14'!projectlife</vt:lpstr>
      <vt:lpstr>'P&amp;G 3P 15'!projectlife</vt:lpstr>
      <vt:lpstr>'P&amp;G 3P 16'!projectlife</vt:lpstr>
      <vt:lpstr>'P&amp;G 3P 17'!projectlife</vt:lpstr>
      <vt:lpstr>'P&amp;G 3P 18'!projectlife</vt:lpstr>
      <vt:lpstr>'P&amp;G 3P 19'!projectlife</vt:lpstr>
      <vt:lpstr>'P&amp;G DO 14'!projectlife</vt:lpstr>
      <vt:lpstr>'P&amp;G DO 15'!projectlife</vt:lpstr>
      <vt:lpstr>'P&amp;G DO 16'!projectlife</vt:lpstr>
      <vt:lpstr>'P&amp;G DO 17'!projectlife</vt:lpstr>
      <vt:lpstr>'P&amp;G DO 18'!projectlife</vt:lpstr>
      <vt:lpstr>'P&amp;G DO 19'!projectlife</vt:lpstr>
      <vt:lpstr>'RES 3P 14'!projectlife</vt:lpstr>
      <vt:lpstr>'RES 3P 15'!projectlife</vt:lpstr>
      <vt:lpstr>'RES 3P 16'!projectlife</vt:lpstr>
      <vt:lpstr>'RES 3P 17'!projectlife</vt:lpstr>
      <vt:lpstr>'RES 3P 18'!projectlife</vt:lpstr>
      <vt:lpstr>'RES 3P 19'!projectlife</vt:lpstr>
      <vt:lpstr>'RES DO 14'!projectlife</vt:lpstr>
      <vt:lpstr>'RES DO 15'!projectlife</vt:lpstr>
      <vt:lpstr>'RES DO 16'!projectlife</vt:lpstr>
      <vt:lpstr>'RES DO 17'!projectlife</vt:lpstr>
      <vt:lpstr>'RES DO 18'!projectlife</vt:lpstr>
      <vt:lpstr>'RES DO 19'!projectlife</vt:lpstr>
      <vt:lpstr>'Com 3P 14'!ProjectYear</vt:lpstr>
      <vt:lpstr>'COM 3P 15'!ProjectYear</vt:lpstr>
      <vt:lpstr>'COM 3P 16'!ProjectYear</vt:lpstr>
      <vt:lpstr>'COM 3P 17'!ProjectYear</vt:lpstr>
      <vt:lpstr>'COM 3P 17 (11)'!ProjectYear</vt:lpstr>
      <vt:lpstr>'COM 3P 18'!ProjectYear</vt:lpstr>
      <vt:lpstr>'COM 3P 19'!ProjectYear</vt:lpstr>
      <vt:lpstr>'Com DO 14'!ProjectYear</vt:lpstr>
      <vt:lpstr>'COM DO 15'!ProjectYear</vt:lpstr>
      <vt:lpstr>'COM DO 16'!ProjectYear</vt:lpstr>
      <vt:lpstr>'COM DO 17'!ProjectYear</vt:lpstr>
      <vt:lpstr>'COM DO 18'!ProjectYear</vt:lpstr>
      <vt:lpstr>'COM DO 19'!ProjectYear</vt:lpstr>
      <vt:lpstr>'CSS 3P 14'!ProjectYear</vt:lpstr>
      <vt:lpstr>'CSS 3P 15'!ProjectYear</vt:lpstr>
      <vt:lpstr>'CSS 3P 16'!ProjectYear</vt:lpstr>
      <vt:lpstr>'CSS 3P 17'!ProjectYear</vt:lpstr>
      <vt:lpstr>'CSS 3P 18'!ProjectYear</vt:lpstr>
      <vt:lpstr>'CSS 3P 19'!ProjectYear</vt:lpstr>
      <vt:lpstr>'CSS DO 14'!ProjectYear</vt:lpstr>
      <vt:lpstr>'CSS DO 15'!ProjectYear</vt:lpstr>
      <vt:lpstr>'CSS DO 16'!ProjectYear</vt:lpstr>
      <vt:lpstr>'CSS DO 17'!ProjectYear</vt:lpstr>
      <vt:lpstr>'CSS DO 18'!ProjectYear</vt:lpstr>
      <vt:lpstr>'CSS DO 19'!ProjectYear</vt:lpstr>
      <vt:lpstr>'LOI 3P 14'!ProjectYear</vt:lpstr>
      <vt:lpstr>'LOI 3P 15'!ProjectYear</vt:lpstr>
      <vt:lpstr>'LOI 3P 16'!ProjectYear</vt:lpstr>
      <vt:lpstr>'LOI 3P 17'!ProjectYear</vt:lpstr>
      <vt:lpstr>'LOI 3P 18'!ProjectYear</vt:lpstr>
      <vt:lpstr>'LOI 3P 19'!ProjectYear</vt:lpstr>
      <vt:lpstr>'LOI DO 14'!ProjectYear</vt:lpstr>
      <vt:lpstr>'LOI DO 15'!ProjectYear</vt:lpstr>
      <vt:lpstr>'LOI DO 16'!ProjectYear</vt:lpstr>
      <vt:lpstr>'LOI DO 17'!ProjectYear</vt:lpstr>
      <vt:lpstr>'LOI DO 18'!ProjectYear</vt:lpstr>
      <vt:lpstr>'LOI DO 19'!ProjectYear</vt:lpstr>
      <vt:lpstr>'NPO 3P 14'!ProjectYear</vt:lpstr>
      <vt:lpstr>'NPO 3P 15'!ProjectYear</vt:lpstr>
      <vt:lpstr>'NPO 3P 16'!ProjectYear</vt:lpstr>
      <vt:lpstr>'NPO 3P 17'!ProjectYear</vt:lpstr>
      <vt:lpstr>'NPO 3P 18'!ProjectYear</vt:lpstr>
      <vt:lpstr>'NPO 3P 19'!ProjectYear</vt:lpstr>
      <vt:lpstr>'NPO DO 14'!ProjectYear</vt:lpstr>
      <vt:lpstr>'NPO DO 15'!ProjectYear</vt:lpstr>
      <vt:lpstr>'NPO DO 16'!ProjectYear</vt:lpstr>
      <vt:lpstr>'NPO DO 17'!ProjectYear</vt:lpstr>
      <vt:lpstr>'NPO DO 18'!ProjectYear</vt:lpstr>
      <vt:lpstr>'NPO DO 19'!ProjectYear</vt:lpstr>
      <vt:lpstr>'P&amp;G 3P 14'!ProjectYear</vt:lpstr>
      <vt:lpstr>'P&amp;G 3P 15'!ProjectYear</vt:lpstr>
      <vt:lpstr>'P&amp;G 3P 16'!ProjectYear</vt:lpstr>
      <vt:lpstr>'P&amp;G 3P 17'!ProjectYear</vt:lpstr>
      <vt:lpstr>'P&amp;G 3P 18'!ProjectYear</vt:lpstr>
      <vt:lpstr>'P&amp;G 3P 19'!ProjectYear</vt:lpstr>
      <vt:lpstr>'P&amp;G DO 14'!ProjectYear</vt:lpstr>
      <vt:lpstr>'P&amp;G DO 15'!ProjectYear</vt:lpstr>
      <vt:lpstr>'P&amp;G DO 16'!ProjectYear</vt:lpstr>
      <vt:lpstr>'P&amp;G DO 17'!ProjectYear</vt:lpstr>
      <vt:lpstr>'P&amp;G DO 18'!ProjectYear</vt:lpstr>
      <vt:lpstr>'P&amp;G DO 19'!ProjectYear</vt:lpstr>
      <vt:lpstr>'RES 3P 14'!ProjectYear</vt:lpstr>
      <vt:lpstr>'RES 3P 15'!ProjectYear</vt:lpstr>
      <vt:lpstr>'RES 3P 16'!ProjectYear</vt:lpstr>
      <vt:lpstr>'RES 3P 17'!ProjectYear</vt:lpstr>
      <vt:lpstr>'RES 3P 18'!ProjectYear</vt:lpstr>
      <vt:lpstr>'RES 3P 19'!ProjectYear</vt:lpstr>
      <vt:lpstr>'RES DO 14'!ProjectYear</vt:lpstr>
      <vt:lpstr>'RES DO 15'!ProjectYear</vt:lpstr>
      <vt:lpstr>'RES DO 16'!ProjectYear</vt:lpstr>
      <vt:lpstr>'RES DO 17'!ProjectYear</vt:lpstr>
      <vt:lpstr>'RES DO 18'!ProjectYear</vt:lpstr>
      <vt:lpstr>'RES DO 19'!ProjectYear</vt:lpstr>
      <vt:lpstr>'Com 3P 14'!Rebate</vt:lpstr>
      <vt:lpstr>'COM 3P 15'!Rebate</vt:lpstr>
      <vt:lpstr>'COM 3P 16'!Rebate</vt:lpstr>
      <vt:lpstr>'COM 3P 17'!Rebate</vt:lpstr>
      <vt:lpstr>'COM 3P 17 (11)'!Rebate</vt:lpstr>
      <vt:lpstr>'COM 3P 18'!Rebate</vt:lpstr>
      <vt:lpstr>'COM 3P 19'!Rebate</vt:lpstr>
      <vt:lpstr>'Com DO 14'!Rebate</vt:lpstr>
      <vt:lpstr>'COM DO 15'!Rebate</vt:lpstr>
      <vt:lpstr>'COM DO 16'!Rebate</vt:lpstr>
      <vt:lpstr>'COM DO 17'!Rebate</vt:lpstr>
      <vt:lpstr>'COM DO 18'!Rebate</vt:lpstr>
      <vt:lpstr>'COM DO 19'!Rebate</vt:lpstr>
      <vt:lpstr>'CSS 3P 14'!Rebate</vt:lpstr>
      <vt:lpstr>'CSS 3P 15'!Rebate</vt:lpstr>
      <vt:lpstr>'CSS 3P 16'!Rebate</vt:lpstr>
      <vt:lpstr>'CSS 3P 17'!Rebate</vt:lpstr>
      <vt:lpstr>'CSS 3P 18'!Rebate</vt:lpstr>
      <vt:lpstr>'CSS 3P 19'!Rebate</vt:lpstr>
      <vt:lpstr>'CSS DO 14'!Rebate</vt:lpstr>
      <vt:lpstr>'CSS DO 15'!Rebate</vt:lpstr>
      <vt:lpstr>'CSS DO 16'!Rebate</vt:lpstr>
      <vt:lpstr>'CSS DO 17'!Rebate</vt:lpstr>
      <vt:lpstr>'CSS DO 18'!Rebate</vt:lpstr>
      <vt:lpstr>'CSS DO 19'!Rebate</vt:lpstr>
      <vt:lpstr>'LOI 3P 14'!Rebate</vt:lpstr>
      <vt:lpstr>'LOI 3P 15'!Rebate</vt:lpstr>
      <vt:lpstr>'LOI 3P 16'!Rebate</vt:lpstr>
      <vt:lpstr>'LOI 3P 17'!Rebate</vt:lpstr>
      <vt:lpstr>'LOI 3P 18'!Rebate</vt:lpstr>
      <vt:lpstr>'LOI 3P 19'!Rebate</vt:lpstr>
      <vt:lpstr>'LOI DO 14'!Rebate</vt:lpstr>
      <vt:lpstr>'LOI DO 15'!Rebate</vt:lpstr>
      <vt:lpstr>'LOI DO 16'!Rebate</vt:lpstr>
      <vt:lpstr>'LOI DO 17'!Rebate</vt:lpstr>
      <vt:lpstr>'LOI DO 18'!Rebate</vt:lpstr>
      <vt:lpstr>'LOI DO 19'!Rebate</vt:lpstr>
      <vt:lpstr>'NPO 3P 14'!Rebate</vt:lpstr>
      <vt:lpstr>'NPO 3P 15'!Rebate</vt:lpstr>
      <vt:lpstr>'NPO 3P 16'!Rebate</vt:lpstr>
      <vt:lpstr>'NPO 3P 17'!Rebate</vt:lpstr>
      <vt:lpstr>'NPO 3P 18'!Rebate</vt:lpstr>
      <vt:lpstr>'NPO 3P 19'!Rebate</vt:lpstr>
      <vt:lpstr>'NPO DO 14'!Rebate</vt:lpstr>
      <vt:lpstr>'NPO DO 15'!Rebate</vt:lpstr>
      <vt:lpstr>'NPO DO 16'!Rebate</vt:lpstr>
      <vt:lpstr>'NPO DO 17'!Rebate</vt:lpstr>
      <vt:lpstr>'NPO DO 18'!Rebate</vt:lpstr>
      <vt:lpstr>'NPO DO 19'!Rebate</vt:lpstr>
      <vt:lpstr>'P&amp;G 3P 14'!Rebate</vt:lpstr>
      <vt:lpstr>'P&amp;G 3P 15'!Rebate</vt:lpstr>
      <vt:lpstr>'P&amp;G 3P 16'!Rebate</vt:lpstr>
      <vt:lpstr>'P&amp;G 3P 17'!Rebate</vt:lpstr>
      <vt:lpstr>'P&amp;G 3P 18'!Rebate</vt:lpstr>
      <vt:lpstr>'P&amp;G 3P 19'!Rebate</vt:lpstr>
      <vt:lpstr>'P&amp;G DO 14'!Rebate</vt:lpstr>
      <vt:lpstr>'P&amp;G DO 15'!Rebate</vt:lpstr>
      <vt:lpstr>'P&amp;G DO 16'!Rebate</vt:lpstr>
      <vt:lpstr>'P&amp;G DO 17'!Rebate</vt:lpstr>
      <vt:lpstr>'P&amp;G DO 18'!Rebate</vt:lpstr>
      <vt:lpstr>'P&amp;G DO 19'!Rebate</vt:lpstr>
      <vt:lpstr>'RES 3P 14'!Rebate</vt:lpstr>
      <vt:lpstr>'RES 3P 15'!Rebate</vt:lpstr>
      <vt:lpstr>'RES 3P 16'!Rebate</vt:lpstr>
      <vt:lpstr>'RES 3P 17'!Rebate</vt:lpstr>
      <vt:lpstr>'RES 3P 18'!Rebate</vt:lpstr>
      <vt:lpstr>'RES 3P 19'!Rebate</vt:lpstr>
      <vt:lpstr>'RES DO 14'!Rebate</vt:lpstr>
      <vt:lpstr>'RES DO 15'!Rebate</vt:lpstr>
      <vt:lpstr>'RES DO 16'!Rebate</vt:lpstr>
      <vt:lpstr>'RES DO 17'!Rebate</vt:lpstr>
      <vt:lpstr>'RES DO 18'!Rebate</vt:lpstr>
      <vt:lpstr>'RES DO 19'!Rebate</vt:lpstr>
      <vt:lpstr>'Com 3P 14'!RECRevAdj</vt:lpstr>
      <vt:lpstr>'COM 3P 15'!RECRevAdj</vt:lpstr>
      <vt:lpstr>'COM 3P 16'!RECRevAdj</vt:lpstr>
      <vt:lpstr>'COM 3P 17'!RECRevAdj</vt:lpstr>
      <vt:lpstr>'COM 3P 17 (11)'!RECRevAdj</vt:lpstr>
      <vt:lpstr>'COM 3P 18'!RECRevAdj</vt:lpstr>
      <vt:lpstr>'COM 3P 19'!RECRevAdj</vt:lpstr>
      <vt:lpstr>'Com DO 14'!RECRevAdj</vt:lpstr>
      <vt:lpstr>'COM DO 15'!RECRevAdj</vt:lpstr>
      <vt:lpstr>'COM DO 16'!RECRevAdj</vt:lpstr>
      <vt:lpstr>'COM DO 17'!RECRevAdj</vt:lpstr>
      <vt:lpstr>'COM DO 18'!RECRevAdj</vt:lpstr>
      <vt:lpstr>'COM DO 19'!RECRevAdj</vt:lpstr>
      <vt:lpstr>'CSS 3P 14'!RECRevAdj</vt:lpstr>
      <vt:lpstr>'CSS 3P 15'!RECRevAdj</vt:lpstr>
      <vt:lpstr>'CSS 3P 16'!RECRevAdj</vt:lpstr>
      <vt:lpstr>'CSS 3P 17'!RECRevAdj</vt:lpstr>
      <vt:lpstr>'CSS 3P 18'!RECRevAdj</vt:lpstr>
      <vt:lpstr>'CSS 3P 19'!RECRevAdj</vt:lpstr>
      <vt:lpstr>'CSS DO 14'!RECRevAdj</vt:lpstr>
      <vt:lpstr>'CSS DO 15'!RECRevAdj</vt:lpstr>
      <vt:lpstr>'CSS DO 16'!RECRevAdj</vt:lpstr>
      <vt:lpstr>'CSS DO 17'!RECRevAdj</vt:lpstr>
      <vt:lpstr>'CSS DO 18'!RECRevAdj</vt:lpstr>
      <vt:lpstr>'CSS DO 19'!RECRevAdj</vt:lpstr>
      <vt:lpstr>'LOI 3P 14'!RECRevAdj</vt:lpstr>
      <vt:lpstr>'LOI 3P 15'!RECRevAdj</vt:lpstr>
      <vt:lpstr>'LOI 3P 16'!RECRevAdj</vt:lpstr>
      <vt:lpstr>'LOI 3P 17'!RECRevAdj</vt:lpstr>
      <vt:lpstr>'LOI 3P 18'!RECRevAdj</vt:lpstr>
      <vt:lpstr>'LOI 3P 19'!RECRevAdj</vt:lpstr>
      <vt:lpstr>'LOI DO 14'!RECRevAdj</vt:lpstr>
      <vt:lpstr>'LOI DO 15'!RECRevAdj</vt:lpstr>
      <vt:lpstr>'LOI DO 16'!RECRevAdj</vt:lpstr>
      <vt:lpstr>'LOI DO 17'!RECRevAdj</vt:lpstr>
      <vt:lpstr>'LOI DO 18'!RECRevAdj</vt:lpstr>
      <vt:lpstr>'LOI DO 19'!RECRevAdj</vt:lpstr>
      <vt:lpstr>'NPO 3P 14'!RECRevAdj</vt:lpstr>
      <vt:lpstr>'NPO 3P 15'!RECRevAdj</vt:lpstr>
      <vt:lpstr>'NPO 3P 16'!RECRevAdj</vt:lpstr>
      <vt:lpstr>'NPO 3P 17'!RECRevAdj</vt:lpstr>
      <vt:lpstr>'NPO 3P 18'!RECRevAdj</vt:lpstr>
      <vt:lpstr>'NPO 3P 19'!RECRevAdj</vt:lpstr>
      <vt:lpstr>'NPO DO 14'!RECRevAdj</vt:lpstr>
      <vt:lpstr>'NPO DO 15'!RECRevAdj</vt:lpstr>
      <vt:lpstr>'NPO DO 16'!RECRevAdj</vt:lpstr>
      <vt:lpstr>'NPO DO 17'!RECRevAdj</vt:lpstr>
      <vt:lpstr>'NPO DO 18'!RECRevAdj</vt:lpstr>
      <vt:lpstr>'NPO DO 19'!RECRevAdj</vt:lpstr>
      <vt:lpstr>'P&amp;G 3P 14'!RECRevAdj</vt:lpstr>
      <vt:lpstr>'P&amp;G 3P 15'!RECRevAdj</vt:lpstr>
      <vt:lpstr>'P&amp;G 3P 16'!RECRevAdj</vt:lpstr>
      <vt:lpstr>'P&amp;G 3P 17'!RECRevAdj</vt:lpstr>
      <vt:lpstr>'P&amp;G 3P 18'!RECRevAdj</vt:lpstr>
      <vt:lpstr>'P&amp;G 3P 19'!RECRevAdj</vt:lpstr>
      <vt:lpstr>'P&amp;G DO 14'!RECRevAdj</vt:lpstr>
      <vt:lpstr>'P&amp;G DO 15'!RECRevAdj</vt:lpstr>
      <vt:lpstr>'P&amp;G DO 16'!RECRevAdj</vt:lpstr>
      <vt:lpstr>'P&amp;G DO 17'!RECRevAdj</vt:lpstr>
      <vt:lpstr>'P&amp;G DO 18'!RECRevAdj</vt:lpstr>
      <vt:lpstr>'P&amp;G DO 19'!RECRevAdj</vt:lpstr>
      <vt:lpstr>'RES 3P 14'!RECRevAdj</vt:lpstr>
      <vt:lpstr>'RES 3P 15'!RECRevAdj</vt:lpstr>
      <vt:lpstr>'RES 3P 16'!RECRevAdj</vt:lpstr>
      <vt:lpstr>'RES 3P 17'!RECRevAdj</vt:lpstr>
      <vt:lpstr>'RES 3P 18'!RECRevAdj</vt:lpstr>
      <vt:lpstr>'RES 3P 19'!RECRevAdj</vt:lpstr>
      <vt:lpstr>'RES DO 14'!RECRevAdj</vt:lpstr>
      <vt:lpstr>'RES DO 15'!RECRevAdj</vt:lpstr>
      <vt:lpstr>'RES DO 16'!RECRevAdj</vt:lpstr>
      <vt:lpstr>'RES DO 17'!RECRevAdj</vt:lpstr>
      <vt:lpstr>'RES DO 18'!RECRevAdj</vt:lpstr>
      <vt:lpstr>'RES DO 19'!RECRevAdj</vt:lpstr>
      <vt:lpstr>'Com 3P 14'!RECRevperKwh</vt:lpstr>
      <vt:lpstr>'COM 3P 15'!RECRevperKwh</vt:lpstr>
      <vt:lpstr>'COM 3P 16'!RECRevperKwh</vt:lpstr>
      <vt:lpstr>'COM 3P 17'!RECRevperKwh</vt:lpstr>
      <vt:lpstr>'COM 3P 17 (11)'!RECRevperKwh</vt:lpstr>
      <vt:lpstr>'COM 3P 18'!RECRevperKwh</vt:lpstr>
      <vt:lpstr>'COM 3P 19'!RECRevperKwh</vt:lpstr>
      <vt:lpstr>'Com DO 14'!RECRevperKwh</vt:lpstr>
      <vt:lpstr>'COM DO 15'!RECRevperKwh</vt:lpstr>
      <vt:lpstr>'COM DO 16'!RECRevperKwh</vt:lpstr>
      <vt:lpstr>'COM DO 17'!RECRevperKwh</vt:lpstr>
      <vt:lpstr>'COM DO 18'!RECRevperKwh</vt:lpstr>
      <vt:lpstr>'COM DO 19'!RECRevperKwh</vt:lpstr>
      <vt:lpstr>'CSS 3P 14'!RECRevperKwh</vt:lpstr>
      <vt:lpstr>'CSS 3P 15'!RECRevperKwh</vt:lpstr>
      <vt:lpstr>'CSS 3P 16'!RECRevperKwh</vt:lpstr>
      <vt:lpstr>'CSS 3P 17'!RECRevperKwh</vt:lpstr>
      <vt:lpstr>'CSS 3P 18'!RECRevperKwh</vt:lpstr>
      <vt:lpstr>'CSS 3P 19'!RECRevperKwh</vt:lpstr>
      <vt:lpstr>'CSS DO 14'!RECRevperKwh</vt:lpstr>
      <vt:lpstr>'CSS DO 15'!RECRevperKwh</vt:lpstr>
      <vt:lpstr>'CSS DO 16'!RECRevperKwh</vt:lpstr>
      <vt:lpstr>'CSS DO 17'!RECRevperKwh</vt:lpstr>
      <vt:lpstr>'CSS DO 18'!RECRevperKwh</vt:lpstr>
      <vt:lpstr>'CSS DO 19'!RECRevperKwh</vt:lpstr>
      <vt:lpstr>'LOI 3P 14'!RECRevperKwh</vt:lpstr>
      <vt:lpstr>'LOI 3P 15'!RECRevperKwh</vt:lpstr>
      <vt:lpstr>'LOI 3P 16'!RECRevperKwh</vt:lpstr>
      <vt:lpstr>'LOI 3P 17'!RECRevperKwh</vt:lpstr>
      <vt:lpstr>'LOI 3P 18'!RECRevperKwh</vt:lpstr>
      <vt:lpstr>'LOI 3P 19'!RECRevperKwh</vt:lpstr>
      <vt:lpstr>'LOI DO 14'!RECRevperKwh</vt:lpstr>
      <vt:lpstr>'LOI DO 15'!RECRevperKwh</vt:lpstr>
      <vt:lpstr>'LOI DO 16'!RECRevperKwh</vt:lpstr>
      <vt:lpstr>'LOI DO 17'!RECRevperKwh</vt:lpstr>
      <vt:lpstr>'LOI DO 18'!RECRevperKwh</vt:lpstr>
      <vt:lpstr>'LOI DO 19'!RECRevperKwh</vt:lpstr>
      <vt:lpstr>'NPO 3P 14'!RECRevperKwh</vt:lpstr>
      <vt:lpstr>'NPO 3P 15'!RECRevperKwh</vt:lpstr>
      <vt:lpstr>'NPO 3P 16'!RECRevperKwh</vt:lpstr>
      <vt:lpstr>'NPO 3P 17'!RECRevperKwh</vt:lpstr>
      <vt:lpstr>'NPO 3P 18'!RECRevperKwh</vt:lpstr>
      <vt:lpstr>'NPO 3P 19'!RECRevperKwh</vt:lpstr>
      <vt:lpstr>'NPO DO 14'!RECRevperKwh</vt:lpstr>
      <vt:lpstr>'NPO DO 15'!RECRevperKwh</vt:lpstr>
      <vt:lpstr>'NPO DO 16'!RECRevperKwh</vt:lpstr>
      <vt:lpstr>'NPO DO 17'!RECRevperKwh</vt:lpstr>
      <vt:lpstr>'NPO DO 18'!RECRevperKwh</vt:lpstr>
      <vt:lpstr>'NPO DO 19'!RECRevperKwh</vt:lpstr>
      <vt:lpstr>'P&amp;G 3P 14'!RECRevperKwh</vt:lpstr>
      <vt:lpstr>'P&amp;G 3P 15'!RECRevperKwh</vt:lpstr>
      <vt:lpstr>'P&amp;G 3P 16'!RECRevperKwh</vt:lpstr>
      <vt:lpstr>'P&amp;G 3P 17'!RECRevperKwh</vt:lpstr>
      <vt:lpstr>'P&amp;G 3P 18'!RECRevperKwh</vt:lpstr>
      <vt:lpstr>'P&amp;G 3P 19'!RECRevperKwh</vt:lpstr>
      <vt:lpstr>'P&amp;G DO 14'!RECRevperKwh</vt:lpstr>
      <vt:lpstr>'P&amp;G DO 15'!RECRevperKwh</vt:lpstr>
      <vt:lpstr>'P&amp;G DO 16'!RECRevperKwh</vt:lpstr>
      <vt:lpstr>'P&amp;G DO 17'!RECRevperKwh</vt:lpstr>
      <vt:lpstr>'P&amp;G DO 18'!RECRevperKwh</vt:lpstr>
      <vt:lpstr>'P&amp;G DO 19'!RECRevperKwh</vt:lpstr>
      <vt:lpstr>'RES 3P 14'!RECRevperKwh</vt:lpstr>
      <vt:lpstr>'RES 3P 15'!RECRevperKwh</vt:lpstr>
      <vt:lpstr>'RES 3P 16'!RECRevperKwh</vt:lpstr>
      <vt:lpstr>'RES 3P 17'!RECRevperKwh</vt:lpstr>
      <vt:lpstr>'RES 3P 18'!RECRevperKwh</vt:lpstr>
      <vt:lpstr>'RES 3P 19'!RECRevperKwh</vt:lpstr>
      <vt:lpstr>'RES DO 14'!RECRevperKwh</vt:lpstr>
      <vt:lpstr>'RES DO 15'!RECRevperKwh</vt:lpstr>
      <vt:lpstr>'RES DO 16'!RECRevperKwh</vt:lpstr>
      <vt:lpstr>'RES DO 17'!RECRevperKwh</vt:lpstr>
      <vt:lpstr>'RES DO 18'!RECRevperKwh</vt:lpstr>
      <vt:lpstr>'RES DO 19'!RECRevperKwh</vt:lpstr>
      <vt:lpstr>'Com 3P 14'!RECRevTerm</vt:lpstr>
      <vt:lpstr>'COM 3P 15'!RECRevTerm</vt:lpstr>
      <vt:lpstr>'COM 3P 16'!RECRevTerm</vt:lpstr>
      <vt:lpstr>'COM 3P 17'!RECRevTerm</vt:lpstr>
      <vt:lpstr>'COM 3P 17 (11)'!RECRevTerm</vt:lpstr>
      <vt:lpstr>'COM 3P 18'!RECRevTerm</vt:lpstr>
      <vt:lpstr>'COM 3P 19'!RECRevTerm</vt:lpstr>
      <vt:lpstr>'Com DO 14'!RECRevTerm</vt:lpstr>
      <vt:lpstr>'COM DO 15'!RECRevTerm</vt:lpstr>
      <vt:lpstr>'COM DO 16'!RECRevTerm</vt:lpstr>
      <vt:lpstr>'COM DO 17'!RECRevTerm</vt:lpstr>
      <vt:lpstr>'COM DO 18'!RECRevTerm</vt:lpstr>
      <vt:lpstr>'COM DO 19'!RECRevTerm</vt:lpstr>
      <vt:lpstr>'CSS 3P 14'!RECRevTerm</vt:lpstr>
      <vt:lpstr>'CSS 3P 15'!RECRevTerm</vt:lpstr>
      <vt:lpstr>'CSS 3P 16'!RECRevTerm</vt:lpstr>
      <vt:lpstr>'CSS 3P 17'!RECRevTerm</vt:lpstr>
      <vt:lpstr>'CSS 3P 18'!RECRevTerm</vt:lpstr>
      <vt:lpstr>'CSS 3P 19'!RECRevTerm</vt:lpstr>
      <vt:lpstr>'CSS DO 14'!RECRevTerm</vt:lpstr>
      <vt:lpstr>'CSS DO 15'!RECRevTerm</vt:lpstr>
      <vt:lpstr>'CSS DO 16'!RECRevTerm</vt:lpstr>
      <vt:lpstr>'CSS DO 17'!RECRevTerm</vt:lpstr>
      <vt:lpstr>'CSS DO 18'!RECRevTerm</vt:lpstr>
      <vt:lpstr>'CSS DO 19'!RECRevTerm</vt:lpstr>
      <vt:lpstr>'LOI 3P 14'!RECRevTerm</vt:lpstr>
      <vt:lpstr>'LOI 3P 15'!RECRevTerm</vt:lpstr>
      <vt:lpstr>'LOI 3P 16'!RECRevTerm</vt:lpstr>
      <vt:lpstr>'LOI 3P 17'!RECRevTerm</vt:lpstr>
      <vt:lpstr>'LOI 3P 18'!RECRevTerm</vt:lpstr>
      <vt:lpstr>'LOI 3P 19'!RECRevTerm</vt:lpstr>
      <vt:lpstr>'LOI DO 14'!RECRevTerm</vt:lpstr>
      <vt:lpstr>'LOI DO 15'!RECRevTerm</vt:lpstr>
      <vt:lpstr>'LOI DO 16'!RECRevTerm</vt:lpstr>
      <vt:lpstr>'LOI DO 17'!RECRevTerm</vt:lpstr>
      <vt:lpstr>'LOI DO 18'!RECRevTerm</vt:lpstr>
      <vt:lpstr>'LOI DO 19'!RECRevTerm</vt:lpstr>
      <vt:lpstr>'NPO 3P 14'!RECRevTerm</vt:lpstr>
      <vt:lpstr>'NPO 3P 15'!RECRevTerm</vt:lpstr>
      <vt:lpstr>'NPO 3P 16'!RECRevTerm</vt:lpstr>
      <vt:lpstr>'NPO 3P 17'!RECRevTerm</vt:lpstr>
      <vt:lpstr>'NPO 3P 18'!RECRevTerm</vt:lpstr>
      <vt:lpstr>'NPO 3P 19'!RECRevTerm</vt:lpstr>
      <vt:lpstr>'NPO DO 14'!RECRevTerm</vt:lpstr>
      <vt:lpstr>'NPO DO 15'!RECRevTerm</vt:lpstr>
      <vt:lpstr>'NPO DO 16'!RECRevTerm</vt:lpstr>
      <vt:lpstr>'NPO DO 17'!RECRevTerm</vt:lpstr>
      <vt:lpstr>'NPO DO 18'!RECRevTerm</vt:lpstr>
      <vt:lpstr>'NPO DO 19'!RECRevTerm</vt:lpstr>
      <vt:lpstr>'P&amp;G 3P 14'!RECRevTerm</vt:lpstr>
      <vt:lpstr>'P&amp;G 3P 15'!RECRevTerm</vt:lpstr>
      <vt:lpstr>'P&amp;G 3P 16'!RECRevTerm</vt:lpstr>
      <vt:lpstr>'P&amp;G 3P 17'!RECRevTerm</vt:lpstr>
      <vt:lpstr>'P&amp;G 3P 18'!RECRevTerm</vt:lpstr>
      <vt:lpstr>'P&amp;G 3P 19'!RECRevTerm</vt:lpstr>
      <vt:lpstr>'P&amp;G DO 14'!RECRevTerm</vt:lpstr>
      <vt:lpstr>'P&amp;G DO 15'!RECRevTerm</vt:lpstr>
      <vt:lpstr>'P&amp;G DO 16'!RECRevTerm</vt:lpstr>
      <vt:lpstr>'P&amp;G DO 17'!RECRevTerm</vt:lpstr>
      <vt:lpstr>'P&amp;G DO 18'!RECRevTerm</vt:lpstr>
      <vt:lpstr>'P&amp;G DO 19'!RECRevTerm</vt:lpstr>
      <vt:lpstr>'RES 3P 14'!RECRevTerm</vt:lpstr>
      <vt:lpstr>'RES 3P 15'!RECRevTerm</vt:lpstr>
      <vt:lpstr>'RES 3P 16'!RECRevTerm</vt:lpstr>
      <vt:lpstr>'RES 3P 17'!RECRevTerm</vt:lpstr>
      <vt:lpstr>'RES 3P 18'!RECRevTerm</vt:lpstr>
      <vt:lpstr>'RES 3P 19'!RECRevTerm</vt:lpstr>
      <vt:lpstr>'RES DO 14'!RECRevTerm</vt:lpstr>
      <vt:lpstr>'RES DO 15'!RECRevTerm</vt:lpstr>
      <vt:lpstr>'RES DO 16'!RECRevTerm</vt:lpstr>
      <vt:lpstr>'RES DO 17'!RECRevTerm</vt:lpstr>
      <vt:lpstr>'RES DO 18'!RECRevTerm</vt:lpstr>
      <vt:lpstr>'RES DO 19'!RECRevTerm</vt:lpstr>
      <vt:lpstr>'Com 3P 14'!ReplaceInverterYear</vt:lpstr>
      <vt:lpstr>'COM 3P 15'!ReplaceInverterYear</vt:lpstr>
      <vt:lpstr>'COM 3P 16'!ReplaceInverterYear</vt:lpstr>
      <vt:lpstr>'COM 3P 17'!ReplaceInverterYear</vt:lpstr>
      <vt:lpstr>'COM 3P 17 (11)'!ReplaceInverterYear</vt:lpstr>
      <vt:lpstr>'COM 3P 18'!ReplaceInverterYear</vt:lpstr>
      <vt:lpstr>'COM 3P 19'!ReplaceInverterYear</vt:lpstr>
      <vt:lpstr>'Com DO 14'!ReplaceInverterYear</vt:lpstr>
      <vt:lpstr>'COM DO 15'!ReplaceInverterYear</vt:lpstr>
      <vt:lpstr>'COM DO 16'!ReplaceInverterYear</vt:lpstr>
      <vt:lpstr>'COM DO 17'!ReplaceInverterYear</vt:lpstr>
      <vt:lpstr>'COM DO 18'!ReplaceInverterYear</vt:lpstr>
      <vt:lpstr>'COM DO 19'!ReplaceInverterYear</vt:lpstr>
      <vt:lpstr>'CSS 3P 14'!ReplaceInverterYear</vt:lpstr>
      <vt:lpstr>'CSS 3P 15'!ReplaceInverterYear</vt:lpstr>
      <vt:lpstr>'CSS 3P 16'!ReplaceInverterYear</vt:lpstr>
      <vt:lpstr>'CSS 3P 17'!ReplaceInverterYear</vt:lpstr>
      <vt:lpstr>'CSS 3P 18'!ReplaceInverterYear</vt:lpstr>
      <vt:lpstr>'CSS 3P 19'!ReplaceInverterYear</vt:lpstr>
      <vt:lpstr>'CSS DO 14'!ReplaceInverterYear</vt:lpstr>
      <vt:lpstr>'CSS DO 15'!ReplaceInverterYear</vt:lpstr>
      <vt:lpstr>'CSS DO 16'!ReplaceInverterYear</vt:lpstr>
      <vt:lpstr>'CSS DO 17'!ReplaceInverterYear</vt:lpstr>
      <vt:lpstr>'CSS DO 18'!ReplaceInverterYear</vt:lpstr>
      <vt:lpstr>'CSS DO 19'!ReplaceInverterYear</vt:lpstr>
      <vt:lpstr>'LOI 3P 14'!ReplaceInverterYear</vt:lpstr>
      <vt:lpstr>'LOI 3P 15'!ReplaceInverterYear</vt:lpstr>
      <vt:lpstr>'LOI 3P 16'!ReplaceInverterYear</vt:lpstr>
      <vt:lpstr>'LOI 3P 17'!ReplaceInverterYear</vt:lpstr>
      <vt:lpstr>'LOI 3P 18'!ReplaceInverterYear</vt:lpstr>
      <vt:lpstr>'LOI 3P 19'!ReplaceInverterYear</vt:lpstr>
      <vt:lpstr>'LOI DO 14'!ReplaceInverterYear</vt:lpstr>
      <vt:lpstr>'LOI DO 15'!ReplaceInverterYear</vt:lpstr>
      <vt:lpstr>'LOI DO 16'!ReplaceInverterYear</vt:lpstr>
      <vt:lpstr>'LOI DO 17'!ReplaceInverterYear</vt:lpstr>
      <vt:lpstr>'LOI DO 18'!ReplaceInverterYear</vt:lpstr>
      <vt:lpstr>'LOI DO 19'!ReplaceInverterYear</vt:lpstr>
      <vt:lpstr>'NPO 3P 14'!ReplaceInverterYear</vt:lpstr>
      <vt:lpstr>'NPO 3P 15'!ReplaceInverterYear</vt:lpstr>
      <vt:lpstr>'NPO 3P 16'!ReplaceInverterYear</vt:lpstr>
      <vt:lpstr>'NPO 3P 17'!ReplaceInverterYear</vt:lpstr>
      <vt:lpstr>'NPO 3P 18'!ReplaceInverterYear</vt:lpstr>
      <vt:lpstr>'NPO 3P 19'!ReplaceInverterYear</vt:lpstr>
      <vt:lpstr>'NPO DO 14'!ReplaceInverterYear</vt:lpstr>
      <vt:lpstr>'NPO DO 15'!ReplaceInverterYear</vt:lpstr>
      <vt:lpstr>'NPO DO 16'!ReplaceInverterYear</vt:lpstr>
      <vt:lpstr>'NPO DO 17'!ReplaceInverterYear</vt:lpstr>
      <vt:lpstr>'NPO DO 18'!ReplaceInverterYear</vt:lpstr>
      <vt:lpstr>'NPO DO 19'!ReplaceInverterYear</vt:lpstr>
      <vt:lpstr>'P&amp;G 3P 14'!ReplaceInverterYear</vt:lpstr>
      <vt:lpstr>'P&amp;G 3P 15'!ReplaceInverterYear</vt:lpstr>
      <vt:lpstr>'P&amp;G 3P 16'!ReplaceInverterYear</vt:lpstr>
      <vt:lpstr>'P&amp;G 3P 17'!ReplaceInverterYear</vt:lpstr>
      <vt:lpstr>'P&amp;G 3P 18'!ReplaceInverterYear</vt:lpstr>
      <vt:lpstr>'P&amp;G 3P 19'!ReplaceInverterYear</vt:lpstr>
      <vt:lpstr>'P&amp;G DO 14'!ReplaceInverterYear</vt:lpstr>
      <vt:lpstr>'P&amp;G DO 15'!ReplaceInverterYear</vt:lpstr>
      <vt:lpstr>'P&amp;G DO 16'!ReplaceInverterYear</vt:lpstr>
      <vt:lpstr>'P&amp;G DO 17'!ReplaceInverterYear</vt:lpstr>
      <vt:lpstr>'P&amp;G DO 18'!ReplaceInverterYear</vt:lpstr>
      <vt:lpstr>'P&amp;G DO 19'!ReplaceInverterYear</vt:lpstr>
      <vt:lpstr>'RES 3P 14'!ReplaceInverterYear</vt:lpstr>
      <vt:lpstr>'RES 3P 15'!ReplaceInverterYear</vt:lpstr>
      <vt:lpstr>'RES 3P 16'!ReplaceInverterYear</vt:lpstr>
      <vt:lpstr>'RES 3P 17'!ReplaceInverterYear</vt:lpstr>
      <vt:lpstr>'RES 3P 18'!ReplaceInverterYear</vt:lpstr>
      <vt:lpstr>'RES 3P 19'!ReplaceInverterYear</vt:lpstr>
      <vt:lpstr>'RES DO 14'!ReplaceInverterYear</vt:lpstr>
      <vt:lpstr>'RES DO 15'!ReplaceInverterYear</vt:lpstr>
      <vt:lpstr>'RES DO 16'!ReplaceInverterYear</vt:lpstr>
      <vt:lpstr>'RES DO 17'!ReplaceInverterYear</vt:lpstr>
      <vt:lpstr>'RES DO 18'!ReplaceInverterYear</vt:lpstr>
      <vt:lpstr>'RES DO 19'!ReplaceInverterYear</vt:lpstr>
      <vt:lpstr>'Com 3P 14'!StateTaxAdj</vt:lpstr>
      <vt:lpstr>'COM 3P 15'!StateTaxAdj</vt:lpstr>
      <vt:lpstr>'COM 3P 16'!StateTaxAdj</vt:lpstr>
      <vt:lpstr>'COM 3P 17'!StateTaxAdj</vt:lpstr>
      <vt:lpstr>'COM 3P 17 (11)'!StateTaxAdj</vt:lpstr>
      <vt:lpstr>'COM 3P 18'!StateTaxAdj</vt:lpstr>
      <vt:lpstr>'COM 3P 19'!StateTaxAdj</vt:lpstr>
      <vt:lpstr>'Com DO 14'!StateTaxAdj</vt:lpstr>
      <vt:lpstr>'COM DO 15'!StateTaxAdj</vt:lpstr>
      <vt:lpstr>'COM DO 16'!StateTaxAdj</vt:lpstr>
      <vt:lpstr>'COM DO 17'!StateTaxAdj</vt:lpstr>
      <vt:lpstr>'COM DO 18'!StateTaxAdj</vt:lpstr>
      <vt:lpstr>'COM DO 19'!StateTaxAdj</vt:lpstr>
      <vt:lpstr>'CSS 3P 14'!StateTaxAdj</vt:lpstr>
      <vt:lpstr>'CSS 3P 15'!StateTaxAdj</vt:lpstr>
      <vt:lpstr>'CSS 3P 16'!StateTaxAdj</vt:lpstr>
      <vt:lpstr>'CSS 3P 17'!StateTaxAdj</vt:lpstr>
      <vt:lpstr>'CSS 3P 18'!StateTaxAdj</vt:lpstr>
      <vt:lpstr>'CSS 3P 19'!StateTaxAdj</vt:lpstr>
      <vt:lpstr>'CSS DO 14'!StateTaxAdj</vt:lpstr>
      <vt:lpstr>'CSS DO 15'!StateTaxAdj</vt:lpstr>
      <vt:lpstr>'CSS DO 16'!StateTaxAdj</vt:lpstr>
      <vt:lpstr>'CSS DO 17'!StateTaxAdj</vt:lpstr>
      <vt:lpstr>'CSS DO 18'!StateTaxAdj</vt:lpstr>
      <vt:lpstr>'CSS DO 19'!StateTaxAdj</vt:lpstr>
      <vt:lpstr>'LOI 3P 14'!StateTaxAdj</vt:lpstr>
      <vt:lpstr>'LOI 3P 15'!StateTaxAdj</vt:lpstr>
      <vt:lpstr>'LOI 3P 16'!StateTaxAdj</vt:lpstr>
      <vt:lpstr>'LOI 3P 17'!StateTaxAdj</vt:lpstr>
      <vt:lpstr>'LOI 3P 18'!StateTaxAdj</vt:lpstr>
      <vt:lpstr>'LOI 3P 19'!StateTaxAdj</vt:lpstr>
      <vt:lpstr>'LOI DO 14'!StateTaxAdj</vt:lpstr>
      <vt:lpstr>'LOI DO 15'!StateTaxAdj</vt:lpstr>
      <vt:lpstr>'LOI DO 16'!StateTaxAdj</vt:lpstr>
      <vt:lpstr>'LOI DO 17'!StateTaxAdj</vt:lpstr>
      <vt:lpstr>'LOI DO 18'!StateTaxAdj</vt:lpstr>
      <vt:lpstr>'LOI DO 19'!StateTaxAdj</vt:lpstr>
      <vt:lpstr>'NPO 3P 14'!StateTaxAdj</vt:lpstr>
      <vt:lpstr>'NPO 3P 15'!StateTaxAdj</vt:lpstr>
      <vt:lpstr>'NPO 3P 16'!StateTaxAdj</vt:lpstr>
      <vt:lpstr>'NPO 3P 17'!StateTaxAdj</vt:lpstr>
      <vt:lpstr>'NPO 3P 18'!StateTaxAdj</vt:lpstr>
      <vt:lpstr>'NPO 3P 19'!StateTaxAdj</vt:lpstr>
      <vt:lpstr>'NPO DO 14'!StateTaxAdj</vt:lpstr>
      <vt:lpstr>'NPO DO 15'!StateTaxAdj</vt:lpstr>
      <vt:lpstr>'NPO DO 16'!StateTaxAdj</vt:lpstr>
      <vt:lpstr>'NPO DO 17'!StateTaxAdj</vt:lpstr>
      <vt:lpstr>'NPO DO 18'!StateTaxAdj</vt:lpstr>
      <vt:lpstr>'NPO DO 19'!StateTaxAdj</vt:lpstr>
      <vt:lpstr>'P&amp;G 3P 14'!StateTaxAdj</vt:lpstr>
      <vt:lpstr>'P&amp;G 3P 15'!StateTaxAdj</vt:lpstr>
      <vt:lpstr>'P&amp;G 3P 16'!StateTaxAdj</vt:lpstr>
      <vt:lpstr>'P&amp;G 3P 17'!StateTaxAdj</vt:lpstr>
      <vt:lpstr>'P&amp;G 3P 18'!StateTaxAdj</vt:lpstr>
      <vt:lpstr>'P&amp;G 3P 19'!StateTaxAdj</vt:lpstr>
      <vt:lpstr>'P&amp;G DO 14'!StateTaxAdj</vt:lpstr>
      <vt:lpstr>'P&amp;G DO 15'!StateTaxAdj</vt:lpstr>
      <vt:lpstr>'P&amp;G DO 16'!StateTaxAdj</vt:lpstr>
      <vt:lpstr>'P&amp;G DO 17'!StateTaxAdj</vt:lpstr>
      <vt:lpstr>'P&amp;G DO 18'!StateTaxAdj</vt:lpstr>
      <vt:lpstr>'P&amp;G DO 19'!StateTaxAdj</vt:lpstr>
      <vt:lpstr>'RES 3P 14'!StateTaxAdj</vt:lpstr>
      <vt:lpstr>'RES 3P 15'!StateTaxAdj</vt:lpstr>
      <vt:lpstr>'RES 3P 16'!StateTaxAdj</vt:lpstr>
      <vt:lpstr>'RES 3P 17'!StateTaxAdj</vt:lpstr>
      <vt:lpstr>'RES 3P 18'!StateTaxAdj</vt:lpstr>
      <vt:lpstr>'RES 3P 19'!StateTaxAdj</vt:lpstr>
      <vt:lpstr>'RES DO 14'!StateTaxAdj</vt:lpstr>
      <vt:lpstr>'RES DO 15'!StateTaxAdj</vt:lpstr>
      <vt:lpstr>'RES DO 16'!StateTaxAdj</vt:lpstr>
      <vt:lpstr>'RES DO 17'!StateTaxAdj</vt:lpstr>
      <vt:lpstr>'RES DO 18'!StateTaxAdj</vt:lpstr>
      <vt:lpstr>'RES DO 19'!StateTaxAdj</vt:lpstr>
      <vt:lpstr>'Com 3P 14'!StateTaxDed</vt:lpstr>
      <vt:lpstr>'COM 3P 15'!StateTaxDed</vt:lpstr>
      <vt:lpstr>'COM 3P 16'!StateTaxDed</vt:lpstr>
      <vt:lpstr>'COM 3P 17'!StateTaxDed</vt:lpstr>
      <vt:lpstr>'COM 3P 17 (11)'!StateTaxDed</vt:lpstr>
      <vt:lpstr>'COM 3P 18'!StateTaxDed</vt:lpstr>
      <vt:lpstr>'COM 3P 19'!StateTaxDed</vt:lpstr>
      <vt:lpstr>'Com DO 14'!StateTaxDed</vt:lpstr>
      <vt:lpstr>'COM DO 15'!StateTaxDed</vt:lpstr>
      <vt:lpstr>'COM DO 16'!StateTaxDed</vt:lpstr>
      <vt:lpstr>'COM DO 17'!StateTaxDed</vt:lpstr>
      <vt:lpstr>'COM DO 18'!StateTaxDed</vt:lpstr>
      <vt:lpstr>'COM DO 19'!StateTaxDed</vt:lpstr>
      <vt:lpstr>'CSS 3P 14'!StateTaxDed</vt:lpstr>
      <vt:lpstr>'CSS 3P 15'!StateTaxDed</vt:lpstr>
      <vt:lpstr>'CSS 3P 16'!StateTaxDed</vt:lpstr>
      <vt:lpstr>'CSS 3P 17'!StateTaxDed</vt:lpstr>
      <vt:lpstr>'CSS 3P 18'!StateTaxDed</vt:lpstr>
      <vt:lpstr>'CSS 3P 19'!StateTaxDed</vt:lpstr>
      <vt:lpstr>'CSS DO 14'!StateTaxDed</vt:lpstr>
      <vt:lpstr>'CSS DO 15'!StateTaxDed</vt:lpstr>
      <vt:lpstr>'CSS DO 16'!StateTaxDed</vt:lpstr>
      <vt:lpstr>'CSS DO 17'!StateTaxDed</vt:lpstr>
      <vt:lpstr>'CSS DO 18'!StateTaxDed</vt:lpstr>
      <vt:lpstr>'CSS DO 19'!StateTaxDed</vt:lpstr>
      <vt:lpstr>'LOI 3P 14'!StateTaxDed</vt:lpstr>
      <vt:lpstr>'LOI 3P 15'!StateTaxDed</vt:lpstr>
      <vt:lpstr>'LOI 3P 16'!StateTaxDed</vt:lpstr>
      <vt:lpstr>'LOI 3P 17'!StateTaxDed</vt:lpstr>
      <vt:lpstr>'LOI 3P 18'!StateTaxDed</vt:lpstr>
      <vt:lpstr>'LOI 3P 19'!StateTaxDed</vt:lpstr>
      <vt:lpstr>'LOI DO 14'!StateTaxDed</vt:lpstr>
      <vt:lpstr>'LOI DO 15'!StateTaxDed</vt:lpstr>
      <vt:lpstr>'LOI DO 16'!StateTaxDed</vt:lpstr>
      <vt:lpstr>'LOI DO 17'!StateTaxDed</vt:lpstr>
      <vt:lpstr>'LOI DO 18'!StateTaxDed</vt:lpstr>
      <vt:lpstr>'LOI DO 19'!StateTaxDed</vt:lpstr>
      <vt:lpstr>'NPO 3P 14'!StateTaxDed</vt:lpstr>
      <vt:lpstr>'NPO 3P 15'!StateTaxDed</vt:lpstr>
      <vt:lpstr>'NPO 3P 16'!StateTaxDed</vt:lpstr>
      <vt:lpstr>'NPO 3P 17'!StateTaxDed</vt:lpstr>
      <vt:lpstr>'NPO 3P 18'!StateTaxDed</vt:lpstr>
      <vt:lpstr>'NPO 3P 19'!StateTaxDed</vt:lpstr>
      <vt:lpstr>'NPO DO 14'!StateTaxDed</vt:lpstr>
      <vt:lpstr>'NPO DO 15'!StateTaxDed</vt:lpstr>
      <vt:lpstr>'NPO DO 16'!StateTaxDed</vt:lpstr>
      <vt:lpstr>'NPO DO 17'!StateTaxDed</vt:lpstr>
      <vt:lpstr>'NPO DO 18'!StateTaxDed</vt:lpstr>
      <vt:lpstr>'NPO DO 19'!StateTaxDed</vt:lpstr>
      <vt:lpstr>'P&amp;G 3P 14'!StateTaxDed</vt:lpstr>
      <vt:lpstr>'P&amp;G 3P 15'!StateTaxDed</vt:lpstr>
      <vt:lpstr>'P&amp;G 3P 16'!StateTaxDed</vt:lpstr>
      <vt:lpstr>'P&amp;G 3P 17'!StateTaxDed</vt:lpstr>
      <vt:lpstr>'P&amp;G 3P 18'!StateTaxDed</vt:lpstr>
      <vt:lpstr>'P&amp;G 3P 19'!StateTaxDed</vt:lpstr>
      <vt:lpstr>'P&amp;G DO 14'!StateTaxDed</vt:lpstr>
      <vt:lpstr>'P&amp;G DO 15'!StateTaxDed</vt:lpstr>
      <vt:lpstr>'P&amp;G DO 16'!StateTaxDed</vt:lpstr>
      <vt:lpstr>'P&amp;G DO 17'!StateTaxDed</vt:lpstr>
      <vt:lpstr>'P&amp;G DO 18'!StateTaxDed</vt:lpstr>
      <vt:lpstr>'P&amp;G DO 19'!StateTaxDed</vt:lpstr>
      <vt:lpstr>'RES 3P 14'!StateTaxDed</vt:lpstr>
      <vt:lpstr>'RES 3P 15'!StateTaxDed</vt:lpstr>
      <vt:lpstr>'RES 3P 16'!StateTaxDed</vt:lpstr>
      <vt:lpstr>'RES 3P 17'!StateTaxDed</vt:lpstr>
      <vt:lpstr>'RES 3P 18'!StateTaxDed</vt:lpstr>
      <vt:lpstr>'RES 3P 19'!StateTaxDed</vt:lpstr>
      <vt:lpstr>'RES DO 14'!StateTaxDed</vt:lpstr>
      <vt:lpstr>'RES DO 15'!StateTaxDed</vt:lpstr>
      <vt:lpstr>'RES DO 16'!StateTaxDed</vt:lpstr>
      <vt:lpstr>'RES DO 17'!StateTaxDed</vt:lpstr>
      <vt:lpstr>'RES DO 18'!StateTaxDed</vt:lpstr>
      <vt:lpstr>'RES DO 19'!StateTaxDed</vt:lpstr>
      <vt:lpstr>'Com 3P 14'!StateTaxRate</vt:lpstr>
      <vt:lpstr>'COM 3P 15'!StateTaxRate</vt:lpstr>
      <vt:lpstr>'COM 3P 16'!StateTaxRate</vt:lpstr>
      <vt:lpstr>'COM 3P 17'!StateTaxRate</vt:lpstr>
      <vt:lpstr>'COM 3P 17 (11)'!StateTaxRate</vt:lpstr>
      <vt:lpstr>'COM 3P 18'!StateTaxRate</vt:lpstr>
      <vt:lpstr>'COM 3P 19'!StateTaxRate</vt:lpstr>
      <vt:lpstr>'Com DO 14'!StateTaxRate</vt:lpstr>
      <vt:lpstr>'COM DO 15'!StateTaxRate</vt:lpstr>
      <vt:lpstr>'COM DO 16'!StateTaxRate</vt:lpstr>
      <vt:lpstr>'COM DO 17'!StateTaxRate</vt:lpstr>
      <vt:lpstr>'COM DO 18'!StateTaxRate</vt:lpstr>
      <vt:lpstr>'COM DO 19'!StateTaxRate</vt:lpstr>
      <vt:lpstr>'CSS 3P 14'!StateTaxRate</vt:lpstr>
      <vt:lpstr>'CSS 3P 15'!StateTaxRate</vt:lpstr>
      <vt:lpstr>'CSS 3P 16'!StateTaxRate</vt:lpstr>
      <vt:lpstr>'CSS 3P 17'!StateTaxRate</vt:lpstr>
      <vt:lpstr>'CSS 3P 18'!StateTaxRate</vt:lpstr>
      <vt:lpstr>'CSS 3P 19'!StateTaxRate</vt:lpstr>
      <vt:lpstr>'CSS DO 14'!StateTaxRate</vt:lpstr>
      <vt:lpstr>'CSS DO 15'!StateTaxRate</vt:lpstr>
      <vt:lpstr>'CSS DO 16'!StateTaxRate</vt:lpstr>
      <vt:lpstr>'CSS DO 17'!StateTaxRate</vt:lpstr>
      <vt:lpstr>'CSS DO 18'!StateTaxRate</vt:lpstr>
      <vt:lpstr>'CSS DO 19'!StateTaxRate</vt:lpstr>
      <vt:lpstr>'LOI 3P 14'!StateTaxRate</vt:lpstr>
      <vt:lpstr>'LOI 3P 15'!StateTaxRate</vt:lpstr>
      <vt:lpstr>'LOI 3P 16'!StateTaxRate</vt:lpstr>
      <vt:lpstr>'LOI 3P 17'!StateTaxRate</vt:lpstr>
      <vt:lpstr>'LOI 3P 18'!StateTaxRate</vt:lpstr>
      <vt:lpstr>'LOI 3P 19'!StateTaxRate</vt:lpstr>
      <vt:lpstr>'LOI DO 14'!StateTaxRate</vt:lpstr>
      <vt:lpstr>'LOI DO 15'!StateTaxRate</vt:lpstr>
      <vt:lpstr>'LOI DO 16'!StateTaxRate</vt:lpstr>
      <vt:lpstr>'LOI DO 17'!StateTaxRate</vt:lpstr>
      <vt:lpstr>'LOI DO 18'!StateTaxRate</vt:lpstr>
      <vt:lpstr>'LOI DO 19'!StateTaxRate</vt:lpstr>
      <vt:lpstr>'NPO 3P 14'!StateTaxRate</vt:lpstr>
      <vt:lpstr>'NPO 3P 15'!StateTaxRate</vt:lpstr>
      <vt:lpstr>'NPO 3P 16'!StateTaxRate</vt:lpstr>
      <vt:lpstr>'NPO 3P 17'!StateTaxRate</vt:lpstr>
      <vt:lpstr>'NPO 3P 18'!StateTaxRate</vt:lpstr>
      <vt:lpstr>'NPO 3P 19'!StateTaxRate</vt:lpstr>
      <vt:lpstr>'NPO DO 14'!StateTaxRate</vt:lpstr>
      <vt:lpstr>'NPO DO 15'!StateTaxRate</vt:lpstr>
      <vt:lpstr>'NPO DO 16'!StateTaxRate</vt:lpstr>
      <vt:lpstr>'NPO DO 17'!StateTaxRate</vt:lpstr>
      <vt:lpstr>'NPO DO 18'!StateTaxRate</vt:lpstr>
      <vt:lpstr>'NPO DO 19'!StateTaxRate</vt:lpstr>
      <vt:lpstr>'P&amp;G 3P 14'!StateTaxRate</vt:lpstr>
      <vt:lpstr>'P&amp;G 3P 15'!StateTaxRate</vt:lpstr>
      <vt:lpstr>'P&amp;G 3P 16'!StateTaxRate</vt:lpstr>
      <vt:lpstr>'P&amp;G 3P 17'!StateTaxRate</vt:lpstr>
      <vt:lpstr>'P&amp;G 3P 18'!StateTaxRate</vt:lpstr>
      <vt:lpstr>'P&amp;G 3P 19'!StateTaxRate</vt:lpstr>
      <vt:lpstr>'P&amp;G DO 14'!StateTaxRate</vt:lpstr>
      <vt:lpstr>'P&amp;G DO 15'!StateTaxRate</vt:lpstr>
      <vt:lpstr>'P&amp;G DO 16'!StateTaxRate</vt:lpstr>
      <vt:lpstr>'P&amp;G DO 17'!StateTaxRate</vt:lpstr>
      <vt:lpstr>'P&amp;G DO 18'!StateTaxRate</vt:lpstr>
      <vt:lpstr>'P&amp;G DO 19'!StateTaxRate</vt:lpstr>
      <vt:lpstr>'RES 3P 14'!StateTaxRate</vt:lpstr>
      <vt:lpstr>'RES 3P 15'!StateTaxRate</vt:lpstr>
      <vt:lpstr>'RES 3P 16'!StateTaxRate</vt:lpstr>
      <vt:lpstr>'RES 3P 17'!StateTaxRate</vt:lpstr>
      <vt:lpstr>'RES 3P 18'!StateTaxRate</vt:lpstr>
      <vt:lpstr>'RES 3P 19'!StateTaxRate</vt:lpstr>
      <vt:lpstr>'RES DO 14'!StateTaxRate</vt:lpstr>
      <vt:lpstr>'RES DO 15'!StateTaxRate</vt:lpstr>
      <vt:lpstr>'RES DO 16'!StateTaxRate</vt:lpstr>
      <vt:lpstr>'RES DO 17'!StateTaxRate</vt:lpstr>
      <vt:lpstr>'RES DO 18'!StateTaxRate</vt:lpstr>
      <vt:lpstr>'RES DO 19'!StateTaxRate</vt:lpstr>
      <vt:lpstr>'Com 3P 14'!SysCost</vt:lpstr>
      <vt:lpstr>'COM 3P 15'!SysCost</vt:lpstr>
      <vt:lpstr>'COM 3P 16'!SysCost</vt:lpstr>
      <vt:lpstr>'COM 3P 17'!SysCost</vt:lpstr>
      <vt:lpstr>'COM 3P 17 (11)'!SysCost</vt:lpstr>
      <vt:lpstr>'COM 3P 18'!SysCost</vt:lpstr>
      <vt:lpstr>'COM 3P 19'!SysCost</vt:lpstr>
      <vt:lpstr>'Com DO 14'!SysCost</vt:lpstr>
      <vt:lpstr>'COM DO 15'!SysCost</vt:lpstr>
      <vt:lpstr>'COM DO 16'!SysCost</vt:lpstr>
      <vt:lpstr>'COM DO 17'!SysCost</vt:lpstr>
      <vt:lpstr>'COM DO 18'!SysCost</vt:lpstr>
      <vt:lpstr>'COM DO 19'!SysCost</vt:lpstr>
      <vt:lpstr>'CSS 3P 14'!SysCost</vt:lpstr>
      <vt:lpstr>'CSS 3P 15'!SysCost</vt:lpstr>
      <vt:lpstr>'CSS 3P 16'!SysCost</vt:lpstr>
      <vt:lpstr>'CSS 3P 17'!SysCost</vt:lpstr>
      <vt:lpstr>'CSS 3P 18'!SysCost</vt:lpstr>
      <vt:lpstr>'CSS 3P 19'!SysCost</vt:lpstr>
      <vt:lpstr>'CSS DO 14'!SysCost</vt:lpstr>
      <vt:lpstr>'CSS DO 15'!SysCost</vt:lpstr>
      <vt:lpstr>'CSS DO 16'!SysCost</vt:lpstr>
      <vt:lpstr>'CSS DO 17'!SysCost</vt:lpstr>
      <vt:lpstr>'CSS DO 18'!SysCost</vt:lpstr>
      <vt:lpstr>'CSS DO 19'!SysCost</vt:lpstr>
      <vt:lpstr>'LOI 3P 14'!SysCost</vt:lpstr>
      <vt:lpstr>'LOI 3P 15'!SysCost</vt:lpstr>
      <vt:lpstr>'LOI 3P 16'!SysCost</vt:lpstr>
      <vt:lpstr>'LOI 3P 17'!SysCost</vt:lpstr>
      <vt:lpstr>'LOI 3P 18'!SysCost</vt:lpstr>
      <vt:lpstr>'LOI 3P 19'!SysCost</vt:lpstr>
      <vt:lpstr>'LOI DO 14'!SysCost</vt:lpstr>
      <vt:lpstr>'LOI DO 15'!SysCost</vt:lpstr>
      <vt:lpstr>'LOI DO 16'!SysCost</vt:lpstr>
      <vt:lpstr>'LOI DO 17'!SysCost</vt:lpstr>
      <vt:lpstr>'LOI DO 18'!SysCost</vt:lpstr>
      <vt:lpstr>'LOI DO 19'!SysCost</vt:lpstr>
      <vt:lpstr>'NPO 3P 14'!SysCost</vt:lpstr>
      <vt:lpstr>'NPO 3P 15'!SysCost</vt:lpstr>
      <vt:lpstr>'NPO 3P 16'!SysCost</vt:lpstr>
      <vt:lpstr>'NPO 3P 17'!SysCost</vt:lpstr>
      <vt:lpstr>'NPO 3P 18'!SysCost</vt:lpstr>
      <vt:lpstr>'NPO 3P 19'!SysCost</vt:lpstr>
      <vt:lpstr>'NPO DO 14'!SysCost</vt:lpstr>
      <vt:lpstr>'NPO DO 15'!SysCost</vt:lpstr>
      <vt:lpstr>'NPO DO 16'!SysCost</vt:lpstr>
      <vt:lpstr>'NPO DO 17'!SysCost</vt:lpstr>
      <vt:lpstr>'NPO DO 18'!SysCost</vt:lpstr>
      <vt:lpstr>'NPO DO 19'!SysCost</vt:lpstr>
      <vt:lpstr>'P&amp;G 3P 14'!SysCost</vt:lpstr>
      <vt:lpstr>'P&amp;G 3P 15'!SysCost</vt:lpstr>
      <vt:lpstr>'P&amp;G 3P 16'!SysCost</vt:lpstr>
      <vt:lpstr>'P&amp;G 3P 17'!SysCost</vt:lpstr>
      <vt:lpstr>'P&amp;G 3P 18'!SysCost</vt:lpstr>
      <vt:lpstr>'P&amp;G 3P 19'!SysCost</vt:lpstr>
      <vt:lpstr>'P&amp;G DO 14'!SysCost</vt:lpstr>
      <vt:lpstr>'P&amp;G DO 15'!SysCost</vt:lpstr>
      <vt:lpstr>'P&amp;G DO 16'!SysCost</vt:lpstr>
      <vt:lpstr>'P&amp;G DO 17'!SysCost</vt:lpstr>
      <vt:lpstr>'P&amp;G DO 18'!SysCost</vt:lpstr>
      <vt:lpstr>'P&amp;G DO 19'!SysCost</vt:lpstr>
      <vt:lpstr>'RES 3P 14'!SysCost</vt:lpstr>
      <vt:lpstr>'RES 3P 15'!SysCost</vt:lpstr>
      <vt:lpstr>'RES 3P 16'!SysCost</vt:lpstr>
      <vt:lpstr>'RES 3P 17'!SysCost</vt:lpstr>
      <vt:lpstr>'RES 3P 18'!SysCost</vt:lpstr>
      <vt:lpstr>'RES 3P 19'!SysCost</vt:lpstr>
      <vt:lpstr>'RES DO 14'!SysCost</vt:lpstr>
      <vt:lpstr>'RES DO 15'!SysCost</vt:lpstr>
      <vt:lpstr>'RES DO 16'!SysCost</vt:lpstr>
      <vt:lpstr>'RES DO 17'!SysCost</vt:lpstr>
      <vt:lpstr>'RES DO 18'!SysCost</vt:lpstr>
      <vt:lpstr>'RES DO 19'!SysCost</vt:lpstr>
      <vt:lpstr>'Com 3P 14'!SystemSize</vt:lpstr>
      <vt:lpstr>'COM 3P 15'!SystemSize</vt:lpstr>
      <vt:lpstr>'COM 3P 16'!SystemSize</vt:lpstr>
      <vt:lpstr>'COM 3P 17'!SystemSize</vt:lpstr>
      <vt:lpstr>'COM 3P 17 (11)'!SystemSize</vt:lpstr>
      <vt:lpstr>'COM 3P 18'!SystemSize</vt:lpstr>
      <vt:lpstr>'COM 3P 19'!SystemSize</vt:lpstr>
      <vt:lpstr>'Com DO 14'!SystemSize</vt:lpstr>
      <vt:lpstr>'COM DO 15'!SystemSize</vt:lpstr>
      <vt:lpstr>'COM DO 16'!SystemSize</vt:lpstr>
      <vt:lpstr>'COM DO 17'!SystemSize</vt:lpstr>
      <vt:lpstr>'COM DO 18'!SystemSize</vt:lpstr>
      <vt:lpstr>'COM DO 19'!SystemSize</vt:lpstr>
      <vt:lpstr>'CSS 3P 14'!SystemSize</vt:lpstr>
      <vt:lpstr>'CSS 3P 15'!SystemSize</vt:lpstr>
      <vt:lpstr>'CSS 3P 16'!SystemSize</vt:lpstr>
      <vt:lpstr>'CSS 3P 17'!SystemSize</vt:lpstr>
      <vt:lpstr>'CSS 3P 18'!SystemSize</vt:lpstr>
      <vt:lpstr>'CSS 3P 19'!SystemSize</vt:lpstr>
      <vt:lpstr>'CSS DO 14'!SystemSize</vt:lpstr>
      <vt:lpstr>'CSS DO 15'!SystemSize</vt:lpstr>
      <vt:lpstr>'CSS DO 16'!SystemSize</vt:lpstr>
      <vt:lpstr>'CSS DO 17'!SystemSize</vt:lpstr>
      <vt:lpstr>'CSS DO 18'!SystemSize</vt:lpstr>
      <vt:lpstr>'CSS DO 19'!SystemSize</vt:lpstr>
      <vt:lpstr>'LOI 3P 14'!SystemSize</vt:lpstr>
      <vt:lpstr>'LOI 3P 15'!SystemSize</vt:lpstr>
      <vt:lpstr>'LOI 3P 16'!SystemSize</vt:lpstr>
      <vt:lpstr>'LOI 3P 17'!SystemSize</vt:lpstr>
      <vt:lpstr>'LOI 3P 18'!SystemSize</vt:lpstr>
      <vt:lpstr>'LOI 3P 19'!SystemSize</vt:lpstr>
      <vt:lpstr>'LOI DO 14'!SystemSize</vt:lpstr>
      <vt:lpstr>'LOI DO 15'!SystemSize</vt:lpstr>
      <vt:lpstr>'LOI DO 16'!SystemSize</vt:lpstr>
      <vt:lpstr>'LOI DO 17'!SystemSize</vt:lpstr>
      <vt:lpstr>'LOI DO 18'!SystemSize</vt:lpstr>
      <vt:lpstr>'LOI DO 19'!SystemSize</vt:lpstr>
      <vt:lpstr>'NPO 3P 14'!SystemSize</vt:lpstr>
      <vt:lpstr>'NPO 3P 15'!SystemSize</vt:lpstr>
      <vt:lpstr>'NPO 3P 16'!SystemSize</vt:lpstr>
      <vt:lpstr>'NPO 3P 17'!SystemSize</vt:lpstr>
      <vt:lpstr>'NPO 3P 18'!SystemSize</vt:lpstr>
      <vt:lpstr>'NPO 3P 19'!SystemSize</vt:lpstr>
      <vt:lpstr>'NPO DO 14'!SystemSize</vt:lpstr>
      <vt:lpstr>'NPO DO 15'!SystemSize</vt:lpstr>
      <vt:lpstr>'NPO DO 16'!SystemSize</vt:lpstr>
      <vt:lpstr>'NPO DO 17'!SystemSize</vt:lpstr>
      <vt:lpstr>'NPO DO 18'!SystemSize</vt:lpstr>
      <vt:lpstr>'NPO DO 19'!SystemSize</vt:lpstr>
      <vt:lpstr>'P&amp;G 3P 14'!SystemSize</vt:lpstr>
      <vt:lpstr>'P&amp;G 3P 15'!SystemSize</vt:lpstr>
      <vt:lpstr>'P&amp;G 3P 16'!SystemSize</vt:lpstr>
      <vt:lpstr>'P&amp;G 3P 17'!SystemSize</vt:lpstr>
      <vt:lpstr>'P&amp;G 3P 18'!SystemSize</vt:lpstr>
      <vt:lpstr>'P&amp;G 3P 19'!SystemSize</vt:lpstr>
      <vt:lpstr>'P&amp;G DO 14'!SystemSize</vt:lpstr>
      <vt:lpstr>'P&amp;G DO 15'!SystemSize</vt:lpstr>
      <vt:lpstr>'P&amp;G DO 16'!SystemSize</vt:lpstr>
      <vt:lpstr>'P&amp;G DO 17'!SystemSize</vt:lpstr>
      <vt:lpstr>'P&amp;G DO 18'!SystemSize</vt:lpstr>
      <vt:lpstr>'P&amp;G DO 19'!SystemSize</vt:lpstr>
      <vt:lpstr>'RES 3P 14'!SystemSize</vt:lpstr>
      <vt:lpstr>'RES 3P 15'!SystemSize</vt:lpstr>
      <vt:lpstr>'RES 3P 16'!SystemSize</vt:lpstr>
      <vt:lpstr>'RES 3P 17'!SystemSize</vt:lpstr>
      <vt:lpstr>'RES 3P 18'!SystemSize</vt:lpstr>
      <vt:lpstr>'RES 3P 19'!SystemSize</vt:lpstr>
      <vt:lpstr>'RES DO 14'!SystemSize</vt:lpstr>
      <vt:lpstr>'RES DO 15'!SystemSize</vt:lpstr>
      <vt:lpstr>'RES DO 16'!SystemSize</vt:lpstr>
      <vt:lpstr>'RES DO 17'!SystemSize</vt:lpstr>
      <vt:lpstr>'RES DO 18'!SystemSize</vt:lpstr>
      <vt:lpstr>'RES DO 19'!SystemSize</vt:lpstr>
      <vt:lpstr>'Com 3P 14'!taxable</vt:lpstr>
      <vt:lpstr>'COM 3P 15'!taxable</vt:lpstr>
      <vt:lpstr>'COM 3P 16'!taxable</vt:lpstr>
      <vt:lpstr>'COM 3P 17'!taxable</vt:lpstr>
      <vt:lpstr>'COM 3P 17 (11)'!taxable</vt:lpstr>
      <vt:lpstr>'COM 3P 18'!taxable</vt:lpstr>
      <vt:lpstr>'COM 3P 19'!taxable</vt:lpstr>
      <vt:lpstr>'Com DO 14'!taxable</vt:lpstr>
      <vt:lpstr>'COM DO 15'!taxable</vt:lpstr>
      <vt:lpstr>'COM DO 16'!taxable</vt:lpstr>
      <vt:lpstr>'COM DO 17'!taxable</vt:lpstr>
      <vt:lpstr>'COM DO 18'!taxable</vt:lpstr>
      <vt:lpstr>'COM DO 19'!taxable</vt:lpstr>
      <vt:lpstr>'CSS 3P 14'!taxable</vt:lpstr>
      <vt:lpstr>'CSS 3P 15'!taxable</vt:lpstr>
      <vt:lpstr>'CSS 3P 16'!taxable</vt:lpstr>
      <vt:lpstr>'CSS 3P 17'!taxable</vt:lpstr>
      <vt:lpstr>'CSS 3P 18'!taxable</vt:lpstr>
      <vt:lpstr>'CSS 3P 19'!taxable</vt:lpstr>
      <vt:lpstr>'CSS DO 14'!taxable</vt:lpstr>
      <vt:lpstr>'CSS DO 15'!taxable</vt:lpstr>
      <vt:lpstr>'CSS DO 16'!taxable</vt:lpstr>
      <vt:lpstr>'CSS DO 17'!taxable</vt:lpstr>
      <vt:lpstr>'CSS DO 18'!taxable</vt:lpstr>
      <vt:lpstr>'CSS DO 19'!taxable</vt:lpstr>
      <vt:lpstr>'LOI 3P 14'!taxable</vt:lpstr>
      <vt:lpstr>'LOI 3P 15'!taxable</vt:lpstr>
      <vt:lpstr>'LOI 3P 16'!taxable</vt:lpstr>
      <vt:lpstr>'LOI 3P 17'!taxable</vt:lpstr>
      <vt:lpstr>'LOI 3P 18'!taxable</vt:lpstr>
      <vt:lpstr>'LOI 3P 19'!taxable</vt:lpstr>
      <vt:lpstr>'LOI DO 14'!taxable</vt:lpstr>
      <vt:lpstr>'LOI DO 15'!taxable</vt:lpstr>
      <vt:lpstr>'LOI DO 16'!taxable</vt:lpstr>
      <vt:lpstr>'LOI DO 17'!taxable</vt:lpstr>
      <vt:lpstr>'LOI DO 18'!taxable</vt:lpstr>
      <vt:lpstr>'LOI DO 19'!taxable</vt:lpstr>
      <vt:lpstr>'NPO 3P 14'!taxable</vt:lpstr>
      <vt:lpstr>'NPO 3P 15'!taxable</vt:lpstr>
      <vt:lpstr>'NPO 3P 16'!taxable</vt:lpstr>
      <vt:lpstr>'NPO 3P 17'!taxable</vt:lpstr>
      <vt:lpstr>'NPO 3P 18'!taxable</vt:lpstr>
      <vt:lpstr>'NPO 3P 19'!taxable</vt:lpstr>
      <vt:lpstr>'NPO DO 14'!taxable</vt:lpstr>
      <vt:lpstr>'NPO DO 15'!taxable</vt:lpstr>
      <vt:lpstr>'NPO DO 16'!taxable</vt:lpstr>
      <vt:lpstr>'NPO DO 17'!taxable</vt:lpstr>
      <vt:lpstr>'NPO DO 18'!taxable</vt:lpstr>
      <vt:lpstr>'NPO DO 19'!taxable</vt:lpstr>
      <vt:lpstr>'P&amp;G 3P 14'!taxable</vt:lpstr>
      <vt:lpstr>'P&amp;G 3P 15'!taxable</vt:lpstr>
      <vt:lpstr>'P&amp;G 3P 16'!taxable</vt:lpstr>
      <vt:lpstr>'P&amp;G 3P 17'!taxable</vt:lpstr>
      <vt:lpstr>'P&amp;G 3P 18'!taxable</vt:lpstr>
      <vt:lpstr>'P&amp;G 3P 19'!taxable</vt:lpstr>
      <vt:lpstr>'P&amp;G DO 14'!taxable</vt:lpstr>
      <vt:lpstr>'P&amp;G DO 15'!taxable</vt:lpstr>
      <vt:lpstr>'P&amp;G DO 16'!taxable</vt:lpstr>
      <vt:lpstr>'P&amp;G DO 17'!taxable</vt:lpstr>
      <vt:lpstr>'P&amp;G DO 18'!taxable</vt:lpstr>
      <vt:lpstr>'P&amp;G DO 19'!taxable</vt:lpstr>
      <vt:lpstr>'RES 3P 14'!taxable</vt:lpstr>
      <vt:lpstr>'RES 3P 15'!taxable</vt:lpstr>
      <vt:lpstr>'RES 3P 16'!taxable</vt:lpstr>
      <vt:lpstr>'RES 3P 17'!taxable</vt:lpstr>
      <vt:lpstr>'RES 3P 18'!taxable</vt:lpstr>
      <vt:lpstr>'RES 3P 19'!taxable</vt:lpstr>
      <vt:lpstr>'RES DO 14'!taxable</vt:lpstr>
      <vt:lpstr>'RES DO 15'!taxable</vt:lpstr>
      <vt:lpstr>'RES DO 16'!taxable</vt:lpstr>
      <vt:lpstr>'RES DO 17'!taxable</vt:lpstr>
      <vt:lpstr>'RES DO 18'!taxable</vt:lpstr>
      <vt:lpstr>'RES DO 19'!taxable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Brasil</dc:creator>
  <cp:lastModifiedBy>Dwayne Breger</cp:lastModifiedBy>
  <cp:lastPrinted>2009-10-02T23:03:23Z</cp:lastPrinted>
  <dcterms:created xsi:type="dcterms:W3CDTF">2004-08-20T16:57:20Z</dcterms:created>
  <dcterms:modified xsi:type="dcterms:W3CDTF">2022-01-06T00:06:23Z</dcterms:modified>
</cp:coreProperties>
</file>